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updateLinks="never" codeName="ThisWorkbook" defaultThemeVersion="124226"/>
  <bookViews>
    <workbookView xWindow="0" yWindow="0" windowWidth="16605" windowHeight="3660" tabRatio="753" firstSheet="4" activeTab="4"/>
  </bookViews>
  <sheets>
    <sheet name="MTM US TRS (R)" sheetId="36" state="hidden" r:id="rId1"/>
    <sheet name="MTM US TRS (L)" sheetId="39" state="hidden" r:id="rId2"/>
    <sheet name="1 (2)" sheetId="40" state="hidden" r:id="rId3"/>
    <sheet name="1 (3)" sheetId="41" state="hidden" r:id="rId4"/>
    <sheet name="US MTM - Calculation (Regular)" sheetId="6" r:id="rId5"/>
    <sheet name="AH 34 A+" sheetId="7" state="hidden" r:id="rId6"/>
    <sheet name="Erect +" sheetId="8" state="hidden" r:id="rId7"/>
    <sheet name="Full Chest" sheetId="9" state="hidden" r:id="rId8"/>
    <sheet name="Head For +" sheetId="12" state="hidden" r:id="rId9"/>
    <sheet name="LOW-CLR +" sheetId="13" state="hidden" r:id="rId10"/>
    <sheet name="P+AH+1 2" sheetId="15" state="hidden" r:id="rId11"/>
    <sheet name="12 Back" sheetId="16" state="hidden" r:id="rId12"/>
    <sheet name="Half Grith" sheetId="17" state="hidden" r:id="rId13"/>
    <sheet name="SEAT" sheetId="18" state="hidden" r:id="rId14"/>
    <sheet name="4LEN" sheetId="28" state="hidden" r:id="rId15"/>
    <sheet name="15VENT" sheetId="29" state="hidden" r:id="rId16"/>
    <sheet name="Size chart - R" sheetId="21" state="hidden" r:id="rId17"/>
    <sheet name="Print JKT &amp; TRS (Regular)" sheetId="25" state="hidden" r:id="rId18"/>
    <sheet name="Model&amp;SIZECODE(RJ)" sheetId="52" r:id="rId19"/>
    <sheet name="Sheet1" sheetId="81" r:id="rId20"/>
    <sheet name="Model &amp;sizecode(RV)" sheetId="63" r:id="rId21"/>
    <sheet name="Model&amp;SIZECODE(PJ)" sheetId="75" state="hidden" r:id="rId22"/>
    <sheet name="MODEL&amp;SIZECODE(LT)" sheetId="64" state="hidden" r:id="rId23"/>
    <sheet name="MODEL&amp;SIZECODE(AT)" sheetId="73" state="hidden" r:id="rId24"/>
    <sheet name="MODEL&amp;SIZECODE(PT)" sheetId="76" state="hidden" r:id="rId25"/>
    <sheet name="MODEL&amp;SIZECODE(RT)" sheetId="54" r:id="rId26"/>
    <sheet name="MTM - Calculation (London)" sheetId="23" r:id="rId27"/>
    <sheet name="Model&amp;SIZECODE(LJ)" sheetId="53" state="hidden" r:id="rId28"/>
    <sheet name="s" sheetId="78" r:id="rId29"/>
    <sheet name="Print JKT &amp; TRS (London) " sheetId="27" state="hidden" r:id="rId30"/>
    <sheet name="Print JKT &amp; TRS (Athletic)" sheetId="69" state="hidden" r:id="rId31"/>
    <sheet name="Print JKT &amp; TRS (Portly)" sheetId="71" state="hidden" r:id="rId32"/>
    <sheet name="Model &amp;sizecode(LV)" sheetId="65" state="hidden" r:id="rId33"/>
    <sheet name="US MTM - Calculation (Athletic)" sheetId="68" r:id="rId34"/>
    <sheet name="Model&amp;SIZECODE(AJ)" sheetId="72" state="hidden" r:id="rId35"/>
    <sheet name="US MTM - Calculation (Portly)" sheetId="70" r:id="rId36"/>
    <sheet name="Sheet3" sheetId="83" state="hidden" r:id="rId37"/>
    <sheet name="Athletic fit" sheetId="66" state="hidden" r:id="rId38"/>
    <sheet name="Portly fit" sheetId="67" state="hidden" r:id="rId39"/>
    <sheet name="Model &amp;sizecode(AV)" sheetId="74" state="hidden" r:id="rId40"/>
    <sheet name="Model &amp;sizecode(PV)" sheetId="77" state="hidden" r:id="rId41"/>
    <sheet name="Model (JKT)" sheetId="24" state="hidden" r:id="rId42"/>
    <sheet name="JKT London Fit - R" sheetId="22" state="hidden" r:id="rId43"/>
    <sheet name="Measurements" sheetId="10" state="hidden" r:id="rId44"/>
    <sheet name="1" sheetId="1" state="hidden" r:id="rId45"/>
    <sheet name="Model (TRS)" sheetId="47" state="hidden" r:id="rId46"/>
    <sheet name="Deep Seat -" sheetId="42" state="hidden" r:id="rId47"/>
    <sheet name="Hip Forw +" sheetId="43" state="hidden" r:id="rId48"/>
    <sheet name="Low Fron" sheetId="44" state="hidden" r:id="rId49"/>
    <sheet name="Plucrot +" sheetId="45" state="hidden" r:id="rId50"/>
    <sheet name="Rais BK + -" sheetId="46" state="hidden" r:id="rId51"/>
    <sheet name="REGULAR T" sheetId="49" state="hidden" r:id="rId52"/>
    <sheet name="LONDON J" sheetId="50" state="hidden" r:id="rId53"/>
    <sheet name="LONDON T" sheetId="51" state="hidden" r:id="rId54"/>
    <sheet name="Front Length +" sheetId="59" state="hidden" r:id="rId55"/>
    <sheet name="Front Length -" sheetId="60" state="hidden" r:id="rId56"/>
    <sheet name="Measurement Chart" sheetId="61" state="hidden" r:id="rId57"/>
    <sheet name="Sheet2" sheetId="82" state="hidden" r:id="rId58"/>
    <sheet name="Sheet4" sheetId="84" r:id="rId59"/>
  </sheets>
  <definedNames>
    <definedName name="_xlnm._FilterDatabase" localSheetId="41" hidden="1">'Model (JKT)'!$A$2:$B$36</definedName>
    <definedName name="_xlnm._FilterDatabase" localSheetId="45" hidden="1">'Model (TRS)'!$A$1:$B$30</definedName>
    <definedName name="_xlnm._FilterDatabase" localSheetId="34" hidden="1">'Model&amp;SIZECODE(AJ)'!$C$10:$D$13</definedName>
    <definedName name="_xlnm._FilterDatabase" localSheetId="21" hidden="1">'Model&amp;SIZECODE(PJ)'!$C$10:$D$13</definedName>
    <definedName name="_xlnm._FilterDatabase" localSheetId="18" hidden="1">'Model&amp;SIZECODE(RJ)'!$C$10:$D$13</definedName>
    <definedName name="_xlnm._FilterDatabase" localSheetId="30" hidden="1">'Print JKT &amp; TRS (Athletic)'!$A$1:$B$48</definedName>
    <definedName name="_xlnm._FilterDatabase" localSheetId="29" hidden="1">'Print JKT &amp; TRS (London) '!$A$1:$B$48</definedName>
    <definedName name="_xlnm._FilterDatabase" localSheetId="31" hidden="1">'Print JKT &amp; TRS (Portly)'!$A$1:$B$48</definedName>
    <definedName name="_xlnm._FilterDatabase" localSheetId="17" hidden="1">'Print JKT &amp; TRS (Regular)'!$A$1:$B$48</definedName>
    <definedName name="_xlnm._FilterDatabase" localSheetId="33" hidden="1">'US MTM - Calculation (Athletic)'!$A$1:$S$44</definedName>
    <definedName name="_xlnm._FilterDatabase" localSheetId="35" hidden="1">'US MTM - Calculation (Portly)'!$A$1:$S$44</definedName>
    <definedName name="_xlnm._FilterDatabase" localSheetId="4" hidden="1">'US MTM - Calculation (Regular)'!$A$1:$S$44</definedName>
    <definedName name="_xlnm.Print_Area" localSheetId="44">'1'!$A$1:$T$31</definedName>
    <definedName name="_xlnm.Print_Area" localSheetId="2">'1 (2)'!$A$1:$P$14</definedName>
    <definedName name="_xlnm.Print_Area" localSheetId="3">'1 (3)'!$A$1:$O$14</definedName>
    <definedName name="_xlnm.Print_Area" localSheetId="11">'12 Back'!$A$1:$BG$16</definedName>
    <definedName name="_xlnm.Print_Area" localSheetId="15">'15VENT'!$A$1:$J$16</definedName>
    <definedName name="_xlnm.Print_Area" localSheetId="14">'4LEN'!$A$1:$J$16</definedName>
    <definedName name="_xlnm.Print_Area" localSheetId="5">'AH 34 A+'!$A$1:$G$16</definedName>
    <definedName name="_xlnm.Print_Area" localSheetId="6">'Erect +'!$A$1:$D$16</definedName>
    <definedName name="_xlnm.Print_Area" localSheetId="7">'Full Chest'!$A$1:$D$16</definedName>
    <definedName name="_xlnm.Print_Area" localSheetId="12">'Half Grith'!$A$1:$BN$16</definedName>
    <definedName name="_xlnm.Print_Area" localSheetId="8">'Head For +'!$A$1:$E$16</definedName>
    <definedName name="_xlnm.Print_Area" localSheetId="9">'LOW-CLR +'!$A$1:$F$16</definedName>
    <definedName name="_xlnm.Print_Area" localSheetId="43">Measurements!$A$1:$T$9</definedName>
    <definedName name="_xlnm.Print_Area" localSheetId="26">'MTM - Calculation (London)'!$A$1:$AW$58</definedName>
    <definedName name="_xlnm.Print_Area" localSheetId="1">'MTM US TRS (L)'!$A$1:$T$13</definedName>
    <definedName name="_xlnm.Print_Area" localSheetId="0">'MTM US TRS (R)'!$A$1:$T$13</definedName>
    <definedName name="_xlnm.Print_Area" localSheetId="10">'P+AH+1 2'!$A$1:$D$16</definedName>
    <definedName name="_xlnm.Print_Area" localSheetId="30">'Print JKT &amp; TRS (Athletic)'!$A$1:$L$48</definedName>
    <definedName name="_xlnm.Print_Area" localSheetId="29">'Print JKT &amp; TRS (London) '!$A$1:$K$48</definedName>
    <definedName name="_xlnm.Print_Area" localSheetId="31">'Print JKT &amp; TRS (Portly)'!$A$1:$L$48</definedName>
    <definedName name="_xlnm.Print_Area" localSheetId="17">'Print JKT &amp; TRS (Regular)'!$A$1:$L$48</definedName>
    <definedName name="_xlnm.Print_Area" localSheetId="13">SEAT!$A$1:$AY$16</definedName>
    <definedName name="_xlnm.Print_Area" localSheetId="33">'US MTM - Calculation (Athletic)'!$A$1:$AW$58</definedName>
    <definedName name="_xlnm.Print_Area" localSheetId="35">'US MTM - Calculation (Portly)'!$A$1:$AW$58</definedName>
    <definedName name="_xlnm.Print_Area" localSheetId="4">'US MTM - Calculation (Regular)'!$A$1:$AW$58</definedName>
    <definedName name="_xlnm.Print_Titles" localSheetId="11">'12 Back'!$A:$A</definedName>
    <definedName name="_xlnm.Print_Titles" localSheetId="12">'Half Grith'!$A:$A</definedName>
    <definedName name="_xlnm.Print_Titles" localSheetId="13">SEAT!$A:$A</definedName>
    <definedName name="SELECT" localSheetId="34">'Model&amp;SIZECODE(AJ)'!$C$12:$C$14</definedName>
    <definedName name="SELECT" localSheetId="21">'Model&amp;SIZECODE(PJ)'!$C$12:$C$14</definedName>
    <definedName name="SELECT">'Model&amp;SIZECODE(RJ)'!$C$12:$C$14</definedName>
  </definedNames>
  <calcPr calcId="145621"/>
</workbook>
</file>

<file path=xl/calcChain.xml><?xml version="1.0" encoding="utf-8"?>
<calcChain xmlns="http://schemas.openxmlformats.org/spreadsheetml/2006/main">
  <c r="J1" i="81" l="1"/>
  <c r="D2" i="81"/>
  <c r="E2" i="81" s="1"/>
  <c r="J2" i="81"/>
  <c r="J3" i="81"/>
  <c r="E4" i="81"/>
  <c r="F4" i="81" s="1"/>
  <c r="J4" i="81"/>
  <c r="J5" i="81"/>
  <c r="E6" i="81"/>
  <c r="J6" i="81"/>
  <c r="E7" i="81"/>
  <c r="J7" i="81"/>
  <c r="E8" i="81"/>
  <c r="J8" i="81"/>
  <c r="E9" i="81"/>
  <c r="J9" i="81"/>
  <c r="E10" i="81"/>
  <c r="J10" i="81"/>
  <c r="J11" i="81"/>
  <c r="E12" i="81"/>
  <c r="J12" i="81"/>
  <c r="E13" i="81"/>
  <c r="J13" i="81"/>
  <c r="E14" i="81"/>
  <c r="J14" i="81"/>
  <c r="E15" i="81"/>
  <c r="J15" i="81"/>
  <c r="J16" i="81"/>
  <c r="J17" i="81"/>
  <c r="E18" i="81"/>
  <c r="J18" i="81"/>
  <c r="J19" i="81"/>
  <c r="J20" i="81"/>
  <c r="F21" i="81"/>
  <c r="J21" i="81"/>
  <c r="J22" i="81"/>
  <c r="J23" i="81"/>
  <c r="J24" i="81"/>
  <c r="J25" i="81"/>
  <c r="J26" i="81"/>
  <c r="E27" i="81"/>
  <c r="J27" i="81"/>
  <c r="J28" i="81"/>
  <c r="J29" i="81"/>
  <c r="E30" i="81"/>
  <c r="E31" i="81" s="1"/>
  <c r="J30" i="81"/>
  <c r="J31" i="81"/>
  <c r="J32" i="81"/>
  <c r="J33" i="81"/>
  <c r="E34" i="81"/>
  <c r="J34" i="81"/>
  <c r="E35" i="81"/>
  <c r="J35" i="81"/>
  <c r="J36" i="81"/>
  <c r="J37" i="81"/>
  <c r="J38" i="81"/>
  <c r="J39" i="81"/>
  <c r="J40" i="81"/>
  <c r="J41" i="81"/>
  <c r="J42" i="81"/>
  <c r="J43" i="81"/>
  <c r="J44" i="81"/>
  <c r="J45" i="81"/>
  <c r="J46" i="81"/>
  <c r="J47" i="81"/>
  <c r="J48" i="81"/>
  <c r="E49" i="81"/>
  <c r="J49" i="81"/>
  <c r="J50" i="81"/>
  <c r="J51" i="81"/>
  <c r="E52" i="81"/>
  <c r="J52" i="81"/>
  <c r="E53" i="81"/>
  <c r="E57" i="81" s="1"/>
  <c r="J53" i="81"/>
  <c r="J54" i="81"/>
  <c r="E55" i="81"/>
  <c r="J55" i="81"/>
  <c r="J56" i="81"/>
  <c r="J57" i="81"/>
  <c r="F2" i="81" l="1"/>
  <c r="E11" i="81" s="1"/>
  <c r="F1" i="81" s="1"/>
  <c r="L9" i="23"/>
  <c r="AE11" i="78" l="1"/>
  <c r="E140" i="81" l="1"/>
  <c r="E141" i="81"/>
  <c r="S17" i="6" l="1"/>
  <c r="L2" i="6"/>
  <c r="E14" i="76" l="1"/>
  <c r="C14" i="76"/>
  <c r="E14" i="73"/>
  <c r="C14" i="73"/>
  <c r="E14" i="64"/>
  <c r="C14" i="64"/>
  <c r="E14" i="54"/>
  <c r="C14" i="54"/>
  <c r="A119" i="64" l="1"/>
  <c r="A117" i="64"/>
  <c r="A119" i="73"/>
  <c r="A117" i="73"/>
  <c r="E89" i="76"/>
  <c r="C89" i="76"/>
  <c r="E88" i="76"/>
  <c r="C88" i="76"/>
  <c r="E87" i="76"/>
  <c r="C87" i="76"/>
  <c r="E86" i="76"/>
  <c r="C86" i="76"/>
  <c r="E85" i="76"/>
  <c r="C85" i="76"/>
  <c r="E80" i="76"/>
  <c r="C80" i="76"/>
  <c r="E79" i="76"/>
  <c r="C79" i="76"/>
  <c r="E42" i="76"/>
  <c r="C42" i="76"/>
  <c r="E18" i="76"/>
  <c r="C18" i="76"/>
  <c r="A89" i="73"/>
  <c r="A88" i="73"/>
  <c r="A87" i="73"/>
  <c r="A86" i="73"/>
  <c r="A85" i="73"/>
  <c r="A80" i="73"/>
  <c r="A79" i="73"/>
  <c r="E89" i="73"/>
  <c r="C89" i="73"/>
  <c r="E88" i="73"/>
  <c r="C88" i="73"/>
  <c r="E87" i="73"/>
  <c r="C87" i="73"/>
  <c r="E86" i="73"/>
  <c r="C86" i="73"/>
  <c r="E85" i="73"/>
  <c r="C85" i="73"/>
  <c r="E80" i="73"/>
  <c r="C80" i="73"/>
  <c r="E79" i="73"/>
  <c r="C79" i="73"/>
  <c r="E42" i="73"/>
  <c r="C42" i="73"/>
  <c r="E18" i="73"/>
  <c r="C18" i="73"/>
  <c r="A89" i="64"/>
  <c r="A88" i="64"/>
  <c r="A87" i="64"/>
  <c r="A86" i="64"/>
  <c r="A85" i="64"/>
  <c r="A80" i="64"/>
  <c r="A79" i="64"/>
  <c r="E89" i="64"/>
  <c r="C89" i="64"/>
  <c r="E88" i="64"/>
  <c r="C88" i="64"/>
  <c r="E87" i="64"/>
  <c r="C87" i="64"/>
  <c r="E86" i="64"/>
  <c r="C86" i="64"/>
  <c r="E85" i="64"/>
  <c r="C85" i="64"/>
  <c r="E80" i="64"/>
  <c r="C80" i="64"/>
  <c r="E79" i="64"/>
  <c r="C79" i="64"/>
  <c r="E42" i="64"/>
  <c r="C42" i="64"/>
  <c r="E18" i="64"/>
  <c r="C18" i="64"/>
  <c r="E89" i="54"/>
  <c r="E88" i="54"/>
  <c r="E87" i="54"/>
  <c r="E86" i="54"/>
  <c r="E85" i="54"/>
  <c r="E80" i="54"/>
  <c r="E79" i="54"/>
  <c r="E42" i="54"/>
  <c r="E18" i="54"/>
  <c r="C89" i="54"/>
  <c r="C88" i="54"/>
  <c r="C87" i="54"/>
  <c r="C86" i="54"/>
  <c r="C85" i="54"/>
  <c r="C80" i="54"/>
  <c r="C79" i="54"/>
  <c r="A88" i="54"/>
  <c r="A89" i="54"/>
  <c r="A79" i="54"/>
  <c r="A80" i="54"/>
  <c r="A85" i="54"/>
  <c r="A86" i="54"/>
  <c r="A87" i="54"/>
  <c r="C42" i="54"/>
  <c r="C18" i="54"/>
  <c r="A42" i="54"/>
  <c r="A119" i="54"/>
  <c r="A117" i="54"/>
  <c r="A18" i="54"/>
  <c r="A3" i="22" l="1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6" i="75" l="1"/>
  <c r="A16" i="72" l="1"/>
  <c r="A16" i="52"/>
  <c r="A16" i="53"/>
  <c r="A10" i="52"/>
  <c r="A10" i="75" l="1"/>
  <c r="C10" i="73"/>
  <c r="A10" i="77"/>
  <c r="C10" i="76"/>
  <c r="A10" i="65"/>
  <c r="E10" i="54"/>
  <c r="A10" i="74"/>
  <c r="E10" i="73"/>
  <c r="A10" i="73"/>
  <c r="E10" i="76"/>
  <c r="A10" i="76"/>
  <c r="E9" i="64"/>
  <c r="A10" i="64"/>
  <c r="C10" i="54"/>
  <c r="A10" i="63"/>
  <c r="C9" i="64"/>
  <c r="A10" i="54"/>
  <c r="A12" i="74"/>
  <c r="C12" i="73"/>
  <c r="A12" i="77"/>
  <c r="C12" i="76"/>
  <c r="A12" i="65"/>
  <c r="C11" i="64"/>
  <c r="E12" i="54"/>
  <c r="A12" i="54"/>
  <c r="A12" i="73"/>
  <c r="A12" i="76"/>
  <c r="A12" i="63"/>
  <c r="E12" i="76"/>
  <c r="A12" i="64"/>
  <c r="E12" i="73"/>
  <c r="E11" i="64"/>
  <c r="C12" i="54"/>
  <c r="A10" i="53"/>
  <c r="A12" i="75"/>
  <c r="A12" i="52"/>
  <c r="A12" i="53"/>
  <c r="A10" i="72"/>
  <c r="A12" i="72"/>
  <c r="A89" i="76" l="1"/>
  <c r="A88" i="76"/>
  <c r="A87" i="76"/>
  <c r="A85" i="76"/>
  <c r="A86" i="76"/>
  <c r="D2" i="83" l="1"/>
  <c r="S19" i="6" l="1"/>
  <c r="D1" i="83"/>
  <c r="F1" i="83" s="1"/>
  <c r="F2" i="83" l="1"/>
  <c r="F3" i="83"/>
  <c r="E59" i="81"/>
  <c r="E58" i="81"/>
  <c r="V55" i="70"/>
  <c r="V55" i="23"/>
  <c r="V55" i="68"/>
  <c r="V55" i="6"/>
  <c r="S31" i="6"/>
  <c r="V57" i="6" l="1"/>
  <c r="V57" i="23"/>
  <c r="V57" i="68"/>
  <c r="V57" i="70"/>
  <c r="V56" i="6"/>
  <c r="V56" i="23"/>
  <c r="V56" i="68"/>
  <c r="V56" i="70"/>
  <c r="A176" i="75" l="1"/>
  <c r="A404" i="75"/>
  <c r="A87" i="75"/>
  <c r="S26" i="23"/>
  <c r="S25" i="23"/>
  <c r="S26" i="68"/>
  <c r="S25" i="68"/>
  <c r="S26" i="70"/>
  <c r="S25" i="70"/>
  <c r="A404" i="72" l="1"/>
  <c r="A176" i="72"/>
  <c r="A404" i="53"/>
  <c r="A87" i="53"/>
  <c r="A87" i="72"/>
  <c r="A176" i="53"/>
  <c r="S25" i="6"/>
  <c r="L13" i="6" l="1"/>
  <c r="E149" i="81" l="1"/>
  <c r="E210" i="81" l="1"/>
  <c r="J357" i="81" l="1"/>
  <c r="J358" i="81"/>
  <c r="J359" i="81"/>
  <c r="J360" i="81"/>
  <c r="J361" i="81"/>
  <c r="J362" i="81"/>
  <c r="J363" i="81"/>
  <c r="J364" i="81"/>
  <c r="J365" i="81"/>
  <c r="J366" i="81"/>
  <c r="J367" i="81"/>
  <c r="J368" i="81"/>
  <c r="J369" i="81"/>
  <c r="J370" i="81"/>
  <c r="J371" i="81"/>
  <c r="AR2" i="23" l="1"/>
  <c r="AR2" i="6"/>
  <c r="AQ1" i="6" l="1"/>
  <c r="AQ1" i="23" l="1"/>
  <c r="AQ2" i="23" s="1"/>
  <c r="AQ1" i="70"/>
  <c r="S29" i="70" l="1"/>
  <c r="S29" i="68"/>
  <c r="S29" i="23"/>
  <c r="S29" i="6"/>
  <c r="AH26" i="70"/>
  <c r="AH26" i="68"/>
  <c r="AH26" i="23"/>
  <c r="AH26" i="6"/>
  <c r="H26" i="25" s="1"/>
  <c r="A149" i="54" s="1"/>
  <c r="E84" i="81" l="1"/>
  <c r="E94" i="81"/>
  <c r="V54" i="70" l="1"/>
  <c r="A403" i="75" s="1"/>
  <c r="V53" i="70"/>
  <c r="A402" i="75" s="1"/>
  <c r="V52" i="70"/>
  <c r="A401" i="75" s="1"/>
  <c r="V51" i="70"/>
  <c r="A400" i="75" s="1"/>
  <c r="V54" i="68"/>
  <c r="A403" i="72" s="1"/>
  <c r="V53" i="68"/>
  <c r="A402" i="72" s="1"/>
  <c r="V52" i="68"/>
  <c r="A401" i="72" s="1"/>
  <c r="V51" i="68"/>
  <c r="A400" i="72" s="1"/>
  <c r="V54" i="23"/>
  <c r="A403" i="53" s="1"/>
  <c r="V53" i="23"/>
  <c r="A402" i="53" s="1"/>
  <c r="V52" i="23"/>
  <c r="A401" i="53" s="1"/>
  <c r="V51" i="23"/>
  <c r="A400" i="53" s="1"/>
  <c r="V52" i="6"/>
  <c r="A401" i="52" s="1"/>
  <c r="V53" i="6"/>
  <c r="A402" i="52" s="1"/>
  <c r="V54" i="6"/>
  <c r="A403" i="52" s="1"/>
  <c r="V51" i="6"/>
  <c r="A400" i="52" s="1"/>
  <c r="S57" i="23" l="1"/>
  <c r="S56" i="23"/>
  <c r="S55" i="23"/>
  <c r="H39" i="71"/>
  <c r="A175" i="76" s="1"/>
  <c r="H39" i="69"/>
  <c r="A175" i="73" s="1"/>
  <c r="AH39" i="70"/>
  <c r="AG38" i="70"/>
  <c r="AH38" i="70" s="1"/>
  <c r="AG37" i="70"/>
  <c r="AH37" i="70" s="1"/>
  <c r="AH39" i="68"/>
  <c r="AG38" i="68"/>
  <c r="AH38" i="68" s="1"/>
  <c r="AG37" i="68"/>
  <c r="AH37" i="68" s="1"/>
  <c r="AH39" i="23"/>
  <c r="AG38" i="23"/>
  <c r="AH38" i="23" s="1"/>
  <c r="AG37" i="23"/>
  <c r="AH37" i="23" s="1"/>
  <c r="AK48" i="70"/>
  <c r="AK47" i="70"/>
  <c r="AK48" i="68"/>
  <c r="AK47" i="68"/>
  <c r="S57" i="70"/>
  <c r="S56" i="70"/>
  <c r="S55" i="70"/>
  <c r="S57" i="68"/>
  <c r="S56" i="68"/>
  <c r="S55" i="68"/>
  <c r="AK48" i="23"/>
  <c r="AK47" i="23"/>
  <c r="H39" i="27"/>
  <c r="A175" i="64" s="1"/>
  <c r="H36" i="27"/>
  <c r="A169" i="64" s="1"/>
  <c r="H39" i="25"/>
  <c r="A175" i="54" s="1"/>
  <c r="AH39" i="6"/>
  <c r="AG38" i="6"/>
  <c r="H38" i="71" s="1"/>
  <c r="A173" i="76" s="1"/>
  <c r="AG37" i="6"/>
  <c r="H37" i="69" s="1"/>
  <c r="A171" i="73" s="1"/>
  <c r="AK48" i="6"/>
  <c r="AK47" i="6"/>
  <c r="S57" i="6"/>
  <c r="B57" i="71" s="1"/>
  <c r="A301" i="75" s="1"/>
  <c r="S55" i="6"/>
  <c r="B55" i="25" s="1"/>
  <c r="A297" i="52" s="1"/>
  <c r="S56" i="6"/>
  <c r="B56" i="69" s="1"/>
  <c r="A299" i="72" s="1"/>
  <c r="A83" i="76" l="1"/>
  <c r="C83" i="76"/>
  <c r="E83" i="76"/>
  <c r="A84" i="76"/>
  <c r="C84" i="76"/>
  <c r="E84" i="76"/>
  <c r="C83" i="54"/>
  <c r="E83" i="54"/>
  <c r="A83" i="54"/>
  <c r="E83" i="64"/>
  <c r="A83" i="64"/>
  <c r="C83" i="64"/>
  <c r="A83" i="73"/>
  <c r="E83" i="73"/>
  <c r="C83" i="73"/>
  <c r="E84" i="54"/>
  <c r="A84" i="54"/>
  <c r="C84" i="54"/>
  <c r="A84" i="64"/>
  <c r="E84" i="64"/>
  <c r="C84" i="64"/>
  <c r="E84" i="73"/>
  <c r="C84" i="73"/>
  <c r="A84" i="73"/>
  <c r="B57" i="25"/>
  <c r="A301" i="52" s="1"/>
  <c r="B55" i="69"/>
  <c r="A297" i="72" s="1"/>
  <c r="B55" i="27"/>
  <c r="A297" i="53" s="1"/>
  <c r="H38" i="69"/>
  <c r="A173" i="73" s="1"/>
  <c r="H38" i="25"/>
  <c r="A173" i="54" s="1"/>
  <c r="AH38" i="6"/>
  <c r="H37" i="25"/>
  <c r="A171" i="54" s="1"/>
  <c r="B55" i="71"/>
  <c r="A297" i="75" s="1"/>
  <c r="H38" i="27"/>
  <c r="A173" i="64" s="1"/>
  <c r="B57" i="27"/>
  <c r="A301" i="53" s="1"/>
  <c r="B57" i="69"/>
  <c r="A301" i="72" s="1"/>
  <c r="H37" i="71"/>
  <c r="A171" i="76" s="1"/>
  <c r="B56" i="71"/>
  <c r="A299" i="75" s="1"/>
  <c r="B56" i="25"/>
  <c r="A299" i="52" s="1"/>
  <c r="H37" i="27"/>
  <c r="A171" i="64" s="1"/>
  <c r="B56" i="27"/>
  <c r="A299" i="53" s="1"/>
  <c r="AH37" i="6"/>
  <c r="F196" i="81"/>
  <c r="F199" i="81"/>
  <c r="E207" i="81" l="1"/>
  <c r="J331" i="81" l="1"/>
  <c r="J332" i="81"/>
  <c r="J333" i="81"/>
  <c r="J334" i="81"/>
  <c r="J335" i="81"/>
  <c r="J330" i="81"/>
  <c r="L7" i="70" l="1"/>
  <c r="L7" i="6" l="1"/>
  <c r="L7" i="68"/>
  <c r="L7" i="23"/>
  <c r="A119" i="76" l="1"/>
  <c r="A117" i="76"/>
  <c r="A80" i="76"/>
  <c r="A79" i="76"/>
  <c r="A42" i="76"/>
  <c r="A18" i="76"/>
  <c r="A380" i="75"/>
  <c r="A378" i="75"/>
  <c r="A366" i="75"/>
  <c r="A359" i="75"/>
  <c r="A156" i="75"/>
  <c r="A154" i="75"/>
  <c r="A142" i="75"/>
  <c r="A135" i="75"/>
  <c r="A67" i="75"/>
  <c r="A65" i="75"/>
  <c r="A53" i="75"/>
  <c r="A46" i="75"/>
  <c r="A331" i="75"/>
  <c r="A107" i="75"/>
  <c r="A18" i="75"/>
  <c r="A42" i="73"/>
  <c r="A18" i="73"/>
  <c r="A380" i="72"/>
  <c r="A378" i="72"/>
  <c r="A366" i="72"/>
  <c r="A359" i="72"/>
  <c r="A156" i="72"/>
  <c r="A154" i="72"/>
  <c r="A142" i="72"/>
  <c r="A135" i="72"/>
  <c r="A67" i="72"/>
  <c r="A65" i="72"/>
  <c r="A53" i="72"/>
  <c r="A46" i="72"/>
  <c r="A331" i="72"/>
  <c r="A107" i="72"/>
  <c r="A18" i="72"/>
  <c r="A42" i="64"/>
  <c r="A18" i="64"/>
  <c r="A380" i="53"/>
  <c r="A378" i="53"/>
  <c r="A366" i="53"/>
  <c r="A359" i="53"/>
  <c r="A156" i="53"/>
  <c r="A154" i="53"/>
  <c r="A142" i="53"/>
  <c r="A135" i="53"/>
  <c r="A67" i="53"/>
  <c r="A65" i="53"/>
  <c r="A53" i="53"/>
  <c r="A46" i="53"/>
  <c r="A331" i="53"/>
  <c r="A107" i="53"/>
  <c r="A18" i="53"/>
  <c r="S26" i="6" l="1"/>
  <c r="AH17" i="70" l="1"/>
  <c r="AH15" i="70"/>
  <c r="AH17" i="68"/>
  <c r="AH15" i="68"/>
  <c r="AH17" i="23"/>
  <c r="AH15" i="23"/>
  <c r="AH17" i="6"/>
  <c r="AH15" i="6"/>
  <c r="AH36" i="70"/>
  <c r="H36" i="71" s="1"/>
  <c r="A169" i="76" s="1"/>
  <c r="AG35" i="70"/>
  <c r="AH35" i="70" s="1"/>
  <c r="H35" i="71" s="1"/>
  <c r="A167" i="76" s="1"/>
  <c r="AG34" i="70"/>
  <c r="AH34" i="70" s="1"/>
  <c r="H34" i="71" s="1"/>
  <c r="A165" i="76" s="1"/>
  <c r="AH33" i="70"/>
  <c r="AG32" i="70"/>
  <c r="AH32" i="70" s="1"/>
  <c r="AH36" i="68"/>
  <c r="H36" i="69" s="1"/>
  <c r="A169" i="73" s="1"/>
  <c r="AG35" i="68"/>
  <c r="AH35" i="68" s="1"/>
  <c r="H35" i="69" s="1"/>
  <c r="A167" i="73" s="1"/>
  <c r="AG34" i="68"/>
  <c r="AH34" i="68" s="1"/>
  <c r="H34" i="69" s="1"/>
  <c r="A165" i="73" s="1"/>
  <c r="AH33" i="68"/>
  <c r="AG32" i="68"/>
  <c r="AH32" i="68" s="1"/>
  <c r="AH36" i="23"/>
  <c r="AG35" i="23"/>
  <c r="AH35" i="23" s="1"/>
  <c r="H35" i="27" s="1"/>
  <c r="A167" i="64" s="1"/>
  <c r="AG34" i="23"/>
  <c r="AH34" i="23" s="1"/>
  <c r="H34" i="27" s="1"/>
  <c r="A165" i="64" s="1"/>
  <c r="AH33" i="23"/>
  <c r="H33" i="27" s="1"/>
  <c r="A163" i="64" s="1"/>
  <c r="AG32" i="23"/>
  <c r="AH32" i="23" s="1"/>
  <c r="H32" i="27" s="1"/>
  <c r="A161" i="64" s="1"/>
  <c r="AH36" i="6"/>
  <c r="AG35" i="6"/>
  <c r="AH35" i="6" s="1"/>
  <c r="AG34" i="6"/>
  <c r="AH34" i="6" s="1"/>
  <c r="AK46" i="70"/>
  <c r="AK45" i="70"/>
  <c r="AK46" i="68"/>
  <c r="AK45" i="68"/>
  <c r="AK46" i="23"/>
  <c r="AK45" i="23"/>
  <c r="V50" i="70"/>
  <c r="V49" i="70"/>
  <c r="V48" i="70"/>
  <c r="V47" i="70"/>
  <c r="V46" i="70"/>
  <c r="V45" i="70"/>
  <c r="V44" i="70"/>
  <c r="V43" i="70"/>
  <c r="V42" i="70"/>
  <c r="V41" i="70"/>
  <c r="V50" i="68"/>
  <c r="A399" i="72" s="1"/>
  <c r="V49" i="68"/>
  <c r="A398" i="72" s="1"/>
  <c r="V48" i="68"/>
  <c r="V47" i="68"/>
  <c r="V46" i="68"/>
  <c r="V45" i="68"/>
  <c r="V44" i="68"/>
  <c r="V43" i="68"/>
  <c r="V42" i="68"/>
  <c r="V41" i="68"/>
  <c r="V50" i="23"/>
  <c r="V49" i="23"/>
  <c r="V48" i="23"/>
  <c r="V47" i="23"/>
  <c r="V46" i="23"/>
  <c r="V45" i="23"/>
  <c r="V44" i="23"/>
  <c r="V43" i="23"/>
  <c r="V42" i="23"/>
  <c r="V41" i="23"/>
  <c r="S54" i="70"/>
  <c r="B54" i="71" s="1"/>
  <c r="A295" i="75" s="1"/>
  <c r="S54" i="68"/>
  <c r="B54" i="69" s="1"/>
  <c r="A295" i="72" s="1"/>
  <c r="S54" i="23"/>
  <c r="B54" i="27" s="1"/>
  <c r="A295" i="53" s="1"/>
  <c r="AK46" i="6"/>
  <c r="AK45" i="6"/>
  <c r="A81" i="64" l="1"/>
  <c r="E81" i="64"/>
  <c r="C81" i="64"/>
  <c r="C81" i="76"/>
  <c r="E81" i="76"/>
  <c r="A81" i="76"/>
  <c r="E82" i="54"/>
  <c r="C82" i="54"/>
  <c r="A82" i="54"/>
  <c r="C81" i="54"/>
  <c r="A81" i="54"/>
  <c r="E81" i="54"/>
  <c r="E82" i="64"/>
  <c r="C82" i="64"/>
  <c r="A82" i="64"/>
  <c r="A82" i="76"/>
  <c r="C82" i="76"/>
  <c r="E82" i="76"/>
  <c r="C81" i="73"/>
  <c r="A81" i="73"/>
  <c r="E81" i="73"/>
  <c r="E82" i="73"/>
  <c r="A82" i="73"/>
  <c r="C82" i="73"/>
  <c r="A390" i="53"/>
  <c r="A77" i="53"/>
  <c r="A166" i="53"/>
  <c r="A392" i="53"/>
  <c r="A79" i="53"/>
  <c r="A168" i="53"/>
  <c r="A394" i="53"/>
  <c r="A81" i="53"/>
  <c r="A170" i="53"/>
  <c r="A396" i="53"/>
  <c r="A83" i="53"/>
  <c r="A172" i="53"/>
  <c r="A398" i="53"/>
  <c r="A85" i="53"/>
  <c r="A174" i="53"/>
  <c r="A390" i="72"/>
  <c r="A77" i="72"/>
  <c r="A166" i="72"/>
  <c r="A392" i="72"/>
  <c r="A79" i="72"/>
  <c r="A168" i="72"/>
  <c r="A394" i="72"/>
  <c r="A170" i="72"/>
  <c r="A81" i="72"/>
  <c r="A396" i="72"/>
  <c r="A83" i="72"/>
  <c r="A172" i="72"/>
  <c r="A174" i="72"/>
  <c r="A85" i="72"/>
  <c r="A390" i="75"/>
  <c r="A77" i="75"/>
  <c r="A166" i="75"/>
  <c r="A392" i="75"/>
  <c r="A79" i="75"/>
  <c r="A168" i="75"/>
  <c r="A394" i="75"/>
  <c r="A81" i="75"/>
  <c r="A170" i="75"/>
  <c r="A396" i="75"/>
  <c r="A83" i="75"/>
  <c r="A172" i="75"/>
  <c r="A398" i="75"/>
  <c r="A85" i="75"/>
  <c r="A174" i="75"/>
  <c r="A167" i="53"/>
  <c r="A391" i="53"/>
  <c r="A78" i="53"/>
  <c r="A169" i="53"/>
  <c r="A80" i="53"/>
  <c r="A393" i="53"/>
  <c r="A171" i="53"/>
  <c r="A395" i="53"/>
  <c r="A82" i="53"/>
  <c r="A173" i="53"/>
  <c r="A84" i="53"/>
  <c r="A397" i="53"/>
  <c r="A175" i="53"/>
  <c r="A399" i="53"/>
  <c r="A86" i="53"/>
  <c r="A391" i="72"/>
  <c r="A167" i="72"/>
  <c r="A78" i="72"/>
  <c r="A169" i="72"/>
  <c r="A393" i="72"/>
  <c r="A80" i="72"/>
  <c r="A171" i="72"/>
  <c r="A395" i="72"/>
  <c r="A82" i="72"/>
  <c r="A173" i="72"/>
  <c r="A397" i="72"/>
  <c r="A84" i="72"/>
  <c r="A175" i="72"/>
  <c r="A86" i="72"/>
  <c r="A167" i="75"/>
  <c r="A78" i="75"/>
  <c r="A391" i="75"/>
  <c r="A169" i="75"/>
  <c r="A393" i="75"/>
  <c r="A80" i="75"/>
  <c r="A171" i="75"/>
  <c r="A82" i="75"/>
  <c r="A395" i="75"/>
  <c r="A173" i="75"/>
  <c r="A397" i="75"/>
  <c r="A84" i="75"/>
  <c r="A175" i="75"/>
  <c r="A86" i="75"/>
  <c r="A399" i="75"/>
  <c r="J348" i="81"/>
  <c r="J349" i="81"/>
  <c r="J350" i="81"/>
  <c r="J351" i="81"/>
  <c r="J352" i="81"/>
  <c r="J353" i="81"/>
  <c r="J354" i="81"/>
  <c r="J355" i="81"/>
  <c r="J356" i="81"/>
  <c r="H34" i="25"/>
  <c r="A165" i="54" s="1"/>
  <c r="H35" i="25"/>
  <c r="A167" i="54" s="1"/>
  <c r="H36" i="25"/>
  <c r="A169" i="54" s="1"/>
  <c r="V42" i="6"/>
  <c r="A167" i="52" s="1"/>
  <c r="V43" i="6"/>
  <c r="A79" i="52" s="1"/>
  <c r="V44" i="6"/>
  <c r="A169" i="52" s="1"/>
  <c r="V45" i="6"/>
  <c r="A170" i="52" s="1"/>
  <c r="V46" i="6"/>
  <c r="A171" i="52" s="1"/>
  <c r="V47" i="6"/>
  <c r="A83" i="52" s="1"/>
  <c r="V48" i="6"/>
  <c r="A173" i="52" s="1"/>
  <c r="V49" i="6"/>
  <c r="A174" i="52" s="1"/>
  <c r="V50" i="6"/>
  <c r="A175" i="52" s="1"/>
  <c r="V41" i="6"/>
  <c r="A390" i="52" s="1"/>
  <c r="S54" i="6"/>
  <c r="B54" i="25" s="1"/>
  <c r="A295" i="52" s="1"/>
  <c r="J338" i="81"/>
  <c r="J339" i="81"/>
  <c r="J340" i="81"/>
  <c r="J341" i="81"/>
  <c r="J342" i="81"/>
  <c r="J343" i="81"/>
  <c r="J344" i="81"/>
  <c r="J345" i="81"/>
  <c r="J346" i="81"/>
  <c r="J347" i="81"/>
  <c r="J336" i="81"/>
  <c r="A398" i="52" l="1"/>
  <c r="A85" i="52"/>
  <c r="A394" i="52"/>
  <c r="A168" i="52"/>
  <c r="A396" i="52"/>
  <c r="A392" i="52"/>
  <c r="A86" i="52"/>
  <c r="A399" i="52"/>
  <c r="A397" i="52"/>
  <c r="A395" i="52"/>
  <c r="A393" i="52"/>
  <c r="A391" i="52"/>
  <c r="A81" i="52"/>
  <c r="A172" i="52"/>
  <c r="A84" i="52"/>
  <c r="A82" i="52"/>
  <c r="A80" i="52"/>
  <c r="A78" i="52"/>
  <c r="A77" i="52"/>
  <c r="A166" i="52"/>
  <c r="J337" i="81"/>
  <c r="E175" i="81" l="1"/>
  <c r="E78" i="81" l="1"/>
  <c r="J329" i="81" l="1"/>
  <c r="V28" i="68"/>
  <c r="A153" i="72" l="1"/>
  <c r="A377" i="72"/>
  <c r="A64" i="72"/>
  <c r="V28" i="23"/>
  <c r="V28" i="70"/>
  <c r="V28" i="6"/>
  <c r="AK22" i="68"/>
  <c r="E58" i="73" l="1"/>
  <c r="A58" i="73"/>
  <c r="C58" i="73"/>
  <c r="A153" i="75"/>
  <c r="A377" i="75"/>
  <c r="A64" i="75"/>
  <c r="A153" i="53"/>
  <c r="A64" i="53"/>
  <c r="A377" i="53"/>
  <c r="AK22" i="23"/>
  <c r="AK22" i="70"/>
  <c r="AK22" i="6"/>
  <c r="L13" i="70"/>
  <c r="C58" i="54" l="1"/>
  <c r="A58" i="54"/>
  <c r="E58" i="54"/>
  <c r="E58" i="64"/>
  <c r="A58" i="64"/>
  <c r="C58" i="64"/>
  <c r="A58" i="76"/>
  <c r="C58" i="76"/>
  <c r="E58" i="76"/>
  <c r="L13" i="68"/>
  <c r="L13" i="23"/>
  <c r="E157" i="81" l="1"/>
  <c r="AH24" i="70" l="1"/>
  <c r="AH24" i="68"/>
  <c r="AH24" i="23"/>
  <c r="AH24" i="6"/>
  <c r="V18" i="70" l="1"/>
  <c r="A143" i="75" l="1"/>
  <c r="A54" i="75"/>
  <c r="A367" i="75"/>
  <c r="V18" i="6"/>
  <c r="V18" i="23"/>
  <c r="V18" i="68"/>
  <c r="E67" i="81"/>
  <c r="A143" i="53" l="1"/>
  <c r="A367" i="53"/>
  <c r="A54" i="53"/>
  <c r="A367" i="72"/>
  <c r="A143" i="72"/>
  <c r="A54" i="72"/>
  <c r="T4" i="68"/>
  <c r="A14" i="72" l="1"/>
  <c r="T4" i="23"/>
  <c r="T4" i="70"/>
  <c r="T4" i="6"/>
  <c r="A14" i="53" l="1"/>
  <c r="A14" i="75"/>
  <c r="AJ43" i="70" l="1"/>
  <c r="AJ43" i="68"/>
  <c r="AJ43" i="23"/>
  <c r="A36" i="73" l="1"/>
  <c r="E36" i="73"/>
  <c r="C36" i="73"/>
  <c r="A36" i="76"/>
  <c r="C36" i="76"/>
  <c r="E36" i="76"/>
  <c r="A36" i="64"/>
  <c r="E36" i="64"/>
  <c r="C36" i="64"/>
  <c r="AP20" i="70"/>
  <c r="AP20" i="68"/>
  <c r="AJ7" i="70"/>
  <c r="AJ7" i="68"/>
  <c r="U7" i="70"/>
  <c r="U7" i="68"/>
  <c r="AH22" i="68"/>
  <c r="AP20" i="23"/>
  <c r="AJ7" i="23"/>
  <c r="U7" i="23"/>
  <c r="A34" i="64" l="1"/>
  <c r="C34" i="64"/>
  <c r="E34" i="64"/>
  <c r="A34" i="73"/>
  <c r="E34" i="73"/>
  <c r="C34" i="73"/>
  <c r="A34" i="76"/>
  <c r="E34" i="76"/>
  <c r="C34" i="76"/>
  <c r="A347" i="75"/>
  <c r="A34" i="75"/>
  <c r="A123" i="75"/>
  <c r="A347" i="53"/>
  <c r="A34" i="53"/>
  <c r="A123" i="53"/>
  <c r="A347" i="72"/>
  <c r="A34" i="72"/>
  <c r="A123" i="72"/>
  <c r="A34" i="65"/>
  <c r="A92" i="65"/>
  <c r="A34" i="74"/>
  <c r="A92" i="74"/>
  <c r="A92" i="77"/>
  <c r="A34" i="77"/>
  <c r="AJ43" i="6"/>
  <c r="AP20" i="6"/>
  <c r="AJ7" i="6"/>
  <c r="U7" i="6"/>
  <c r="C34" i="54" l="1"/>
  <c r="A34" i="54"/>
  <c r="E34" i="54"/>
  <c r="E36" i="54"/>
  <c r="A36" i="54"/>
  <c r="C36" i="54"/>
  <c r="A92" i="63"/>
  <c r="A34" i="63"/>
  <c r="A34" i="52"/>
  <c r="A123" i="52"/>
  <c r="A347" i="52"/>
  <c r="U2" i="6"/>
  <c r="A22" i="52" l="1"/>
  <c r="A335" i="52"/>
  <c r="AP15" i="68"/>
  <c r="A22" i="74" s="1"/>
  <c r="AJ2" i="68"/>
  <c r="U2" i="70"/>
  <c r="U2" i="68"/>
  <c r="U2" i="23"/>
  <c r="AJ2" i="6"/>
  <c r="AP15" i="6"/>
  <c r="A22" i="63" s="1"/>
  <c r="U5" i="70"/>
  <c r="U5" i="23"/>
  <c r="U5" i="68"/>
  <c r="AJ5" i="6"/>
  <c r="U5" i="6"/>
  <c r="AP18" i="6"/>
  <c r="A20" i="63" s="1"/>
  <c r="E154" i="81"/>
  <c r="J154" i="81"/>
  <c r="E22" i="54" l="1"/>
  <c r="A22" i="54"/>
  <c r="C22" i="54"/>
  <c r="A22" i="73"/>
  <c r="E22" i="73"/>
  <c r="C22" i="73"/>
  <c r="C20" i="54"/>
  <c r="E20" i="54"/>
  <c r="A20" i="54"/>
  <c r="A20" i="53"/>
  <c r="A333" i="53"/>
  <c r="A335" i="53"/>
  <c r="A22" i="53"/>
  <c r="A335" i="75"/>
  <c r="A22" i="75"/>
  <c r="A333" i="72"/>
  <c r="A20" i="72"/>
  <c r="A333" i="75"/>
  <c r="A20" i="75"/>
  <c r="A335" i="72"/>
  <c r="A22" i="72"/>
  <c r="A333" i="52"/>
  <c r="A20" i="52"/>
  <c r="AJ5" i="70"/>
  <c r="AP18" i="70"/>
  <c r="A20" i="77" s="1"/>
  <c r="AP18" i="68"/>
  <c r="A20" i="74" s="1"/>
  <c r="AJ5" i="68"/>
  <c r="AJ2" i="70"/>
  <c r="AP15" i="70"/>
  <c r="A22" i="77" s="1"/>
  <c r="AH21" i="70"/>
  <c r="AH21" i="68"/>
  <c r="AP18" i="23"/>
  <c r="A20" i="65" s="1"/>
  <c r="AJ5" i="23"/>
  <c r="AJ2" i="23"/>
  <c r="AP15" i="23"/>
  <c r="A22" i="65" s="1"/>
  <c r="AH21" i="6"/>
  <c r="AH21" i="23"/>
  <c r="S28" i="68"/>
  <c r="A22" i="76" l="1"/>
  <c r="C22" i="76"/>
  <c r="E22" i="76"/>
  <c r="A20" i="76"/>
  <c r="C20" i="76"/>
  <c r="E20" i="76"/>
  <c r="A22" i="64"/>
  <c r="E22" i="64"/>
  <c r="C22" i="64"/>
  <c r="A20" i="73"/>
  <c r="E20" i="73"/>
  <c r="C20" i="73"/>
  <c r="A20" i="64"/>
  <c r="E20" i="64"/>
  <c r="C20" i="64"/>
  <c r="S28" i="23"/>
  <c r="S28" i="70"/>
  <c r="S28" i="6"/>
  <c r="AG27" i="70" l="1"/>
  <c r="AH27" i="70" s="1"/>
  <c r="AG25" i="70"/>
  <c r="AH25" i="70" s="1"/>
  <c r="AH23" i="70"/>
  <c r="AH22" i="70"/>
  <c r="AH20" i="70"/>
  <c r="AG19" i="70"/>
  <c r="AH19" i="70" s="1"/>
  <c r="AG18" i="70"/>
  <c r="AH18" i="70" s="1"/>
  <c r="AH14" i="70"/>
  <c r="AH13" i="70"/>
  <c r="AG27" i="68"/>
  <c r="AH27" i="68" s="1"/>
  <c r="AG25" i="68"/>
  <c r="AH25" i="68" s="1"/>
  <c r="AH23" i="68"/>
  <c r="AH20" i="68"/>
  <c r="AG19" i="68"/>
  <c r="AH19" i="68" s="1"/>
  <c r="AG18" i="68"/>
  <c r="AH18" i="68" s="1"/>
  <c r="AH14" i="68"/>
  <c r="AH13" i="68"/>
  <c r="AG27" i="23"/>
  <c r="AH27" i="23" s="1"/>
  <c r="H27" i="27" s="1"/>
  <c r="A151" i="64" s="1"/>
  <c r="AG25" i="23"/>
  <c r="AH25" i="23" s="1"/>
  <c r="AH23" i="23"/>
  <c r="AH22" i="23"/>
  <c r="AH20" i="23"/>
  <c r="AG19" i="23"/>
  <c r="AH19" i="23" s="1"/>
  <c r="AG18" i="23"/>
  <c r="AH18" i="23" s="1"/>
  <c r="AH14" i="23"/>
  <c r="AH13" i="23"/>
  <c r="AG12" i="70"/>
  <c r="AG11" i="70"/>
  <c r="AG10" i="70"/>
  <c r="AG9" i="70"/>
  <c r="AG8" i="70"/>
  <c r="AG6" i="70"/>
  <c r="AG5" i="70"/>
  <c r="AG4" i="70"/>
  <c r="AG3" i="70"/>
  <c r="AG2" i="70"/>
  <c r="AG12" i="68"/>
  <c r="AG11" i="68"/>
  <c r="AG10" i="68"/>
  <c r="AG9" i="68"/>
  <c r="AG8" i="68"/>
  <c r="AG6" i="68"/>
  <c r="AG5" i="68"/>
  <c r="AG4" i="68"/>
  <c r="AG3" i="68"/>
  <c r="AG2" i="68"/>
  <c r="AG12" i="23"/>
  <c r="AG11" i="23"/>
  <c r="AG10" i="23"/>
  <c r="AG9" i="23"/>
  <c r="AG8" i="23"/>
  <c r="AG6" i="23"/>
  <c r="AG5" i="23"/>
  <c r="AG4" i="23"/>
  <c r="AG3" i="23"/>
  <c r="AG2" i="23"/>
  <c r="S53" i="70"/>
  <c r="S52" i="70"/>
  <c r="S50" i="70"/>
  <c r="S49" i="70"/>
  <c r="S48" i="70"/>
  <c r="S47" i="70"/>
  <c r="S46" i="70"/>
  <c r="S42" i="70"/>
  <c r="S41" i="70"/>
  <c r="S40" i="70"/>
  <c r="S32" i="70"/>
  <c r="S27" i="70"/>
  <c r="S24" i="70"/>
  <c r="S23" i="70"/>
  <c r="S22" i="70"/>
  <c r="S21" i="70"/>
  <c r="S20" i="70"/>
  <c r="S19" i="70"/>
  <c r="S18" i="70"/>
  <c r="S17" i="70"/>
  <c r="S53" i="68"/>
  <c r="S52" i="68"/>
  <c r="S51" i="68"/>
  <c r="S50" i="68"/>
  <c r="S49" i="68"/>
  <c r="S48" i="68"/>
  <c r="S47" i="68"/>
  <c r="S46" i="68"/>
  <c r="S43" i="68"/>
  <c r="S42" i="68"/>
  <c r="S41" i="68"/>
  <c r="S40" i="68"/>
  <c r="S32" i="68"/>
  <c r="S27" i="68"/>
  <c r="S24" i="68"/>
  <c r="S23" i="68"/>
  <c r="S22" i="68"/>
  <c r="S21" i="68"/>
  <c r="S20" i="68"/>
  <c r="S19" i="68"/>
  <c r="S18" i="68"/>
  <c r="S17" i="68"/>
  <c r="S53" i="23"/>
  <c r="B53" i="27" s="1"/>
  <c r="A293" i="53" s="1"/>
  <c r="S52" i="23"/>
  <c r="B52" i="27" s="1"/>
  <c r="A291" i="53" s="1"/>
  <c r="S51" i="23"/>
  <c r="B51" i="27" s="1"/>
  <c r="A289" i="53" s="1"/>
  <c r="S50" i="23"/>
  <c r="B50" i="27" s="1"/>
  <c r="A287" i="53" s="1"/>
  <c r="S49" i="23"/>
  <c r="B49" i="27" s="1"/>
  <c r="A285" i="53" s="1"/>
  <c r="S48" i="23"/>
  <c r="S47" i="23"/>
  <c r="S46" i="23"/>
  <c r="S43" i="23"/>
  <c r="S41" i="23"/>
  <c r="S40" i="23"/>
  <c r="S32" i="23"/>
  <c r="S27" i="23"/>
  <c r="S24" i="23"/>
  <c r="S23" i="23"/>
  <c r="S22" i="23"/>
  <c r="S21" i="23"/>
  <c r="S20" i="23"/>
  <c r="S19" i="23"/>
  <c r="S18" i="23"/>
  <c r="S17" i="23"/>
  <c r="L16" i="70" l="1"/>
  <c r="L15" i="70"/>
  <c r="S15" i="70" s="1"/>
  <c r="L12" i="70"/>
  <c r="L10" i="70"/>
  <c r="S10" i="70" s="1"/>
  <c r="L9" i="70"/>
  <c r="L8" i="70"/>
  <c r="L6" i="70"/>
  <c r="L5" i="70"/>
  <c r="L4" i="70"/>
  <c r="L3" i="70"/>
  <c r="L2" i="70"/>
  <c r="L16" i="68"/>
  <c r="L15" i="68"/>
  <c r="S15" i="68" s="1"/>
  <c r="L12" i="68"/>
  <c r="L10" i="68"/>
  <c r="S10" i="68" s="1"/>
  <c r="L9" i="68"/>
  <c r="L8" i="68"/>
  <c r="L6" i="68"/>
  <c r="L5" i="68"/>
  <c r="L4" i="68"/>
  <c r="L3" i="68"/>
  <c r="L2" i="68"/>
  <c r="L16" i="23"/>
  <c r="L15" i="23"/>
  <c r="S15" i="23" s="1"/>
  <c r="L12" i="23"/>
  <c r="L10" i="23"/>
  <c r="S10" i="23" s="1"/>
  <c r="L8" i="23"/>
  <c r="L6" i="23"/>
  <c r="L5" i="23"/>
  <c r="L4" i="23"/>
  <c r="L3" i="23"/>
  <c r="L2" i="23"/>
  <c r="S33" i="6"/>
  <c r="S30" i="6"/>
  <c r="S23" i="6"/>
  <c r="L14" i="68"/>
  <c r="S40" i="6"/>
  <c r="AH16" i="68" l="1"/>
  <c r="AH16" i="70"/>
  <c r="AH16" i="23"/>
  <c r="S39" i="68"/>
  <c r="S39" i="23"/>
  <c r="S39" i="70"/>
  <c r="S39" i="6"/>
  <c r="L14" i="23"/>
  <c r="L14" i="6"/>
  <c r="S31" i="70"/>
  <c r="S31" i="68"/>
  <c r="S31" i="23"/>
  <c r="S33" i="68"/>
  <c r="S33" i="23"/>
  <c r="S33" i="70"/>
  <c r="AH16" i="6"/>
  <c r="L14" i="70"/>
  <c r="S38" i="70"/>
  <c r="S38" i="68"/>
  <c r="S38" i="23"/>
  <c r="S44" i="68"/>
  <c r="S44" i="70"/>
  <c r="S44" i="23"/>
  <c r="S44" i="6"/>
  <c r="S30" i="70"/>
  <c r="S30" i="68"/>
  <c r="S30" i="23"/>
  <c r="S21" i="6"/>
  <c r="S20" i="6"/>
  <c r="AH13" i="6"/>
  <c r="L15" i="6" l="1"/>
  <c r="S15" i="6" s="1"/>
  <c r="L16" i="6"/>
  <c r="L12" i="6"/>
  <c r="L10" i="6"/>
  <c r="L9" i="6"/>
  <c r="E108" i="81" l="1"/>
  <c r="E107" i="81" s="1"/>
  <c r="AG7" i="23" l="1"/>
  <c r="AG7" i="68"/>
  <c r="AG7" i="70"/>
  <c r="L11" i="70"/>
  <c r="L11" i="68"/>
  <c r="L11" i="23"/>
  <c r="L11" i="6"/>
  <c r="AG7" i="6"/>
  <c r="S38" i="6"/>
  <c r="A1" i="70"/>
  <c r="X1" i="70" s="1"/>
  <c r="A1" i="68"/>
  <c r="X1" i="68" s="1"/>
  <c r="A1" i="23" l="1"/>
  <c r="X1" i="23" s="1"/>
  <c r="A1" i="6"/>
  <c r="X1" i="6" l="1"/>
  <c r="J139" i="81"/>
  <c r="J140" i="81"/>
  <c r="E134" i="81"/>
  <c r="J134" i="81"/>
  <c r="E209" i="81"/>
  <c r="E208" i="81"/>
  <c r="E206" i="81"/>
  <c r="E205" i="81"/>
  <c r="J164" i="81"/>
  <c r="J165" i="81"/>
  <c r="J166" i="81"/>
  <c r="J167" i="81"/>
  <c r="J168" i="81"/>
  <c r="J169" i="81"/>
  <c r="J170" i="81"/>
  <c r="J171" i="81"/>
  <c r="J172" i="81"/>
  <c r="J173" i="81"/>
  <c r="J174" i="81"/>
  <c r="J175" i="81"/>
  <c r="J176" i="81"/>
  <c r="J177" i="81"/>
  <c r="J178" i="81"/>
  <c r="J179" i="81"/>
  <c r="J180" i="81"/>
  <c r="J181" i="81"/>
  <c r="J182" i="81"/>
  <c r="J183" i="81"/>
  <c r="J184" i="81"/>
  <c r="J185" i="81"/>
  <c r="J186" i="81"/>
  <c r="J187" i="81"/>
  <c r="J188" i="81"/>
  <c r="J189" i="81"/>
  <c r="J190" i="81"/>
  <c r="J191" i="81"/>
  <c r="J192" i="81"/>
  <c r="J193" i="81"/>
  <c r="J194" i="81"/>
  <c r="J195" i="81"/>
  <c r="J196" i="81"/>
  <c r="J197" i="81"/>
  <c r="J198" i="81"/>
  <c r="J199" i="81"/>
  <c r="J200" i="81"/>
  <c r="J201" i="81"/>
  <c r="J202" i="81"/>
  <c r="J203" i="81"/>
  <c r="J204" i="81"/>
  <c r="J205" i="81"/>
  <c r="J206" i="81"/>
  <c r="J207" i="81"/>
  <c r="J208" i="81"/>
  <c r="J209" i="81"/>
  <c r="J210" i="81"/>
  <c r="J211" i="81"/>
  <c r="J212" i="81"/>
  <c r="J213" i="81"/>
  <c r="J214" i="81"/>
  <c r="J215" i="81"/>
  <c r="J216" i="81"/>
  <c r="J217" i="81"/>
  <c r="J218" i="81"/>
  <c r="J219" i="81"/>
  <c r="J220" i="81"/>
  <c r="J221" i="81"/>
  <c r="J222" i="81"/>
  <c r="J223" i="81"/>
  <c r="J224" i="81"/>
  <c r="J225" i="81"/>
  <c r="J226" i="81"/>
  <c r="J227" i="81"/>
  <c r="J228" i="81"/>
  <c r="J229" i="81"/>
  <c r="J230" i="81"/>
  <c r="J231" i="81"/>
  <c r="J232" i="81"/>
  <c r="J233" i="81"/>
  <c r="J234" i="81"/>
  <c r="J235" i="81"/>
  <c r="J236" i="81"/>
  <c r="J237" i="81"/>
  <c r="J238" i="81"/>
  <c r="J239" i="81"/>
  <c r="J240" i="81"/>
  <c r="J241" i="81"/>
  <c r="J242" i="81"/>
  <c r="J243" i="81"/>
  <c r="J244" i="81"/>
  <c r="J245" i="81"/>
  <c r="J246" i="81"/>
  <c r="J247" i="81"/>
  <c r="J248" i="81"/>
  <c r="J249" i="81"/>
  <c r="J250" i="81"/>
  <c r="J251" i="81"/>
  <c r="J252" i="81"/>
  <c r="J253" i="81"/>
  <c r="J254" i="81"/>
  <c r="J255" i="81"/>
  <c r="J256" i="81"/>
  <c r="J257" i="81"/>
  <c r="J258" i="81"/>
  <c r="J259" i="81"/>
  <c r="J260" i="81"/>
  <c r="J261" i="81"/>
  <c r="J262" i="81"/>
  <c r="J263" i="81"/>
  <c r="J264" i="81"/>
  <c r="J265" i="81"/>
  <c r="J266" i="81"/>
  <c r="J267" i="81"/>
  <c r="J268" i="81"/>
  <c r="J269" i="81"/>
  <c r="J270" i="81"/>
  <c r="J271" i="81"/>
  <c r="J272" i="81"/>
  <c r="J273" i="81"/>
  <c r="J274" i="81"/>
  <c r="J275" i="81"/>
  <c r="J276" i="81"/>
  <c r="J277" i="81"/>
  <c r="J278" i="81"/>
  <c r="J279" i="81"/>
  <c r="J280" i="81"/>
  <c r="J281" i="81"/>
  <c r="J282" i="81"/>
  <c r="J283" i="81"/>
  <c r="J284" i="81"/>
  <c r="J285" i="81"/>
  <c r="J286" i="81"/>
  <c r="J287" i="81"/>
  <c r="J288" i="81"/>
  <c r="J289" i="81"/>
  <c r="J290" i="81"/>
  <c r="J291" i="81"/>
  <c r="J292" i="81"/>
  <c r="J293" i="81"/>
  <c r="J294" i="81"/>
  <c r="J295" i="81"/>
  <c r="J296" i="81"/>
  <c r="J297" i="81"/>
  <c r="J298" i="81"/>
  <c r="J299" i="81"/>
  <c r="J300" i="81"/>
  <c r="J301" i="81"/>
  <c r="J302" i="81"/>
  <c r="J303" i="81"/>
  <c r="J304" i="81"/>
  <c r="J305" i="81"/>
  <c r="J306" i="81"/>
  <c r="J307" i="81"/>
  <c r="J308" i="81"/>
  <c r="J309" i="81"/>
  <c r="J310" i="81"/>
  <c r="J311" i="81"/>
  <c r="J312" i="81"/>
  <c r="J313" i="81"/>
  <c r="J314" i="81"/>
  <c r="J315" i="81"/>
  <c r="J316" i="81"/>
  <c r="J317" i="81"/>
  <c r="J318" i="81"/>
  <c r="J319" i="81"/>
  <c r="J320" i="81"/>
  <c r="J321" i="81"/>
  <c r="J322" i="81"/>
  <c r="J323" i="81"/>
  <c r="J324" i="81"/>
  <c r="J325" i="81"/>
  <c r="J326" i="81"/>
  <c r="J327" i="81"/>
  <c r="J328" i="81"/>
  <c r="J163" i="81"/>
  <c r="J83" i="81"/>
  <c r="J84" i="81"/>
  <c r="J85" i="81"/>
  <c r="J86" i="81"/>
  <c r="J87" i="81"/>
  <c r="J88" i="81"/>
  <c r="J89" i="81"/>
  <c r="J90" i="81"/>
  <c r="J91" i="81"/>
  <c r="J92" i="81"/>
  <c r="J93" i="81"/>
  <c r="J94" i="81"/>
  <c r="J95" i="81"/>
  <c r="J96" i="81"/>
  <c r="J97" i="81"/>
  <c r="J98" i="81"/>
  <c r="J99" i="81"/>
  <c r="J100" i="81"/>
  <c r="J101" i="81"/>
  <c r="J102" i="81"/>
  <c r="J103" i="81"/>
  <c r="J104" i="81"/>
  <c r="J105" i="81"/>
  <c r="J106" i="81"/>
  <c r="J107" i="81"/>
  <c r="J108" i="81"/>
  <c r="J109" i="81"/>
  <c r="J110" i="81"/>
  <c r="J111" i="81"/>
  <c r="J112" i="81"/>
  <c r="J113" i="81"/>
  <c r="J114" i="81"/>
  <c r="J115" i="81"/>
  <c r="J116" i="81"/>
  <c r="J117" i="81"/>
  <c r="J118" i="81"/>
  <c r="J119" i="81"/>
  <c r="J120" i="81"/>
  <c r="J121" i="81"/>
  <c r="J122" i="81"/>
  <c r="J123" i="81"/>
  <c r="J124" i="81"/>
  <c r="J125" i="81"/>
  <c r="J126" i="81"/>
  <c r="J127" i="81"/>
  <c r="J128" i="81"/>
  <c r="J129" i="81"/>
  <c r="J130" i="81"/>
  <c r="J131" i="81"/>
  <c r="J132" i="81"/>
  <c r="J133" i="81"/>
  <c r="J135" i="81"/>
  <c r="J136" i="81"/>
  <c r="J137" i="81"/>
  <c r="J138" i="81"/>
  <c r="J141" i="81"/>
  <c r="J142" i="81"/>
  <c r="J143" i="81"/>
  <c r="J144" i="81"/>
  <c r="J145" i="81"/>
  <c r="J77" i="81"/>
  <c r="J78" i="81"/>
  <c r="J79" i="81"/>
  <c r="J80" i="81"/>
  <c r="J81" i="81"/>
  <c r="J82" i="81"/>
  <c r="J76" i="81"/>
  <c r="J58" i="81"/>
  <c r="J59" i="81"/>
  <c r="J60" i="81"/>
  <c r="J61" i="81"/>
  <c r="J62" i="81"/>
  <c r="J63" i="81"/>
  <c r="J64" i="81"/>
  <c r="J65" i="81"/>
  <c r="J66" i="81"/>
  <c r="J67" i="81"/>
  <c r="J68" i="81"/>
  <c r="J69" i="81"/>
  <c r="J70" i="81"/>
  <c r="J71" i="81"/>
  <c r="J72" i="81"/>
  <c r="J73" i="81"/>
  <c r="J74" i="81"/>
  <c r="J75" i="81"/>
  <c r="J146" i="81"/>
  <c r="J147" i="81"/>
  <c r="J148" i="81"/>
  <c r="J149" i="81"/>
  <c r="J150" i="81"/>
  <c r="J151" i="81"/>
  <c r="J152" i="81"/>
  <c r="J153" i="81"/>
  <c r="J155" i="81"/>
  <c r="J156" i="81"/>
  <c r="J157" i="81"/>
  <c r="J158" i="81"/>
  <c r="J159" i="81"/>
  <c r="J160" i="81"/>
  <c r="J161" i="81"/>
  <c r="J162" i="81"/>
  <c r="E201" i="81" l="1"/>
  <c r="Z1" i="6" s="1"/>
  <c r="C1" i="6"/>
  <c r="C2" i="6" s="1"/>
  <c r="C1" i="23"/>
  <c r="C1" i="70"/>
  <c r="C1" i="68"/>
  <c r="AQ1" i="68"/>
  <c r="B1" i="6"/>
  <c r="A353" i="72" l="1"/>
  <c r="A189" i="72"/>
  <c r="A129" i="72"/>
  <c r="A40" i="72"/>
  <c r="A187" i="72"/>
  <c r="A187" i="75"/>
  <c r="A353" i="75"/>
  <c r="A189" i="75"/>
  <c r="A129" i="75"/>
  <c r="A40" i="75"/>
  <c r="A187" i="53"/>
  <c r="A353" i="53"/>
  <c r="A189" i="53"/>
  <c r="A129" i="53"/>
  <c r="A40" i="53"/>
  <c r="Z6" i="6"/>
  <c r="Z5" i="6"/>
  <c r="Z8" i="6"/>
  <c r="Z9" i="6"/>
  <c r="Z7" i="6"/>
  <c r="Z2" i="6"/>
  <c r="Z12" i="6"/>
  <c r="Z4" i="6"/>
  <c r="Z11" i="6"/>
  <c r="Z3" i="6"/>
  <c r="Z10" i="6"/>
  <c r="Z1" i="70"/>
  <c r="Z1" i="23"/>
  <c r="Z1" i="68"/>
  <c r="B1" i="70"/>
  <c r="Y1" i="70" s="1"/>
  <c r="B1" i="68"/>
  <c r="AP1" i="68" s="1"/>
  <c r="BQ5" i="6"/>
  <c r="BQ4" i="6" s="1"/>
  <c r="A101" i="52" s="1"/>
  <c r="B1" i="23"/>
  <c r="Z5" i="23" l="1"/>
  <c r="Z9" i="23"/>
  <c r="Z2" i="23"/>
  <c r="Z6" i="23"/>
  <c r="Z10" i="23"/>
  <c r="Z3" i="23"/>
  <c r="Z7" i="23"/>
  <c r="Z11" i="23"/>
  <c r="Z4" i="23"/>
  <c r="Z8" i="23"/>
  <c r="Z12" i="23"/>
  <c r="Z5" i="68"/>
  <c r="Z9" i="68"/>
  <c r="Z2" i="68"/>
  <c r="Z6" i="68"/>
  <c r="Z10" i="68"/>
  <c r="Z3" i="68"/>
  <c r="Z7" i="68"/>
  <c r="Z11" i="68"/>
  <c r="Z4" i="68"/>
  <c r="Z8" i="68"/>
  <c r="Z12" i="68"/>
  <c r="Z4" i="70"/>
  <c r="Z8" i="70"/>
  <c r="Z12" i="70"/>
  <c r="Z9" i="70"/>
  <c r="Z2" i="70"/>
  <c r="Z5" i="70"/>
  <c r="Z6" i="70"/>
  <c r="Z10" i="70"/>
  <c r="Z3" i="70"/>
  <c r="Z7" i="70"/>
  <c r="Z11" i="70"/>
  <c r="Y1" i="68"/>
  <c r="AP1" i="70"/>
  <c r="Y1" i="23"/>
  <c r="AP1" i="23" s="1"/>
  <c r="AQ28" i="70" l="1"/>
  <c r="AQ27" i="70"/>
  <c r="AQ26" i="70"/>
  <c r="AQ25" i="70"/>
  <c r="AQ24" i="70"/>
  <c r="AR14" i="70"/>
  <c r="AR13" i="70"/>
  <c r="AR12" i="70"/>
  <c r="AR11" i="70"/>
  <c r="AR10" i="70"/>
  <c r="AR9" i="70"/>
  <c r="AR8" i="70"/>
  <c r="AR7" i="70"/>
  <c r="AR6" i="70"/>
  <c r="AR5" i="70"/>
  <c r="AR4" i="70"/>
  <c r="AR3" i="70"/>
  <c r="AR2" i="70"/>
  <c r="AK42" i="70"/>
  <c r="AK41" i="70"/>
  <c r="AK40" i="70"/>
  <c r="AK39" i="70"/>
  <c r="AK38" i="70"/>
  <c r="AK37" i="70"/>
  <c r="AK36" i="70"/>
  <c r="AK35" i="70"/>
  <c r="AK34" i="70"/>
  <c r="AK33" i="70"/>
  <c r="AK32" i="70"/>
  <c r="AK31" i="70"/>
  <c r="AK30" i="70"/>
  <c r="AK29" i="70"/>
  <c r="AK28" i="70"/>
  <c r="AK27" i="70"/>
  <c r="AK26" i="70"/>
  <c r="AK25" i="70"/>
  <c r="AK24" i="70"/>
  <c r="AK23" i="70"/>
  <c r="AK21" i="70"/>
  <c r="AK20" i="70"/>
  <c r="AK19" i="70"/>
  <c r="AK18" i="70"/>
  <c r="AK17" i="70"/>
  <c r="AK16" i="70"/>
  <c r="AK15" i="70"/>
  <c r="AK14" i="70"/>
  <c r="AK13" i="70"/>
  <c r="AK12" i="70"/>
  <c r="AK11" i="70"/>
  <c r="AK10" i="70"/>
  <c r="V40" i="70"/>
  <c r="V39" i="70"/>
  <c r="V38" i="70"/>
  <c r="V37" i="70"/>
  <c r="V36" i="70"/>
  <c r="V35" i="70"/>
  <c r="V34" i="70"/>
  <c r="V33" i="70"/>
  <c r="V32" i="70"/>
  <c r="V30" i="70"/>
  <c r="V27" i="70"/>
  <c r="V26" i="70"/>
  <c r="V25" i="70"/>
  <c r="V24" i="70"/>
  <c r="V23" i="70"/>
  <c r="V22" i="70"/>
  <c r="V21" i="70"/>
  <c r="V20" i="70"/>
  <c r="V19" i="70"/>
  <c r="V16" i="70"/>
  <c r="V15" i="70"/>
  <c r="V14" i="70"/>
  <c r="V13" i="70"/>
  <c r="V12" i="70"/>
  <c r="V11" i="70"/>
  <c r="AK42" i="68"/>
  <c r="AK41" i="68"/>
  <c r="AK40" i="68"/>
  <c r="AK39" i="68"/>
  <c r="AK38" i="68"/>
  <c r="AK37" i="68"/>
  <c r="AK36" i="68"/>
  <c r="AK35" i="68"/>
  <c r="AK34" i="68"/>
  <c r="AK33" i="68"/>
  <c r="AK32" i="68"/>
  <c r="AK31" i="68"/>
  <c r="AK30" i="68"/>
  <c r="AK29" i="68"/>
  <c r="AK28" i="68"/>
  <c r="AK27" i="68"/>
  <c r="AK26" i="68"/>
  <c r="AK25" i="68"/>
  <c r="AK24" i="68"/>
  <c r="AK23" i="68"/>
  <c r="AK21" i="68"/>
  <c r="AK20" i="68"/>
  <c r="AK19" i="68"/>
  <c r="AK18" i="68"/>
  <c r="AK17" i="68"/>
  <c r="AK16" i="68"/>
  <c r="AK15" i="68"/>
  <c r="AK14" i="68"/>
  <c r="AK13" i="68"/>
  <c r="AK12" i="68"/>
  <c r="AK11" i="68"/>
  <c r="AK10" i="68"/>
  <c r="AQ28" i="68"/>
  <c r="AQ27" i="68"/>
  <c r="AQ26" i="68"/>
  <c r="AQ25" i="68"/>
  <c r="AQ24" i="68"/>
  <c r="AR14" i="68"/>
  <c r="AR13" i="68"/>
  <c r="AR12" i="68"/>
  <c r="AR11" i="68"/>
  <c r="AR10" i="68"/>
  <c r="AR9" i="68"/>
  <c r="AR8" i="68"/>
  <c r="AR7" i="68"/>
  <c r="AR6" i="68"/>
  <c r="AR5" i="68"/>
  <c r="AR4" i="68"/>
  <c r="AR3" i="68"/>
  <c r="AR2" i="68"/>
  <c r="V40" i="68"/>
  <c r="V39" i="68"/>
  <c r="V38" i="68"/>
  <c r="V37" i="68"/>
  <c r="V36" i="68"/>
  <c r="V35" i="68"/>
  <c r="V34" i="68"/>
  <c r="V33" i="68"/>
  <c r="V32" i="68"/>
  <c r="V30" i="68"/>
  <c r="V27" i="68"/>
  <c r="V26" i="68"/>
  <c r="V25" i="68"/>
  <c r="V24" i="68"/>
  <c r="V23" i="68"/>
  <c r="V22" i="68"/>
  <c r="V21" i="68"/>
  <c r="V20" i="68"/>
  <c r="V19" i="68"/>
  <c r="V16" i="68"/>
  <c r="V15" i="68"/>
  <c r="V14" i="68"/>
  <c r="V13" i="68"/>
  <c r="V12" i="68"/>
  <c r="V11" i="68"/>
  <c r="AQ28" i="23"/>
  <c r="AQ27" i="23"/>
  <c r="AQ26" i="23"/>
  <c r="AQ25" i="23"/>
  <c r="AQ24" i="23"/>
  <c r="AR14" i="23"/>
  <c r="AR13" i="23"/>
  <c r="AR12" i="23"/>
  <c r="AR11" i="23"/>
  <c r="AR10" i="23"/>
  <c r="AR9" i="23"/>
  <c r="AR8" i="23"/>
  <c r="AR7" i="23"/>
  <c r="AR6" i="23"/>
  <c r="AR5" i="23"/>
  <c r="AR4" i="23"/>
  <c r="AR3" i="23"/>
  <c r="AK42" i="23"/>
  <c r="AK41" i="23"/>
  <c r="AK40" i="23"/>
  <c r="AK39" i="23"/>
  <c r="AK38" i="23"/>
  <c r="AK37" i="23"/>
  <c r="AK36" i="23"/>
  <c r="AK35" i="23"/>
  <c r="AK34" i="23"/>
  <c r="AK33" i="23"/>
  <c r="AK32" i="23"/>
  <c r="AK31" i="23"/>
  <c r="AK30" i="23"/>
  <c r="AK29" i="23"/>
  <c r="AK28" i="23"/>
  <c r="AK27" i="23"/>
  <c r="AK26" i="23"/>
  <c r="AK25" i="23"/>
  <c r="AK24" i="23"/>
  <c r="AK23" i="23"/>
  <c r="AK21" i="23"/>
  <c r="AK20" i="23"/>
  <c r="AK19" i="23"/>
  <c r="AK18" i="23"/>
  <c r="AK17" i="23"/>
  <c r="AK16" i="23"/>
  <c r="AK15" i="23"/>
  <c r="AK14" i="23"/>
  <c r="AK13" i="23"/>
  <c r="AK12" i="23"/>
  <c r="AK11" i="23"/>
  <c r="AK10" i="23"/>
  <c r="V40" i="23"/>
  <c r="V39" i="23"/>
  <c r="V38" i="23"/>
  <c r="V37" i="23"/>
  <c r="V36" i="23"/>
  <c r="V35" i="23"/>
  <c r="V34" i="23"/>
  <c r="V33" i="23"/>
  <c r="V32" i="23"/>
  <c r="V30" i="23"/>
  <c r="V27" i="23"/>
  <c r="V26" i="23"/>
  <c r="V25" i="23"/>
  <c r="V24" i="23"/>
  <c r="V23" i="23"/>
  <c r="V22" i="23"/>
  <c r="V21" i="23"/>
  <c r="V20" i="23"/>
  <c r="V19" i="23"/>
  <c r="V16" i="23"/>
  <c r="V15" i="23"/>
  <c r="V14" i="23"/>
  <c r="V13" i="23"/>
  <c r="V12" i="23"/>
  <c r="V11" i="23"/>
  <c r="A49" i="64" l="1"/>
  <c r="E49" i="64"/>
  <c r="C49" i="64"/>
  <c r="A53" i="64"/>
  <c r="E53" i="64"/>
  <c r="C53" i="64"/>
  <c r="A57" i="64"/>
  <c r="E57" i="64"/>
  <c r="C57" i="64"/>
  <c r="E62" i="64"/>
  <c r="A62" i="64"/>
  <c r="C62" i="64"/>
  <c r="E66" i="64"/>
  <c r="A66" i="64"/>
  <c r="C66" i="64"/>
  <c r="A70" i="64"/>
  <c r="E70" i="64"/>
  <c r="C70" i="64"/>
  <c r="A74" i="64"/>
  <c r="E74" i="64"/>
  <c r="C74" i="64"/>
  <c r="C78" i="64"/>
  <c r="A78" i="64"/>
  <c r="E78" i="64"/>
  <c r="E49" i="73"/>
  <c r="C49" i="73"/>
  <c r="A49" i="73"/>
  <c r="E53" i="73"/>
  <c r="C53" i="73"/>
  <c r="A53" i="73"/>
  <c r="A57" i="73"/>
  <c r="E57" i="73"/>
  <c r="C57" i="73"/>
  <c r="E62" i="73"/>
  <c r="A62" i="73"/>
  <c r="C62" i="73"/>
  <c r="E66" i="73"/>
  <c r="A66" i="73"/>
  <c r="C66" i="73"/>
  <c r="E70" i="73"/>
  <c r="C70" i="73"/>
  <c r="A70" i="73"/>
  <c r="E74" i="73"/>
  <c r="A74" i="73"/>
  <c r="C74" i="73"/>
  <c r="E78" i="73"/>
  <c r="A78" i="73"/>
  <c r="C78" i="73"/>
  <c r="A48" i="76"/>
  <c r="C48" i="76"/>
  <c r="E48" i="76"/>
  <c r="A52" i="76"/>
  <c r="C52" i="76"/>
  <c r="E52" i="76"/>
  <c r="A56" i="76"/>
  <c r="C56" i="76"/>
  <c r="E56" i="76"/>
  <c r="A61" i="76"/>
  <c r="C61" i="76"/>
  <c r="E61" i="76"/>
  <c r="A65" i="76"/>
  <c r="C65" i="76"/>
  <c r="E65" i="76"/>
  <c r="A69" i="76"/>
  <c r="C69" i="76"/>
  <c r="E69" i="76"/>
  <c r="A73" i="76"/>
  <c r="C73" i="76"/>
  <c r="E73" i="76"/>
  <c r="A77" i="76"/>
  <c r="C77" i="76"/>
  <c r="E77" i="76"/>
  <c r="E46" i="64"/>
  <c r="C46" i="64"/>
  <c r="A46" i="64"/>
  <c r="E50" i="64"/>
  <c r="C50" i="64"/>
  <c r="A50" i="64"/>
  <c r="A54" i="64"/>
  <c r="E54" i="64"/>
  <c r="C54" i="64"/>
  <c r="A59" i="64"/>
  <c r="C59" i="64"/>
  <c r="E59" i="64"/>
  <c r="A63" i="64"/>
  <c r="E63" i="64"/>
  <c r="C63" i="64"/>
  <c r="E67" i="64"/>
  <c r="A67" i="64"/>
  <c r="C67" i="64"/>
  <c r="E71" i="64"/>
  <c r="C71" i="64"/>
  <c r="A71" i="64"/>
  <c r="E75" i="64"/>
  <c r="A75" i="64"/>
  <c r="C75" i="64"/>
  <c r="E46" i="73"/>
  <c r="A46" i="73"/>
  <c r="C46" i="73"/>
  <c r="E50" i="73"/>
  <c r="A50" i="73"/>
  <c r="C50" i="73"/>
  <c r="E54" i="73"/>
  <c r="C54" i="73"/>
  <c r="A54" i="73"/>
  <c r="A59" i="73"/>
  <c r="E59" i="73"/>
  <c r="C59" i="73"/>
  <c r="A63" i="73"/>
  <c r="C63" i="73"/>
  <c r="E63" i="73"/>
  <c r="A67" i="73"/>
  <c r="E67" i="73"/>
  <c r="C67" i="73"/>
  <c r="A71" i="73"/>
  <c r="C71" i="73"/>
  <c r="E71" i="73"/>
  <c r="A75" i="73"/>
  <c r="E75" i="73"/>
  <c r="C75" i="73"/>
  <c r="A49" i="76"/>
  <c r="C49" i="76"/>
  <c r="E49" i="76"/>
  <c r="A53" i="76"/>
  <c r="C53" i="76"/>
  <c r="E53" i="76"/>
  <c r="A57" i="76"/>
  <c r="C57" i="76"/>
  <c r="E57" i="76"/>
  <c r="A62" i="76"/>
  <c r="C62" i="76"/>
  <c r="E62" i="76"/>
  <c r="A66" i="76"/>
  <c r="C66" i="76"/>
  <c r="E66" i="76"/>
  <c r="A70" i="76"/>
  <c r="C70" i="76"/>
  <c r="E70" i="76"/>
  <c r="A74" i="76"/>
  <c r="C74" i="76"/>
  <c r="E74" i="76"/>
  <c r="A78" i="76"/>
  <c r="C78" i="76"/>
  <c r="E78" i="76"/>
  <c r="A47" i="64"/>
  <c r="E47" i="64"/>
  <c r="C47" i="64"/>
  <c r="A51" i="64"/>
  <c r="E51" i="64"/>
  <c r="C51" i="64"/>
  <c r="E60" i="64"/>
  <c r="C60" i="64"/>
  <c r="A60" i="64"/>
  <c r="A64" i="64"/>
  <c r="E64" i="64"/>
  <c r="C64" i="64"/>
  <c r="E68" i="64"/>
  <c r="A68" i="64"/>
  <c r="C68" i="64"/>
  <c r="E72" i="64"/>
  <c r="C72" i="64"/>
  <c r="A72" i="64"/>
  <c r="C76" i="64"/>
  <c r="A76" i="64"/>
  <c r="E76" i="64"/>
  <c r="A47" i="73"/>
  <c r="C47" i="73"/>
  <c r="E47" i="73"/>
  <c r="A51" i="73"/>
  <c r="E51" i="73"/>
  <c r="C51" i="73"/>
  <c r="A55" i="73"/>
  <c r="C55" i="73"/>
  <c r="E55" i="73"/>
  <c r="E60" i="73"/>
  <c r="C60" i="73"/>
  <c r="A60" i="73"/>
  <c r="E64" i="73"/>
  <c r="C64" i="73"/>
  <c r="A64" i="73"/>
  <c r="E68" i="73"/>
  <c r="A68" i="73"/>
  <c r="C68" i="73"/>
  <c r="E72" i="73"/>
  <c r="A72" i="73"/>
  <c r="C72" i="73"/>
  <c r="E76" i="73"/>
  <c r="C76" i="73"/>
  <c r="A76" i="73"/>
  <c r="A46" i="76"/>
  <c r="C46" i="76"/>
  <c r="E46" i="76"/>
  <c r="A50" i="76"/>
  <c r="C50" i="76"/>
  <c r="E50" i="76"/>
  <c r="A54" i="76"/>
  <c r="C54" i="76"/>
  <c r="E54" i="76"/>
  <c r="A59" i="76"/>
  <c r="C59" i="76"/>
  <c r="E59" i="76"/>
  <c r="A63" i="76"/>
  <c r="C63" i="76"/>
  <c r="E63" i="76"/>
  <c r="A67" i="76"/>
  <c r="C67" i="76"/>
  <c r="E67" i="76"/>
  <c r="A71" i="76"/>
  <c r="C71" i="76"/>
  <c r="E71" i="76"/>
  <c r="A75" i="76"/>
  <c r="C75" i="76"/>
  <c r="E75" i="76"/>
  <c r="A55" i="64"/>
  <c r="E55" i="64"/>
  <c r="C55" i="64"/>
  <c r="A48" i="64"/>
  <c r="E48" i="64"/>
  <c r="C48" i="64"/>
  <c r="E52" i="64"/>
  <c r="A52" i="64"/>
  <c r="C52" i="64"/>
  <c r="E56" i="64"/>
  <c r="A56" i="64"/>
  <c r="C56" i="64"/>
  <c r="A61" i="64"/>
  <c r="E61" i="64"/>
  <c r="C61" i="64"/>
  <c r="A65" i="64"/>
  <c r="E65" i="64"/>
  <c r="C65" i="64"/>
  <c r="A69" i="64"/>
  <c r="E69" i="64"/>
  <c r="C69" i="64"/>
  <c r="A73" i="64"/>
  <c r="E73" i="64"/>
  <c r="C73" i="64"/>
  <c r="A77" i="64"/>
  <c r="E77" i="64"/>
  <c r="C77" i="64"/>
  <c r="E48" i="73"/>
  <c r="A48" i="73"/>
  <c r="C48" i="73"/>
  <c r="E52" i="73"/>
  <c r="A52" i="73"/>
  <c r="C52" i="73"/>
  <c r="E56" i="73"/>
  <c r="A56" i="73"/>
  <c r="C56" i="73"/>
  <c r="A61" i="73"/>
  <c r="C61" i="73"/>
  <c r="E61" i="73"/>
  <c r="E65" i="73"/>
  <c r="C65" i="73"/>
  <c r="A65" i="73"/>
  <c r="A69" i="73"/>
  <c r="E69" i="73"/>
  <c r="C69" i="73"/>
  <c r="A73" i="73"/>
  <c r="E73" i="73"/>
  <c r="C73" i="73"/>
  <c r="A77" i="73"/>
  <c r="C77" i="73"/>
  <c r="E77" i="73"/>
  <c r="A47" i="76"/>
  <c r="C47" i="76"/>
  <c r="E47" i="76"/>
  <c r="A51" i="76"/>
  <c r="C51" i="76"/>
  <c r="E51" i="76"/>
  <c r="A55" i="76"/>
  <c r="C55" i="76"/>
  <c r="E55" i="76"/>
  <c r="A60" i="76"/>
  <c r="C60" i="76"/>
  <c r="E60" i="76"/>
  <c r="A64" i="76"/>
  <c r="C64" i="76"/>
  <c r="E64" i="76"/>
  <c r="A68" i="76"/>
  <c r="C68" i="76"/>
  <c r="E68" i="76"/>
  <c r="A72" i="76"/>
  <c r="C72" i="76"/>
  <c r="E72" i="76"/>
  <c r="A76" i="76"/>
  <c r="C76" i="76"/>
  <c r="E76" i="76"/>
  <c r="A88" i="72"/>
  <c r="A405" i="72"/>
  <c r="A177" i="72"/>
  <c r="A88" i="53"/>
  <c r="A405" i="53"/>
  <c r="A177" i="53"/>
  <c r="A88" i="75"/>
  <c r="A405" i="75"/>
  <c r="A177" i="75"/>
  <c r="A178" i="53"/>
  <c r="A406" i="53"/>
  <c r="A89" i="53"/>
  <c r="A89" i="72"/>
  <c r="A406" i="72"/>
  <c r="A178" i="72"/>
  <c r="A406" i="75"/>
  <c r="A178" i="75"/>
  <c r="A89" i="75"/>
  <c r="A360" i="53"/>
  <c r="A47" i="53"/>
  <c r="A136" i="53"/>
  <c r="A362" i="53"/>
  <c r="A49" i="53"/>
  <c r="A138" i="53"/>
  <c r="A368" i="53"/>
  <c r="A55" i="53"/>
  <c r="A144" i="53"/>
  <c r="A372" i="53"/>
  <c r="A59" i="53"/>
  <c r="A148" i="53"/>
  <c r="A376" i="53"/>
  <c r="A63" i="53"/>
  <c r="A152" i="53"/>
  <c r="A159" i="53"/>
  <c r="A383" i="53"/>
  <c r="A70" i="53"/>
  <c r="A161" i="53"/>
  <c r="A72" i="53"/>
  <c r="A385" i="53"/>
  <c r="A137" i="53"/>
  <c r="A361" i="53"/>
  <c r="A48" i="53"/>
  <c r="A139" i="53"/>
  <c r="A50" i="53"/>
  <c r="A363" i="53"/>
  <c r="A141" i="53"/>
  <c r="A365" i="53"/>
  <c r="A52" i="53"/>
  <c r="A145" i="53"/>
  <c r="A56" i="53"/>
  <c r="A369" i="53"/>
  <c r="A147" i="53"/>
  <c r="A371" i="53"/>
  <c r="A58" i="53"/>
  <c r="A149" i="53"/>
  <c r="A60" i="53"/>
  <c r="A373" i="53"/>
  <c r="A151" i="53"/>
  <c r="A375" i="53"/>
  <c r="A62" i="53"/>
  <c r="A155" i="53"/>
  <c r="A66" i="53"/>
  <c r="A379" i="53"/>
  <c r="A382" i="53"/>
  <c r="A69" i="53"/>
  <c r="A158" i="53"/>
  <c r="A384" i="53"/>
  <c r="A71" i="53"/>
  <c r="A160" i="53"/>
  <c r="A386" i="53"/>
  <c r="A73" i="53"/>
  <c r="A162" i="53"/>
  <c r="A388" i="53"/>
  <c r="A75" i="53"/>
  <c r="A164" i="53"/>
  <c r="A360" i="72"/>
  <c r="A47" i="72"/>
  <c r="A136" i="72"/>
  <c r="A362" i="72"/>
  <c r="A49" i="72"/>
  <c r="A138" i="72"/>
  <c r="A364" i="72"/>
  <c r="A51" i="72"/>
  <c r="A140" i="72"/>
  <c r="A368" i="72"/>
  <c r="A55" i="72"/>
  <c r="A144" i="72"/>
  <c r="A370" i="72"/>
  <c r="A57" i="72"/>
  <c r="A146" i="72"/>
  <c r="A372" i="72"/>
  <c r="A59" i="72"/>
  <c r="A148" i="72"/>
  <c r="A374" i="72"/>
  <c r="A61" i="72"/>
  <c r="A150" i="72"/>
  <c r="A376" i="72"/>
  <c r="A63" i="72"/>
  <c r="A152" i="72"/>
  <c r="A157" i="72"/>
  <c r="A381" i="72"/>
  <c r="A68" i="72"/>
  <c r="A383" i="72"/>
  <c r="A159" i="72"/>
  <c r="A70" i="72"/>
  <c r="A161" i="72"/>
  <c r="A385" i="72"/>
  <c r="A72" i="72"/>
  <c r="A387" i="72"/>
  <c r="A163" i="72"/>
  <c r="A74" i="72"/>
  <c r="A165" i="72"/>
  <c r="A389" i="72"/>
  <c r="A76" i="72"/>
  <c r="A137" i="75"/>
  <c r="A48" i="75"/>
  <c r="A361" i="75"/>
  <c r="A139" i="75"/>
  <c r="A363" i="75"/>
  <c r="A50" i="75"/>
  <c r="A141" i="75"/>
  <c r="A52" i="75"/>
  <c r="A365" i="75"/>
  <c r="A145" i="75"/>
  <c r="A369" i="75"/>
  <c r="A56" i="75"/>
  <c r="A147" i="75"/>
  <c r="A58" i="75"/>
  <c r="A371" i="75"/>
  <c r="A149" i="75"/>
  <c r="A373" i="75"/>
  <c r="A60" i="75"/>
  <c r="A151" i="75"/>
  <c r="A62" i="75"/>
  <c r="A375" i="75"/>
  <c r="A155" i="75"/>
  <c r="A379" i="75"/>
  <c r="A66" i="75"/>
  <c r="A382" i="75"/>
  <c r="A69" i="75"/>
  <c r="A158" i="75"/>
  <c r="A384" i="75"/>
  <c r="A71" i="75"/>
  <c r="A160" i="75"/>
  <c r="A386" i="75"/>
  <c r="A73" i="75"/>
  <c r="A162" i="75"/>
  <c r="A388" i="75"/>
  <c r="A75" i="75"/>
  <c r="A164" i="75"/>
  <c r="A364" i="53"/>
  <c r="A51" i="53"/>
  <c r="A140" i="53"/>
  <c r="A370" i="53"/>
  <c r="A57" i="53"/>
  <c r="A146" i="53"/>
  <c r="A374" i="53"/>
  <c r="A61" i="53"/>
  <c r="A150" i="53"/>
  <c r="A157" i="53"/>
  <c r="A68" i="53"/>
  <c r="A381" i="53"/>
  <c r="A163" i="53"/>
  <c r="A387" i="53"/>
  <c r="A74" i="53"/>
  <c r="A165" i="53"/>
  <c r="A76" i="53"/>
  <c r="A389" i="53"/>
  <c r="A361" i="72"/>
  <c r="A137" i="72"/>
  <c r="A48" i="72"/>
  <c r="A139" i="72"/>
  <c r="A363" i="72"/>
  <c r="A50" i="72"/>
  <c r="A365" i="72"/>
  <c r="A141" i="72"/>
  <c r="A52" i="72"/>
  <c r="A145" i="72"/>
  <c r="A369" i="72"/>
  <c r="A56" i="72"/>
  <c r="A371" i="72"/>
  <c r="A147" i="72"/>
  <c r="A58" i="72"/>
  <c r="A149" i="72"/>
  <c r="A373" i="72"/>
  <c r="A60" i="72"/>
  <c r="A375" i="72"/>
  <c r="A151" i="72"/>
  <c r="A62" i="72"/>
  <c r="A155" i="72"/>
  <c r="A379" i="72"/>
  <c r="A66" i="72"/>
  <c r="A382" i="72"/>
  <c r="A69" i="72"/>
  <c r="A158" i="72"/>
  <c r="A384" i="72"/>
  <c r="A71" i="72"/>
  <c r="A160" i="72"/>
  <c r="A386" i="72"/>
  <c r="A73" i="72"/>
  <c r="A162" i="72"/>
  <c r="A388" i="72"/>
  <c r="A75" i="72"/>
  <c r="A164" i="72"/>
  <c r="A360" i="75"/>
  <c r="A47" i="75"/>
  <c r="A136" i="75"/>
  <c r="A362" i="75"/>
  <c r="A49" i="75"/>
  <c r="A138" i="75"/>
  <c r="A364" i="75"/>
  <c r="A51" i="75"/>
  <c r="A140" i="75"/>
  <c r="A368" i="75"/>
  <c r="A55" i="75"/>
  <c r="A144" i="75"/>
  <c r="A370" i="75"/>
  <c r="A57" i="75"/>
  <c r="A146" i="75"/>
  <c r="A372" i="75"/>
  <c r="A59" i="75"/>
  <c r="A148" i="75"/>
  <c r="A374" i="75"/>
  <c r="A61" i="75"/>
  <c r="A150" i="75"/>
  <c r="A376" i="75"/>
  <c r="A63" i="75"/>
  <c r="A152" i="75"/>
  <c r="A157" i="75"/>
  <c r="A381" i="75"/>
  <c r="A68" i="75"/>
  <c r="A159" i="75"/>
  <c r="A70" i="75"/>
  <c r="A383" i="75"/>
  <c r="A161" i="75"/>
  <c r="A385" i="75"/>
  <c r="A72" i="75"/>
  <c r="A163" i="75"/>
  <c r="A74" i="75"/>
  <c r="A387" i="75"/>
  <c r="A165" i="75"/>
  <c r="A389" i="75"/>
  <c r="A76" i="75"/>
  <c r="S41" i="6"/>
  <c r="S42" i="6"/>
  <c r="S43" i="6"/>
  <c r="B38" i="25"/>
  <c r="B30" i="25"/>
  <c r="S32" i="6"/>
  <c r="AQ25" i="6"/>
  <c r="AQ26" i="6"/>
  <c r="AQ27" i="6"/>
  <c r="AQ28" i="6"/>
  <c r="AQ24" i="6"/>
  <c r="AR9" i="6"/>
  <c r="AR10" i="6"/>
  <c r="AR11" i="6"/>
  <c r="AR12" i="6"/>
  <c r="AR13" i="6"/>
  <c r="AR14" i="6"/>
  <c r="AR8" i="6"/>
  <c r="AR3" i="6"/>
  <c r="AR4" i="6"/>
  <c r="AR5" i="6"/>
  <c r="AR6" i="6"/>
  <c r="AR7" i="6"/>
  <c r="V39" i="6"/>
  <c r="V40" i="6"/>
  <c r="V33" i="6"/>
  <c r="V34" i="6"/>
  <c r="V35" i="6"/>
  <c r="V36" i="6"/>
  <c r="V37" i="6"/>
  <c r="V38" i="6"/>
  <c r="V32" i="6"/>
  <c r="V30" i="6"/>
  <c r="V19" i="6"/>
  <c r="V20" i="6"/>
  <c r="V21" i="6"/>
  <c r="V22" i="6"/>
  <c r="V23" i="6"/>
  <c r="V24" i="6"/>
  <c r="V25" i="6"/>
  <c r="V26" i="6"/>
  <c r="V27" i="6"/>
  <c r="V12" i="6"/>
  <c r="V13" i="6"/>
  <c r="V14" i="6"/>
  <c r="V15" i="6"/>
  <c r="V16" i="6"/>
  <c r="V11" i="6"/>
  <c r="AK11" i="6"/>
  <c r="AK12" i="6"/>
  <c r="AK13" i="6"/>
  <c r="AK14" i="6"/>
  <c r="AK15" i="6"/>
  <c r="AK16" i="6"/>
  <c r="AK17" i="6"/>
  <c r="AK18" i="6"/>
  <c r="AK19" i="6"/>
  <c r="AK20" i="6"/>
  <c r="AK21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10" i="6"/>
  <c r="AH33" i="6"/>
  <c r="AG32" i="6"/>
  <c r="AG27" i="6"/>
  <c r="AH22" i="6"/>
  <c r="AH23" i="6"/>
  <c r="AG25" i="6"/>
  <c r="AH25" i="6" s="1"/>
  <c r="H25" i="25" s="1"/>
  <c r="A147" i="54" s="1"/>
  <c r="AH20" i="6"/>
  <c r="E76" i="54" l="1"/>
  <c r="C76" i="54"/>
  <c r="A76" i="54"/>
  <c r="E72" i="54"/>
  <c r="A72" i="54"/>
  <c r="C72" i="54"/>
  <c r="E68" i="54"/>
  <c r="A68" i="54"/>
  <c r="C68" i="54"/>
  <c r="E64" i="54"/>
  <c r="A64" i="54"/>
  <c r="C64" i="54"/>
  <c r="E60" i="54"/>
  <c r="C60" i="54"/>
  <c r="A60" i="54"/>
  <c r="E55" i="54"/>
  <c r="C55" i="54"/>
  <c r="A55" i="54"/>
  <c r="E51" i="54"/>
  <c r="C51" i="54"/>
  <c r="A51" i="54"/>
  <c r="C47" i="54"/>
  <c r="E47" i="54"/>
  <c r="A47" i="54"/>
  <c r="A46" i="54"/>
  <c r="C46" i="54"/>
  <c r="E46" i="54"/>
  <c r="E75" i="54"/>
  <c r="A75" i="54"/>
  <c r="C75" i="54"/>
  <c r="E71" i="54"/>
  <c r="C71" i="54"/>
  <c r="A71" i="54"/>
  <c r="C67" i="54"/>
  <c r="E67" i="54"/>
  <c r="A67" i="54"/>
  <c r="C63" i="54"/>
  <c r="E63" i="54"/>
  <c r="A63" i="54"/>
  <c r="C59" i="54"/>
  <c r="E59" i="54"/>
  <c r="A59" i="54"/>
  <c r="E54" i="54"/>
  <c r="A54" i="54"/>
  <c r="C54" i="54"/>
  <c r="C50" i="54"/>
  <c r="A50" i="54"/>
  <c r="E50" i="54"/>
  <c r="C74" i="54"/>
  <c r="E74" i="54"/>
  <c r="A74" i="54"/>
  <c r="C66" i="54"/>
  <c r="A66" i="54"/>
  <c r="E66" i="54"/>
  <c r="C57" i="54"/>
  <c r="A57" i="54"/>
  <c r="E57" i="54"/>
  <c r="C78" i="54"/>
  <c r="E78" i="54"/>
  <c r="A78" i="54"/>
  <c r="E70" i="54"/>
  <c r="A70" i="54"/>
  <c r="C70" i="54"/>
  <c r="C62" i="54"/>
  <c r="E62" i="54"/>
  <c r="A62" i="54"/>
  <c r="C53" i="54"/>
  <c r="A53" i="54"/>
  <c r="E53" i="54"/>
  <c r="C49" i="54"/>
  <c r="A49" i="54"/>
  <c r="E49" i="54"/>
  <c r="C77" i="54"/>
  <c r="A77" i="54"/>
  <c r="E77" i="54"/>
  <c r="C73" i="54"/>
  <c r="A73" i="54"/>
  <c r="E73" i="54"/>
  <c r="C69" i="54"/>
  <c r="A69" i="54"/>
  <c r="E69" i="54"/>
  <c r="C65" i="54"/>
  <c r="A65" i="54"/>
  <c r="E65" i="54"/>
  <c r="C61" i="54"/>
  <c r="A61" i="54"/>
  <c r="E61" i="54"/>
  <c r="E56" i="54"/>
  <c r="A56" i="54"/>
  <c r="C56" i="54"/>
  <c r="E52" i="54"/>
  <c r="A52" i="54"/>
  <c r="C52" i="54"/>
  <c r="E48" i="54"/>
  <c r="A48" i="54"/>
  <c r="C48" i="54"/>
  <c r="H33" i="25"/>
  <c r="A163" i="54" s="1"/>
  <c r="AG19" i="6"/>
  <c r="AG18" i="6"/>
  <c r="AH14" i="6"/>
  <c r="H13" i="25"/>
  <c r="A123" i="54" s="1"/>
  <c r="AG9" i="6"/>
  <c r="AG10" i="6"/>
  <c r="AG11" i="6"/>
  <c r="AH11" i="6" s="1"/>
  <c r="AG12" i="6"/>
  <c r="AG8" i="6"/>
  <c r="AG3" i="6"/>
  <c r="AG4" i="6"/>
  <c r="AG5" i="6"/>
  <c r="AG6" i="6"/>
  <c r="AG2" i="6"/>
  <c r="S47" i="6"/>
  <c r="S48" i="6"/>
  <c r="S49" i="6"/>
  <c r="S50" i="6"/>
  <c r="S51" i="6"/>
  <c r="S52" i="6"/>
  <c r="S53" i="6"/>
  <c r="S46" i="6"/>
  <c r="S24" i="6"/>
  <c r="S27" i="6"/>
  <c r="B29" i="25"/>
  <c r="S22" i="6"/>
  <c r="S18" i="6"/>
  <c r="L3" i="6"/>
  <c r="L4" i="6"/>
  <c r="L5" i="6"/>
  <c r="L6" i="6"/>
  <c r="L8" i="6"/>
  <c r="S10" i="6" l="1"/>
  <c r="AH10" i="6"/>
  <c r="AP1" i="6"/>
  <c r="BW5" i="6" s="1"/>
  <c r="BW4" i="6" s="1"/>
  <c r="Y1" i="6"/>
  <c r="BT5" i="6" s="1"/>
  <c r="BT4" i="6" s="1"/>
  <c r="A6" i="54" s="1"/>
  <c r="C8" i="54" l="1"/>
  <c r="C38" i="54"/>
  <c r="E6" i="54"/>
  <c r="E38" i="54"/>
  <c r="C6" i="54"/>
  <c r="A95" i="54"/>
  <c r="A38" i="54"/>
  <c r="E8" i="54"/>
  <c r="A8" i="54"/>
  <c r="AH27" i="6"/>
  <c r="AH32" i="6"/>
  <c r="C8" i="6"/>
  <c r="L7" i="61" l="1"/>
  <c r="M7" i="61" s="1"/>
  <c r="N7" i="61" s="1"/>
  <c r="O7" i="61" s="1"/>
  <c r="P7" i="61" s="1"/>
  <c r="Q7" i="61" s="1"/>
  <c r="R7" i="61" s="1"/>
  <c r="S7" i="61" s="1"/>
  <c r="T7" i="61" s="1"/>
  <c r="U7" i="61" s="1"/>
  <c r="V7" i="61" s="1"/>
  <c r="J7" i="61"/>
  <c r="I7" i="61" s="1"/>
  <c r="H7" i="61" s="1"/>
  <c r="G7" i="61" s="1"/>
  <c r="L6" i="61"/>
  <c r="M6" i="61" s="1"/>
  <c r="N6" i="61" s="1"/>
  <c r="O6" i="61" s="1"/>
  <c r="P6" i="61" s="1"/>
  <c r="Q6" i="61" s="1"/>
  <c r="R6" i="61" s="1"/>
  <c r="S6" i="61" s="1"/>
  <c r="T6" i="61" s="1"/>
  <c r="U6" i="61" s="1"/>
  <c r="V6" i="61" s="1"/>
  <c r="J6" i="61"/>
  <c r="I6" i="61" s="1"/>
  <c r="H6" i="61" s="1"/>
  <c r="G6" i="61" s="1"/>
  <c r="L5" i="61"/>
  <c r="M5" i="61" s="1"/>
  <c r="N5" i="61" s="1"/>
  <c r="O5" i="61" s="1"/>
  <c r="P5" i="61" s="1"/>
  <c r="Q5" i="61" s="1"/>
  <c r="R5" i="61" s="1"/>
  <c r="S5" i="61" s="1"/>
  <c r="T5" i="61" s="1"/>
  <c r="U5" i="61" s="1"/>
  <c r="V5" i="61" s="1"/>
  <c r="J5" i="61"/>
  <c r="I5" i="61" s="1"/>
  <c r="H5" i="61" s="1"/>
  <c r="G5" i="61" s="1"/>
  <c r="C1" i="59"/>
  <c r="D1" i="59" s="1"/>
  <c r="A30" i="51"/>
  <c r="A28" i="51"/>
  <c r="A10" i="51"/>
  <c r="A8" i="51"/>
  <c r="A6" i="51"/>
  <c r="A10" i="50"/>
  <c r="A8" i="50"/>
  <c r="A6" i="50"/>
  <c r="A30" i="49"/>
  <c r="A28" i="49"/>
  <c r="A10" i="49"/>
  <c r="A8" i="49"/>
  <c r="A6" i="49"/>
  <c r="A13" i="46"/>
  <c r="A12" i="46"/>
  <c r="A11" i="46"/>
  <c r="A10" i="46"/>
  <c r="A9" i="46"/>
  <c r="A8" i="46"/>
  <c r="A7" i="46"/>
  <c r="A6" i="46"/>
  <c r="A5" i="46"/>
  <c r="A4" i="46"/>
  <c r="A2" i="46"/>
  <c r="M1" i="46"/>
  <c r="N1" i="46" s="1"/>
  <c r="O1" i="46" s="1"/>
  <c r="P1" i="46" s="1"/>
  <c r="Q1" i="46" s="1"/>
  <c r="R1" i="46" s="1"/>
  <c r="S1" i="46" s="1"/>
  <c r="T1" i="46" s="1"/>
  <c r="U1" i="46" s="1"/>
  <c r="V1" i="46" s="1"/>
  <c r="W1" i="46" s="1"/>
  <c r="C1" i="46"/>
  <c r="D1" i="46" s="1"/>
  <c r="E1" i="46" s="1"/>
  <c r="F1" i="46" s="1"/>
  <c r="G1" i="46" s="1"/>
  <c r="H1" i="46" s="1"/>
  <c r="I1" i="46" s="1"/>
  <c r="J1" i="46" s="1"/>
  <c r="K1" i="46" s="1"/>
  <c r="L1" i="46" s="1"/>
  <c r="I17" i="45"/>
  <c r="A13" i="45"/>
  <c r="A12" i="45"/>
  <c r="A11" i="45"/>
  <c r="A10" i="45"/>
  <c r="A9" i="45"/>
  <c r="A8" i="45"/>
  <c r="A7" i="45"/>
  <c r="A6" i="45"/>
  <c r="A5" i="45"/>
  <c r="A4" i="45"/>
  <c r="A2" i="45"/>
  <c r="M1" i="45"/>
  <c r="N1" i="45" s="1"/>
  <c r="O1" i="45" s="1"/>
  <c r="P1" i="45" s="1"/>
  <c r="Q1" i="45" s="1"/>
  <c r="R1" i="45" s="1"/>
  <c r="S1" i="45" s="1"/>
  <c r="T1" i="45" s="1"/>
  <c r="U1" i="45" s="1"/>
  <c r="V1" i="45" s="1"/>
  <c r="W1" i="45" s="1"/>
  <c r="C1" i="45"/>
  <c r="D1" i="45" s="1"/>
  <c r="E1" i="45" s="1"/>
  <c r="F1" i="45" s="1"/>
  <c r="G1" i="45" s="1"/>
  <c r="H1" i="45" s="1"/>
  <c r="I1" i="45" s="1"/>
  <c r="J1" i="45" s="1"/>
  <c r="K1" i="45" s="1"/>
  <c r="L1" i="45" s="1"/>
  <c r="A13" i="44"/>
  <c r="A12" i="44"/>
  <c r="A11" i="44"/>
  <c r="A10" i="44"/>
  <c r="A9" i="44"/>
  <c r="A8" i="44"/>
  <c r="A7" i="44"/>
  <c r="A6" i="44"/>
  <c r="A5" i="44"/>
  <c r="A4" i="44"/>
  <c r="A2" i="44"/>
  <c r="C1" i="44"/>
  <c r="D1" i="44" s="1"/>
  <c r="E1" i="44" s="1"/>
  <c r="F1" i="44" s="1"/>
  <c r="G1" i="44" s="1"/>
  <c r="H1" i="44" s="1"/>
  <c r="I1" i="44" s="1"/>
  <c r="J1" i="44" s="1"/>
  <c r="K1" i="44" s="1"/>
  <c r="L1" i="44" s="1"/>
  <c r="A13" i="43"/>
  <c r="A12" i="43"/>
  <c r="A11" i="43"/>
  <c r="A10" i="43"/>
  <c r="A9" i="43"/>
  <c r="A8" i="43"/>
  <c r="A7" i="43"/>
  <c r="A6" i="43"/>
  <c r="A5" i="43"/>
  <c r="A4" i="43"/>
  <c r="A2" i="43"/>
  <c r="A13" i="42"/>
  <c r="A12" i="42"/>
  <c r="A11" i="42"/>
  <c r="A10" i="42"/>
  <c r="A9" i="42"/>
  <c r="A8" i="42"/>
  <c r="A7" i="42"/>
  <c r="A6" i="42"/>
  <c r="A5" i="42"/>
  <c r="A4" i="42"/>
  <c r="A2" i="42"/>
  <c r="A132" i="77"/>
  <c r="A130" i="77"/>
  <c r="A108" i="77"/>
  <c r="A107" i="77"/>
  <c r="A106" i="77"/>
  <c r="A105" i="77"/>
  <c r="A104" i="77"/>
  <c r="A98" i="77"/>
  <c r="A76" i="77"/>
  <c r="A50" i="77"/>
  <c r="A49" i="77"/>
  <c r="A48" i="77"/>
  <c r="A47" i="77"/>
  <c r="A46" i="77"/>
  <c r="A40" i="77"/>
  <c r="A18" i="77"/>
  <c r="A132" i="74"/>
  <c r="A130" i="74"/>
  <c r="A108" i="74"/>
  <c r="A107" i="74"/>
  <c r="A106" i="74"/>
  <c r="A105" i="74"/>
  <c r="A104" i="74"/>
  <c r="A98" i="74"/>
  <c r="A76" i="74"/>
  <c r="A50" i="74"/>
  <c r="A49" i="74"/>
  <c r="A48" i="74"/>
  <c r="A47" i="74"/>
  <c r="A46" i="74"/>
  <c r="A40" i="74"/>
  <c r="A18" i="74"/>
  <c r="J3" i="67"/>
  <c r="K3" i="67" s="1"/>
  <c r="L3" i="67" s="1"/>
  <c r="M3" i="67" s="1"/>
  <c r="H3" i="67"/>
  <c r="G3" i="67" s="1"/>
  <c r="F3" i="67" s="1"/>
  <c r="E3" i="67" s="1"/>
  <c r="J4" i="66"/>
  <c r="K4" i="66" s="1"/>
  <c r="L4" i="66" s="1"/>
  <c r="M4" i="66" s="1"/>
  <c r="N4" i="66" s="1"/>
  <c r="O4" i="66" s="1"/>
  <c r="P4" i="66" s="1"/>
  <c r="Q4" i="66" s="1"/>
  <c r="R4" i="66" s="1"/>
  <c r="S4" i="66" s="1"/>
  <c r="T4" i="66" s="1"/>
  <c r="U4" i="66" s="1"/>
  <c r="V4" i="66" s="1"/>
  <c r="W4" i="66" s="1"/>
  <c r="X4" i="66" s="1"/>
  <c r="Y4" i="66" s="1"/>
  <c r="Z4" i="66" s="1"/>
  <c r="AA4" i="66" s="1"/>
  <c r="AB4" i="66" s="1"/>
  <c r="AC4" i="66" s="1"/>
  <c r="H4" i="66"/>
  <c r="G4" i="66" s="1"/>
  <c r="F4" i="66" s="1"/>
  <c r="E4" i="66" s="1"/>
  <c r="J3" i="66"/>
  <c r="K3" i="66" s="1"/>
  <c r="L3" i="66" s="1"/>
  <c r="M3" i="66" s="1"/>
  <c r="N3" i="66" s="1"/>
  <c r="O3" i="66" s="1"/>
  <c r="P3" i="66" s="1"/>
  <c r="Q3" i="66" s="1"/>
  <c r="R3" i="66" s="1"/>
  <c r="S3" i="66" s="1"/>
  <c r="T3" i="66" s="1"/>
  <c r="U3" i="66" s="1"/>
  <c r="V3" i="66" s="1"/>
  <c r="W3" i="66" s="1"/>
  <c r="X3" i="66" s="1"/>
  <c r="Y3" i="66" s="1"/>
  <c r="Z3" i="66" s="1"/>
  <c r="AA3" i="66" s="1"/>
  <c r="AB3" i="66" s="1"/>
  <c r="AC3" i="66" s="1"/>
  <c r="H3" i="66"/>
  <c r="G3" i="66" s="1"/>
  <c r="F3" i="66" s="1"/>
  <c r="E3" i="66" s="1"/>
  <c r="B53" i="71"/>
  <c r="A293" i="75" s="1"/>
  <c r="B52" i="71"/>
  <c r="A291" i="75" s="1"/>
  <c r="B50" i="71"/>
  <c r="A287" i="75" s="1"/>
  <c r="B49" i="71"/>
  <c r="A285" i="75" s="1"/>
  <c r="B48" i="71"/>
  <c r="A283" i="75" s="1"/>
  <c r="A48" i="71"/>
  <c r="B47" i="71"/>
  <c r="A281" i="75" s="1"/>
  <c r="A47" i="71"/>
  <c r="B46" i="71"/>
  <c r="A279" i="75" s="1"/>
  <c r="A46" i="71"/>
  <c r="B45" i="71"/>
  <c r="A277" i="75" s="1"/>
  <c r="A45" i="71"/>
  <c r="B44" i="71"/>
  <c r="A275" i="75" s="1"/>
  <c r="A44" i="71"/>
  <c r="B43" i="71"/>
  <c r="A273" i="75" s="1"/>
  <c r="A43" i="71"/>
  <c r="B42" i="71"/>
  <c r="A271" i="75" s="1"/>
  <c r="A42" i="71"/>
  <c r="B41" i="71"/>
  <c r="A269" i="75" s="1"/>
  <c r="A41" i="71"/>
  <c r="B40" i="71"/>
  <c r="A267" i="75" s="1"/>
  <c r="A40" i="71"/>
  <c r="B39" i="71"/>
  <c r="A265" i="75" s="1"/>
  <c r="A39" i="71"/>
  <c r="B38" i="71"/>
  <c r="A263" i="75" s="1"/>
  <c r="A38" i="71"/>
  <c r="B37" i="71"/>
  <c r="A261" i="75" s="1"/>
  <c r="A37" i="71"/>
  <c r="B36" i="71"/>
  <c r="A259" i="75" s="1"/>
  <c r="A36" i="71"/>
  <c r="B35" i="71"/>
  <c r="A257" i="75" s="1"/>
  <c r="A35" i="71"/>
  <c r="B34" i="71"/>
  <c r="A255" i="75" s="1"/>
  <c r="A34" i="71"/>
  <c r="H33" i="71"/>
  <c r="A163" i="76" s="1"/>
  <c r="B33" i="71"/>
  <c r="A253" i="75" s="1"/>
  <c r="A33" i="71"/>
  <c r="B32" i="71"/>
  <c r="A251" i="75" s="1"/>
  <c r="A32" i="71"/>
  <c r="B31" i="71"/>
  <c r="A249" i="75" s="1"/>
  <c r="A31" i="71"/>
  <c r="B30" i="71"/>
  <c r="A247" i="75" s="1"/>
  <c r="A30" i="71"/>
  <c r="B29" i="71"/>
  <c r="A245" i="75" s="1"/>
  <c r="A29" i="71"/>
  <c r="B28" i="71"/>
  <c r="A243" i="75" s="1"/>
  <c r="A28" i="71"/>
  <c r="B27" i="71"/>
  <c r="A241" i="75" s="1"/>
  <c r="A27" i="71"/>
  <c r="H26" i="71"/>
  <c r="A149" i="76" s="1"/>
  <c r="B26" i="71"/>
  <c r="A239" i="75" s="1"/>
  <c r="A26" i="71"/>
  <c r="H25" i="71"/>
  <c r="A147" i="76" s="1"/>
  <c r="G25" i="71"/>
  <c r="B25" i="71"/>
  <c r="A237" i="75" s="1"/>
  <c r="A25" i="71"/>
  <c r="H24" i="71"/>
  <c r="A145" i="76" s="1"/>
  <c r="G24" i="71"/>
  <c r="B24" i="71"/>
  <c r="A235" i="75" s="1"/>
  <c r="A24" i="71"/>
  <c r="H23" i="71"/>
  <c r="A143" i="76" s="1"/>
  <c r="G23" i="71"/>
  <c r="B23" i="71"/>
  <c r="A233" i="75" s="1"/>
  <c r="A23" i="71"/>
  <c r="H22" i="71"/>
  <c r="A141" i="76" s="1"/>
  <c r="G22" i="71"/>
  <c r="B22" i="71"/>
  <c r="A231" i="75" s="1"/>
  <c r="H21" i="71"/>
  <c r="A139" i="76" s="1"/>
  <c r="G21" i="71"/>
  <c r="H20" i="71"/>
  <c r="A137" i="76" s="1"/>
  <c r="G20" i="71"/>
  <c r="B20" i="71"/>
  <c r="A227" i="75" s="1"/>
  <c r="G19" i="71"/>
  <c r="B19" i="71"/>
  <c r="A225" i="75" s="1"/>
  <c r="G18" i="71"/>
  <c r="B18" i="71"/>
  <c r="A223" i="75" s="1"/>
  <c r="H17" i="71"/>
  <c r="A131" i="76" s="1"/>
  <c r="G17" i="71"/>
  <c r="B17" i="71"/>
  <c r="A221" i="75" s="1"/>
  <c r="A17" i="71"/>
  <c r="H16" i="71"/>
  <c r="A129" i="76" s="1"/>
  <c r="G16" i="71"/>
  <c r="A16" i="71"/>
  <c r="H15" i="71"/>
  <c r="A127" i="76" s="1"/>
  <c r="G15" i="71"/>
  <c r="A15" i="71"/>
  <c r="H14" i="71"/>
  <c r="A125" i="76" s="1"/>
  <c r="G14" i="71"/>
  <c r="A14" i="71"/>
  <c r="H13" i="71"/>
  <c r="A123" i="76" s="1"/>
  <c r="G13" i="71"/>
  <c r="A13" i="71"/>
  <c r="G12" i="71"/>
  <c r="A12" i="71"/>
  <c r="G11" i="71"/>
  <c r="A11" i="71"/>
  <c r="G10" i="71"/>
  <c r="A10" i="71"/>
  <c r="G9" i="71"/>
  <c r="A9" i="71"/>
  <c r="G8" i="71"/>
  <c r="A8" i="71"/>
  <c r="G7" i="71"/>
  <c r="A7" i="71"/>
  <c r="G6" i="71"/>
  <c r="A6" i="71"/>
  <c r="G5" i="71"/>
  <c r="A5" i="71"/>
  <c r="G4" i="71"/>
  <c r="A4" i="71"/>
  <c r="G3" i="71"/>
  <c r="A3" i="71"/>
  <c r="G2" i="71"/>
  <c r="A2" i="71"/>
  <c r="G1" i="71"/>
  <c r="A1" i="71"/>
  <c r="B53" i="69"/>
  <c r="A293" i="72" s="1"/>
  <c r="B52" i="69"/>
  <c r="A291" i="72" s="1"/>
  <c r="B51" i="69"/>
  <c r="A289" i="72" s="1"/>
  <c r="B50" i="69"/>
  <c r="A287" i="72" s="1"/>
  <c r="B49" i="69"/>
  <c r="A285" i="72" s="1"/>
  <c r="B48" i="69"/>
  <c r="A283" i="72" s="1"/>
  <c r="A48" i="69"/>
  <c r="B47" i="69"/>
  <c r="A281" i="72" s="1"/>
  <c r="A47" i="69"/>
  <c r="B46" i="69"/>
  <c r="A279" i="72" s="1"/>
  <c r="A46" i="69"/>
  <c r="B45" i="69"/>
  <c r="A277" i="72" s="1"/>
  <c r="A45" i="69"/>
  <c r="B44" i="69"/>
  <c r="A275" i="72" s="1"/>
  <c r="A44" i="69"/>
  <c r="B43" i="69"/>
  <c r="A273" i="72" s="1"/>
  <c r="A43" i="69"/>
  <c r="B42" i="69"/>
  <c r="A271" i="72" s="1"/>
  <c r="A42" i="69"/>
  <c r="B41" i="69"/>
  <c r="A269" i="72" s="1"/>
  <c r="A41" i="69"/>
  <c r="B40" i="69"/>
  <c r="A267" i="72" s="1"/>
  <c r="A40" i="69"/>
  <c r="B39" i="69"/>
  <c r="A265" i="72" s="1"/>
  <c r="A39" i="69"/>
  <c r="B38" i="69"/>
  <c r="A263" i="72" s="1"/>
  <c r="A38" i="69"/>
  <c r="B37" i="69"/>
  <c r="A261" i="72" s="1"/>
  <c r="A37" i="69"/>
  <c r="B36" i="69"/>
  <c r="A259" i="72" s="1"/>
  <c r="A36" i="69"/>
  <c r="B35" i="69"/>
  <c r="A257" i="72" s="1"/>
  <c r="A35" i="69"/>
  <c r="B34" i="69"/>
  <c r="A255" i="72" s="1"/>
  <c r="A34" i="69"/>
  <c r="H33" i="69"/>
  <c r="A163" i="73" s="1"/>
  <c r="B33" i="69"/>
  <c r="A253" i="72" s="1"/>
  <c r="A33" i="69"/>
  <c r="B32" i="69"/>
  <c r="A251" i="72" s="1"/>
  <c r="A32" i="69"/>
  <c r="B31" i="69"/>
  <c r="A249" i="72" s="1"/>
  <c r="A31" i="69"/>
  <c r="B30" i="69"/>
  <c r="A247" i="72" s="1"/>
  <c r="A30" i="69"/>
  <c r="B29" i="69"/>
  <c r="A245" i="72" s="1"/>
  <c r="A29" i="69"/>
  <c r="B28" i="69"/>
  <c r="A243" i="72" s="1"/>
  <c r="A28" i="69"/>
  <c r="B27" i="69"/>
  <c r="A241" i="72" s="1"/>
  <c r="A27" i="69"/>
  <c r="H26" i="69"/>
  <c r="A149" i="73" s="1"/>
  <c r="B26" i="69"/>
  <c r="A239" i="72" s="1"/>
  <c r="A26" i="69"/>
  <c r="H25" i="69"/>
  <c r="A147" i="73" s="1"/>
  <c r="G25" i="69"/>
  <c r="B25" i="69"/>
  <c r="A237" i="72" s="1"/>
  <c r="A25" i="69"/>
  <c r="H24" i="69"/>
  <c r="A145" i="73" s="1"/>
  <c r="G24" i="69"/>
  <c r="B24" i="69"/>
  <c r="A235" i="72" s="1"/>
  <c r="A24" i="69"/>
  <c r="H23" i="69"/>
  <c r="A143" i="73" s="1"/>
  <c r="G23" i="69"/>
  <c r="B23" i="69"/>
  <c r="A233" i="72" s="1"/>
  <c r="A23" i="69"/>
  <c r="H22" i="69"/>
  <c r="A141" i="73" s="1"/>
  <c r="G22" i="69"/>
  <c r="B22" i="69"/>
  <c r="A231" i="72" s="1"/>
  <c r="H21" i="69"/>
  <c r="A139" i="73" s="1"/>
  <c r="G21" i="69"/>
  <c r="H20" i="69"/>
  <c r="A137" i="73" s="1"/>
  <c r="G20" i="69"/>
  <c r="B20" i="69"/>
  <c r="A227" i="72" s="1"/>
  <c r="G19" i="69"/>
  <c r="B19" i="69"/>
  <c r="A225" i="72" s="1"/>
  <c r="G18" i="69"/>
  <c r="B18" i="69"/>
  <c r="A223" i="72" s="1"/>
  <c r="H17" i="69"/>
  <c r="A131" i="73" s="1"/>
  <c r="G17" i="69"/>
  <c r="B17" i="69"/>
  <c r="A221" i="72" s="1"/>
  <c r="A17" i="69"/>
  <c r="H16" i="69"/>
  <c r="A129" i="73" s="1"/>
  <c r="G16" i="69"/>
  <c r="A16" i="69"/>
  <c r="H15" i="69"/>
  <c r="A127" i="73" s="1"/>
  <c r="G15" i="69"/>
  <c r="A15" i="69"/>
  <c r="H14" i="69"/>
  <c r="A125" i="73" s="1"/>
  <c r="G14" i="69"/>
  <c r="A14" i="69"/>
  <c r="H13" i="69"/>
  <c r="A123" i="73" s="1"/>
  <c r="G13" i="69"/>
  <c r="A13" i="69"/>
  <c r="G12" i="69"/>
  <c r="A12" i="69"/>
  <c r="G11" i="69"/>
  <c r="A11" i="69"/>
  <c r="G10" i="69"/>
  <c r="A10" i="69"/>
  <c r="G9" i="69"/>
  <c r="A9" i="69"/>
  <c r="G8" i="69"/>
  <c r="A8" i="69"/>
  <c r="G7" i="69"/>
  <c r="A7" i="69"/>
  <c r="G6" i="69"/>
  <c r="A6" i="69"/>
  <c r="G5" i="69"/>
  <c r="A5" i="69"/>
  <c r="G4" i="69"/>
  <c r="A4" i="69"/>
  <c r="G3" i="69"/>
  <c r="A3" i="69"/>
  <c r="G2" i="69"/>
  <c r="A2" i="69"/>
  <c r="G1" i="69"/>
  <c r="A1" i="69"/>
  <c r="A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H26" i="27"/>
  <c r="A149" i="64" s="1"/>
  <c r="B26" i="27"/>
  <c r="H25" i="27"/>
  <c r="A147" i="64" s="1"/>
  <c r="B25" i="27"/>
  <c r="H24" i="27"/>
  <c r="A145" i="64" s="1"/>
  <c r="B24" i="27"/>
  <c r="H23" i="27"/>
  <c r="A143" i="64" s="1"/>
  <c r="B23" i="27"/>
  <c r="H22" i="27"/>
  <c r="A141" i="64" s="1"/>
  <c r="B22" i="27"/>
  <c r="H21" i="27"/>
  <c r="A139" i="64" s="1"/>
  <c r="B21" i="27"/>
  <c r="H20" i="27"/>
  <c r="A137" i="64" s="1"/>
  <c r="B20" i="27"/>
  <c r="B19" i="27"/>
  <c r="B18" i="27"/>
  <c r="H17" i="27"/>
  <c r="A131" i="64" s="1"/>
  <c r="B17" i="27"/>
  <c r="H16" i="27"/>
  <c r="A129" i="64" s="1"/>
  <c r="H15" i="27"/>
  <c r="A127" i="64" s="1"/>
  <c r="H14" i="27"/>
  <c r="A125" i="64" s="1"/>
  <c r="H13" i="27"/>
  <c r="A123" i="64" s="1"/>
  <c r="M1" i="27"/>
  <c r="G1" i="27"/>
  <c r="A1" i="27"/>
  <c r="B53" i="25"/>
  <c r="A293" i="52" s="1"/>
  <c r="B52" i="25"/>
  <c r="A291" i="52" s="1"/>
  <c r="B51" i="25"/>
  <c r="A289" i="52" s="1"/>
  <c r="B50" i="25"/>
  <c r="A287" i="52" s="1"/>
  <c r="B49" i="25"/>
  <c r="A285" i="52" s="1"/>
  <c r="B48" i="25"/>
  <c r="A283" i="52" s="1"/>
  <c r="A48" i="25"/>
  <c r="B47" i="25"/>
  <c r="A281" i="52" s="1"/>
  <c r="A47" i="25"/>
  <c r="B46" i="25"/>
  <c r="A279" i="52" s="1"/>
  <c r="A46" i="25"/>
  <c r="B45" i="25"/>
  <c r="A277" i="52" s="1"/>
  <c r="A45" i="25"/>
  <c r="B44" i="25"/>
  <c r="A275" i="52" s="1"/>
  <c r="A44" i="25"/>
  <c r="B43" i="25"/>
  <c r="A273" i="52" s="1"/>
  <c r="A43" i="25"/>
  <c r="B42" i="25"/>
  <c r="A271" i="52" s="1"/>
  <c r="A42" i="25"/>
  <c r="B41" i="25"/>
  <c r="A269" i="52" s="1"/>
  <c r="A41" i="25"/>
  <c r="B40" i="25"/>
  <c r="A267" i="52" s="1"/>
  <c r="A40" i="25"/>
  <c r="B39" i="25"/>
  <c r="A265" i="52" s="1"/>
  <c r="A39" i="25"/>
  <c r="A38" i="25"/>
  <c r="B37" i="25"/>
  <c r="A261" i="52" s="1"/>
  <c r="A37" i="25"/>
  <c r="B36" i="25"/>
  <c r="A259" i="52" s="1"/>
  <c r="A36" i="25"/>
  <c r="B35" i="25"/>
  <c r="A257" i="52" s="1"/>
  <c r="A35" i="25"/>
  <c r="B34" i="25"/>
  <c r="A255" i="52" s="1"/>
  <c r="A34" i="25"/>
  <c r="B33" i="25"/>
  <c r="A253" i="52" s="1"/>
  <c r="A33" i="25"/>
  <c r="B32" i="25"/>
  <c r="A251" i="52" s="1"/>
  <c r="A32" i="25"/>
  <c r="B31" i="25"/>
  <c r="A249" i="52" s="1"/>
  <c r="A31" i="25"/>
  <c r="A247" i="52"/>
  <c r="A30" i="25"/>
  <c r="A245" i="52"/>
  <c r="A29" i="25"/>
  <c r="B28" i="25"/>
  <c r="A243" i="52" s="1"/>
  <c r="A28" i="25"/>
  <c r="B27" i="25"/>
  <c r="A241" i="52" s="1"/>
  <c r="A27" i="25"/>
  <c r="B26" i="25"/>
  <c r="A239" i="52" s="1"/>
  <c r="A26" i="25"/>
  <c r="G25" i="25"/>
  <c r="B25" i="25"/>
  <c r="A237" i="52" s="1"/>
  <c r="A25" i="25"/>
  <c r="H24" i="25"/>
  <c r="A145" i="54" s="1"/>
  <c r="G24" i="25"/>
  <c r="B24" i="25"/>
  <c r="A235" i="52" s="1"/>
  <c r="A24" i="25"/>
  <c r="H23" i="25"/>
  <c r="A143" i="54" s="1"/>
  <c r="G23" i="25"/>
  <c r="B23" i="25"/>
  <c r="A233" i="52" s="1"/>
  <c r="A23" i="25"/>
  <c r="H22" i="25"/>
  <c r="A141" i="54" s="1"/>
  <c r="G22" i="25"/>
  <c r="B22" i="25"/>
  <c r="A231" i="52" s="1"/>
  <c r="H21" i="25"/>
  <c r="A139" i="54" s="1"/>
  <c r="G21" i="25"/>
  <c r="H20" i="25"/>
  <c r="A137" i="54" s="1"/>
  <c r="G20" i="25"/>
  <c r="B20" i="25"/>
  <c r="A227" i="52" s="1"/>
  <c r="G19" i="25"/>
  <c r="B19" i="25"/>
  <c r="A225" i="52" s="1"/>
  <c r="G18" i="25"/>
  <c r="B18" i="25"/>
  <c r="A223" i="52" s="1"/>
  <c r="H17" i="25"/>
  <c r="A131" i="54" s="1"/>
  <c r="G17" i="25"/>
  <c r="B17" i="25"/>
  <c r="A221" i="52" s="1"/>
  <c r="A17" i="25"/>
  <c r="H16" i="25"/>
  <c r="A129" i="54" s="1"/>
  <c r="G16" i="25"/>
  <c r="A16" i="25"/>
  <c r="H15" i="25"/>
  <c r="A127" i="54" s="1"/>
  <c r="G15" i="25"/>
  <c r="A15" i="25"/>
  <c r="H14" i="25"/>
  <c r="A125" i="54" s="1"/>
  <c r="G14" i="25"/>
  <c r="A14" i="25"/>
  <c r="G13" i="25"/>
  <c r="A13" i="25"/>
  <c r="G12" i="25"/>
  <c r="A12" i="25"/>
  <c r="G11" i="25"/>
  <c r="A11" i="25"/>
  <c r="G10" i="25"/>
  <c r="A10" i="25"/>
  <c r="G9" i="25"/>
  <c r="A9" i="25"/>
  <c r="G8" i="25"/>
  <c r="A8" i="25"/>
  <c r="G7" i="25"/>
  <c r="A7" i="25"/>
  <c r="G6" i="25"/>
  <c r="A6" i="25"/>
  <c r="G5" i="25"/>
  <c r="A5" i="25"/>
  <c r="G4" i="25"/>
  <c r="A4" i="25"/>
  <c r="G3" i="25"/>
  <c r="A3" i="25"/>
  <c r="G2" i="25"/>
  <c r="A2" i="25"/>
  <c r="G1" i="25"/>
  <c r="A1" i="25"/>
  <c r="AP136" i="70"/>
  <c r="AH56" i="70"/>
  <c r="H32" i="71"/>
  <c r="A161" i="76" s="1"/>
  <c r="H27" i="71"/>
  <c r="A151" i="76" s="1"/>
  <c r="B21" i="71"/>
  <c r="A229" i="75" s="1"/>
  <c r="H19" i="71"/>
  <c r="A135" i="76" s="1"/>
  <c r="H18" i="71"/>
  <c r="A133" i="76" s="1"/>
  <c r="C16" i="70"/>
  <c r="C15" i="70"/>
  <c r="G15" i="70" s="1"/>
  <c r="AS14" i="70"/>
  <c r="AQ14" i="70"/>
  <c r="C14" i="70"/>
  <c r="AS13" i="70"/>
  <c r="AQ13" i="70"/>
  <c r="J13" i="70"/>
  <c r="C13" i="70"/>
  <c r="AQ12" i="70"/>
  <c r="AS12" i="70" s="1"/>
  <c r="AH12" i="70"/>
  <c r="H12" i="71" s="1"/>
  <c r="A121" i="76" s="1"/>
  <c r="C12" i="70"/>
  <c r="G12" i="70" s="1"/>
  <c r="AS11" i="70"/>
  <c r="AQ11" i="70"/>
  <c r="C11" i="70"/>
  <c r="G11" i="70" s="1"/>
  <c r="AS10" i="70"/>
  <c r="AQ10" i="70"/>
  <c r="C10" i="70"/>
  <c r="G10" i="70" s="1"/>
  <c r="AS9" i="70"/>
  <c r="AQ9" i="70"/>
  <c r="C9" i="70"/>
  <c r="G9" i="70" s="1"/>
  <c r="AQ8" i="70"/>
  <c r="AH8" i="70"/>
  <c r="H8" i="71" s="1"/>
  <c r="A113" i="76" s="1"/>
  <c r="C8" i="70"/>
  <c r="G8" i="70" s="1"/>
  <c r="AS7" i="70"/>
  <c r="AQ7" i="70"/>
  <c r="C7" i="70"/>
  <c r="G7" i="70" s="1"/>
  <c r="AS6" i="70"/>
  <c r="AQ6" i="70"/>
  <c r="C6" i="70"/>
  <c r="G6" i="70" s="1"/>
  <c r="AQ5" i="70"/>
  <c r="C5" i="70"/>
  <c r="G5" i="70" s="1"/>
  <c r="BW4" i="70"/>
  <c r="BT4" i="70"/>
  <c r="BQ4" i="70"/>
  <c r="AW4" i="70"/>
  <c r="AQ4" i="70"/>
  <c r="AI4" i="70"/>
  <c r="A14" i="76" s="1"/>
  <c r="AQ3" i="70"/>
  <c r="AQ2" i="70"/>
  <c r="AD2" i="70"/>
  <c r="C2" i="70"/>
  <c r="G2" i="70" s="1"/>
  <c r="AR1" i="70"/>
  <c r="AI1" i="70"/>
  <c r="AH1" i="70"/>
  <c r="H1" i="71" s="1"/>
  <c r="AG1" i="70"/>
  <c r="AF1" i="70"/>
  <c r="S1" i="70"/>
  <c r="B1" i="71" s="1"/>
  <c r="L1" i="70"/>
  <c r="K1" i="70"/>
  <c r="I1" i="70"/>
  <c r="H1" i="70"/>
  <c r="G1" i="70"/>
  <c r="F1" i="70"/>
  <c r="E1" i="70"/>
  <c r="D1" i="70"/>
  <c r="AP136" i="68"/>
  <c r="AH56" i="68"/>
  <c r="H32" i="69"/>
  <c r="A161" i="73" s="1"/>
  <c r="H27" i="69"/>
  <c r="A151" i="73" s="1"/>
  <c r="B21" i="69"/>
  <c r="A229" i="72" s="1"/>
  <c r="H19" i="69"/>
  <c r="A135" i="73" s="1"/>
  <c r="H18" i="69"/>
  <c r="A133" i="73" s="1"/>
  <c r="C16" i="68"/>
  <c r="G16" i="68" s="1"/>
  <c r="C15" i="68"/>
  <c r="AS14" i="68"/>
  <c r="AQ14" i="68"/>
  <c r="C14" i="68"/>
  <c r="AS13" i="68"/>
  <c r="AQ13" i="68"/>
  <c r="J13" i="68"/>
  <c r="C13" i="68"/>
  <c r="E13" i="68" s="1"/>
  <c r="AQ12" i="68"/>
  <c r="AS12" i="68" s="1"/>
  <c r="AH12" i="68"/>
  <c r="H12" i="69" s="1"/>
  <c r="A121" i="73" s="1"/>
  <c r="C12" i="68"/>
  <c r="G12" i="68" s="1"/>
  <c r="AS11" i="68"/>
  <c r="AQ11" i="68"/>
  <c r="C11" i="68"/>
  <c r="G11" i="68" s="1"/>
  <c r="AS10" i="68"/>
  <c r="AQ10" i="68"/>
  <c r="C10" i="68"/>
  <c r="G10" i="68" s="1"/>
  <c r="AS9" i="68"/>
  <c r="AQ9" i="68"/>
  <c r="C9" i="68"/>
  <c r="G9" i="68" s="1"/>
  <c r="AQ8" i="68"/>
  <c r="AH8" i="68"/>
  <c r="H8" i="69" s="1"/>
  <c r="A113" i="73" s="1"/>
  <c r="C8" i="68"/>
  <c r="G8" i="68" s="1"/>
  <c r="AS7" i="68"/>
  <c r="AQ7" i="68"/>
  <c r="C7" i="68"/>
  <c r="G7" i="68" s="1"/>
  <c r="AS6" i="68"/>
  <c r="AQ6" i="68"/>
  <c r="C6" i="68"/>
  <c r="G6" i="68" s="1"/>
  <c r="AQ5" i="68"/>
  <c r="AS5" i="68" s="1"/>
  <c r="C5" i="68"/>
  <c r="G5" i="68" s="1"/>
  <c r="BW4" i="68"/>
  <c r="BT4" i="68"/>
  <c r="BQ4" i="68"/>
  <c r="AW4" i="68"/>
  <c r="AQ4" i="68"/>
  <c r="AS4" i="68" s="1"/>
  <c r="AU2" i="68" s="1"/>
  <c r="AI4" i="68"/>
  <c r="A14" i="73" s="1"/>
  <c r="AQ3" i="68"/>
  <c r="C3" i="68"/>
  <c r="E3" i="68" s="1"/>
  <c r="AQ2" i="68"/>
  <c r="C2" i="68"/>
  <c r="G2" i="68" s="1"/>
  <c r="AR1" i="68"/>
  <c r="AI1" i="68"/>
  <c r="AH1" i="68"/>
  <c r="H1" i="69" s="1"/>
  <c r="AG1" i="68"/>
  <c r="AF1" i="68"/>
  <c r="S1" i="68"/>
  <c r="B1" i="69" s="1"/>
  <c r="L1" i="68"/>
  <c r="K1" i="68"/>
  <c r="I1" i="68"/>
  <c r="H1" i="68"/>
  <c r="G1" i="68"/>
  <c r="F1" i="68"/>
  <c r="E1" i="68"/>
  <c r="D1" i="68"/>
  <c r="A132" i="65"/>
  <c r="A130" i="65"/>
  <c r="A108" i="65"/>
  <c r="A107" i="65"/>
  <c r="A106" i="65"/>
  <c r="A105" i="65"/>
  <c r="A104" i="65"/>
  <c r="A98" i="65"/>
  <c r="A76" i="65"/>
  <c r="A72" i="65"/>
  <c r="A50" i="65"/>
  <c r="A49" i="65"/>
  <c r="A48" i="65"/>
  <c r="A47" i="65"/>
  <c r="A46" i="65"/>
  <c r="A40" i="65"/>
  <c r="A18" i="65"/>
  <c r="AV136" i="23"/>
  <c r="AH56" i="23"/>
  <c r="B48" i="23"/>
  <c r="A48" i="27" s="1"/>
  <c r="B47" i="23"/>
  <c r="A47" i="27" s="1"/>
  <c r="B46" i="23"/>
  <c r="A46" i="27" s="1"/>
  <c r="B45" i="23"/>
  <c r="A45" i="27" s="1"/>
  <c r="B44" i="23"/>
  <c r="A44" i="27" s="1"/>
  <c r="B43" i="23"/>
  <c r="A43" i="27" s="1"/>
  <c r="B42" i="23"/>
  <c r="A42" i="27" s="1"/>
  <c r="B41" i="23"/>
  <c r="A41" i="27" s="1"/>
  <c r="B40" i="23"/>
  <c r="A40" i="27" s="1"/>
  <c r="B39" i="23"/>
  <c r="A39" i="27" s="1"/>
  <c r="B38" i="23"/>
  <c r="A38" i="27" s="1"/>
  <c r="B37" i="23"/>
  <c r="A37" i="27" s="1"/>
  <c r="B36" i="23"/>
  <c r="A36" i="27" s="1"/>
  <c r="B35" i="23"/>
  <c r="A35" i="27" s="1"/>
  <c r="B34" i="23"/>
  <c r="A34" i="27" s="1"/>
  <c r="B33" i="23"/>
  <c r="A33" i="27" s="1"/>
  <c r="B32" i="23"/>
  <c r="A32" i="27" s="1"/>
  <c r="B31" i="23"/>
  <c r="A31" i="27" s="1"/>
  <c r="B30" i="23"/>
  <c r="A30" i="27" s="1"/>
  <c r="B29" i="23"/>
  <c r="A29" i="27" s="1"/>
  <c r="B28" i="23"/>
  <c r="A28" i="27" s="1"/>
  <c r="B27" i="23"/>
  <c r="A27" i="27" s="1"/>
  <c r="B26" i="23"/>
  <c r="A26" i="27" s="1"/>
  <c r="Y25" i="23"/>
  <c r="G25" i="27" s="1"/>
  <c r="B25" i="23"/>
  <c r="A25" i="27" s="1"/>
  <c r="Y24" i="23"/>
  <c r="G24" i="27" s="1"/>
  <c r="B24" i="23"/>
  <c r="A24" i="27" s="1"/>
  <c r="Y23" i="23"/>
  <c r="G23" i="27" s="1"/>
  <c r="B23" i="23"/>
  <c r="A23" i="27" s="1"/>
  <c r="Y22" i="23"/>
  <c r="G22" i="27" s="1"/>
  <c r="B22" i="23"/>
  <c r="A22" i="27" s="1"/>
  <c r="Y21" i="23"/>
  <c r="G21" i="27" s="1"/>
  <c r="B21" i="23"/>
  <c r="A21" i="27" s="1"/>
  <c r="Y20" i="23"/>
  <c r="G20" i="27" s="1"/>
  <c r="B20" i="23"/>
  <c r="A20" i="27" s="1"/>
  <c r="H19" i="27"/>
  <c r="A135" i="64" s="1"/>
  <c r="Y19" i="23"/>
  <c r="G19" i="27" s="1"/>
  <c r="B19" i="23"/>
  <c r="A19" i="27" s="1"/>
  <c r="H18" i="27"/>
  <c r="A133" i="64" s="1"/>
  <c r="Y18" i="23"/>
  <c r="G18" i="27" s="1"/>
  <c r="B18" i="23"/>
  <c r="A18" i="27" s="1"/>
  <c r="Y17" i="23"/>
  <c r="G17" i="27" s="1"/>
  <c r="B17" i="23"/>
  <c r="A17" i="27" s="1"/>
  <c r="Y16" i="23"/>
  <c r="G16" i="27" s="1"/>
  <c r="C16" i="23"/>
  <c r="B16" i="23"/>
  <c r="A16" i="27" s="1"/>
  <c r="Y15" i="23"/>
  <c r="G15" i="27" s="1"/>
  <c r="C15" i="23"/>
  <c r="B15" i="23"/>
  <c r="A15" i="27" s="1"/>
  <c r="AS14" i="23"/>
  <c r="AQ14" i="23"/>
  <c r="Y14" i="23"/>
  <c r="G14" i="27" s="1"/>
  <c r="C14" i="23"/>
  <c r="B14" i="23"/>
  <c r="A14" i="27" s="1"/>
  <c r="AS13" i="23"/>
  <c r="AQ13" i="23"/>
  <c r="Y13" i="23"/>
  <c r="G13" i="27" s="1"/>
  <c r="J13" i="23"/>
  <c r="C13" i="23"/>
  <c r="B13" i="23"/>
  <c r="A13" i="27" s="1"/>
  <c r="AQ12" i="23"/>
  <c r="AS12" i="23" s="1"/>
  <c r="AH12" i="23"/>
  <c r="H12" i="27" s="1"/>
  <c r="A121" i="64" s="1"/>
  <c r="Y12" i="23"/>
  <c r="G12" i="27" s="1"/>
  <c r="C12" i="23"/>
  <c r="B12" i="23"/>
  <c r="A12" i="27" s="1"/>
  <c r="AS11" i="23"/>
  <c r="AQ11" i="23"/>
  <c r="Y11" i="23"/>
  <c r="G11" i="27" s="1"/>
  <c r="C11" i="23"/>
  <c r="B11" i="23"/>
  <c r="A11" i="27" s="1"/>
  <c r="AS10" i="23"/>
  <c r="AQ10" i="23"/>
  <c r="Y10" i="23"/>
  <c r="G10" i="27" s="1"/>
  <c r="C10" i="23"/>
  <c r="B10" i="23"/>
  <c r="A10" i="27" s="1"/>
  <c r="AS9" i="23"/>
  <c r="AQ9" i="23"/>
  <c r="Y9" i="23"/>
  <c r="G9" i="27" s="1"/>
  <c r="C9" i="23"/>
  <c r="B9" i="23"/>
  <c r="A9" i="27" s="1"/>
  <c r="AQ8" i="23"/>
  <c r="AH8" i="23"/>
  <c r="H8" i="27" s="1"/>
  <c r="A113" i="64" s="1"/>
  <c r="Y8" i="23"/>
  <c r="G8" i="27" s="1"/>
  <c r="C8" i="23"/>
  <c r="B8" i="23"/>
  <c r="A8" i="27" s="1"/>
  <c r="AS7" i="23"/>
  <c r="AQ7" i="23"/>
  <c r="Y7" i="23"/>
  <c r="G7" i="27" s="1"/>
  <c r="C7" i="23"/>
  <c r="B7" i="23"/>
  <c r="A7" i="27" s="1"/>
  <c r="AS6" i="23"/>
  <c r="AQ6" i="23"/>
  <c r="Y6" i="23"/>
  <c r="G6" i="27" s="1"/>
  <c r="C6" i="23"/>
  <c r="B6" i="23"/>
  <c r="A6" i="27" s="1"/>
  <c r="AQ5" i="23"/>
  <c r="AS5" i="23" s="1"/>
  <c r="Y5" i="23"/>
  <c r="G5" i="27" s="1"/>
  <c r="C5" i="23"/>
  <c r="B5" i="23"/>
  <c r="A5" i="27" s="1"/>
  <c r="BW4" i="23"/>
  <c r="A128" i="65" s="1"/>
  <c r="BT4" i="23"/>
  <c r="BQ4" i="23"/>
  <c r="A101" i="53" s="1"/>
  <c r="AW4" i="23"/>
  <c r="A14" i="65" s="1"/>
  <c r="AQ4" i="23"/>
  <c r="AI4" i="23"/>
  <c r="A14" i="64" s="1"/>
  <c r="Y4" i="23"/>
  <c r="G4" i="27" s="1"/>
  <c r="C4" i="23"/>
  <c r="B4" i="23"/>
  <c r="A4" i="27" s="1"/>
  <c r="AQ3" i="23"/>
  <c r="Y3" i="23"/>
  <c r="G3" i="27" s="1"/>
  <c r="C3" i="23"/>
  <c r="B3" i="23"/>
  <c r="A3" i="27" s="1"/>
  <c r="AS2" i="23"/>
  <c r="Y2" i="23"/>
  <c r="G2" i="27" s="1"/>
  <c r="C2" i="23"/>
  <c r="B2" i="23"/>
  <c r="A2" i="27" s="1"/>
  <c r="AV1" i="23"/>
  <c r="AR1" i="23"/>
  <c r="AI1" i="23"/>
  <c r="AH1" i="23"/>
  <c r="H1" i="27" s="1"/>
  <c r="AG1" i="23"/>
  <c r="AF1" i="23"/>
  <c r="S1" i="23"/>
  <c r="B1" i="27" s="1"/>
  <c r="L1" i="23"/>
  <c r="K1" i="23"/>
  <c r="A132" i="63"/>
  <c r="A130" i="63"/>
  <c r="A108" i="63"/>
  <c r="A107" i="63"/>
  <c r="A106" i="63"/>
  <c r="A105" i="63"/>
  <c r="A104" i="63"/>
  <c r="A98" i="63"/>
  <c r="A76" i="63"/>
  <c r="A50" i="63"/>
  <c r="A49" i="63"/>
  <c r="A48" i="63"/>
  <c r="A47" i="63"/>
  <c r="A46" i="63"/>
  <c r="A40" i="63"/>
  <c r="A18" i="63"/>
  <c r="A389" i="52"/>
  <c r="A388" i="52"/>
  <c r="A387" i="52"/>
  <c r="A386" i="52"/>
  <c r="A385" i="52"/>
  <c r="A384" i="52"/>
  <c r="A383" i="52"/>
  <c r="A382" i="52"/>
  <c r="A381" i="52"/>
  <c r="A380" i="52"/>
  <c r="A379" i="52"/>
  <c r="A378" i="52"/>
  <c r="A377" i="52"/>
  <c r="A376" i="52"/>
  <c r="A375" i="52"/>
  <c r="A374" i="52"/>
  <c r="A373" i="52"/>
  <c r="A372" i="52"/>
  <c r="A371" i="52"/>
  <c r="A370" i="52"/>
  <c r="A369" i="52"/>
  <c r="A368" i="52"/>
  <c r="A367" i="52"/>
  <c r="A366" i="52"/>
  <c r="A365" i="52"/>
  <c r="A364" i="52"/>
  <c r="A363" i="52"/>
  <c r="A362" i="52"/>
  <c r="A361" i="52"/>
  <c r="A360" i="52"/>
  <c r="A359" i="52"/>
  <c r="A353" i="52"/>
  <c r="A331" i="52"/>
  <c r="A263" i="52"/>
  <c r="A189" i="52"/>
  <c r="A187" i="52"/>
  <c r="A165" i="52"/>
  <c r="A164" i="52"/>
  <c r="A163" i="52"/>
  <c r="A162" i="52"/>
  <c r="A161" i="52"/>
  <c r="A160" i="52"/>
  <c r="A159" i="52"/>
  <c r="A158" i="52"/>
  <c r="A157" i="52"/>
  <c r="A156" i="52"/>
  <c r="A155" i="52"/>
  <c r="A154" i="52"/>
  <c r="A153" i="52"/>
  <c r="A152" i="52"/>
  <c r="A151" i="52"/>
  <c r="A150" i="52"/>
  <c r="A149" i="52"/>
  <c r="A148" i="52"/>
  <c r="A147" i="52"/>
  <c r="A146" i="52"/>
  <c r="A145" i="52"/>
  <c r="A144" i="52"/>
  <c r="A143" i="52"/>
  <c r="A142" i="52"/>
  <c r="A141" i="52"/>
  <c r="A140" i="52"/>
  <c r="A139" i="52"/>
  <c r="A138" i="52"/>
  <c r="A137" i="52"/>
  <c r="A136" i="52"/>
  <c r="A135" i="52"/>
  <c r="A129" i="52"/>
  <c r="A107" i="52"/>
  <c r="A76" i="52"/>
  <c r="A75" i="52"/>
  <c r="A74" i="52"/>
  <c r="A73" i="52"/>
  <c r="A72" i="52"/>
  <c r="A71" i="52"/>
  <c r="A70" i="52"/>
  <c r="A69" i="52"/>
  <c r="A68" i="52"/>
  <c r="A67" i="52"/>
  <c r="A66" i="52"/>
  <c r="A65" i="52"/>
  <c r="A64" i="52"/>
  <c r="A63" i="52"/>
  <c r="A62" i="52"/>
  <c r="A61" i="52"/>
  <c r="A60" i="52"/>
  <c r="A59" i="52"/>
  <c r="A58" i="52"/>
  <c r="A57" i="52"/>
  <c r="A56" i="52"/>
  <c r="A55" i="52"/>
  <c r="A54" i="52"/>
  <c r="A53" i="52"/>
  <c r="A52" i="52"/>
  <c r="A51" i="52"/>
  <c r="A50" i="52"/>
  <c r="A49" i="52"/>
  <c r="A48" i="52"/>
  <c r="A47" i="52"/>
  <c r="A46" i="52"/>
  <c r="A40" i="52"/>
  <c r="A18" i="52"/>
  <c r="A14" i="52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6" i="9"/>
  <c r="D15" i="9"/>
  <c r="A15" i="9"/>
  <c r="A14" i="9"/>
  <c r="D13" i="9"/>
  <c r="A13" i="9"/>
  <c r="A12" i="9"/>
  <c r="A11" i="9"/>
  <c r="D10" i="9"/>
  <c r="A10" i="9"/>
  <c r="A9" i="9"/>
  <c r="A8" i="9"/>
  <c r="D7" i="9"/>
  <c r="A7" i="9"/>
  <c r="D6" i="9"/>
  <c r="C6" i="9" s="1"/>
  <c r="A6" i="9"/>
  <c r="A5" i="9"/>
  <c r="A4" i="9"/>
  <c r="A3" i="9"/>
  <c r="A2" i="9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16" i="7"/>
  <c r="A15" i="7"/>
  <c r="A14" i="7"/>
  <c r="A13" i="7"/>
  <c r="A12" i="7"/>
  <c r="A11" i="7"/>
  <c r="G10" i="7"/>
  <c r="B10" i="7"/>
  <c r="A10" i="7"/>
  <c r="A9" i="7"/>
  <c r="A8" i="7"/>
  <c r="A7" i="7"/>
  <c r="A6" i="7"/>
  <c r="A5" i="7"/>
  <c r="A4" i="7"/>
  <c r="A3" i="7"/>
  <c r="D8" i="6" s="1"/>
  <c r="A2" i="7"/>
  <c r="AP136" i="6"/>
  <c r="AH56" i="6"/>
  <c r="B21" i="25"/>
  <c r="AH19" i="6"/>
  <c r="H19" i="25" s="1"/>
  <c r="A135" i="54" s="1"/>
  <c r="AH18" i="6"/>
  <c r="H18" i="25" s="1"/>
  <c r="A133" i="54" s="1"/>
  <c r="C16" i="6"/>
  <c r="G16" i="6" s="1"/>
  <c r="C15" i="6"/>
  <c r="D15" i="6" s="1"/>
  <c r="AS14" i="6"/>
  <c r="AQ14" i="6"/>
  <c r="C14" i="6"/>
  <c r="AS13" i="6"/>
  <c r="AQ13" i="6"/>
  <c r="J13" i="6"/>
  <c r="C13" i="6"/>
  <c r="AQ12" i="6"/>
  <c r="AS12" i="6" s="1"/>
  <c r="C12" i="6"/>
  <c r="G12" i="6" s="1"/>
  <c r="AS11" i="6"/>
  <c r="AQ11" i="6"/>
  <c r="C11" i="6"/>
  <c r="G11" i="6" s="1"/>
  <c r="AS10" i="6"/>
  <c r="AQ10" i="6"/>
  <c r="C10" i="6"/>
  <c r="G10" i="6" s="1"/>
  <c r="AS9" i="6"/>
  <c r="AQ9" i="6"/>
  <c r="C9" i="6"/>
  <c r="G9" i="6" s="1"/>
  <c r="AQ8" i="6"/>
  <c r="AS8" i="6" s="1"/>
  <c r="G8" i="6"/>
  <c r="E8" i="6"/>
  <c r="AS7" i="6"/>
  <c r="AQ7" i="6"/>
  <c r="C7" i="6"/>
  <c r="G7" i="6" s="1"/>
  <c r="AS6" i="6"/>
  <c r="AQ6" i="6"/>
  <c r="C6" i="6"/>
  <c r="G6" i="6" s="1"/>
  <c r="AQ5" i="6"/>
  <c r="AS5" i="6" s="1"/>
  <c r="C5" i="6"/>
  <c r="G5" i="6" s="1"/>
  <c r="AW4" i="6"/>
  <c r="A72" i="63" s="1"/>
  <c r="AQ4" i="6"/>
  <c r="AS4" i="6" s="1"/>
  <c r="AU11" i="6" s="1"/>
  <c r="AI4" i="6"/>
  <c r="A14" i="54" s="1"/>
  <c r="C4" i="6"/>
  <c r="G4" i="6" s="1"/>
  <c r="AQ3" i="6"/>
  <c r="AS3" i="6" s="1"/>
  <c r="C3" i="6"/>
  <c r="AQ2" i="6"/>
  <c r="AS2" i="6" s="1"/>
  <c r="AA2" i="6"/>
  <c r="F2" i="6"/>
  <c r="AR1" i="6"/>
  <c r="AI1" i="6"/>
  <c r="AH1" i="6"/>
  <c r="H1" i="25" s="1"/>
  <c r="AG1" i="6"/>
  <c r="AF1" i="6"/>
  <c r="S1" i="6"/>
  <c r="B1" i="25" s="1"/>
  <c r="L1" i="6"/>
  <c r="K1" i="6"/>
  <c r="I1" i="6"/>
  <c r="H1" i="6"/>
  <c r="G1" i="6"/>
  <c r="F1" i="6"/>
  <c r="E1" i="6"/>
  <c r="D1" i="6"/>
  <c r="A99" i="64" l="1"/>
  <c r="E40" i="64"/>
  <c r="A97" i="64"/>
  <c r="C40" i="64"/>
  <c r="E38" i="73"/>
  <c r="E8" i="73"/>
  <c r="A6" i="73"/>
  <c r="C38" i="73"/>
  <c r="C6" i="73"/>
  <c r="A95" i="73"/>
  <c r="E6" i="73"/>
  <c r="C8" i="73"/>
  <c r="C40" i="76"/>
  <c r="E40" i="76"/>
  <c r="E40" i="54"/>
  <c r="A40" i="54"/>
  <c r="A99" i="54"/>
  <c r="A97" i="54"/>
  <c r="C40" i="54"/>
  <c r="E38" i="64"/>
  <c r="A8" i="64"/>
  <c r="E6" i="64"/>
  <c r="A95" i="64"/>
  <c r="C38" i="64"/>
  <c r="E12" i="64"/>
  <c r="C6" i="64"/>
  <c r="C12" i="64"/>
  <c r="A97" i="73"/>
  <c r="A99" i="73"/>
  <c r="C40" i="73"/>
  <c r="E40" i="73"/>
  <c r="C38" i="76"/>
  <c r="C8" i="76"/>
  <c r="C6" i="76"/>
  <c r="E38" i="76"/>
  <c r="E8" i="76"/>
  <c r="E6" i="76"/>
  <c r="A6" i="76"/>
  <c r="F8" i="6"/>
  <c r="F13" i="6"/>
  <c r="A321" i="52"/>
  <c r="A8" i="52"/>
  <c r="AD5" i="6"/>
  <c r="A40" i="64"/>
  <c r="A351" i="53"/>
  <c r="A325" i="53"/>
  <c r="A319" i="53"/>
  <c r="A95" i="53"/>
  <c r="A38" i="53"/>
  <c r="A8" i="53"/>
  <c r="A321" i="53"/>
  <c r="A97" i="53"/>
  <c r="A6" i="53"/>
  <c r="A185" i="53"/>
  <c r="A127" i="53"/>
  <c r="A351" i="72"/>
  <c r="A325" i="72"/>
  <c r="A319" i="72"/>
  <c r="A321" i="72"/>
  <c r="A101" i="72"/>
  <c r="A95" i="72"/>
  <c r="A38" i="72"/>
  <c r="A8" i="72"/>
  <c r="A185" i="72"/>
  <c r="A127" i="72"/>
  <c r="A97" i="72"/>
  <c r="A6" i="72"/>
  <c r="A351" i="75"/>
  <c r="A325" i="75"/>
  <c r="A319" i="75"/>
  <c r="A101" i="75"/>
  <c r="A95" i="75"/>
  <c r="A38" i="75"/>
  <c r="A8" i="75"/>
  <c r="A185" i="75"/>
  <c r="A127" i="75"/>
  <c r="A321" i="75"/>
  <c r="A97" i="75"/>
  <c r="A6" i="75"/>
  <c r="A38" i="64"/>
  <c r="A6" i="64"/>
  <c r="A40" i="73"/>
  <c r="A38" i="73"/>
  <c r="A8" i="73"/>
  <c r="A99" i="76"/>
  <c r="A97" i="76"/>
  <c r="A40" i="76"/>
  <c r="A95" i="76"/>
  <c r="A38" i="76"/>
  <c r="A8" i="76"/>
  <c r="A24" i="51"/>
  <c r="A32" i="51"/>
  <c r="A44" i="51"/>
  <c r="A36" i="51"/>
  <c r="A40" i="51"/>
  <c r="A42" i="51"/>
  <c r="A46" i="50"/>
  <c r="A225" i="53"/>
  <c r="A48" i="51"/>
  <c r="A50" i="51"/>
  <c r="A52" i="51"/>
  <c r="A54" i="51"/>
  <c r="A56" i="51"/>
  <c r="A58" i="51"/>
  <c r="A60" i="51"/>
  <c r="A64" i="50"/>
  <c r="A243" i="53"/>
  <c r="A68" i="50"/>
  <c r="A247" i="53"/>
  <c r="A72" i="50"/>
  <c r="A251" i="53"/>
  <c r="A76" i="50"/>
  <c r="A255" i="53"/>
  <c r="A80" i="50"/>
  <c r="A259" i="53"/>
  <c r="A84" i="50"/>
  <c r="A263" i="53"/>
  <c r="A88" i="50"/>
  <c r="A267" i="53"/>
  <c r="A92" i="50"/>
  <c r="A271" i="53"/>
  <c r="A96" i="50"/>
  <c r="A275" i="53"/>
  <c r="A100" i="50"/>
  <c r="A279" i="53"/>
  <c r="A104" i="50"/>
  <c r="A283" i="53"/>
  <c r="A34" i="51"/>
  <c r="A38" i="51"/>
  <c r="A42" i="50"/>
  <c r="A221" i="53"/>
  <c r="A44" i="50"/>
  <c r="A223" i="53"/>
  <c r="A48" i="50"/>
  <c r="A227" i="53"/>
  <c r="A50" i="50"/>
  <c r="A229" i="53"/>
  <c r="A52" i="50"/>
  <c r="A231" i="53"/>
  <c r="A54" i="50"/>
  <c r="A233" i="53"/>
  <c r="A56" i="50"/>
  <c r="A235" i="53"/>
  <c r="A58" i="50"/>
  <c r="A237" i="53"/>
  <c r="A60" i="50"/>
  <c r="A239" i="53"/>
  <c r="A62" i="50"/>
  <c r="A241" i="53"/>
  <c r="A66" i="50"/>
  <c r="A245" i="53"/>
  <c r="A70" i="50"/>
  <c r="A249" i="53"/>
  <c r="A74" i="50"/>
  <c r="A253" i="53"/>
  <c r="A78" i="50"/>
  <c r="A257" i="53"/>
  <c r="A82" i="50"/>
  <c r="A261" i="53"/>
  <c r="A86" i="50"/>
  <c r="A265" i="53"/>
  <c r="A90" i="50"/>
  <c r="A269" i="53"/>
  <c r="A94" i="50"/>
  <c r="A273" i="53"/>
  <c r="A98" i="50"/>
  <c r="A277" i="53"/>
  <c r="A102" i="50"/>
  <c r="A281" i="53"/>
  <c r="AD4" i="6"/>
  <c r="AD2" i="68"/>
  <c r="AD9" i="68"/>
  <c r="AD10" i="68"/>
  <c r="AD11" i="68"/>
  <c r="AD12" i="68"/>
  <c r="AD9" i="6"/>
  <c r="AV13" i="23"/>
  <c r="N13" i="27" s="1"/>
  <c r="A156" i="65" s="1"/>
  <c r="AV9" i="68"/>
  <c r="N9" i="69" s="1"/>
  <c r="AV10" i="68"/>
  <c r="N10" i="69" s="1"/>
  <c r="AV11" i="68"/>
  <c r="N11" i="69" s="1"/>
  <c r="AV14" i="68"/>
  <c r="N14" i="69" s="1"/>
  <c r="AV9" i="70"/>
  <c r="N9" i="71" s="1"/>
  <c r="AV10" i="70"/>
  <c r="N10" i="71" s="1"/>
  <c r="AV11" i="70"/>
  <c r="N11" i="71" s="1"/>
  <c r="H2" i="23"/>
  <c r="H13" i="70"/>
  <c r="H16" i="70"/>
  <c r="H10" i="23"/>
  <c r="H4" i="23"/>
  <c r="H15" i="23"/>
  <c r="AD4" i="70"/>
  <c r="AD8" i="70"/>
  <c r="AE5" i="23"/>
  <c r="AE7" i="68"/>
  <c r="AC5" i="70"/>
  <c r="AD6" i="6"/>
  <c r="AD7" i="6"/>
  <c r="AD8" i="6"/>
  <c r="AD10" i="6"/>
  <c r="AD11" i="6"/>
  <c r="AD12" i="6"/>
  <c r="I8" i="6"/>
  <c r="I1" i="23"/>
  <c r="AD7" i="23"/>
  <c r="AE8" i="23"/>
  <c r="AD11" i="23"/>
  <c r="AE3" i="68"/>
  <c r="AD4" i="68"/>
  <c r="AE5" i="68"/>
  <c r="AC3" i="70"/>
  <c r="C4" i="70"/>
  <c r="G4" i="70" s="1"/>
  <c r="AC6" i="70"/>
  <c r="AC7" i="70"/>
  <c r="AC9" i="70"/>
  <c r="AD10" i="70"/>
  <c r="AD11" i="70"/>
  <c r="AV7" i="23"/>
  <c r="N7" i="27" s="1"/>
  <c r="A144" i="65" s="1"/>
  <c r="AV11" i="23"/>
  <c r="N11" i="27" s="1"/>
  <c r="A152" i="65" s="1"/>
  <c r="AV10" i="23"/>
  <c r="N10" i="27" s="1"/>
  <c r="A150" i="65" s="1"/>
  <c r="AV14" i="23"/>
  <c r="N14" i="27" s="1"/>
  <c r="A158" i="65" s="1"/>
  <c r="AV6" i="68"/>
  <c r="N6" i="69" s="1"/>
  <c r="AD3" i="23"/>
  <c r="AD6" i="23"/>
  <c r="AD10" i="23"/>
  <c r="N3" i="67"/>
  <c r="O3" i="67" s="1"/>
  <c r="P3" i="67" s="1"/>
  <c r="Q3" i="67" s="1"/>
  <c r="R3" i="67" s="1"/>
  <c r="S3" i="67" s="1"/>
  <c r="T3" i="67" s="1"/>
  <c r="U3" i="67" s="1"/>
  <c r="V3" i="67" s="1"/>
  <c r="W3" i="67" s="1"/>
  <c r="X3" i="67" s="1"/>
  <c r="Y3" i="67" s="1"/>
  <c r="Z3" i="67" s="1"/>
  <c r="AA3" i="67" s="1"/>
  <c r="AB3" i="67" s="1"/>
  <c r="AC3" i="67" s="1"/>
  <c r="D1" i="23"/>
  <c r="C4" i="68"/>
  <c r="G4" i="68" s="1"/>
  <c r="I14" i="68"/>
  <c r="AD12" i="70"/>
  <c r="I15" i="68"/>
  <c r="AV6" i="23"/>
  <c r="N6" i="27" s="1"/>
  <c r="A142" i="65" s="1"/>
  <c r="AV13" i="68"/>
  <c r="N13" i="69" s="1"/>
  <c r="AV6" i="70"/>
  <c r="N6" i="71" s="1"/>
  <c r="AV7" i="70"/>
  <c r="N7" i="71" s="1"/>
  <c r="AV9" i="23"/>
  <c r="N9" i="27" s="1"/>
  <c r="A148" i="65" s="1"/>
  <c r="AV7" i="68"/>
  <c r="N7" i="69" s="1"/>
  <c r="AV13" i="70"/>
  <c r="N13" i="71" s="1"/>
  <c r="AV14" i="70"/>
  <c r="N14" i="71" s="1"/>
  <c r="AS4" i="23"/>
  <c r="AU7" i="23" s="1"/>
  <c r="AS2" i="70"/>
  <c r="AS3" i="70"/>
  <c r="AS8" i="70"/>
  <c r="AS3" i="23"/>
  <c r="AS8" i="23"/>
  <c r="AS2" i="68"/>
  <c r="AS3" i="68"/>
  <c r="AS8" i="68"/>
  <c r="AS4" i="70"/>
  <c r="AU14" i="70" s="1"/>
  <c r="AS5" i="70"/>
  <c r="E9" i="68"/>
  <c r="AB2" i="68"/>
  <c r="AD7" i="68"/>
  <c r="E11" i="68"/>
  <c r="D11" i="68"/>
  <c r="AC9" i="68"/>
  <c r="F11" i="68"/>
  <c r="E5" i="70"/>
  <c r="D12" i="70"/>
  <c r="D13" i="70"/>
  <c r="H12" i="70"/>
  <c r="AA3" i="23"/>
  <c r="D2" i="70"/>
  <c r="D6" i="70"/>
  <c r="E2" i="70"/>
  <c r="E6" i="70"/>
  <c r="F15" i="70"/>
  <c r="F2" i="70"/>
  <c r="F6" i="70"/>
  <c r="I2" i="70"/>
  <c r="I6" i="70"/>
  <c r="I8" i="68"/>
  <c r="I13" i="68"/>
  <c r="I16" i="68"/>
  <c r="D16" i="68"/>
  <c r="D3" i="68"/>
  <c r="E8" i="68"/>
  <c r="I11" i="68"/>
  <c r="D13" i="68"/>
  <c r="D15" i="68"/>
  <c r="E16" i="68"/>
  <c r="G3" i="68"/>
  <c r="F8" i="68"/>
  <c r="F13" i="68"/>
  <c r="F16" i="68"/>
  <c r="AB5" i="23"/>
  <c r="AC11" i="68"/>
  <c r="AE11" i="70"/>
  <c r="AA2" i="68"/>
  <c r="AA12" i="70"/>
  <c r="AE12" i="70"/>
  <c r="AD6" i="70"/>
  <c r="AC2" i="70"/>
  <c r="AA11" i="70"/>
  <c r="AD5" i="68"/>
  <c r="AC2" i="68"/>
  <c r="AB4" i="68"/>
  <c r="AB12" i="68"/>
  <c r="AC12" i="68"/>
  <c r="AA7" i="23"/>
  <c r="AC3" i="23"/>
  <c r="AB10" i="23"/>
  <c r="G9" i="23"/>
  <c r="H9" i="23"/>
  <c r="G8" i="23"/>
  <c r="H8" i="23"/>
  <c r="G5" i="23"/>
  <c r="H5" i="23"/>
  <c r="G16" i="23"/>
  <c r="H16" i="23"/>
  <c r="G3" i="23"/>
  <c r="H3" i="23"/>
  <c r="G7" i="23"/>
  <c r="H7" i="23"/>
  <c r="G12" i="23"/>
  <c r="H12" i="23"/>
  <c r="G6" i="23"/>
  <c r="H6" i="23"/>
  <c r="G11" i="23"/>
  <c r="H11" i="23"/>
  <c r="G14" i="23"/>
  <c r="H14" i="23"/>
  <c r="D13" i="23"/>
  <c r="H13" i="23"/>
  <c r="AV10" i="6"/>
  <c r="N10" i="25" s="1"/>
  <c r="A150" i="74" s="1"/>
  <c r="AV13" i="6"/>
  <c r="N13" i="25" s="1"/>
  <c r="A156" i="77" s="1"/>
  <c r="AV14" i="6"/>
  <c r="N14" i="25" s="1"/>
  <c r="A158" i="77" s="1"/>
  <c r="AV11" i="6"/>
  <c r="N11" i="25" s="1"/>
  <c r="A152" i="77" s="1"/>
  <c r="AV7" i="6"/>
  <c r="N7" i="25" s="1"/>
  <c r="A144" i="63" s="1"/>
  <c r="AV9" i="6"/>
  <c r="N9" i="25" s="1"/>
  <c r="A148" i="77" s="1"/>
  <c r="AV6" i="6"/>
  <c r="N6" i="25" s="1"/>
  <c r="A142" i="63" s="1"/>
  <c r="E6" i="6"/>
  <c r="D7" i="23"/>
  <c r="H1" i="23"/>
  <c r="E5" i="23"/>
  <c r="D8" i="23"/>
  <c r="G1" i="23"/>
  <c r="F13" i="23"/>
  <c r="F8" i="23"/>
  <c r="D16" i="23"/>
  <c r="AU2" i="6"/>
  <c r="AU4" i="6"/>
  <c r="AU5" i="6"/>
  <c r="AU3" i="6"/>
  <c r="AU9" i="6"/>
  <c r="AU7" i="6"/>
  <c r="AU10" i="6"/>
  <c r="AC2" i="6"/>
  <c r="AU8" i="6"/>
  <c r="E1" i="23"/>
  <c r="G13" i="23"/>
  <c r="I12" i="6"/>
  <c r="G13" i="6"/>
  <c r="F15" i="6"/>
  <c r="F3" i="23"/>
  <c r="I16" i="23"/>
  <c r="G2" i="6"/>
  <c r="E5" i="6"/>
  <c r="E9" i="6"/>
  <c r="G15" i="6"/>
  <c r="I3" i="23"/>
  <c r="D12" i="6"/>
  <c r="D13" i="6"/>
  <c r="D3" i="23"/>
  <c r="F7" i="23"/>
  <c r="I8" i="23"/>
  <c r="E12" i="23"/>
  <c r="F16" i="23"/>
  <c r="AC7" i="6"/>
  <c r="AB8" i="6"/>
  <c r="AA12" i="6"/>
  <c r="AB12" i="6"/>
  <c r="AB5" i="6"/>
  <c r="AA9" i="6"/>
  <c r="AB11" i="6"/>
  <c r="AC12" i="6"/>
  <c r="AC9" i="6"/>
  <c r="I9" i="6"/>
  <c r="AB10" i="6"/>
  <c r="G4" i="23"/>
  <c r="D4" i="23"/>
  <c r="G15" i="23"/>
  <c r="F15" i="23"/>
  <c r="H5" i="6"/>
  <c r="H6" i="6"/>
  <c r="AC6" i="6"/>
  <c r="E7" i="6"/>
  <c r="AE11" i="6"/>
  <c r="AD2" i="6"/>
  <c r="AA4" i="6"/>
  <c r="AU14" i="6"/>
  <c r="D5" i="6"/>
  <c r="I5" i="6"/>
  <c r="D6" i="6"/>
  <c r="I6" i="6"/>
  <c r="AU6" i="6"/>
  <c r="F7" i="6"/>
  <c r="AB7" i="6"/>
  <c r="H8" i="6"/>
  <c r="AC8" i="6"/>
  <c r="D9" i="6"/>
  <c r="AB9" i="6"/>
  <c r="AC10" i="6"/>
  <c r="AA11" i="6"/>
  <c r="AU12" i="6"/>
  <c r="G2" i="23"/>
  <c r="D2" i="23"/>
  <c r="K2" i="23" s="1"/>
  <c r="G10" i="23"/>
  <c r="F10" i="23"/>
  <c r="E10" i="23"/>
  <c r="I10" i="23"/>
  <c r="D10" i="23"/>
  <c r="AD3" i="68"/>
  <c r="AC3" i="68"/>
  <c r="AB3" i="68"/>
  <c r="AA3" i="68"/>
  <c r="H7" i="6"/>
  <c r="AE10" i="6"/>
  <c r="AD2" i="23"/>
  <c r="AE2" i="23"/>
  <c r="AA2" i="23"/>
  <c r="AD4" i="23"/>
  <c r="AE4" i="23"/>
  <c r="AA4" i="23"/>
  <c r="AD12" i="23"/>
  <c r="AC12" i="23"/>
  <c r="AB12" i="23"/>
  <c r="AA12" i="23"/>
  <c r="G14" i="6"/>
  <c r="D14" i="6"/>
  <c r="E4" i="6"/>
  <c r="F5" i="6"/>
  <c r="F6" i="6"/>
  <c r="AB6" i="6"/>
  <c r="D7" i="6"/>
  <c r="I7" i="6"/>
  <c r="AE9" i="6"/>
  <c r="AA10" i="6"/>
  <c r="AC11" i="6"/>
  <c r="F14" i="6"/>
  <c r="AD8" i="23"/>
  <c r="AC8" i="23"/>
  <c r="AB8" i="23"/>
  <c r="AA8" i="23"/>
  <c r="AD9" i="23"/>
  <c r="AA9" i="23"/>
  <c r="AE12" i="23"/>
  <c r="AE6" i="68"/>
  <c r="AD6" i="68"/>
  <c r="H10" i="68"/>
  <c r="H12" i="68"/>
  <c r="H7" i="70"/>
  <c r="AE8" i="70"/>
  <c r="E12" i="6"/>
  <c r="AE12" i="6"/>
  <c r="E13" i="6"/>
  <c r="AE3" i="23"/>
  <c r="AC10" i="23"/>
  <c r="F12" i="23"/>
  <c r="I3" i="68"/>
  <c r="AU3" i="68"/>
  <c r="AC4" i="68"/>
  <c r="AU8" i="68"/>
  <c r="F9" i="68"/>
  <c r="D10" i="68"/>
  <c r="I10" i="68"/>
  <c r="AB10" i="68"/>
  <c r="D12" i="68"/>
  <c r="I12" i="68"/>
  <c r="H13" i="68"/>
  <c r="D14" i="68"/>
  <c r="H15" i="68"/>
  <c r="F5" i="70"/>
  <c r="AD5" i="70"/>
  <c r="D7" i="70"/>
  <c r="I7" i="70"/>
  <c r="AA8" i="70"/>
  <c r="AA9" i="70"/>
  <c r="D10" i="70"/>
  <c r="AA10" i="70"/>
  <c r="H11" i="70"/>
  <c r="D16" i="70"/>
  <c r="E1" i="59"/>
  <c r="I5" i="23"/>
  <c r="AE10" i="23"/>
  <c r="AE4" i="68"/>
  <c r="H9" i="68"/>
  <c r="E10" i="68"/>
  <c r="AC10" i="68"/>
  <c r="AU10" i="68"/>
  <c r="E12" i="68"/>
  <c r="H14" i="68"/>
  <c r="H5" i="70"/>
  <c r="E7" i="70"/>
  <c r="AB8" i="70"/>
  <c r="AB9" i="70"/>
  <c r="F10" i="70"/>
  <c r="AB10" i="70"/>
  <c r="G16" i="70"/>
  <c r="I13" i="6"/>
  <c r="E3" i="23"/>
  <c r="AB3" i="23"/>
  <c r="D5" i="23"/>
  <c r="AC7" i="23"/>
  <c r="E8" i="23"/>
  <c r="D9" i="23"/>
  <c r="AA10" i="23"/>
  <c r="D12" i="23"/>
  <c r="I12" i="23"/>
  <c r="E16" i="23"/>
  <c r="E2" i="68"/>
  <c r="AE2" i="68"/>
  <c r="AA4" i="68"/>
  <c r="D9" i="68"/>
  <c r="I9" i="68"/>
  <c r="AB9" i="68"/>
  <c r="F10" i="68"/>
  <c r="H11" i="68"/>
  <c r="AB11" i="68"/>
  <c r="F12" i="68"/>
  <c r="H16" i="68"/>
  <c r="H2" i="70"/>
  <c r="AD3" i="70"/>
  <c r="D5" i="70"/>
  <c r="I5" i="70"/>
  <c r="H6" i="70"/>
  <c r="F7" i="70"/>
  <c r="AD7" i="70"/>
  <c r="AC8" i="70"/>
  <c r="AE10" i="70"/>
  <c r="AB11" i="70"/>
  <c r="AB12" i="70"/>
  <c r="A14" i="63"/>
  <c r="H3" i="6"/>
  <c r="D3" i="6"/>
  <c r="I3" i="6"/>
  <c r="AB3" i="6"/>
  <c r="H2" i="6"/>
  <c r="D2" i="6"/>
  <c r="I2" i="6"/>
  <c r="AA3" i="6"/>
  <c r="AC5" i="6"/>
  <c r="F10" i="6"/>
  <c r="H10" i="6"/>
  <c r="E2" i="6"/>
  <c r="F3" i="6"/>
  <c r="AC3" i="6"/>
  <c r="A128" i="63"/>
  <c r="A64" i="63"/>
  <c r="A6" i="63"/>
  <c r="A70" i="63"/>
  <c r="F9" i="6"/>
  <c r="H9" i="6"/>
  <c r="D10" i="6"/>
  <c r="I10" i="6"/>
  <c r="E11" i="6"/>
  <c r="H13" i="6"/>
  <c r="I15" i="6"/>
  <c r="E15" i="6"/>
  <c r="H15" i="6"/>
  <c r="D16" i="6"/>
  <c r="I16" i="6"/>
  <c r="A46" i="49"/>
  <c r="A6" i="52"/>
  <c r="A95" i="52"/>
  <c r="A38" i="63"/>
  <c r="G3" i="6"/>
  <c r="AD3" i="6"/>
  <c r="H4" i="6"/>
  <c r="D4" i="6"/>
  <c r="I4" i="6"/>
  <c r="AB4" i="6"/>
  <c r="AE4" i="6"/>
  <c r="AE5" i="6"/>
  <c r="AA5" i="6"/>
  <c r="AE6" i="6"/>
  <c r="AA6" i="6"/>
  <c r="AE7" i="6"/>
  <c r="AA7" i="6"/>
  <c r="AE8" i="6"/>
  <c r="AA8" i="6"/>
  <c r="E10" i="6"/>
  <c r="F12" i="6"/>
  <c r="H12" i="6"/>
  <c r="I14" i="6"/>
  <c r="E14" i="6"/>
  <c r="H14" i="6"/>
  <c r="A229" i="52"/>
  <c r="A97" i="52"/>
  <c r="A127" i="52"/>
  <c r="A8" i="63"/>
  <c r="AE3" i="6"/>
  <c r="F11" i="6"/>
  <c r="H11" i="6"/>
  <c r="H27" i="25"/>
  <c r="A151" i="54" s="1"/>
  <c r="A185" i="52"/>
  <c r="A96" i="63"/>
  <c r="A351" i="52"/>
  <c r="A319" i="52"/>
  <c r="A325" i="52"/>
  <c r="A38" i="52"/>
  <c r="AB2" i="6"/>
  <c r="AE2" i="6"/>
  <c r="E3" i="6"/>
  <c r="F4" i="6"/>
  <c r="AC4" i="6"/>
  <c r="D11" i="6"/>
  <c r="I11" i="6"/>
  <c r="F16" i="6"/>
  <c r="H16" i="6"/>
  <c r="A66" i="63"/>
  <c r="AU13" i="6"/>
  <c r="A44" i="49"/>
  <c r="H32" i="25"/>
  <c r="A161" i="54" s="1"/>
  <c r="F1" i="23"/>
  <c r="E2" i="23"/>
  <c r="I2" i="23"/>
  <c r="AB2" i="23"/>
  <c r="E4" i="23"/>
  <c r="I4" i="23"/>
  <c r="AB4" i="23"/>
  <c r="F5" i="23"/>
  <c r="AC5" i="23"/>
  <c r="D6" i="23"/>
  <c r="AA6" i="23"/>
  <c r="AE6" i="23"/>
  <c r="F9" i="23"/>
  <c r="AC9" i="23"/>
  <c r="D11" i="23"/>
  <c r="AA11" i="23"/>
  <c r="I13" i="23"/>
  <c r="E13" i="23"/>
  <c r="D14" i="23"/>
  <c r="I14" i="23"/>
  <c r="A64" i="65"/>
  <c r="F3" i="68"/>
  <c r="H3" i="68"/>
  <c r="AU14" i="68"/>
  <c r="AU13" i="68"/>
  <c r="AU12" i="68"/>
  <c r="AU11" i="68"/>
  <c r="AU7" i="68"/>
  <c r="AU6" i="68"/>
  <c r="AU5" i="68"/>
  <c r="AU4" i="68"/>
  <c r="D5" i="68"/>
  <c r="AU9" i="68"/>
  <c r="F2" i="23"/>
  <c r="AC2" i="23"/>
  <c r="F4" i="23"/>
  <c r="AC4" i="23"/>
  <c r="AD5" i="23"/>
  <c r="E6" i="23"/>
  <c r="I6" i="23"/>
  <c r="AB6" i="23"/>
  <c r="I7" i="23"/>
  <c r="E7" i="23"/>
  <c r="AB7" i="23"/>
  <c r="AE7" i="23"/>
  <c r="F11" i="23"/>
  <c r="AC11" i="23"/>
  <c r="E14" i="23"/>
  <c r="D15" i="23"/>
  <c r="I15" i="23"/>
  <c r="A70" i="65"/>
  <c r="F2" i="68"/>
  <c r="H2" i="68"/>
  <c r="F5" i="68"/>
  <c r="AB5" i="68"/>
  <c r="AC5" i="68"/>
  <c r="H6" i="68"/>
  <c r="D6" i="68"/>
  <c r="I6" i="68"/>
  <c r="E6" i="68"/>
  <c r="AB6" i="68"/>
  <c r="AC6" i="68"/>
  <c r="H7" i="68"/>
  <c r="D7" i="68"/>
  <c r="I7" i="68"/>
  <c r="E7" i="68"/>
  <c r="AB7" i="68"/>
  <c r="AC7" i="68"/>
  <c r="AE8" i="68"/>
  <c r="AA8" i="68"/>
  <c r="AC8" i="68"/>
  <c r="AB8" i="68"/>
  <c r="AA5" i="23"/>
  <c r="F6" i="23"/>
  <c r="AC6" i="23"/>
  <c r="I9" i="23"/>
  <c r="E9" i="23"/>
  <c r="AB9" i="23"/>
  <c r="AE9" i="23"/>
  <c r="E15" i="23"/>
  <c r="A6" i="65"/>
  <c r="D2" i="68"/>
  <c r="I2" i="68"/>
  <c r="A70" i="74"/>
  <c r="A96" i="74"/>
  <c r="A66" i="74"/>
  <c r="A38" i="74"/>
  <c r="A8" i="74"/>
  <c r="A128" i="74"/>
  <c r="A64" i="74"/>
  <c r="A6" i="74"/>
  <c r="AA5" i="68"/>
  <c r="F6" i="68"/>
  <c r="AA6" i="68"/>
  <c r="F7" i="68"/>
  <c r="AA7" i="68"/>
  <c r="AD8" i="68"/>
  <c r="A96" i="65"/>
  <c r="A66" i="65"/>
  <c r="A38" i="65"/>
  <c r="A8" i="65"/>
  <c r="I11" i="23"/>
  <c r="E11" i="23"/>
  <c r="AB11" i="23"/>
  <c r="AE11" i="23"/>
  <c r="F14" i="23"/>
  <c r="A46" i="51"/>
  <c r="A72" i="74"/>
  <c r="A14" i="74"/>
  <c r="I5" i="68"/>
  <c r="E5" i="68"/>
  <c r="H5" i="68"/>
  <c r="D8" i="68"/>
  <c r="H8" i="68"/>
  <c r="AA9" i="68"/>
  <c r="AE9" i="68"/>
  <c r="AA10" i="68"/>
  <c r="AE10" i="68"/>
  <c r="AA11" i="68"/>
  <c r="AE11" i="68"/>
  <c r="AA12" i="68"/>
  <c r="AE12" i="68"/>
  <c r="G13" i="68"/>
  <c r="F14" i="68"/>
  <c r="F15" i="68"/>
  <c r="AA2" i="70"/>
  <c r="AE2" i="70"/>
  <c r="AA3" i="70"/>
  <c r="AC4" i="70"/>
  <c r="AB5" i="70"/>
  <c r="AB6" i="70"/>
  <c r="AB7" i="70"/>
  <c r="E8" i="70"/>
  <c r="F9" i="70"/>
  <c r="AD9" i="70"/>
  <c r="I10" i="70"/>
  <c r="E10" i="70"/>
  <c r="H10" i="70"/>
  <c r="D11" i="70"/>
  <c r="F12" i="70"/>
  <c r="I12" i="70"/>
  <c r="E12" i="70"/>
  <c r="G14" i="70"/>
  <c r="F16" i="70"/>
  <c r="I16" i="70"/>
  <c r="E16" i="70"/>
  <c r="G14" i="68"/>
  <c r="G15" i="68"/>
  <c r="AB2" i="70"/>
  <c r="A128" i="77"/>
  <c r="A64" i="77"/>
  <c r="A96" i="77"/>
  <c r="A66" i="77"/>
  <c r="A38" i="77"/>
  <c r="A8" i="77"/>
  <c r="A6" i="77"/>
  <c r="A70" i="77"/>
  <c r="AE9" i="70"/>
  <c r="F13" i="70"/>
  <c r="I13" i="70"/>
  <c r="E13" i="70"/>
  <c r="I15" i="70"/>
  <c r="E15" i="70"/>
  <c r="H15" i="70"/>
  <c r="D15" i="70"/>
  <c r="AB4" i="70"/>
  <c r="AE4" i="70"/>
  <c r="F8" i="70"/>
  <c r="H8" i="70"/>
  <c r="I9" i="70"/>
  <c r="E9" i="70"/>
  <c r="H9" i="70"/>
  <c r="I14" i="70"/>
  <c r="E14" i="70"/>
  <c r="H14" i="70"/>
  <c r="D14" i="70"/>
  <c r="E14" i="68"/>
  <c r="E15" i="68"/>
  <c r="AB3" i="70"/>
  <c r="AE3" i="70"/>
  <c r="AA4" i="70"/>
  <c r="AE5" i="70"/>
  <c r="AA5" i="70"/>
  <c r="AE6" i="70"/>
  <c r="AA6" i="70"/>
  <c r="AE7" i="70"/>
  <c r="AA7" i="70"/>
  <c r="D8" i="70"/>
  <c r="I8" i="70"/>
  <c r="D9" i="70"/>
  <c r="F11" i="70"/>
  <c r="I11" i="70"/>
  <c r="E11" i="70"/>
  <c r="G13" i="70"/>
  <c r="F14" i="70"/>
  <c r="A72" i="77"/>
  <c r="A14" i="77"/>
  <c r="AC10" i="70"/>
  <c r="AC11" i="70"/>
  <c r="AC12" i="70"/>
  <c r="A34" i="49"/>
  <c r="A60" i="49"/>
  <c r="A36" i="49"/>
  <c r="A52" i="49"/>
  <c r="A54" i="49"/>
  <c r="A56" i="49"/>
  <c r="A58" i="49"/>
  <c r="A38" i="49"/>
  <c r="A40" i="49"/>
  <c r="A42" i="49"/>
  <c r="A50" i="49"/>
  <c r="A48" i="49"/>
  <c r="F4" i="70" l="1"/>
  <c r="D4" i="70"/>
  <c r="E4" i="70"/>
  <c r="I4" i="70"/>
  <c r="H4" i="70"/>
  <c r="C3" i="70"/>
  <c r="D3" i="70" s="1"/>
  <c r="K8" i="6"/>
  <c r="M8" i="6" s="1"/>
  <c r="N16" i="6" s="1"/>
  <c r="F4" i="68"/>
  <c r="D4" i="68"/>
  <c r="AU12" i="70"/>
  <c r="AU10" i="70"/>
  <c r="AU11" i="70"/>
  <c r="AU9" i="70"/>
  <c r="AU8" i="70"/>
  <c r="H4" i="68"/>
  <c r="E4" i="68"/>
  <c r="I4" i="68"/>
  <c r="AU4" i="70"/>
  <c r="AU14" i="23"/>
  <c r="A142" i="74"/>
  <c r="AU8" i="23"/>
  <c r="AU5" i="23"/>
  <c r="AU2" i="23"/>
  <c r="AU10" i="23"/>
  <c r="AU11" i="23"/>
  <c r="AU13" i="23"/>
  <c r="AU9" i="23"/>
  <c r="AU12" i="23"/>
  <c r="AU6" i="23"/>
  <c r="AU7" i="70"/>
  <c r="AU4" i="23"/>
  <c r="AU3" i="23"/>
  <c r="AU5" i="70"/>
  <c r="AU2" i="70"/>
  <c r="AU3" i="70"/>
  <c r="A144" i="74"/>
  <c r="AU6" i="70"/>
  <c r="AU13" i="70"/>
  <c r="K16" i="68"/>
  <c r="M16" i="68" s="1"/>
  <c r="K6" i="70"/>
  <c r="AF2" i="68"/>
  <c r="AH2" i="68" s="1"/>
  <c r="H2" i="69" s="1"/>
  <c r="A101" i="73" s="1"/>
  <c r="K2" i="70"/>
  <c r="M2" i="70" s="1"/>
  <c r="K11" i="68"/>
  <c r="M11" i="68" s="1"/>
  <c r="A148" i="63"/>
  <c r="A150" i="77"/>
  <c r="A150" i="63"/>
  <c r="A148" i="74"/>
  <c r="AF11" i="70"/>
  <c r="AH11" i="70" s="1"/>
  <c r="AF12" i="70"/>
  <c r="AF10" i="70"/>
  <c r="AH10" i="70" s="1"/>
  <c r="K13" i="68"/>
  <c r="A152" i="63"/>
  <c r="A152" i="74"/>
  <c r="K9" i="68"/>
  <c r="M9" i="68" s="1"/>
  <c r="K10" i="68"/>
  <c r="M10" i="68" s="1"/>
  <c r="K12" i="68"/>
  <c r="M12" i="68" s="1"/>
  <c r="K16" i="23"/>
  <c r="M16" i="23" s="1"/>
  <c r="AF6" i="23"/>
  <c r="AH6" i="23" s="1"/>
  <c r="H6" i="27" s="1"/>
  <c r="A109" i="64" s="1"/>
  <c r="M2" i="23"/>
  <c r="K16" i="70"/>
  <c r="M16" i="70" s="1"/>
  <c r="AF8" i="68"/>
  <c r="K15" i="68"/>
  <c r="M15" i="68" s="1"/>
  <c r="AF2" i="23"/>
  <c r="AH2" i="23" s="1"/>
  <c r="H2" i="27" s="1"/>
  <c r="A101" i="64" s="1"/>
  <c r="K8" i="23"/>
  <c r="M8" i="23" s="1"/>
  <c r="K15" i="23"/>
  <c r="M15" i="23" s="1"/>
  <c r="K5" i="23"/>
  <c r="A144" i="77"/>
  <c r="A156" i="63"/>
  <c r="A142" i="77"/>
  <c r="A156" i="74"/>
  <c r="A158" i="63"/>
  <c r="AF6" i="68"/>
  <c r="AH6" i="68" s="1"/>
  <c r="H6" i="69" s="1"/>
  <c r="A109" i="73" s="1"/>
  <c r="AF10" i="6"/>
  <c r="A158" i="74"/>
  <c r="AF2" i="70"/>
  <c r="AH2" i="70" s="1"/>
  <c r="H2" i="71" s="1"/>
  <c r="A101" i="76" s="1"/>
  <c r="K13" i="6"/>
  <c r="AF3" i="23"/>
  <c r="AH3" i="23" s="1"/>
  <c r="H3" i="27" s="1"/>
  <c r="A103" i="64" s="1"/>
  <c r="AF7" i="68"/>
  <c r="AH7" i="68" s="1"/>
  <c r="H7" i="69" s="1"/>
  <c r="A111" i="73" s="1"/>
  <c r="AF5" i="68"/>
  <c r="AH5" i="68" s="1"/>
  <c r="H5" i="69" s="1"/>
  <c r="A107" i="73" s="1"/>
  <c r="K4" i="23"/>
  <c r="AF4" i="68"/>
  <c r="H4" i="69" s="1"/>
  <c r="A105" i="73" s="1"/>
  <c r="AF4" i="70"/>
  <c r="H4" i="71" s="1"/>
  <c r="A105" i="76" s="1"/>
  <c r="K6" i="23"/>
  <c r="AF10" i="23"/>
  <c r="AH10" i="23" s="1"/>
  <c r="K3" i="23"/>
  <c r="K3" i="68"/>
  <c r="M3" i="68" s="1"/>
  <c r="K9" i="70"/>
  <c r="AF5" i="70"/>
  <c r="AH5" i="70" s="1"/>
  <c r="H5" i="71" s="1"/>
  <c r="A107" i="76" s="1"/>
  <c r="AF12" i="6"/>
  <c r="AH12" i="6" s="1"/>
  <c r="H12" i="25" s="1"/>
  <c r="A121" i="54" s="1"/>
  <c r="AF7" i="6"/>
  <c r="AH7" i="6" s="1"/>
  <c r="H7" i="25" s="1"/>
  <c r="A111" i="54" s="1"/>
  <c r="AF6" i="70"/>
  <c r="AH6" i="70" s="1"/>
  <c r="H6" i="71" s="1"/>
  <c r="A109" i="76" s="1"/>
  <c r="K10" i="70"/>
  <c r="M10" i="70" s="1"/>
  <c r="K8" i="68"/>
  <c r="M8" i="68" s="1"/>
  <c r="K2" i="68"/>
  <c r="M2" i="68" s="1"/>
  <c r="K14" i="68"/>
  <c r="AF11" i="23"/>
  <c r="AH11" i="23" s="1"/>
  <c r="K12" i="23"/>
  <c r="M12" i="23" s="1"/>
  <c r="AF8" i="23"/>
  <c r="AF5" i="23"/>
  <c r="AH5" i="23" s="1"/>
  <c r="H5" i="27" s="1"/>
  <c r="A107" i="64" s="1"/>
  <c r="K7" i="23"/>
  <c r="M7" i="23" s="1"/>
  <c r="AF9" i="6"/>
  <c r="AF4" i="6"/>
  <c r="H4" i="25" s="1"/>
  <c r="A105" i="54" s="1"/>
  <c r="AF2" i="6"/>
  <c r="AH2" i="6" s="1"/>
  <c r="H2" i="25" s="1"/>
  <c r="A101" i="54" s="1"/>
  <c r="K15" i="6"/>
  <c r="K6" i="6"/>
  <c r="K11" i="6"/>
  <c r="M11" i="6" s="1"/>
  <c r="K9" i="6"/>
  <c r="K2" i="6"/>
  <c r="M2" i="6" s="1"/>
  <c r="K3" i="6"/>
  <c r="M3" i="6" s="1"/>
  <c r="AF4" i="23"/>
  <c r="H4" i="27" s="1"/>
  <c r="A105" i="64" s="1"/>
  <c r="K10" i="23"/>
  <c r="M10" i="23" s="1"/>
  <c r="AF7" i="70"/>
  <c r="AH7" i="70" s="1"/>
  <c r="H7" i="71" s="1"/>
  <c r="A111" i="76" s="1"/>
  <c r="K13" i="70"/>
  <c r="K7" i="68"/>
  <c r="M7" i="68" s="1"/>
  <c r="AF7" i="23"/>
  <c r="AH7" i="23" s="1"/>
  <c r="H7" i="27" s="1"/>
  <c r="A111" i="64" s="1"/>
  <c r="AF5" i="6"/>
  <c r="AH5" i="6" s="1"/>
  <c r="H5" i="25" s="1"/>
  <c r="A107" i="54" s="1"/>
  <c r="K10" i="6"/>
  <c r="K5" i="70"/>
  <c r="AF8" i="70"/>
  <c r="K7" i="70"/>
  <c r="AF3" i="68"/>
  <c r="AH3" i="68" s="1"/>
  <c r="H3" i="69" s="1"/>
  <c r="A103" i="73" s="1"/>
  <c r="K8" i="70"/>
  <c r="K11" i="70"/>
  <c r="AF9" i="70"/>
  <c r="K9" i="23"/>
  <c r="K13" i="23"/>
  <c r="AF3" i="6"/>
  <c r="AH3" i="6" s="1"/>
  <c r="H3" i="25" s="1"/>
  <c r="A103" i="54" s="1"/>
  <c r="F1" i="59"/>
  <c r="AF11" i="6"/>
  <c r="K5" i="6"/>
  <c r="M5" i="6" s="1"/>
  <c r="Q8" i="6" s="1"/>
  <c r="AF3" i="70"/>
  <c r="AH3" i="70" s="1"/>
  <c r="H3" i="71" s="1"/>
  <c r="A103" i="76" s="1"/>
  <c r="K14" i="70"/>
  <c r="K15" i="70"/>
  <c r="M15" i="70" s="1"/>
  <c r="K12" i="70"/>
  <c r="M12" i="70" s="1"/>
  <c r="K14" i="23"/>
  <c r="AF9" i="23"/>
  <c r="K6" i="68"/>
  <c r="K5" i="68"/>
  <c r="M5" i="68" s="1"/>
  <c r="K11" i="23"/>
  <c r="K14" i="6"/>
  <c r="K12" i="6"/>
  <c r="AF8" i="6"/>
  <c r="AH8" i="6" s="1"/>
  <c r="H8" i="25" s="1"/>
  <c r="A113" i="54" s="1"/>
  <c r="AF6" i="6"/>
  <c r="AH6" i="6" s="1"/>
  <c r="H6" i="25" s="1"/>
  <c r="A109" i="54" s="1"/>
  <c r="K16" i="6"/>
  <c r="AF12" i="23"/>
  <c r="K7" i="6"/>
  <c r="M7" i="6" s="1"/>
  <c r="AF11" i="68"/>
  <c r="AH11" i="68" s="1"/>
  <c r="AF9" i="68"/>
  <c r="AF12" i="68"/>
  <c r="AF10" i="68"/>
  <c r="AH10" i="68" s="1"/>
  <c r="K4" i="6"/>
  <c r="M13" i="6" l="1"/>
  <c r="I3" i="70"/>
  <c r="A12" i="51"/>
  <c r="A20" i="51"/>
  <c r="M15" i="6"/>
  <c r="M6" i="70"/>
  <c r="M6" i="68"/>
  <c r="M6" i="23"/>
  <c r="AH9" i="68"/>
  <c r="H9" i="69" s="1"/>
  <c r="A115" i="73" s="1"/>
  <c r="AH9" i="23"/>
  <c r="H9" i="27" s="1"/>
  <c r="A115" i="64" s="1"/>
  <c r="AH9" i="70"/>
  <c r="H9" i="71" s="1"/>
  <c r="A115" i="76" s="1"/>
  <c r="AH9" i="6"/>
  <c r="H9" i="25" s="1"/>
  <c r="A115" i="54" s="1"/>
  <c r="M14" i="70"/>
  <c r="M14" i="23"/>
  <c r="M14" i="68"/>
  <c r="N9" i="6"/>
  <c r="K4" i="70"/>
  <c r="N12" i="6"/>
  <c r="N11" i="6"/>
  <c r="N15" i="6"/>
  <c r="N7" i="6"/>
  <c r="N10" i="6"/>
  <c r="N6" i="6"/>
  <c r="N3" i="6"/>
  <c r="N4" i="6"/>
  <c r="N8" i="6"/>
  <c r="N14" i="6"/>
  <c r="N13" i="6"/>
  <c r="N2" i="6"/>
  <c r="N5" i="6"/>
  <c r="G3" i="70"/>
  <c r="E3" i="70"/>
  <c r="F3" i="70"/>
  <c r="H3" i="70"/>
  <c r="AH31" i="70"/>
  <c r="H31" i="71" s="1"/>
  <c r="A159" i="76" s="1"/>
  <c r="AH29" i="70"/>
  <c r="H29" i="71" s="1"/>
  <c r="A155" i="76" s="1"/>
  <c r="AH30" i="70"/>
  <c r="H30" i="71" s="1"/>
  <c r="A157" i="76" s="1"/>
  <c r="AH28" i="70"/>
  <c r="H28" i="71" s="1"/>
  <c r="A153" i="76" s="1"/>
  <c r="AH30" i="68"/>
  <c r="H30" i="69" s="1"/>
  <c r="A157" i="73" s="1"/>
  <c r="AH28" i="68"/>
  <c r="H28" i="69" s="1"/>
  <c r="A153" i="73" s="1"/>
  <c r="AH31" i="68"/>
  <c r="H31" i="69" s="1"/>
  <c r="A159" i="73" s="1"/>
  <c r="AH29" i="68"/>
  <c r="H29" i="69" s="1"/>
  <c r="A155" i="73" s="1"/>
  <c r="AH29" i="23"/>
  <c r="H29" i="27" s="1"/>
  <c r="A155" i="64" s="1"/>
  <c r="AH31" i="23"/>
  <c r="H31" i="27" s="1"/>
  <c r="A159" i="64" s="1"/>
  <c r="AH30" i="23"/>
  <c r="H30" i="27" s="1"/>
  <c r="A157" i="64" s="1"/>
  <c r="AH28" i="23"/>
  <c r="H28" i="27" s="1"/>
  <c r="A153" i="64" s="1"/>
  <c r="K4" i="68"/>
  <c r="M4" i="68" s="1"/>
  <c r="P8" i="68" s="1"/>
  <c r="M13" i="23"/>
  <c r="M13" i="68"/>
  <c r="M13" i="70"/>
  <c r="A16" i="51"/>
  <c r="M11" i="70"/>
  <c r="M9" i="70"/>
  <c r="M5" i="70"/>
  <c r="M8" i="70"/>
  <c r="M7" i="70"/>
  <c r="O10" i="68"/>
  <c r="O2" i="68"/>
  <c r="O16" i="68"/>
  <c r="O7" i="68"/>
  <c r="O3" i="68"/>
  <c r="O15" i="68"/>
  <c r="O12" i="68"/>
  <c r="O6" i="68"/>
  <c r="O4" i="68"/>
  <c r="O9" i="68"/>
  <c r="O14" i="68"/>
  <c r="O11" i="68"/>
  <c r="O5" i="68"/>
  <c r="O13" i="68"/>
  <c r="O8" i="68"/>
  <c r="N15" i="68"/>
  <c r="N7" i="68"/>
  <c r="N3" i="68"/>
  <c r="N9" i="68"/>
  <c r="N11" i="68"/>
  <c r="N16" i="68"/>
  <c r="N4" i="68"/>
  <c r="N14" i="68"/>
  <c r="N13" i="68"/>
  <c r="N12" i="68"/>
  <c r="N5" i="68"/>
  <c r="N2" i="68"/>
  <c r="N6" i="68"/>
  <c r="N10" i="68"/>
  <c r="N8" i="68"/>
  <c r="A18" i="51"/>
  <c r="A14" i="51"/>
  <c r="A22" i="51"/>
  <c r="M3" i="23"/>
  <c r="M4" i="23"/>
  <c r="M5" i="23"/>
  <c r="N15" i="23"/>
  <c r="N3" i="23"/>
  <c r="N6" i="23"/>
  <c r="N2" i="23"/>
  <c r="N8" i="23"/>
  <c r="N5" i="23"/>
  <c r="N13" i="23"/>
  <c r="N4" i="23"/>
  <c r="N11" i="23"/>
  <c r="N9" i="23"/>
  <c r="N14" i="23"/>
  <c r="N10" i="23"/>
  <c r="N7" i="23"/>
  <c r="N16" i="23"/>
  <c r="N12" i="23"/>
  <c r="M11" i="23"/>
  <c r="M9" i="23"/>
  <c r="M16" i="6"/>
  <c r="M14" i="6"/>
  <c r="A32" i="49"/>
  <c r="AH31" i="6"/>
  <c r="AH29" i="6"/>
  <c r="A24" i="49"/>
  <c r="M10" i="6"/>
  <c r="M6" i="6"/>
  <c r="M12" i="6"/>
  <c r="AH28" i="6"/>
  <c r="AH30" i="6"/>
  <c r="Q5" i="6"/>
  <c r="A20" i="49"/>
  <c r="A14" i="49"/>
  <c r="A18" i="49"/>
  <c r="A22" i="49"/>
  <c r="M9" i="6"/>
  <c r="A12" i="49"/>
  <c r="A16" i="49"/>
  <c r="R12" i="6"/>
  <c r="Q9" i="6"/>
  <c r="R16" i="6"/>
  <c r="R7" i="6"/>
  <c r="R14" i="6"/>
  <c r="Q10" i="6"/>
  <c r="R15" i="6"/>
  <c r="Q2" i="6"/>
  <c r="Q4" i="6"/>
  <c r="Q6" i="6"/>
  <c r="R11" i="6"/>
  <c r="R9" i="6"/>
  <c r="R2" i="6"/>
  <c r="R5" i="6"/>
  <c r="Q13" i="6"/>
  <c r="R13" i="6"/>
  <c r="R10" i="6"/>
  <c r="Q12" i="6"/>
  <c r="R8" i="6"/>
  <c r="R3" i="6"/>
  <c r="Q7" i="6"/>
  <c r="M4" i="6"/>
  <c r="R6" i="6"/>
  <c r="Q3" i="6"/>
  <c r="Q16" i="6"/>
  <c r="Q15" i="6"/>
  <c r="Q14" i="6"/>
  <c r="Q11" i="6"/>
  <c r="R4" i="6"/>
  <c r="O11" i="6"/>
  <c r="O2" i="6"/>
  <c r="O13" i="6"/>
  <c r="O3" i="6"/>
  <c r="O14" i="6"/>
  <c r="O12" i="6"/>
  <c r="O4" i="6"/>
  <c r="O7" i="6"/>
  <c r="O6" i="6"/>
  <c r="O8" i="6"/>
  <c r="O10" i="6"/>
  <c r="O5" i="6"/>
  <c r="O15" i="6"/>
  <c r="O9" i="6"/>
  <c r="O16" i="6"/>
  <c r="G1" i="59"/>
  <c r="Q8" i="68"/>
  <c r="R7" i="68"/>
  <c r="R6" i="68"/>
  <c r="R5" i="68"/>
  <c r="R15" i="68"/>
  <c r="R14" i="68"/>
  <c r="R13" i="68"/>
  <c r="R16" i="68"/>
  <c r="Q15" i="68"/>
  <c r="Q14" i="68"/>
  <c r="Q13" i="68"/>
  <c r="R12" i="68"/>
  <c r="R11" i="68"/>
  <c r="R10" i="68"/>
  <c r="R9" i="68"/>
  <c r="Q16" i="68"/>
  <c r="Q12" i="68"/>
  <c r="Q11" i="68"/>
  <c r="Q10" i="68"/>
  <c r="Q9" i="68"/>
  <c r="R8" i="68"/>
  <c r="R2" i="68"/>
  <c r="R3" i="68"/>
  <c r="Q2" i="68"/>
  <c r="R4" i="68"/>
  <c r="Q3" i="68"/>
  <c r="Q7" i="68"/>
  <c r="Q6" i="68"/>
  <c r="Q5" i="68"/>
  <c r="Q4" i="68"/>
  <c r="M4" i="70" l="1"/>
  <c r="P10" i="70" s="1"/>
  <c r="A26" i="51"/>
  <c r="A26" i="49"/>
  <c r="K3" i="70"/>
  <c r="P10" i="68"/>
  <c r="B10" i="69" s="1"/>
  <c r="A207" i="72" s="1"/>
  <c r="P6" i="68"/>
  <c r="S6" i="68" s="1"/>
  <c r="P9" i="68"/>
  <c r="S9" i="68" s="1"/>
  <c r="B9" i="69" s="1"/>
  <c r="A205" i="72" s="1"/>
  <c r="P14" i="68"/>
  <c r="S14" i="68" s="1"/>
  <c r="P7" i="68"/>
  <c r="S7" i="68" s="1"/>
  <c r="B7" i="69" s="1"/>
  <c r="A201" i="72" s="1"/>
  <c r="P3" i="68"/>
  <c r="S3" i="68" s="1"/>
  <c r="B3" i="69" s="1"/>
  <c r="A193" i="72" s="1"/>
  <c r="P12" i="68"/>
  <c r="S12" i="68" s="1"/>
  <c r="B12" i="69" s="1"/>
  <c r="A211" i="72" s="1"/>
  <c r="P4" i="68"/>
  <c r="S4" i="68" s="1"/>
  <c r="B4" i="69" s="1"/>
  <c r="A195" i="72" s="1"/>
  <c r="P16" i="68"/>
  <c r="S16" i="68" s="1"/>
  <c r="B16" i="69" s="1"/>
  <c r="A219" i="72" s="1"/>
  <c r="P13" i="68"/>
  <c r="S13" i="68" s="1"/>
  <c r="B13" i="69" s="1"/>
  <c r="A213" i="72" s="1"/>
  <c r="P5" i="68"/>
  <c r="S5" i="68" s="1"/>
  <c r="B5" i="69" s="1"/>
  <c r="A197" i="72" s="1"/>
  <c r="P2" i="68"/>
  <c r="S2" i="68" s="1"/>
  <c r="B2" i="69" s="1"/>
  <c r="A191" i="72" s="1"/>
  <c r="P11" i="68"/>
  <c r="S11" i="68" s="1"/>
  <c r="B11" i="69" s="1"/>
  <c r="A209" i="72" s="1"/>
  <c r="P15" i="68"/>
  <c r="B15" i="69" s="1"/>
  <c r="A217" i="72" s="1"/>
  <c r="N10" i="70"/>
  <c r="N7" i="70"/>
  <c r="N6" i="70"/>
  <c r="N5" i="70"/>
  <c r="N3" i="70"/>
  <c r="N12" i="70"/>
  <c r="N15" i="70"/>
  <c r="N2" i="70"/>
  <c r="N14" i="70"/>
  <c r="N8" i="70"/>
  <c r="N13" i="70"/>
  <c r="N11" i="70"/>
  <c r="N9" i="70"/>
  <c r="N4" i="70"/>
  <c r="N16" i="70"/>
  <c r="R15" i="70"/>
  <c r="Q3" i="70"/>
  <c r="R4" i="70"/>
  <c r="Q8" i="70"/>
  <c r="R16" i="70"/>
  <c r="R5" i="70"/>
  <c r="R10" i="70"/>
  <c r="Q12" i="70"/>
  <c r="R6" i="70"/>
  <c r="R11" i="70"/>
  <c r="R3" i="70"/>
  <c r="Q16" i="70"/>
  <c r="R2" i="70"/>
  <c r="Q10" i="70"/>
  <c r="R8" i="70"/>
  <c r="R13" i="70"/>
  <c r="Q5" i="70"/>
  <c r="R12" i="70"/>
  <c r="Q4" i="70"/>
  <c r="Q9" i="70"/>
  <c r="Q11" i="70"/>
  <c r="Q14" i="70"/>
  <c r="Q2" i="70"/>
  <c r="R7" i="70"/>
  <c r="Q13" i="70"/>
  <c r="R9" i="70"/>
  <c r="Q15" i="70"/>
  <c r="Q6" i="70"/>
  <c r="Q7" i="70"/>
  <c r="R14" i="70"/>
  <c r="S8" i="68"/>
  <c r="B8" i="69" s="1"/>
  <c r="A203" i="72" s="1"/>
  <c r="Q14" i="23"/>
  <c r="Q4" i="23"/>
  <c r="Q8" i="23"/>
  <c r="R9" i="23"/>
  <c r="Q9" i="23"/>
  <c r="R8" i="23"/>
  <c r="Q5" i="23"/>
  <c r="Q2" i="23"/>
  <c r="R4" i="23"/>
  <c r="R7" i="23"/>
  <c r="Q12" i="23"/>
  <c r="R11" i="23"/>
  <c r="Q13" i="23"/>
  <c r="R10" i="23"/>
  <c r="Q16" i="23"/>
  <c r="Q10" i="23"/>
  <c r="R14" i="23"/>
  <c r="R16" i="23"/>
  <c r="R3" i="23"/>
  <c r="Q6" i="23"/>
  <c r="R2" i="23"/>
  <c r="R6" i="23"/>
  <c r="R15" i="23"/>
  <c r="R12" i="23"/>
  <c r="R5" i="23"/>
  <c r="Q15" i="23"/>
  <c r="Q3" i="23"/>
  <c r="Q11" i="23"/>
  <c r="R13" i="23"/>
  <c r="Q7" i="23"/>
  <c r="O12" i="23"/>
  <c r="O4" i="23"/>
  <c r="O6" i="23"/>
  <c r="O3" i="23"/>
  <c r="O16" i="23"/>
  <c r="O11" i="23"/>
  <c r="O13" i="23"/>
  <c r="O15" i="23"/>
  <c r="O10" i="23"/>
  <c r="O8" i="23"/>
  <c r="O9" i="23"/>
  <c r="O2" i="23"/>
  <c r="O5" i="23"/>
  <c r="O7" i="23"/>
  <c r="O14" i="23"/>
  <c r="P14" i="23"/>
  <c r="P2" i="23"/>
  <c r="P7" i="23"/>
  <c r="P3" i="23"/>
  <c r="P15" i="23"/>
  <c r="P11" i="23"/>
  <c r="P12" i="23"/>
  <c r="P16" i="23"/>
  <c r="P6" i="23"/>
  <c r="P9" i="23"/>
  <c r="P10" i="23"/>
  <c r="P5" i="23"/>
  <c r="P8" i="23"/>
  <c r="P4" i="23"/>
  <c r="P13" i="23"/>
  <c r="H30" i="25"/>
  <c r="A157" i="54" s="1"/>
  <c r="H31" i="25"/>
  <c r="A159" i="54" s="1"/>
  <c r="H28" i="25"/>
  <c r="A153" i="54" s="1"/>
  <c r="H29" i="25"/>
  <c r="A155" i="54" s="1"/>
  <c r="P13" i="6"/>
  <c r="P5" i="6"/>
  <c r="S5" i="6" s="1"/>
  <c r="B5" i="25" s="1"/>
  <c r="P2" i="6"/>
  <c r="S2" i="6" s="1"/>
  <c r="B2" i="25" s="1"/>
  <c r="P8" i="6"/>
  <c r="S8" i="6" s="1"/>
  <c r="B8" i="25" s="1"/>
  <c r="P16" i="6"/>
  <c r="S16" i="6" s="1"/>
  <c r="B16" i="25" s="1"/>
  <c r="P9" i="6"/>
  <c r="P7" i="6"/>
  <c r="S7" i="6" s="1"/>
  <c r="B7" i="25" s="1"/>
  <c r="P3" i="6"/>
  <c r="S3" i="6" s="1"/>
  <c r="B3" i="25" s="1"/>
  <c r="P12" i="6"/>
  <c r="S12" i="6" s="1"/>
  <c r="B12" i="25" s="1"/>
  <c r="P14" i="6"/>
  <c r="S14" i="6" s="1"/>
  <c r="P11" i="6"/>
  <c r="S11" i="6" s="1"/>
  <c r="B11" i="25" s="1"/>
  <c r="P6" i="6"/>
  <c r="P4" i="6"/>
  <c r="S4" i="6" s="1"/>
  <c r="B4" i="25" s="1"/>
  <c r="P15" i="6"/>
  <c r="P10" i="6"/>
  <c r="B10" i="25" s="1"/>
  <c r="H1" i="59"/>
  <c r="P15" i="70" l="1"/>
  <c r="P16" i="70"/>
  <c r="P4" i="70"/>
  <c r="P14" i="70"/>
  <c r="P2" i="70"/>
  <c r="P11" i="70"/>
  <c r="P12" i="70"/>
  <c r="P7" i="70"/>
  <c r="P3" i="70"/>
  <c r="P13" i="70"/>
  <c r="P8" i="70"/>
  <c r="P5" i="70"/>
  <c r="P6" i="70"/>
  <c r="P9" i="70"/>
  <c r="S13" i="6"/>
  <c r="B13" i="25" s="1"/>
  <c r="A213" i="52" s="1"/>
  <c r="M3" i="70"/>
  <c r="O6" i="70" s="1"/>
  <c r="S6" i="23"/>
  <c r="B6" i="27" s="1"/>
  <c r="A199" i="53" s="1"/>
  <c r="B15" i="25"/>
  <c r="S6" i="70"/>
  <c r="B6" i="71" s="1"/>
  <c r="A199" i="75" s="1"/>
  <c r="B6" i="69"/>
  <c r="A199" i="72" s="1"/>
  <c r="S6" i="6"/>
  <c r="B6" i="25" s="1"/>
  <c r="B14" i="25"/>
  <c r="S14" i="23"/>
  <c r="B14" i="27" s="1"/>
  <c r="A215" i="53" s="1"/>
  <c r="B14" i="69"/>
  <c r="A215" i="72" s="1"/>
  <c r="S13" i="23"/>
  <c r="B13" i="27" s="1"/>
  <c r="A213" i="53" s="1"/>
  <c r="B10" i="27"/>
  <c r="A207" i="53" s="1"/>
  <c r="S16" i="23"/>
  <c r="B16" i="27" s="1"/>
  <c r="S12" i="23"/>
  <c r="B12" i="27" s="1"/>
  <c r="A211" i="53" s="1"/>
  <c r="S9" i="6"/>
  <c r="B9" i="25" s="1"/>
  <c r="A207" i="52"/>
  <c r="A211" i="52"/>
  <c r="A219" i="52"/>
  <c r="S8" i="23"/>
  <c r="B8" i="27" s="1"/>
  <c r="S3" i="23"/>
  <c r="B3" i="27" s="1"/>
  <c r="S7" i="23"/>
  <c r="B7" i="27" s="1"/>
  <c r="A201" i="53" s="1"/>
  <c r="S11" i="23"/>
  <c r="B11" i="27" s="1"/>
  <c r="A209" i="53" s="1"/>
  <c r="S4" i="23"/>
  <c r="B4" i="27" s="1"/>
  <c r="A195" i="53" s="1"/>
  <c r="S5" i="23"/>
  <c r="B5" i="27" s="1"/>
  <c r="A197" i="53" s="1"/>
  <c r="S2" i="23"/>
  <c r="B2" i="27" s="1"/>
  <c r="A191" i="53" s="1"/>
  <c r="S9" i="23"/>
  <c r="B9" i="27" s="1"/>
  <c r="B15" i="27"/>
  <c r="A217" i="53" s="1"/>
  <c r="A197" i="52"/>
  <c r="A195" i="52"/>
  <c r="A193" i="52"/>
  <c r="A203" i="52"/>
  <c r="A201" i="52"/>
  <c r="A191" i="52"/>
  <c r="A209" i="52"/>
  <c r="I1" i="59"/>
  <c r="O7" i="70" l="1"/>
  <c r="S7" i="70" s="1"/>
  <c r="B7" i="71" s="1"/>
  <c r="A201" i="75" s="1"/>
  <c r="O3" i="70"/>
  <c r="B3" i="71" s="1"/>
  <c r="A193" i="75" s="1"/>
  <c r="O10" i="70"/>
  <c r="B10" i="71" s="1"/>
  <c r="A207" i="75" s="1"/>
  <c r="O2" i="70"/>
  <c r="S2" i="70" s="1"/>
  <c r="B2" i="71" s="1"/>
  <c r="A191" i="75" s="1"/>
  <c r="O13" i="70"/>
  <c r="S13" i="70" s="1"/>
  <c r="B13" i="71" s="1"/>
  <c r="A213" i="75" s="1"/>
  <c r="O15" i="70"/>
  <c r="B15" i="71" s="1"/>
  <c r="A217" i="75" s="1"/>
  <c r="O4" i="70"/>
  <c r="O14" i="70"/>
  <c r="S14" i="70" s="1"/>
  <c r="B14" i="71" s="1"/>
  <c r="A215" i="75" s="1"/>
  <c r="O9" i="70"/>
  <c r="S9" i="70" s="1"/>
  <c r="B9" i="71" s="1"/>
  <c r="A205" i="75" s="1"/>
  <c r="O16" i="70"/>
  <c r="S16" i="70" s="1"/>
  <c r="B16" i="71" s="1"/>
  <c r="A219" i="75" s="1"/>
  <c r="O5" i="70"/>
  <c r="S5" i="70" s="1"/>
  <c r="B5" i="71" s="1"/>
  <c r="A197" i="75" s="1"/>
  <c r="O8" i="70"/>
  <c r="S8" i="70" s="1"/>
  <c r="B8" i="71" s="1"/>
  <c r="A203" i="75" s="1"/>
  <c r="O12" i="70"/>
  <c r="S12" i="70" s="1"/>
  <c r="B12" i="71" s="1"/>
  <c r="A211" i="75" s="1"/>
  <c r="O11" i="70"/>
  <c r="S11" i="70" s="1"/>
  <c r="B11" i="71" s="1"/>
  <c r="A209" i="75" s="1"/>
  <c r="A26" i="50"/>
  <c r="A205" i="53"/>
  <c r="A14" i="50"/>
  <c r="A193" i="53"/>
  <c r="A12" i="50"/>
  <c r="A24" i="50"/>
  <c r="A203" i="53"/>
  <c r="A40" i="50"/>
  <c r="A219" i="53"/>
  <c r="A217" i="52"/>
  <c r="A199" i="52"/>
  <c r="A215" i="52"/>
  <c r="A34" i="50"/>
  <c r="A36" i="50"/>
  <c r="A28" i="50"/>
  <c r="A20" i="50"/>
  <c r="A32" i="50"/>
  <c r="A205" i="52"/>
  <c r="A16" i="50"/>
  <c r="A22" i="50"/>
  <c r="A18" i="50"/>
  <c r="A30" i="50"/>
  <c r="A38" i="50"/>
  <c r="J1" i="59"/>
  <c r="S51" i="70" l="1"/>
  <c r="B51" i="71" s="1"/>
  <c r="A289" i="75" s="1"/>
  <c r="K1" i="59"/>
  <c r="S4" i="70" l="1"/>
  <c r="B4" i="71" s="1"/>
  <c r="A195" i="75" s="1"/>
  <c r="L1" i="59"/>
  <c r="M1" i="59" l="1"/>
  <c r="N1" i="59" l="1"/>
  <c r="O1" i="59" l="1"/>
  <c r="P1" i="59" l="1"/>
  <c r="Q1" i="59" l="1"/>
  <c r="R1" i="59" l="1"/>
  <c r="S1" i="59" l="1"/>
  <c r="T1" i="59" l="1"/>
  <c r="U1" i="59" l="1"/>
  <c r="V1" i="59" l="1"/>
  <c r="W1" i="59" l="1"/>
  <c r="X1" i="59" l="1"/>
  <c r="Y1" i="59" l="1"/>
  <c r="Z1" i="59" l="1"/>
  <c r="AA1" i="59" l="1"/>
  <c r="AB1" i="59" l="1"/>
  <c r="AC1" i="59" l="1"/>
  <c r="AD1" i="59" l="1"/>
  <c r="AE1" i="59" l="1"/>
  <c r="AF1" i="59" l="1"/>
  <c r="AG1" i="59" l="1"/>
  <c r="AH1" i="59" l="1"/>
  <c r="AI1" i="59" l="1"/>
  <c r="AJ1" i="59" l="1"/>
  <c r="AK1" i="59" l="1"/>
  <c r="AL1" i="59" l="1"/>
  <c r="AM1" i="59" l="1"/>
  <c r="AN1" i="59" l="1"/>
  <c r="AO1" i="59" l="1"/>
  <c r="AT3" i="70" s="1"/>
  <c r="AV3" i="70" s="1"/>
  <c r="N3" i="71" s="1"/>
  <c r="AT10" i="70"/>
  <c r="AT3" i="68"/>
  <c r="AV3" i="68" s="1"/>
  <c r="N3" i="69" s="1"/>
  <c r="AT7" i="68"/>
  <c r="AT5" i="68"/>
  <c r="AV5" i="68" s="1"/>
  <c r="N5" i="69" s="1"/>
  <c r="AT11" i="70"/>
  <c r="AT11" i="23"/>
  <c r="AT8" i="6"/>
  <c r="AV8" i="6" s="1"/>
  <c r="N8" i="25" s="1"/>
  <c r="AT14" i="68"/>
  <c r="AT9" i="6"/>
  <c r="AT14" i="6"/>
  <c r="AT7" i="23"/>
  <c r="AT7" i="70"/>
  <c r="AT11" i="68"/>
  <c r="AT2" i="6"/>
  <c r="AV2" i="6" s="1"/>
  <c r="N2" i="25" s="1"/>
  <c r="AT12" i="23"/>
  <c r="AV12" i="23" s="1"/>
  <c r="N12" i="27" s="1"/>
  <c r="A154" i="65" s="1"/>
  <c r="AT13" i="6"/>
  <c r="AT9" i="68"/>
  <c r="AT4" i="68"/>
  <c r="AV4" i="68" s="1"/>
  <c r="N4" i="69" s="1"/>
  <c r="AT9" i="23"/>
  <c r="AT5" i="70"/>
  <c r="AV5" i="70" s="1"/>
  <c r="N5" i="71" s="1"/>
  <c r="AT2" i="68"/>
  <c r="AV2" i="68" s="1"/>
  <c r="N2" i="69" s="1"/>
  <c r="AT13" i="70"/>
  <c r="AT10" i="68"/>
  <c r="AT8" i="70"/>
  <c r="AV8" i="70" s="1"/>
  <c r="N8" i="71" s="1"/>
  <c r="AT5" i="6"/>
  <c r="AV5" i="6" s="1"/>
  <c r="N5" i="25" s="1"/>
  <c r="AT2" i="70" l="1"/>
  <c r="AV2" i="70" s="1"/>
  <c r="N2" i="71" s="1"/>
  <c r="AT14" i="23"/>
  <c r="AT12" i="6"/>
  <c r="AV12" i="6" s="1"/>
  <c r="N12" i="25" s="1"/>
  <c r="AT6" i="68"/>
  <c r="A134" i="77"/>
  <c r="A134" i="74"/>
  <c r="A134" i="63"/>
  <c r="A140" i="77"/>
  <c r="A140" i="74"/>
  <c r="A140" i="63"/>
  <c r="A146" i="77"/>
  <c r="A146" i="63"/>
  <c r="A146" i="74"/>
  <c r="AT2" i="23"/>
  <c r="AV2" i="23" s="1"/>
  <c r="N2" i="27" s="1"/>
  <c r="A134" i="65" s="1"/>
  <c r="AT4" i="70"/>
  <c r="AV4" i="70" s="1"/>
  <c r="N4" i="71" s="1"/>
  <c r="AT12" i="68"/>
  <c r="AV12" i="68" s="1"/>
  <c r="N12" i="69" s="1"/>
  <c r="AT6" i="6"/>
  <c r="AT4" i="6"/>
  <c r="AV4" i="6" s="1"/>
  <c r="N4" i="25" s="1"/>
  <c r="AT9" i="70"/>
  <c r="AT10" i="23"/>
  <c r="AT11" i="6"/>
  <c r="AT10" i="6"/>
  <c r="AT8" i="23"/>
  <c r="AV8" i="23" s="1"/>
  <c r="N8" i="27" s="1"/>
  <c r="A146" i="65" s="1"/>
  <c r="AT13" i="68"/>
  <c r="AT3" i="6"/>
  <c r="AV3" i="6" s="1"/>
  <c r="N3" i="25" s="1"/>
  <c r="AT13" i="23"/>
  <c r="AT14" i="70"/>
  <c r="AT8" i="68"/>
  <c r="AV8" i="68" s="1"/>
  <c r="N8" i="69" s="1"/>
  <c r="AT3" i="23"/>
  <c r="AV3" i="23" s="1"/>
  <c r="N3" i="27" s="1"/>
  <c r="A136" i="65" s="1"/>
  <c r="AT4" i="23"/>
  <c r="AV4" i="23" s="1"/>
  <c r="N4" i="27" s="1"/>
  <c r="A138" i="65" s="1"/>
  <c r="AT12" i="70"/>
  <c r="AV12" i="70" s="1"/>
  <c r="N12" i="71" s="1"/>
  <c r="AT7" i="6"/>
  <c r="AT5" i="23"/>
  <c r="AV5" i="23" s="1"/>
  <c r="N5" i="27" s="1"/>
  <c r="A140" i="65" s="1"/>
  <c r="AT6" i="23"/>
  <c r="AT6" i="70"/>
  <c r="A154" i="63" l="1"/>
  <c r="A154" i="77"/>
  <c r="A154" i="74"/>
  <c r="A138" i="77"/>
  <c r="A138" i="74"/>
  <c r="A138" i="63"/>
  <c r="A136" i="74"/>
  <c r="A136" i="63"/>
  <c r="A136" i="77"/>
  <c r="A88" i="52"/>
  <c r="A406" i="52"/>
  <c r="A178" i="52"/>
  <c r="A176" i="52"/>
  <c r="A404" i="52"/>
  <c r="A177" i="52"/>
  <c r="A87" i="52"/>
  <c r="A89" i="52" l="1"/>
  <c r="A405" i="52"/>
</calcChain>
</file>

<file path=xl/sharedStrings.xml><?xml version="1.0" encoding="utf-8"?>
<sst xmlns="http://schemas.openxmlformats.org/spreadsheetml/2006/main" count="5447" uniqueCount="1333">
  <si>
    <t>1/2 BACK</t>
  </si>
  <si>
    <t>1/2 GIRTH</t>
  </si>
  <si>
    <t>ADDLIFT-</t>
  </si>
  <si>
    <t>BICEP + -</t>
  </si>
  <si>
    <t>BK LENGTH</t>
  </si>
  <si>
    <t>BTN STANCE</t>
  </si>
  <si>
    <t>CHEST</t>
  </si>
  <si>
    <t>ERECT +</t>
  </si>
  <si>
    <t>FRT LENGT</t>
  </si>
  <si>
    <t>FULL CANV</t>
  </si>
  <si>
    <t>FULL CHES</t>
  </si>
  <si>
    <t>HEAD FOR +</t>
  </si>
  <si>
    <t>L-SLOPE +</t>
  </si>
  <si>
    <t>LAPEL WID</t>
  </si>
  <si>
    <t>LEFT DOWN</t>
  </si>
  <si>
    <t>LENGTH + -</t>
  </si>
  <si>
    <t>LONDONFI</t>
  </si>
  <si>
    <t>MINUSCLR</t>
  </si>
  <si>
    <t>P+AH+1/2</t>
  </si>
  <si>
    <t>PORTLYFI</t>
  </si>
  <si>
    <t>PT TO PT</t>
  </si>
  <si>
    <t>R - SLOPE +</t>
  </si>
  <si>
    <t>SEAT</t>
  </si>
  <si>
    <t>SLANT +2</t>
  </si>
  <si>
    <t>SLOPE +</t>
  </si>
  <si>
    <t>SLV BACK+</t>
  </si>
  <si>
    <t>SLV LENGT</t>
  </si>
  <si>
    <t xml:space="preserve"> AH 3/4A+</t>
  </si>
  <si>
    <t>LOW-CLR +</t>
  </si>
  <si>
    <t>CHEST CLOSED</t>
  </si>
  <si>
    <t>OPEN WAIST(1/2) GIRTH</t>
  </si>
  <si>
    <t>SEAT CLOSED</t>
  </si>
  <si>
    <t>BACK LENGTH</t>
  </si>
  <si>
    <t>POINT TO POINT</t>
  </si>
  <si>
    <t>SLEEVE LENGTH</t>
  </si>
  <si>
    <t>LAPEL WIDETH</t>
  </si>
  <si>
    <t>LAPEL STEP</t>
  </si>
  <si>
    <t>COLLAR STEP</t>
  </si>
  <si>
    <t>ARMHOLE DEPTH</t>
  </si>
  <si>
    <t>ACROSS FRONT</t>
  </si>
  <si>
    <t>LOWER PKT</t>
  </si>
  <si>
    <t>VENT LENGTH</t>
  </si>
  <si>
    <t>FRONT LENGTH</t>
  </si>
  <si>
    <t>BICEP</t>
  </si>
  <si>
    <t>CUFF</t>
  </si>
  <si>
    <t>Erect +</t>
  </si>
  <si>
    <t>Full Chest</t>
  </si>
  <si>
    <t>Head For +</t>
  </si>
  <si>
    <t>Diff</t>
  </si>
  <si>
    <t>AH 3/4 A+</t>
  </si>
  <si>
    <t>P+AH+1 2</t>
  </si>
  <si>
    <t>12 Back</t>
  </si>
  <si>
    <t>Half Grith</t>
  </si>
  <si>
    <t>MTM - US - JKT LONDON FIT</t>
  </si>
  <si>
    <t>Size</t>
  </si>
  <si>
    <t>1CHE</t>
  </si>
  <si>
    <t>2GIR</t>
  </si>
  <si>
    <t>3SEAT</t>
  </si>
  <si>
    <t>4LEN</t>
  </si>
  <si>
    <t>5FRTLEN</t>
  </si>
  <si>
    <t>6PP</t>
  </si>
  <si>
    <t>7BCKWDTH</t>
  </si>
  <si>
    <t>8SLVOUT</t>
  </si>
  <si>
    <t>9BICEP</t>
  </si>
  <si>
    <t>10LAPK</t>
  </si>
  <si>
    <t>11LAPP</t>
  </si>
  <si>
    <t>12BTN</t>
  </si>
  <si>
    <t>13WRIST</t>
  </si>
  <si>
    <t>15VENT</t>
  </si>
  <si>
    <t xml:space="preserve">17ERECT </t>
  </si>
  <si>
    <t>18FULLCHES</t>
  </si>
  <si>
    <t>20LOWCLR</t>
  </si>
  <si>
    <t>23SLOPE</t>
  </si>
  <si>
    <t>26ROPESLV</t>
  </si>
  <si>
    <t>27SLANTPKT</t>
  </si>
  <si>
    <t>28ADDLIFT</t>
  </si>
  <si>
    <t>29NOOBW</t>
  </si>
  <si>
    <t>30NODART</t>
  </si>
  <si>
    <t>31FRTEDGE</t>
  </si>
  <si>
    <t>32LEAFCLR</t>
  </si>
  <si>
    <t>33LEFTDN</t>
  </si>
  <si>
    <t>34RIGTDN</t>
  </si>
  <si>
    <t>35FULCANV</t>
  </si>
  <si>
    <t>36HALFCANV</t>
  </si>
  <si>
    <t>37PATCHPKT</t>
  </si>
  <si>
    <t>38SLVVENT</t>
  </si>
  <si>
    <t>39SLVBACK</t>
  </si>
  <si>
    <t>40SLVFW</t>
  </si>
  <si>
    <t>41LONDONF</t>
  </si>
  <si>
    <t>42PORTLYF</t>
  </si>
  <si>
    <t>43DB</t>
  </si>
  <si>
    <t>BESOMP</t>
  </si>
  <si>
    <t>2PATCH</t>
  </si>
  <si>
    <t>3PATCH</t>
  </si>
  <si>
    <t>2PATFL</t>
  </si>
  <si>
    <t>3PATFL</t>
  </si>
  <si>
    <t>L-WELT</t>
  </si>
  <si>
    <t>STDPLG</t>
  </si>
  <si>
    <t>STDPSH</t>
  </si>
  <si>
    <t>2CIGLG</t>
  </si>
  <si>
    <t>2CIGSH</t>
  </si>
  <si>
    <t>PENPLG</t>
  </si>
  <si>
    <t>PENPSH</t>
  </si>
  <si>
    <t>CELLLG</t>
  </si>
  <si>
    <t>CELLSH</t>
  </si>
  <si>
    <t>PASSPK</t>
  </si>
  <si>
    <t>SVSTRA</t>
  </si>
  <si>
    <t>SWEATP</t>
  </si>
  <si>
    <t>TKT-ST</t>
  </si>
  <si>
    <t>TKT-HK</t>
  </si>
  <si>
    <t>ELBOWP</t>
  </si>
  <si>
    <t>C-SETN</t>
  </si>
  <si>
    <t>C-SETF</t>
  </si>
  <si>
    <t>C-SETH</t>
  </si>
  <si>
    <t>RIOFAC</t>
  </si>
  <si>
    <t>SOVFAC</t>
  </si>
  <si>
    <t>FF</t>
  </si>
  <si>
    <t>CPSLV</t>
  </si>
  <si>
    <t>22MINUSCLR</t>
  </si>
  <si>
    <t>19HEADF</t>
  </si>
  <si>
    <t>21PLUSAH2</t>
  </si>
  <si>
    <t>24BTN1</t>
  </si>
  <si>
    <t>25BTN3</t>
  </si>
  <si>
    <t>44TKTPKT</t>
  </si>
  <si>
    <t>45CBPLUS</t>
  </si>
  <si>
    <t>46SHGIRTHF</t>
  </si>
  <si>
    <t>47SHGIRTBK</t>
  </si>
  <si>
    <t>16PLUSAH3</t>
  </si>
  <si>
    <t>36S</t>
  </si>
  <si>
    <t>DEEP SEAT -</t>
  </si>
  <si>
    <t>HIP FORW +</t>
  </si>
  <si>
    <t>LOW FRON -</t>
  </si>
  <si>
    <t>PLUCROT +</t>
  </si>
  <si>
    <t>RAIS BK + -</t>
  </si>
  <si>
    <t>Waist</t>
  </si>
  <si>
    <t>M</t>
  </si>
  <si>
    <t>2,3 &amp; 4 PLEAT</t>
  </si>
  <si>
    <t>Seat(at fly 3 points measure)</t>
  </si>
  <si>
    <t>S</t>
  </si>
  <si>
    <t>SINGLE PLEAT</t>
  </si>
  <si>
    <t>Thigh (1'' below crotch seam)</t>
  </si>
  <si>
    <t>F</t>
  </si>
  <si>
    <t>FLAT FRONT</t>
  </si>
  <si>
    <t>Knee(half of inseam plus 2'')</t>
  </si>
  <si>
    <t>Bottom</t>
  </si>
  <si>
    <t>Inseam-FINISHED HEM</t>
  </si>
  <si>
    <t>Outseam-FINISHED HEM(Inc. WB)</t>
  </si>
  <si>
    <t>True Rise</t>
  </si>
  <si>
    <t>Front Rise(Inc.WB)</t>
  </si>
  <si>
    <t>Back Rise(Inc.WB)</t>
  </si>
  <si>
    <t>"U'' Rise(Inc.WB)</t>
  </si>
  <si>
    <t>Deep Seat -</t>
  </si>
  <si>
    <t>Waistband Width</t>
  </si>
  <si>
    <t>Hip Forw +</t>
  </si>
  <si>
    <t>Low Fron</t>
  </si>
  <si>
    <t>Plucrot +</t>
  </si>
  <si>
    <t>Rais BK + -</t>
  </si>
  <si>
    <t>REGULAR</t>
  </si>
  <si>
    <t>Measurement points</t>
  </si>
  <si>
    <t>28M</t>
  </si>
  <si>
    <t>29M</t>
  </si>
  <si>
    <t>30M</t>
  </si>
  <si>
    <t>31M</t>
  </si>
  <si>
    <t>32M</t>
  </si>
  <si>
    <t>33M</t>
  </si>
  <si>
    <t>34M</t>
  </si>
  <si>
    <t>35M</t>
  </si>
  <si>
    <t>36M</t>
  </si>
  <si>
    <t>37M</t>
  </si>
  <si>
    <t>38M</t>
  </si>
  <si>
    <t>39M</t>
  </si>
  <si>
    <t>40M</t>
  </si>
  <si>
    <t>41M</t>
  </si>
  <si>
    <t>42M</t>
  </si>
  <si>
    <t>43M</t>
  </si>
  <si>
    <t>44M</t>
  </si>
  <si>
    <t>45M</t>
  </si>
  <si>
    <t>46M</t>
  </si>
  <si>
    <t>47M</t>
  </si>
  <si>
    <t>48M</t>
  </si>
  <si>
    <t>49M</t>
  </si>
  <si>
    <t>50M</t>
  </si>
  <si>
    <t>51M</t>
  </si>
  <si>
    <t>52M</t>
  </si>
  <si>
    <t>53M</t>
  </si>
  <si>
    <t>54M</t>
  </si>
  <si>
    <t>55M</t>
  </si>
  <si>
    <t>56M</t>
  </si>
  <si>
    <t>57M</t>
  </si>
  <si>
    <t>58M</t>
  </si>
  <si>
    <t>59M</t>
  </si>
  <si>
    <t>60M</t>
  </si>
  <si>
    <t>61M</t>
  </si>
  <si>
    <t>62M</t>
  </si>
  <si>
    <t>63M</t>
  </si>
  <si>
    <t>64M</t>
  </si>
  <si>
    <t>28S</t>
  </si>
  <si>
    <t>29S</t>
  </si>
  <si>
    <t>30S</t>
  </si>
  <si>
    <t>31S</t>
  </si>
  <si>
    <t>32S</t>
  </si>
  <si>
    <t>33S</t>
  </si>
  <si>
    <t>34S</t>
  </si>
  <si>
    <t>35S</t>
  </si>
  <si>
    <t>37S</t>
  </si>
  <si>
    <t>38S</t>
  </si>
  <si>
    <t>39S</t>
  </si>
  <si>
    <t>40S</t>
  </si>
  <si>
    <t>41S</t>
  </si>
  <si>
    <t>42S</t>
  </si>
  <si>
    <t>43S</t>
  </si>
  <si>
    <t>44S</t>
  </si>
  <si>
    <t>45S</t>
  </si>
  <si>
    <t>46S</t>
  </si>
  <si>
    <t>47S</t>
  </si>
  <si>
    <t>48S</t>
  </si>
  <si>
    <t>49S</t>
  </si>
  <si>
    <t>50S</t>
  </si>
  <si>
    <t>51S</t>
  </si>
  <si>
    <t>52S</t>
  </si>
  <si>
    <t>53S</t>
  </si>
  <si>
    <t>54S</t>
  </si>
  <si>
    <t>55S</t>
  </si>
  <si>
    <t>56S</t>
  </si>
  <si>
    <t>57S</t>
  </si>
  <si>
    <t>58S</t>
  </si>
  <si>
    <t>59S</t>
  </si>
  <si>
    <t>60S</t>
  </si>
  <si>
    <t>61S</t>
  </si>
  <si>
    <t>62S</t>
  </si>
  <si>
    <t>63S</t>
  </si>
  <si>
    <t>64S</t>
  </si>
  <si>
    <t>28F</t>
  </si>
  <si>
    <t>29F</t>
  </si>
  <si>
    <t>30F</t>
  </si>
  <si>
    <t>31F</t>
  </si>
  <si>
    <t>32F</t>
  </si>
  <si>
    <t>33F</t>
  </si>
  <si>
    <t>34F</t>
  </si>
  <si>
    <t>35F</t>
  </si>
  <si>
    <t>36F</t>
  </si>
  <si>
    <t>37F</t>
  </si>
  <si>
    <t>38F</t>
  </si>
  <si>
    <t>39F</t>
  </si>
  <si>
    <t>40F</t>
  </si>
  <si>
    <t>41F</t>
  </si>
  <si>
    <t>42F</t>
  </si>
  <si>
    <t>43F</t>
  </si>
  <si>
    <t>44F</t>
  </si>
  <si>
    <t>45F</t>
  </si>
  <si>
    <t>46F</t>
  </si>
  <si>
    <t>47F</t>
  </si>
  <si>
    <t>48F</t>
  </si>
  <si>
    <t>49F</t>
  </si>
  <si>
    <t>50F</t>
  </si>
  <si>
    <t>51F</t>
  </si>
  <si>
    <t>52F</t>
  </si>
  <si>
    <t>53F</t>
  </si>
  <si>
    <t>54F</t>
  </si>
  <si>
    <t>55F</t>
  </si>
  <si>
    <t>56F</t>
  </si>
  <si>
    <t>57F</t>
  </si>
  <si>
    <t>58F</t>
  </si>
  <si>
    <t>59F</t>
  </si>
  <si>
    <t>60F</t>
  </si>
  <si>
    <t>61F</t>
  </si>
  <si>
    <t>62F</t>
  </si>
  <si>
    <t>63F</t>
  </si>
  <si>
    <t>64F</t>
  </si>
  <si>
    <t>LONDON</t>
  </si>
  <si>
    <t>WAIST</t>
  </si>
  <si>
    <t>WAISTBAND WIDTH</t>
  </si>
  <si>
    <t>SEAT         (at fly 3 points measure)</t>
  </si>
  <si>
    <t>THIGH      (1" below crotch seam)</t>
  </si>
  <si>
    <t>KNEE                   (half of inseam plus 2")</t>
  </si>
  <si>
    <t>BOTTOM</t>
  </si>
  <si>
    <t>INSEAM-FINISHED HEM</t>
  </si>
  <si>
    <t>OUTSEAM-FINISHED HEM   (Inc.WB)</t>
  </si>
  <si>
    <t>TRUE RISE</t>
  </si>
  <si>
    <t>FRONT RISE     (INC WB)</t>
  </si>
  <si>
    <t>BACK RISE     (INC WB)</t>
  </si>
  <si>
    <t>"U" RISE      (INC.WB)</t>
  </si>
  <si>
    <t>BTM + -</t>
  </si>
  <si>
    <t>+1</t>
  </si>
  <si>
    <t>BTM CUFF +</t>
  </si>
  <si>
    <t>-1</t>
  </si>
  <si>
    <t>+3/8</t>
  </si>
  <si>
    <t>+1/4</t>
  </si>
  <si>
    <t>KNEE + -</t>
  </si>
  <si>
    <t>LENGTH</t>
  </si>
  <si>
    <t>+3/4</t>
  </si>
  <si>
    <t>+3/16</t>
  </si>
  <si>
    <t>SEAT + -</t>
  </si>
  <si>
    <t>+1/2</t>
  </si>
  <si>
    <t>THIGH + -</t>
  </si>
  <si>
    <t>+1/8</t>
  </si>
  <si>
    <t>TRUE RISE -</t>
  </si>
  <si>
    <t>WAIST + -</t>
  </si>
  <si>
    <t>C-PKT</t>
  </si>
  <si>
    <t>CFHKLG</t>
  </si>
  <si>
    <t>C-HKLG</t>
  </si>
  <si>
    <t>CPFKLG</t>
  </si>
  <si>
    <t>S-PKT</t>
  </si>
  <si>
    <t>SFHKLG</t>
  </si>
  <si>
    <t>S-HKLG</t>
  </si>
  <si>
    <t>SPFKLG</t>
  </si>
  <si>
    <t>FB-PKT</t>
  </si>
  <si>
    <t>FFHKLG</t>
  </si>
  <si>
    <t>F-HKLG</t>
  </si>
  <si>
    <t>FPFKLG</t>
  </si>
  <si>
    <t>P-EXTN</t>
  </si>
  <si>
    <t>YESLOP</t>
  </si>
  <si>
    <t>TNLLOP</t>
  </si>
  <si>
    <t>BKFLAP</t>
  </si>
  <si>
    <t>WATCHP</t>
  </si>
  <si>
    <t>WAFLAP</t>
  </si>
  <si>
    <t>ADJTAB</t>
  </si>
  <si>
    <t>EXITAB</t>
  </si>
  <si>
    <t>TABFLY</t>
  </si>
  <si>
    <t>COINPK</t>
  </si>
  <si>
    <t>RENFLG</t>
  </si>
  <si>
    <t>RENFSH</t>
  </si>
  <si>
    <t>D-RING</t>
  </si>
  <si>
    <t>PSQUFL</t>
  </si>
  <si>
    <t>ADBUCK</t>
  </si>
  <si>
    <t>WBSKIR</t>
  </si>
  <si>
    <t>STAYBA</t>
  </si>
  <si>
    <t>1WAIST</t>
  </si>
  <si>
    <t>2SEAT</t>
  </si>
  <si>
    <t>3THIGH</t>
  </si>
  <si>
    <t>4KNEE</t>
  </si>
  <si>
    <t>5BTM</t>
  </si>
  <si>
    <t>6INSEAM</t>
  </si>
  <si>
    <t>7OTSEAM</t>
  </si>
  <si>
    <t>8TRURISE</t>
  </si>
  <si>
    <t>9FRTRISE</t>
  </si>
  <si>
    <t>10BKRISE</t>
  </si>
  <si>
    <t>11URISE</t>
  </si>
  <si>
    <t>12DPSEAT</t>
  </si>
  <si>
    <t>13HIPFWD</t>
  </si>
  <si>
    <t>14LWFRT</t>
  </si>
  <si>
    <t>15PLCROT</t>
  </si>
  <si>
    <t>19BPKTD</t>
  </si>
  <si>
    <t>20CUFF</t>
  </si>
  <si>
    <t>21SLTHM</t>
  </si>
  <si>
    <t>22SQEXT</t>
  </si>
  <si>
    <t>23TRNPLT</t>
  </si>
  <si>
    <t>24WBHT</t>
  </si>
  <si>
    <t>14AHDEPTH</t>
  </si>
  <si>
    <t>MODEL TRS</t>
  </si>
  <si>
    <t>MODEL JKT</t>
  </si>
  <si>
    <t>16RISEBK</t>
  </si>
  <si>
    <t>17DEP1PLE</t>
  </si>
  <si>
    <t>18DEP2PLE</t>
  </si>
  <si>
    <t>BTN1 / 3</t>
  </si>
  <si>
    <t>#</t>
  </si>
  <si>
    <t>#SizeCode from CSV wizard</t>
  </si>
  <si>
    <t>=:SizeCode</t>
  </si>
  <si>
    <t>#SizeCode name</t>
  </si>
  <si>
    <t>#Actual Size</t>
  </si>
  <si>
    <t>#ordered Size</t>
  </si>
  <si>
    <t>r:7BCKWDTH</t>
  </si>
  <si>
    <t>r:8SLVOUT</t>
  </si>
  <si>
    <t>r:9BICEP</t>
  </si>
  <si>
    <t>r:10LAPK</t>
  </si>
  <si>
    <t>r:11LAPP</t>
  </si>
  <si>
    <t>r:12BTN</t>
  </si>
  <si>
    <t>r:13WRIST</t>
  </si>
  <si>
    <t>r:14AHDEPTH</t>
  </si>
  <si>
    <t>r:15VENT</t>
  </si>
  <si>
    <t>r:16PLUSAH3</t>
  </si>
  <si>
    <t xml:space="preserve">r:17ERECT </t>
  </si>
  <si>
    <t>r:18FULLCHES</t>
  </si>
  <si>
    <t>r:19HEADF</t>
  </si>
  <si>
    <t>r:20LOWCLR</t>
  </si>
  <si>
    <t>r:21PLUSAH2</t>
  </si>
  <si>
    <t>r:22MINUSCLR</t>
  </si>
  <si>
    <t>r:23SLOPE</t>
  </si>
  <si>
    <t>r:24BTN1</t>
  </si>
  <si>
    <t>r:25BTN3</t>
  </si>
  <si>
    <t>r:26ROPESLV</t>
  </si>
  <si>
    <t>r:27SLANTPKT</t>
  </si>
  <si>
    <t>r:28ADDLIFT</t>
  </si>
  <si>
    <t>r:29NOOBW</t>
  </si>
  <si>
    <t>r:30NODART</t>
  </si>
  <si>
    <t>r:31FRTEDGE</t>
  </si>
  <si>
    <t>r:32LEAFCLR</t>
  </si>
  <si>
    <t>r:33LEFTDN</t>
  </si>
  <si>
    <t>r:34RIGTDN</t>
  </si>
  <si>
    <t>r:35FULCANV</t>
  </si>
  <si>
    <t>r:36HALFCANV</t>
  </si>
  <si>
    <t>r:37PATCHPKT</t>
  </si>
  <si>
    <t>r:38SLVVENT</t>
  </si>
  <si>
    <t>r:39SLVBACK</t>
  </si>
  <si>
    <t>r:40SLVFW</t>
  </si>
  <si>
    <t>r:41LONDONF</t>
  </si>
  <si>
    <t>r:42PORTLYF</t>
  </si>
  <si>
    <t>r:43DB</t>
  </si>
  <si>
    <t>r:44TKTPKT</t>
  </si>
  <si>
    <t>r:45CBPLUS</t>
  </si>
  <si>
    <t>r:46SHGIRTHF</t>
  </si>
  <si>
    <t>r:47SHGIRTBK</t>
  </si>
  <si>
    <t>r:1CHE</t>
  </si>
  <si>
    <t>r:2GIR</t>
  </si>
  <si>
    <t>r:3SEAT</t>
  </si>
  <si>
    <t>r:4LEN</t>
  </si>
  <si>
    <t>r:5FRTLEN</t>
  </si>
  <si>
    <t>r:6PP</t>
  </si>
  <si>
    <t>r:1WAIST</t>
  </si>
  <si>
    <t>r:2SEAT</t>
  </si>
  <si>
    <t>r:3THIGH</t>
  </si>
  <si>
    <t>r:4KNEE</t>
  </si>
  <si>
    <t>r:5BTM</t>
  </si>
  <si>
    <t>r:6INSEAM</t>
  </si>
  <si>
    <t>r:7OTSEAM</t>
  </si>
  <si>
    <t>r:8TRURISE</t>
  </si>
  <si>
    <t>r:9FRTRISE</t>
  </si>
  <si>
    <t>r:10BKRISE</t>
  </si>
  <si>
    <t>r:11URISE</t>
  </si>
  <si>
    <t>r:12DPSEAT</t>
  </si>
  <si>
    <t>r:13HIPFWD</t>
  </si>
  <si>
    <t>r:14LWFRT</t>
  </si>
  <si>
    <t>r:15PLCROT</t>
  </si>
  <si>
    <t>r:16RISEBK</t>
  </si>
  <si>
    <t>r:17DEP1PLE</t>
  </si>
  <si>
    <t>r:18DEP2PLE</t>
  </si>
  <si>
    <t>r:19BPKTD</t>
  </si>
  <si>
    <t>r:20CUFF</t>
  </si>
  <si>
    <t>r:21SLTHM</t>
  </si>
  <si>
    <t>r:22SQEXT</t>
  </si>
  <si>
    <t>r:23TRNPLT</t>
  </si>
  <si>
    <t>r:24WBHT</t>
  </si>
  <si>
    <t>r:25MINUS PEG</t>
  </si>
  <si>
    <t>skjsd</t>
  </si>
  <si>
    <t>dbf</t>
  </si>
  <si>
    <t>dhiudh</t>
  </si>
  <si>
    <t>ucuh</t>
  </si>
  <si>
    <t>327y3eh</t>
  </si>
  <si>
    <t>US-SV-RG-HG-TR-FLG</t>
  </si>
  <si>
    <t>US-SV-RG-HG-TR-HLG</t>
  </si>
  <si>
    <t>US-SV-RG-HG-TR-HLG-A</t>
  </si>
  <si>
    <t>US-SV-SHAWL-FLG</t>
  </si>
  <si>
    <t>US-SV-SHAWL-HLG</t>
  </si>
  <si>
    <t>US-SV-SHAWL-HLG-A</t>
  </si>
  <si>
    <t>US-SV-SRP-DRP-DB-HLG</t>
  </si>
  <si>
    <t>US-SV-SRP-DRP-DB-FLG</t>
  </si>
  <si>
    <t>US-SV-SRP-DRP-DBHL-A</t>
  </si>
  <si>
    <t>US-CV-RG-HG-TR-FLG</t>
  </si>
  <si>
    <t>US-CV-RG-HG-TR-HLG</t>
  </si>
  <si>
    <t>US-CV-RG-HG-TR-HLG-A</t>
  </si>
  <si>
    <t>US-CV-SHAWL-FLG</t>
  </si>
  <si>
    <t>US-CV-SHAWL-HLG</t>
  </si>
  <si>
    <t>US-CV-SHAWL-HLG-A</t>
  </si>
  <si>
    <t>US-CV-SRP-DRP-DB-FLG</t>
  </si>
  <si>
    <t>US-CV-SRP-DRP-DB-HLG</t>
  </si>
  <si>
    <t>US-CV-SRP-DRP-DBHL-A</t>
  </si>
  <si>
    <t>US-NV-RG-HG-TR-FLG</t>
  </si>
  <si>
    <t>US-NV-RG-HG-TR-HLG</t>
  </si>
  <si>
    <t>US-NV-RG-HG-TR-HLG-A</t>
  </si>
  <si>
    <t>US-NV-SHAWL-FLG</t>
  </si>
  <si>
    <t>US-NV-SHAWL-HLG</t>
  </si>
  <si>
    <t>US-NV-SHAWL-HLG-A</t>
  </si>
  <si>
    <t>US-NV-SRP-DRP-DB-FLG</t>
  </si>
  <si>
    <t>US-NV-SRP-DRP-DB-HLG</t>
  </si>
  <si>
    <t>US-NV-SRP-DRP-DBHL-A</t>
  </si>
  <si>
    <t>#Order created from CSV wizard</t>
  </si>
  <si>
    <t>=:order</t>
  </si>
  <si>
    <t>#order name</t>
  </si>
  <si>
    <t># marker name</t>
  </si>
  <si>
    <t># description</t>
  </si>
  <si>
    <t>#order number</t>
  </si>
  <si>
    <t>#width</t>
  </si>
  <si>
    <t>#target utilization</t>
  </si>
  <si>
    <t>u:0</t>
  </si>
  <si>
    <t>#annotation table</t>
  </si>
  <si>
    <t>#laylimits table</t>
  </si>
  <si>
    <t>#notch table</t>
  </si>
  <si>
    <t>g:P-notch</t>
  </si>
  <si>
    <t>#use order shrink/stretch</t>
  </si>
  <si>
    <t>#order shrink x</t>
  </si>
  <si>
    <t>#order shrink y</t>
  </si>
  <si>
    <t>#order model</t>
  </si>
  <si>
    <t>#model name</t>
  </si>
  <si>
    <t>#alteration library</t>
  </si>
  <si>
    <t>#sizecode</t>
  </si>
  <si>
    <t>#model size</t>
  </si>
  <si>
    <t>d:</t>
  </si>
  <si>
    <t>FABRIC WIDTH</t>
  </si>
  <si>
    <t>t:HARI-JKT</t>
  </si>
  <si>
    <t>#quantity</t>
  </si>
  <si>
    <t>#fabric type</t>
  </si>
  <si>
    <t>#model options</t>
  </si>
  <si>
    <t>q:1</t>
  </si>
  <si>
    <t xml:space="preserve"> </t>
  </si>
  <si>
    <t>#block buffer</t>
  </si>
  <si>
    <t>FLAPPK</t>
  </si>
  <si>
    <t>xs:-0.25</t>
  </si>
  <si>
    <t>ys:-0.25</t>
  </si>
  <si>
    <t>xs:0</t>
  </si>
  <si>
    <t>ys:0</t>
  </si>
  <si>
    <t>0:D</t>
  </si>
  <si>
    <t># Shell</t>
  </si>
  <si>
    <t>#Canvas</t>
  </si>
  <si>
    <t>25MINUSPEG</t>
  </si>
  <si>
    <t>TROUSER</t>
  </si>
  <si>
    <t>BUFFER PLAID -S95</t>
  </si>
  <si>
    <t>BUFFER SOLID -S95</t>
  </si>
  <si>
    <t>US-1PLEAT-TRS-2DART</t>
  </si>
  <si>
    <t>US-1PLEAT-TRS-1DART</t>
  </si>
  <si>
    <t>US-2PLEAT-TRS-1DART</t>
  </si>
  <si>
    <t>US-2PLEAT-TRS-2DART</t>
  </si>
  <si>
    <t>US-3PLEAT-TRS-1DART</t>
  </si>
  <si>
    <t>US-3PLEAT-TRS-2DART</t>
  </si>
  <si>
    <t>US-4PLEAT-TRS-1DART</t>
  </si>
  <si>
    <t>US-4PLEAT-TRS-2DART</t>
  </si>
  <si>
    <t>US-11-FF-TRS-1DART</t>
  </si>
  <si>
    <t>US-11-FF-TRS-2DART</t>
  </si>
  <si>
    <t>MODEL OPTIONS</t>
  </si>
  <si>
    <t>ALTERATIONS</t>
  </si>
  <si>
    <t>HARI-1PLEAT-TRS</t>
  </si>
  <si>
    <t>HARI-2PLEAT-TRS</t>
  </si>
  <si>
    <t>HARI-3PLEAT-TRS</t>
  </si>
  <si>
    <t>HARI-4PLEAT-TRS</t>
  </si>
  <si>
    <t>r:25MINUSPEG</t>
  </si>
  <si>
    <t>S95-SHELL PLAID</t>
  </si>
  <si>
    <t>S95-SHELL SOLID</t>
  </si>
  <si>
    <t>S95-SHELL STP</t>
  </si>
  <si>
    <t>HARI-11-FF-TRS</t>
  </si>
  <si>
    <t>Front Length (+)</t>
  </si>
  <si>
    <t>Front Length (-)</t>
  </si>
  <si>
    <t>Front Length Plus</t>
  </si>
  <si>
    <t>Front Length Minus</t>
  </si>
  <si>
    <t>SL. NO.</t>
  </si>
  <si>
    <t>Description</t>
  </si>
  <si>
    <t>PA</t>
  </si>
  <si>
    <t>GRADE</t>
  </si>
  <si>
    <t>Tol+</t>
  </si>
  <si>
    <t>Tol-</t>
  </si>
  <si>
    <t>7/8"</t>
  </si>
  <si>
    <t>3/8"</t>
  </si>
  <si>
    <t>1"</t>
  </si>
  <si>
    <t>5/16"</t>
  </si>
  <si>
    <t>3/16"</t>
  </si>
  <si>
    <t>1/8"</t>
  </si>
  <si>
    <t>1/4"</t>
  </si>
  <si>
    <t xml:space="preserve">1GRITH </t>
  </si>
  <si>
    <t>2CHE</t>
  </si>
  <si>
    <t>3FLCB</t>
  </si>
  <si>
    <t>4BKL</t>
  </si>
  <si>
    <t>5PP</t>
  </si>
  <si>
    <t>6BACKWDTH</t>
  </si>
  <si>
    <t>7BP1</t>
  </si>
  <si>
    <t>8BP2</t>
  </si>
  <si>
    <t>9BP3</t>
  </si>
  <si>
    <t>10BP4</t>
  </si>
  <si>
    <t>11BP5</t>
  </si>
  <si>
    <t>12BP6</t>
  </si>
  <si>
    <t>13BP7</t>
  </si>
  <si>
    <t>DIFFERENCE of SIZE 42</t>
  </si>
  <si>
    <t>VESTCOAT</t>
  </si>
  <si>
    <t>VEST MODEL NAME</t>
  </si>
  <si>
    <t>US-474-2WELTS-VEST</t>
  </si>
  <si>
    <t>US-474-4WELTS-VEST</t>
  </si>
  <si>
    <t>US-VL-1-VEST</t>
  </si>
  <si>
    <t>US-VL-10-VEST</t>
  </si>
  <si>
    <t>US-VL1-PEAK-VEST</t>
  </si>
  <si>
    <t>US-VL8-VEST</t>
  </si>
  <si>
    <t>US-VL9-VEST</t>
  </si>
  <si>
    <t>US-VL22-VEST</t>
  </si>
  <si>
    <t>US-VL25-VEST</t>
  </si>
  <si>
    <t>US-VS-2-VEST</t>
  </si>
  <si>
    <t>US-VS-4-VEST</t>
  </si>
  <si>
    <t>US-VS-5-VEST</t>
  </si>
  <si>
    <t>US-VS-6-VEST</t>
  </si>
  <si>
    <t>US-VS14-VEST</t>
  </si>
  <si>
    <t>#LINING</t>
  </si>
  <si>
    <t xml:space="preserve">r:1GRITH </t>
  </si>
  <si>
    <t>r:2CHE</t>
  </si>
  <si>
    <t>r:3FLCB</t>
  </si>
  <si>
    <t>r:4BKL</t>
  </si>
  <si>
    <t>r:5PP</t>
  </si>
  <si>
    <t>r:6BACKWDTH</t>
  </si>
  <si>
    <t>r:7BP1</t>
  </si>
  <si>
    <t>r:8BP2</t>
  </si>
  <si>
    <t>r:9BP3</t>
  </si>
  <si>
    <t>r:10BP4</t>
  </si>
  <si>
    <t>r:11BP5</t>
  </si>
  <si>
    <t>r:12BP6</t>
  </si>
  <si>
    <t>r:13BP7</t>
  </si>
  <si>
    <t>w:29</t>
  </si>
  <si>
    <t>0:B</t>
  </si>
  <si>
    <t>BUFFER STP -S95</t>
  </si>
  <si>
    <t>t:HARI-VEST</t>
  </si>
  <si>
    <t xml:space="preserve">SELECT JKT MODEL NAME </t>
  </si>
  <si>
    <t>SELECT TRS MODEL NAME</t>
  </si>
  <si>
    <t>7BP1 (474 / VS2 /VS4 / VS6)</t>
  </si>
  <si>
    <t>8BP2 (VS-5)</t>
  </si>
  <si>
    <t>9BP3 (VS-14)</t>
  </si>
  <si>
    <t>10BP4 (VL9-VL22</t>
  </si>
  <si>
    <t>11BP5 (VL-1 / VL-10)</t>
  </si>
  <si>
    <t>12BP6 (VL-8)</t>
  </si>
  <si>
    <t>13BP7 (VL-25)</t>
  </si>
  <si>
    <t>SELECT VEST MODEL NAME</t>
  </si>
  <si>
    <t>ORDER NO.OF JKT</t>
  </si>
  <si>
    <t>ORDER NO.OF TRS</t>
  </si>
  <si>
    <t>ORDER NO.OF VEST</t>
  </si>
  <si>
    <t>SELECT LAY LIMITS</t>
  </si>
  <si>
    <t>SELECT BLOCK BUFFER</t>
  </si>
  <si>
    <t>SELECT ALTERATIONS</t>
  </si>
  <si>
    <t>SELECT JKT MODEL NAME</t>
  </si>
  <si>
    <t>b:BUFFER LG -S95</t>
  </si>
  <si>
    <t>l:LG-S95</t>
  </si>
  <si>
    <t>REGULAR FIT</t>
  </si>
  <si>
    <t>LONDON FIT</t>
  </si>
  <si>
    <t>size</t>
  </si>
  <si>
    <t>26FRTPKTD</t>
  </si>
  <si>
    <t>31ZIPPER</t>
  </si>
  <si>
    <t>32EXTENT</t>
  </si>
  <si>
    <t>48PLTPPK</t>
  </si>
  <si>
    <t>50PORTYGRI</t>
  </si>
  <si>
    <t>51ATHLETIC</t>
  </si>
  <si>
    <t>YOKE</t>
  </si>
  <si>
    <t>HANDMD</t>
  </si>
  <si>
    <t>BELTBK</t>
  </si>
  <si>
    <t>2WELTP</t>
  </si>
  <si>
    <t>4WELTP</t>
  </si>
  <si>
    <t>2PIPEP</t>
  </si>
  <si>
    <t>4PIPEP</t>
  </si>
  <si>
    <t>SHBACK</t>
  </si>
  <si>
    <t>r:48PLTPPK</t>
  </si>
  <si>
    <t>r:50PORTYGRI</t>
  </si>
  <si>
    <t>r:51ATHLETIC</t>
  </si>
  <si>
    <t>r:26FRTPKTD</t>
  </si>
  <si>
    <t>r:31ZIPPER</t>
  </si>
  <si>
    <t>r:32EXTENT</t>
  </si>
  <si>
    <t>W-PKT</t>
  </si>
  <si>
    <t>WFHKLG</t>
  </si>
  <si>
    <t>W-HKLG</t>
  </si>
  <si>
    <t>WPFKLG</t>
  </si>
  <si>
    <t>28BKRISPL</t>
  </si>
  <si>
    <t>29FRTRISPL</t>
  </si>
  <si>
    <t>30BKRISMS</t>
  </si>
  <si>
    <t>r:28BKRISPL</t>
  </si>
  <si>
    <t>r:29FRTRISPL</t>
  </si>
  <si>
    <t>r:30BKRISMS</t>
  </si>
  <si>
    <t>49OPENDART</t>
  </si>
  <si>
    <t>52STBTM</t>
  </si>
  <si>
    <t>r:49OPENDART</t>
  </si>
  <si>
    <t>r:52STBTM</t>
  </si>
  <si>
    <t>NOLOOP</t>
  </si>
  <si>
    <t>27FRTRISMS</t>
  </si>
  <si>
    <t>r:27FRTRISMS</t>
  </si>
  <si>
    <t>TKT-PK</t>
  </si>
  <si>
    <t>Jkt FITMODEL</t>
  </si>
  <si>
    <t>Group</t>
  </si>
  <si>
    <t>Customer Name</t>
  </si>
  <si>
    <t>Marker #</t>
  </si>
  <si>
    <t>Cloth Article</t>
  </si>
  <si>
    <t>Cloth</t>
  </si>
  <si>
    <t>Fabric Width</t>
  </si>
  <si>
    <t>Plaid</t>
  </si>
  <si>
    <t>Stripe</t>
  </si>
  <si>
    <t>Offset</t>
  </si>
  <si>
    <t>Fabric Way</t>
  </si>
  <si>
    <t>1 Way Stripe</t>
  </si>
  <si>
    <t>BUFFER SOLID-S95</t>
  </si>
  <si>
    <t>BUFFER STP-S95</t>
  </si>
  <si>
    <t>BUFFER PLAID-S95</t>
  </si>
  <si>
    <t>Jkt HANDMD</t>
  </si>
  <si>
    <t>Jkt LINING</t>
  </si>
  <si>
    <t>Jkt CHE</t>
  </si>
  <si>
    <t>Jkt GIR</t>
  </si>
  <si>
    <t>Jkt SEAT</t>
  </si>
  <si>
    <t>Jkt LEN</t>
  </si>
  <si>
    <t>Jkt FRTLEN</t>
  </si>
  <si>
    <t>Jkt PP</t>
  </si>
  <si>
    <t>Jkt BCKWDTH</t>
  </si>
  <si>
    <t>Jkt SLVOUT RIGHT</t>
  </si>
  <si>
    <t>Jkt SLVOUT LEFT</t>
  </si>
  <si>
    <t>Jkt BICEP</t>
  </si>
  <si>
    <t>Jkt LAPK</t>
  </si>
  <si>
    <t>Jkt LAPP</t>
  </si>
  <si>
    <t>Jkt BTN</t>
  </si>
  <si>
    <t>Jkt WRIST</t>
  </si>
  <si>
    <t>Jkt AHDEPTH</t>
  </si>
  <si>
    <t>Jkt VENT</t>
  </si>
  <si>
    <t>Jkt PLUSAH3</t>
  </si>
  <si>
    <t>Jkt ERECT</t>
  </si>
  <si>
    <t>Jkt FULLCHES</t>
  </si>
  <si>
    <t>Jkt HEADF</t>
  </si>
  <si>
    <t>Jkt LOWCLR</t>
  </si>
  <si>
    <t>Jkt PLUSAH2</t>
  </si>
  <si>
    <t>Jkt MINUSCLR</t>
  </si>
  <si>
    <t>Jkt SLOPE</t>
  </si>
  <si>
    <t>Jkt BTN1</t>
  </si>
  <si>
    <t>Jkt BTN3</t>
  </si>
  <si>
    <t>Jkt ROPESLV</t>
  </si>
  <si>
    <t>Jkt SLANTPKT</t>
  </si>
  <si>
    <t>Jkt TKTPKT</t>
  </si>
  <si>
    <t>Jkt ADDLIFT</t>
  </si>
  <si>
    <t>Jkt NOOBW</t>
  </si>
  <si>
    <t>Jkt NODART</t>
  </si>
  <si>
    <t>Jkt FRTEDGE</t>
  </si>
  <si>
    <t>Jkt LEARCLR</t>
  </si>
  <si>
    <t>Jkt LEFTDN</t>
  </si>
  <si>
    <t>Jkt RIGTDN</t>
  </si>
  <si>
    <t>Jkt FULCANV</t>
  </si>
  <si>
    <t>Jkt HALFCANV</t>
  </si>
  <si>
    <t>Jkt FLTCANV</t>
  </si>
  <si>
    <t>Jkt PATHCPKT</t>
  </si>
  <si>
    <t>Jkt SLVVENT</t>
  </si>
  <si>
    <t>Jkt SLVBACK</t>
  </si>
  <si>
    <t>Jkt SLVFW</t>
  </si>
  <si>
    <t>Jkt LONDONF</t>
  </si>
  <si>
    <t>Jkt PORTLYF</t>
  </si>
  <si>
    <t>Jkt DB</t>
  </si>
  <si>
    <t>Jkt CBPLULS</t>
  </si>
  <si>
    <t>Jkt SHGIRTHF</t>
  </si>
  <si>
    <t>Jkt SHGIRTBK</t>
  </si>
  <si>
    <t>Jkt PLTPPK</t>
  </si>
  <si>
    <t>Jkt OPENDART</t>
  </si>
  <si>
    <t>Jkt PORTLYGRI</t>
  </si>
  <si>
    <t>Jkt ATHLETIC</t>
  </si>
  <si>
    <t>Jkt STBTM</t>
  </si>
  <si>
    <t>Jkt FLAPPK</t>
  </si>
  <si>
    <t>Jkt BESOMP</t>
  </si>
  <si>
    <t>Jkt 2PATCH</t>
  </si>
  <si>
    <t>Jkt 2PATFL</t>
  </si>
  <si>
    <t>Jkt 3PATCH</t>
  </si>
  <si>
    <t>Jkt 3PATFL</t>
  </si>
  <si>
    <t>Jkt L-WELT</t>
  </si>
  <si>
    <t>Jkt STDPLG</t>
  </si>
  <si>
    <t>Jkt STDPSH</t>
  </si>
  <si>
    <t>Jkt CIGLG</t>
  </si>
  <si>
    <t>Jkt CIGSH</t>
  </si>
  <si>
    <t>Jkt PENPLG</t>
  </si>
  <si>
    <t>Jkt PENPSH</t>
  </si>
  <si>
    <t>Jkt CELLLG</t>
  </si>
  <si>
    <t>Jkt CELLSH</t>
  </si>
  <si>
    <t>Jkt PASSPK</t>
  </si>
  <si>
    <t>Jkt SVSTRA</t>
  </si>
  <si>
    <t>Jkt SWEATP</t>
  </si>
  <si>
    <t>Jkt TKT-PK</t>
  </si>
  <si>
    <t>Jkt ELBOWP</t>
  </si>
  <si>
    <t>Jkt C-SETN</t>
  </si>
  <si>
    <t>Jkt C-SETF</t>
  </si>
  <si>
    <t>Jkt C-SETH</t>
  </si>
  <si>
    <t>Jkt RIOFAC</t>
  </si>
  <si>
    <t>Jkt SOVFAC</t>
  </si>
  <si>
    <t>Jkt FF</t>
  </si>
  <si>
    <t>Jkt CPSLV</t>
  </si>
  <si>
    <t>Jkt YOKE</t>
  </si>
  <si>
    <t>Jkt BELTBK</t>
  </si>
  <si>
    <t>Jkt US-SV-RG-HG-TR-FLG</t>
  </si>
  <si>
    <t>Jkt US-SV-RG-HG-TR-HLG</t>
  </si>
  <si>
    <t>Jkt US-SV-RG-HG-TR-HLG-A</t>
  </si>
  <si>
    <t>Jkt US-SV-SHAWL-FLG</t>
  </si>
  <si>
    <t>Jkt US-SV-SHAWL-HLG</t>
  </si>
  <si>
    <t>Jkt US-SV-SHAWL-HLG-A</t>
  </si>
  <si>
    <t>Jkt US-SV-SRP-DRP-DB-FLG</t>
  </si>
  <si>
    <t>Jkt US-SV-SRP-DRP-DB-HLG</t>
  </si>
  <si>
    <t>Jkt US-SV-SRP-DRP-DB-HLG-A</t>
  </si>
  <si>
    <t>Jkt US-CV-RG-HG-TR-FLG</t>
  </si>
  <si>
    <t>Jkt US-CV-RG-HG-TR-HLG</t>
  </si>
  <si>
    <t>Jkt US-CV-RG-HG-TR-HLG-A</t>
  </si>
  <si>
    <t>Jkt US-CV-SHAWL-FLG</t>
  </si>
  <si>
    <t>Jkt US-CV-SHAWL-HLG</t>
  </si>
  <si>
    <t>Jkt US-CV-SHAWL-HLG-A</t>
  </si>
  <si>
    <t>Jkt US-CV-SRP-DRP-DB-FLG</t>
  </si>
  <si>
    <t>Jkt US-CV-SRP-DRP-DB-HLG</t>
  </si>
  <si>
    <t>Jkt US-CV-SRP-DRP-DB-HLG-A</t>
  </si>
  <si>
    <t>Jkt US-NV-RG-HG-TR-FLG</t>
  </si>
  <si>
    <t>Jkt US-NV-RG-HG-TR-HLG</t>
  </si>
  <si>
    <t>Jkt US-NV-RG-HG-TR-HLG-A</t>
  </si>
  <si>
    <t>Jkt US-NV-SHAWL-FLG</t>
  </si>
  <si>
    <t>Jkt US-NV-SHAWL-HLG</t>
  </si>
  <si>
    <t>Jkt US-NV-SHAWL-HLG-A</t>
  </si>
  <si>
    <t>Jkt US-NV-SRP-DRP-DB-FLG</t>
  </si>
  <si>
    <t>Jkt US-NV-SRP-DRP-DB-HLG</t>
  </si>
  <si>
    <t>Jkt US-NV-SRP-DRP-DB-HLG-A</t>
  </si>
  <si>
    <t>Trs HANDMD</t>
  </si>
  <si>
    <t>Trs LINING</t>
  </si>
  <si>
    <t>Trs1 WAIST</t>
  </si>
  <si>
    <t>Trs1 SEAT</t>
  </si>
  <si>
    <t>Trs1 THIGH</t>
  </si>
  <si>
    <t>Trs1 KNEE</t>
  </si>
  <si>
    <t>Trs1 BTM</t>
  </si>
  <si>
    <t>Trs1 INSEAM RIGHT</t>
  </si>
  <si>
    <t>Trs1 INSEAM LEFT</t>
  </si>
  <si>
    <t>Trs1 OTSEAM</t>
  </si>
  <si>
    <t>Trs1 TRURISE</t>
  </si>
  <si>
    <t>Trs1 FRTRISE</t>
  </si>
  <si>
    <t>Trs1 BKRISE</t>
  </si>
  <si>
    <t>Trs1 URISE</t>
  </si>
  <si>
    <t>Trs1 DPSEAT</t>
  </si>
  <si>
    <t>Trs1 HIPFWD</t>
  </si>
  <si>
    <t>Trs1 LWFRT</t>
  </si>
  <si>
    <t>Trs1 PLCROT</t>
  </si>
  <si>
    <t>Trs1 RISEBK</t>
  </si>
  <si>
    <t>Trs1 DEP1PLE</t>
  </si>
  <si>
    <t>Trs1 DEP2PLE</t>
  </si>
  <si>
    <t>Trs1 BPKTD</t>
  </si>
  <si>
    <t>Trs1 CUFF</t>
  </si>
  <si>
    <t>Trs1 SLTHM</t>
  </si>
  <si>
    <t>Trs1 SQEXT</t>
  </si>
  <si>
    <t>Trs1 TRNPLT</t>
  </si>
  <si>
    <t>Trs1 WBHT</t>
  </si>
  <si>
    <t>Trs1 MINUSPEG</t>
  </si>
  <si>
    <t>Trs1 FRTPKTD</t>
  </si>
  <si>
    <t>Trs1 ZIPPER</t>
  </si>
  <si>
    <t>Trs1 EXTENT</t>
  </si>
  <si>
    <t>Trs1 C-PKT</t>
  </si>
  <si>
    <t>Trs1 CFHKLG</t>
  </si>
  <si>
    <t>Trs1 C-HKLG</t>
  </si>
  <si>
    <t>Trs1 CPFKLG</t>
  </si>
  <si>
    <t>Trs1 S-PKT</t>
  </si>
  <si>
    <t>Trs1 SFHKLG</t>
  </si>
  <si>
    <t>Trs1 S-HKLG</t>
  </si>
  <si>
    <t>Trs1 SPFKLG</t>
  </si>
  <si>
    <t>Trs1 FB-PKT</t>
  </si>
  <si>
    <t>Trs1 FFHKLG</t>
  </si>
  <si>
    <t>Trs1 F-HKLG</t>
  </si>
  <si>
    <t>Trs1 FPFKLG</t>
  </si>
  <si>
    <t>Trs1 P-EXTN</t>
  </si>
  <si>
    <t>Trs1 NOLOOP</t>
  </si>
  <si>
    <t>Trs1 TNLLOP</t>
  </si>
  <si>
    <t>Trs1 BKFLAP</t>
  </si>
  <si>
    <t>Trs1 WATCHP</t>
  </si>
  <si>
    <t>Trs1 WAFLAP</t>
  </si>
  <si>
    <t>Trs1 ADJTAB</t>
  </si>
  <si>
    <t>Trs1 EXITAB</t>
  </si>
  <si>
    <t>Trs1 TABFLY</t>
  </si>
  <si>
    <t>Trs1 COINPK</t>
  </si>
  <si>
    <t>Trs1 RENFLG</t>
  </si>
  <si>
    <t>Trs1 RENFSH</t>
  </si>
  <si>
    <t>Trs1 D-RING</t>
  </si>
  <si>
    <t>Trs1 PSQUFL</t>
  </si>
  <si>
    <t>Trs1 ADBUCK</t>
  </si>
  <si>
    <t>Trs1 WBSKIR</t>
  </si>
  <si>
    <t>Trs1 STAYBA</t>
  </si>
  <si>
    <t>Trs1 W-PKT</t>
  </si>
  <si>
    <t>Trs1 WFHKLG</t>
  </si>
  <si>
    <t>Trs1 W-HKLG</t>
  </si>
  <si>
    <t>Trs1 WPFKLG</t>
  </si>
  <si>
    <t>Trs1 US-1PLEAT-TRS-1DART</t>
  </si>
  <si>
    <t>Trs1 US-1PLEAT-TRS-2DART</t>
  </si>
  <si>
    <t>Trs1 US-2PLEAT-TRS-1DART</t>
  </si>
  <si>
    <t>Trs1 US-2PLEAT-TRS-2DART</t>
  </si>
  <si>
    <t>Trs1 US-3PLEAT-TRS-1DART</t>
  </si>
  <si>
    <t>Trs1 US-3PLEAT-TRS-2DART</t>
  </si>
  <si>
    <t>Trs1 US-4PLEAT-TRS-1DART</t>
  </si>
  <si>
    <t>Trs1 US-4PLEAT-TRS-2DART</t>
  </si>
  <si>
    <t>Trs1 US-11-FF-TRS-1DART</t>
  </si>
  <si>
    <t>Trs1 US-11-FF-TRS-2DART</t>
  </si>
  <si>
    <t>Trs1 HARI-1PLEAT-TRS</t>
  </si>
  <si>
    <t>Trs1 HARI-2PLEAT-TRS</t>
  </si>
  <si>
    <t>Trs1 HARI-3PLEAT-TRS</t>
  </si>
  <si>
    <t>Trs1 HARI-4PLEAT-TRS</t>
  </si>
  <si>
    <t>Trs1 HARI-11-FF-TRS</t>
  </si>
  <si>
    <t>Trs2 HANDMD</t>
  </si>
  <si>
    <t>Trs2 WAIST</t>
  </si>
  <si>
    <t>Trs2 SEAT</t>
  </si>
  <si>
    <t>Trs2 THIGH</t>
  </si>
  <si>
    <t>Trs2 KNEE</t>
  </si>
  <si>
    <t>Trs2 BTM</t>
  </si>
  <si>
    <t>Trs2 INSEAM RIGHT</t>
  </si>
  <si>
    <t>Trs2 INSEAM LEFT</t>
  </si>
  <si>
    <t>Trs2 OTSEAM</t>
  </si>
  <si>
    <t>Trs2 TRURISE</t>
  </si>
  <si>
    <t>Trs2 FRTRISE</t>
  </si>
  <si>
    <t>Trs2 BKRISE</t>
  </si>
  <si>
    <t>Trs2 URISE</t>
  </si>
  <si>
    <t>Trs2 DPSEAT</t>
  </si>
  <si>
    <t>Trs2 HIPFWD</t>
  </si>
  <si>
    <t>Trs2 LWFRT</t>
  </si>
  <si>
    <t>Trs2 PLCROT</t>
  </si>
  <si>
    <t>Trs2 RISEBK</t>
  </si>
  <si>
    <t>Trs2 DEP1PLE</t>
  </si>
  <si>
    <t>Trs2 DEP2PLE</t>
  </si>
  <si>
    <t>Trs2 BPKTD</t>
  </si>
  <si>
    <t>Trs2 CUFF</t>
  </si>
  <si>
    <t>Trs2 SLTHM</t>
  </si>
  <si>
    <t>Trs2 SQEXT</t>
  </si>
  <si>
    <t>Trs2 TRNPLT</t>
  </si>
  <si>
    <t>Trs2 WBHT</t>
  </si>
  <si>
    <t>Trs2 MINUSPEG</t>
  </si>
  <si>
    <t>Trs2 FRTPKTD</t>
  </si>
  <si>
    <t>Trs2 ZIPPER</t>
  </si>
  <si>
    <t>Trs2 EXTENT</t>
  </si>
  <si>
    <t>Trs2 C-PKT</t>
  </si>
  <si>
    <t>Trs2 CFHKLG</t>
  </si>
  <si>
    <t>Trs2 C-HKLG</t>
  </si>
  <si>
    <t>Trs2 CPFKLG</t>
  </si>
  <si>
    <t>Trs2 S-PKT</t>
  </si>
  <si>
    <t>Trs2 SFHKLG</t>
  </si>
  <si>
    <t>Trs2 S-HKLG</t>
  </si>
  <si>
    <t>Trs2 SPFKLG</t>
  </si>
  <si>
    <t>Trs2 FB-PKT</t>
  </si>
  <si>
    <t>Trs2 FFHKLG</t>
  </si>
  <si>
    <t>Trs2 F-HKLG</t>
  </si>
  <si>
    <t>Trs2 FPFKLG</t>
  </si>
  <si>
    <t>Trs2 P-EXTN</t>
  </si>
  <si>
    <t>Trs2 NOLOOP</t>
  </si>
  <si>
    <t>Trs2 TNLLOP</t>
  </si>
  <si>
    <t>Trs2 BKFLAP</t>
  </si>
  <si>
    <t>Trs2 WATCHP</t>
  </si>
  <si>
    <t>Trs2 WAFLAP</t>
  </si>
  <si>
    <t>Trs2 ADJTAB</t>
  </si>
  <si>
    <t>Trs2 EXITAB</t>
  </si>
  <si>
    <t>Trs2 TABFLY</t>
  </si>
  <si>
    <t>Trs2 COINPK</t>
  </si>
  <si>
    <t>Trs2 RENFLG</t>
  </si>
  <si>
    <t>Trs2 RENFSH</t>
  </si>
  <si>
    <t>Trs2 D-RING</t>
  </si>
  <si>
    <t>Trs2 PSQUFL</t>
  </si>
  <si>
    <t>Trs2 ADBUCK</t>
  </si>
  <si>
    <t>Trs2 WBSKIR</t>
  </si>
  <si>
    <t>Trs2 STAYBA</t>
  </si>
  <si>
    <t>Trs2 W-PKT</t>
  </si>
  <si>
    <t>Trs2 WFHKLG</t>
  </si>
  <si>
    <t>Trs2 W-HKLG</t>
  </si>
  <si>
    <t>Trs2 WPFKLG</t>
  </si>
  <si>
    <t>Trs2 US-1PLEAT-TRS-1DART</t>
  </si>
  <si>
    <t>Trs2 US-1PLEAT-TRS-2DART</t>
  </si>
  <si>
    <t>Trs2 US-2PLEAT-TRS-1DART</t>
  </si>
  <si>
    <t>Trs2 US-2PLEAT-TRS-2DART</t>
  </si>
  <si>
    <t>Trs2 US-3PLEAT-TRS-1DART</t>
  </si>
  <si>
    <t>Trs2 US-3PLEAT-TRS-2DART</t>
  </si>
  <si>
    <t>Trs2 US-4PLEAT-TRS-1DART</t>
  </si>
  <si>
    <t>Trs2 US-4PLEAT-TRS-2DART</t>
  </si>
  <si>
    <t>Trs2 US-11-FF-TRS-1DART</t>
  </si>
  <si>
    <t>Trs2 US-11-FF-TRS-2DART</t>
  </si>
  <si>
    <t>Trs2 HARI-1PLEAT-TRS</t>
  </si>
  <si>
    <t>Trs2 HARI-2PLEAT-TRS</t>
  </si>
  <si>
    <t>Trs2 HARI-3PLEAT-TRS</t>
  </si>
  <si>
    <t>Trs2 HARI-4PLEAT-TRS</t>
  </si>
  <si>
    <t>Trs2 HARI-11-FF-TRS</t>
  </si>
  <si>
    <t>Vst HANDMD</t>
  </si>
  <si>
    <t>Vst LINING</t>
  </si>
  <si>
    <t>Vst GIRTH</t>
  </si>
  <si>
    <t>Vst CHE</t>
  </si>
  <si>
    <t>Vst FLCB</t>
  </si>
  <si>
    <t>Vst BKL</t>
  </si>
  <si>
    <t>Vst PP</t>
  </si>
  <si>
    <t>Vst BACKWDTH</t>
  </si>
  <si>
    <t>Vst 2WELTP</t>
  </si>
  <si>
    <t>Vst 4WELTP</t>
  </si>
  <si>
    <t>Vst 2PIPEP</t>
  </si>
  <si>
    <t>Vst 4PIPEP</t>
  </si>
  <si>
    <t>Vst SHBACK</t>
  </si>
  <si>
    <t>Vst Break Point - 474 / VS2 / VS4 / VS6</t>
  </si>
  <si>
    <t>Vst Break Point - VS-5</t>
  </si>
  <si>
    <t>Vst Break Point - VS-I4</t>
  </si>
  <si>
    <t>Vst Break Point - VL9-VL22</t>
  </si>
  <si>
    <t>Vst Break Point - VL-1 / VL-10</t>
  </si>
  <si>
    <t>Vst Break Point - VL-8</t>
  </si>
  <si>
    <t>Vst Break Point - VL-25</t>
  </si>
  <si>
    <t>Vst S95-SHELL PLAID</t>
  </si>
  <si>
    <t xml:space="preserve">Vst S95-SHELL SOLID </t>
  </si>
  <si>
    <t xml:space="preserve">Vst S95-SHELL STP </t>
  </si>
  <si>
    <t>Vst BUFFER PLAID -S95</t>
  </si>
  <si>
    <t>Vst BUFFER SOLID -S95</t>
  </si>
  <si>
    <t>Vst BUFFER STP -S95</t>
  </si>
  <si>
    <t>Vst US-474-2WELTS-VEST</t>
  </si>
  <si>
    <t>Vst US-474-4WELTS-VEST</t>
  </si>
  <si>
    <t>Vst US-VL-1-VEST</t>
  </si>
  <si>
    <t>Vst US-VL-10-VEST</t>
  </si>
  <si>
    <t>Vst US-VL1-PEAK-VEST</t>
  </si>
  <si>
    <t>Vst US-VL8-VEST</t>
  </si>
  <si>
    <t>Vst US-VL9-VEST</t>
  </si>
  <si>
    <t>Vst US-VL22-VEST</t>
  </si>
  <si>
    <t>Vst US-VL25-VEST</t>
  </si>
  <si>
    <t>Vst US-VS-2-VEST</t>
  </si>
  <si>
    <t>Vst US-VS-4-VEST</t>
  </si>
  <si>
    <t>Vst US-VS-5-VEST</t>
  </si>
  <si>
    <t>Vst US-VS-6-VEST</t>
  </si>
  <si>
    <t>Vst US-VS-14-VEST</t>
  </si>
  <si>
    <t>Order #</t>
  </si>
  <si>
    <t>TRS MAIN SIZE</t>
  </si>
  <si>
    <t>VEST MAIN SIZE</t>
  </si>
  <si>
    <t>JKT MAIN SIZE</t>
  </si>
  <si>
    <t>RC</t>
  </si>
  <si>
    <t>RP</t>
  </si>
  <si>
    <t>RV</t>
  </si>
  <si>
    <t>RCPV</t>
  </si>
  <si>
    <t>RVCP</t>
  </si>
  <si>
    <t>RPCV</t>
  </si>
  <si>
    <t>RCP</t>
  </si>
  <si>
    <t>RPC</t>
  </si>
  <si>
    <t>RPVC</t>
  </si>
  <si>
    <t>RCVP</t>
  </si>
  <si>
    <t>RVPC</t>
  </si>
  <si>
    <t>RCVPP</t>
  </si>
  <si>
    <t>RCPVP</t>
  </si>
  <si>
    <t>RPPCV</t>
  </si>
  <si>
    <t>RVPPC</t>
  </si>
  <si>
    <t>RPPVC</t>
  </si>
  <si>
    <t>RPCVP</t>
  </si>
  <si>
    <t>RVPCV</t>
  </si>
  <si>
    <t>RCPPV</t>
  </si>
  <si>
    <t>RVPCP</t>
  </si>
  <si>
    <t>RPVCP</t>
  </si>
  <si>
    <t>LC</t>
  </si>
  <si>
    <t>LP</t>
  </si>
  <si>
    <t>LV</t>
  </si>
  <si>
    <t>LCPV</t>
  </si>
  <si>
    <t>LVCP</t>
  </si>
  <si>
    <t>LPCV</t>
  </si>
  <si>
    <t>LPVC</t>
  </si>
  <si>
    <t>LCVP</t>
  </si>
  <si>
    <t>LVPC</t>
  </si>
  <si>
    <t>LCVPP</t>
  </si>
  <si>
    <t>LCPVP</t>
  </si>
  <si>
    <t>LPPCV</t>
  </si>
  <si>
    <t>LVPPC</t>
  </si>
  <si>
    <t>LPPVC</t>
  </si>
  <si>
    <t>LPCVP</t>
  </si>
  <si>
    <t>LVPCV</t>
  </si>
  <si>
    <t>LCPPV</t>
  </si>
  <si>
    <t>LVPCP</t>
  </si>
  <si>
    <t>LPVCP</t>
  </si>
  <si>
    <t>AC</t>
  </si>
  <si>
    <t>AP</t>
  </si>
  <si>
    <t>AV</t>
  </si>
  <si>
    <t>ACPV</t>
  </si>
  <si>
    <t>AVCP</t>
  </si>
  <si>
    <t>APCV</t>
  </si>
  <si>
    <t>APVC</t>
  </si>
  <si>
    <t>ACVP</t>
  </si>
  <si>
    <t>AVPC</t>
  </si>
  <si>
    <t>ACVPP</t>
  </si>
  <si>
    <t>ACPVP</t>
  </si>
  <si>
    <t>APPCV</t>
  </si>
  <si>
    <t>AVPPC</t>
  </si>
  <si>
    <t>APPVC</t>
  </si>
  <si>
    <t>APCVP</t>
  </si>
  <si>
    <t>AVPCV</t>
  </si>
  <si>
    <t>ACPPV</t>
  </si>
  <si>
    <t>AVPCP</t>
  </si>
  <si>
    <t>APVCP</t>
  </si>
  <si>
    <t>PC</t>
  </si>
  <si>
    <t>PP</t>
  </si>
  <si>
    <t>PV</t>
  </si>
  <si>
    <t>PCPV</t>
  </si>
  <si>
    <t>PVCP</t>
  </si>
  <si>
    <t>PPCV</t>
  </si>
  <si>
    <t>PPVC</t>
  </si>
  <si>
    <t>PCVP</t>
  </si>
  <si>
    <t>PVPC</t>
  </si>
  <si>
    <t>PCVPP</t>
  </si>
  <si>
    <t>PCPVP</t>
  </si>
  <si>
    <t>PPPCV</t>
  </si>
  <si>
    <t>PVPPC</t>
  </si>
  <si>
    <t>PPPVC</t>
  </si>
  <si>
    <t>PPCVP</t>
  </si>
  <si>
    <t>PVPCV</t>
  </si>
  <si>
    <t>PCPPV</t>
  </si>
  <si>
    <t>PVPCP</t>
  </si>
  <si>
    <t>PPVCP</t>
  </si>
  <si>
    <t>RPV</t>
  </si>
  <si>
    <t>LCP</t>
  </si>
  <si>
    <t>LPC</t>
  </si>
  <si>
    <t>RVP</t>
  </si>
  <si>
    <t>RCV</t>
  </si>
  <si>
    <t>RPP</t>
  </si>
  <si>
    <t>RVC</t>
  </si>
  <si>
    <t>LPV</t>
  </si>
  <si>
    <t>LVP</t>
  </si>
  <si>
    <t>LCV</t>
  </si>
  <si>
    <t>LVC</t>
  </si>
  <si>
    <t>LPP</t>
  </si>
  <si>
    <t>ACP</t>
  </si>
  <si>
    <t>APV</t>
  </si>
  <si>
    <t>AVP</t>
  </si>
  <si>
    <t>ACV</t>
  </si>
  <si>
    <t>APP</t>
  </si>
  <si>
    <t>APC</t>
  </si>
  <si>
    <t>AVC</t>
  </si>
  <si>
    <t>PCP</t>
  </si>
  <si>
    <t>PPV</t>
  </si>
  <si>
    <t>PVP</t>
  </si>
  <si>
    <t>PCV</t>
  </si>
  <si>
    <t>PPC</t>
  </si>
  <si>
    <t>PVC</t>
  </si>
  <si>
    <t>PPP</t>
  </si>
  <si>
    <t>INSEAM &amp; CUFF COMBO</t>
  </si>
  <si>
    <t>LAPK &amp; SHAWL COMBO</t>
  </si>
  <si>
    <t>VLOOKUP COMBO</t>
  </si>
  <si>
    <t>MAIN SIZE FOR TRS (CONCAT)</t>
  </si>
  <si>
    <t>PATCH PKT COMBO</t>
  </si>
  <si>
    <t>RCPP</t>
  </si>
  <si>
    <t>LCPP</t>
  </si>
  <si>
    <t>ACPP</t>
  </si>
  <si>
    <t>PCPP</t>
  </si>
  <si>
    <t>Diff of SLV R&amp;L</t>
  </si>
  <si>
    <t>Value of SLV VENT</t>
  </si>
  <si>
    <t>Value of Wrist</t>
  </si>
  <si>
    <t>Value of NOOBW</t>
  </si>
  <si>
    <t>Value Of NODART</t>
  </si>
  <si>
    <t>Value Of LEAFCLR</t>
  </si>
  <si>
    <t>ORDER NAME</t>
  </si>
  <si>
    <t>CALL VALUE</t>
  </si>
  <si>
    <t>Value Of DB</t>
  </si>
  <si>
    <t>VALUE OF PLUCROT</t>
  </si>
  <si>
    <t>VALUE OF CUFF</t>
  </si>
  <si>
    <t>LayLimits</t>
  </si>
  <si>
    <t>BLOCK BUFFER</t>
  </si>
  <si>
    <t>JKT MODEL NAMES</t>
  </si>
  <si>
    <t>JKT MODEL NAME</t>
  </si>
  <si>
    <t>TRS MODEL NAME</t>
  </si>
  <si>
    <t>TRS ALTREATIONS</t>
  </si>
  <si>
    <t>VALUE OF SLANTPKT</t>
  </si>
  <si>
    <t>Vst BUFFER PLAID-S95</t>
  </si>
  <si>
    <t>Vst BUFFER SOLID-S95</t>
  </si>
  <si>
    <t>Vst BUFFER STP-S95</t>
  </si>
  <si>
    <t>FRTLEN</t>
  </si>
  <si>
    <t>Trs1 RNDEXT</t>
  </si>
  <si>
    <t>Trs2 LOWER BACK</t>
  </si>
  <si>
    <t>24T</t>
  </si>
  <si>
    <t>25T</t>
  </si>
  <si>
    <t>26T</t>
  </si>
  <si>
    <t>27T</t>
  </si>
  <si>
    <t>28T</t>
  </si>
  <si>
    <t>29T</t>
  </si>
  <si>
    <t>30T</t>
  </si>
  <si>
    <t>31T</t>
  </si>
  <si>
    <t>32T</t>
  </si>
  <si>
    <t>33T</t>
  </si>
  <si>
    <t>34T</t>
  </si>
  <si>
    <t>35T</t>
  </si>
  <si>
    <t>36T</t>
  </si>
  <si>
    <t>37T</t>
  </si>
  <si>
    <t>38T</t>
  </si>
  <si>
    <t>39T</t>
  </si>
  <si>
    <t>40T</t>
  </si>
  <si>
    <t>41T</t>
  </si>
  <si>
    <t>42T</t>
  </si>
  <si>
    <t>43T</t>
  </si>
  <si>
    <t>44T</t>
  </si>
  <si>
    <t>45T</t>
  </si>
  <si>
    <t>46T</t>
  </si>
  <si>
    <t>47T</t>
  </si>
  <si>
    <t>48T</t>
  </si>
  <si>
    <t>49T</t>
  </si>
  <si>
    <t>50T</t>
  </si>
  <si>
    <t>51T</t>
  </si>
  <si>
    <t>52T</t>
  </si>
  <si>
    <t>53T</t>
  </si>
  <si>
    <t>54T</t>
  </si>
  <si>
    <t>55T</t>
  </si>
  <si>
    <t>56T</t>
  </si>
  <si>
    <t>57T</t>
  </si>
  <si>
    <t>58T</t>
  </si>
  <si>
    <t>59T</t>
  </si>
  <si>
    <t>60T</t>
  </si>
  <si>
    <t>Trs1 LOWER BACK</t>
  </si>
  <si>
    <t>Trs1 TG-US-FF-TRS-1DART</t>
  </si>
  <si>
    <t>Trs2 TG-US-FF-TRS-1DART</t>
  </si>
  <si>
    <t>TG-US-FF-TRS-1DART</t>
  </si>
  <si>
    <t>Dealer Name</t>
  </si>
  <si>
    <t>54WIDER-FR</t>
  </si>
  <si>
    <t>PKT-SQ</t>
  </si>
  <si>
    <t>GUNPAT</t>
  </si>
  <si>
    <t>STOTAB</t>
  </si>
  <si>
    <t>SH-TAB</t>
  </si>
  <si>
    <t>NOOBW</t>
  </si>
  <si>
    <t>MILL-F</t>
  </si>
  <si>
    <t>1WELT</t>
  </si>
  <si>
    <t>2PLYBK</t>
  </si>
  <si>
    <t>1PLYBK</t>
  </si>
  <si>
    <t>NOHIPP</t>
  </si>
  <si>
    <t>BHKLG</t>
  </si>
  <si>
    <t>33TNLLOOP</t>
  </si>
  <si>
    <t>34FPKTOPEN</t>
  </si>
  <si>
    <t>35FRTDART</t>
  </si>
  <si>
    <t>r:54WIDER-FR</t>
  </si>
  <si>
    <t>Jkt 54WIDER-FR</t>
  </si>
  <si>
    <t>Jkt PKT-SQ</t>
  </si>
  <si>
    <t>Jkt SLV-CUF</t>
  </si>
  <si>
    <t>Jkt GUNPAT</t>
  </si>
  <si>
    <t>Jkt STOTAB</t>
  </si>
  <si>
    <t>Jkt SH-TAB</t>
  </si>
  <si>
    <t>Jkt MILL-F</t>
  </si>
  <si>
    <t>Jkt 1WELT</t>
  </si>
  <si>
    <t>Jkt 1PLYBK</t>
  </si>
  <si>
    <t>Jkt 2PLYBK</t>
  </si>
  <si>
    <t>Trs1 33TNLLOOP</t>
  </si>
  <si>
    <t>Trs1 34FPKTOPEN</t>
  </si>
  <si>
    <t>Trs1 35FRTDART</t>
  </si>
  <si>
    <t>Trs1 NOHIPP</t>
  </si>
  <si>
    <t>Trs1 BHKLG</t>
  </si>
  <si>
    <t>Trs1 RAISE FRONT</t>
  </si>
  <si>
    <t>Trs2 RAISE FRONT</t>
  </si>
  <si>
    <t>portly fit</t>
  </si>
  <si>
    <t>Athletic fit</t>
  </si>
  <si>
    <t>TG-US-FF-TRS-2DART</t>
  </si>
  <si>
    <t>Trs1 TG-US-FF-TRS-2DART</t>
  </si>
  <si>
    <t>Trs2 TG-US-FF-TRS-2DART</t>
  </si>
  <si>
    <t>56HN</t>
  </si>
  <si>
    <t>57OPENBK</t>
  </si>
  <si>
    <t>36DEPTURN1</t>
  </si>
  <si>
    <t>37DEPTURN2</t>
  </si>
  <si>
    <t>55FLATCHEST</t>
  </si>
  <si>
    <t>Jkt HN</t>
  </si>
  <si>
    <t>Jkt FLATCHEST</t>
  </si>
  <si>
    <t>Jkt OPENBK</t>
  </si>
  <si>
    <t>Trs1 DEPTURN1</t>
  </si>
  <si>
    <t>Trs1 DEPTURN2</t>
  </si>
  <si>
    <t>3818PKT</t>
  </si>
  <si>
    <t>JNW</t>
  </si>
  <si>
    <t>JNN</t>
  </si>
  <si>
    <t>Trs 18PKT</t>
  </si>
  <si>
    <t>Trs JNW</t>
  </si>
  <si>
    <t>Trs JNN</t>
  </si>
  <si>
    <t>r:55FLATCHEST</t>
  </si>
  <si>
    <t>r:56HN</t>
  </si>
  <si>
    <t>r:57OPENBK</t>
  </si>
  <si>
    <t>r:33TNLLOOP</t>
  </si>
  <si>
    <t>r:34FPKTOPEN</t>
  </si>
  <si>
    <t>r:35FRTDART</t>
  </si>
  <si>
    <t>r:36DEPTURN1</t>
  </si>
  <si>
    <t>r:37DEPTURN2</t>
  </si>
  <si>
    <t>r:3818PKT</t>
  </si>
  <si>
    <t>NOVSLV</t>
  </si>
  <si>
    <t>Vst AVSTGR</t>
  </si>
  <si>
    <t>BISWBK</t>
  </si>
  <si>
    <t>Jkt NOVSLV</t>
  </si>
  <si>
    <t>Jkt BISWBK</t>
  </si>
  <si>
    <t>FYOKE</t>
  </si>
  <si>
    <t>STBKYK</t>
  </si>
  <si>
    <t>STFRYK</t>
  </si>
  <si>
    <t>Jkt STBKYK</t>
  </si>
  <si>
    <t>Jkt STFRYK</t>
  </si>
  <si>
    <t>sl.no</t>
  </si>
  <si>
    <t>Jkt PATCHPKT</t>
  </si>
  <si>
    <t>Jkt F-YOKE</t>
  </si>
  <si>
    <t>Barcode #</t>
  </si>
  <si>
    <t>Jkt Remarks</t>
  </si>
  <si>
    <t>Trs1 Remarks</t>
  </si>
  <si>
    <t>Trs2 Remarks</t>
  </si>
  <si>
    <t>Trs1 JNN</t>
  </si>
  <si>
    <t>Trs1 JNW</t>
  </si>
  <si>
    <t>Trs1 18PKT</t>
  </si>
  <si>
    <t>A1:W57</t>
  </si>
  <si>
    <t>X1:AO57</t>
  </si>
  <si>
    <t>AP1:AW57</t>
  </si>
  <si>
    <t>A1:AW57</t>
  </si>
  <si>
    <t>A1:AO57</t>
  </si>
  <si>
    <t>X1:AW57</t>
  </si>
  <si>
    <t>Vst S95-SHELL STP</t>
  </si>
  <si>
    <t>Vst S95-SHELL SOLID</t>
  </si>
  <si>
    <t>SLVCUF</t>
  </si>
  <si>
    <t>58PLSLVS</t>
  </si>
  <si>
    <t>NODA-H</t>
  </si>
  <si>
    <t>NODART</t>
  </si>
  <si>
    <t>NODA-F</t>
  </si>
  <si>
    <t>FULL</t>
  </si>
  <si>
    <t>HALF</t>
  </si>
  <si>
    <t>Fullchest</t>
  </si>
  <si>
    <t>FullChest</t>
  </si>
  <si>
    <t>NoDart</t>
  </si>
  <si>
    <t>No dart</t>
  </si>
  <si>
    <t>NoDartF</t>
  </si>
  <si>
    <t>NoDartH</t>
  </si>
  <si>
    <t>#STRIPES</t>
  </si>
  <si>
    <t># CHECKS</t>
  </si>
  <si>
    <t>w:27</t>
  </si>
  <si>
    <t>0:GHS</t>
  </si>
  <si>
    <t># Pocketing</t>
  </si>
  <si>
    <t># Knee Lining</t>
  </si>
  <si>
    <t>0:C</t>
  </si>
  <si>
    <t xml:space="preserve"> T30193</t>
  </si>
  <si>
    <t xml:space="preserve"> Michael S. Steppe</t>
  </si>
  <si>
    <t xml:space="preserve"> P</t>
  </si>
  <si>
    <t xml:space="preserve"> F-75600-39-1</t>
  </si>
  <si>
    <t xml:space="preserve"> NO</t>
  </si>
  <si>
    <t xml:space="preserve"> Dalton Reade</t>
  </si>
  <si>
    <t>NO</t>
  </si>
  <si>
    <t>TD0403</t>
  </si>
  <si>
    <t>Peter Reardon</t>
  </si>
  <si>
    <t>C</t>
  </si>
  <si>
    <t>TN-3325 1</t>
  </si>
  <si>
    <t xml:space="preserve"> 3/4</t>
  </si>
  <si>
    <t xml:space="preserve"> 1/2</t>
  </si>
  <si>
    <t>1L</t>
  </si>
  <si>
    <t xml:space="preserve">TKT PKT RT
BW Slv Lin
</t>
  </si>
  <si>
    <t>Ventresca, Ltd.</t>
  </si>
  <si>
    <t xml:space="preserve"> 1/4</t>
  </si>
  <si>
    <t>J. Rob Terry</t>
  </si>
  <si>
    <t>TN-5125 3</t>
  </si>
  <si>
    <t>BBK</t>
  </si>
  <si>
    <t xml:space="preserve">
</t>
  </si>
  <si>
    <t>Local - Jackson</t>
  </si>
  <si>
    <t>John Driscoll</t>
  </si>
  <si>
    <t>CP</t>
  </si>
  <si>
    <t>TN-5044 5</t>
  </si>
  <si>
    <t>L056</t>
  </si>
  <si>
    <t>1R</t>
  </si>
  <si>
    <t>BDG</t>
  </si>
  <si>
    <t xml:space="preserve">
LSBH
RSOPEN
</t>
  </si>
  <si>
    <t>Franco Terriaco</t>
  </si>
  <si>
    <t>JAY RUNYON</t>
  </si>
  <si>
    <t>TN-3590 3</t>
  </si>
  <si>
    <t>L111</t>
  </si>
  <si>
    <t xml:space="preserve"> 3/8</t>
  </si>
  <si>
    <t xml:space="preserve">
Contrast #1 Sleeve BH - Yes
#1 SlvHole: 143
UC Mono: J R
UC Mono White Text
</t>
  </si>
  <si>
    <t xml:space="preserve">
LSBH
LOOP TAB RHP
INSIDE WATCH PKT
</t>
  </si>
  <si>
    <t>Boston Louie's Clothiers</t>
  </si>
  <si>
    <t>JOHN P. GINTY</t>
  </si>
  <si>
    <t>TN-3610 1</t>
  </si>
  <si>
    <t>L029</t>
  </si>
  <si>
    <t xml:space="preserve">STRIPE Slv Lin
</t>
  </si>
  <si>
    <t>Richard Kay Clothiers</t>
  </si>
  <si>
    <t>Walt Gilbertson</t>
  </si>
  <si>
    <t>TN-3635 5</t>
  </si>
  <si>
    <t>L123</t>
  </si>
  <si>
    <t>Back 1/4</t>
  </si>
  <si>
    <t xml:space="preserve">
BW Slv Lin
-LAPELS
BLK SATIN
CV-B
-LWR PKT PIPING
</t>
  </si>
  <si>
    <t>TN-5209 1</t>
  </si>
  <si>
    <t>L103</t>
  </si>
  <si>
    <t>BS</t>
  </si>
  <si>
    <t xml:space="preserve">
BW Slv Lin
</t>
  </si>
  <si>
    <t>order No.</t>
  </si>
  <si>
    <t>Block Buffer</t>
  </si>
  <si>
    <t>Lay Limits</t>
  </si>
  <si>
    <t>Model Name</t>
  </si>
  <si>
    <t>garment Type</t>
  </si>
  <si>
    <t>Measurements</t>
  </si>
  <si>
    <t>Figurations</t>
  </si>
  <si>
    <t>Model Options</t>
  </si>
  <si>
    <t>Process</t>
  </si>
  <si>
    <t>Download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</si>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</sst>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₹&quot;* #,##0.00_);_(&quot;₹&quot;* \(#,##0.00\);_(&quot;₹&quot;* &quot;-&quot;??_);_(@_)"/>
    <numFmt numFmtId="165" formatCode="#\ ??/16"/>
    <numFmt numFmtId="166" formatCode="#\ ?/4"/>
    <numFmt numFmtId="167" formatCode="#\ ?/8"/>
    <numFmt numFmtId="168" formatCode="#\ ?/2"/>
    <numFmt numFmtId="169" formatCode="0.000"/>
    <numFmt numFmtId="170" formatCode="0.0"/>
    <numFmt numFmtId="171" formatCode="&quot;Rs.&quot;\ #,##0.000"/>
  </numFmts>
  <fonts count="5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6"/>
      <color theme="1"/>
      <name val="Arial Narrow"/>
      <family val="2"/>
    </font>
    <font>
      <b/>
      <sz val="12"/>
      <color theme="1"/>
      <name val="Arial Narrow"/>
      <family val="2"/>
    </font>
    <font>
      <b/>
      <sz val="9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12"/>
      <name val="Arial Narrow"/>
      <family val="2"/>
    </font>
    <font>
      <b/>
      <sz val="12"/>
      <color rgb="FFFF0000"/>
      <name val="Arial Narrow"/>
      <family val="2"/>
    </font>
    <font>
      <sz val="12"/>
      <color theme="1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ourier New"/>
      <family val="3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1"/>
      <name val="Courier New"/>
      <family val="3"/>
    </font>
    <font>
      <b/>
      <sz val="24"/>
      <name val="Courier New"/>
      <family val="3"/>
    </font>
    <font>
      <b/>
      <sz val="24"/>
      <color theme="0" tint="-0.14999847407452621"/>
      <name val="Courier New"/>
      <family val="3"/>
    </font>
    <font>
      <b/>
      <sz val="24"/>
      <color theme="0" tint="-0.499984740745262"/>
      <name val="Courier New"/>
      <family val="3"/>
    </font>
    <font>
      <b/>
      <sz val="24"/>
      <color theme="0" tint="-0.34998626667073579"/>
      <name val="Courier New"/>
      <family val="3"/>
    </font>
    <font>
      <sz val="24"/>
      <color theme="1"/>
      <name val="Courier New"/>
      <family val="3"/>
    </font>
    <font>
      <sz val="10"/>
      <color theme="1"/>
      <name val="Arial"/>
      <family val="2"/>
    </font>
    <font>
      <sz val="14"/>
      <color theme="1"/>
      <name val="Courier New"/>
      <family val="3"/>
    </font>
  </fonts>
  <fills count="5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EBB6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4">
    <xf numFmtId="0" fontId="0" fillId="0" borderId="0"/>
    <xf numFmtId="0" fontId="22" fillId="0" borderId="0"/>
    <xf numFmtId="0" fontId="29" fillId="0" borderId="0"/>
    <xf numFmtId="0" fontId="35" fillId="0" borderId="0" applyNumberFormat="0" applyFill="0" applyBorder="0" applyAlignment="0" applyProtection="0"/>
    <xf numFmtId="0" fontId="36" fillId="0" borderId="42" applyNumberFormat="0" applyFill="0" applyAlignment="0" applyProtection="0"/>
    <xf numFmtId="0" fontId="37" fillId="0" borderId="43" applyNumberFormat="0" applyFill="0" applyAlignment="0" applyProtection="0"/>
    <xf numFmtId="0" fontId="38" fillId="0" borderId="44" applyNumberFormat="0" applyFill="0" applyAlignment="0" applyProtection="0"/>
    <xf numFmtId="0" fontId="38" fillId="0" borderId="0" applyNumberFormat="0" applyFill="0" applyBorder="0" applyAlignment="0" applyProtection="0"/>
    <xf numFmtId="0" fontId="39" fillId="18" borderId="0" applyNumberFormat="0" applyBorder="0" applyAlignment="0" applyProtection="0"/>
    <xf numFmtId="0" fontId="40" fillId="19" borderId="0" applyNumberFormat="0" applyBorder="0" applyAlignment="0" applyProtection="0"/>
    <xf numFmtId="0" fontId="41" fillId="20" borderId="0" applyNumberFormat="0" applyBorder="0" applyAlignment="0" applyProtection="0"/>
    <xf numFmtId="0" fontId="42" fillId="21" borderId="45" applyNumberFormat="0" applyAlignment="0" applyProtection="0"/>
    <xf numFmtId="0" fontId="43" fillId="22" borderId="46" applyNumberFormat="0" applyAlignment="0" applyProtection="0"/>
    <xf numFmtId="0" fontId="44" fillId="22" borderId="45" applyNumberFormat="0" applyAlignment="0" applyProtection="0"/>
    <xf numFmtId="0" fontId="45" fillId="0" borderId="47" applyNumberFormat="0" applyFill="0" applyAlignment="0" applyProtection="0"/>
    <xf numFmtId="0" fontId="46" fillId="23" borderId="48" applyNumberFormat="0" applyAlignment="0" applyProtection="0"/>
    <xf numFmtId="0" fontId="47" fillId="0" borderId="0" applyNumberFormat="0" applyFill="0" applyBorder="0" applyAlignment="0" applyProtection="0"/>
    <xf numFmtId="0" fontId="22" fillId="24" borderId="49" applyNumberFormat="0" applyFont="0" applyAlignment="0" applyProtection="0"/>
    <xf numFmtId="0" fontId="48" fillId="0" borderId="0" applyNumberFormat="0" applyFill="0" applyBorder="0" applyAlignment="0" applyProtection="0"/>
    <xf numFmtId="0" fontId="4" fillId="0" borderId="50" applyNumberFormat="0" applyFill="0" applyAlignment="0" applyProtection="0"/>
    <xf numFmtId="0" fontId="49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49" fillId="28" borderId="0" applyNumberFormat="0" applyBorder="0" applyAlignment="0" applyProtection="0"/>
    <xf numFmtId="0" fontId="49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49" fillId="32" borderId="0" applyNumberFormat="0" applyBorder="0" applyAlignment="0" applyProtection="0"/>
    <xf numFmtId="0" fontId="49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49" fillId="36" borderId="0" applyNumberFormat="0" applyBorder="0" applyAlignment="0" applyProtection="0"/>
    <xf numFmtId="0" fontId="49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49" fillId="40" borderId="0" applyNumberFormat="0" applyBorder="0" applyAlignment="0" applyProtection="0"/>
    <xf numFmtId="0" fontId="49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49" fillId="44" borderId="0" applyNumberFormat="0" applyBorder="0" applyAlignment="0" applyProtection="0"/>
    <xf numFmtId="0" fontId="49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49" fillId="48" borderId="0" applyNumberFormat="0" applyBorder="0" applyAlignment="0" applyProtection="0"/>
  </cellStyleXfs>
  <cellXfs count="521">
    <xf numFmtId="0" fontId="0" fillId="0" borderId="0" xfId="0"/>
    <xf numFmtId="0" fontId="1" fillId="0" borderId="0" xfId="0" applyFont="1"/>
    <xf numFmtId="0" fontId="1" fillId="0" borderId="1" xfId="0" applyFont="1" applyBorder="1"/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left"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/>
    </xf>
    <xf numFmtId="0" fontId="6" fillId="0" borderId="0" xfId="0" applyFont="1" applyProtection="1">
      <protection locked="0"/>
    </xf>
    <xf numFmtId="0" fontId="0" fillId="0" borderId="0" xfId="0" applyProtection="1">
      <protection locked="0"/>
    </xf>
    <xf numFmtId="13" fontId="0" fillId="0" borderId="0" xfId="0" applyNumberFormat="1" applyProtection="1">
      <protection locked="0"/>
    </xf>
    <xf numFmtId="13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Protection="1"/>
    <xf numFmtId="12" fontId="4" fillId="2" borderId="1" xfId="0" applyNumberFormat="1" applyFont="1" applyFill="1" applyBorder="1" applyAlignment="1" applyProtection="1">
      <alignment horizontal="center"/>
    </xf>
    <xf numFmtId="0" fontId="4" fillId="2" borderId="1" xfId="0" applyFont="1" applyFill="1" applyBorder="1" applyProtection="1"/>
    <xf numFmtId="13" fontId="0" fillId="0" borderId="1" xfId="0" applyNumberFormat="1" applyBorder="1" applyAlignment="1" applyProtection="1">
      <alignment horizontal="center"/>
    </xf>
    <xf numFmtId="2" fontId="0" fillId="0" borderId="0" xfId="0" applyNumberFormat="1" applyAlignment="1" applyProtection="1">
      <alignment horizontal="center"/>
      <protection locked="0"/>
    </xf>
    <xf numFmtId="13" fontId="4" fillId="2" borderId="1" xfId="0" applyNumberFormat="1" applyFont="1" applyFill="1" applyBorder="1" applyAlignment="1" applyProtection="1">
      <alignment horizontal="center"/>
    </xf>
    <xf numFmtId="13" fontId="0" fillId="5" borderId="1" xfId="0" applyNumberFormat="1" applyFill="1" applyBorder="1" applyAlignment="1" applyProtection="1">
      <alignment horizontal="center"/>
    </xf>
    <xf numFmtId="13" fontId="0" fillId="5" borderId="2" xfId="0" applyNumberFormat="1" applyFill="1" applyBorder="1" applyAlignment="1" applyProtection="1"/>
    <xf numFmtId="13" fontId="0" fillId="5" borderId="1" xfId="0" applyNumberFormat="1" applyFill="1" applyBorder="1" applyAlignment="1" applyProtection="1"/>
    <xf numFmtId="12" fontId="0" fillId="5" borderId="1" xfId="0" applyNumberFormat="1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3" fontId="0" fillId="0" borderId="2" xfId="0" applyNumberFormat="1" applyBorder="1" applyAlignment="1" applyProtection="1">
      <alignment horizontal="center"/>
    </xf>
    <xf numFmtId="0" fontId="0" fillId="0" borderId="1" xfId="0" applyBorder="1" applyProtection="1"/>
    <xf numFmtId="0" fontId="4" fillId="5" borderId="1" xfId="0" applyFont="1" applyFill="1" applyBorder="1" applyAlignment="1" applyProtection="1">
      <alignment horizontal="center"/>
    </xf>
    <xf numFmtId="12" fontId="4" fillId="5" borderId="1" xfId="0" applyNumberFormat="1" applyFont="1" applyFill="1" applyBorder="1" applyAlignment="1" applyProtection="1">
      <alignment horizontal="center"/>
    </xf>
    <xf numFmtId="0" fontId="5" fillId="4" borderId="1" xfId="0" applyFont="1" applyFill="1" applyBorder="1" applyAlignment="1">
      <alignment horizontal="center"/>
    </xf>
    <xf numFmtId="0" fontId="7" fillId="0" borderId="1" xfId="0" applyFont="1" applyBorder="1" applyAlignment="1" applyProtection="1">
      <alignment wrapText="1"/>
    </xf>
    <xf numFmtId="12" fontId="8" fillId="4" borderId="1" xfId="0" applyNumberFormat="1" applyFont="1" applyFill="1" applyBorder="1" applyAlignment="1" applyProtection="1">
      <alignment horizontal="center"/>
    </xf>
    <xf numFmtId="0" fontId="8" fillId="4" borderId="1" xfId="0" applyFont="1" applyFill="1" applyBorder="1" applyAlignment="1" applyProtection="1">
      <alignment horizontal="center"/>
    </xf>
    <xf numFmtId="0" fontId="11" fillId="0" borderId="1" xfId="0" applyFont="1" applyBorder="1" applyAlignment="1" applyProtection="1">
      <alignment horizontal="center"/>
    </xf>
    <xf numFmtId="0" fontId="11" fillId="4" borderId="1" xfId="0" applyFont="1" applyFill="1" applyBorder="1" applyAlignment="1" applyProtection="1">
      <alignment horizontal="center"/>
    </xf>
    <xf numFmtId="0" fontId="12" fillId="0" borderId="1" xfId="0" applyFont="1" applyBorder="1" applyAlignment="1" applyProtection="1">
      <alignment wrapText="1"/>
    </xf>
    <xf numFmtId="12" fontId="9" fillId="4" borderId="1" xfId="0" applyNumberFormat="1" applyFont="1" applyFill="1" applyBorder="1" applyAlignment="1" applyProtection="1">
      <alignment horizontal="center"/>
    </xf>
    <xf numFmtId="12" fontId="9" fillId="4" borderId="1" xfId="0" applyNumberFormat="1" applyFont="1" applyFill="1" applyBorder="1" applyProtection="1"/>
    <xf numFmtId="0" fontId="9" fillId="4" borderId="1" xfId="0" applyFont="1" applyFill="1" applyBorder="1" applyProtection="1"/>
    <xf numFmtId="0" fontId="4" fillId="0" borderId="1" xfId="0" applyFont="1" applyFill="1" applyBorder="1" applyProtection="1"/>
    <xf numFmtId="0" fontId="7" fillId="0" borderId="0" xfId="0" applyFont="1" applyFill="1" applyBorder="1" applyAlignment="1" applyProtection="1">
      <alignment wrapText="1"/>
    </xf>
    <xf numFmtId="0" fontId="0" fillId="0" borderId="0" xfId="0" applyAlignment="1">
      <alignment horizontal="center"/>
    </xf>
    <xf numFmtId="12" fontId="0" fillId="0" borderId="0" xfId="0" applyNumberFormat="1" applyAlignment="1"/>
    <xf numFmtId="12" fontId="0" fillId="0" borderId="0" xfId="0" applyNumberFormat="1" applyAlignment="1">
      <alignment horizontal="center"/>
    </xf>
    <xf numFmtId="0" fontId="7" fillId="0" borderId="1" xfId="0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left"/>
    </xf>
    <xf numFmtId="0" fontId="4" fillId="2" borderId="1" xfId="0" applyFont="1" applyFill="1" applyBorder="1" applyAlignment="1" applyProtection="1">
      <alignment horizontal="left"/>
    </xf>
    <xf numFmtId="0" fontId="4" fillId="0" borderId="1" xfId="0" applyFont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center"/>
    </xf>
    <xf numFmtId="0" fontId="4" fillId="6" borderId="1" xfId="0" applyFont="1" applyFill="1" applyBorder="1" applyProtection="1"/>
    <xf numFmtId="0" fontId="13" fillId="4" borderId="1" xfId="0" applyFont="1" applyFill="1" applyBorder="1" applyAlignment="1" applyProtection="1">
      <alignment horizontal="center"/>
    </xf>
    <xf numFmtId="0" fontId="3" fillId="7" borderId="1" xfId="0" applyFont="1" applyFill="1" applyBorder="1" applyAlignment="1" applyProtection="1">
      <alignment horizontal="left"/>
    </xf>
    <xf numFmtId="0" fontId="3" fillId="2" borderId="1" xfId="0" applyFont="1" applyFill="1" applyBorder="1" applyAlignment="1" applyProtection="1">
      <alignment horizontal="left"/>
    </xf>
    <xf numFmtId="0" fontId="7" fillId="8" borderId="1" xfId="0" applyFont="1" applyFill="1" applyBorder="1" applyAlignment="1" applyProtection="1">
      <alignment wrapText="1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13" fontId="0" fillId="0" borderId="1" xfId="0" applyNumberFormat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0" fontId="14" fillId="0" borderId="1" xfId="0" applyFont="1" applyBorder="1" applyAlignment="1">
      <alignment horizontal="left"/>
    </xf>
    <xf numFmtId="0" fontId="4" fillId="7" borderId="1" xfId="0" applyFont="1" applyFill="1" applyBorder="1" applyProtection="1"/>
    <xf numFmtId="0" fontId="0" fillId="0" borderId="0" xfId="0" applyBorder="1"/>
    <xf numFmtId="0" fontId="16" fillId="0" borderId="1" xfId="0" applyFont="1" applyBorder="1" applyAlignment="1">
      <alignment vertical="center"/>
    </xf>
    <xf numFmtId="0" fontId="16" fillId="0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0" borderId="1" xfId="0" applyFont="1" applyBorder="1"/>
    <xf numFmtId="12" fontId="19" fillId="0" borderId="1" xfId="0" applyNumberFormat="1" applyFont="1" applyFill="1" applyBorder="1" applyAlignment="1">
      <alignment horizontal="center" vertical="center"/>
    </xf>
    <xf numFmtId="166" fontId="19" fillId="0" borderId="1" xfId="0" applyNumberFormat="1" applyFont="1" applyFill="1" applyBorder="1" applyAlignment="1">
      <alignment horizontal="center" vertical="center"/>
    </xf>
    <xf numFmtId="167" fontId="19" fillId="0" borderId="1" xfId="0" applyNumberFormat="1" applyFont="1" applyFill="1" applyBorder="1" applyAlignment="1">
      <alignment horizontal="center" vertical="center"/>
    </xf>
    <xf numFmtId="165" fontId="19" fillId="0" borderId="1" xfId="0" applyNumberFormat="1" applyFont="1" applyFill="1" applyBorder="1" applyAlignment="1">
      <alignment horizontal="center" vertical="center"/>
    </xf>
    <xf numFmtId="168" fontId="19" fillId="0" borderId="1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left"/>
    </xf>
    <xf numFmtId="0" fontId="20" fillId="0" borderId="0" xfId="0" applyFont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21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4" fillId="0" borderId="1" xfId="0" quotePrefix="1" applyFont="1" applyBorder="1" applyAlignment="1">
      <alignment horizontal="left"/>
    </xf>
    <xf numFmtId="0" fontId="1" fillId="0" borderId="1" xfId="0" quotePrefix="1" applyFont="1" applyBorder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169" fontId="8" fillId="2" borderId="1" xfId="0" applyNumberFormat="1" applyFont="1" applyFill="1" applyBorder="1" applyAlignment="1" applyProtection="1">
      <alignment horizontal="center"/>
      <protection hidden="1"/>
    </xf>
    <xf numFmtId="169" fontId="0" fillId="2" borderId="1" xfId="0" applyNumberForma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169" fontId="0" fillId="0" borderId="1" xfId="0" applyNumberFormat="1" applyFill="1" applyBorder="1" applyAlignment="1">
      <alignment horizontal="center" vertical="center"/>
    </xf>
    <xf numFmtId="0" fontId="4" fillId="9" borderId="1" xfId="0" applyFont="1" applyFill="1" applyBorder="1" applyProtection="1"/>
    <xf numFmtId="0" fontId="0" fillId="0" borderId="1" xfId="0" applyBorder="1"/>
    <xf numFmtId="0" fontId="7" fillId="10" borderId="1" xfId="0" applyFont="1" applyFill="1" applyBorder="1" applyAlignment="1" applyProtection="1">
      <alignment wrapText="1"/>
    </xf>
    <xf numFmtId="0" fontId="0" fillId="0" borderId="1" xfId="0" applyBorder="1" applyProtection="1">
      <protection locked="0"/>
    </xf>
    <xf numFmtId="0" fontId="0" fillId="5" borderId="1" xfId="0" applyFill="1" applyBorder="1" applyAlignment="1">
      <alignment horizontal="center" vertical="center" wrapText="1"/>
    </xf>
    <xf numFmtId="0" fontId="20" fillId="2" borderId="1" xfId="0" applyFont="1" applyFill="1" applyBorder="1" applyAlignment="1" applyProtection="1">
      <alignment horizontal="center" vertical="center" wrapText="1"/>
      <protection hidden="1"/>
    </xf>
    <xf numFmtId="165" fontId="8" fillId="2" borderId="1" xfId="0" applyNumberFormat="1" applyFont="1" applyFill="1" applyBorder="1" applyAlignment="1" applyProtection="1">
      <alignment horizontal="center"/>
    </xf>
    <xf numFmtId="12" fontId="8" fillId="2" borderId="1" xfId="0" applyNumberFormat="1" applyFont="1" applyFill="1" applyBorder="1" applyAlignment="1" applyProtection="1">
      <alignment horizontal="center"/>
    </xf>
    <xf numFmtId="165" fontId="9" fillId="2" borderId="1" xfId="0" applyNumberFormat="1" applyFont="1" applyFill="1" applyBorder="1" applyAlignment="1" applyProtection="1">
      <alignment horizontal="center"/>
    </xf>
    <xf numFmtId="12" fontId="9" fillId="2" borderId="1" xfId="0" applyNumberFormat="1" applyFont="1" applyFill="1" applyBorder="1" applyAlignment="1" applyProtection="1">
      <alignment horizontal="center"/>
    </xf>
    <xf numFmtId="13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/>
    <xf numFmtId="20" fontId="0" fillId="0" borderId="0" xfId="0" applyNumberFormat="1"/>
    <xf numFmtId="0" fontId="0" fillId="0" borderId="0" xfId="0" quotePrefix="1"/>
    <xf numFmtId="0" fontId="3" fillId="2" borderId="1" xfId="0" applyFont="1" applyFill="1" applyBorder="1" applyAlignment="1" applyProtection="1">
      <alignment horizontal="center"/>
      <protection hidden="1"/>
    </xf>
    <xf numFmtId="0" fontId="23" fillId="0" borderId="1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/>
      <protection hidden="1"/>
    </xf>
    <xf numFmtId="0" fontId="25" fillId="0" borderId="1" xfId="0" applyFont="1" applyBorder="1" applyAlignment="1">
      <alignment horizontal="left"/>
    </xf>
    <xf numFmtId="167" fontId="25" fillId="0" borderId="1" xfId="0" applyNumberFormat="1" applyFont="1" applyBorder="1" applyAlignment="1">
      <alignment horizontal="center"/>
    </xf>
    <xf numFmtId="167" fontId="26" fillId="0" borderId="1" xfId="0" applyNumberFormat="1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11" fillId="0" borderId="0" xfId="0" applyFont="1"/>
    <xf numFmtId="0" fontId="26" fillId="0" borderId="0" xfId="0" applyFont="1"/>
    <xf numFmtId="0" fontId="26" fillId="0" borderId="0" xfId="0" applyFont="1" applyAlignment="1">
      <alignment horizontal="left"/>
    </xf>
    <xf numFmtId="0" fontId="27" fillId="0" borderId="8" xfId="1" applyFont="1" applyBorder="1" applyAlignment="1">
      <alignment horizontal="center"/>
    </xf>
    <xf numFmtId="0" fontId="27" fillId="0" borderId="9" xfId="1" applyFont="1" applyBorder="1" applyAlignment="1"/>
    <xf numFmtId="0" fontId="27" fillId="0" borderId="10" xfId="1" applyFont="1" applyBorder="1" applyAlignment="1">
      <alignment horizontal="center"/>
    </xf>
    <xf numFmtId="0" fontId="27" fillId="0" borderId="11" xfId="1" applyFont="1" applyBorder="1" applyAlignment="1">
      <alignment horizontal="center"/>
    </xf>
    <xf numFmtId="0" fontId="26" fillId="0" borderId="12" xfId="1" applyFont="1" applyBorder="1" applyAlignment="1">
      <alignment horizontal="center"/>
    </xf>
    <xf numFmtId="170" fontId="27" fillId="0" borderId="1" xfId="1" applyNumberFormat="1" applyFont="1" applyFill="1" applyBorder="1" applyAlignment="1">
      <alignment horizontal="center"/>
    </xf>
    <xf numFmtId="170" fontId="27" fillId="0" borderId="1" xfId="1" applyNumberFormat="1" applyFont="1" applyBorder="1" applyAlignment="1">
      <alignment horizontal="center"/>
    </xf>
    <xf numFmtId="12" fontId="28" fillId="0" borderId="1" xfId="1" applyNumberFormat="1" applyFont="1" applyBorder="1" applyAlignment="1">
      <alignment horizontal="center"/>
    </xf>
    <xf numFmtId="1" fontId="26" fillId="0" borderId="1" xfId="1" applyNumberFormat="1" applyFont="1" applyBorder="1" applyAlignment="1">
      <alignment horizontal="center"/>
    </xf>
    <xf numFmtId="1" fontId="26" fillId="0" borderId="13" xfId="1" applyNumberFormat="1" applyFont="1" applyBorder="1" applyAlignment="1">
      <alignment horizontal="center"/>
    </xf>
    <xf numFmtId="0" fontId="26" fillId="0" borderId="1" xfId="1" applyFont="1" applyBorder="1" applyAlignment="1">
      <alignment horizontal="center"/>
    </xf>
    <xf numFmtId="170" fontId="26" fillId="0" borderId="1" xfId="1" applyNumberFormat="1" applyFont="1" applyBorder="1" applyAlignment="1">
      <alignment horizontal="center"/>
    </xf>
    <xf numFmtId="170" fontId="26" fillId="0" borderId="13" xfId="1" applyNumberFormat="1" applyFont="1" applyBorder="1" applyAlignment="1">
      <alignment horizontal="center"/>
    </xf>
    <xf numFmtId="165" fontId="24" fillId="0" borderId="1" xfId="1" applyNumberFormat="1" applyFont="1" applyBorder="1" applyAlignment="1">
      <alignment horizontal="center"/>
    </xf>
    <xf numFmtId="12" fontId="24" fillId="0" borderId="1" xfId="1" applyNumberFormat="1" applyFont="1" applyBorder="1" applyAlignment="1">
      <alignment horizontal="center"/>
    </xf>
    <xf numFmtId="167" fontId="24" fillId="0" borderId="1" xfId="1" applyNumberFormat="1" applyFont="1" applyBorder="1" applyAlignment="1">
      <alignment horizontal="center"/>
    </xf>
    <xf numFmtId="166" fontId="24" fillId="0" borderId="1" xfId="1" applyNumberFormat="1" applyFont="1" applyBorder="1" applyAlignment="1">
      <alignment horizontal="center"/>
    </xf>
    <xf numFmtId="170" fontId="24" fillId="0" borderId="1" xfId="2" applyNumberFormat="1" applyFont="1" applyBorder="1" applyAlignment="1">
      <alignment horizontal="center"/>
    </xf>
    <xf numFmtId="170" fontId="24" fillId="0" borderId="13" xfId="2" applyNumberFormat="1" applyFont="1" applyBorder="1" applyAlignment="1">
      <alignment horizontal="center"/>
    </xf>
    <xf numFmtId="0" fontId="26" fillId="0" borderId="1" xfId="1" applyFont="1" applyFill="1" applyBorder="1" applyAlignment="1">
      <alignment horizontal="center"/>
    </xf>
    <xf numFmtId="12" fontId="24" fillId="0" borderId="1" xfId="1" applyNumberFormat="1" applyFont="1" applyFill="1" applyBorder="1" applyAlignment="1">
      <alignment horizontal="center"/>
    </xf>
    <xf numFmtId="12" fontId="24" fillId="0" borderId="1" xfId="1" applyNumberFormat="1" applyFont="1" applyBorder="1" applyAlignment="1">
      <alignment horizontal="left"/>
    </xf>
    <xf numFmtId="0" fontId="23" fillId="0" borderId="7" xfId="0" applyFont="1" applyFill="1" applyBorder="1" applyAlignment="1" applyProtection="1">
      <alignment horizontal="center" vertical="center" wrapText="1"/>
      <protection hidden="1"/>
    </xf>
    <xf numFmtId="0" fontId="24" fillId="2" borderId="1" xfId="0" applyFont="1" applyFill="1" applyBorder="1" applyAlignment="1" applyProtection="1">
      <protection hidden="1"/>
    </xf>
    <xf numFmtId="0" fontId="24" fillId="10" borderId="1" xfId="0" applyFont="1" applyFill="1" applyBorder="1" applyAlignment="1" applyProtection="1">
      <protection hidden="1"/>
    </xf>
    <xf numFmtId="0" fontId="24" fillId="0" borderId="1" xfId="0" applyFont="1" applyBorder="1" applyAlignment="1" applyProtection="1">
      <protection hidden="1"/>
    </xf>
    <xf numFmtId="0" fontId="24" fillId="2" borderId="1" xfId="0" applyFont="1" applyFill="1" applyBorder="1" applyAlignment="1" applyProtection="1">
      <alignment horizontal="left"/>
      <protection hidden="1"/>
    </xf>
    <xf numFmtId="0" fontId="26" fillId="0" borderId="0" xfId="0" applyFont="1" applyAlignment="1">
      <alignment horizontal="center"/>
    </xf>
    <xf numFmtId="0" fontId="26" fillId="0" borderId="0" xfId="1" applyFont="1"/>
    <xf numFmtId="0" fontId="24" fillId="2" borderId="2" xfId="1" applyFont="1" applyFill="1" applyBorder="1" applyAlignment="1" applyProtection="1">
      <protection hidden="1"/>
    </xf>
    <xf numFmtId="0" fontId="26" fillId="0" borderId="0" xfId="1" applyFont="1" applyAlignment="1">
      <alignment horizontal="center"/>
    </xf>
    <xf numFmtId="1" fontId="26" fillId="0" borderId="0" xfId="1" applyNumberFormat="1" applyFont="1" applyBorder="1" applyAlignment="1">
      <alignment horizontal="center"/>
    </xf>
    <xf numFmtId="12" fontId="26" fillId="0" borderId="0" xfId="1" applyNumberFormat="1" applyFont="1" applyAlignment="1">
      <alignment horizontal="center"/>
    </xf>
    <xf numFmtId="0" fontId="23" fillId="2" borderId="7" xfId="0" applyFont="1" applyFill="1" applyBorder="1" applyAlignment="1" applyProtection="1">
      <alignment horizontal="center" vertical="center" wrapText="1"/>
      <protection hidden="1"/>
    </xf>
    <xf numFmtId="0" fontId="0" fillId="2" borderId="1" xfId="0" applyFont="1" applyFill="1" applyBorder="1" applyAlignment="1" applyProtection="1">
      <alignment horizontal="center"/>
      <protection hidden="1"/>
    </xf>
    <xf numFmtId="13" fontId="0" fillId="0" borderId="1" xfId="0" applyNumberFormat="1" applyBorder="1" applyProtection="1">
      <protection locked="0"/>
    </xf>
    <xf numFmtId="0" fontId="30" fillId="2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left" vertical="center" wrapText="1"/>
    </xf>
    <xf numFmtId="0" fontId="31" fillId="2" borderId="1" xfId="0" applyFont="1" applyFill="1" applyBorder="1" applyAlignment="1">
      <alignment horizontal="center"/>
    </xf>
    <xf numFmtId="0" fontId="32" fillId="0" borderId="0" xfId="0" applyFont="1"/>
    <xf numFmtId="0" fontId="30" fillId="0" borderId="1" xfId="0" applyFont="1" applyBorder="1" applyAlignment="1">
      <alignment horizontal="center"/>
    </xf>
    <xf numFmtId="0" fontId="31" fillId="0" borderId="1" xfId="0" applyFont="1" applyBorder="1" applyAlignment="1" applyProtection="1">
      <alignment wrapText="1"/>
    </xf>
    <xf numFmtId="12" fontId="31" fillId="4" borderId="1" xfId="0" applyNumberFormat="1" applyFont="1" applyFill="1" applyBorder="1" applyAlignment="1" applyProtection="1">
      <alignment horizontal="center"/>
    </xf>
    <xf numFmtId="0" fontId="31" fillId="4" borderId="1" xfId="0" applyFont="1" applyFill="1" applyBorder="1" applyAlignment="1" applyProtection="1">
      <alignment horizontal="center"/>
    </xf>
    <xf numFmtId="0" fontId="33" fillId="4" borderId="1" xfId="0" applyFont="1" applyFill="1" applyBorder="1" applyAlignment="1" applyProtection="1">
      <alignment horizontal="center"/>
    </xf>
    <xf numFmtId="0" fontId="31" fillId="0" borderId="0" xfId="0" applyFont="1" applyFill="1" applyBorder="1" applyAlignment="1" applyProtection="1">
      <alignment wrapText="1"/>
    </xf>
    <xf numFmtId="0" fontId="32" fillId="0" borderId="0" xfId="0" applyFont="1" applyAlignment="1">
      <alignment horizontal="center"/>
    </xf>
    <xf numFmtId="12" fontId="32" fillId="0" borderId="0" xfId="0" applyNumberFormat="1" applyFont="1" applyAlignment="1"/>
    <xf numFmtId="12" fontId="32" fillId="0" borderId="0" xfId="0" applyNumberFormat="1" applyFont="1" applyAlignment="1">
      <alignment horizontal="center"/>
    </xf>
    <xf numFmtId="0" fontId="31" fillId="0" borderId="0" xfId="0" applyFont="1" applyFill="1" applyBorder="1" applyAlignment="1" applyProtection="1">
      <alignment horizont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12" fontId="0" fillId="0" borderId="0" xfId="0" applyNumberFormat="1"/>
    <xf numFmtId="0" fontId="0" fillId="0" borderId="0" xfId="0"/>
    <xf numFmtId="49" fontId="0" fillId="0" borderId="0" xfId="0" applyNumberFormat="1"/>
    <xf numFmtId="169" fontId="0" fillId="0" borderId="0" xfId="0" applyNumberFormat="1"/>
    <xf numFmtId="169" fontId="20" fillId="2" borderId="1" xfId="0" applyNumberFormat="1" applyFont="1" applyFill="1" applyBorder="1" applyAlignment="1" applyProtection="1">
      <alignment horizontal="center" vertical="center" wrapText="1"/>
      <protection hidden="1"/>
    </xf>
    <xf numFmtId="169" fontId="3" fillId="2" borderId="1" xfId="0" applyNumberFormat="1" applyFont="1" applyFill="1" applyBorder="1" applyAlignment="1">
      <alignment horizontal="center"/>
    </xf>
    <xf numFmtId="164" fontId="0" fillId="0" borderId="0" xfId="0" applyNumberFormat="1"/>
    <xf numFmtId="2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0" xfId="0" applyNumberFormat="1" applyBorder="1"/>
    <xf numFmtId="0" fontId="0" fillId="0" borderId="23" xfId="0" applyBorder="1"/>
    <xf numFmtId="0" fontId="34" fillId="0" borderId="29" xfId="0" applyFont="1" applyBorder="1" applyAlignment="1">
      <alignment horizontal="left" vertical="top"/>
    </xf>
    <xf numFmtId="0" fontId="0" fillId="0" borderId="29" xfId="0" applyBorder="1"/>
    <xf numFmtId="0" fontId="0" fillId="0" borderId="19" xfId="0" applyBorder="1"/>
    <xf numFmtId="0" fontId="34" fillId="0" borderId="0" xfId="0" applyFont="1" applyBorder="1" applyAlignment="1">
      <alignment horizontal="left" vertical="top"/>
    </xf>
    <xf numFmtId="0" fontId="0" fillId="0" borderId="19" xfId="0" applyBorder="1" applyAlignment="1">
      <alignment horizontal="left" vertical="center"/>
    </xf>
    <xf numFmtId="0" fontId="34" fillId="0" borderId="0" xfId="0" applyFont="1" applyBorder="1" applyAlignment="1">
      <alignment horizontal="left" vertical="center"/>
    </xf>
    <xf numFmtId="12" fontId="0" fillId="0" borderId="0" xfId="0" applyNumberFormat="1" applyBorder="1"/>
    <xf numFmtId="169" fontId="0" fillId="0" borderId="0" xfId="0" applyNumberFormat="1" applyBorder="1"/>
    <xf numFmtId="0" fontId="0" fillId="2" borderId="19" xfId="0" applyFill="1" applyBorder="1"/>
    <xf numFmtId="0" fontId="34" fillId="2" borderId="0" xfId="0" applyFont="1" applyFill="1" applyBorder="1" applyAlignment="1">
      <alignment horizontal="left" vertical="top"/>
    </xf>
    <xf numFmtId="16" fontId="0" fillId="0" borderId="0" xfId="0" applyNumberFormat="1" applyBorder="1"/>
    <xf numFmtId="0" fontId="0" fillId="0" borderId="21" xfId="0" applyBorder="1"/>
    <xf numFmtId="0" fontId="0" fillId="0" borderId="16" xfId="0" applyNumberFormat="1" applyBorder="1"/>
    <xf numFmtId="0" fontId="0" fillId="0" borderId="16" xfId="0" applyBorder="1"/>
    <xf numFmtId="12" fontId="0" fillId="0" borderId="16" xfId="0" applyNumberFormat="1" applyBorder="1"/>
    <xf numFmtId="0" fontId="0" fillId="2" borderId="16" xfId="0" applyFill="1" applyBorder="1"/>
    <xf numFmtId="12" fontId="0" fillId="2" borderId="16" xfId="0" applyNumberFormat="1" applyFill="1" applyBorder="1"/>
    <xf numFmtId="0" fontId="0" fillId="0" borderId="51" xfId="0" applyBorder="1"/>
    <xf numFmtId="0" fontId="0" fillId="0" borderId="41" xfId="0" applyBorder="1"/>
    <xf numFmtId="0" fontId="0" fillId="0" borderId="14" xfId="0" applyBorder="1"/>
    <xf numFmtId="0" fontId="50" fillId="0" borderId="41" xfId="0" applyFont="1" applyBorder="1"/>
    <xf numFmtId="0" fontId="0" fillId="0" borderId="19" xfId="0" applyFill="1" applyBorder="1"/>
    <xf numFmtId="0" fontId="0" fillId="0" borderId="41" xfId="0" applyFill="1" applyBorder="1"/>
    <xf numFmtId="169" fontId="13" fillId="0" borderId="0" xfId="0" applyNumberFormat="1" applyFont="1"/>
    <xf numFmtId="169" fontId="13" fillId="0" borderId="0" xfId="0" applyNumberFormat="1" applyFont="1" applyAlignment="1">
      <alignment horizontal="left" vertical="center"/>
    </xf>
    <xf numFmtId="169" fontId="13" fillId="2" borderId="0" xfId="0" applyNumberFormat="1" applyFont="1" applyFill="1"/>
    <xf numFmtId="0" fontId="13" fillId="0" borderId="0" xfId="0" applyFont="1"/>
    <xf numFmtId="169" fontId="13" fillId="0" borderId="0" xfId="0" applyNumberFormat="1" applyFont="1" applyAlignment="1">
      <alignment horizontal="left"/>
    </xf>
    <xf numFmtId="169" fontId="13" fillId="0" borderId="0" xfId="0" applyNumberFormat="1" applyFont="1" applyAlignment="1">
      <alignment horizontal="left" vertical="top"/>
    </xf>
    <xf numFmtId="169" fontId="13" fillId="0" borderId="0" xfId="0" applyNumberFormat="1" applyFont="1" applyAlignment="1">
      <alignment wrapText="1"/>
    </xf>
    <xf numFmtId="12" fontId="13" fillId="0" borderId="0" xfId="0" applyNumberFormat="1" applyFont="1"/>
    <xf numFmtId="16" fontId="51" fillId="0" borderId="33" xfId="0" applyNumberFormat="1" applyFont="1" applyFill="1" applyBorder="1" applyAlignment="1" applyProtection="1">
      <alignment horizontal="center" vertical="center" wrapText="1"/>
      <protection locked="0"/>
    </xf>
    <xf numFmtId="0" fontId="51" fillId="15" borderId="34" xfId="0" applyFont="1" applyFill="1" applyBorder="1" applyAlignment="1" applyProtection="1">
      <alignment horizontal="left" vertical="center" wrapText="1"/>
      <protection locked="0"/>
    </xf>
    <xf numFmtId="0" fontId="51" fillId="15" borderId="34" xfId="0" applyFont="1" applyFill="1" applyBorder="1" applyAlignment="1" applyProtection="1">
      <alignment horizontal="center" vertical="center"/>
      <protection locked="0"/>
    </xf>
    <xf numFmtId="0" fontId="51" fillId="2" borderId="34" xfId="0" applyFont="1" applyFill="1" applyBorder="1" applyAlignment="1" applyProtection="1">
      <alignment vertical="center" wrapText="1"/>
      <protection hidden="1"/>
    </xf>
    <xf numFmtId="0" fontId="51" fillId="2" borderId="34" xfId="0" applyFont="1" applyFill="1" applyBorder="1" applyAlignment="1" applyProtection="1">
      <alignment horizontal="center" vertical="center" wrapText="1"/>
      <protection hidden="1"/>
    </xf>
    <xf numFmtId="0" fontId="51" fillId="5" borderId="34" xfId="0" applyFont="1" applyFill="1" applyBorder="1" applyAlignment="1" applyProtection="1">
      <alignment horizontal="center" vertical="center" wrapText="1"/>
      <protection hidden="1"/>
    </xf>
    <xf numFmtId="0" fontId="51" fillId="3" borderId="34" xfId="0" applyFont="1" applyFill="1" applyBorder="1" applyAlignment="1" applyProtection="1">
      <alignment horizontal="center" vertical="center" wrapText="1"/>
      <protection hidden="1"/>
    </xf>
    <xf numFmtId="0" fontId="51" fillId="3" borderId="35" xfId="0" applyFont="1" applyFill="1" applyBorder="1" applyAlignment="1" applyProtection="1">
      <alignment horizontal="center" vertical="center" wrapText="1"/>
      <protection hidden="1"/>
    </xf>
    <xf numFmtId="0" fontId="52" fillId="49" borderId="0" xfId="0" applyFont="1" applyFill="1" applyAlignment="1" applyProtection="1">
      <alignment vertical="center" wrapText="1"/>
      <protection locked="0" hidden="1"/>
    </xf>
    <xf numFmtId="0" fontId="52" fillId="49" borderId="5" xfId="0" applyFont="1" applyFill="1" applyBorder="1" applyAlignment="1">
      <alignment vertical="center"/>
    </xf>
    <xf numFmtId="0" fontId="52" fillId="49" borderId="6" xfId="0" applyFont="1" applyFill="1" applyBorder="1" applyAlignment="1">
      <alignment vertical="center"/>
    </xf>
    <xf numFmtId="0" fontId="51" fillId="16" borderId="0" xfId="0" applyFont="1" applyFill="1" applyAlignment="1" applyProtection="1">
      <alignment vertical="center" wrapText="1"/>
      <protection locked="0" hidden="1"/>
    </xf>
    <xf numFmtId="16" fontId="52" fillId="49" borderId="33" xfId="0" applyNumberFormat="1" applyFont="1" applyFill="1" applyBorder="1" applyAlignment="1" applyProtection="1">
      <alignment horizontal="center" vertical="center" wrapText="1"/>
      <protection locked="0"/>
    </xf>
    <xf numFmtId="0" fontId="51" fillId="14" borderId="34" xfId="0" applyFont="1" applyFill="1" applyBorder="1" applyAlignment="1" applyProtection="1">
      <alignment horizontal="center" vertical="center" wrapText="1"/>
      <protection hidden="1"/>
    </xf>
    <xf numFmtId="0" fontId="51" fillId="49" borderId="28" xfId="0" applyFont="1" applyFill="1" applyBorder="1" applyAlignment="1" applyProtection="1">
      <alignment horizontal="center" vertical="center"/>
      <protection hidden="1"/>
    </xf>
    <xf numFmtId="0" fontId="51" fillId="49" borderId="5" xfId="0" applyFont="1" applyFill="1" applyBorder="1" applyAlignment="1" applyProtection="1">
      <alignment horizontal="center" vertical="center" wrapText="1"/>
      <protection locked="0" hidden="1"/>
    </xf>
    <xf numFmtId="0" fontId="51" fillId="49" borderId="6" xfId="0" applyFont="1" applyFill="1" applyBorder="1" applyAlignment="1" applyProtection="1">
      <alignment horizontal="center" vertical="center" wrapText="1"/>
      <protection locked="0" hidden="1"/>
    </xf>
    <xf numFmtId="0" fontId="51" fillId="12" borderId="0" xfId="0" applyFont="1" applyFill="1" applyAlignment="1" applyProtection="1">
      <alignment vertical="center" wrapText="1"/>
      <protection locked="0" hidden="1"/>
    </xf>
    <xf numFmtId="0" fontId="51" fillId="16" borderId="0" xfId="0" applyFont="1" applyFill="1" applyAlignment="1" applyProtection="1">
      <alignment vertical="center"/>
      <protection locked="0" hidden="1"/>
    </xf>
    <xf numFmtId="0" fontId="51" fillId="15" borderId="33" xfId="0" applyFont="1" applyFill="1" applyBorder="1" applyAlignment="1" applyProtection="1">
      <alignment horizontal="left" vertical="center" wrapText="1"/>
      <protection locked="0"/>
    </xf>
    <xf numFmtId="0" fontId="51" fillId="14" borderId="34" xfId="0" applyFont="1" applyFill="1" applyBorder="1" applyAlignment="1" applyProtection="1">
      <alignment horizontal="center" vertical="center"/>
      <protection locked="0"/>
    </xf>
    <xf numFmtId="0" fontId="51" fillId="0" borderId="34" xfId="0" applyFont="1" applyBorder="1" applyAlignment="1">
      <alignment horizontal="center" vertical="center"/>
    </xf>
    <xf numFmtId="0" fontId="51" fillId="2" borderId="34" xfId="0" applyFont="1" applyFill="1" applyBorder="1" applyAlignment="1">
      <alignment horizontal="center" vertical="center" wrapText="1"/>
    </xf>
    <xf numFmtId="0" fontId="51" fillId="3" borderId="35" xfId="0" applyFont="1" applyFill="1" applyBorder="1" applyAlignment="1">
      <alignment horizontal="center" vertical="center" wrapText="1"/>
    </xf>
    <xf numFmtId="0" fontId="51" fillId="49" borderId="0" xfId="0" applyFont="1" applyFill="1" applyAlignment="1">
      <alignment vertical="center"/>
    </xf>
    <xf numFmtId="0" fontId="51" fillId="11" borderId="0" xfId="0" applyFont="1" applyFill="1" applyAlignment="1" applyProtection="1">
      <alignment vertical="center" wrapText="1"/>
      <protection locked="0" hidden="1"/>
    </xf>
    <xf numFmtId="0" fontId="51" fillId="0" borderId="0" xfId="0" applyFont="1" applyAlignment="1" applyProtection="1">
      <alignment vertical="center" wrapText="1"/>
      <protection locked="0" hidden="1"/>
    </xf>
    <xf numFmtId="0" fontId="52" fillId="49" borderId="31" xfId="0" applyFont="1" applyFill="1" applyBorder="1" applyAlignment="1" applyProtection="1">
      <alignment horizontal="center" vertical="center"/>
      <protection locked="0" hidden="1"/>
    </xf>
    <xf numFmtId="0" fontId="51" fillId="11" borderId="15" xfId="0" applyFont="1" applyFill="1" applyBorder="1" applyAlignment="1" applyProtection="1">
      <alignment vertical="center"/>
      <protection hidden="1"/>
    </xf>
    <xf numFmtId="12" fontId="51" fillId="3" borderId="15" xfId="0" applyNumberFormat="1" applyFont="1" applyFill="1" applyBorder="1" applyAlignment="1" applyProtection="1">
      <alignment horizontal="center" vertical="center"/>
      <protection hidden="1"/>
    </xf>
    <xf numFmtId="13" fontId="51" fillId="0" borderId="15" xfId="0" applyNumberFormat="1" applyFont="1" applyFill="1" applyBorder="1" applyAlignment="1" applyProtection="1">
      <alignment vertical="center"/>
      <protection hidden="1"/>
    </xf>
    <xf numFmtId="13" fontId="51" fillId="5" borderId="15" xfId="0" applyNumberFormat="1" applyFont="1" applyFill="1" applyBorder="1" applyAlignment="1" applyProtection="1">
      <alignment horizontal="center" vertical="center"/>
      <protection hidden="1"/>
    </xf>
    <xf numFmtId="13" fontId="51" fillId="15" borderId="15" xfId="0" applyNumberFormat="1" applyFont="1" applyFill="1" applyBorder="1" applyAlignment="1" applyProtection="1">
      <alignment horizontal="center" vertical="center"/>
      <protection locked="0" hidden="1"/>
    </xf>
    <xf numFmtId="13" fontId="51" fillId="2" borderId="15" xfId="0" applyNumberFormat="1" applyFont="1" applyFill="1" applyBorder="1" applyAlignment="1" applyProtection="1">
      <alignment horizontal="center" vertical="center"/>
      <protection hidden="1"/>
    </xf>
    <xf numFmtId="13" fontId="51" fillId="0" borderId="15" xfId="0" applyNumberFormat="1" applyFont="1" applyFill="1" applyBorder="1" applyAlignment="1" applyProtection="1">
      <alignment horizontal="center" vertical="center"/>
      <protection hidden="1"/>
    </xf>
    <xf numFmtId="169" fontId="51" fillId="3" borderId="32" xfId="0" applyNumberFormat="1" applyFont="1" applyFill="1" applyBorder="1" applyAlignment="1" applyProtection="1">
      <alignment horizontal="center" vertical="center"/>
      <protection hidden="1"/>
    </xf>
    <xf numFmtId="13" fontId="51" fillId="16" borderId="0" xfId="0" applyNumberFormat="1" applyFont="1" applyFill="1" applyAlignment="1" applyProtection="1">
      <alignment vertical="center"/>
      <protection locked="0" hidden="1"/>
    </xf>
    <xf numFmtId="13" fontId="51" fillId="3" borderId="15" xfId="0" applyNumberFormat="1" applyFont="1" applyFill="1" applyBorder="1" applyAlignment="1" applyProtection="1">
      <alignment horizontal="center" vertical="center"/>
      <protection hidden="1"/>
    </xf>
    <xf numFmtId="0" fontId="51" fillId="12" borderId="0" xfId="0" applyFont="1" applyFill="1" applyAlignment="1" applyProtection="1">
      <alignment vertical="center"/>
      <protection locked="0" hidden="1"/>
    </xf>
    <xf numFmtId="0" fontId="51" fillId="11" borderId="31" xfId="0" applyFont="1" applyFill="1" applyBorder="1" applyAlignment="1" applyProtection="1">
      <alignment vertical="center"/>
      <protection hidden="1"/>
    </xf>
    <xf numFmtId="0" fontId="51" fillId="3" borderId="15" xfId="0" applyFont="1" applyFill="1" applyBorder="1" applyAlignment="1" applyProtection="1">
      <alignment horizontal="center" vertical="center"/>
      <protection hidden="1"/>
    </xf>
    <xf numFmtId="0" fontId="51" fillId="0" borderId="15" xfId="0" applyFont="1" applyBorder="1" applyAlignment="1" applyProtection="1">
      <alignment horizontal="center" vertical="center"/>
      <protection hidden="1"/>
    </xf>
    <xf numFmtId="0" fontId="51" fillId="2" borderId="15" xfId="0" applyFont="1" applyFill="1" applyBorder="1" applyAlignment="1" applyProtection="1">
      <alignment horizontal="center" vertical="center"/>
      <protection hidden="1"/>
    </xf>
    <xf numFmtId="169" fontId="51" fillId="14" borderId="32" xfId="0" applyNumberFormat="1" applyFont="1" applyFill="1" applyBorder="1" applyAlignment="1" applyProtection="1">
      <alignment horizontal="center" vertical="center"/>
      <protection hidden="1"/>
    </xf>
    <xf numFmtId="0" fontId="51" fillId="11" borderId="0" xfId="0" applyFont="1" applyFill="1"/>
    <xf numFmtId="0" fontId="51" fillId="11" borderId="0" xfId="0" applyFont="1" applyFill="1" applyProtection="1">
      <protection locked="0" hidden="1"/>
    </xf>
    <xf numFmtId="0" fontId="51" fillId="11" borderId="0" xfId="0" applyFont="1" applyFill="1" applyAlignment="1" applyProtection="1">
      <alignment horizontal="left"/>
      <protection locked="0"/>
    </xf>
    <xf numFmtId="0" fontId="51" fillId="0" borderId="0" xfId="0" applyFont="1" applyAlignment="1" applyProtection="1">
      <alignment horizontal="left"/>
      <protection locked="0"/>
    </xf>
    <xf numFmtId="0" fontId="51" fillId="0" borderId="0" xfId="0" applyFont="1" applyProtection="1">
      <protection locked="0" hidden="1"/>
    </xf>
    <xf numFmtId="0" fontId="52" fillId="49" borderId="12" xfId="0" applyFont="1" applyFill="1" applyBorder="1" applyAlignment="1" applyProtection="1">
      <alignment horizontal="center" vertical="center"/>
      <protection locked="0" hidden="1"/>
    </xf>
    <xf numFmtId="0" fontId="51" fillId="11" borderId="1" xfId="0" applyFont="1" applyFill="1" applyBorder="1" applyAlignment="1" applyProtection="1">
      <alignment vertical="center"/>
      <protection hidden="1"/>
    </xf>
    <xf numFmtId="12" fontId="51" fillId="3" borderId="1" xfId="0" applyNumberFormat="1" applyFont="1" applyFill="1" applyBorder="1" applyAlignment="1" applyProtection="1">
      <alignment horizontal="center" vertical="center"/>
      <protection hidden="1"/>
    </xf>
    <xf numFmtId="13" fontId="51" fillId="0" borderId="1" xfId="0" applyNumberFormat="1" applyFont="1" applyFill="1" applyBorder="1" applyAlignment="1" applyProtection="1">
      <alignment vertical="center"/>
      <protection hidden="1"/>
    </xf>
    <xf numFmtId="13" fontId="51" fillId="5" borderId="1" xfId="0" applyNumberFormat="1" applyFont="1" applyFill="1" applyBorder="1" applyAlignment="1" applyProtection="1">
      <alignment horizontal="center" vertical="center"/>
      <protection hidden="1"/>
    </xf>
    <xf numFmtId="13" fontId="51" fillId="2" borderId="1" xfId="0" applyNumberFormat="1" applyFont="1" applyFill="1" applyBorder="1" applyAlignment="1" applyProtection="1">
      <alignment horizontal="center" vertical="center"/>
      <protection hidden="1"/>
    </xf>
    <xf numFmtId="13" fontId="51" fillId="0" borderId="1" xfId="0" applyNumberFormat="1" applyFont="1" applyFill="1" applyBorder="1" applyAlignment="1" applyProtection="1">
      <alignment horizontal="center" vertical="center"/>
      <protection hidden="1"/>
    </xf>
    <xf numFmtId="169" fontId="51" fillId="3" borderId="13" xfId="0" applyNumberFormat="1" applyFont="1" applyFill="1" applyBorder="1" applyAlignment="1" applyProtection="1">
      <alignment horizontal="center" vertical="center"/>
      <protection hidden="1"/>
    </xf>
    <xf numFmtId="13" fontId="51" fillId="3" borderId="1" xfId="0" applyNumberFormat="1" applyFont="1" applyFill="1" applyBorder="1" applyAlignment="1" applyProtection="1">
      <alignment horizontal="center" vertical="center"/>
      <protection hidden="1"/>
    </xf>
    <xf numFmtId="0" fontId="51" fillId="11" borderId="12" xfId="0" applyFont="1" applyFill="1" applyBorder="1" applyAlignment="1" applyProtection="1">
      <alignment vertical="center"/>
      <protection hidden="1"/>
    </xf>
    <xf numFmtId="0" fontId="52" fillId="49" borderId="16" xfId="0" applyFont="1" applyFill="1" applyBorder="1" applyAlignment="1" applyProtection="1">
      <alignment horizontal="center" vertical="center"/>
      <protection locked="0" hidden="1"/>
    </xf>
    <xf numFmtId="0" fontId="51" fillId="49" borderId="30" xfId="0" applyFont="1" applyFill="1" applyBorder="1" applyAlignment="1" applyProtection="1">
      <alignment horizontal="center" vertical="center"/>
      <protection hidden="1"/>
    </xf>
    <xf numFmtId="0" fontId="51" fillId="49" borderId="19" xfId="0" applyFont="1" applyFill="1" applyBorder="1" applyAlignment="1">
      <alignment vertical="center"/>
    </xf>
    <xf numFmtId="0" fontId="51" fillId="49" borderId="20" xfId="0" applyFont="1" applyFill="1" applyBorder="1" applyAlignment="1">
      <alignment vertical="center"/>
    </xf>
    <xf numFmtId="0" fontId="51" fillId="49" borderId="16" xfId="0" applyFont="1" applyFill="1" applyBorder="1" applyAlignment="1" applyProtection="1">
      <alignment horizontal="center" vertical="center"/>
      <protection hidden="1"/>
    </xf>
    <xf numFmtId="0" fontId="52" fillId="49" borderId="0" xfId="0" applyFont="1" applyFill="1" applyAlignment="1" applyProtection="1">
      <alignment vertical="center"/>
      <protection locked="0" hidden="1"/>
    </xf>
    <xf numFmtId="0" fontId="51" fillId="49" borderId="0" xfId="0" applyFont="1" applyFill="1" applyAlignment="1" applyProtection="1">
      <alignment vertical="center"/>
      <protection locked="0" hidden="1"/>
    </xf>
    <xf numFmtId="0" fontId="52" fillId="49" borderId="19" xfId="0" applyFont="1" applyFill="1" applyBorder="1" applyAlignment="1">
      <alignment vertical="center"/>
    </xf>
    <xf numFmtId="0" fontId="52" fillId="49" borderId="20" xfId="0" applyFont="1" applyFill="1" applyBorder="1" applyAlignment="1">
      <alignment vertical="center"/>
    </xf>
    <xf numFmtId="0" fontId="51" fillId="16" borderId="0" xfId="0" applyFont="1" applyFill="1" applyAlignment="1">
      <alignment vertical="center"/>
    </xf>
    <xf numFmtId="12" fontId="51" fillId="15" borderId="1" xfId="0" applyNumberFormat="1" applyFont="1" applyFill="1" applyBorder="1" applyAlignment="1" applyProtection="1">
      <alignment horizontal="center" vertical="center"/>
      <protection locked="0" hidden="1"/>
    </xf>
    <xf numFmtId="0" fontId="51" fillId="11" borderId="16" xfId="0" applyFont="1" applyFill="1" applyBorder="1" applyAlignment="1" applyProtection="1">
      <alignment horizontal="center" vertical="center"/>
      <protection hidden="1"/>
    </xf>
    <xf numFmtId="0" fontId="51" fillId="11" borderId="6" xfId="0" applyFont="1" applyFill="1" applyBorder="1" applyAlignment="1" applyProtection="1">
      <alignment horizontal="center" vertical="center"/>
      <protection hidden="1"/>
    </xf>
    <xf numFmtId="0" fontId="51" fillId="11" borderId="0" xfId="0" applyFont="1" applyFill="1" applyAlignment="1" applyProtection="1">
      <alignment vertical="center"/>
      <protection locked="0" hidden="1"/>
    </xf>
    <xf numFmtId="0" fontId="51" fillId="11" borderId="0" xfId="0" applyFont="1" applyFill="1" applyAlignment="1" applyProtection="1">
      <alignment horizontal="center"/>
      <protection locked="0" hidden="1"/>
    </xf>
    <xf numFmtId="0" fontId="51" fillId="0" borderId="12" xfId="0" applyFont="1" applyFill="1" applyBorder="1" applyAlignment="1" applyProtection="1">
      <alignment vertical="center"/>
      <protection hidden="1"/>
    </xf>
    <xf numFmtId="13" fontId="51" fillId="0" borderId="32" xfId="0" applyNumberFormat="1" applyFont="1" applyFill="1" applyBorder="1" applyAlignment="1" applyProtection="1">
      <alignment horizontal="center" vertical="center"/>
      <protection locked="0" hidden="1"/>
    </xf>
    <xf numFmtId="13" fontId="51" fillId="49" borderId="0" xfId="0" applyNumberFormat="1" applyFont="1" applyFill="1" applyAlignment="1" applyProtection="1">
      <alignment vertical="center"/>
      <protection locked="0" hidden="1"/>
    </xf>
    <xf numFmtId="0" fontId="51" fillId="11" borderId="31" xfId="0" applyFont="1" applyFill="1" applyBorder="1" applyAlignment="1" applyProtection="1">
      <alignment horizontal="left" vertical="center"/>
      <protection hidden="1"/>
    </xf>
    <xf numFmtId="13" fontId="51" fillId="15" borderId="32" xfId="0" applyNumberFormat="1" applyFont="1" applyFill="1" applyBorder="1" applyAlignment="1" applyProtection="1">
      <alignment horizontal="center" vertical="center"/>
      <protection locked="0" hidden="1"/>
    </xf>
    <xf numFmtId="0" fontId="51" fillId="11" borderId="12" xfId="0" applyFont="1" applyFill="1" applyBorder="1" applyAlignment="1" applyProtection="1">
      <alignment horizontal="left" vertical="center"/>
      <protection hidden="1"/>
    </xf>
    <xf numFmtId="0" fontId="51" fillId="0" borderId="1" xfId="0" applyFont="1" applyBorder="1" applyAlignment="1">
      <alignment vertical="center"/>
    </xf>
    <xf numFmtId="169" fontId="51" fillId="15" borderId="32" xfId="0" applyNumberFormat="1" applyFont="1" applyFill="1" applyBorder="1" applyAlignment="1" applyProtection="1">
      <alignment horizontal="center" vertical="center"/>
      <protection locked="0" hidden="1"/>
    </xf>
    <xf numFmtId="0" fontId="51" fillId="11" borderId="25" xfId="0" applyFont="1" applyFill="1" applyBorder="1" applyAlignment="1" applyProtection="1">
      <alignment vertical="center"/>
      <protection hidden="1"/>
    </xf>
    <xf numFmtId="0" fontId="51" fillId="3" borderId="39" xfId="0" applyFont="1" applyFill="1" applyBorder="1" applyAlignment="1" applyProtection="1">
      <alignment horizontal="center" vertical="center"/>
      <protection hidden="1"/>
    </xf>
    <xf numFmtId="13" fontId="51" fillId="15" borderId="39" xfId="0" applyNumberFormat="1" applyFont="1" applyFill="1" applyBorder="1" applyAlignment="1" applyProtection="1">
      <alignment horizontal="center" vertical="center"/>
      <protection locked="0" hidden="1"/>
    </xf>
    <xf numFmtId="0" fontId="51" fillId="0" borderId="39" xfId="0" applyFont="1" applyBorder="1" applyAlignment="1" applyProtection="1">
      <alignment horizontal="center" vertical="center"/>
      <protection hidden="1"/>
    </xf>
    <xf numFmtId="0" fontId="51" fillId="2" borderId="39" xfId="0" applyFont="1" applyFill="1" applyBorder="1" applyAlignment="1" applyProtection="1">
      <alignment horizontal="center" vertical="center"/>
      <protection hidden="1"/>
    </xf>
    <xf numFmtId="169" fontId="51" fillId="14" borderId="40" xfId="0" applyNumberFormat="1" applyFont="1" applyFill="1" applyBorder="1" applyAlignment="1" applyProtection="1">
      <alignment horizontal="center" vertical="center"/>
      <protection hidden="1"/>
    </xf>
    <xf numFmtId="165" fontId="51" fillId="2" borderId="1" xfId="0" applyNumberFormat="1" applyFont="1" applyFill="1" applyBorder="1" applyAlignment="1" applyProtection="1">
      <alignment vertical="center"/>
      <protection hidden="1"/>
    </xf>
    <xf numFmtId="165" fontId="51" fillId="2" borderId="1" xfId="0" applyNumberFormat="1" applyFont="1" applyFill="1" applyBorder="1" applyAlignment="1" applyProtection="1">
      <alignment horizontal="center" vertical="center"/>
      <protection hidden="1"/>
    </xf>
    <xf numFmtId="165" fontId="51" fillId="2" borderId="1" xfId="0" applyNumberFormat="1" applyFont="1" applyFill="1" applyBorder="1" applyAlignment="1" applyProtection="1">
      <alignment horizontal="center" vertical="center"/>
      <protection locked="0" hidden="1"/>
    </xf>
    <xf numFmtId="165" fontId="51" fillId="3" borderId="1" xfId="0" applyNumberFormat="1" applyFont="1" applyFill="1" applyBorder="1" applyAlignment="1" applyProtection="1">
      <alignment horizontal="center" vertical="center"/>
      <protection locked="0" hidden="1"/>
    </xf>
    <xf numFmtId="165" fontId="51" fillId="0" borderId="1" xfId="0" applyNumberFormat="1" applyFont="1" applyBorder="1" applyAlignment="1" applyProtection="1">
      <alignment horizontal="center" vertical="center"/>
      <protection locked="0" hidden="1"/>
    </xf>
    <xf numFmtId="165" fontId="51" fillId="0" borderId="1" xfId="0" applyNumberFormat="1" applyFont="1" applyBorder="1" applyAlignment="1" applyProtection="1">
      <alignment horizontal="center" vertical="center"/>
      <protection hidden="1"/>
    </xf>
    <xf numFmtId="0" fontId="51" fillId="0" borderId="13" xfId="0" applyFont="1" applyBorder="1"/>
    <xf numFmtId="0" fontId="51" fillId="49" borderId="41" xfId="0" applyFont="1" applyFill="1" applyBorder="1" applyAlignment="1" applyProtection="1">
      <alignment vertical="center"/>
      <protection locked="0" hidden="1"/>
    </xf>
    <xf numFmtId="12" fontId="51" fillId="0" borderId="1" xfId="0" applyNumberFormat="1" applyFont="1" applyBorder="1" applyAlignment="1">
      <alignment vertical="center"/>
    </xf>
    <xf numFmtId="169" fontId="51" fillId="15" borderId="13" xfId="0" applyNumberFormat="1" applyFont="1" applyFill="1" applyBorder="1" applyAlignment="1" applyProtection="1">
      <alignment horizontal="center" vertical="center"/>
      <protection hidden="1"/>
    </xf>
    <xf numFmtId="0" fontId="51" fillId="0" borderId="0" xfId="0" applyFont="1" applyFill="1" applyProtection="1">
      <protection locked="0" hidden="1"/>
    </xf>
    <xf numFmtId="0" fontId="51" fillId="3" borderId="0" xfId="0" applyFont="1" applyFill="1" applyProtection="1">
      <protection locked="0" hidden="1"/>
    </xf>
    <xf numFmtId="0" fontId="51" fillId="49" borderId="0" xfId="0" applyFont="1" applyFill="1" applyAlignment="1" applyProtection="1">
      <alignment horizontal="center" vertical="center"/>
      <protection locked="0" hidden="1"/>
    </xf>
    <xf numFmtId="0" fontId="51" fillId="49" borderId="38" xfId="0" applyFont="1" applyFill="1" applyBorder="1" applyAlignment="1" applyProtection="1">
      <alignment vertical="center"/>
      <protection hidden="1"/>
    </xf>
    <xf numFmtId="0" fontId="51" fillId="49" borderId="18" xfId="0" applyFont="1" applyFill="1" applyBorder="1" applyAlignment="1" applyProtection="1">
      <alignment vertical="center"/>
      <protection hidden="1"/>
    </xf>
    <xf numFmtId="0" fontId="51" fillId="49" borderId="1" xfId="0" applyFont="1" applyFill="1" applyBorder="1" applyAlignment="1" applyProtection="1">
      <alignment horizontal="center" vertical="center"/>
      <protection locked="0" hidden="1"/>
    </xf>
    <xf numFmtId="0" fontId="51" fillId="49" borderId="1" xfId="0" applyFont="1" applyFill="1" applyBorder="1" applyAlignment="1" applyProtection="1">
      <alignment horizontal="left" vertical="center"/>
      <protection hidden="1"/>
    </xf>
    <xf numFmtId="0" fontId="51" fillId="49" borderId="13" xfId="0" applyFont="1" applyFill="1" applyBorder="1" applyAlignment="1" applyProtection="1">
      <alignment horizontal="center" vertical="center"/>
      <protection locked="0"/>
    </xf>
    <xf numFmtId="12" fontId="51" fillId="0" borderId="1" xfId="0" applyNumberFormat="1" applyFont="1" applyBorder="1" applyAlignment="1" applyProtection="1">
      <alignment vertical="center"/>
      <protection locked="0"/>
    </xf>
    <xf numFmtId="169" fontId="51" fillId="15" borderId="13" xfId="0" applyNumberFormat="1" applyFont="1" applyFill="1" applyBorder="1" applyAlignment="1" applyProtection="1">
      <alignment horizontal="center" vertical="center"/>
    </xf>
    <xf numFmtId="12" fontId="51" fillId="17" borderId="1" xfId="0" applyNumberFormat="1" applyFont="1" applyFill="1" applyBorder="1" applyAlignment="1" applyProtection="1">
      <alignment vertical="center"/>
      <protection locked="0"/>
    </xf>
    <xf numFmtId="13" fontId="51" fillId="15" borderId="40" xfId="0" applyNumberFormat="1" applyFont="1" applyFill="1" applyBorder="1" applyAlignment="1" applyProtection="1">
      <alignment horizontal="center" vertical="center"/>
      <protection locked="0" hidden="1"/>
    </xf>
    <xf numFmtId="0" fontId="51" fillId="49" borderId="26" xfId="0" applyFont="1" applyFill="1" applyBorder="1" applyAlignment="1" applyProtection="1">
      <alignment horizontal="center" vertical="center"/>
      <protection locked="0" hidden="1"/>
    </xf>
    <xf numFmtId="0" fontId="51" fillId="49" borderId="26" xfId="0" applyFont="1" applyFill="1" applyBorder="1" applyAlignment="1" applyProtection="1">
      <alignment horizontal="left" vertical="center"/>
      <protection hidden="1"/>
    </xf>
    <xf numFmtId="0" fontId="51" fillId="49" borderId="27" xfId="0" applyFont="1" applyFill="1" applyBorder="1" applyAlignment="1" applyProtection="1">
      <alignment horizontal="center" vertical="center"/>
      <protection locked="0"/>
    </xf>
    <xf numFmtId="0" fontId="51" fillId="49" borderId="0" xfId="0" applyFont="1" applyFill="1" applyProtection="1">
      <protection locked="0" hidden="1"/>
    </xf>
    <xf numFmtId="0" fontId="51" fillId="12" borderId="0" xfId="0" applyFont="1" applyFill="1" applyAlignment="1">
      <alignment vertical="center"/>
    </xf>
    <xf numFmtId="0" fontId="52" fillId="49" borderId="25" xfId="0" applyFont="1" applyFill="1" applyBorder="1" applyAlignment="1" applyProtection="1">
      <alignment horizontal="center" vertical="center"/>
      <protection locked="0" hidden="1"/>
    </xf>
    <xf numFmtId="0" fontId="51" fillId="11" borderId="26" xfId="0" applyFont="1" applyFill="1" applyBorder="1" applyAlignment="1" applyProtection="1">
      <alignment vertical="center"/>
      <protection hidden="1"/>
    </xf>
    <xf numFmtId="12" fontId="51" fillId="0" borderId="26" xfId="0" applyNumberFormat="1" applyFont="1" applyBorder="1" applyAlignment="1" applyProtection="1">
      <alignment vertical="center"/>
      <protection locked="0"/>
    </xf>
    <xf numFmtId="0" fontId="51" fillId="0" borderId="26" xfId="0" applyFont="1" applyBorder="1" applyAlignment="1">
      <alignment vertical="center"/>
    </xf>
    <xf numFmtId="169" fontId="51" fillId="15" borderId="40" xfId="0" applyNumberFormat="1" applyFont="1" applyFill="1" applyBorder="1" applyAlignment="1" applyProtection="1">
      <alignment horizontal="center" vertical="center"/>
      <protection locked="0" hidden="1"/>
    </xf>
    <xf numFmtId="0" fontId="51" fillId="11" borderId="36" xfId="0" applyFont="1" applyFill="1" applyBorder="1" applyAlignment="1" applyProtection="1">
      <alignment vertical="center"/>
      <protection hidden="1"/>
    </xf>
    <xf numFmtId="0" fontId="51" fillId="11" borderId="12" xfId="0" applyFont="1" applyFill="1" applyBorder="1" applyAlignment="1" applyProtection="1">
      <alignment horizontal="left" vertical="center"/>
      <protection locked="0" hidden="1"/>
    </xf>
    <xf numFmtId="0" fontId="51" fillId="49" borderId="0" xfId="0" applyFont="1" applyFill="1" applyAlignment="1" applyProtection="1">
      <alignment horizontal="left" vertical="center"/>
      <protection locked="0" hidden="1"/>
    </xf>
    <xf numFmtId="0" fontId="51" fillId="11" borderId="37" xfId="0" applyFont="1" applyFill="1" applyBorder="1" applyAlignment="1" applyProtection="1">
      <alignment vertical="center"/>
      <protection hidden="1"/>
    </xf>
    <xf numFmtId="12" fontId="51" fillId="3" borderId="37" xfId="0" applyNumberFormat="1" applyFont="1" applyFill="1" applyBorder="1" applyAlignment="1" applyProtection="1">
      <alignment horizontal="center" vertical="center"/>
      <protection hidden="1"/>
    </xf>
    <xf numFmtId="165" fontId="51" fillId="2" borderId="37" xfId="0" applyNumberFormat="1" applyFont="1" applyFill="1" applyBorder="1" applyAlignment="1" applyProtection="1">
      <alignment vertical="center"/>
      <protection hidden="1"/>
    </xf>
    <xf numFmtId="165" fontId="51" fillId="2" borderId="37" xfId="0" applyNumberFormat="1" applyFont="1" applyFill="1" applyBorder="1" applyAlignment="1" applyProtection="1">
      <alignment horizontal="center" vertical="center"/>
      <protection hidden="1"/>
    </xf>
    <xf numFmtId="165" fontId="51" fillId="2" borderId="37" xfId="0" applyNumberFormat="1" applyFont="1" applyFill="1" applyBorder="1" applyAlignment="1" applyProtection="1">
      <alignment horizontal="center" vertical="center"/>
      <protection locked="0" hidden="1"/>
    </xf>
    <xf numFmtId="165" fontId="51" fillId="3" borderId="37" xfId="0" applyNumberFormat="1" applyFont="1" applyFill="1" applyBorder="1" applyAlignment="1" applyProtection="1">
      <alignment horizontal="center" vertical="center"/>
      <protection locked="0" hidden="1"/>
    </xf>
    <xf numFmtId="165" fontId="51" fillId="0" borderId="26" xfId="0" applyNumberFormat="1" applyFont="1" applyBorder="1" applyAlignment="1" applyProtection="1">
      <alignment horizontal="center" vertical="center"/>
      <protection locked="0" hidden="1"/>
    </xf>
    <xf numFmtId="165" fontId="51" fillId="0" borderId="26" xfId="0" applyNumberFormat="1" applyFont="1" applyBorder="1" applyAlignment="1" applyProtection="1">
      <alignment horizontal="center" vertical="center"/>
      <protection hidden="1"/>
    </xf>
    <xf numFmtId="0" fontId="52" fillId="49" borderId="0" xfId="0" applyFont="1" applyFill="1" applyAlignment="1" applyProtection="1">
      <alignment horizontal="center" vertical="center"/>
      <protection locked="0" hidden="1"/>
    </xf>
    <xf numFmtId="0" fontId="51" fillId="13" borderId="0" xfId="0" applyFont="1" applyFill="1" applyAlignment="1" applyProtection="1">
      <alignment horizontal="center" vertical="center"/>
      <protection locked="0" hidden="1"/>
    </xf>
    <xf numFmtId="12" fontId="51" fillId="3" borderId="26" xfId="0" applyNumberFormat="1" applyFont="1" applyFill="1" applyBorder="1" applyAlignment="1" applyProtection="1">
      <alignment horizontal="center" vertical="center"/>
      <protection hidden="1"/>
    </xf>
    <xf numFmtId="165" fontId="51" fillId="2" borderId="26" xfId="0" applyNumberFormat="1" applyFont="1" applyFill="1" applyBorder="1" applyAlignment="1" applyProtection="1">
      <alignment vertical="center"/>
      <protection hidden="1"/>
    </xf>
    <xf numFmtId="165" fontId="51" fillId="2" borderId="26" xfId="0" applyNumberFormat="1" applyFont="1" applyFill="1" applyBorder="1" applyAlignment="1" applyProtection="1">
      <alignment horizontal="center" vertical="center"/>
      <protection hidden="1"/>
    </xf>
    <xf numFmtId="165" fontId="51" fillId="2" borderId="26" xfId="0" applyNumberFormat="1" applyFont="1" applyFill="1" applyBorder="1" applyAlignment="1" applyProtection="1">
      <alignment horizontal="center" vertical="center"/>
      <protection locked="0" hidden="1"/>
    </xf>
    <xf numFmtId="165" fontId="51" fillId="3" borderId="26" xfId="0" applyNumberFormat="1" applyFont="1" applyFill="1" applyBorder="1" applyAlignment="1" applyProtection="1">
      <alignment horizontal="center" vertical="center"/>
      <protection locked="0" hidden="1"/>
    </xf>
    <xf numFmtId="0" fontId="53" fillId="0" borderId="0" xfId="0" applyFont="1" applyFill="1" applyAlignment="1" applyProtection="1">
      <alignment horizontal="center" vertical="center"/>
      <protection locked="0" hidden="1"/>
    </xf>
    <xf numFmtId="0" fontId="53" fillId="11" borderId="0" xfId="0" applyFont="1" applyFill="1" applyAlignment="1" applyProtection="1">
      <alignment horizontal="left" vertical="center"/>
      <protection locked="0" hidden="1"/>
    </xf>
    <xf numFmtId="0" fontId="53" fillId="11" borderId="0" xfId="0" applyFont="1" applyFill="1" applyAlignment="1" applyProtection="1">
      <alignment horizontal="center" vertical="center"/>
      <protection locked="0" hidden="1"/>
    </xf>
    <xf numFmtId="0" fontId="53" fillId="3" borderId="0" xfId="0" applyFont="1" applyFill="1" applyAlignment="1" applyProtection="1">
      <alignment vertical="center"/>
      <protection hidden="1"/>
    </xf>
    <xf numFmtId="0" fontId="53" fillId="3" borderId="0" xfId="0" applyFont="1" applyFill="1" applyAlignment="1" applyProtection="1">
      <alignment horizontal="center" vertical="center"/>
      <protection hidden="1"/>
    </xf>
    <xf numFmtId="0" fontId="53" fillId="3" borderId="0" xfId="0" applyFont="1" applyFill="1" applyAlignment="1" applyProtection="1">
      <alignment horizontal="center" vertical="center"/>
      <protection locked="0" hidden="1"/>
    </xf>
    <xf numFmtId="0" fontId="53" fillId="11" borderId="0" xfId="0" applyFont="1" applyFill="1" applyAlignment="1" applyProtection="1">
      <alignment horizontal="center" vertical="center"/>
      <protection hidden="1"/>
    </xf>
    <xf numFmtId="0" fontId="53" fillId="0" borderId="0" xfId="0" applyFont="1" applyFill="1" applyAlignment="1" applyProtection="1">
      <alignment vertical="center"/>
      <protection locked="0" hidden="1"/>
    </xf>
    <xf numFmtId="0" fontId="53" fillId="11" borderId="0" xfId="0" applyFont="1" applyFill="1" applyAlignment="1" applyProtection="1">
      <alignment vertical="center"/>
      <protection locked="0" hidden="1"/>
    </xf>
    <xf numFmtId="0" fontId="53" fillId="12" borderId="0" xfId="0" applyFont="1" applyFill="1" applyAlignment="1" applyProtection="1">
      <alignment vertical="center"/>
      <protection locked="0" hidden="1"/>
    </xf>
    <xf numFmtId="0" fontId="53" fillId="11" borderId="0" xfId="0" applyFont="1" applyFill="1" applyAlignment="1">
      <alignment vertical="center"/>
    </xf>
    <xf numFmtId="0" fontId="51" fillId="11" borderId="0" xfId="0" applyFont="1" applyFill="1" applyAlignment="1" applyProtection="1">
      <alignment horizontal="center" vertical="center"/>
      <protection locked="0" hidden="1"/>
    </xf>
    <xf numFmtId="0" fontId="51" fillId="0" borderId="0" xfId="0" applyFont="1" applyFill="1" applyAlignment="1" applyProtection="1">
      <alignment horizontal="center" vertical="center"/>
      <protection locked="0" hidden="1"/>
    </xf>
    <xf numFmtId="0" fontId="51" fillId="11" borderId="0" xfId="0" applyFont="1" applyFill="1" applyAlignment="1" applyProtection="1">
      <alignment horizontal="left" vertical="center"/>
      <protection locked="0" hidden="1"/>
    </xf>
    <xf numFmtId="0" fontId="51" fillId="3" borderId="0" xfId="0" applyFont="1" applyFill="1" applyAlignment="1" applyProtection="1">
      <alignment vertical="center"/>
      <protection hidden="1"/>
    </xf>
    <xf numFmtId="0" fontId="51" fillId="3" borderId="0" xfId="0" applyFont="1" applyFill="1" applyAlignment="1" applyProtection="1">
      <alignment horizontal="center" vertical="center"/>
      <protection hidden="1"/>
    </xf>
    <xf numFmtId="0" fontId="51" fillId="3" borderId="0" xfId="0" applyFont="1" applyFill="1" applyAlignment="1" applyProtection="1">
      <alignment horizontal="center" vertical="center"/>
      <protection locked="0" hidden="1"/>
    </xf>
    <xf numFmtId="0" fontId="51" fillId="11" borderId="0" xfId="0" applyFont="1" applyFill="1" applyAlignment="1" applyProtection="1">
      <alignment horizontal="center" vertical="center"/>
      <protection hidden="1"/>
    </xf>
    <xf numFmtId="0" fontId="51" fillId="0" borderId="0" xfId="0" applyFont="1" applyFill="1" applyAlignment="1" applyProtection="1">
      <alignment vertical="center"/>
      <protection locked="0" hidden="1"/>
    </xf>
    <xf numFmtId="0" fontId="51" fillId="11" borderId="0" xfId="0" applyFont="1" applyFill="1" applyAlignment="1">
      <alignment vertical="center"/>
    </xf>
    <xf numFmtId="0" fontId="54" fillId="0" borderId="0" xfId="0" applyFont="1" applyFill="1" applyAlignment="1" applyProtection="1">
      <alignment vertical="center"/>
      <protection locked="0" hidden="1"/>
    </xf>
    <xf numFmtId="0" fontId="54" fillId="11" borderId="0" xfId="0" applyFont="1" applyFill="1" applyAlignment="1" applyProtection="1">
      <alignment vertical="center"/>
      <protection locked="0" hidden="1"/>
    </xf>
    <xf numFmtId="0" fontId="54" fillId="0" borderId="0" xfId="0" applyFont="1" applyFill="1" applyAlignment="1" applyProtection="1">
      <alignment horizontal="center" vertical="center"/>
      <protection locked="0" hidden="1"/>
    </xf>
    <xf numFmtId="0" fontId="54" fillId="11" borderId="0" xfId="0" applyFont="1" applyFill="1" applyAlignment="1" applyProtection="1">
      <alignment horizontal="left" vertical="center"/>
      <protection locked="0" hidden="1"/>
    </xf>
    <xf numFmtId="0" fontId="54" fillId="11" borderId="0" xfId="0" applyFont="1" applyFill="1" applyAlignment="1" applyProtection="1">
      <alignment horizontal="center" vertical="center"/>
      <protection locked="0" hidden="1"/>
    </xf>
    <xf numFmtId="0" fontId="54" fillId="12" borderId="0" xfId="0" applyFont="1" applyFill="1" applyAlignment="1" applyProtection="1">
      <alignment vertical="center"/>
      <protection locked="0" hidden="1"/>
    </xf>
    <xf numFmtId="0" fontId="54" fillId="0" borderId="0" xfId="0" applyFont="1" applyAlignment="1" applyProtection="1">
      <alignment horizontal="center" vertical="center"/>
      <protection locked="0" hidden="1"/>
    </xf>
    <xf numFmtId="0" fontId="54" fillId="11" borderId="0" xfId="0" applyFont="1" applyFill="1" applyBorder="1" applyAlignment="1" applyProtection="1">
      <alignment vertical="center"/>
      <protection locked="0" hidden="1"/>
    </xf>
    <xf numFmtId="0" fontId="54" fillId="11" borderId="1" xfId="0" applyFont="1" applyFill="1" applyBorder="1" applyAlignment="1" applyProtection="1">
      <alignment vertical="center"/>
      <protection hidden="1"/>
    </xf>
    <xf numFmtId="0" fontId="54" fillId="11" borderId="0" xfId="0" applyFont="1" applyFill="1" applyBorder="1" applyAlignment="1" applyProtection="1">
      <alignment vertical="center"/>
      <protection hidden="1"/>
    </xf>
    <xf numFmtId="0" fontId="54" fillId="11" borderId="0" xfId="0" applyFont="1" applyFill="1" applyBorder="1" applyAlignment="1" applyProtection="1">
      <alignment horizontal="left" vertical="center"/>
      <protection locked="0" hidden="1"/>
    </xf>
    <xf numFmtId="0" fontId="54" fillId="3" borderId="1" xfId="0" applyFont="1" applyFill="1" applyBorder="1" applyAlignment="1" applyProtection="1">
      <alignment vertical="center"/>
      <protection hidden="1"/>
    </xf>
    <xf numFmtId="0" fontId="54" fillId="3" borderId="0" xfId="0" applyFont="1" applyFill="1" applyBorder="1" applyAlignment="1" applyProtection="1">
      <alignment vertical="center"/>
      <protection hidden="1"/>
    </xf>
    <xf numFmtId="0" fontId="54" fillId="11" borderId="1" xfId="0" applyFont="1" applyFill="1" applyBorder="1" applyAlignment="1" applyProtection="1">
      <alignment vertical="center"/>
      <protection locked="0" hidden="1"/>
    </xf>
    <xf numFmtId="0" fontId="54" fillId="3" borderId="1" xfId="0" applyFont="1" applyFill="1" applyBorder="1" applyAlignment="1" applyProtection="1">
      <alignment vertical="center"/>
      <protection locked="0" hidden="1"/>
    </xf>
    <xf numFmtId="0" fontId="54" fillId="3" borderId="0" xfId="0" applyFont="1" applyFill="1" applyBorder="1" applyAlignment="1" applyProtection="1">
      <alignment horizontal="left" vertical="center"/>
      <protection locked="0" hidden="1"/>
    </xf>
    <xf numFmtId="0" fontId="51" fillId="0" borderId="0" xfId="0" applyFont="1" applyFill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vertical="center"/>
      <protection locked="0" hidden="1"/>
    </xf>
    <xf numFmtId="0" fontId="54" fillId="0" borderId="0" xfId="0" applyFont="1" applyAlignment="1" applyProtection="1">
      <alignment horizontal="left" vertical="center"/>
      <protection locked="0" hidden="1"/>
    </xf>
    <xf numFmtId="0" fontId="51" fillId="0" borderId="0" xfId="0" applyFont="1" applyAlignment="1" applyProtection="1">
      <alignment vertical="center"/>
      <protection locked="0" hidden="1"/>
    </xf>
    <xf numFmtId="0" fontId="54" fillId="0" borderId="0" xfId="0" applyFont="1" applyBorder="1" applyAlignment="1" applyProtection="1">
      <alignment horizontal="center" vertical="center"/>
      <protection locked="0" hidden="1"/>
    </xf>
    <xf numFmtId="0" fontId="54" fillId="0" borderId="0" xfId="0" applyFont="1" applyAlignment="1">
      <alignment vertical="center"/>
    </xf>
    <xf numFmtId="0" fontId="51" fillId="0" borderId="0" xfId="0" applyFont="1" applyAlignment="1" applyProtection="1">
      <alignment horizontal="left" vertical="center"/>
      <protection locked="0" hidden="1"/>
    </xf>
    <xf numFmtId="0" fontId="51" fillId="0" borderId="0" xfId="0" applyFont="1" applyAlignment="1" applyProtection="1">
      <alignment horizontal="center" vertical="center"/>
      <protection locked="0" hidden="1"/>
    </xf>
    <xf numFmtId="0" fontId="51" fillId="11" borderId="0" xfId="0" applyFont="1" applyFill="1" applyAlignment="1" applyProtection="1">
      <alignment horizontal="left" vertical="center" wrapText="1"/>
      <protection locked="0"/>
    </xf>
    <xf numFmtId="0" fontId="51" fillId="0" borderId="0" xfId="0" applyFont="1" applyAlignment="1" applyProtection="1">
      <alignment horizontal="left" vertical="center" wrapText="1"/>
      <protection locked="0"/>
    </xf>
    <xf numFmtId="0" fontId="51" fillId="11" borderId="0" xfId="0" applyFont="1" applyFill="1" applyAlignment="1" applyProtection="1">
      <alignment horizontal="left" vertical="center"/>
      <protection locked="0"/>
    </xf>
    <xf numFmtId="0" fontId="55" fillId="11" borderId="0" xfId="0" applyFont="1" applyFill="1" applyAlignment="1" applyProtection="1">
      <alignment horizontal="left" vertical="center"/>
      <protection locked="0"/>
    </xf>
    <xf numFmtId="0" fontId="55" fillId="0" borderId="0" xfId="0" applyFont="1" applyAlignment="1" applyProtection="1">
      <alignment horizontal="left" vertical="center"/>
      <protection locked="0"/>
    </xf>
    <xf numFmtId="0" fontId="51" fillId="0" borderId="0" xfId="0" applyFont="1" applyAlignment="1" applyProtection="1">
      <alignment horizontal="left" vertical="center"/>
      <protection locked="0"/>
    </xf>
    <xf numFmtId="0" fontId="52" fillId="49" borderId="30" xfId="0" applyFont="1" applyFill="1" applyBorder="1" applyAlignment="1" applyProtection="1">
      <alignment horizontal="center" vertical="center"/>
      <protection locked="0" hidden="1"/>
    </xf>
    <xf numFmtId="0" fontId="51" fillId="14" borderId="30" xfId="0" applyFont="1" applyFill="1" applyBorder="1" applyAlignment="1" applyProtection="1">
      <alignment horizontal="center" vertical="center"/>
      <protection hidden="1"/>
    </xf>
    <xf numFmtId="0" fontId="55" fillId="11" borderId="0" xfId="0" applyFont="1" applyFill="1" applyAlignment="1" applyProtection="1">
      <alignment horizontal="left" vertical="center"/>
    </xf>
    <xf numFmtId="0" fontId="55" fillId="0" borderId="0" xfId="0" applyFont="1" applyAlignment="1" applyProtection="1">
      <alignment horizontal="left" vertical="center"/>
    </xf>
    <xf numFmtId="0" fontId="51" fillId="11" borderId="0" xfId="0" applyFont="1" applyFill="1" applyAlignment="1">
      <alignment horizontal="left" vertical="center"/>
    </xf>
    <xf numFmtId="0" fontId="56" fillId="0" borderId="13" xfId="0" applyFont="1" applyBorder="1"/>
    <xf numFmtId="0" fontId="51" fillId="0" borderId="0" xfId="0" applyFont="1" applyFill="1" applyAlignment="1" applyProtection="1">
      <alignment horizontal="left" vertical="center"/>
      <protection locked="0"/>
    </xf>
    <xf numFmtId="0" fontId="51" fillId="49" borderId="16" xfId="0" applyFont="1" applyFill="1" applyBorder="1" applyAlignment="1" applyProtection="1">
      <alignment horizontal="center" vertical="center"/>
      <protection locked="0" hidden="1"/>
    </xf>
    <xf numFmtId="0" fontId="51" fillId="3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hidden="1"/>
    </xf>
    <xf numFmtId="169" fontId="53" fillId="11" borderId="0" xfId="0" applyNumberFormat="1" applyFont="1" applyFill="1" applyAlignment="1" applyProtection="1">
      <alignment horizontal="left" vertical="center"/>
      <protection locked="0" hidden="1"/>
    </xf>
    <xf numFmtId="169" fontId="53" fillId="11" borderId="0" xfId="0" applyNumberFormat="1" applyFont="1" applyFill="1" applyAlignment="1" applyProtection="1">
      <alignment horizontal="left" vertical="center"/>
      <protection locked="0"/>
    </xf>
    <xf numFmtId="0" fontId="53" fillId="11" borderId="0" xfId="0" applyFont="1" applyFill="1" applyBorder="1" applyAlignment="1" applyProtection="1">
      <alignment horizontal="left" vertical="center"/>
      <protection locked="0"/>
    </xf>
    <xf numFmtId="0" fontId="55" fillId="11" borderId="0" xfId="0" applyFont="1" applyFill="1" applyBorder="1" applyAlignment="1">
      <alignment horizontal="left" vertical="center"/>
    </xf>
    <xf numFmtId="0" fontId="55" fillId="11" borderId="0" xfId="0" applyFont="1" applyFill="1" applyAlignment="1" applyProtection="1">
      <alignment horizontal="left" vertical="center"/>
      <protection hidden="1"/>
    </xf>
    <xf numFmtId="0" fontId="55" fillId="11" borderId="0" xfId="0" applyFont="1" applyFill="1" applyBorder="1" applyAlignment="1" applyProtection="1">
      <alignment horizontal="left" vertical="center"/>
      <protection locked="0" hidden="1"/>
    </xf>
    <xf numFmtId="169" fontId="55" fillId="11" borderId="0" xfId="0" applyNumberFormat="1" applyFont="1" applyFill="1" applyBorder="1" applyAlignment="1" applyProtection="1">
      <alignment horizontal="left" vertical="center"/>
      <protection hidden="1"/>
    </xf>
    <xf numFmtId="0" fontId="55" fillId="11" borderId="0" xfId="0" applyFont="1" applyFill="1" applyBorder="1" applyAlignment="1" applyProtection="1">
      <alignment horizontal="left" vertical="center"/>
      <protection hidden="1"/>
    </xf>
    <xf numFmtId="0" fontId="55" fillId="11" borderId="0" xfId="0" applyFont="1" applyFill="1" applyBorder="1" applyAlignment="1" applyProtection="1">
      <alignment horizontal="left" vertical="center"/>
      <protection locked="0"/>
    </xf>
    <xf numFmtId="169" fontId="55" fillId="11" borderId="0" xfId="0" applyNumberFormat="1" applyFont="1" applyFill="1" applyBorder="1" applyAlignment="1" applyProtection="1">
      <alignment horizontal="left" vertical="center"/>
      <protection locked="0"/>
    </xf>
    <xf numFmtId="0" fontId="55" fillId="11" borderId="0" xfId="0" applyFont="1" applyFill="1" applyAlignment="1">
      <alignment horizontal="left" vertical="center"/>
    </xf>
    <xf numFmtId="169" fontId="55" fillId="11" borderId="0" xfId="0" applyNumberFormat="1" applyFont="1" applyFill="1" applyAlignment="1" applyProtection="1">
      <alignment horizontal="left" vertical="center"/>
      <protection locked="0"/>
    </xf>
    <xf numFmtId="0" fontId="51" fillId="3" borderId="0" xfId="0" applyFont="1" applyFill="1" applyAlignment="1" applyProtection="1">
      <alignment horizontal="left" vertical="center"/>
      <protection hidden="1"/>
    </xf>
    <xf numFmtId="169" fontId="51" fillId="0" borderId="0" xfId="0" applyNumberFormat="1" applyFont="1" applyAlignment="1" applyProtection="1">
      <alignment horizontal="left" vertical="center"/>
      <protection locked="0"/>
    </xf>
    <xf numFmtId="169" fontId="51" fillId="15" borderId="15" xfId="0" applyNumberFormat="1" applyFont="1" applyFill="1" applyBorder="1" applyAlignment="1" applyProtection="1">
      <alignment horizontal="center" vertical="center"/>
      <protection locked="0" hidden="1"/>
    </xf>
    <xf numFmtId="0" fontId="34" fillId="2" borderId="16" xfId="0" applyFont="1" applyFill="1" applyBorder="1" applyAlignment="1">
      <alignment horizontal="left" vertical="top"/>
    </xf>
    <xf numFmtId="0" fontId="34" fillId="2" borderId="14" xfId="0" applyFont="1" applyFill="1" applyBorder="1" applyAlignment="1">
      <alignment horizontal="left" vertical="top"/>
    </xf>
    <xf numFmtId="0" fontId="0" fillId="2" borderId="16" xfId="0" applyFill="1" applyBorder="1" applyAlignment="1">
      <alignment horizontal="left" vertical="top"/>
    </xf>
    <xf numFmtId="0" fontId="17" fillId="0" borderId="1" xfId="0" applyFont="1" applyBorder="1" applyAlignment="1">
      <alignment horizontal="center" vertical="center"/>
    </xf>
    <xf numFmtId="12" fontId="17" fillId="0" borderId="1" xfId="0" applyNumberFormat="1" applyFont="1" applyBorder="1" applyAlignment="1">
      <alignment horizontal="center" vertical="center"/>
    </xf>
    <xf numFmtId="12" fontId="17" fillId="0" borderId="1" xfId="0" applyNumberFormat="1" applyFont="1" applyFill="1" applyBorder="1" applyAlignment="1">
      <alignment horizontal="center" vertical="center"/>
    </xf>
    <xf numFmtId="0" fontId="0" fillId="2" borderId="0" xfId="0" applyFill="1" applyBorder="1"/>
    <xf numFmtId="169" fontId="57" fillId="0" borderId="0" xfId="0" applyNumberFormat="1" applyFont="1" applyAlignment="1">
      <alignment horizontal="left" vertical="top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2" fontId="0" fillId="0" borderId="1" xfId="0" applyNumberFormat="1" applyBorder="1"/>
    <xf numFmtId="13" fontId="51" fillId="15" borderId="52" xfId="0" applyNumberFormat="1" applyFont="1" applyFill="1" applyBorder="1" applyAlignment="1" applyProtection="1">
      <alignment horizontal="center" vertical="center"/>
      <protection locked="0" hidden="1"/>
    </xf>
    <xf numFmtId="0" fontId="51" fillId="11" borderId="16" xfId="0" applyFont="1" applyFill="1" applyBorder="1" applyAlignment="1" applyProtection="1">
      <alignment vertical="center"/>
      <protection hidden="1"/>
    </xf>
    <xf numFmtId="0" fontId="52" fillId="49" borderId="36" xfId="0" applyFont="1" applyFill="1" applyBorder="1" applyAlignment="1" applyProtection="1">
      <alignment horizontal="center" vertical="center"/>
      <protection locked="0" hidden="1"/>
    </xf>
    <xf numFmtId="12" fontId="51" fillId="0" borderId="37" xfId="0" applyNumberFormat="1" applyFont="1" applyBorder="1" applyAlignment="1" applyProtection="1">
      <alignment vertical="center"/>
      <protection locked="0"/>
    </xf>
    <xf numFmtId="0" fontId="51" fillId="0" borderId="37" xfId="0" applyFont="1" applyBorder="1" applyAlignment="1">
      <alignment vertical="center"/>
    </xf>
    <xf numFmtId="169" fontId="51" fillId="15" borderId="13" xfId="0" applyNumberFormat="1" applyFont="1" applyFill="1" applyBorder="1" applyAlignment="1" applyProtection="1">
      <alignment horizontal="center" vertical="center"/>
      <protection locked="0" hidden="1"/>
    </xf>
    <xf numFmtId="169" fontId="51" fillId="15" borderId="27" xfId="0" applyNumberFormat="1" applyFont="1" applyFill="1" applyBorder="1" applyAlignment="1" applyProtection="1">
      <alignment horizontal="center" vertical="center"/>
      <protection locked="0" hidden="1"/>
    </xf>
    <xf numFmtId="0" fontId="51" fillId="0" borderId="53" xfId="0" applyFont="1" applyBorder="1" applyAlignment="1">
      <alignment vertical="center"/>
    </xf>
    <xf numFmtId="169" fontId="51" fillId="15" borderId="20" xfId="0" applyNumberFormat="1" applyFont="1" applyFill="1" applyBorder="1" applyAlignment="1" applyProtection="1">
      <alignment horizontal="center" vertical="center"/>
      <protection locked="0" hidden="1"/>
    </xf>
    <xf numFmtId="13" fontId="51" fillId="15" borderId="7" xfId="0" applyNumberFormat="1" applyFont="1" applyFill="1" applyBorder="1" applyAlignment="1" applyProtection="1">
      <alignment horizontal="center" vertical="center"/>
      <protection locked="0" hidden="1"/>
    </xf>
    <xf numFmtId="0" fontId="51" fillId="3" borderId="16" xfId="0" applyFont="1" applyFill="1" applyBorder="1" applyProtection="1">
      <protection locked="0" hidden="1"/>
    </xf>
    <xf numFmtId="0" fontId="51" fillId="49" borderId="0" xfId="0" applyFont="1" applyFill="1" applyAlignment="1" applyProtection="1">
      <alignment horizontal="right" vertical="center"/>
      <protection locked="0" hidden="1"/>
    </xf>
    <xf numFmtId="0" fontId="51" fillId="15" borderId="32" xfId="0" applyNumberFormat="1" applyFont="1" applyFill="1" applyBorder="1" applyAlignment="1" applyProtection="1">
      <alignment horizontal="center" vertical="center"/>
      <protection locked="0" hidden="1"/>
    </xf>
    <xf numFmtId="171" fontId="0" fillId="0" borderId="1" xfId="0" applyNumberFormat="1" applyBorder="1"/>
    <xf numFmtId="0" fontId="0" fillId="0" borderId="0" xfId="0" applyNumberFormat="1"/>
    <xf numFmtId="165" fontId="51" fillId="0" borderId="37" xfId="0" applyNumberFormat="1" applyFont="1" applyBorder="1" applyAlignment="1" applyProtection="1">
      <alignment horizontal="center" vertical="center"/>
      <protection locked="0" hidden="1"/>
    </xf>
    <xf numFmtId="165" fontId="51" fillId="0" borderId="37" xfId="0" applyNumberFormat="1" applyFont="1" applyBorder="1" applyAlignment="1" applyProtection="1">
      <alignment horizontal="center" vertical="center"/>
      <protection hidden="1"/>
    </xf>
    <xf numFmtId="169" fontId="51" fillId="15" borderId="54" xfId="0" applyNumberFormat="1" applyFont="1" applyFill="1" applyBorder="1" applyAlignment="1" applyProtection="1">
      <alignment horizontal="center" vertical="center"/>
      <protection locked="0" hidden="1"/>
    </xf>
    <xf numFmtId="169" fontId="51" fillId="15" borderId="1" xfId="0" applyNumberFormat="1" applyFont="1" applyFill="1" applyBorder="1" applyAlignment="1" applyProtection="1">
      <alignment horizontal="center" vertical="center"/>
      <protection locked="0" hidden="1"/>
    </xf>
    <xf numFmtId="0" fontId="52" fillId="49" borderId="1" xfId="0" applyFont="1" applyFill="1" applyBorder="1" applyAlignment="1" applyProtection="1">
      <alignment horizontal="center" vertical="center"/>
      <protection locked="0" hidden="1"/>
    </xf>
    <xf numFmtId="0" fontId="51" fillId="49" borderId="1" xfId="0" applyFont="1" applyFill="1" applyBorder="1" applyAlignment="1">
      <alignment vertical="center"/>
    </xf>
    <xf numFmtId="165" fontId="51" fillId="2" borderId="15" xfId="0" applyNumberFormat="1" applyFont="1" applyFill="1" applyBorder="1" applyAlignment="1" applyProtection="1">
      <alignment vertical="center"/>
      <protection hidden="1"/>
    </xf>
    <xf numFmtId="165" fontId="51" fillId="2" borderId="15" xfId="0" applyNumberFormat="1" applyFont="1" applyFill="1" applyBorder="1" applyAlignment="1" applyProtection="1">
      <alignment horizontal="center" vertical="center"/>
      <protection hidden="1"/>
    </xf>
    <xf numFmtId="165" fontId="51" fillId="2" borderId="15" xfId="0" applyNumberFormat="1" applyFont="1" applyFill="1" applyBorder="1" applyAlignment="1" applyProtection="1">
      <alignment horizontal="center" vertical="center"/>
      <protection locked="0" hidden="1"/>
    </xf>
    <xf numFmtId="165" fontId="51" fillId="3" borderId="15" xfId="0" applyNumberFormat="1" applyFont="1" applyFill="1" applyBorder="1" applyAlignment="1" applyProtection="1">
      <alignment horizontal="center" vertical="center"/>
      <protection locked="0" hidden="1"/>
    </xf>
    <xf numFmtId="165" fontId="51" fillId="0" borderId="15" xfId="0" applyNumberFormat="1" applyFont="1" applyBorder="1" applyAlignment="1" applyProtection="1">
      <alignment horizontal="center" vertical="center"/>
      <protection locked="0" hidden="1"/>
    </xf>
    <xf numFmtId="165" fontId="51" fillId="0" borderId="15" xfId="0" applyNumberFormat="1" applyFont="1" applyBorder="1" applyAlignment="1" applyProtection="1">
      <alignment horizontal="center" vertical="center"/>
      <protection hidden="1"/>
    </xf>
    <xf numFmtId="13" fontId="51" fillId="15" borderId="1" xfId="0" applyNumberFormat="1" applyFont="1" applyFill="1" applyBorder="1" applyAlignment="1" applyProtection="1">
      <alignment horizontal="center" vertical="center"/>
      <protection locked="0" hidden="1"/>
    </xf>
    <xf numFmtId="169" fontId="51" fillId="15" borderId="1" xfId="0" applyNumberFormat="1" applyFont="1" applyFill="1" applyBorder="1" applyAlignment="1" applyProtection="1">
      <alignment horizontal="center" vertical="center"/>
      <protection hidden="1"/>
    </xf>
    <xf numFmtId="170" fontId="51" fillId="15" borderId="15" xfId="0" applyNumberFormat="1" applyFont="1" applyFill="1" applyBorder="1" applyAlignment="1" applyProtection="1">
      <alignment horizontal="center" vertical="center"/>
      <protection locked="0" hidden="1"/>
    </xf>
    <xf numFmtId="0" fontId="52" fillId="11" borderId="0" xfId="0" applyFont="1" applyFill="1" applyAlignment="1" applyProtection="1">
      <alignment horizontal="left" vertical="center"/>
      <protection locked="0"/>
    </xf>
    <xf numFmtId="0" fontId="53" fillId="0" borderId="1" xfId="0" applyFont="1" applyFill="1" applyBorder="1" applyAlignment="1" applyProtection="1">
      <alignment horizontal="center" vertical="center"/>
      <protection locked="0" hidden="1"/>
    </xf>
    <xf numFmtId="0" fontId="53" fillId="11" borderId="1" xfId="0" applyFont="1" applyFill="1" applyBorder="1" applyAlignment="1" applyProtection="1">
      <alignment horizontal="center" vertical="center"/>
      <protection locked="0" hidden="1"/>
    </xf>
    <xf numFmtId="169" fontId="58" fillId="0" borderId="0" xfId="0" applyNumberFormat="1" applyFont="1" applyAlignment="1">
      <alignment horizontal="left" vertical="top"/>
    </xf>
    <xf numFmtId="169" fontId="58" fillId="0" borderId="0" xfId="0" applyNumberFormat="1" applyFont="1" applyAlignment="1">
      <alignment horizontal="left" vertical="center"/>
    </xf>
    <xf numFmtId="169" fontId="58" fillId="2" borderId="0" xfId="0" applyNumberFormat="1" applyFont="1" applyFill="1" applyAlignment="1">
      <alignment horizontal="left" vertical="top"/>
    </xf>
    <xf numFmtId="0" fontId="58" fillId="0" borderId="0" xfId="0" applyFont="1" applyAlignment="1">
      <alignment vertical="top"/>
    </xf>
    <xf numFmtId="0" fontId="58" fillId="0" borderId="0" xfId="0" applyFont="1"/>
    <xf numFmtId="169" fontId="58" fillId="0" borderId="0" xfId="0" applyNumberFormat="1" applyFont="1"/>
    <xf numFmtId="169" fontId="58" fillId="50" borderId="0" xfId="0" applyNumberFormat="1" applyFont="1" applyFill="1"/>
    <xf numFmtId="0" fontId="0" fillId="0" borderId="0" xfId="0" applyFill="1" applyBorder="1"/>
    <xf numFmtId="12" fontId="31" fillId="0" borderId="0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horizontal="left"/>
    </xf>
    <xf numFmtId="12" fontId="7" fillId="0" borderId="0" xfId="0" applyNumberFormat="1" applyFont="1" applyFill="1" applyBorder="1" applyAlignment="1" applyProtection="1">
      <alignment wrapText="1"/>
    </xf>
    <xf numFmtId="0" fontId="0" fillId="0" borderId="0" xfId="0" applyAlignment="1">
      <alignment wrapText="1"/>
    </xf>
    <xf numFmtId="0" fontId="0" fillId="0" borderId="24" xfId="0" applyBorder="1"/>
    <xf numFmtId="0" fontId="0" fillId="0" borderId="22" xfId="0" applyBorder="1"/>
    <xf numFmtId="0" fontId="51" fillId="2" borderId="15" xfId="0" applyNumberFormat="1" applyFont="1" applyFill="1" applyBorder="1" applyAlignment="1" applyProtection="1">
      <alignment horizontal="center" vertical="center"/>
      <protection hidden="1"/>
    </xf>
    <xf numFmtId="0" fontId="51" fillId="2" borderId="1" xfId="0" applyNumberFormat="1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51" fillId="49" borderId="23" xfId="0" applyFont="1" applyFill="1" applyBorder="1" applyAlignment="1" applyProtection="1">
      <alignment horizontal="center" vertical="center"/>
      <protection locked="0" hidden="1"/>
    </xf>
    <xf numFmtId="0" fontId="51" fillId="49" borderId="24" xfId="0" applyFont="1" applyFill="1" applyBorder="1" applyAlignment="1" applyProtection="1">
      <alignment horizontal="center" vertical="center"/>
      <protection locked="0" hidden="1"/>
    </xf>
    <xf numFmtId="0" fontId="51" fillId="49" borderId="21" xfId="0" applyFont="1" applyFill="1" applyBorder="1" applyAlignment="1" applyProtection="1">
      <alignment horizontal="center" vertical="center"/>
      <protection locked="0" hidden="1"/>
    </xf>
    <xf numFmtId="0" fontId="51" fillId="49" borderId="22" xfId="0" applyFont="1" applyFill="1" applyBorder="1" applyAlignment="1" applyProtection="1">
      <alignment horizontal="center" vertical="center"/>
      <protection locked="0" hidden="1"/>
    </xf>
    <xf numFmtId="0" fontId="51" fillId="11" borderId="17" xfId="0" applyFont="1" applyFill="1" applyBorder="1" applyAlignment="1" applyProtection="1">
      <alignment horizontal="center" vertical="center"/>
      <protection hidden="1"/>
    </xf>
    <xf numFmtId="0" fontId="51" fillId="11" borderId="18" xfId="0" applyFont="1" applyFill="1" applyBorder="1" applyAlignment="1" applyProtection="1">
      <alignment horizontal="center" vertical="center"/>
      <protection hidden="1"/>
    </xf>
    <xf numFmtId="0" fontId="51" fillId="49" borderId="23" xfId="0" applyFont="1" applyFill="1" applyBorder="1" applyAlignment="1">
      <alignment horizontal="center" vertical="center"/>
    </xf>
    <xf numFmtId="0" fontId="51" fillId="49" borderId="24" xfId="0" applyFont="1" applyFill="1" applyBorder="1" applyAlignment="1">
      <alignment horizontal="center" vertical="center"/>
    </xf>
    <xf numFmtId="0" fontId="51" fillId="49" borderId="21" xfId="0" applyFont="1" applyFill="1" applyBorder="1" applyAlignment="1">
      <alignment horizontal="center" vertical="center"/>
    </xf>
    <xf numFmtId="0" fontId="51" fillId="49" borderId="22" xfId="0" applyFont="1" applyFill="1" applyBorder="1" applyAlignment="1">
      <alignment horizontal="center" vertical="center"/>
    </xf>
    <xf numFmtId="0" fontId="52" fillId="49" borderId="23" xfId="0" applyFont="1" applyFill="1" applyBorder="1" applyAlignment="1">
      <alignment horizontal="center" vertical="center"/>
    </xf>
    <xf numFmtId="0" fontId="52" fillId="49" borderId="24" xfId="0" applyFont="1" applyFill="1" applyBorder="1" applyAlignment="1">
      <alignment horizontal="center" vertical="center"/>
    </xf>
    <xf numFmtId="0" fontId="52" fillId="49" borderId="21" xfId="0" applyFont="1" applyFill="1" applyBorder="1" applyAlignment="1">
      <alignment horizontal="center" vertical="center"/>
    </xf>
    <xf numFmtId="0" fontId="52" fillId="49" borderId="22" xfId="0" applyFont="1" applyFill="1" applyBorder="1" applyAlignment="1">
      <alignment horizontal="center" vertical="center"/>
    </xf>
    <xf numFmtId="0" fontId="52" fillId="49" borderId="5" xfId="0" applyFont="1" applyFill="1" applyBorder="1" applyAlignment="1">
      <alignment horizontal="center" vertical="center"/>
    </xf>
    <xf numFmtId="0" fontId="52" fillId="49" borderId="6" xfId="0" applyFont="1" applyFill="1" applyBorder="1" applyAlignment="1">
      <alignment horizontal="center" vertical="center"/>
    </xf>
    <xf numFmtId="0" fontId="51" fillId="49" borderId="5" xfId="0" applyFont="1" applyFill="1" applyBorder="1" applyAlignment="1">
      <alignment horizontal="center" vertical="center"/>
    </xf>
    <xf numFmtId="0" fontId="51" fillId="49" borderId="6" xfId="0" applyFont="1" applyFill="1" applyBorder="1" applyAlignment="1">
      <alignment horizontal="center" vertical="center"/>
    </xf>
    <xf numFmtId="0" fontId="51" fillId="49" borderId="51" xfId="0" applyFont="1" applyFill="1" applyBorder="1" applyAlignment="1">
      <alignment horizontal="center" vertical="center"/>
    </xf>
    <xf numFmtId="0" fontId="51" fillId="49" borderId="14" xfId="0" applyFont="1" applyFill="1" applyBorder="1" applyAlignment="1">
      <alignment horizontal="center" vertical="center"/>
    </xf>
    <xf numFmtId="0" fontId="51" fillId="49" borderId="51" xfId="0" applyFont="1" applyFill="1" applyBorder="1" applyAlignment="1" applyProtection="1">
      <alignment horizontal="center" vertical="center"/>
      <protection locked="0" hidden="1"/>
    </xf>
    <xf numFmtId="0" fontId="51" fillId="49" borderId="14" xfId="0" applyFont="1" applyFill="1" applyBorder="1" applyAlignment="1" applyProtection="1">
      <alignment horizontal="center" vertical="center"/>
      <protection locked="0" hidden="1"/>
    </xf>
    <xf numFmtId="0" fontId="51" fillId="11" borderId="0" xfId="0" applyFont="1" applyFill="1" applyAlignment="1" applyProtection="1">
      <alignment horizontal="center"/>
    </xf>
    <xf numFmtId="0" fontId="51" fillId="11" borderId="29" xfId="0" applyFont="1" applyFill="1" applyBorder="1" applyAlignment="1" applyProtection="1">
      <alignment horizontal="center" vertical="center" wrapText="1"/>
      <protection hidden="1"/>
    </xf>
    <xf numFmtId="0" fontId="51" fillId="11" borderId="0" xfId="0" applyFont="1" applyFill="1" applyBorder="1" applyAlignment="1" applyProtection="1">
      <alignment horizontal="center" vertical="center" wrapText="1"/>
      <protection hidden="1"/>
    </xf>
    <xf numFmtId="0" fontId="51" fillId="11" borderId="4" xfId="0" applyFont="1" applyFill="1" applyBorder="1" applyAlignment="1" applyProtection="1">
      <alignment horizontal="center" vertical="center" wrapText="1"/>
      <protection hidden="1"/>
    </xf>
    <xf numFmtId="0" fontId="51" fillId="11" borderId="24" xfId="0" applyFont="1" applyFill="1" applyBorder="1" applyAlignment="1" applyProtection="1">
      <alignment horizontal="center" vertical="center" wrapText="1"/>
      <protection locked="0" hidden="1"/>
    </xf>
    <xf numFmtId="0" fontId="51" fillId="11" borderId="20" xfId="0" applyFont="1" applyFill="1" applyBorder="1" applyAlignment="1" applyProtection="1">
      <alignment horizontal="center" vertical="center" wrapText="1"/>
      <protection locked="0" hidden="1"/>
    </xf>
    <xf numFmtId="0" fontId="51" fillId="0" borderId="0" xfId="0" applyFont="1" applyAlignment="1" applyProtection="1">
      <alignment horizontal="center"/>
    </xf>
    <xf numFmtId="0" fontId="10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1"/>
    <cellStyle name="Normal_Sheet1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3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3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3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3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3" tint="0.59996337778862885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CC"/>
      <color rgb="FFFAEBB6"/>
      <color rgb="FFF6F18A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  <pageSetUpPr fitToPage="1"/>
  </sheetPr>
  <dimension ref="A1:EV13"/>
  <sheetViews>
    <sheetView zoomScale="40" zoomScaleNormal="40" zoomScaleSheetLayoutView="40" workbookViewId="0">
      <pane xSplit="1" ySplit="2" topLeftCell="BY3" activePane="bottomRight" state="frozen"/>
      <selection activeCell="T13" sqref="T13"/>
      <selection pane="topRight" activeCell="T13" sqref="T13"/>
      <selection pane="bottomLeft" activeCell="T13" sqref="T13"/>
      <selection pane="bottomRight" activeCell="CF4" sqref="CF4"/>
    </sheetView>
  </sheetViews>
  <sheetFormatPr defaultRowHeight="15" x14ac:dyDescent="0.25"/>
  <cols>
    <col min="1" max="1" width="81.7109375" customWidth="1"/>
    <col min="2" max="11" width="13.85546875" style="77" customWidth="1"/>
    <col min="12" max="12" width="18.5703125" style="77" customWidth="1"/>
    <col min="13" max="14" width="13.85546875" style="77" customWidth="1"/>
    <col min="15" max="15" width="15.7109375" style="77" customWidth="1"/>
    <col min="16" max="115" width="13.85546875" style="77" customWidth="1"/>
    <col min="116" max="152" width="15.5703125" bestFit="1" customWidth="1"/>
  </cols>
  <sheetData>
    <row r="1" spans="1:152" s="67" customFormat="1" ht="52.5" customHeight="1" x14ac:dyDescent="0.9">
      <c r="A1" s="487" t="s">
        <v>157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488"/>
      <c r="CB1" s="488"/>
      <c r="CC1" s="488"/>
      <c r="CD1" s="488"/>
      <c r="CE1" s="488"/>
      <c r="CF1" s="488"/>
      <c r="CG1" s="488"/>
      <c r="CH1" s="488"/>
      <c r="CI1" s="488"/>
      <c r="CJ1" s="488"/>
      <c r="CK1" s="488"/>
      <c r="CL1" s="488"/>
      <c r="CM1" s="488"/>
      <c r="CN1" s="488"/>
      <c r="CO1" s="488"/>
      <c r="CP1" s="488"/>
      <c r="CQ1" s="488"/>
      <c r="CR1" s="488"/>
      <c r="CS1" s="488"/>
      <c r="CT1" s="488"/>
      <c r="CU1" s="488"/>
      <c r="CV1" s="488"/>
      <c r="CW1" s="488"/>
      <c r="CX1" s="488"/>
      <c r="CY1" s="488"/>
      <c r="CZ1" s="488"/>
      <c r="DA1" s="488"/>
      <c r="DB1" s="488"/>
      <c r="DC1" s="488"/>
      <c r="DD1" s="488"/>
      <c r="DE1" s="488"/>
      <c r="DF1" s="488"/>
      <c r="DG1" s="488"/>
      <c r="DH1" s="488"/>
      <c r="DI1" s="488"/>
      <c r="DJ1" s="488"/>
      <c r="DK1" s="488"/>
      <c r="DL1" s="430"/>
      <c r="DM1" s="430"/>
      <c r="DN1" s="430"/>
      <c r="DO1" s="430"/>
      <c r="DP1" s="430"/>
      <c r="DQ1" s="430"/>
      <c r="DR1" s="430"/>
      <c r="DS1" s="430"/>
      <c r="DT1" s="430"/>
      <c r="DU1" s="430"/>
      <c r="DV1" s="430"/>
      <c r="DW1" s="430"/>
      <c r="DX1" s="430"/>
      <c r="DY1" s="430"/>
      <c r="DZ1" s="430"/>
      <c r="EA1" s="430"/>
      <c r="EB1" s="430"/>
      <c r="EC1" s="430"/>
      <c r="ED1" s="430"/>
      <c r="EE1" s="430"/>
      <c r="EF1" s="430"/>
      <c r="EG1" s="430"/>
      <c r="EH1" s="430"/>
      <c r="EI1" s="430"/>
      <c r="EJ1" s="430"/>
      <c r="EK1" s="430"/>
      <c r="EL1" s="430"/>
      <c r="EM1" s="430"/>
      <c r="EN1" s="430"/>
      <c r="EO1" s="430"/>
      <c r="EP1" s="430"/>
      <c r="EQ1" s="430"/>
      <c r="ER1" s="430"/>
      <c r="ES1" s="430"/>
      <c r="ET1" s="430"/>
      <c r="EU1" s="430"/>
      <c r="EV1" s="430"/>
    </row>
    <row r="2" spans="1:152" s="70" customFormat="1" ht="66" customHeight="1" x14ac:dyDescent="0.25">
      <c r="A2" s="68" t="s">
        <v>158</v>
      </c>
      <c r="B2" s="69" t="s">
        <v>159</v>
      </c>
      <c r="C2" s="69" t="s">
        <v>160</v>
      </c>
      <c r="D2" s="69" t="s">
        <v>161</v>
      </c>
      <c r="E2" s="69" t="s">
        <v>162</v>
      </c>
      <c r="F2" s="69" t="s">
        <v>163</v>
      </c>
      <c r="G2" s="69" t="s">
        <v>164</v>
      </c>
      <c r="H2" s="69" t="s">
        <v>165</v>
      </c>
      <c r="I2" s="69" t="s">
        <v>166</v>
      </c>
      <c r="J2" s="69" t="s">
        <v>167</v>
      </c>
      <c r="K2" s="69" t="s">
        <v>168</v>
      </c>
      <c r="L2" s="69" t="s">
        <v>169</v>
      </c>
      <c r="M2" s="69" t="s">
        <v>170</v>
      </c>
      <c r="N2" s="69" t="s">
        <v>171</v>
      </c>
      <c r="O2" s="69" t="s">
        <v>172</v>
      </c>
      <c r="P2" s="69" t="s">
        <v>173</v>
      </c>
      <c r="Q2" s="69" t="s">
        <v>174</v>
      </c>
      <c r="R2" s="69" t="s">
        <v>175</v>
      </c>
      <c r="S2" s="69" t="s">
        <v>176</v>
      </c>
      <c r="T2" s="69" t="s">
        <v>177</v>
      </c>
      <c r="U2" s="69" t="s">
        <v>178</v>
      </c>
      <c r="V2" s="69" t="s">
        <v>179</v>
      </c>
      <c r="W2" s="69" t="s">
        <v>180</v>
      </c>
      <c r="X2" s="69" t="s">
        <v>181</v>
      </c>
      <c r="Y2" s="69" t="s">
        <v>182</v>
      </c>
      <c r="Z2" s="69" t="s">
        <v>183</v>
      </c>
      <c r="AA2" s="69" t="s">
        <v>184</v>
      </c>
      <c r="AB2" s="69" t="s">
        <v>185</v>
      </c>
      <c r="AC2" s="69" t="s">
        <v>186</v>
      </c>
      <c r="AD2" s="69" t="s">
        <v>187</v>
      </c>
      <c r="AE2" s="69" t="s">
        <v>188</v>
      </c>
      <c r="AF2" s="69" t="s">
        <v>189</v>
      </c>
      <c r="AG2" s="69" t="s">
        <v>190</v>
      </c>
      <c r="AH2" s="69" t="s">
        <v>191</v>
      </c>
      <c r="AI2" s="69" t="s">
        <v>192</v>
      </c>
      <c r="AJ2" s="69" t="s">
        <v>193</v>
      </c>
      <c r="AK2" s="69" t="s">
        <v>194</v>
      </c>
      <c r="AL2" s="69" t="s">
        <v>195</v>
      </c>
      <c r="AM2" s="69"/>
      <c r="AN2" s="69" t="s">
        <v>196</v>
      </c>
      <c r="AO2" s="69" t="s">
        <v>197</v>
      </c>
      <c r="AP2" s="69" t="s">
        <v>198</v>
      </c>
      <c r="AQ2" s="69" t="s">
        <v>199</v>
      </c>
      <c r="AR2" s="69" t="s">
        <v>200</v>
      </c>
      <c r="AS2" s="69" t="s">
        <v>201</v>
      </c>
      <c r="AT2" s="69" t="s">
        <v>202</v>
      </c>
      <c r="AU2" s="69" t="s">
        <v>203</v>
      </c>
      <c r="AV2" s="69" t="s">
        <v>128</v>
      </c>
      <c r="AW2" s="69" t="s">
        <v>204</v>
      </c>
      <c r="AX2" s="69" t="s">
        <v>205</v>
      </c>
      <c r="AY2" s="69" t="s">
        <v>206</v>
      </c>
      <c r="AZ2" s="69" t="s">
        <v>207</v>
      </c>
      <c r="BA2" s="69" t="s">
        <v>208</v>
      </c>
      <c r="BB2" s="69" t="s">
        <v>209</v>
      </c>
      <c r="BC2" s="69" t="s">
        <v>210</v>
      </c>
      <c r="BD2" s="69" t="s">
        <v>211</v>
      </c>
      <c r="BE2" s="69" t="s">
        <v>212</v>
      </c>
      <c r="BF2" s="69" t="s">
        <v>213</v>
      </c>
      <c r="BG2" s="69" t="s">
        <v>214</v>
      </c>
      <c r="BH2" s="69" t="s">
        <v>215</v>
      </c>
      <c r="BI2" s="69" t="s">
        <v>216</v>
      </c>
      <c r="BJ2" s="69" t="s">
        <v>217</v>
      </c>
      <c r="BK2" s="69" t="s">
        <v>218</v>
      </c>
      <c r="BL2" s="69" t="s">
        <v>219</v>
      </c>
      <c r="BM2" s="69" t="s">
        <v>220</v>
      </c>
      <c r="BN2" s="69" t="s">
        <v>221</v>
      </c>
      <c r="BO2" s="69" t="s">
        <v>222</v>
      </c>
      <c r="BP2" s="69" t="s">
        <v>223</v>
      </c>
      <c r="BQ2" s="69" t="s">
        <v>224</v>
      </c>
      <c r="BR2" s="69" t="s">
        <v>225</v>
      </c>
      <c r="BS2" s="69" t="s">
        <v>226</v>
      </c>
      <c r="BT2" s="69" t="s">
        <v>227</v>
      </c>
      <c r="BU2" s="69" t="s">
        <v>228</v>
      </c>
      <c r="BV2" s="69" t="s">
        <v>229</v>
      </c>
      <c r="BW2" s="69" t="s">
        <v>230</v>
      </c>
      <c r="BX2" s="69" t="s">
        <v>231</v>
      </c>
      <c r="BY2" s="69"/>
      <c r="BZ2" s="69" t="s">
        <v>232</v>
      </c>
      <c r="CA2" s="69" t="s">
        <v>233</v>
      </c>
      <c r="CB2" s="69" t="s">
        <v>234</v>
      </c>
      <c r="CC2" s="69" t="s">
        <v>235</v>
      </c>
      <c r="CD2" s="69" t="s">
        <v>236</v>
      </c>
      <c r="CE2" s="69" t="s">
        <v>237</v>
      </c>
      <c r="CF2" s="69" t="s">
        <v>238</v>
      </c>
      <c r="CG2" s="69" t="s">
        <v>239</v>
      </c>
      <c r="CH2" s="69" t="s">
        <v>240</v>
      </c>
      <c r="CI2" s="69" t="s">
        <v>241</v>
      </c>
      <c r="CJ2" s="69" t="s">
        <v>242</v>
      </c>
      <c r="CK2" s="69" t="s">
        <v>243</v>
      </c>
      <c r="CL2" s="69" t="s">
        <v>244</v>
      </c>
      <c r="CM2" s="69" t="s">
        <v>245</v>
      </c>
      <c r="CN2" s="69" t="s">
        <v>246</v>
      </c>
      <c r="CO2" s="69" t="s">
        <v>247</v>
      </c>
      <c r="CP2" s="69" t="s">
        <v>248</v>
      </c>
      <c r="CQ2" s="69" t="s">
        <v>249</v>
      </c>
      <c r="CR2" s="69" t="s">
        <v>250</v>
      </c>
      <c r="CS2" s="69" t="s">
        <v>251</v>
      </c>
      <c r="CT2" s="69" t="s">
        <v>252</v>
      </c>
      <c r="CU2" s="69" t="s">
        <v>253</v>
      </c>
      <c r="CV2" s="69" t="s">
        <v>254</v>
      </c>
      <c r="CW2" s="69" t="s">
        <v>255</v>
      </c>
      <c r="CX2" s="69" t="s">
        <v>256</v>
      </c>
      <c r="CY2" s="69" t="s">
        <v>257</v>
      </c>
      <c r="CZ2" s="69" t="s">
        <v>258</v>
      </c>
      <c r="DA2" s="69" t="s">
        <v>259</v>
      </c>
      <c r="DB2" s="69" t="s">
        <v>260</v>
      </c>
      <c r="DC2" s="69" t="s">
        <v>261</v>
      </c>
      <c r="DD2" s="69" t="s">
        <v>262</v>
      </c>
      <c r="DE2" s="69" t="s">
        <v>263</v>
      </c>
      <c r="DF2" s="69" t="s">
        <v>264</v>
      </c>
      <c r="DG2" s="69" t="s">
        <v>265</v>
      </c>
      <c r="DH2" s="69" t="s">
        <v>266</v>
      </c>
      <c r="DI2" s="69" t="s">
        <v>267</v>
      </c>
      <c r="DJ2" s="69" t="s">
        <v>268</v>
      </c>
      <c r="DK2" s="69"/>
      <c r="DL2" s="69" t="s">
        <v>1118</v>
      </c>
      <c r="DM2" s="69" t="s">
        <v>1119</v>
      </c>
      <c r="DN2" s="69" t="s">
        <v>1120</v>
      </c>
      <c r="DO2" s="69" t="s">
        <v>1121</v>
      </c>
      <c r="DP2" s="69" t="s">
        <v>1122</v>
      </c>
      <c r="DQ2" s="69" t="s">
        <v>1123</v>
      </c>
      <c r="DR2" s="69" t="s">
        <v>1124</v>
      </c>
      <c r="DS2" s="69" t="s">
        <v>1125</v>
      </c>
      <c r="DT2" s="69" t="s">
        <v>1126</v>
      </c>
      <c r="DU2" s="69" t="s">
        <v>1127</v>
      </c>
      <c r="DV2" s="69" t="s">
        <v>1128</v>
      </c>
      <c r="DW2" s="69" t="s">
        <v>1129</v>
      </c>
      <c r="DX2" s="69" t="s">
        <v>1130</v>
      </c>
      <c r="DY2" s="69" t="s">
        <v>1131</v>
      </c>
      <c r="DZ2" s="69" t="s">
        <v>1132</v>
      </c>
      <c r="EA2" s="69" t="s">
        <v>1133</v>
      </c>
      <c r="EB2" s="69" t="s">
        <v>1134</v>
      </c>
      <c r="EC2" s="69" t="s">
        <v>1135</v>
      </c>
      <c r="ED2" s="69" t="s">
        <v>1136</v>
      </c>
      <c r="EE2" s="69" t="s">
        <v>1137</v>
      </c>
      <c r="EF2" s="69" t="s">
        <v>1138</v>
      </c>
      <c r="EG2" s="69" t="s">
        <v>1139</v>
      </c>
      <c r="EH2" s="69" t="s">
        <v>1140</v>
      </c>
      <c r="EI2" s="69" t="s">
        <v>1141</v>
      </c>
      <c r="EJ2" s="69" t="s">
        <v>1142</v>
      </c>
      <c r="EK2" s="69" t="s">
        <v>1143</v>
      </c>
      <c r="EL2" s="69" t="s">
        <v>1144</v>
      </c>
      <c r="EM2" s="69" t="s">
        <v>1145</v>
      </c>
      <c r="EN2" s="69" t="s">
        <v>1146</v>
      </c>
      <c r="EO2" s="69" t="s">
        <v>1147</v>
      </c>
      <c r="EP2" s="69" t="s">
        <v>1148</v>
      </c>
      <c r="EQ2" s="69" t="s">
        <v>1149</v>
      </c>
      <c r="ER2" s="69" t="s">
        <v>1150</v>
      </c>
      <c r="ES2" s="69" t="s">
        <v>1151</v>
      </c>
      <c r="ET2" s="69" t="s">
        <v>1152</v>
      </c>
      <c r="EU2" s="69" t="s">
        <v>1153</v>
      </c>
      <c r="EV2" s="69" t="s">
        <v>1154</v>
      </c>
    </row>
    <row r="3" spans="1:152" ht="54.75" customHeight="1" x14ac:dyDescent="0.45">
      <c r="A3" s="71" t="s">
        <v>134</v>
      </c>
      <c r="B3" s="72">
        <v>28.5</v>
      </c>
      <c r="C3" s="72">
        <v>29.5</v>
      </c>
      <c r="D3" s="72">
        <v>30.5</v>
      </c>
      <c r="E3" s="72">
        <v>31.5</v>
      </c>
      <c r="F3" s="72">
        <v>32.5</v>
      </c>
      <c r="G3" s="72">
        <v>33.5</v>
      </c>
      <c r="H3" s="72">
        <v>34.5</v>
      </c>
      <c r="I3" s="72">
        <v>35.5</v>
      </c>
      <c r="J3" s="72">
        <v>36.5</v>
      </c>
      <c r="K3" s="72">
        <v>37.5</v>
      </c>
      <c r="L3" s="72">
        <v>38.5</v>
      </c>
      <c r="M3" s="72">
        <v>39.5</v>
      </c>
      <c r="N3" s="72">
        <v>40.5</v>
      </c>
      <c r="O3" s="72">
        <v>41.5</v>
      </c>
      <c r="P3" s="72">
        <v>42.5</v>
      </c>
      <c r="Q3" s="72">
        <v>43.5</v>
      </c>
      <c r="R3" s="72">
        <v>44.5</v>
      </c>
      <c r="S3" s="72">
        <v>45.5</v>
      </c>
      <c r="T3" s="72">
        <v>46.5</v>
      </c>
      <c r="U3" s="72">
        <v>47.5</v>
      </c>
      <c r="V3" s="72">
        <v>48.5</v>
      </c>
      <c r="W3" s="72">
        <v>49.5</v>
      </c>
      <c r="X3" s="72">
        <v>50.5</v>
      </c>
      <c r="Y3" s="72">
        <v>51.5</v>
      </c>
      <c r="Z3" s="72">
        <v>52.5</v>
      </c>
      <c r="AA3" s="72">
        <v>53.5</v>
      </c>
      <c r="AB3" s="72">
        <v>54.5</v>
      </c>
      <c r="AC3" s="72">
        <v>55.5</v>
      </c>
      <c r="AD3" s="72">
        <v>56.5</v>
      </c>
      <c r="AE3" s="72">
        <v>57.5</v>
      </c>
      <c r="AF3" s="72">
        <v>58.5</v>
      </c>
      <c r="AG3" s="72">
        <v>59.5</v>
      </c>
      <c r="AH3" s="72">
        <v>60.5</v>
      </c>
      <c r="AI3" s="72">
        <v>61.5</v>
      </c>
      <c r="AJ3" s="72">
        <v>62.5</v>
      </c>
      <c r="AK3" s="72">
        <v>63.5</v>
      </c>
      <c r="AL3" s="72">
        <v>64.5</v>
      </c>
      <c r="AM3" s="72"/>
      <c r="AN3" s="72">
        <v>28.5</v>
      </c>
      <c r="AO3" s="72">
        <v>29.5</v>
      </c>
      <c r="AP3" s="72">
        <v>30.5</v>
      </c>
      <c r="AQ3" s="72">
        <v>31.5</v>
      </c>
      <c r="AR3" s="72">
        <v>32.5</v>
      </c>
      <c r="AS3" s="72">
        <v>33.5</v>
      </c>
      <c r="AT3" s="72">
        <v>34.5</v>
      </c>
      <c r="AU3" s="72">
        <v>35.5</v>
      </c>
      <c r="AV3" s="72">
        <v>36.5</v>
      </c>
      <c r="AW3" s="72">
        <v>37.5</v>
      </c>
      <c r="AX3" s="72">
        <v>38.5</v>
      </c>
      <c r="AY3" s="72">
        <v>39.5</v>
      </c>
      <c r="AZ3" s="72">
        <v>40.5</v>
      </c>
      <c r="BA3" s="72">
        <v>41.5</v>
      </c>
      <c r="BB3" s="72">
        <v>42.5</v>
      </c>
      <c r="BC3" s="72">
        <v>43.5</v>
      </c>
      <c r="BD3" s="72">
        <v>44.5</v>
      </c>
      <c r="BE3" s="72">
        <v>45.5</v>
      </c>
      <c r="BF3" s="72">
        <v>46.5</v>
      </c>
      <c r="BG3" s="72">
        <v>47.5</v>
      </c>
      <c r="BH3" s="72">
        <v>48.5</v>
      </c>
      <c r="BI3" s="72">
        <v>49.5</v>
      </c>
      <c r="BJ3" s="72">
        <v>50.5</v>
      </c>
      <c r="BK3" s="72">
        <v>51.5</v>
      </c>
      <c r="BL3" s="72">
        <v>52.5</v>
      </c>
      <c r="BM3" s="72">
        <v>53.5</v>
      </c>
      <c r="BN3" s="72">
        <v>54.5</v>
      </c>
      <c r="BO3" s="72">
        <v>55.5</v>
      </c>
      <c r="BP3" s="72">
        <v>56.5</v>
      </c>
      <c r="BQ3" s="72">
        <v>57.5</v>
      </c>
      <c r="BR3" s="72">
        <v>58.5</v>
      </c>
      <c r="BS3" s="72">
        <v>59.5</v>
      </c>
      <c r="BT3" s="72">
        <v>60.5</v>
      </c>
      <c r="BU3" s="72">
        <v>61.5</v>
      </c>
      <c r="BV3" s="72">
        <v>62.5</v>
      </c>
      <c r="BW3" s="72">
        <v>63.5</v>
      </c>
      <c r="BX3" s="72">
        <v>64.5</v>
      </c>
      <c r="BY3" s="72"/>
      <c r="BZ3" s="72">
        <v>28.5</v>
      </c>
      <c r="CA3" s="72">
        <v>29.5</v>
      </c>
      <c r="CB3" s="72">
        <v>30.5</v>
      </c>
      <c r="CC3" s="72">
        <v>31.5</v>
      </c>
      <c r="CD3" s="72">
        <v>32.5</v>
      </c>
      <c r="CE3" s="72">
        <v>33.5</v>
      </c>
      <c r="CF3" s="72">
        <v>34.5</v>
      </c>
      <c r="CG3" s="72">
        <v>35.5</v>
      </c>
      <c r="CH3" s="72">
        <v>36.5</v>
      </c>
      <c r="CI3" s="72">
        <v>37.5</v>
      </c>
      <c r="CJ3" s="72">
        <v>38.5</v>
      </c>
      <c r="CK3" s="72">
        <v>39.5</v>
      </c>
      <c r="CL3" s="72">
        <v>40.5</v>
      </c>
      <c r="CM3" s="72">
        <v>41.5</v>
      </c>
      <c r="CN3" s="72">
        <v>42.5</v>
      </c>
      <c r="CO3" s="72">
        <v>43.5</v>
      </c>
      <c r="CP3" s="72">
        <v>44.5</v>
      </c>
      <c r="CQ3" s="72">
        <v>45.5</v>
      </c>
      <c r="CR3" s="72">
        <v>46.5</v>
      </c>
      <c r="CS3" s="72">
        <v>47.5</v>
      </c>
      <c r="CT3" s="72">
        <v>48.5</v>
      </c>
      <c r="CU3" s="72">
        <v>49.5</v>
      </c>
      <c r="CV3" s="72">
        <v>50.5</v>
      </c>
      <c r="CW3" s="72">
        <v>51.5</v>
      </c>
      <c r="CX3" s="72">
        <v>52.5</v>
      </c>
      <c r="CY3" s="72">
        <v>53.5</v>
      </c>
      <c r="CZ3" s="72">
        <v>54.5</v>
      </c>
      <c r="DA3" s="72">
        <v>55.5</v>
      </c>
      <c r="DB3" s="72">
        <v>56.5</v>
      </c>
      <c r="DC3" s="72">
        <v>57.5</v>
      </c>
      <c r="DD3" s="72">
        <v>58.5</v>
      </c>
      <c r="DE3" s="72">
        <v>59.5</v>
      </c>
      <c r="DF3" s="72">
        <v>60.5</v>
      </c>
      <c r="DG3" s="72">
        <v>61.5</v>
      </c>
      <c r="DH3" s="72">
        <v>62.5</v>
      </c>
      <c r="DI3" s="72">
        <v>63.5</v>
      </c>
      <c r="DJ3" s="72">
        <v>64.5</v>
      </c>
      <c r="DK3" s="72"/>
      <c r="DL3" s="427">
        <v>24</v>
      </c>
      <c r="DM3" s="427">
        <v>25</v>
      </c>
      <c r="DN3" s="427">
        <v>26</v>
      </c>
      <c r="DO3" s="427">
        <v>27</v>
      </c>
      <c r="DP3" s="427">
        <v>28</v>
      </c>
      <c r="DQ3" s="427">
        <v>29</v>
      </c>
      <c r="DR3" s="427">
        <v>30</v>
      </c>
      <c r="DS3" s="427">
        <v>31</v>
      </c>
      <c r="DT3" s="427">
        <v>32</v>
      </c>
      <c r="DU3" s="427">
        <v>33</v>
      </c>
      <c r="DV3" s="427">
        <v>34</v>
      </c>
      <c r="DW3" s="427">
        <v>35</v>
      </c>
      <c r="DX3" s="427">
        <v>36</v>
      </c>
      <c r="DY3" s="427">
        <v>37</v>
      </c>
      <c r="DZ3" s="427">
        <v>38</v>
      </c>
      <c r="EA3" s="427">
        <v>39</v>
      </c>
      <c r="EB3" s="427">
        <v>40</v>
      </c>
      <c r="EC3" s="427">
        <v>41</v>
      </c>
      <c r="ED3" s="427">
        <v>42</v>
      </c>
      <c r="EE3" s="427">
        <v>43</v>
      </c>
      <c r="EF3" s="427">
        <v>44</v>
      </c>
      <c r="EG3" s="427">
        <v>45</v>
      </c>
      <c r="EH3" s="427">
        <v>46</v>
      </c>
      <c r="EI3" s="427">
        <v>47</v>
      </c>
      <c r="EJ3" s="427">
        <v>48</v>
      </c>
      <c r="EK3" s="427">
        <v>49</v>
      </c>
      <c r="EL3" s="427">
        <v>50</v>
      </c>
      <c r="EM3" s="427">
        <v>51</v>
      </c>
      <c r="EN3" s="427">
        <v>52</v>
      </c>
      <c r="EO3" s="427">
        <v>53</v>
      </c>
      <c r="EP3" s="427">
        <v>54</v>
      </c>
      <c r="EQ3" s="427">
        <v>55</v>
      </c>
      <c r="ER3" s="427">
        <v>56</v>
      </c>
      <c r="ES3" s="427">
        <v>57</v>
      </c>
      <c r="ET3" s="427">
        <v>58</v>
      </c>
      <c r="EU3" s="427">
        <v>59</v>
      </c>
      <c r="EV3" s="427">
        <v>60</v>
      </c>
    </row>
    <row r="4" spans="1:152" ht="54.75" customHeight="1" x14ac:dyDescent="0.45">
      <c r="A4" s="71" t="s">
        <v>137</v>
      </c>
      <c r="B4" s="72">
        <v>37.25</v>
      </c>
      <c r="C4" s="72">
        <v>38.25</v>
      </c>
      <c r="D4" s="72">
        <v>39.25</v>
      </c>
      <c r="E4" s="72">
        <v>40.25</v>
      </c>
      <c r="F4" s="72">
        <v>41.25</v>
      </c>
      <c r="G4" s="72">
        <v>42.25</v>
      </c>
      <c r="H4" s="72">
        <v>43.25</v>
      </c>
      <c r="I4" s="72">
        <v>44.25</v>
      </c>
      <c r="J4" s="72">
        <v>45.25</v>
      </c>
      <c r="K4" s="72">
        <v>46.25</v>
      </c>
      <c r="L4" s="72">
        <v>47.125</v>
      </c>
      <c r="M4" s="72">
        <v>48</v>
      </c>
      <c r="N4" s="72">
        <v>48.875</v>
      </c>
      <c r="O4" s="72">
        <v>49.75</v>
      </c>
      <c r="P4" s="72">
        <v>50.625</v>
      </c>
      <c r="Q4" s="72">
        <v>51.5</v>
      </c>
      <c r="R4" s="72">
        <v>52.375</v>
      </c>
      <c r="S4" s="72">
        <v>53.25</v>
      </c>
      <c r="T4" s="72">
        <v>54.125</v>
      </c>
      <c r="U4" s="72">
        <v>55</v>
      </c>
      <c r="V4" s="72">
        <v>55.875</v>
      </c>
      <c r="W4" s="72">
        <v>56.75</v>
      </c>
      <c r="X4" s="72">
        <v>57.625</v>
      </c>
      <c r="Y4" s="72">
        <v>58.5</v>
      </c>
      <c r="Z4" s="72">
        <v>59.375</v>
      </c>
      <c r="AA4" s="72">
        <v>60.25</v>
      </c>
      <c r="AB4" s="72">
        <v>61.125</v>
      </c>
      <c r="AC4" s="72">
        <v>62</v>
      </c>
      <c r="AD4" s="72">
        <v>62.875</v>
      </c>
      <c r="AE4" s="72">
        <v>63.75</v>
      </c>
      <c r="AF4" s="72">
        <v>64.625</v>
      </c>
      <c r="AG4" s="72">
        <v>65.5</v>
      </c>
      <c r="AH4" s="72">
        <v>66.375</v>
      </c>
      <c r="AI4" s="72">
        <v>67.25</v>
      </c>
      <c r="AJ4" s="72">
        <v>68.125</v>
      </c>
      <c r="AK4" s="72">
        <v>69</v>
      </c>
      <c r="AL4" s="72">
        <v>69.875</v>
      </c>
      <c r="AM4" s="72"/>
      <c r="AN4" s="72">
        <v>36</v>
      </c>
      <c r="AO4" s="72">
        <v>37</v>
      </c>
      <c r="AP4" s="72">
        <v>38</v>
      </c>
      <c r="AQ4" s="72">
        <v>39</v>
      </c>
      <c r="AR4" s="72">
        <v>40</v>
      </c>
      <c r="AS4" s="72">
        <v>41</v>
      </c>
      <c r="AT4" s="72">
        <v>42</v>
      </c>
      <c r="AU4" s="72">
        <v>43</v>
      </c>
      <c r="AV4" s="72">
        <v>44</v>
      </c>
      <c r="AW4" s="72">
        <v>45</v>
      </c>
      <c r="AX4" s="72">
        <v>45.875</v>
      </c>
      <c r="AY4" s="72">
        <v>46.75</v>
      </c>
      <c r="AZ4" s="72">
        <v>47.625</v>
      </c>
      <c r="BA4" s="72">
        <v>48.5</v>
      </c>
      <c r="BB4" s="72">
        <v>49.375</v>
      </c>
      <c r="BC4" s="72">
        <v>50.25</v>
      </c>
      <c r="BD4" s="72">
        <v>51.125</v>
      </c>
      <c r="BE4" s="72">
        <v>52</v>
      </c>
      <c r="BF4" s="72">
        <v>52.875</v>
      </c>
      <c r="BG4" s="72">
        <v>53.75</v>
      </c>
      <c r="BH4" s="72">
        <v>54.625</v>
      </c>
      <c r="BI4" s="72">
        <v>55.5</v>
      </c>
      <c r="BJ4" s="72">
        <v>56.375</v>
      </c>
      <c r="BK4" s="72">
        <v>57.25</v>
      </c>
      <c r="BL4" s="72">
        <v>58.125</v>
      </c>
      <c r="BM4" s="72">
        <v>59</v>
      </c>
      <c r="BN4" s="72">
        <v>59.875</v>
      </c>
      <c r="BO4" s="72">
        <v>60.75</v>
      </c>
      <c r="BP4" s="72">
        <v>61.625</v>
      </c>
      <c r="BQ4" s="72">
        <v>62.5</v>
      </c>
      <c r="BR4" s="72">
        <v>63.375</v>
      </c>
      <c r="BS4" s="72">
        <v>64.25</v>
      </c>
      <c r="BT4" s="72">
        <v>65.125</v>
      </c>
      <c r="BU4" s="72">
        <v>66</v>
      </c>
      <c r="BV4" s="72">
        <v>66.875</v>
      </c>
      <c r="BW4" s="72">
        <v>67.75</v>
      </c>
      <c r="BX4" s="72">
        <v>68.625</v>
      </c>
      <c r="BY4" s="72"/>
      <c r="BZ4" s="72">
        <v>36</v>
      </c>
      <c r="CA4" s="72">
        <v>37</v>
      </c>
      <c r="CB4" s="72">
        <v>38</v>
      </c>
      <c r="CC4" s="72">
        <v>39</v>
      </c>
      <c r="CD4" s="72">
        <v>40</v>
      </c>
      <c r="CE4" s="72">
        <v>41</v>
      </c>
      <c r="CF4" s="72">
        <v>42</v>
      </c>
      <c r="CG4" s="72">
        <v>43</v>
      </c>
      <c r="CH4" s="72">
        <v>44</v>
      </c>
      <c r="CI4" s="72">
        <v>45</v>
      </c>
      <c r="CJ4" s="72">
        <v>45.875</v>
      </c>
      <c r="CK4" s="72">
        <v>46.75</v>
      </c>
      <c r="CL4" s="72">
        <v>47.625</v>
      </c>
      <c r="CM4" s="72">
        <v>48.5</v>
      </c>
      <c r="CN4" s="72">
        <v>49.375</v>
      </c>
      <c r="CO4" s="72">
        <v>50.25</v>
      </c>
      <c r="CP4" s="72">
        <v>51.125</v>
      </c>
      <c r="CQ4" s="72">
        <v>52</v>
      </c>
      <c r="CR4" s="72">
        <v>52.875</v>
      </c>
      <c r="CS4" s="72">
        <v>53.75</v>
      </c>
      <c r="CT4" s="72">
        <v>54.625</v>
      </c>
      <c r="CU4" s="72">
        <v>55.5</v>
      </c>
      <c r="CV4" s="72">
        <v>56.375</v>
      </c>
      <c r="CW4" s="72">
        <v>57.25</v>
      </c>
      <c r="CX4" s="72">
        <v>58.125</v>
      </c>
      <c r="CY4" s="72">
        <v>59</v>
      </c>
      <c r="CZ4" s="72">
        <v>59.875</v>
      </c>
      <c r="DA4" s="72">
        <v>60.75</v>
      </c>
      <c r="DB4" s="72">
        <v>61.625</v>
      </c>
      <c r="DC4" s="72">
        <v>62.5</v>
      </c>
      <c r="DD4" s="72">
        <v>63.375</v>
      </c>
      <c r="DE4" s="72">
        <v>64.25</v>
      </c>
      <c r="DF4" s="72">
        <v>65.125</v>
      </c>
      <c r="DG4" s="72">
        <v>66</v>
      </c>
      <c r="DH4" s="72">
        <v>66.875</v>
      </c>
      <c r="DI4" s="72">
        <v>67.75</v>
      </c>
      <c r="DJ4" s="72">
        <v>68.625</v>
      </c>
      <c r="DK4" s="72"/>
      <c r="DL4" s="428">
        <v>31.5</v>
      </c>
      <c r="DM4" s="428">
        <v>32.5</v>
      </c>
      <c r="DN4" s="428">
        <v>33.5</v>
      </c>
      <c r="DO4" s="428">
        <v>34.5</v>
      </c>
      <c r="DP4" s="428">
        <v>35.5</v>
      </c>
      <c r="DQ4" s="428">
        <v>36.5</v>
      </c>
      <c r="DR4" s="428">
        <v>37.5</v>
      </c>
      <c r="DS4" s="428">
        <v>38.5</v>
      </c>
      <c r="DT4" s="428">
        <v>39.5</v>
      </c>
      <c r="DU4" s="428">
        <v>40.5</v>
      </c>
      <c r="DV4" s="428">
        <v>41.5</v>
      </c>
      <c r="DW4" s="428">
        <v>42.5</v>
      </c>
      <c r="DX4" s="428">
        <v>43.5</v>
      </c>
      <c r="DY4" s="428">
        <v>44.5</v>
      </c>
      <c r="DZ4" s="428">
        <v>45.5</v>
      </c>
      <c r="EA4" s="428">
        <v>46.5</v>
      </c>
      <c r="EB4" s="428">
        <v>47.5</v>
      </c>
      <c r="EC4" s="428">
        <v>48.5</v>
      </c>
      <c r="ED4" s="428">
        <v>49.5</v>
      </c>
      <c r="EE4" s="428">
        <v>50.5</v>
      </c>
      <c r="EF4" s="428">
        <v>51.5</v>
      </c>
      <c r="EG4" s="428">
        <v>52.5</v>
      </c>
      <c r="EH4" s="428">
        <v>53.5</v>
      </c>
      <c r="EI4" s="428">
        <v>54.5</v>
      </c>
      <c r="EJ4" s="428">
        <v>55.5</v>
      </c>
      <c r="EK4" s="428">
        <v>56.5</v>
      </c>
      <c r="EL4" s="428">
        <v>57.5</v>
      </c>
      <c r="EM4" s="428">
        <v>58.5</v>
      </c>
      <c r="EN4" s="428">
        <v>59.5</v>
      </c>
      <c r="EO4" s="428">
        <v>60.5</v>
      </c>
      <c r="EP4" s="428">
        <v>61.5</v>
      </c>
      <c r="EQ4" s="428">
        <v>62.5</v>
      </c>
      <c r="ER4" s="428">
        <v>63.5</v>
      </c>
      <c r="ES4" s="428">
        <v>64.5</v>
      </c>
      <c r="ET4" s="428">
        <v>65.5</v>
      </c>
      <c r="EU4" s="428">
        <v>66.5</v>
      </c>
      <c r="EV4" s="428">
        <v>67.5</v>
      </c>
    </row>
    <row r="5" spans="1:152" ht="54.75" customHeight="1" x14ac:dyDescent="0.45">
      <c r="A5" s="71" t="s">
        <v>140</v>
      </c>
      <c r="B5" s="72">
        <v>26.75</v>
      </c>
      <c r="C5" s="72">
        <v>27.25</v>
      </c>
      <c r="D5" s="72">
        <v>27.75</v>
      </c>
      <c r="E5" s="72">
        <v>28.25</v>
      </c>
      <c r="F5" s="72">
        <v>28.75</v>
      </c>
      <c r="G5" s="72">
        <v>29.25</v>
      </c>
      <c r="H5" s="72">
        <v>29.75</v>
      </c>
      <c r="I5" s="72">
        <v>30.25</v>
      </c>
      <c r="J5" s="72">
        <v>30.75</v>
      </c>
      <c r="K5" s="72">
        <v>31.25</v>
      </c>
      <c r="L5" s="73">
        <v>31.6875</v>
      </c>
      <c r="M5" s="74">
        <v>32.125</v>
      </c>
      <c r="N5" s="74">
        <v>32.5625</v>
      </c>
      <c r="O5" s="75">
        <v>33</v>
      </c>
      <c r="P5" s="76">
        <v>33.4375</v>
      </c>
      <c r="Q5" s="74">
        <v>33.875</v>
      </c>
      <c r="R5" s="74">
        <v>34.3125</v>
      </c>
      <c r="S5" s="73">
        <v>34.75</v>
      </c>
      <c r="T5" s="73">
        <v>35.1875</v>
      </c>
      <c r="U5" s="73">
        <v>35.625</v>
      </c>
      <c r="V5" s="73">
        <v>36.0625</v>
      </c>
      <c r="W5" s="73">
        <v>36.5</v>
      </c>
      <c r="X5" s="73">
        <v>36.9375</v>
      </c>
      <c r="Y5" s="73">
        <v>37.375</v>
      </c>
      <c r="Z5" s="73">
        <v>37.8125</v>
      </c>
      <c r="AA5" s="73">
        <v>38.25</v>
      </c>
      <c r="AB5" s="73">
        <v>38.6875</v>
      </c>
      <c r="AC5" s="73">
        <v>39.125</v>
      </c>
      <c r="AD5" s="73">
        <v>39.5625</v>
      </c>
      <c r="AE5" s="73">
        <v>40</v>
      </c>
      <c r="AF5" s="73">
        <v>40.4375</v>
      </c>
      <c r="AG5" s="73">
        <v>40.875</v>
      </c>
      <c r="AH5" s="73">
        <v>41.3125</v>
      </c>
      <c r="AI5" s="73">
        <v>41.75</v>
      </c>
      <c r="AJ5" s="73">
        <v>42.1875</v>
      </c>
      <c r="AK5" s="73">
        <v>42.625</v>
      </c>
      <c r="AL5" s="73">
        <v>43.0625</v>
      </c>
      <c r="AM5" s="73"/>
      <c r="AN5" s="73">
        <v>26.25</v>
      </c>
      <c r="AO5" s="73">
        <v>26.75</v>
      </c>
      <c r="AP5" s="73">
        <v>27.25</v>
      </c>
      <c r="AQ5" s="73">
        <v>27.75</v>
      </c>
      <c r="AR5" s="73">
        <v>28.25</v>
      </c>
      <c r="AS5" s="73">
        <v>28.75</v>
      </c>
      <c r="AT5" s="73">
        <v>29.25</v>
      </c>
      <c r="AU5" s="73">
        <v>29.75</v>
      </c>
      <c r="AV5" s="73">
        <v>30.25</v>
      </c>
      <c r="AW5" s="73">
        <v>30.75</v>
      </c>
      <c r="AX5" s="73">
        <v>31.1875</v>
      </c>
      <c r="AY5" s="73">
        <v>31.625</v>
      </c>
      <c r="AZ5" s="73">
        <v>32.0625</v>
      </c>
      <c r="BA5" s="73">
        <v>32.5</v>
      </c>
      <c r="BB5" s="73">
        <v>32.9375</v>
      </c>
      <c r="BC5" s="73">
        <v>33.375</v>
      </c>
      <c r="BD5" s="73">
        <v>33.8125</v>
      </c>
      <c r="BE5" s="73">
        <v>34.25</v>
      </c>
      <c r="BF5" s="73">
        <v>34.6875</v>
      </c>
      <c r="BG5" s="73">
        <v>35.125</v>
      </c>
      <c r="BH5" s="73">
        <v>35.5625</v>
      </c>
      <c r="BI5" s="73">
        <v>36</v>
      </c>
      <c r="BJ5" s="73">
        <v>36.4375</v>
      </c>
      <c r="BK5" s="73">
        <v>36.875</v>
      </c>
      <c r="BL5" s="73">
        <v>37.3125</v>
      </c>
      <c r="BM5" s="73">
        <v>37.75</v>
      </c>
      <c r="BN5" s="73">
        <v>38.1875</v>
      </c>
      <c r="BO5" s="73">
        <v>38.625</v>
      </c>
      <c r="BP5" s="73">
        <v>39.0625</v>
      </c>
      <c r="BQ5" s="73">
        <v>39.5</v>
      </c>
      <c r="BR5" s="73">
        <v>39.9375</v>
      </c>
      <c r="BS5" s="73">
        <v>40.375</v>
      </c>
      <c r="BT5" s="73">
        <v>40.8125</v>
      </c>
      <c r="BU5" s="73">
        <v>41.25</v>
      </c>
      <c r="BV5" s="73">
        <v>41.6875</v>
      </c>
      <c r="BW5" s="73">
        <v>42.125</v>
      </c>
      <c r="BX5" s="73">
        <v>42.5625</v>
      </c>
      <c r="BY5" s="73"/>
      <c r="BZ5" s="73">
        <v>25.75</v>
      </c>
      <c r="CA5" s="73">
        <v>26.25</v>
      </c>
      <c r="CB5" s="73">
        <v>26.75</v>
      </c>
      <c r="CC5" s="73">
        <v>27.25</v>
      </c>
      <c r="CD5" s="73">
        <v>27.75</v>
      </c>
      <c r="CE5" s="73">
        <v>28.25</v>
      </c>
      <c r="CF5" s="73">
        <v>28.75</v>
      </c>
      <c r="CG5" s="73">
        <v>29.25</v>
      </c>
      <c r="CH5" s="73">
        <v>29.75</v>
      </c>
      <c r="CI5" s="73">
        <v>30.25</v>
      </c>
      <c r="CJ5" s="73">
        <v>30.6875</v>
      </c>
      <c r="CK5" s="73">
        <v>31.125</v>
      </c>
      <c r="CL5" s="73">
        <v>31.5625</v>
      </c>
      <c r="CM5" s="73">
        <v>32</v>
      </c>
      <c r="CN5" s="73">
        <v>32.4375</v>
      </c>
      <c r="CO5" s="73">
        <v>32.875</v>
      </c>
      <c r="CP5" s="73">
        <v>33.3125</v>
      </c>
      <c r="CQ5" s="73">
        <v>33.75</v>
      </c>
      <c r="CR5" s="73">
        <v>34.1875</v>
      </c>
      <c r="CS5" s="73">
        <v>34.625</v>
      </c>
      <c r="CT5" s="73">
        <v>35.0625</v>
      </c>
      <c r="CU5" s="73">
        <v>35.5</v>
      </c>
      <c r="CV5" s="73">
        <v>35.9375</v>
      </c>
      <c r="CW5" s="73">
        <v>36.375</v>
      </c>
      <c r="CX5" s="73">
        <v>36.8125</v>
      </c>
      <c r="CY5" s="73">
        <v>37.25</v>
      </c>
      <c r="CZ5" s="73">
        <v>37.6875</v>
      </c>
      <c r="DA5" s="73">
        <v>38.125</v>
      </c>
      <c r="DB5" s="73">
        <v>38.5625</v>
      </c>
      <c r="DC5" s="73">
        <v>39</v>
      </c>
      <c r="DD5" s="73">
        <v>39.4375</v>
      </c>
      <c r="DE5" s="73">
        <v>39.875</v>
      </c>
      <c r="DF5" s="73">
        <v>40.3125</v>
      </c>
      <c r="DG5" s="73">
        <v>40.75</v>
      </c>
      <c r="DH5" s="73">
        <v>41.1875</v>
      </c>
      <c r="DI5" s="73">
        <v>41.625</v>
      </c>
      <c r="DJ5" s="73">
        <v>42.0625</v>
      </c>
      <c r="DK5" s="73"/>
      <c r="DL5" s="428">
        <v>22.5</v>
      </c>
      <c r="DM5" s="428">
        <v>22.875</v>
      </c>
      <c r="DN5" s="428">
        <v>23.375</v>
      </c>
      <c r="DO5" s="428">
        <v>23.625</v>
      </c>
      <c r="DP5" s="428">
        <v>24.25</v>
      </c>
      <c r="DQ5" s="428">
        <v>24.625</v>
      </c>
      <c r="DR5" s="428">
        <v>25.125</v>
      </c>
      <c r="DS5" s="428">
        <v>25.625</v>
      </c>
      <c r="DT5" s="428">
        <v>26</v>
      </c>
      <c r="DU5" s="428">
        <v>26.375</v>
      </c>
      <c r="DV5" s="428">
        <v>26.875</v>
      </c>
      <c r="DW5" s="428">
        <v>27.375</v>
      </c>
      <c r="DX5" s="428">
        <v>27.625</v>
      </c>
      <c r="DY5" s="428">
        <v>28.25</v>
      </c>
      <c r="DZ5" s="428">
        <v>28.5</v>
      </c>
      <c r="EA5" s="428">
        <v>28.875</v>
      </c>
      <c r="EB5" s="428">
        <v>29.375</v>
      </c>
      <c r="EC5" s="428">
        <v>29.5</v>
      </c>
      <c r="ED5" s="428">
        <v>30.25</v>
      </c>
      <c r="EE5" s="428">
        <v>30.5</v>
      </c>
      <c r="EF5" s="428">
        <v>31.125</v>
      </c>
      <c r="EG5" s="428">
        <v>31.375</v>
      </c>
      <c r="EH5" s="428">
        <v>31.875</v>
      </c>
      <c r="EI5" s="428">
        <v>32.25</v>
      </c>
      <c r="EJ5" s="428">
        <v>32.75</v>
      </c>
      <c r="EK5" s="428">
        <v>33</v>
      </c>
      <c r="EL5" s="428">
        <v>33.375</v>
      </c>
      <c r="EM5" s="428">
        <v>33.875</v>
      </c>
      <c r="EN5" s="428">
        <v>34.5</v>
      </c>
      <c r="EO5" s="428">
        <v>35</v>
      </c>
      <c r="EP5" s="428">
        <v>35.25</v>
      </c>
      <c r="EQ5" s="428">
        <v>35.75</v>
      </c>
      <c r="ER5" s="428">
        <v>36.25</v>
      </c>
      <c r="ES5" s="428">
        <v>36.75</v>
      </c>
      <c r="ET5" s="428">
        <v>37</v>
      </c>
      <c r="EU5" s="428">
        <v>37.25</v>
      </c>
      <c r="EV5" s="428">
        <v>37.875</v>
      </c>
    </row>
    <row r="6" spans="1:152" ht="54.75" customHeight="1" x14ac:dyDescent="0.45">
      <c r="A6" s="71" t="s">
        <v>143</v>
      </c>
      <c r="B6" s="72">
        <v>20.25</v>
      </c>
      <c r="C6" s="72">
        <v>20.5</v>
      </c>
      <c r="D6" s="72">
        <v>20.75</v>
      </c>
      <c r="E6" s="72">
        <v>21</v>
      </c>
      <c r="F6" s="72">
        <v>21.25</v>
      </c>
      <c r="G6" s="72">
        <v>21.5</v>
      </c>
      <c r="H6" s="72">
        <v>21.75</v>
      </c>
      <c r="I6" s="72">
        <v>22</v>
      </c>
      <c r="J6" s="72">
        <v>22.25</v>
      </c>
      <c r="K6" s="72">
        <v>22.5</v>
      </c>
      <c r="L6" s="72">
        <v>22.75</v>
      </c>
      <c r="M6" s="72">
        <v>23</v>
      </c>
      <c r="N6" s="72">
        <v>23.25</v>
      </c>
      <c r="O6" s="72">
        <v>23.5</v>
      </c>
      <c r="P6" s="72">
        <v>23.75</v>
      </c>
      <c r="Q6" s="72">
        <v>24</v>
      </c>
      <c r="R6" s="72">
        <v>24.25</v>
      </c>
      <c r="S6" s="72">
        <v>24.5</v>
      </c>
      <c r="T6" s="72">
        <v>24.75</v>
      </c>
      <c r="U6" s="72">
        <v>25</v>
      </c>
      <c r="V6" s="72">
        <v>25.25</v>
      </c>
      <c r="W6" s="72">
        <v>25.5</v>
      </c>
      <c r="X6" s="72">
        <v>25.75</v>
      </c>
      <c r="Y6" s="72">
        <v>26</v>
      </c>
      <c r="Z6" s="72">
        <v>26.25</v>
      </c>
      <c r="AA6" s="72">
        <v>26.5</v>
      </c>
      <c r="AB6" s="72">
        <v>26.75</v>
      </c>
      <c r="AC6" s="72">
        <v>27</v>
      </c>
      <c r="AD6" s="72">
        <v>27.25</v>
      </c>
      <c r="AE6" s="72">
        <v>27.5</v>
      </c>
      <c r="AF6" s="72">
        <v>27.75</v>
      </c>
      <c r="AG6" s="72">
        <v>28</v>
      </c>
      <c r="AH6" s="72">
        <v>28.25</v>
      </c>
      <c r="AI6" s="72">
        <v>28.5</v>
      </c>
      <c r="AJ6" s="72">
        <v>28.75</v>
      </c>
      <c r="AK6" s="72">
        <v>29</v>
      </c>
      <c r="AL6" s="72">
        <v>29.25</v>
      </c>
      <c r="AM6" s="72"/>
      <c r="AN6" s="72">
        <v>20.25</v>
      </c>
      <c r="AO6" s="72">
        <v>20.5</v>
      </c>
      <c r="AP6" s="72">
        <v>20.75</v>
      </c>
      <c r="AQ6" s="72">
        <v>21</v>
      </c>
      <c r="AR6" s="72">
        <v>21.25</v>
      </c>
      <c r="AS6" s="72">
        <v>21.5</v>
      </c>
      <c r="AT6" s="72">
        <v>21.75</v>
      </c>
      <c r="AU6" s="72">
        <v>22</v>
      </c>
      <c r="AV6" s="72">
        <v>22.25</v>
      </c>
      <c r="AW6" s="72">
        <v>22.5</v>
      </c>
      <c r="AX6" s="72">
        <v>22.75</v>
      </c>
      <c r="AY6" s="72">
        <v>23</v>
      </c>
      <c r="AZ6" s="72">
        <v>23.25</v>
      </c>
      <c r="BA6" s="72">
        <v>23.5</v>
      </c>
      <c r="BB6" s="72">
        <v>23.75</v>
      </c>
      <c r="BC6" s="72">
        <v>24</v>
      </c>
      <c r="BD6" s="72">
        <v>24.25</v>
      </c>
      <c r="BE6" s="72">
        <v>24.5</v>
      </c>
      <c r="BF6" s="72">
        <v>24.75</v>
      </c>
      <c r="BG6" s="72">
        <v>25</v>
      </c>
      <c r="BH6" s="72">
        <v>25.25</v>
      </c>
      <c r="BI6" s="72">
        <v>25.5</v>
      </c>
      <c r="BJ6" s="72">
        <v>25.75</v>
      </c>
      <c r="BK6" s="72">
        <v>26</v>
      </c>
      <c r="BL6" s="72">
        <v>26.25</v>
      </c>
      <c r="BM6" s="72">
        <v>26.5</v>
      </c>
      <c r="BN6" s="72">
        <v>26.75</v>
      </c>
      <c r="BO6" s="72">
        <v>27</v>
      </c>
      <c r="BP6" s="72">
        <v>27.25</v>
      </c>
      <c r="BQ6" s="72">
        <v>27.5</v>
      </c>
      <c r="BR6" s="72">
        <v>27.75</v>
      </c>
      <c r="BS6" s="72">
        <v>28</v>
      </c>
      <c r="BT6" s="72">
        <v>28.25</v>
      </c>
      <c r="BU6" s="72">
        <v>28.5</v>
      </c>
      <c r="BV6" s="72">
        <v>28.75</v>
      </c>
      <c r="BW6" s="72">
        <v>29</v>
      </c>
      <c r="BX6" s="72">
        <v>29.25</v>
      </c>
      <c r="BY6" s="72"/>
      <c r="BZ6" s="72">
        <v>20.25</v>
      </c>
      <c r="CA6" s="72">
        <v>20.5</v>
      </c>
      <c r="CB6" s="72">
        <v>20.75</v>
      </c>
      <c r="CC6" s="72">
        <v>21</v>
      </c>
      <c r="CD6" s="72">
        <v>21.25</v>
      </c>
      <c r="CE6" s="72">
        <v>21.5</v>
      </c>
      <c r="CF6" s="72">
        <v>21.75</v>
      </c>
      <c r="CG6" s="72">
        <v>22</v>
      </c>
      <c r="CH6" s="72">
        <v>22.25</v>
      </c>
      <c r="CI6" s="72">
        <v>22.5</v>
      </c>
      <c r="CJ6" s="72">
        <v>22.75</v>
      </c>
      <c r="CK6" s="72">
        <v>23</v>
      </c>
      <c r="CL6" s="72">
        <v>23.25</v>
      </c>
      <c r="CM6" s="72">
        <v>23.5</v>
      </c>
      <c r="CN6" s="72">
        <v>23.75</v>
      </c>
      <c r="CO6" s="72">
        <v>24</v>
      </c>
      <c r="CP6" s="72">
        <v>24.25</v>
      </c>
      <c r="CQ6" s="72">
        <v>24.5</v>
      </c>
      <c r="CR6" s="72">
        <v>24.75</v>
      </c>
      <c r="CS6" s="72">
        <v>25</v>
      </c>
      <c r="CT6" s="72">
        <v>25.25</v>
      </c>
      <c r="CU6" s="72">
        <v>25.5</v>
      </c>
      <c r="CV6" s="72">
        <v>25.75</v>
      </c>
      <c r="CW6" s="72">
        <v>26</v>
      </c>
      <c r="CX6" s="72">
        <v>26.25</v>
      </c>
      <c r="CY6" s="72">
        <v>26.5</v>
      </c>
      <c r="CZ6" s="72">
        <v>26.75</v>
      </c>
      <c r="DA6" s="72">
        <v>27</v>
      </c>
      <c r="DB6" s="72">
        <v>27.25</v>
      </c>
      <c r="DC6" s="72">
        <v>27.5</v>
      </c>
      <c r="DD6" s="72">
        <v>27.75</v>
      </c>
      <c r="DE6" s="72">
        <v>28</v>
      </c>
      <c r="DF6" s="72">
        <v>28.25</v>
      </c>
      <c r="DG6" s="72">
        <v>28.5</v>
      </c>
      <c r="DH6" s="72">
        <v>28.75</v>
      </c>
      <c r="DI6" s="72">
        <v>29</v>
      </c>
      <c r="DJ6" s="72">
        <v>29.25</v>
      </c>
      <c r="DK6" s="72"/>
      <c r="DL6" s="428">
        <v>17.5</v>
      </c>
      <c r="DM6" s="428">
        <v>17.75</v>
      </c>
      <c r="DN6" s="427">
        <v>18</v>
      </c>
      <c r="DO6" s="428">
        <v>18.25</v>
      </c>
      <c r="DP6" s="428">
        <v>18.5</v>
      </c>
      <c r="DQ6" s="428">
        <v>18.75</v>
      </c>
      <c r="DR6" s="428">
        <v>19</v>
      </c>
      <c r="DS6" s="428">
        <v>19.25</v>
      </c>
      <c r="DT6" s="428">
        <v>19.5</v>
      </c>
      <c r="DU6" s="428">
        <v>19.75</v>
      </c>
      <c r="DV6" s="428">
        <v>20</v>
      </c>
      <c r="DW6" s="428">
        <v>20.25</v>
      </c>
      <c r="DX6" s="428">
        <v>20.5</v>
      </c>
      <c r="DY6" s="428">
        <v>20.75</v>
      </c>
      <c r="DZ6" s="428">
        <v>21</v>
      </c>
      <c r="EA6" s="428">
        <v>21.25</v>
      </c>
      <c r="EB6" s="428">
        <v>21.5</v>
      </c>
      <c r="EC6" s="428">
        <v>21.75</v>
      </c>
      <c r="ED6" s="428">
        <v>22</v>
      </c>
      <c r="EE6" s="428">
        <v>22.25</v>
      </c>
      <c r="EF6" s="428">
        <v>22.5</v>
      </c>
      <c r="EG6" s="428">
        <v>22.75</v>
      </c>
      <c r="EH6" s="428">
        <v>23</v>
      </c>
      <c r="EI6" s="428">
        <v>23.25</v>
      </c>
      <c r="EJ6" s="428">
        <v>23.5</v>
      </c>
      <c r="EK6" s="428">
        <v>23.75</v>
      </c>
      <c r="EL6" s="428">
        <v>24</v>
      </c>
      <c r="EM6" s="428">
        <v>24.25</v>
      </c>
      <c r="EN6" s="428">
        <v>24.5</v>
      </c>
      <c r="EO6" s="428">
        <v>24.75</v>
      </c>
      <c r="EP6" s="427">
        <v>25</v>
      </c>
      <c r="EQ6" s="428">
        <v>25.25</v>
      </c>
      <c r="ER6" s="428">
        <v>25.5</v>
      </c>
      <c r="ES6" s="428">
        <v>25.75</v>
      </c>
      <c r="ET6" s="428">
        <v>26</v>
      </c>
      <c r="EU6" s="428">
        <v>26.25</v>
      </c>
      <c r="EV6" s="428">
        <v>26.5</v>
      </c>
    </row>
    <row r="7" spans="1:152" ht="54.75" customHeight="1" x14ac:dyDescent="0.45">
      <c r="A7" s="71" t="s">
        <v>144</v>
      </c>
      <c r="B7" s="72">
        <v>17.25</v>
      </c>
      <c r="C7" s="72">
        <v>17.375</v>
      </c>
      <c r="D7" s="72">
        <v>17.5</v>
      </c>
      <c r="E7" s="72">
        <v>17.625</v>
      </c>
      <c r="F7" s="72">
        <v>17.75</v>
      </c>
      <c r="G7" s="72">
        <v>17.875</v>
      </c>
      <c r="H7" s="72">
        <v>18</v>
      </c>
      <c r="I7" s="72">
        <v>18.125</v>
      </c>
      <c r="J7" s="72">
        <v>18.25</v>
      </c>
      <c r="K7" s="72">
        <v>18.375</v>
      </c>
      <c r="L7" s="72">
        <v>18.5</v>
      </c>
      <c r="M7" s="72">
        <v>18.625</v>
      </c>
      <c r="N7" s="72">
        <v>18.75</v>
      </c>
      <c r="O7" s="72">
        <v>18.875</v>
      </c>
      <c r="P7" s="72">
        <v>19</v>
      </c>
      <c r="Q7" s="72">
        <v>19.125</v>
      </c>
      <c r="R7" s="72">
        <v>19.25</v>
      </c>
      <c r="S7" s="72">
        <v>19.375</v>
      </c>
      <c r="T7" s="72">
        <v>19.5</v>
      </c>
      <c r="U7" s="72">
        <v>19.625</v>
      </c>
      <c r="V7" s="72">
        <v>19.75</v>
      </c>
      <c r="W7" s="72">
        <v>19.875</v>
      </c>
      <c r="X7" s="72">
        <v>20</v>
      </c>
      <c r="Y7" s="72">
        <v>20.125</v>
      </c>
      <c r="Z7" s="72">
        <v>20.25</v>
      </c>
      <c r="AA7" s="72">
        <v>20.375</v>
      </c>
      <c r="AB7" s="72">
        <v>20.5</v>
      </c>
      <c r="AC7" s="72">
        <v>20.625</v>
      </c>
      <c r="AD7" s="72">
        <v>20.75</v>
      </c>
      <c r="AE7" s="72">
        <v>20.875</v>
      </c>
      <c r="AF7" s="72">
        <v>21</v>
      </c>
      <c r="AG7" s="72">
        <v>21.125</v>
      </c>
      <c r="AH7" s="72">
        <v>21.25</v>
      </c>
      <c r="AI7" s="72">
        <v>21.375</v>
      </c>
      <c r="AJ7" s="72">
        <v>21.5</v>
      </c>
      <c r="AK7" s="72">
        <v>21.625</v>
      </c>
      <c r="AL7" s="72">
        <v>21.75</v>
      </c>
      <c r="AM7" s="72"/>
      <c r="AN7" s="72">
        <v>17.25</v>
      </c>
      <c r="AO7" s="72">
        <v>17.375</v>
      </c>
      <c r="AP7" s="72">
        <v>17.5</v>
      </c>
      <c r="AQ7" s="72">
        <v>17.625</v>
      </c>
      <c r="AR7" s="72">
        <v>17.75</v>
      </c>
      <c r="AS7" s="72">
        <v>17.875</v>
      </c>
      <c r="AT7" s="72">
        <v>18</v>
      </c>
      <c r="AU7" s="72">
        <v>18.125</v>
      </c>
      <c r="AV7" s="72">
        <v>18.25</v>
      </c>
      <c r="AW7" s="72">
        <v>18.375</v>
      </c>
      <c r="AX7" s="72">
        <v>18.5</v>
      </c>
      <c r="AY7" s="72">
        <v>18.625</v>
      </c>
      <c r="AZ7" s="72">
        <v>18.75</v>
      </c>
      <c r="BA7" s="72">
        <v>18.875</v>
      </c>
      <c r="BB7" s="72">
        <v>19</v>
      </c>
      <c r="BC7" s="72">
        <v>19.125</v>
      </c>
      <c r="BD7" s="72">
        <v>19.25</v>
      </c>
      <c r="BE7" s="72">
        <v>19.375</v>
      </c>
      <c r="BF7" s="72">
        <v>19.5</v>
      </c>
      <c r="BG7" s="72">
        <v>19.625</v>
      </c>
      <c r="BH7" s="72">
        <v>19.75</v>
      </c>
      <c r="BI7" s="72">
        <v>19.875</v>
      </c>
      <c r="BJ7" s="72">
        <v>20</v>
      </c>
      <c r="BK7" s="72">
        <v>20.125</v>
      </c>
      <c r="BL7" s="72">
        <v>20.25</v>
      </c>
      <c r="BM7" s="72">
        <v>20.375</v>
      </c>
      <c r="BN7" s="72">
        <v>20.5</v>
      </c>
      <c r="BO7" s="72">
        <v>20.625</v>
      </c>
      <c r="BP7" s="72">
        <v>20.75</v>
      </c>
      <c r="BQ7" s="72">
        <v>20.875</v>
      </c>
      <c r="BR7" s="72">
        <v>21</v>
      </c>
      <c r="BS7" s="72">
        <v>21.125</v>
      </c>
      <c r="BT7" s="72">
        <v>21.25</v>
      </c>
      <c r="BU7" s="72">
        <v>21.375</v>
      </c>
      <c r="BV7" s="72">
        <v>21.5</v>
      </c>
      <c r="BW7" s="72">
        <v>21.625</v>
      </c>
      <c r="BX7" s="72">
        <v>21.75</v>
      </c>
      <c r="BY7" s="72"/>
      <c r="BZ7" s="72">
        <v>17.25</v>
      </c>
      <c r="CA7" s="72">
        <v>17.375</v>
      </c>
      <c r="CB7" s="72">
        <v>17.5</v>
      </c>
      <c r="CC7" s="72">
        <v>17.625</v>
      </c>
      <c r="CD7" s="72">
        <v>17.75</v>
      </c>
      <c r="CE7" s="72">
        <v>17.875</v>
      </c>
      <c r="CF7" s="72">
        <v>18</v>
      </c>
      <c r="CG7" s="72">
        <v>18.125</v>
      </c>
      <c r="CH7" s="72">
        <v>18.25</v>
      </c>
      <c r="CI7" s="72">
        <v>18.375</v>
      </c>
      <c r="CJ7" s="72">
        <v>18.5</v>
      </c>
      <c r="CK7" s="72">
        <v>18.625</v>
      </c>
      <c r="CL7" s="72">
        <v>18.75</v>
      </c>
      <c r="CM7" s="72">
        <v>18.875</v>
      </c>
      <c r="CN7" s="72">
        <v>19</v>
      </c>
      <c r="CO7" s="72">
        <v>19.125</v>
      </c>
      <c r="CP7" s="72">
        <v>19.25</v>
      </c>
      <c r="CQ7" s="72">
        <v>19.375</v>
      </c>
      <c r="CR7" s="72">
        <v>19.5</v>
      </c>
      <c r="CS7" s="72">
        <v>19.625</v>
      </c>
      <c r="CT7" s="72">
        <v>19.75</v>
      </c>
      <c r="CU7" s="72">
        <v>19.875</v>
      </c>
      <c r="CV7" s="72">
        <v>20</v>
      </c>
      <c r="CW7" s="72">
        <v>20.125</v>
      </c>
      <c r="CX7" s="72">
        <v>20.25</v>
      </c>
      <c r="CY7" s="72">
        <v>20.375</v>
      </c>
      <c r="CZ7" s="72">
        <v>20.5</v>
      </c>
      <c r="DA7" s="72">
        <v>20.625</v>
      </c>
      <c r="DB7" s="72">
        <v>20.75</v>
      </c>
      <c r="DC7" s="72">
        <v>20.875</v>
      </c>
      <c r="DD7" s="72">
        <v>21</v>
      </c>
      <c r="DE7" s="72">
        <v>21.125</v>
      </c>
      <c r="DF7" s="72">
        <v>21.25</v>
      </c>
      <c r="DG7" s="72">
        <v>21.375</v>
      </c>
      <c r="DH7" s="72">
        <v>21.5</v>
      </c>
      <c r="DI7" s="72">
        <v>21.625</v>
      </c>
      <c r="DJ7" s="72">
        <v>21.75</v>
      </c>
      <c r="DK7" s="72"/>
      <c r="DL7" s="428">
        <v>16.5</v>
      </c>
      <c r="DM7" s="428">
        <v>16.75</v>
      </c>
      <c r="DN7" s="427">
        <v>17</v>
      </c>
      <c r="DO7" s="428">
        <v>17.25</v>
      </c>
      <c r="DP7" s="428">
        <v>17.5</v>
      </c>
      <c r="DQ7" s="428">
        <v>17.75</v>
      </c>
      <c r="DR7" s="428">
        <v>18</v>
      </c>
      <c r="DS7" s="428">
        <v>18.25</v>
      </c>
      <c r="DT7" s="428">
        <v>18.5</v>
      </c>
      <c r="DU7" s="428">
        <v>18.75</v>
      </c>
      <c r="DV7" s="428">
        <v>19</v>
      </c>
      <c r="DW7" s="428">
        <v>19.25</v>
      </c>
      <c r="DX7" s="428">
        <v>19.5</v>
      </c>
      <c r="DY7" s="428">
        <v>19.75</v>
      </c>
      <c r="DZ7" s="428">
        <v>20</v>
      </c>
      <c r="EA7" s="428">
        <v>20.25</v>
      </c>
      <c r="EB7" s="428">
        <v>20.5</v>
      </c>
      <c r="EC7" s="428">
        <v>20.75</v>
      </c>
      <c r="ED7" s="428">
        <v>21</v>
      </c>
      <c r="EE7" s="428">
        <v>21.25</v>
      </c>
      <c r="EF7" s="428">
        <v>21.5</v>
      </c>
      <c r="EG7" s="428">
        <v>21.75</v>
      </c>
      <c r="EH7" s="427">
        <v>22</v>
      </c>
      <c r="EI7" s="428">
        <v>22.25</v>
      </c>
      <c r="EJ7" s="428">
        <v>22.5</v>
      </c>
      <c r="EK7" s="428">
        <v>22.75</v>
      </c>
      <c r="EL7" s="428">
        <v>23</v>
      </c>
      <c r="EM7" s="428">
        <v>23.25</v>
      </c>
      <c r="EN7" s="428">
        <v>23.5</v>
      </c>
      <c r="EO7" s="428">
        <v>23.75</v>
      </c>
      <c r="EP7" s="428">
        <v>24</v>
      </c>
      <c r="EQ7" s="428">
        <v>24.25</v>
      </c>
      <c r="ER7" s="428">
        <v>24.5</v>
      </c>
      <c r="ES7" s="428">
        <v>24.75</v>
      </c>
      <c r="ET7" s="428">
        <v>25</v>
      </c>
      <c r="EU7" s="428">
        <v>25.25</v>
      </c>
      <c r="EV7" s="428">
        <v>25.5</v>
      </c>
    </row>
    <row r="8" spans="1:152" ht="54.75" customHeight="1" x14ac:dyDescent="0.45">
      <c r="A8" s="71" t="s">
        <v>145</v>
      </c>
      <c r="B8" s="72">
        <v>34</v>
      </c>
      <c r="C8" s="72">
        <v>34</v>
      </c>
      <c r="D8" s="72">
        <v>34</v>
      </c>
      <c r="E8" s="72">
        <v>34</v>
      </c>
      <c r="F8" s="72">
        <v>34</v>
      </c>
      <c r="G8" s="72">
        <v>34</v>
      </c>
      <c r="H8" s="72">
        <v>34</v>
      </c>
      <c r="I8" s="72">
        <v>34</v>
      </c>
      <c r="J8" s="72">
        <v>34</v>
      </c>
      <c r="K8" s="72">
        <v>34</v>
      </c>
      <c r="L8" s="72">
        <v>34</v>
      </c>
      <c r="M8" s="72">
        <v>34</v>
      </c>
      <c r="N8" s="72">
        <v>34</v>
      </c>
      <c r="O8" s="72">
        <v>34</v>
      </c>
      <c r="P8" s="72">
        <v>34</v>
      </c>
      <c r="Q8" s="72">
        <v>34</v>
      </c>
      <c r="R8" s="72">
        <v>34</v>
      </c>
      <c r="S8" s="72">
        <v>34</v>
      </c>
      <c r="T8" s="72">
        <v>34</v>
      </c>
      <c r="U8" s="72">
        <v>34</v>
      </c>
      <c r="V8" s="72">
        <v>34</v>
      </c>
      <c r="W8" s="72">
        <v>34</v>
      </c>
      <c r="X8" s="72">
        <v>34</v>
      </c>
      <c r="Y8" s="72">
        <v>34</v>
      </c>
      <c r="Z8" s="72">
        <v>34</v>
      </c>
      <c r="AA8" s="72">
        <v>34</v>
      </c>
      <c r="AB8" s="72">
        <v>34</v>
      </c>
      <c r="AC8" s="72">
        <v>34</v>
      </c>
      <c r="AD8" s="72">
        <v>34</v>
      </c>
      <c r="AE8" s="72">
        <v>34</v>
      </c>
      <c r="AF8" s="72">
        <v>34</v>
      </c>
      <c r="AG8" s="72">
        <v>34</v>
      </c>
      <c r="AH8" s="72">
        <v>34</v>
      </c>
      <c r="AI8" s="72">
        <v>34</v>
      </c>
      <c r="AJ8" s="72">
        <v>34</v>
      </c>
      <c r="AK8" s="72">
        <v>34</v>
      </c>
      <c r="AL8" s="72">
        <v>34</v>
      </c>
      <c r="AM8" s="72"/>
      <c r="AN8" s="72">
        <v>34</v>
      </c>
      <c r="AO8" s="72">
        <v>34</v>
      </c>
      <c r="AP8" s="72">
        <v>34</v>
      </c>
      <c r="AQ8" s="72">
        <v>34</v>
      </c>
      <c r="AR8" s="72">
        <v>34</v>
      </c>
      <c r="AS8" s="72">
        <v>34</v>
      </c>
      <c r="AT8" s="72">
        <v>34</v>
      </c>
      <c r="AU8" s="72">
        <v>34</v>
      </c>
      <c r="AV8" s="72">
        <v>34</v>
      </c>
      <c r="AW8" s="72">
        <v>34</v>
      </c>
      <c r="AX8" s="72">
        <v>34</v>
      </c>
      <c r="AY8" s="72">
        <v>34</v>
      </c>
      <c r="AZ8" s="72">
        <v>34</v>
      </c>
      <c r="BA8" s="72">
        <v>34</v>
      </c>
      <c r="BB8" s="72">
        <v>34</v>
      </c>
      <c r="BC8" s="72">
        <v>34</v>
      </c>
      <c r="BD8" s="72">
        <v>34</v>
      </c>
      <c r="BE8" s="72">
        <v>34</v>
      </c>
      <c r="BF8" s="72">
        <v>34</v>
      </c>
      <c r="BG8" s="72">
        <v>34</v>
      </c>
      <c r="BH8" s="72">
        <v>34</v>
      </c>
      <c r="BI8" s="72">
        <v>34</v>
      </c>
      <c r="BJ8" s="72">
        <v>34</v>
      </c>
      <c r="BK8" s="72">
        <v>34</v>
      </c>
      <c r="BL8" s="72">
        <v>34</v>
      </c>
      <c r="BM8" s="72">
        <v>34</v>
      </c>
      <c r="BN8" s="72">
        <v>34</v>
      </c>
      <c r="BO8" s="72">
        <v>34</v>
      </c>
      <c r="BP8" s="72">
        <v>34</v>
      </c>
      <c r="BQ8" s="72">
        <v>34</v>
      </c>
      <c r="BR8" s="72">
        <v>34</v>
      </c>
      <c r="BS8" s="72">
        <v>34</v>
      </c>
      <c r="BT8" s="72">
        <v>34</v>
      </c>
      <c r="BU8" s="72">
        <v>34</v>
      </c>
      <c r="BV8" s="72">
        <v>34</v>
      </c>
      <c r="BW8" s="72">
        <v>34</v>
      </c>
      <c r="BX8" s="72">
        <v>34</v>
      </c>
      <c r="BY8" s="72"/>
      <c r="BZ8" s="72">
        <v>34</v>
      </c>
      <c r="CA8" s="72">
        <v>34</v>
      </c>
      <c r="CB8" s="72">
        <v>34</v>
      </c>
      <c r="CC8" s="72">
        <v>34</v>
      </c>
      <c r="CD8" s="72">
        <v>34</v>
      </c>
      <c r="CE8" s="72">
        <v>34</v>
      </c>
      <c r="CF8" s="72">
        <v>34</v>
      </c>
      <c r="CG8" s="72">
        <v>34</v>
      </c>
      <c r="CH8" s="72">
        <v>34</v>
      </c>
      <c r="CI8" s="72">
        <v>34</v>
      </c>
      <c r="CJ8" s="72">
        <v>34</v>
      </c>
      <c r="CK8" s="72">
        <v>34</v>
      </c>
      <c r="CL8" s="72">
        <v>34</v>
      </c>
      <c r="CM8" s="72">
        <v>34</v>
      </c>
      <c r="CN8" s="72">
        <v>34</v>
      </c>
      <c r="CO8" s="72">
        <v>34</v>
      </c>
      <c r="CP8" s="72">
        <v>34</v>
      </c>
      <c r="CQ8" s="72">
        <v>34</v>
      </c>
      <c r="CR8" s="72">
        <v>34</v>
      </c>
      <c r="CS8" s="72">
        <v>34</v>
      </c>
      <c r="CT8" s="72">
        <v>34</v>
      </c>
      <c r="CU8" s="72">
        <v>34</v>
      </c>
      <c r="CV8" s="72">
        <v>34</v>
      </c>
      <c r="CW8" s="72">
        <v>34</v>
      </c>
      <c r="CX8" s="72">
        <v>34</v>
      </c>
      <c r="CY8" s="72">
        <v>34</v>
      </c>
      <c r="CZ8" s="72">
        <v>34</v>
      </c>
      <c r="DA8" s="72">
        <v>34</v>
      </c>
      <c r="DB8" s="72">
        <v>34</v>
      </c>
      <c r="DC8" s="72">
        <v>34</v>
      </c>
      <c r="DD8" s="72">
        <v>34</v>
      </c>
      <c r="DE8" s="72">
        <v>34</v>
      </c>
      <c r="DF8" s="72">
        <v>34</v>
      </c>
      <c r="DG8" s="72">
        <v>34</v>
      </c>
      <c r="DH8" s="72">
        <v>34</v>
      </c>
      <c r="DI8" s="72">
        <v>34</v>
      </c>
      <c r="DJ8" s="72">
        <v>34</v>
      </c>
      <c r="DK8" s="72"/>
      <c r="DL8" s="429">
        <v>33.5</v>
      </c>
      <c r="DM8" s="429">
        <v>33.5</v>
      </c>
      <c r="DN8" s="429">
        <v>33.5</v>
      </c>
      <c r="DO8" s="429">
        <v>33.5</v>
      </c>
      <c r="DP8" s="429">
        <v>33.5</v>
      </c>
      <c r="DQ8" s="429">
        <v>33.5</v>
      </c>
      <c r="DR8" s="429">
        <v>33.5</v>
      </c>
      <c r="DS8" s="429">
        <v>33.5</v>
      </c>
      <c r="DT8" s="429">
        <v>33.5</v>
      </c>
      <c r="DU8" s="429">
        <v>33.5</v>
      </c>
      <c r="DV8" s="429">
        <v>33.5</v>
      </c>
      <c r="DW8" s="429">
        <v>33.5</v>
      </c>
      <c r="DX8" s="429">
        <v>33.5</v>
      </c>
      <c r="DY8" s="429">
        <v>33.5</v>
      </c>
      <c r="DZ8" s="429">
        <v>33.5</v>
      </c>
      <c r="EA8" s="429">
        <v>33.5</v>
      </c>
      <c r="EB8" s="429">
        <v>33.5</v>
      </c>
      <c r="EC8" s="429">
        <v>33.5</v>
      </c>
      <c r="ED8" s="429">
        <v>33.5</v>
      </c>
      <c r="EE8" s="429">
        <v>33.5</v>
      </c>
      <c r="EF8" s="429">
        <v>33.5</v>
      </c>
      <c r="EG8" s="429">
        <v>33.5</v>
      </c>
      <c r="EH8" s="429">
        <v>33.5</v>
      </c>
      <c r="EI8" s="429">
        <v>33.5</v>
      </c>
      <c r="EJ8" s="429">
        <v>33.5</v>
      </c>
      <c r="EK8" s="429">
        <v>33.5</v>
      </c>
      <c r="EL8" s="429">
        <v>33.5</v>
      </c>
      <c r="EM8" s="429">
        <v>33.5</v>
      </c>
      <c r="EN8" s="429">
        <v>33.5</v>
      </c>
      <c r="EO8" s="429">
        <v>33.5</v>
      </c>
      <c r="EP8" s="429">
        <v>33.5</v>
      </c>
      <c r="EQ8" s="429">
        <v>33.5</v>
      </c>
      <c r="ER8" s="429">
        <v>33.5</v>
      </c>
      <c r="ES8" s="429">
        <v>33.5</v>
      </c>
      <c r="ET8" s="429">
        <v>33.5</v>
      </c>
      <c r="EU8" s="429">
        <v>33.5</v>
      </c>
      <c r="EV8" s="429">
        <v>33.5</v>
      </c>
    </row>
    <row r="9" spans="1:152" ht="54.75" customHeight="1" x14ac:dyDescent="0.45">
      <c r="A9" s="71" t="s">
        <v>146</v>
      </c>
      <c r="B9" s="72">
        <v>44.5</v>
      </c>
      <c r="C9" s="72">
        <v>44.625</v>
      </c>
      <c r="D9" s="72">
        <v>44.75</v>
      </c>
      <c r="E9" s="72">
        <v>44.875</v>
      </c>
      <c r="F9" s="72">
        <v>45</v>
      </c>
      <c r="G9" s="72">
        <v>45.125</v>
      </c>
      <c r="H9" s="72">
        <v>45.25</v>
      </c>
      <c r="I9" s="72">
        <v>45.375</v>
      </c>
      <c r="J9" s="72">
        <v>45.5</v>
      </c>
      <c r="K9" s="72">
        <v>45.625</v>
      </c>
      <c r="L9" s="72">
        <v>45.75</v>
      </c>
      <c r="M9" s="72">
        <v>45.875</v>
      </c>
      <c r="N9" s="72">
        <v>46</v>
      </c>
      <c r="O9" s="72">
        <v>46.125</v>
      </c>
      <c r="P9" s="72">
        <v>46.25</v>
      </c>
      <c r="Q9" s="72">
        <v>46.375</v>
      </c>
      <c r="R9" s="72">
        <v>46.5</v>
      </c>
      <c r="S9" s="72">
        <v>46.625</v>
      </c>
      <c r="T9" s="72">
        <v>46.75</v>
      </c>
      <c r="U9" s="72">
        <v>46.875</v>
      </c>
      <c r="V9" s="72">
        <v>47</v>
      </c>
      <c r="W9" s="72">
        <v>47.125</v>
      </c>
      <c r="X9" s="72">
        <v>47.25</v>
      </c>
      <c r="Y9" s="72">
        <v>47.375</v>
      </c>
      <c r="Z9" s="72">
        <v>47.5</v>
      </c>
      <c r="AA9" s="72">
        <v>47.625</v>
      </c>
      <c r="AB9" s="72">
        <v>47.75</v>
      </c>
      <c r="AC9" s="72">
        <v>47.875</v>
      </c>
      <c r="AD9" s="72">
        <v>48</v>
      </c>
      <c r="AE9" s="72">
        <v>48.125</v>
      </c>
      <c r="AF9" s="72">
        <v>48.25</v>
      </c>
      <c r="AG9" s="72">
        <v>48.375</v>
      </c>
      <c r="AH9" s="72">
        <v>48.5</v>
      </c>
      <c r="AI9" s="72">
        <v>48.625</v>
      </c>
      <c r="AJ9" s="72">
        <v>48.75</v>
      </c>
      <c r="AK9" s="72">
        <v>48.875</v>
      </c>
      <c r="AL9" s="72">
        <v>49</v>
      </c>
      <c r="AM9" s="72"/>
      <c r="AN9" s="72">
        <v>44.5</v>
      </c>
      <c r="AO9" s="72">
        <v>44.625</v>
      </c>
      <c r="AP9" s="72">
        <v>44.75</v>
      </c>
      <c r="AQ9" s="72">
        <v>44.875</v>
      </c>
      <c r="AR9" s="72">
        <v>45</v>
      </c>
      <c r="AS9" s="72">
        <v>45.125</v>
      </c>
      <c r="AT9" s="72">
        <v>45.25</v>
      </c>
      <c r="AU9" s="72">
        <v>45.375</v>
      </c>
      <c r="AV9" s="72">
        <v>45.5</v>
      </c>
      <c r="AW9" s="72">
        <v>45.625</v>
      </c>
      <c r="AX9" s="72">
        <v>45.75</v>
      </c>
      <c r="AY9" s="72">
        <v>45.875</v>
      </c>
      <c r="AZ9" s="72">
        <v>46</v>
      </c>
      <c r="BA9" s="72">
        <v>46.125</v>
      </c>
      <c r="BB9" s="72">
        <v>46.25</v>
      </c>
      <c r="BC9" s="72">
        <v>46.375</v>
      </c>
      <c r="BD9" s="72">
        <v>46.5</v>
      </c>
      <c r="BE9" s="72">
        <v>46.625</v>
      </c>
      <c r="BF9" s="72">
        <v>46.75</v>
      </c>
      <c r="BG9" s="72">
        <v>46.875</v>
      </c>
      <c r="BH9" s="72">
        <v>47</v>
      </c>
      <c r="BI9" s="72">
        <v>47.125</v>
      </c>
      <c r="BJ9" s="72">
        <v>47.25</v>
      </c>
      <c r="BK9" s="72">
        <v>47.375</v>
      </c>
      <c r="BL9" s="72">
        <v>47.5</v>
      </c>
      <c r="BM9" s="72">
        <v>47.625</v>
      </c>
      <c r="BN9" s="72">
        <v>47.75</v>
      </c>
      <c r="BO9" s="72">
        <v>47.875</v>
      </c>
      <c r="BP9" s="72">
        <v>48</v>
      </c>
      <c r="BQ9" s="72">
        <v>48.125</v>
      </c>
      <c r="BR9" s="72">
        <v>48.25</v>
      </c>
      <c r="BS9" s="72">
        <v>48.375</v>
      </c>
      <c r="BT9" s="72">
        <v>48.5</v>
      </c>
      <c r="BU9" s="72">
        <v>48.625</v>
      </c>
      <c r="BV9" s="72">
        <v>48.75</v>
      </c>
      <c r="BW9" s="72">
        <v>48.875</v>
      </c>
      <c r="BX9" s="72">
        <v>49</v>
      </c>
      <c r="BY9" s="72"/>
      <c r="BZ9" s="72">
        <v>44.5</v>
      </c>
      <c r="CA9" s="72">
        <v>44.625</v>
      </c>
      <c r="CB9" s="72">
        <v>44.75</v>
      </c>
      <c r="CC9" s="72">
        <v>44.875</v>
      </c>
      <c r="CD9" s="72">
        <v>45</v>
      </c>
      <c r="CE9" s="72">
        <v>45.125</v>
      </c>
      <c r="CF9" s="72">
        <v>45.25</v>
      </c>
      <c r="CG9" s="72">
        <v>45.375</v>
      </c>
      <c r="CH9" s="72">
        <v>45.5</v>
      </c>
      <c r="CI9" s="72">
        <v>45.625</v>
      </c>
      <c r="CJ9" s="72">
        <v>45.75</v>
      </c>
      <c r="CK9" s="72">
        <v>45.875</v>
      </c>
      <c r="CL9" s="72">
        <v>46</v>
      </c>
      <c r="CM9" s="72">
        <v>46.125</v>
      </c>
      <c r="CN9" s="72">
        <v>46.25</v>
      </c>
      <c r="CO9" s="72">
        <v>46.375</v>
      </c>
      <c r="CP9" s="72">
        <v>46.5</v>
      </c>
      <c r="CQ9" s="72">
        <v>46.625</v>
      </c>
      <c r="CR9" s="72">
        <v>46.75</v>
      </c>
      <c r="CS9" s="72">
        <v>46.875</v>
      </c>
      <c r="CT9" s="72">
        <v>47</v>
      </c>
      <c r="CU9" s="72">
        <v>47.125</v>
      </c>
      <c r="CV9" s="72">
        <v>47.25</v>
      </c>
      <c r="CW9" s="72">
        <v>47.375</v>
      </c>
      <c r="CX9" s="72">
        <v>47.5</v>
      </c>
      <c r="CY9" s="72">
        <v>47.625</v>
      </c>
      <c r="CZ9" s="72">
        <v>47.75</v>
      </c>
      <c r="DA9" s="72">
        <v>47.875</v>
      </c>
      <c r="DB9" s="72">
        <v>48</v>
      </c>
      <c r="DC9" s="72">
        <v>48.125</v>
      </c>
      <c r="DD9" s="72">
        <v>48.25</v>
      </c>
      <c r="DE9" s="72">
        <v>48.375</v>
      </c>
      <c r="DF9" s="72">
        <v>48.5</v>
      </c>
      <c r="DG9" s="72">
        <v>48.625</v>
      </c>
      <c r="DH9" s="72">
        <v>48.75</v>
      </c>
      <c r="DI9" s="72">
        <v>48.875</v>
      </c>
      <c r="DJ9" s="72">
        <v>49</v>
      </c>
      <c r="DK9" s="72"/>
      <c r="DL9" s="429">
        <v>0</v>
      </c>
      <c r="DM9" s="429">
        <v>0</v>
      </c>
      <c r="DN9" s="429">
        <v>0</v>
      </c>
      <c r="DO9" s="429">
        <v>0</v>
      </c>
      <c r="DP9" s="429">
        <v>0</v>
      </c>
      <c r="DQ9" s="429">
        <v>0</v>
      </c>
      <c r="DR9" s="429">
        <v>0</v>
      </c>
      <c r="DS9" s="429">
        <v>0</v>
      </c>
      <c r="DT9" s="429">
        <v>0</v>
      </c>
      <c r="DU9" s="429">
        <v>0</v>
      </c>
      <c r="DV9" s="429">
        <v>0</v>
      </c>
      <c r="DW9" s="429">
        <v>0</v>
      </c>
      <c r="DX9" s="429">
        <v>0</v>
      </c>
      <c r="DY9" s="429">
        <v>0</v>
      </c>
      <c r="DZ9" s="429">
        <v>0</v>
      </c>
      <c r="EA9" s="429">
        <v>0</v>
      </c>
      <c r="EB9" s="429">
        <v>0</v>
      </c>
      <c r="EC9" s="429">
        <v>0</v>
      </c>
      <c r="ED9" s="429">
        <v>0</v>
      </c>
      <c r="EE9" s="429">
        <v>0</v>
      </c>
      <c r="EF9" s="429">
        <v>0</v>
      </c>
      <c r="EG9" s="429">
        <v>0</v>
      </c>
      <c r="EH9" s="429">
        <v>0</v>
      </c>
      <c r="EI9" s="429">
        <v>0</v>
      </c>
      <c r="EJ9" s="429">
        <v>0</v>
      </c>
      <c r="EK9" s="429">
        <v>0</v>
      </c>
      <c r="EL9" s="429">
        <v>0</v>
      </c>
      <c r="EM9" s="429">
        <v>0</v>
      </c>
      <c r="EN9" s="429">
        <v>0</v>
      </c>
      <c r="EO9" s="429">
        <v>0</v>
      </c>
      <c r="EP9" s="429">
        <v>0</v>
      </c>
      <c r="EQ9" s="429">
        <v>0</v>
      </c>
      <c r="ER9" s="429">
        <v>0</v>
      </c>
      <c r="ES9" s="429">
        <v>0</v>
      </c>
      <c r="ET9" s="429">
        <v>0</v>
      </c>
      <c r="EU9" s="429">
        <v>0</v>
      </c>
      <c r="EV9" s="429">
        <v>0</v>
      </c>
    </row>
    <row r="10" spans="1:152" ht="54.75" customHeight="1" x14ac:dyDescent="0.45">
      <c r="A10" s="71" t="s">
        <v>147</v>
      </c>
      <c r="B10" s="72">
        <v>10.5</v>
      </c>
      <c r="C10" s="72">
        <v>10.625</v>
      </c>
      <c r="D10" s="72">
        <v>10.75</v>
      </c>
      <c r="E10" s="72">
        <v>10.875</v>
      </c>
      <c r="F10" s="72">
        <v>11</v>
      </c>
      <c r="G10" s="72">
        <v>11.125</v>
      </c>
      <c r="H10" s="72">
        <v>11.25</v>
      </c>
      <c r="I10" s="72">
        <v>11.375</v>
      </c>
      <c r="J10" s="72">
        <v>11.5</v>
      </c>
      <c r="K10" s="72">
        <v>11.625</v>
      </c>
      <c r="L10" s="72">
        <v>11.75</v>
      </c>
      <c r="M10" s="72">
        <v>11.875</v>
      </c>
      <c r="N10" s="72">
        <v>12</v>
      </c>
      <c r="O10" s="72">
        <v>12.125</v>
      </c>
      <c r="P10" s="72">
        <v>12.25</v>
      </c>
      <c r="Q10" s="72">
        <v>12.375</v>
      </c>
      <c r="R10" s="72">
        <v>12.5</v>
      </c>
      <c r="S10" s="72">
        <v>12.625</v>
      </c>
      <c r="T10" s="72">
        <v>12.75</v>
      </c>
      <c r="U10" s="72">
        <v>12.875</v>
      </c>
      <c r="V10" s="72">
        <v>13</v>
      </c>
      <c r="W10" s="72">
        <v>13.125</v>
      </c>
      <c r="X10" s="72">
        <v>13.25</v>
      </c>
      <c r="Y10" s="72">
        <v>13.375</v>
      </c>
      <c r="Z10" s="72">
        <v>13.5</v>
      </c>
      <c r="AA10" s="72">
        <v>13.625</v>
      </c>
      <c r="AB10" s="72">
        <v>13.75</v>
      </c>
      <c r="AC10" s="72">
        <v>13.875</v>
      </c>
      <c r="AD10" s="72">
        <v>14</v>
      </c>
      <c r="AE10" s="72">
        <v>14.125</v>
      </c>
      <c r="AF10" s="72">
        <v>14.25</v>
      </c>
      <c r="AG10" s="72">
        <v>14.375</v>
      </c>
      <c r="AH10" s="72">
        <v>14.5</v>
      </c>
      <c r="AI10" s="72">
        <v>14.625</v>
      </c>
      <c r="AJ10" s="72">
        <v>14.75</v>
      </c>
      <c r="AK10" s="72">
        <v>14.875</v>
      </c>
      <c r="AL10" s="72">
        <v>15</v>
      </c>
      <c r="AM10" s="72"/>
      <c r="AN10" s="72">
        <v>10.5</v>
      </c>
      <c r="AO10" s="72">
        <v>10.625</v>
      </c>
      <c r="AP10" s="72">
        <v>10.75</v>
      </c>
      <c r="AQ10" s="72">
        <v>10.875</v>
      </c>
      <c r="AR10" s="72">
        <v>11</v>
      </c>
      <c r="AS10" s="72">
        <v>11.125</v>
      </c>
      <c r="AT10" s="72">
        <v>11.25</v>
      </c>
      <c r="AU10" s="72">
        <v>11.375</v>
      </c>
      <c r="AV10" s="72">
        <v>11.5</v>
      </c>
      <c r="AW10" s="72">
        <v>11.625</v>
      </c>
      <c r="AX10" s="72">
        <v>11.75</v>
      </c>
      <c r="AY10" s="72">
        <v>11.875</v>
      </c>
      <c r="AZ10" s="72">
        <v>12</v>
      </c>
      <c r="BA10" s="72">
        <v>12.125</v>
      </c>
      <c r="BB10" s="72">
        <v>12.25</v>
      </c>
      <c r="BC10" s="72">
        <v>12.375</v>
      </c>
      <c r="BD10" s="72">
        <v>12.5</v>
      </c>
      <c r="BE10" s="72">
        <v>12.625</v>
      </c>
      <c r="BF10" s="72">
        <v>12.75</v>
      </c>
      <c r="BG10" s="72">
        <v>12.875</v>
      </c>
      <c r="BH10" s="72">
        <v>13</v>
      </c>
      <c r="BI10" s="72">
        <v>13.125</v>
      </c>
      <c r="BJ10" s="72">
        <v>13.25</v>
      </c>
      <c r="BK10" s="72">
        <v>13.375</v>
      </c>
      <c r="BL10" s="72">
        <v>13.5</v>
      </c>
      <c r="BM10" s="72">
        <v>13.625</v>
      </c>
      <c r="BN10" s="72">
        <v>13.75</v>
      </c>
      <c r="BO10" s="72">
        <v>13.875</v>
      </c>
      <c r="BP10" s="72">
        <v>14</v>
      </c>
      <c r="BQ10" s="72">
        <v>14.125</v>
      </c>
      <c r="BR10" s="72">
        <v>14.25</v>
      </c>
      <c r="BS10" s="72">
        <v>14.375</v>
      </c>
      <c r="BT10" s="72">
        <v>14.5</v>
      </c>
      <c r="BU10" s="72">
        <v>14.625</v>
      </c>
      <c r="BV10" s="72">
        <v>14.75</v>
      </c>
      <c r="BW10" s="72">
        <v>14.875</v>
      </c>
      <c r="BX10" s="72">
        <v>15</v>
      </c>
      <c r="BY10" s="72"/>
      <c r="BZ10" s="72">
        <v>10.5</v>
      </c>
      <c r="CA10" s="72">
        <v>10.625</v>
      </c>
      <c r="CB10" s="72">
        <v>10.75</v>
      </c>
      <c r="CC10" s="72">
        <v>10.875</v>
      </c>
      <c r="CD10" s="72">
        <v>11</v>
      </c>
      <c r="CE10" s="72">
        <v>11.125</v>
      </c>
      <c r="CF10" s="72">
        <v>11.25</v>
      </c>
      <c r="CG10" s="72">
        <v>11.375</v>
      </c>
      <c r="CH10" s="72">
        <v>11.5</v>
      </c>
      <c r="CI10" s="72">
        <v>11.625</v>
      </c>
      <c r="CJ10" s="72">
        <v>11.75</v>
      </c>
      <c r="CK10" s="72">
        <v>11.875</v>
      </c>
      <c r="CL10" s="72">
        <v>12</v>
      </c>
      <c r="CM10" s="72">
        <v>12.125</v>
      </c>
      <c r="CN10" s="72">
        <v>12.25</v>
      </c>
      <c r="CO10" s="72">
        <v>12.375</v>
      </c>
      <c r="CP10" s="72">
        <v>12.5</v>
      </c>
      <c r="CQ10" s="72">
        <v>12.625</v>
      </c>
      <c r="CR10" s="72">
        <v>12.75</v>
      </c>
      <c r="CS10" s="72">
        <v>12.875</v>
      </c>
      <c r="CT10" s="72">
        <v>13</v>
      </c>
      <c r="CU10" s="72">
        <v>13.125</v>
      </c>
      <c r="CV10" s="72">
        <v>13.25</v>
      </c>
      <c r="CW10" s="72">
        <v>13.375</v>
      </c>
      <c r="CX10" s="72">
        <v>13.5</v>
      </c>
      <c r="CY10" s="72">
        <v>13.625</v>
      </c>
      <c r="CZ10" s="72">
        <v>13.75</v>
      </c>
      <c r="DA10" s="72">
        <v>13.875</v>
      </c>
      <c r="DB10" s="72">
        <v>14</v>
      </c>
      <c r="DC10" s="72">
        <v>14.125</v>
      </c>
      <c r="DD10" s="72">
        <v>14.25</v>
      </c>
      <c r="DE10" s="72">
        <v>14.375</v>
      </c>
      <c r="DF10" s="72">
        <v>14.5</v>
      </c>
      <c r="DG10" s="72">
        <v>14.625</v>
      </c>
      <c r="DH10" s="72">
        <v>14.75</v>
      </c>
      <c r="DI10" s="72">
        <v>14.875</v>
      </c>
      <c r="DJ10" s="72">
        <v>15</v>
      </c>
      <c r="DK10" s="72"/>
      <c r="DL10" s="428">
        <v>9.5</v>
      </c>
      <c r="DM10" s="428">
        <v>9.625</v>
      </c>
      <c r="DN10" s="428">
        <v>9.75</v>
      </c>
      <c r="DO10" s="428">
        <v>9.875</v>
      </c>
      <c r="DP10" s="428">
        <v>10</v>
      </c>
      <c r="DQ10" s="428">
        <v>10.125</v>
      </c>
      <c r="DR10" s="428">
        <v>10.25</v>
      </c>
      <c r="DS10" s="428">
        <v>10.375</v>
      </c>
      <c r="DT10" s="428">
        <v>10.5</v>
      </c>
      <c r="DU10" s="428">
        <v>10.625</v>
      </c>
      <c r="DV10" s="428">
        <v>10.75</v>
      </c>
      <c r="DW10" s="428">
        <v>10.875</v>
      </c>
      <c r="DX10" s="428">
        <v>11</v>
      </c>
      <c r="DY10" s="428">
        <v>11.125</v>
      </c>
      <c r="DZ10" s="428">
        <v>11.25</v>
      </c>
      <c r="EA10" s="428">
        <v>11.375</v>
      </c>
      <c r="EB10" s="428">
        <v>11.5</v>
      </c>
      <c r="EC10" s="428">
        <v>11.625</v>
      </c>
      <c r="ED10" s="428">
        <v>11.75</v>
      </c>
      <c r="EE10" s="428">
        <v>11.875</v>
      </c>
      <c r="EF10" s="428">
        <v>12</v>
      </c>
      <c r="EG10" s="428">
        <v>12.125</v>
      </c>
      <c r="EH10" s="428">
        <v>12.25</v>
      </c>
      <c r="EI10" s="428">
        <v>12.375</v>
      </c>
      <c r="EJ10" s="428">
        <v>12.5</v>
      </c>
      <c r="EK10" s="428">
        <v>12.625</v>
      </c>
      <c r="EL10" s="428">
        <v>12.75</v>
      </c>
      <c r="EM10" s="428">
        <v>12.875</v>
      </c>
      <c r="EN10" s="428">
        <v>13</v>
      </c>
      <c r="EO10" s="428">
        <v>13.125</v>
      </c>
      <c r="EP10" s="428">
        <v>13.25</v>
      </c>
      <c r="EQ10" s="428">
        <v>13.375</v>
      </c>
      <c r="ER10" s="428">
        <v>13.5</v>
      </c>
      <c r="ES10" s="428">
        <v>13.625</v>
      </c>
      <c r="ET10" s="428">
        <v>13.75</v>
      </c>
      <c r="EU10" s="428">
        <v>13.875</v>
      </c>
      <c r="EV10" s="428">
        <v>14</v>
      </c>
    </row>
    <row r="11" spans="1:152" ht="54.75" customHeight="1" x14ac:dyDescent="0.45">
      <c r="A11" s="71" t="s">
        <v>148</v>
      </c>
      <c r="B11" s="72">
        <v>11.25</v>
      </c>
      <c r="C11" s="72">
        <v>11.375</v>
      </c>
      <c r="D11" s="72">
        <v>11.5</v>
      </c>
      <c r="E11" s="72">
        <v>11.625</v>
      </c>
      <c r="F11" s="72">
        <v>11.75</v>
      </c>
      <c r="G11" s="72">
        <v>11.875</v>
      </c>
      <c r="H11" s="72">
        <v>12</v>
      </c>
      <c r="I11" s="72">
        <v>12.125</v>
      </c>
      <c r="J11" s="72">
        <v>12.25</v>
      </c>
      <c r="K11" s="72">
        <v>12.375</v>
      </c>
      <c r="L11" s="72">
        <v>12.5</v>
      </c>
      <c r="M11" s="72">
        <v>12.625</v>
      </c>
      <c r="N11" s="72">
        <v>12.75</v>
      </c>
      <c r="O11" s="72">
        <v>12.875</v>
      </c>
      <c r="P11" s="72">
        <v>13</v>
      </c>
      <c r="Q11" s="72">
        <v>13.125</v>
      </c>
      <c r="R11" s="72">
        <v>13.25</v>
      </c>
      <c r="S11" s="72">
        <v>13.375</v>
      </c>
      <c r="T11" s="72">
        <v>13.5</v>
      </c>
      <c r="U11" s="72">
        <v>13.625</v>
      </c>
      <c r="V11" s="72">
        <v>13.75</v>
      </c>
      <c r="W11" s="72">
        <v>13.875</v>
      </c>
      <c r="X11" s="72">
        <v>14</v>
      </c>
      <c r="Y11" s="72">
        <v>14.125</v>
      </c>
      <c r="Z11" s="72">
        <v>14.25</v>
      </c>
      <c r="AA11" s="72">
        <v>14.375</v>
      </c>
      <c r="AB11" s="72">
        <v>14.5</v>
      </c>
      <c r="AC11" s="72">
        <v>14.625</v>
      </c>
      <c r="AD11" s="72">
        <v>14.75</v>
      </c>
      <c r="AE11" s="72">
        <v>14.875</v>
      </c>
      <c r="AF11" s="72">
        <v>15</v>
      </c>
      <c r="AG11" s="72">
        <v>15.125</v>
      </c>
      <c r="AH11" s="72">
        <v>15.25</v>
      </c>
      <c r="AI11" s="72">
        <v>15.375</v>
      </c>
      <c r="AJ11" s="72">
        <v>15.5</v>
      </c>
      <c r="AK11" s="72">
        <v>15.625</v>
      </c>
      <c r="AL11" s="72">
        <v>15.75</v>
      </c>
      <c r="AM11" s="72"/>
      <c r="AN11" s="72">
        <v>11.25</v>
      </c>
      <c r="AO11" s="72">
        <v>11.375</v>
      </c>
      <c r="AP11" s="72">
        <v>11.5</v>
      </c>
      <c r="AQ11" s="72">
        <v>11.625</v>
      </c>
      <c r="AR11" s="72">
        <v>11.75</v>
      </c>
      <c r="AS11" s="72">
        <v>11.875</v>
      </c>
      <c r="AT11" s="72">
        <v>12</v>
      </c>
      <c r="AU11" s="72">
        <v>12.125</v>
      </c>
      <c r="AV11" s="72">
        <v>12.25</v>
      </c>
      <c r="AW11" s="72">
        <v>12.375</v>
      </c>
      <c r="AX11" s="72">
        <v>12.5</v>
      </c>
      <c r="AY11" s="72">
        <v>12.625</v>
      </c>
      <c r="AZ11" s="72">
        <v>12.75</v>
      </c>
      <c r="BA11" s="72">
        <v>12.875</v>
      </c>
      <c r="BB11" s="72">
        <v>13</v>
      </c>
      <c r="BC11" s="72">
        <v>13.125</v>
      </c>
      <c r="BD11" s="72">
        <v>13.25</v>
      </c>
      <c r="BE11" s="72">
        <v>13.375</v>
      </c>
      <c r="BF11" s="72">
        <v>13.5</v>
      </c>
      <c r="BG11" s="72">
        <v>13.625</v>
      </c>
      <c r="BH11" s="72">
        <v>13.75</v>
      </c>
      <c r="BI11" s="72">
        <v>13.875</v>
      </c>
      <c r="BJ11" s="72">
        <v>14</v>
      </c>
      <c r="BK11" s="72">
        <v>14.125</v>
      </c>
      <c r="BL11" s="72">
        <v>14.25</v>
      </c>
      <c r="BM11" s="72">
        <v>14.375</v>
      </c>
      <c r="BN11" s="72">
        <v>14.5</v>
      </c>
      <c r="BO11" s="72">
        <v>14.625</v>
      </c>
      <c r="BP11" s="72">
        <v>14.75</v>
      </c>
      <c r="BQ11" s="72">
        <v>14.875</v>
      </c>
      <c r="BR11" s="72">
        <v>15</v>
      </c>
      <c r="BS11" s="72">
        <v>15.125</v>
      </c>
      <c r="BT11" s="72">
        <v>15.25</v>
      </c>
      <c r="BU11" s="72">
        <v>15.375</v>
      </c>
      <c r="BV11" s="72">
        <v>15.5</v>
      </c>
      <c r="BW11" s="72">
        <v>15.625</v>
      </c>
      <c r="BX11" s="72">
        <v>15.75</v>
      </c>
      <c r="BY11" s="72"/>
      <c r="BZ11" s="72">
        <v>11.25</v>
      </c>
      <c r="CA11" s="72">
        <v>11.375</v>
      </c>
      <c r="CB11" s="72">
        <v>11.5</v>
      </c>
      <c r="CC11" s="72">
        <v>11.625</v>
      </c>
      <c r="CD11" s="72">
        <v>11.75</v>
      </c>
      <c r="CE11" s="72">
        <v>11.875</v>
      </c>
      <c r="CF11" s="72">
        <v>12</v>
      </c>
      <c r="CG11" s="72">
        <v>12.125</v>
      </c>
      <c r="CH11" s="72">
        <v>12.25</v>
      </c>
      <c r="CI11" s="72">
        <v>12.375</v>
      </c>
      <c r="CJ11" s="72">
        <v>12.5</v>
      </c>
      <c r="CK11" s="72">
        <v>12.625</v>
      </c>
      <c r="CL11" s="72">
        <v>12.75</v>
      </c>
      <c r="CM11" s="72">
        <v>12.875</v>
      </c>
      <c r="CN11" s="72">
        <v>13</v>
      </c>
      <c r="CO11" s="72">
        <v>13.125</v>
      </c>
      <c r="CP11" s="72">
        <v>13.25</v>
      </c>
      <c r="CQ11" s="72">
        <v>13.375</v>
      </c>
      <c r="CR11" s="72">
        <v>13.5</v>
      </c>
      <c r="CS11" s="72">
        <v>13.625</v>
      </c>
      <c r="CT11" s="72">
        <v>13.75</v>
      </c>
      <c r="CU11" s="72">
        <v>13.875</v>
      </c>
      <c r="CV11" s="72">
        <v>14</v>
      </c>
      <c r="CW11" s="72">
        <v>14.125</v>
      </c>
      <c r="CX11" s="72">
        <v>14.25</v>
      </c>
      <c r="CY11" s="72">
        <v>14.375</v>
      </c>
      <c r="CZ11" s="72">
        <v>14.5</v>
      </c>
      <c r="DA11" s="72">
        <v>14.625</v>
      </c>
      <c r="DB11" s="72">
        <v>14.75</v>
      </c>
      <c r="DC11" s="72">
        <v>14.875</v>
      </c>
      <c r="DD11" s="72">
        <v>15</v>
      </c>
      <c r="DE11" s="72">
        <v>15.125</v>
      </c>
      <c r="DF11" s="72">
        <v>15.25</v>
      </c>
      <c r="DG11" s="72">
        <v>15.375</v>
      </c>
      <c r="DH11" s="72">
        <v>15.5</v>
      </c>
      <c r="DI11" s="72">
        <v>15.625</v>
      </c>
      <c r="DJ11" s="72">
        <v>15.75</v>
      </c>
      <c r="DK11" s="72"/>
      <c r="DL11" s="428">
        <v>10.5</v>
      </c>
      <c r="DM11" s="428">
        <v>10.625</v>
      </c>
      <c r="DN11" s="428">
        <v>10.875</v>
      </c>
      <c r="DO11" s="428">
        <v>10.875</v>
      </c>
      <c r="DP11" s="428">
        <v>11.125</v>
      </c>
      <c r="DQ11" s="428">
        <v>11.25</v>
      </c>
      <c r="DR11" s="428">
        <v>11.375</v>
      </c>
      <c r="DS11" s="428">
        <v>11.375</v>
      </c>
      <c r="DT11" s="428">
        <v>11.625</v>
      </c>
      <c r="DU11" s="428">
        <v>11.625</v>
      </c>
      <c r="DV11" s="428">
        <v>11.875</v>
      </c>
      <c r="DW11" s="428">
        <v>11.875</v>
      </c>
      <c r="DX11" s="428">
        <v>12</v>
      </c>
      <c r="DY11" s="428">
        <v>12.125</v>
      </c>
      <c r="DZ11" s="428">
        <v>12.25</v>
      </c>
      <c r="EA11" s="428">
        <v>12.25</v>
      </c>
      <c r="EB11" s="428">
        <v>12.5</v>
      </c>
      <c r="EC11" s="428">
        <v>12.625</v>
      </c>
      <c r="ED11" s="428">
        <v>12.75</v>
      </c>
      <c r="EE11" s="428">
        <v>12.875</v>
      </c>
      <c r="EF11" s="428">
        <v>13</v>
      </c>
      <c r="EG11" s="428">
        <v>13.125</v>
      </c>
      <c r="EH11" s="428">
        <v>13.25</v>
      </c>
      <c r="EI11" s="428">
        <v>13.375</v>
      </c>
      <c r="EJ11" s="428">
        <v>13.5</v>
      </c>
      <c r="EK11" s="428">
        <v>13.625</v>
      </c>
      <c r="EL11" s="428">
        <v>13.625</v>
      </c>
      <c r="EM11" s="428">
        <v>13.875</v>
      </c>
      <c r="EN11" s="428">
        <v>14.125</v>
      </c>
      <c r="EO11" s="428">
        <v>14.125</v>
      </c>
      <c r="EP11" s="428">
        <v>14.125</v>
      </c>
      <c r="EQ11" s="428">
        <v>14.375</v>
      </c>
      <c r="ER11" s="428">
        <v>14.625</v>
      </c>
      <c r="ES11" s="428">
        <v>14.625</v>
      </c>
      <c r="ET11" s="428">
        <v>14.625</v>
      </c>
      <c r="EU11" s="428">
        <v>14.875</v>
      </c>
      <c r="EV11" s="427">
        <v>15</v>
      </c>
    </row>
    <row r="12" spans="1:152" ht="54.75" customHeight="1" x14ac:dyDescent="0.45">
      <c r="A12" s="71" t="s">
        <v>149</v>
      </c>
      <c r="B12" s="72">
        <v>17.25</v>
      </c>
      <c r="C12" s="72">
        <v>17.375</v>
      </c>
      <c r="D12" s="72">
        <v>17.5</v>
      </c>
      <c r="E12" s="72">
        <v>17.625</v>
      </c>
      <c r="F12" s="72">
        <v>17.75</v>
      </c>
      <c r="G12" s="72">
        <v>17.875</v>
      </c>
      <c r="H12" s="72">
        <v>18</v>
      </c>
      <c r="I12" s="72">
        <v>18.125</v>
      </c>
      <c r="J12" s="72">
        <v>18.25</v>
      </c>
      <c r="K12" s="72">
        <v>18.375</v>
      </c>
      <c r="L12" s="72">
        <v>18.5</v>
      </c>
      <c r="M12" s="72">
        <v>18.625</v>
      </c>
      <c r="N12" s="72">
        <v>18.75</v>
      </c>
      <c r="O12" s="72">
        <v>18.875</v>
      </c>
      <c r="P12" s="72">
        <v>19</v>
      </c>
      <c r="Q12" s="72">
        <v>19.125</v>
      </c>
      <c r="R12" s="72">
        <v>19.25</v>
      </c>
      <c r="S12" s="72">
        <v>19.375</v>
      </c>
      <c r="T12" s="72">
        <v>19.5</v>
      </c>
      <c r="U12" s="72">
        <v>19.625</v>
      </c>
      <c r="V12" s="72">
        <v>19.75</v>
      </c>
      <c r="W12" s="72">
        <v>19.875</v>
      </c>
      <c r="X12" s="72">
        <v>20</v>
      </c>
      <c r="Y12" s="72">
        <v>20.125</v>
      </c>
      <c r="Z12" s="72">
        <v>20.25</v>
      </c>
      <c r="AA12" s="72">
        <v>20.375</v>
      </c>
      <c r="AB12" s="72">
        <v>20.5</v>
      </c>
      <c r="AC12" s="72">
        <v>20.625</v>
      </c>
      <c r="AD12" s="72">
        <v>20.75</v>
      </c>
      <c r="AE12" s="72">
        <v>20.875</v>
      </c>
      <c r="AF12" s="72">
        <v>21</v>
      </c>
      <c r="AG12" s="72">
        <v>21.125</v>
      </c>
      <c r="AH12" s="72">
        <v>21.25</v>
      </c>
      <c r="AI12" s="72">
        <v>21.375</v>
      </c>
      <c r="AJ12" s="72">
        <v>21.5</v>
      </c>
      <c r="AK12" s="72">
        <v>21.625</v>
      </c>
      <c r="AL12" s="72">
        <v>21.75</v>
      </c>
      <c r="AM12" s="72"/>
      <c r="AN12" s="72">
        <v>17.25</v>
      </c>
      <c r="AO12" s="72">
        <v>17.375</v>
      </c>
      <c r="AP12" s="72">
        <v>17.5</v>
      </c>
      <c r="AQ12" s="72">
        <v>17.625</v>
      </c>
      <c r="AR12" s="72">
        <v>17.75</v>
      </c>
      <c r="AS12" s="72">
        <v>17.875</v>
      </c>
      <c r="AT12" s="72">
        <v>18</v>
      </c>
      <c r="AU12" s="72">
        <v>18.125</v>
      </c>
      <c r="AV12" s="72">
        <v>18.25</v>
      </c>
      <c r="AW12" s="72">
        <v>18.375</v>
      </c>
      <c r="AX12" s="72">
        <v>18.5</v>
      </c>
      <c r="AY12" s="72">
        <v>18.625</v>
      </c>
      <c r="AZ12" s="72">
        <v>18.75</v>
      </c>
      <c r="BA12" s="72">
        <v>18.875</v>
      </c>
      <c r="BB12" s="72">
        <v>19</v>
      </c>
      <c r="BC12" s="72">
        <v>19.125</v>
      </c>
      <c r="BD12" s="72">
        <v>19.25</v>
      </c>
      <c r="BE12" s="72">
        <v>19.375</v>
      </c>
      <c r="BF12" s="72">
        <v>19.5</v>
      </c>
      <c r="BG12" s="72">
        <v>19.625</v>
      </c>
      <c r="BH12" s="72">
        <v>19.75</v>
      </c>
      <c r="BI12" s="72">
        <v>19.875</v>
      </c>
      <c r="BJ12" s="72">
        <v>20</v>
      </c>
      <c r="BK12" s="72">
        <v>20.125</v>
      </c>
      <c r="BL12" s="72">
        <v>20.25</v>
      </c>
      <c r="BM12" s="72">
        <v>20.375</v>
      </c>
      <c r="BN12" s="72">
        <v>20.5</v>
      </c>
      <c r="BO12" s="72">
        <v>20.625</v>
      </c>
      <c r="BP12" s="72">
        <v>20.75</v>
      </c>
      <c r="BQ12" s="72">
        <v>20.875</v>
      </c>
      <c r="BR12" s="72">
        <v>21</v>
      </c>
      <c r="BS12" s="72">
        <v>21.125</v>
      </c>
      <c r="BT12" s="72">
        <v>21.25</v>
      </c>
      <c r="BU12" s="72">
        <v>21.375</v>
      </c>
      <c r="BV12" s="72">
        <v>21.5</v>
      </c>
      <c r="BW12" s="72">
        <v>21.625</v>
      </c>
      <c r="BX12" s="72">
        <v>21.75</v>
      </c>
      <c r="BY12" s="72"/>
      <c r="BZ12" s="72">
        <v>17.25</v>
      </c>
      <c r="CA12" s="72">
        <v>17.375</v>
      </c>
      <c r="CB12" s="72">
        <v>17.5</v>
      </c>
      <c r="CC12" s="72">
        <v>17.625</v>
      </c>
      <c r="CD12" s="72">
        <v>17.75</v>
      </c>
      <c r="CE12" s="72">
        <v>17.875</v>
      </c>
      <c r="CF12" s="72">
        <v>18</v>
      </c>
      <c r="CG12" s="72">
        <v>18.125</v>
      </c>
      <c r="CH12" s="72">
        <v>18.25</v>
      </c>
      <c r="CI12" s="72">
        <v>18.375</v>
      </c>
      <c r="CJ12" s="72">
        <v>18.5</v>
      </c>
      <c r="CK12" s="72">
        <v>18.625</v>
      </c>
      <c r="CL12" s="72">
        <v>18.75</v>
      </c>
      <c r="CM12" s="72">
        <v>18.875</v>
      </c>
      <c r="CN12" s="72">
        <v>19</v>
      </c>
      <c r="CO12" s="72">
        <v>19.125</v>
      </c>
      <c r="CP12" s="72">
        <v>19.25</v>
      </c>
      <c r="CQ12" s="72">
        <v>19.375</v>
      </c>
      <c r="CR12" s="72">
        <v>19.5</v>
      </c>
      <c r="CS12" s="72">
        <v>19.625</v>
      </c>
      <c r="CT12" s="72">
        <v>19.75</v>
      </c>
      <c r="CU12" s="72">
        <v>19.875</v>
      </c>
      <c r="CV12" s="72">
        <v>20</v>
      </c>
      <c r="CW12" s="72">
        <v>20.125</v>
      </c>
      <c r="CX12" s="72">
        <v>20.25</v>
      </c>
      <c r="CY12" s="72">
        <v>20.375</v>
      </c>
      <c r="CZ12" s="72">
        <v>20.5</v>
      </c>
      <c r="DA12" s="72">
        <v>20.625</v>
      </c>
      <c r="DB12" s="72">
        <v>20.75</v>
      </c>
      <c r="DC12" s="72">
        <v>20.875</v>
      </c>
      <c r="DD12" s="72">
        <v>21</v>
      </c>
      <c r="DE12" s="72">
        <v>21.125</v>
      </c>
      <c r="DF12" s="72">
        <v>21.25</v>
      </c>
      <c r="DG12" s="72">
        <v>21.375</v>
      </c>
      <c r="DH12" s="72">
        <v>21.5</v>
      </c>
      <c r="DI12" s="72">
        <v>21.625</v>
      </c>
      <c r="DJ12" s="72">
        <v>21.75</v>
      </c>
      <c r="DK12" s="72"/>
      <c r="DL12" s="428">
        <v>16.625</v>
      </c>
      <c r="DM12" s="428">
        <v>16.75</v>
      </c>
      <c r="DN12" s="428">
        <v>17</v>
      </c>
      <c r="DO12" s="428">
        <v>17.125</v>
      </c>
      <c r="DP12" s="428">
        <v>17.25</v>
      </c>
      <c r="DQ12" s="428">
        <v>17.375</v>
      </c>
      <c r="DR12" s="428">
        <v>17.5</v>
      </c>
      <c r="DS12" s="428">
        <v>17.625</v>
      </c>
      <c r="DT12" s="428">
        <v>17.625</v>
      </c>
      <c r="DU12" s="428">
        <v>17.875</v>
      </c>
      <c r="DV12" s="428">
        <v>17.875</v>
      </c>
      <c r="DW12" s="428">
        <v>18.125</v>
      </c>
      <c r="DX12" s="428">
        <v>18.125</v>
      </c>
      <c r="DY12" s="428">
        <v>18.375</v>
      </c>
      <c r="DZ12" s="428">
        <v>18.375</v>
      </c>
      <c r="EA12" s="428">
        <v>18.625</v>
      </c>
      <c r="EB12" s="428">
        <v>18.625</v>
      </c>
      <c r="EC12" s="428">
        <v>18.875</v>
      </c>
      <c r="ED12" s="428">
        <v>18.875</v>
      </c>
      <c r="EE12" s="428">
        <v>19.125</v>
      </c>
      <c r="EF12" s="428">
        <v>19.25</v>
      </c>
      <c r="EG12" s="428">
        <v>19.5</v>
      </c>
      <c r="EH12" s="428">
        <v>19.5</v>
      </c>
      <c r="EI12" s="428">
        <v>19.625</v>
      </c>
      <c r="EJ12" s="428">
        <v>19.875</v>
      </c>
      <c r="EK12" s="428">
        <v>19.875</v>
      </c>
      <c r="EL12" s="428">
        <v>20</v>
      </c>
      <c r="EM12" s="428">
        <v>20.125</v>
      </c>
      <c r="EN12" s="428">
        <v>20.25</v>
      </c>
      <c r="EO12" s="428">
        <v>20.375</v>
      </c>
      <c r="EP12" s="428">
        <v>20.5</v>
      </c>
      <c r="EQ12" s="428">
        <v>20.625</v>
      </c>
      <c r="ER12" s="428">
        <v>20.75</v>
      </c>
      <c r="ES12" s="428">
        <v>20.875</v>
      </c>
      <c r="ET12" s="428">
        <v>21</v>
      </c>
      <c r="EU12" s="428">
        <v>21.125</v>
      </c>
      <c r="EV12" s="428">
        <v>21.25</v>
      </c>
    </row>
    <row r="13" spans="1:152" ht="54.75" customHeight="1" x14ac:dyDescent="0.45">
      <c r="A13" s="71" t="s">
        <v>150</v>
      </c>
      <c r="B13" s="72">
        <v>28.5</v>
      </c>
      <c r="C13" s="72">
        <v>28.75</v>
      </c>
      <c r="D13" s="72">
        <v>29</v>
      </c>
      <c r="E13" s="72">
        <v>29.25</v>
      </c>
      <c r="F13" s="72">
        <v>29.5</v>
      </c>
      <c r="G13" s="72">
        <v>29.75</v>
      </c>
      <c r="H13" s="72">
        <v>30</v>
      </c>
      <c r="I13" s="72">
        <v>30.25</v>
      </c>
      <c r="J13" s="72">
        <v>30.5</v>
      </c>
      <c r="K13" s="72">
        <v>30.75</v>
      </c>
      <c r="L13" s="72">
        <v>31</v>
      </c>
      <c r="M13" s="72">
        <v>31.25</v>
      </c>
      <c r="N13" s="72">
        <v>31.5</v>
      </c>
      <c r="O13" s="72">
        <v>31.75</v>
      </c>
      <c r="P13" s="72">
        <v>32</v>
      </c>
      <c r="Q13" s="72">
        <v>32.25</v>
      </c>
      <c r="R13" s="72">
        <v>32.5</v>
      </c>
      <c r="S13" s="72">
        <v>32.75</v>
      </c>
      <c r="T13" s="72">
        <v>33</v>
      </c>
      <c r="U13" s="72">
        <v>33.25</v>
      </c>
      <c r="V13" s="72">
        <v>33.5</v>
      </c>
      <c r="W13" s="72">
        <v>33.75</v>
      </c>
      <c r="X13" s="72">
        <v>34</v>
      </c>
      <c r="Y13" s="72">
        <v>34.25</v>
      </c>
      <c r="Z13" s="72">
        <v>34.5</v>
      </c>
      <c r="AA13" s="72">
        <v>34.75</v>
      </c>
      <c r="AB13" s="72">
        <v>35</v>
      </c>
      <c r="AC13" s="72">
        <v>35.25</v>
      </c>
      <c r="AD13" s="72">
        <v>35.5</v>
      </c>
      <c r="AE13" s="72">
        <v>35.75</v>
      </c>
      <c r="AF13" s="72">
        <v>36</v>
      </c>
      <c r="AG13" s="72">
        <v>36.25</v>
      </c>
      <c r="AH13" s="72">
        <v>36.5</v>
      </c>
      <c r="AI13" s="72">
        <v>36.75</v>
      </c>
      <c r="AJ13" s="72">
        <v>37</v>
      </c>
      <c r="AK13" s="72">
        <v>37.25</v>
      </c>
      <c r="AL13" s="72">
        <v>37.5</v>
      </c>
      <c r="AM13" s="72"/>
      <c r="AN13" s="72">
        <v>28.5</v>
      </c>
      <c r="AO13" s="72">
        <v>28.75</v>
      </c>
      <c r="AP13" s="72">
        <v>29</v>
      </c>
      <c r="AQ13" s="72">
        <v>29.25</v>
      </c>
      <c r="AR13" s="72">
        <v>29.5</v>
      </c>
      <c r="AS13" s="72">
        <v>29.75</v>
      </c>
      <c r="AT13" s="72">
        <v>30</v>
      </c>
      <c r="AU13" s="72">
        <v>30.25</v>
      </c>
      <c r="AV13" s="72">
        <v>30.5</v>
      </c>
      <c r="AW13" s="72">
        <v>30.75</v>
      </c>
      <c r="AX13" s="72">
        <v>31</v>
      </c>
      <c r="AY13" s="72">
        <v>31.25</v>
      </c>
      <c r="AZ13" s="72">
        <v>31.5</v>
      </c>
      <c r="BA13" s="72">
        <v>31.75</v>
      </c>
      <c r="BB13" s="72">
        <v>32</v>
      </c>
      <c r="BC13" s="72">
        <v>32.25</v>
      </c>
      <c r="BD13" s="72">
        <v>32.5</v>
      </c>
      <c r="BE13" s="72">
        <v>32.75</v>
      </c>
      <c r="BF13" s="72">
        <v>33</v>
      </c>
      <c r="BG13" s="72">
        <v>33.25</v>
      </c>
      <c r="BH13" s="72">
        <v>33.5</v>
      </c>
      <c r="BI13" s="72">
        <v>33.75</v>
      </c>
      <c r="BJ13" s="72">
        <v>34</v>
      </c>
      <c r="BK13" s="72">
        <v>34.25</v>
      </c>
      <c r="BL13" s="72">
        <v>34.5</v>
      </c>
      <c r="BM13" s="72">
        <v>34.75</v>
      </c>
      <c r="BN13" s="72">
        <v>35</v>
      </c>
      <c r="BO13" s="72">
        <v>35.25</v>
      </c>
      <c r="BP13" s="72">
        <v>35.5</v>
      </c>
      <c r="BQ13" s="72">
        <v>35.75</v>
      </c>
      <c r="BR13" s="72">
        <v>36</v>
      </c>
      <c r="BS13" s="72">
        <v>36.25</v>
      </c>
      <c r="BT13" s="72">
        <v>36.5</v>
      </c>
      <c r="BU13" s="72">
        <v>36.75</v>
      </c>
      <c r="BV13" s="72">
        <v>37</v>
      </c>
      <c r="BW13" s="72">
        <v>37.25</v>
      </c>
      <c r="BX13" s="72">
        <v>37.5</v>
      </c>
      <c r="BY13" s="72"/>
      <c r="BZ13" s="72">
        <v>28.5</v>
      </c>
      <c r="CA13" s="72">
        <v>28.75</v>
      </c>
      <c r="CB13" s="72">
        <v>29</v>
      </c>
      <c r="CC13" s="72">
        <v>29.25</v>
      </c>
      <c r="CD13" s="72">
        <v>29.5</v>
      </c>
      <c r="CE13" s="72">
        <v>29.75</v>
      </c>
      <c r="CF13" s="72">
        <v>30</v>
      </c>
      <c r="CG13" s="72">
        <v>30.25</v>
      </c>
      <c r="CH13" s="72">
        <v>30.5</v>
      </c>
      <c r="CI13" s="72">
        <v>30.75</v>
      </c>
      <c r="CJ13" s="72">
        <v>31</v>
      </c>
      <c r="CK13" s="72">
        <v>31.25</v>
      </c>
      <c r="CL13" s="72">
        <v>31.5</v>
      </c>
      <c r="CM13" s="72">
        <v>31.75</v>
      </c>
      <c r="CN13" s="72">
        <v>32</v>
      </c>
      <c r="CO13" s="72">
        <v>32.25</v>
      </c>
      <c r="CP13" s="72">
        <v>32.5</v>
      </c>
      <c r="CQ13" s="72">
        <v>32.75</v>
      </c>
      <c r="CR13" s="72">
        <v>33</v>
      </c>
      <c r="CS13" s="72">
        <v>33.25</v>
      </c>
      <c r="CT13" s="72">
        <v>33.5</v>
      </c>
      <c r="CU13" s="72">
        <v>33.75</v>
      </c>
      <c r="CV13" s="72">
        <v>34</v>
      </c>
      <c r="CW13" s="72">
        <v>34.25</v>
      </c>
      <c r="CX13" s="72">
        <v>34.5</v>
      </c>
      <c r="CY13" s="72">
        <v>34.75</v>
      </c>
      <c r="CZ13" s="72">
        <v>35</v>
      </c>
      <c r="DA13" s="72">
        <v>35.25</v>
      </c>
      <c r="DB13" s="72">
        <v>35.5</v>
      </c>
      <c r="DC13" s="72">
        <v>35.75</v>
      </c>
      <c r="DD13" s="72">
        <v>36</v>
      </c>
      <c r="DE13" s="72">
        <v>36.25</v>
      </c>
      <c r="DF13" s="72">
        <v>36.5</v>
      </c>
      <c r="DG13" s="72">
        <v>36.75</v>
      </c>
      <c r="DH13" s="72">
        <v>37</v>
      </c>
      <c r="DI13" s="72">
        <v>37.25</v>
      </c>
      <c r="DJ13" s="72">
        <v>37.5</v>
      </c>
      <c r="DK13" s="72"/>
      <c r="DL13" s="429">
        <v>0</v>
      </c>
      <c r="DM13" s="429">
        <v>0</v>
      </c>
      <c r="DN13" s="429">
        <v>0</v>
      </c>
      <c r="DO13" s="429">
        <v>0</v>
      </c>
      <c r="DP13" s="429">
        <v>0</v>
      </c>
      <c r="DQ13" s="429">
        <v>0</v>
      </c>
      <c r="DR13" s="429">
        <v>0</v>
      </c>
      <c r="DS13" s="429">
        <v>0</v>
      </c>
      <c r="DT13" s="429">
        <v>0</v>
      </c>
      <c r="DU13" s="429">
        <v>0</v>
      </c>
      <c r="DV13" s="429">
        <v>0</v>
      </c>
      <c r="DW13" s="429">
        <v>0</v>
      </c>
      <c r="DX13" s="429">
        <v>0</v>
      </c>
      <c r="DY13" s="429">
        <v>0</v>
      </c>
      <c r="DZ13" s="429">
        <v>0</v>
      </c>
      <c r="EA13" s="429">
        <v>0</v>
      </c>
      <c r="EB13" s="429">
        <v>0</v>
      </c>
      <c r="EC13" s="429">
        <v>0</v>
      </c>
      <c r="ED13" s="429">
        <v>0</v>
      </c>
      <c r="EE13" s="429">
        <v>0</v>
      </c>
      <c r="EF13" s="429">
        <v>0</v>
      </c>
      <c r="EG13" s="429">
        <v>0</v>
      </c>
      <c r="EH13" s="429">
        <v>0</v>
      </c>
      <c r="EI13" s="429">
        <v>0</v>
      </c>
      <c r="EJ13" s="429">
        <v>0</v>
      </c>
      <c r="EK13" s="429">
        <v>0</v>
      </c>
      <c r="EL13" s="429">
        <v>0</v>
      </c>
      <c r="EM13" s="429">
        <v>0</v>
      </c>
      <c r="EN13" s="429">
        <v>0</v>
      </c>
      <c r="EO13" s="429">
        <v>0</v>
      </c>
      <c r="EP13" s="429">
        <v>0</v>
      </c>
      <c r="EQ13" s="429">
        <v>0</v>
      </c>
      <c r="ER13" s="429">
        <v>0</v>
      </c>
      <c r="ES13" s="429">
        <v>0</v>
      </c>
      <c r="ET13" s="429">
        <v>0</v>
      </c>
      <c r="EU13" s="429">
        <v>0</v>
      </c>
      <c r="EV13" s="429">
        <v>0</v>
      </c>
    </row>
  </sheetData>
  <sheetProtection algorithmName="SHA-512" hashValue="xSJBosfUU5aoU8P74A1ke+UH7F7krNsBkuSOBlpfwUj+aqMvlsFRIA0LeI+yhvXPphn0hwnE07Jxs36Hb5cHTA==" saltValue="yEzQqPoFXD4MTLFYWQeTtQ==" spinCount="100000" sheet="1" objects="1" scenarios="1"/>
  <mergeCells count="1">
    <mergeCell ref="A1:DK1"/>
  </mergeCells>
  <pageMargins left="0.43" right="0.2" top="0.57999999999999996" bottom="0.28000000000000003" header="0.53" footer="0.3"/>
  <pageSetup paperSize="9" scale="40" orientation="landscape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  <pageSetUpPr fitToPage="1"/>
  </sheetPr>
  <dimension ref="A1:EV16"/>
  <sheetViews>
    <sheetView zoomScale="40" zoomScaleNormal="40" zoomScaleSheetLayoutView="40" workbookViewId="0">
      <pane xSplit="1" ySplit="2" topLeftCell="DJ3" activePane="bottomRight" state="frozen"/>
      <selection activeCell="T13" sqref="T13"/>
      <selection pane="topRight" activeCell="T13" sqref="T13"/>
      <selection pane="bottomLeft" activeCell="T13" sqref="T13"/>
      <selection pane="bottomRight" activeCell="DJ2" sqref="DJ2"/>
    </sheetView>
  </sheetViews>
  <sheetFormatPr defaultRowHeight="15" x14ac:dyDescent="0.25"/>
  <cols>
    <col min="1" max="1" width="70.140625" bestFit="1" customWidth="1"/>
    <col min="2" max="14" width="12.7109375" style="77" bestFit="1" customWidth="1"/>
    <col min="15" max="15" width="16.5703125" style="77" bestFit="1" customWidth="1"/>
    <col min="16" max="38" width="12.7109375" style="77" bestFit="1" customWidth="1"/>
    <col min="39" max="39" width="13.85546875" style="77" customWidth="1"/>
    <col min="40" max="40" width="12" style="77" bestFit="1" customWidth="1"/>
    <col min="41" max="43" width="12.7109375" style="77" bestFit="1" customWidth="1"/>
    <col min="44" max="44" width="12" style="77" bestFit="1" customWidth="1"/>
    <col min="45" max="45" width="12.7109375" style="77" bestFit="1" customWidth="1"/>
    <col min="46" max="46" width="12" style="77" bestFit="1" customWidth="1"/>
    <col min="47" max="47" width="12.7109375" style="77" bestFit="1" customWidth="1"/>
    <col min="48" max="48" width="12" style="77" bestFit="1" customWidth="1"/>
    <col min="49" max="76" width="12.7109375" style="77" bestFit="1" customWidth="1"/>
    <col min="77" max="77" width="13.85546875" style="77" customWidth="1"/>
    <col min="78" max="89" width="12.7109375" style="77" bestFit="1" customWidth="1"/>
    <col min="90" max="90" width="12" style="77" bestFit="1" customWidth="1"/>
    <col min="91" max="93" width="12.7109375" style="77" bestFit="1" customWidth="1"/>
    <col min="94" max="94" width="12" style="77" bestFit="1" customWidth="1"/>
    <col min="95" max="114" width="12.7109375" style="77" bestFit="1" customWidth="1"/>
    <col min="115" max="115" width="13.85546875" style="77" customWidth="1"/>
    <col min="116" max="116" width="17" bestFit="1" customWidth="1"/>
    <col min="117" max="119" width="12.7109375" bestFit="1" customWidth="1"/>
    <col min="120" max="120" width="12" bestFit="1" customWidth="1"/>
    <col min="121" max="121" width="12.7109375" bestFit="1" customWidth="1"/>
    <col min="122" max="122" width="12" bestFit="1" customWidth="1"/>
    <col min="123" max="123" width="12.7109375" bestFit="1" customWidth="1"/>
    <col min="124" max="124" width="12" bestFit="1" customWidth="1"/>
    <col min="125" max="129" width="12.7109375" bestFit="1" customWidth="1"/>
    <col min="130" max="130" width="12" bestFit="1" customWidth="1"/>
    <col min="131" max="133" width="12.7109375" bestFit="1" customWidth="1"/>
    <col min="134" max="136" width="12" bestFit="1" customWidth="1"/>
    <col min="137" max="137" width="12.7109375" bestFit="1" customWidth="1"/>
    <col min="138" max="139" width="12" bestFit="1" customWidth="1"/>
    <col min="140" max="143" width="12.7109375" bestFit="1" customWidth="1"/>
    <col min="144" max="144" width="12" bestFit="1" customWidth="1"/>
    <col min="145" max="145" width="12.7109375" bestFit="1" customWidth="1"/>
    <col min="146" max="146" width="12" bestFit="1" customWidth="1"/>
    <col min="147" max="149" width="12.7109375" bestFit="1" customWidth="1"/>
    <col min="150" max="151" width="12" bestFit="1" customWidth="1"/>
    <col min="152" max="152" width="12.7109375" bestFit="1" customWidth="1"/>
  </cols>
  <sheetData>
    <row r="1" spans="1:152" s="67" customFormat="1" ht="52.5" customHeight="1" x14ac:dyDescent="0.9">
      <c r="A1" s="487" t="s">
        <v>269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488"/>
      <c r="CB1" s="488"/>
      <c r="CC1" s="488"/>
      <c r="CD1" s="488"/>
      <c r="CE1" s="488"/>
      <c r="CF1" s="488"/>
      <c r="CG1" s="488"/>
      <c r="CH1" s="488"/>
      <c r="CI1" s="488"/>
      <c r="CJ1" s="488"/>
      <c r="CK1" s="488"/>
      <c r="CL1" s="488"/>
      <c r="CM1" s="488"/>
      <c r="CN1" s="488"/>
      <c r="CO1" s="488"/>
      <c r="CP1" s="488"/>
      <c r="CQ1" s="488"/>
      <c r="CR1" s="488"/>
      <c r="CS1" s="488"/>
      <c r="CT1" s="488"/>
      <c r="CU1" s="488"/>
      <c r="CV1" s="488"/>
      <c r="CW1" s="488"/>
      <c r="CX1" s="488"/>
      <c r="CY1" s="488"/>
      <c r="CZ1" s="488"/>
      <c r="DA1" s="488"/>
      <c r="DB1" s="488"/>
      <c r="DC1" s="488"/>
      <c r="DD1" s="488"/>
      <c r="DE1" s="488"/>
      <c r="DF1" s="488"/>
      <c r="DG1" s="488"/>
      <c r="DH1" s="488"/>
      <c r="DI1" s="488"/>
      <c r="DJ1" s="488"/>
      <c r="DK1" s="488"/>
    </row>
    <row r="2" spans="1:152" s="70" customFormat="1" ht="66" customHeight="1" x14ac:dyDescent="0.25">
      <c r="A2" s="68" t="s">
        <v>158</v>
      </c>
      <c r="B2" s="69" t="s">
        <v>159</v>
      </c>
      <c r="C2" s="69" t="s">
        <v>160</v>
      </c>
      <c r="D2" s="69" t="s">
        <v>161</v>
      </c>
      <c r="E2" s="69" t="s">
        <v>162</v>
      </c>
      <c r="F2" s="69" t="s">
        <v>163</v>
      </c>
      <c r="G2" s="69" t="s">
        <v>164</v>
      </c>
      <c r="H2" s="69" t="s">
        <v>165</v>
      </c>
      <c r="I2" s="69" t="s">
        <v>166</v>
      </c>
      <c r="J2" s="69" t="s">
        <v>167</v>
      </c>
      <c r="K2" s="69" t="s">
        <v>168</v>
      </c>
      <c r="L2" s="69" t="s">
        <v>169</v>
      </c>
      <c r="M2" s="69" t="s">
        <v>170</v>
      </c>
      <c r="N2" s="69" t="s">
        <v>171</v>
      </c>
      <c r="O2" s="69" t="s">
        <v>172</v>
      </c>
      <c r="P2" s="69" t="s">
        <v>173</v>
      </c>
      <c r="Q2" s="69" t="s">
        <v>174</v>
      </c>
      <c r="R2" s="69" t="s">
        <v>175</v>
      </c>
      <c r="S2" s="69" t="s">
        <v>176</v>
      </c>
      <c r="T2" s="69" t="s">
        <v>177</v>
      </c>
      <c r="U2" s="69" t="s">
        <v>178</v>
      </c>
      <c r="V2" s="69" t="s">
        <v>179</v>
      </c>
      <c r="W2" s="69" t="s">
        <v>180</v>
      </c>
      <c r="X2" s="69" t="s">
        <v>181</v>
      </c>
      <c r="Y2" s="69" t="s">
        <v>182</v>
      </c>
      <c r="Z2" s="69" t="s">
        <v>183</v>
      </c>
      <c r="AA2" s="69" t="s">
        <v>184</v>
      </c>
      <c r="AB2" s="69" t="s">
        <v>185</v>
      </c>
      <c r="AC2" s="69" t="s">
        <v>186</v>
      </c>
      <c r="AD2" s="69" t="s">
        <v>187</v>
      </c>
      <c r="AE2" s="69" t="s">
        <v>188</v>
      </c>
      <c r="AF2" s="69" t="s">
        <v>189</v>
      </c>
      <c r="AG2" s="69" t="s">
        <v>190</v>
      </c>
      <c r="AH2" s="69" t="s">
        <v>191</v>
      </c>
      <c r="AI2" s="69" t="s">
        <v>192</v>
      </c>
      <c r="AJ2" s="69" t="s">
        <v>193</v>
      </c>
      <c r="AK2" s="69" t="s">
        <v>194</v>
      </c>
      <c r="AL2" s="69" t="s">
        <v>195</v>
      </c>
      <c r="AM2" s="69"/>
      <c r="AN2" s="69" t="s">
        <v>196</v>
      </c>
      <c r="AO2" s="69" t="s">
        <v>197</v>
      </c>
      <c r="AP2" s="69" t="s">
        <v>198</v>
      </c>
      <c r="AQ2" s="69" t="s">
        <v>199</v>
      </c>
      <c r="AR2" s="69" t="s">
        <v>200</v>
      </c>
      <c r="AS2" s="69" t="s">
        <v>201</v>
      </c>
      <c r="AT2" s="69" t="s">
        <v>202</v>
      </c>
      <c r="AU2" s="69" t="s">
        <v>203</v>
      </c>
      <c r="AV2" s="69" t="s">
        <v>128</v>
      </c>
      <c r="AW2" s="69" t="s">
        <v>204</v>
      </c>
      <c r="AX2" s="69" t="s">
        <v>205</v>
      </c>
      <c r="AY2" s="69" t="s">
        <v>206</v>
      </c>
      <c r="AZ2" s="69" t="s">
        <v>207</v>
      </c>
      <c r="BA2" s="69" t="s">
        <v>208</v>
      </c>
      <c r="BB2" s="69" t="s">
        <v>209</v>
      </c>
      <c r="BC2" s="69" t="s">
        <v>210</v>
      </c>
      <c r="BD2" s="69" t="s">
        <v>211</v>
      </c>
      <c r="BE2" s="69" t="s">
        <v>212</v>
      </c>
      <c r="BF2" s="69" t="s">
        <v>213</v>
      </c>
      <c r="BG2" s="69" t="s">
        <v>214</v>
      </c>
      <c r="BH2" s="69" t="s">
        <v>215</v>
      </c>
      <c r="BI2" s="69" t="s">
        <v>216</v>
      </c>
      <c r="BJ2" s="69" t="s">
        <v>217</v>
      </c>
      <c r="BK2" s="69" t="s">
        <v>218</v>
      </c>
      <c r="BL2" s="69" t="s">
        <v>219</v>
      </c>
      <c r="BM2" s="69" t="s">
        <v>220</v>
      </c>
      <c r="BN2" s="69" t="s">
        <v>221</v>
      </c>
      <c r="BO2" s="69" t="s">
        <v>222</v>
      </c>
      <c r="BP2" s="69" t="s">
        <v>223</v>
      </c>
      <c r="BQ2" s="69" t="s">
        <v>224</v>
      </c>
      <c r="BR2" s="69" t="s">
        <v>225</v>
      </c>
      <c r="BS2" s="69" t="s">
        <v>226</v>
      </c>
      <c r="BT2" s="69" t="s">
        <v>227</v>
      </c>
      <c r="BU2" s="69" t="s">
        <v>228</v>
      </c>
      <c r="BV2" s="69" t="s">
        <v>229</v>
      </c>
      <c r="BW2" s="69" t="s">
        <v>230</v>
      </c>
      <c r="BX2" s="69" t="s">
        <v>231</v>
      </c>
      <c r="BY2" s="69"/>
      <c r="BZ2" s="69" t="s">
        <v>232</v>
      </c>
      <c r="CA2" s="69" t="s">
        <v>233</v>
      </c>
      <c r="CB2" s="69" t="s">
        <v>234</v>
      </c>
      <c r="CC2" s="69" t="s">
        <v>235</v>
      </c>
      <c r="CD2" s="69" t="s">
        <v>236</v>
      </c>
      <c r="CE2" s="69" t="s">
        <v>237</v>
      </c>
      <c r="CF2" s="69" t="s">
        <v>238</v>
      </c>
      <c r="CG2" s="69" t="s">
        <v>239</v>
      </c>
      <c r="CH2" s="69" t="s">
        <v>240</v>
      </c>
      <c r="CI2" s="69" t="s">
        <v>241</v>
      </c>
      <c r="CJ2" s="69" t="s">
        <v>242</v>
      </c>
      <c r="CK2" s="69" t="s">
        <v>243</v>
      </c>
      <c r="CL2" s="69" t="s">
        <v>244</v>
      </c>
      <c r="CM2" s="69" t="s">
        <v>245</v>
      </c>
      <c r="CN2" s="69" t="s">
        <v>246</v>
      </c>
      <c r="CO2" s="69" t="s">
        <v>247</v>
      </c>
      <c r="CP2" s="69" t="s">
        <v>248</v>
      </c>
      <c r="CQ2" s="69" t="s">
        <v>249</v>
      </c>
      <c r="CR2" s="69" t="s">
        <v>250</v>
      </c>
      <c r="CS2" s="69" t="s">
        <v>251</v>
      </c>
      <c r="CT2" s="69" t="s">
        <v>252</v>
      </c>
      <c r="CU2" s="69" t="s">
        <v>253</v>
      </c>
      <c r="CV2" s="69" t="s">
        <v>254</v>
      </c>
      <c r="CW2" s="69" t="s">
        <v>255</v>
      </c>
      <c r="CX2" s="69" t="s">
        <v>256</v>
      </c>
      <c r="CY2" s="69" t="s">
        <v>257</v>
      </c>
      <c r="CZ2" s="69" t="s">
        <v>258</v>
      </c>
      <c r="DA2" s="69" t="s">
        <v>259</v>
      </c>
      <c r="DB2" s="69" t="s">
        <v>260</v>
      </c>
      <c r="DC2" s="69" t="s">
        <v>261</v>
      </c>
      <c r="DD2" s="69" t="s">
        <v>262</v>
      </c>
      <c r="DE2" s="69" t="s">
        <v>263</v>
      </c>
      <c r="DF2" s="69" t="s">
        <v>264</v>
      </c>
      <c r="DG2" s="69" t="s">
        <v>265</v>
      </c>
      <c r="DH2" s="69" t="s">
        <v>266</v>
      </c>
      <c r="DI2" s="69" t="s">
        <v>267</v>
      </c>
      <c r="DJ2" s="69" t="s">
        <v>268</v>
      </c>
      <c r="DK2" s="69"/>
      <c r="DL2" s="69" t="s">
        <v>1118</v>
      </c>
      <c r="DM2" s="69" t="s">
        <v>1119</v>
      </c>
      <c r="DN2" s="69" t="s">
        <v>1120</v>
      </c>
      <c r="DO2" s="69" t="s">
        <v>1121</v>
      </c>
      <c r="DP2" s="69" t="s">
        <v>1122</v>
      </c>
      <c r="DQ2" s="69" t="s">
        <v>1123</v>
      </c>
      <c r="DR2" s="69" t="s">
        <v>1124</v>
      </c>
      <c r="DS2" s="69" t="s">
        <v>1125</v>
      </c>
      <c r="DT2" s="69" t="s">
        <v>1126</v>
      </c>
      <c r="DU2" s="69" t="s">
        <v>1127</v>
      </c>
      <c r="DV2" s="69" t="s">
        <v>1128</v>
      </c>
      <c r="DW2" s="69" t="s">
        <v>1129</v>
      </c>
      <c r="DX2" s="69" t="s">
        <v>1130</v>
      </c>
      <c r="DY2" s="69" t="s">
        <v>1131</v>
      </c>
      <c r="DZ2" s="69" t="s">
        <v>1132</v>
      </c>
      <c r="EA2" s="69" t="s">
        <v>1133</v>
      </c>
      <c r="EB2" s="69" t="s">
        <v>1134</v>
      </c>
      <c r="EC2" s="69" t="s">
        <v>1135</v>
      </c>
      <c r="ED2" s="69" t="s">
        <v>1136</v>
      </c>
      <c r="EE2" s="69" t="s">
        <v>1137</v>
      </c>
      <c r="EF2" s="69" t="s">
        <v>1138</v>
      </c>
      <c r="EG2" s="69" t="s">
        <v>1139</v>
      </c>
      <c r="EH2" s="69" t="s">
        <v>1140</v>
      </c>
      <c r="EI2" s="69" t="s">
        <v>1141</v>
      </c>
      <c r="EJ2" s="69" t="s">
        <v>1142</v>
      </c>
      <c r="EK2" s="69" t="s">
        <v>1143</v>
      </c>
      <c r="EL2" s="69" t="s">
        <v>1144</v>
      </c>
      <c r="EM2" s="69" t="s">
        <v>1145</v>
      </c>
      <c r="EN2" s="69" t="s">
        <v>1146</v>
      </c>
      <c r="EO2" s="69" t="s">
        <v>1147</v>
      </c>
      <c r="EP2" s="69" t="s">
        <v>1148</v>
      </c>
      <c r="EQ2" s="69" t="s">
        <v>1149</v>
      </c>
      <c r="ER2" s="69" t="s">
        <v>1150</v>
      </c>
      <c r="ES2" s="69" t="s">
        <v>1151</v>
      </c>
      <c r="ET2" s="69" t="s">
        <v>1152</v>
      </c>
      <c r="EU2" s="69" t="s">
        <v>1153</v>
      </c>
      <c r="EV2" s="69" t="s">
        <v>1154</v>
      </c>
    </row>
    <row r="3" spans="1:152" ht="54.75" customHeight="1" x14ac:dyDescent="0.45">
      <c r="A3" s="71" t="s">
        <v>134</v>
      </c>
      <c r="B3" s="72">
        <v>28.5</v>
      </c>
      <c r="C3" s="72">
        <v>29.5</v>
      </c>
      <c r="D3" s="72">
        <v>30.5</v>
      </c>
      <c r="E3" s="72">
        <v>31.5</v>
      </c>
      <c r="F3" s="72">
        <v>32.5</v>
      </c>
      <c r="G3" s="72">
        <v>33.5</v>
      </c>
      <c r="H3" s="72">
        <v>34.5</v>
      </c>
      <c r="I3" s="72">
        <v>35.5</v>
      </c>
      <c r="J3" s="72">
        <v>36.5</v>
      </c>
      <c r="K3" s="72">
        <v>37.5</v>
      </c>
      <c r="L3" s="72">
        <v>38.5</v>
      </c>
      <c r="M3" s="72">
        <v>39.5</v>
      </c>
      <c r="N3" s="72">
        <v>40.5</v>
      </c>
      <c r="O3" s="72">
        <v>41.5</v>
      </c>
      <c r="P3" s="72">
        <v>42.5</v>
      </c>
      <c r="Q3" s="72">
        <v>43.5</v>
      </c>
      <c r="R3" s="72">
        <v>44.5</v>
      </c>
      <c r="S3" s="72">
        <v>45.5</v>
      </c>
      <c r="T3" s="72">
        <v>46.5</v>
      </c>
      <c r="U3" s="72">
        <v>47.5</v>
      </c>
      <c r="V3" s="72">
        <v>48.5</v>
      </c>
      <c r="W3" s="72">
        <v>49.5</v>
      </c>
      <c r="X3" s="72">
        <v>50.5</v>
      </c>
      <c r="Y3" s="72">
        <v>51.5</v>
      </c>
      <c r="Z3" s="72">
        <v>52.5</v>
      </c>
      <c r="AA3" s="72">
        <v>53.5</v>
      </c>
      <c r="AB3" s="72">
        <v>54.5</v>
      </c>
      <c r="AC3" s="72">
        <v>55.5</v>
      </c>
      <c r="AD3" s="72">
        <v>56.5</v>
      </c>
      <c r="AE3" s="72">
        <v>57.5</v>
      </c>
      <c r="AF3" s="72">
        <v>58.5</v>
      </c>
      <c r="AG3" s="72">
        <v>59.5</v>
      </c>
      <c r="AH3" s="72">
        <v>60.5</v>
      </c>
      <c r="AI3" s="72">
        <v>61.5</v>
      </c>
      <c r="AJ3" s="72">
        <v>62.5</v>
      </c>
      <c r="AK3" s="72">
        <v>63.5</v>
      </c>
      <c r="AL3" s="72">
        <v>64.5</v>
      </c>
      <c r="AM3" s="72"/>
      <c r="AN3" s="72">
        <v>28.5</v>
      </c>
      <c r="AO3" s="72">
        <v>29.5</v>
      </c>
      <c r="AP3" s="72">
        <v>30.5</v>
      </c>
      <c r="AQ3" s="72">
        <v>31.5</v>
      </c>
      <c r="AR3" s="72">
        <v>32.5</v>
      </c>
      <c r="AS3" s="72">
        <v>33.5</v>
      </c>
      <c r="AT3" s="72">
        <v>34.5</v>
      </c>
      <c r="AU3" s="72">
        <v>35.5</v>
      </c>
      <c r="AV3" s="72">
        <v>36.5</v>
      </c>
      <c r="AW3" s="72">
        <v>37.5</v>
      </c>
      <c r="AX3" s="72">
        <v>38.5</v>
      </c>
      <c r="AY3" s="72">
        <v>39.5</v>
      </c>
      <c r="AZ3" s="72">
        <v>40.5</v>
      </c>
      <c r="BA3" s="72">
        <v>41.5</v>
      </c>
      <c r="BB3" s="72">
        <v>42.5</v>
      </c>
      <c r="BC3" s="72">
        <v>43.5</v>
      </c>
      <c r="BD3" s="72">
        <v>44.5</v>
      </c>
      <c r="BE3" s="72">
        <v>45.5</v>
      </c>
      <c r="BF3" s="72">
        <v>46.5</v>
      </c>
      <c r="BG3" s="72">
        <v>47.5</v>
      </c>
      <c r="BH3" s="72">
        <v>48.5</v>
      </c>
      <c r="BI3" s="72">
        <v>49.5</v>
      </c>
      <c r="BJ3" s="72">
        <v>50.5</v>
      </c>
      <c r="BK3" s="72">
        <v>51.5</v>
      </c>
      <c r="BL3" s="72">
        <v>52.5</v>
      </c>
      <c r="BM3" s="72">
        <v>53.5</v>
      </c>
      <c r="BN3" s="72">
        <v>54.5</v>
      </c>
      <c r="BO3" s="72">
        <v>55.5</v>
      </c>
      <c r="BP3" s="72">
        <v>56.5</v>
      </c>
      <c r="BQ3" s="72">
        <v>57.5</v>
      </c>
      <c r="BR3" s="72">
        <v>58.5</v>
      </c>
      <c r="BS3" s="72">
        <v>59.5</v>
      </c>
      <c r="BT3" s="72">
        <v>60.5</v>
      </c>
      <c r="BU3" s="72">
        <v>61.5</v>
      </c>
      <c r="BV3" s="72">
        <v>62.5</v>
      </c>
      <c r="BW3" s="72">
        <v>63.5</v>
      </c>
      <c r="BX3" s="72">
        <v>64.5</v>
      </c>
      <c r="BY3" s="72"/>
      <c r="BZ3" s="72">
        <v>28.5</v>
      </c>
      <c r="CA3" s="72">
        <v>29.5</v>
      </c>
      <c r="CB3" s="72">
        <v>30.5</v>
      </c>
      <c r="CC3" s="72">
        <v>31.5</v>
      </c>
      <c r="CD3" s="72">
        <v>32.5</v>
      </c>
      <c r="CE3" s="72">
        <v>33.5</v>
      </c>
      <c r="CF3" s="72">
        <v>34.5</v>
      </c>
      <c r="CG3" s="72">
        <v>35.5</v>
      </c>
      <c r="CH3" s="72">
        <v>36.5</v>
      </c>
      <c r="CI3" s="72">
        <v>37.5</v>
      </c>
      <c r="CJ3" s="72">
        <v>38.5</v>
      </c>
      <c r="CK3" s="72">
        <v>39.5</v>
      </c>
      <c r="CL3" s="72">
        <v>40.5</v>
      </c>
      <c r="CM3" s="72">
        <v>41.5</v>
      </c>
      <c r="CN3" s="72">
        <v>42.5</v>
      </c>
      <c r="CO3" s="72">
        <v>43.5</v>
      </c>
      <c r="CP3" s="72">
        <v>44.5</v>
      </c>
      <c r="CQ3" s="72">
        <v>45.5</v>
      </c>
      <c r="CR3" s="72">
        <v>46.5</v>
      </c>
      <c r="CS3" s="72">
        <v>47.5</v>
      </c>
      <c r="CT3" s="72">
        <v>48.5</v>
      </c>
      <c r="CU3" s="72">
        <v>49.5</v>
      </c>
      <c r="CV3" s="72">
        <v>50.5</v>
      </c>
      <c r="CW3" s="72">
        <v>51.5</v>
      </c>
      <c r="CX3" s="72">
        <v>52.5</v>
      </c>
      <c r="CY3" s="72">
        <v>53.5</v>
      </c>
      <c r="CZ3" s="72">
        <v>54.5</v>
      </c>
      <c r="DA3" s="72">
        <v>55.5</v>
      </c>
      <c r="DB3" s="72">
        <v>56.5</v>
      </c>
      <c r="DC3" s="72">
        <v>57.5</v>
      </c>
      <c r="DD3" s="72">
        <v>58.5</v>
      </c>
      <c r="DE3" s="72">
        <v>59.5</v>
      </c>
      <c r="DF3" s="72">
        <v>60.5</v>
      </c>
      <c r="DG3" s="72">
        <v>61.5</v>
      </c>
      <c r="DH3" s="72">
        <v>62.5</v>
      </c>
      <c r="DI3" s="72">
        <v>63.5</v>
      </c>
      <c r="DJ3" s="72">
        <v>64.5</v>
      </c>
      <c r="DK3" s="72"/>
      <c r="DL3" s="72">
        <v>24</v>
      </c>
      <c r="DM3" s="72">
        <v>25</v>
      </c>
      <c r="DN3" s="72">
        <v>26</v>
      </c>
      <c r="DO3" s="72">
        <v>27</v>
      </c>
      <c r="DP3" s="72">
        <v>28</v>
      </c>
      <c r="DQ3" s="72">
        <v>29</v>
      </c>
      <c r="DR3" s="72">
        <v>30</v>
      </c>
      <c r="DS3" s="72">
        <v>31</v>
      </c>
      <c r="DT3" s="72">
        <v>32</v>
      </c>
      <c r="DU3" s="72">
        <v>33</v>
      </c>
      <c r="DV3" s="72">
        <v>34</v>
      </c>
      <c r="DW3" s="72">
        <v>35</v>
      </c>
      <c r="DX3" s="72">
        <v>36</v>
      </c>
      <c r="DY3" s="72">
        <v>37</v>
      </c>
      <c r="DZ3" s="72">
        <v>38</v>
      </c>
      <c r="EA3" s="72">
        <v>39</v>
      </c>
      <c r="EB3" s="72">
        <v>40</v>
      </c>
      <c r="EC3" s="72">
        <v>41</v>
      </c>
      <c r="ED3" s="72">
        <v>42</v>
      </c>
      <c r="EE3" s="72">
        <v>43</v>
      </c>
      <c r="EF3" s="72">
        <v>44</v>
      </c>
      <c r="EG3" s="72">
        <v>45</v>
      </c>
      <c r="EH3" s="72">
        <v>46</v>
      </c>
      <c r="EI3" s="72">
        <v>47</v>
      </c>
      <c r="EJ3" s="72">
        <v>48</v>
      </c>
      <c r="EK3" s="72">
        <v>49</v>
      </c>
      <c r="EL3" s="72">
        <v>50</v>
      </c>
      <c r="EM3" s="72">
        <v>51</v>
      </c>
      <c r="EN3" s="72">
        <v>52</v>
      </c>
      <c r="EO3" s="72">
        <v>53</v>
      </c>
      <c r="EP3" s="72">
        <v>54</v>
      </c>
      <c r="EQ3" s="72">
        <v>55</v>
      </c>
      <c r="ER3" s="72">
        <v>56</v>
      </c>
      <c r="ES3" s="72">
        <v>57</v>
      </c>
      <c r="ET3" s="72">
        <v>58</v>
      </c>
      <c r="EU3" s="72">
        <v>59</v>
      </c>
      <c r="EV3" s="72">
        <v>60</v>
      </c>
    </row>
    <row r="4" spans="1:152" ht="54.75" customHeight="1" x14ac:dyDescent="0.45">
      <c r="A4" s="71" t="s">
        <v>137</v>
      </c>
      <c r="B4" s="72">
        <v>37.75</v>
      </c>
      <c r="C4" s="72">
        <v>38.75</v>
      </c>
      <c r="D4" s="72">
        <v>39.75</v>
      </c>
      <c r="E4" s="72">
        <v>40.75</v>
      </c>
      <c r="F4" s="72">
        <v>41.75</v>
      </c>
      <c r="G4" s="72">
        <v>42.75</v>
      </c>
      <c r="H4" s="72">
        <v>43.75</v>
      </c>
      <c r="I4" s="72">
        <v>44.75</v>
      </c>
      <c r="J4" s="72">
        <v>45.75</v>
      </c>
      <c r="K4" s="72">
        <v>46.75</v>
      </c>
      <c r="L4" s="72">
        <v>47.625</v>
      </c>
      <c r="M4" s="72">
        <v>48.5</v>
      </c>
      <c r="N4" s="72">
        <v>49.375</v>
      </c>
      <c r="O4" s="72">
        <v>50.25</v>
      </c>
      <c r="P4" s="72">
        <v>51.125</v>
      </c>
      <c r="Q4" s="72">
        <v>52</v>
      </c>
      <c r="R4" s="72">
        <v>52.875</v>
      </c>
      <c r="S4" s="72">
        <v>53.75</v>
      </c>
      <c r="T4" s="72">
        <v>54.625</v>
      </c>
      <c r="U4" s="72">
        <v>55.5</v>
      </c>
      <c r="V4" s="72">
        <v>56.375</v>
      </c>
      <c r="W4" s="72">
        <v>57.25</v>
      </c>
      <c r="X4" s="72">
        <v>58.125</v>
      </c>
      <c r="Y4" s="72">
        <v>59</v>
      </c>
      <c r="Z4" s="72">
        <v>59.875</v>
      </c>
      <c r="AA4" s="72">
        <v>60.75</v>
      </c>
      <c r="AB4" s="72">
        <v>61.625</v>
      </c>
      <c r="AC4" s="72">
        <v>62.5</v>
      </c>
      <c r="AD4" s="72">
        <v>63.375</v>
      </c>
      <c r="AE4" s="72">
        <v>64.25</v>
      </c>
      <c r="AF4" s="72">
        <v>65.125</v>
      </c>
      <c r="AG4" s="72">
        <v>66</v>
      </c>
      <c r="AH4" s="72">
        <v>66.875</v>
      </c>
      <c r="AI4" s="72">
        <v>67.75</v>
      </c>
      <c r="AJ4" s="72">
        <v>68.625</v>
      </c>
      <c r="AK4" s="72">
        <v>69.5</v>
      </c>
      <c r="AL4" s="72">
        <v>70.375</v>
      </c>
      <c r="AM4" s="72"/>
      <c r="AN4" s="72">
        <v>36.5</v>
      </c>
      <c r="AO4" s="72">
        <v>37.5</v>
      </c>
      <c r="AP4" s="72">
        <v>38.5</v>
      </c>
      <c r="AQ4" s="72">
        <v>39.5</v>
      </c>
      <c r="AR4" s="72">
        <v>40.5</v>
      </c>
      <c r="AS4" s="72">
        <v>41.5</v>
      </c>
      <c r="AT4" s="72">
        <v>42.5</v>
      </c>
      <c r="AU4" s="72">
        <v>43.5</v>
      </c>
      <c r="AV4" s="72">
        <v>44.5</v>
      </c>
      <c r="AW4" s="72">
        <v>45.5</v>
      </c>
      <c r="AX4" s="72">
        <v>46.375</v>
      </c>
      <c r="AY4" s="72">
        <v>47.25</v>
      </c>
      <c r="AZ4" s="72">
        <v>48.125</v>
      </c>
      <c r="BA4" s="72">
        <v>49</v>
      </c>
      <c r="BB4" s="72">
        <v>49.875</v>
      </c>
      <c r="BC4" s="72">
        <v>50.75</v>
      </c>
      <c r="BD4" s="72">
        <v>51.625</v>
      </c>
      <c r="BE4" s="72">
        <v>52.5</v>
      </c>
      <c r="BF4" s="72">
        <v>53.375</v>
      </c>
      <c r="BG4" s="72">
        <v>54.25</v>
      </c>
      <c r="BH4" s="72">
        <v>55.125</v>
      </c>
      <c r="BI4" s="72">
        <v>56</v>
      </c>
      <c r="BJ4" s="72">
        <v>56.875</v>
      </c>
      <c r="BK4" s="72">
        <v>57.75</v>
      </c>
      <c r="BL4" s="72">
        <v>58.625</v>
      </c>
      <c r="BM4" s="72">
        <v>59.5</v>
      </c>
      <c r="BN4" s="72">
        <v>60.375</v>
      </c>
      <c r="BO4" s="72">
        <v>61.25</v>
      </c>
      <c r="BP4" s="72">
        <v>62.125</v>
      </c>
      <c r="BQ4" s="72">
        <v>63</v>
      </c>
      <c r="BR4" s="72">
        <v>63.875</v>
      </c>
      <c r="BS4" s="72">
        <v>64.75</v>
      </c>
      <c r="BT4" s="72">
        <v>65.625</v>
      </c>
      <c r="BU4" s="72">
        <v>66.5</v>
      </c>
      <c r="BV4" s="72">
        <v>67.375</v>
      </c>
      <c r="BW4" s="72">
        <v>68.25</v>
      </c>
      <c r="BX4" s="72">
        <v>69.125</v>
      </c>
      <c r="BY4" s="72"/>
      <c r="BZ4" s="72">
        <v>36.5</v>
      </c>
      <c r="CA4" s="72">
        <v>37.5</v>
      </c>
      <c r="CB4" s="72">
        <v>38.5</v>
      </c>
      <c r="CC4" s="72">
        <v>39.5</v>
      </c>
      <c r="CD4" s="72">
        <v>40.5</v>
      </c>
      <c r="CE4" s="72">
        <v>41.5</v>
      </c>
      <c r="CF4" s="72">
        <v>42.5</v>
      </c>
      <c r="CG4" s="72">
        <v>43.5</v>
      </c>
      <c r="CH4" s="72">
        <v>44.5</v>
      </c>
      <c r="CI4" s="72">
        <v>45.5</v>
      </c>
      <c r="CJ4" s="72">
        <v>46.375</v>
      </c>
      <c r="CK4" s="72">
        <v>47.25</v>
      </c>
      <c r="CL4" s="72">
        <v>48.125</v>
      </c>
      <c r="CM4" s="72">
        <v>49</v>
      </c>
      <c r="CN4" s="72">
        <v>49.875</v>
      </c>
      <c r="CO4" s="72">
        <v>50.75</v>
      </c>
      <c r="CP4" s="72">
        <v>51.625</v>
      </c>
      <c r="CQ4" s="72">
        <v>52.5</v>
      </c>
      <c r="CR4" s="72">
        <v>53.375</v>
      </c>
      <c r="CS4" s="72">
        <v>54.25</v>
      </c>
      <c r="CT4" s="72">
        <v>55.125</v>
      </c>
      <c r="CU4" s="72">
        <v>56</v>
      </c>
      <c r="CV4" s="72">
        <v>56.875</v>
      </c>
      <c r="CW4" s="72">
        <v>57.75</v>
      </c>
      <c r="CX4" s="72">
        <v>58.625</v>
      </c>
      <c r="CY4" s="72">
        <v>59.5</v>
      </c>
      <c r="CZ4" s="72">
        <v>60.375</v>
      </c>
      <c r="DA4" s="72">
        <v>61.25</v>
      </c>
      <c r="DB4" s="72">
        <v>62.125</v>
      </c>
      <c r="DC4" s="72">
        <v>63</v>
      </c>
      <c r="DD4" s="72">
        <v>63.875</v>
      </c>
      <c r="DE4" s="72">
        <v>64.75</v>
      </c>
      <c r="DF4" s="72">
        <v>65.625</v>
      </c>
      <c r="DG4" s="72">
        <v>66.5</v>
      </c>
      <c r="DH4" s="72">
        <v>67.375</v>
      </c>
      <c r="DI4" s="72">
        <v>68.25</v>
      </c>
      <c r="DJ4" s="72">
        <v>69.125</v>
      </c>
      <c r="DK4" s="72"/>
      <c r="DL4" s="72">
        <v>32</v>
      </c>
      <c r="DM4" s="72">
        <v>33</v>
      </c>
      <c r="DN4" s="72">
        <v>34</v>
      </c>
      <c r="DO4" s="72">
        <v>35</v>
      </c>
      <c r="DP4" s="72">
        <v>36</v>
      </c>
      <c r="DQ4" s="72">
        <v>37</v>
      </c>
      <c r="DR4" s="72">
        <v>38</v>
      </c>
      <c r="DS4" s="72">
        <v>39</v>
      </c>
      <c r="DT4" s="72">
        <v>40</v>
      </c>
      <c r="DU4" s="72">
        <v>41</v>
      </c>
      <c r="DV4" s="72">
        <v>42</v>
      </c>
      <c r="DW4" s="72">
        <v>43</v>
      </c>
      <c r="DX4" s="72">
        <v>44</v>
      </c>
      <c r="DY4" s="72">
        <v>45</v>
      </c>
      <c r="DZ4" s="72">
        <v>46</v>
      </c>
      <c r="EA4" s="72">
        <v>47</v>
      </c>
      <c r="EB4" s="72">
        <v>48</v>
      </c>
      <c r="EC4" s="72">
        <v>49</v>
      </c>
      <c r="ED4" s="72">
        <v>50</v>
      </c>
      <c r="EE4" s="72">
        <v>51</v>
      </c>
      <c r="EF4" s="72">
        <v>52</v>
      </c>
      <c r="EG4" s="72">
        <v>53</v>
      </c>
      <c r="EH4" s="72">
        <v>54</v>
      </c>
      <c r="EI4" s="72">
        <v>55</v>
      </c>
      <c r="EJ4" s="72">
        <v>56</v>
      </c>
      <c r="EK4" s="72">
        <v>57</v>
      </c>
      <c r="EL4" s="72">
        <v>58</v>
      </c>
      <c r="EM4" s="72">
        <v>59</v>
      </c>
      <c r="EN4" s="72">
        <v>60</v>
      </c>
      <c r="EO4" s="72">
        <v>61</v>
      </c>
      <c r="EP4" s="72">
        <v>62</v>
      </c>
      <c r="EQ4" s="72">
        <v>63</v>
      </c>
      <c r="ER4" s="72">
        <v>64</v>
      </c>
      <c r="ES4" s="72">
        <v>65</v>
      </c>
      <c r="ET4" s="72">
        <v>66</v>
      </c>
      <c r="EU4" s="72">
        <v>67</v>
      </c>
      <c r="EV4" s="72">
        <v>68</v>
      </c>
    </row>
    <row r="5" spans="1:152" ht="54.75" customHeight="1" x14ac:dyDescent="0.45">
      <c r="A5" s="71" t="s">
        <v>140</v>
      </c>
      <c r="B5" s="72">
        <v>26.75</v>
      </c>
      <c r="C5" s="72">
        <v>27.25</v>
      </c>
      <c r="D5" s="72">
        <v>27.75</v>
      </c>
      <c r="E5" s="72">
        <v>28.25</v>
      </c>
      <c r="F5" s="72">
        <v>28.75</v>
      </c>
      <c r="G5" s="72">
        <v>29.25</v>
      </c>
      <c r="H5" s="72">
        <v>29.75</v>
      </c>
      <c r="I5" s="72">
        <v>30.25</v>
      </c>
      <c r="J5" s="72">
        <v>30.75</v>
      </c>
      <c r="K5" s="72">
        <v>31.25</v>
      </c>
      <c r="L5" s="73">
        <v>31.6875</v>
      </c>
      <c r="M5" s="74">
        <v>32.125</v>
      </c>
      <c r="N5" s="74">
        <v>32.5625</v>
      </c>
      <c r="O5" s="75">
        <v>33</v>
      </c>
      <c r="P5" s="76">
        <v>33.4375</v>
      </c>
      <c r="Q5" s="74">
        <v>33.875</v>
      </c>
      <c r="R5" s="74">
        <v>34.3125</v>
      </c>
      <c r="S5" s="73">
        <v>34.75</v>
      </c>
      <c r="T5" s="73">
        <v>35.1875</v>
      </c>
      <c r="U5" s="73">
        <v>35.625</v>
      </c>
      <c r="V5" s="73">
        <v>36.0625</v>
      </c>
      <c r="W5" s="73">
        <v>36.5</v>
      </c>
      <c r="X5" s="73">
        <v>36.9375</v>
      </c>
      <c r="Y5" s="73">
        <v>37.375</v>
      </c>
      <c r="Z5" s="73">
        <v>37.8125</v>
      </c>
      <c r="AA5" s="73">
        <v>38.25</v>
      </c>
      <c r="AB5" s="73">
        <v>38.6875</v>
      </c>
      <c r="AC5" s="73">
        <v>39.125</v>
      </c>
      <c r="AD5" s="73">
        <v>39.5625</v>
      </c>
      <c r="AE5" s="73">
        <v>40</v>
      </c>
      <c r="AF5" s="73">
        <v>40.4375</v>
      </c>
      <c r="AG5" s="73">
        <v>40.875</v>
      </c>
      <c r="AH5" s="73">
        <v>41.3125</v>
      </c>
      <c r="AI5" s="73">
        <v>41.75</v>
      </c>
      <c r="AJ5" s="73">
        <v>42.1875</v>
      </c>
      <c r="AK5" s="73">
        <v>42.625</v>
      </c>
      <c r="AL5" s="73">
        <v>43.0625</v>
      </c>
      <c r="AM5" s="73"/>
      <c r="AN5" s="73">
        <v>26.25</v>
      </c>
      <c r="AO5" s="73">
        <v>26.75</v>
      </c>
      <c r="AP5" s="73">
        <v>27.25</v>
      </c>
      <c r="AQ5" s="73">
        <v>27.75</v>
      </c>
      <c r="AR5" s="73">
        <v>28.25</v>
      </c>
      <c r="AS5" s="73">
        <v>28.75</v>
      </c>
      <c r="AT5" s="73">
        <v>29.25</v>
      </c>
      <c r="AU5" s="73">
        <v>29.75</v>
      </c>
      <c r="AV5" s="73">
        <v>30.25</v>
      </c>
      <c r="AW5" s="73">
        <v>30.75</v>
      </c>
      <c r="AX5" s="73">
        <v>31.1875</v>
      </c>
      <c r="AY5" s="73">
        <v>31.625</v>
      </c>
      <c r="AZ5" s="73">
        <v>32.0625</v>
      </c>
      <c r="BA5" s="73">
        <v>32.5</v>
      </c>
      <c r="BB5" s="73">
        <v>32.9375</v>
      </c>
      <c r="BC5" s="73">
        <v>33.375</v>
      </c>
      <c r="BD5" s="73">
        <v>33.8125</v>
      </c>
      <c r="BE5" s="73">
        <v>34.25</v>
      </c>
      <c r="BF5" s="73">
        <v>34.6875</v>
      </c>
      <c r="BG5" s="73">
        <v>35.125</v>
      </c>
      <c r="BH5" s="73">
        <v>35.5625</v>
      </c>
      <c r="BI5" s="73">
        <v>36</v>
      </c>
      <c r="BJ5" s="73">
        <v>36.4375</v>
      </c>
      <c r="BK5" s="73">
        <v>36.875</v>
      </c>
      <c r="BL5" s="73">
        <v>37.3125</v>
      </c>
      <c r="BM5" s="73">
        <v>37.75</v>
      </c>
      <c r="BN5" s="73">
        <v>38.1875</v>
      </c>
      <c r="BO5" s="73">
        <v>38.625</v>
      </c>
      <c r="BP5" s="73">
        <v>39.0625</v>
      </c>
      <c r="BQ5" s="73">
        <v>39.5</v>
      </c>
      <c r="BR5" s="73">
        <v>39.9375</v>
      </c>
      <c r="BS5" s="73">
        <v>40.375</v>
      </c>
      <c r="BT5" s="73">
        <v>40.8125</v>
      </c>
      <c r="BU5" s="73">
        <v>41.25</v>
      </c>
      <c r="BV5" s="73">
        <v>41.6875</v>
      </c>
      <c r="BW5" s="73">
        <v>42.125</v>
      </c>
      <c r="BX5" s="73">
        <v>42.5625</v>
      </c>
      <c r="BY5" s="73"/>
      <c r="BZ5" s="73">
        <v>25.75</v>
      </c>
      <c r="CA5" s="73">
        <v>26.25</v>
      </c>
      <c r="CB5" s="73">
        <v>26.75</v>
      </c>
      <c r="CC5" s="73">
        <v>27.25</v>
      </c>
      <c r="CD5" s="73">
        <v>27.75</v>
      </c>
      <c r="CE5" s="73">
        <v>28.25</v>
      </c>
      <c r="CF5" s="73">
        <v>28.75</v>
      </c>
      <c r="CG5" s="73">
        <v>29.25</v>
      </c>
      <c r="CH5" s="73">
        <v>29.75</v>
      </c>
      <c r="CI5" s="73">
        <v>30.25</v>
      </c>
      <c r="CJ5" s="73">
        <v>30.6875</v>
      </c>
      <c r="CK5" s="73">
        <v>31.125</v>
      </c>
      <c r="CL5" s="73">
        <v>31.5625</v>
      </c>
      <c r="CM5" s="73">
        <v>32</v>
      </c>
      <c r="CN5" s="73">
        <v>32.4375</v>
      </c>
      <c r="CO5" s="73">
        <v>32.875</v>
      </c>
      <c r="CP5" s="73">
        <v>33.3125</v>
      </c>
      <c r="CQ5" s="73">
        <v>33.75</v>
      </c>
      <c r="CR5" s="73">
        <v>34.1875</v>
      </c>
      <c r="CS5" s="73">
        <v>34.625</v>
      </c>
      <c r="CT5" s="73">
        <v>35.0625</v>
      </c>
      <c r="CU5" s="73">
        <v>35.5</v>
      </c>
      <c r="CV5" s="73">
        <v>35.9375</v>
      </c>
      <c r="CW5" s="73">
        <v>36.375</v>
      </c>
      <c r="CX5" s="73">
        <v>36.8125</v>
      </c>
      <c r="CY5" s="73">
        <v>37.25</v>
      </c>
      <c r="CZ5" s="73">
        <v>37.6875</v>
      </c>
      <c r="DA5" s="73">
        <v>38.125</v>
      </c>
      <c r="DB5" s="73">
        <v>38.5625</v>
      </c>
      <c r="DC5" s="73">
        <v>39</v>
      </c>
      <c r="DD5" s="73">
        <v>39.4375</v>
      </c>
      <c r="DE5" s="73">
        <v>39.875</v>
      </c>
      <c r="DF5" s="73">
        <v>40.3125</v>
      </c>
      <c r="DG5" s="73">
        <v>40.75</v>
      </c>
      <c r="DH5" s="73">
        <v>41.1875</v>
      </c>
      <c r="DI5" s="73">
        <v>41.625</v>
      </c>
      <c r="DJ5" s="73">
        <v>42.0625</v>
      </c>
      <c r="DK5" s="73"/>
      <c r="DL5" s="72">
        <v>22.5</v>
      </c>
      <c r="DM5" s="72">
        <v>22.875</v>
      </c>
      <c r="DN5" s="72">
        <v>23.375</v>
      </c>
      <c r="DO5" s="72">
        <v>23.625</v>
      </c>
      <c r="DP5" s="72">
        <v>24.25</v>
      </c>
      <c r="DQ5" s="72">
        <v>24.625</v>
      </c>
      <c r="DR5" s="72">
        <v>25.125</v>
      </c>
      <c r="DS5" s="72">
        <v>25.625</v>
      </c>
      <c r="DT5" s="72">
        <v>26</v>
      </c>
      <c r="DU5" s="72">
        <v>26.375</v>
      </c>
      <c r="DV5" s="72">
        <v>26.875</v>
      </c>
      <c r="DW5" s="72">
        <v>27.375</v>
      </c>
      <c r="DX5" s="72">
        <v>27.625</v>
      </c>
      <c r="DY5" s="72">
        <v>28.25</v>
      </c>
      <c r="DZ5" s="72">
        <v>28.5</v>
      </c>
      <c r="EA5" s="72">
        <v>28.875</v>
      </c>
      <c r="EB5" s="72">
        <v>29.375</v>
      </c>
      <c r="EC5" s="72">
        <v>29.5</v>
      </c>
      <c r="ED5" s="72">
        <v>30.25</v>
      </c>
      <c r="EE5" s="72">
        <v>30.5</v>
      </c>
      <c r="EF5" s="72">
        <v>31.125</v>
      </c>
      <c r="EG5" s="72">
        <v>31.375</v>
      </c>
      <c r="EH5" s="72">
        <v>31.875</v>
      </c>
      <c r="EI5" s="72">
        <v>32.25</v>
      </c>
      <c r="EJ5" s="72">
        <v>32.75</v>
      </c>
      <c r="EK5" s="72">
        <v>33</v>
      </c>
      <c r="EL5" s="72">
        <v>33.375</v>
      </c>
      <c r="EM5" s="72">
        <v>33.875</v>
      </c>
      <c r="EN5" s="72">
        <v>34.5</v>
      </c>
      <c r="EO5" s="72">
        <v>35</v>
      </c>
      <c r="EP5" s="72">
        <v>35.25</v>
      </c>
      <c r="EQ5" s="72">
        <v>35.75</v>
      </c>
      <c r="ER5" s="72">
        <v>36.25</v>
      </c>
      <c r="ES5" s="72">
        <v>36.75</v>
      </c>
      <c r="ET5" s="72">
        <v>37</v>
      </c>
      <c r="EU5" s="72">
        <v>37.25</v>
      </c>
      <c r="EV5" s="72">
        <v>37.875</v>
      </c>
    </row>
    <row r="6" spans="1:152" ht="54.75" customHeight="1" x14ac:dyDescent="0.45">
      <c r="A6" s="71" t="s">
        <v>143</v>
      </c>
      <c r="B6" s="72">
        <v>20.25</v>
      </c>
      <c r="C6" s="72">
        <v>20.5</v>
      </c>
      <c r="D6" s="72">
        <v>20.75</v>
      </c>
      <c r="E6" s="72">
        <v>21</v>
      </c>
      <c r="F6" s="72">
        <v>21.25</v>
      </c>
      <c r="G6" s="72">
        <v>21.5</v>
      </c>
      <c r="H6" s="72">
        <v>21.75</v>
      </c>
      <c r="I6" s="72">
        <v>22</v>
      </c>
      <c r="J6" s="72">
        <v>22.25</v>
      </c>
      <c r="K6" s="72">
        <v>22.5</v>
      </c>
      <c r="L6" s="72">
        <v>22.75</v>
      </c>
      <c r="M6" s="72">
        <v>23</v>
      </c>
      <c r="N6" s="72">
        <v>23.25</v>
      </c>
      <c r="O6" s="72">
        <v>23.5</v>
      </c>
      <c r="P6" s="72">
        <v>23.75</v>
      </c>
      <c r="Q6" s="72">
        <v>24</v>
      </c>
      <c r="R6" s="72">
        <v>24.25</v>
      </c>
      <c r="S6" s="72">
        <v>24.5</v>
      </c>
      <c r="T6" s="72">
        <v>24.75</v>
      </c>
      <c r="U6" s="72">
        <v>25</v>
      </c>
      <c r="V6" s="72">
        <v>25.25</v>
      </c>
      <c r="W6" s="72">
        <v>25.5</v>
      </c>
      <c r="X6" s="72">
        <v>25.75</v>
      </c>
      <c r="Y6" s="72">
        <v>26</v>
      </c>
      <c r="Z6" s="72">
        <v>26.25</v>
      </c>
      <c r="AA6" s="72">
        <v>26.5</v>
      </c>
      <c r="AB6" s="72">
        <v>26.75</v>
      </c>
      <c r="AC6" s="72">
        <v>27</v>
      </c>
      <c r="AD6" s="72">
        <v>27.25</v>
      </c>
      <c r="AE6" s="72">
        <v>27.5</v>
      </c>
      <c r="AF6" s="72">
        <v>27.75</v>
      </c>
      <c r="AG6" s="72">
        <v>28</v>
      </c>
      <c r="AH6" s="72">
        <v>28.25</v>
      </c>
      <c r="AI6" s="72">
        <v>28.5</v>
      </c>
      <c r="AJ6" s="72">
        <v>28.75</v>
      </c>
      <c r="AK6" s="72">
        <v>29</v>
      </c>
      <c r="AL6" s="72">
        <v>29.25</v>
      </c>
      <c r="AM6" s="72"/>
      <c r="AN6" s="72">
        <v>20.25</v>
      </c>
      <c r="AO6" s="72">
        <v>20.5</v>
      </c>
      <c r="AP6" s="72">
        <v>20.75</v>
      </c>
      <c r="AQ6" s="72">
        <v>21</v>
      </c>
      <c r="AR6" s="72">
        <v>21.25</v>
      </c>
      <c r="AS6" s="72">
        <v>21.5</v>
      </c>
      <c r="AT6" s="72">
        <v>21.75</v>
      </c>
      <c r="AU6" s="72">
        <v>22</v>
      </c>
      <c r="AV6" s="72">
        <v>22.25</v>
      </c>
      <c r="AW6" s="72">
        <v>22.5</v>
      </c>
      <c r="AX6" s="72">
        <v>22.75</v>
      </c>
      <c r="AY6" s="72">
        <v>23</v>
      </c>
      <c r="AZ6" s="72">
        <v>23.25</v>
      </c>
      <c r="BA6" s="72">
        <v>23.5</v>
      </c>
      <c r="BB6" s="72">
        <v>23.75</v>
      </c>
      <c r="BC6" s="72">
        <v>24</v>
      </c>
      <c r="BD6" s="72">
        <v>24.25</v>
      </c>
      <c r="BE6" s="72">
        <v>24.5</v>
      </c>
      <c r="BF6" s="72">
        <v>24.75</v>
      </c>
      <c r="BG6" s="72">
        <v>25</v>
      </c>
      <c r="BH6" s="72">
        <v>25.25</v>
      </c>
      <c r="BI6" s="72">
        <v>25.5</v>
      </c>
      <c r="BJ6" s="72">
        <v>25.75</v>
      </c>
      <c r="BK6" s="72">
        <v>26</v>
      </c>
      <c r="BL6" s="72">
        <v>26.25</v>
      </c>
      <c r="BM6" s="72">
        <v>26.5</v>
      </c>
      <c r="BN6" s="72">
        <v>26.75</v>
      </c>
      <c r="BO6" s="72">
        <v>27</v>
      </c>
      <c r="BP6" s="72">
        <v>27.25</v>
      </c>
      <c r="BQ6" s="72">
        <v>27.5</v>
      </c>
      <c r="BR6" s="72">
        <v>27.75</v>
      </c>
      <c r="BS6" s="72">
        <v>28</v>
      </c>
      <c r="BT6" s="72">
        <v>28.25</v>
      </c>
      <c r="BU6" s="72">
        <v>28.5</v>
      </c>
      <c r="BV6" s="72">
        <v>28.75</v>
      </c>
      <c r="BW6" s="72">
        <v>29</v>
      </c>
      <c r="BX6" s="72">
        <v>29.25</v>
      </c>
      <c r="BY6" s="72"/>
      <c r="BZ6" s="72">
        <v>20.25</v>
      </c>
      <c r="CA6" s="72">
        <v>20.5</v>
      </c>
      <c r="CB6" s="72">
        <v>20.75</v>
      </c>
      <c r="CC6" s="72">
        <v>21</v>
      </c>
      <c r="CD6" s="72">
        <v>21.25</v>
      </c>
      <c r="CE6" s="72">
        <v>21.5</v>
      </c>
      <c r="CF6" s="72">
        <v>21.75</v>
      </c>
      <c r="CG6" s="72">
        <v>22</v>
      </c>
      <c r="CH6" s="72">
        <v>22.25</v>
      </c>
      <c r="CI6" s="72">
        <v>22.5</v>
      </c>
      <c r="CJ6" s="72">
        <v>22.75</v>
      </c>
      <c r="CK6" s="72">
        <v>23</v>
      </c>
      <c r="CL6" s="72">
        <v>23.25</v>
      </c>
      <c r="CM6" s="72">
        <v>23.5</v>
      </c>
      <c r="CN6" s="72">
        <v>23.75</v>
      </c>
      <c r="CO6" s="72">
        <v>24</v>
      </c>
      <c r="CP6" s="72">
        <v>24.25</v>
      </c>
      <c r="CQ6" s="72">
        <v>24.5</v>
      </c>
      <c r="CR6" s="72">
        <v>24.75</v>
      </c>
      <c r="CS6" s="72">
        <v>25</v>
      </c>
      <c r="CT6" s="72">
        <v>25.25</v>
      </c>
      <c r="CU6" s="72">
        <v>25.5</v>
      </c>
      <c r="CV6" s="72">
        <v>25.75</v>
      </c>
      <c r="CW6" s="72">
        <v>26</v>
      </c>
      <c r="CX6" s="72">
        <v>26.25</v>
      </c>
      <c r="CY6" s="72">
        <v>26.5</v>
      </c>
      <c r="CZ6" s="72">
        <v>26.75</v>
      </c>
      <c r="DA6" s="72">
        <v>27</v>
      </c>
      <c r="DB6" s="72">
        <v>27.25</v>
      </c>
      <c r="DC6" s="72">
        <v>27.5</v>
      </c>
      <c r="DD6" s="72">
        <v>27.75</v>
      </c>
      <c r="DE6" s="72">
        <v>28</v>
      </c>
      <c r="DF6" s="72">
        <v>28.25</v>
      </c>
      <c r="DG6" s="72">
        <v>28.5</v>
      </c>
      <c r="DH6" s="72">
        <v>28.75</v>
      </c>
      <c r="DI6" s="72">
        <v>29</v>
      </c>
      <c r="DJ6" s="72">
        <v>29.25</v>
      </c>
      <c r="DK6" s="72"/>
      <c r="DL6" s="72">
        <v>17.5</v>
      </c>
      <c r="DM6" s="72">
        <v>17.75</v>
      </c>
      <c r="DN6" s="72">
        <v>18</v>
      </c>
      <c r="DO6" s="72">
        <v>18.25</v>
      </c>
      <c r="DP6" s="72">
        <v>18.5</v>
      </c>
      <c r="DQ6" s="72">
        <v>18.75</v>
      </c>
      <c r="DR6" s="72">
        <v>19</v>
      </c>
      <c r="DS6" s="72">
        <v>19.25</v>
      </c>
      <c r="DT6" s="72">
        <v>19.5</v>
      </c>
      <c r="DU6" s="72">
        <v>19.75</v>
      </c>
      <c r="DV6" s="72">
        <v>20</v>
      </c>
      <c r="DW6" s="72">
        <v>20.25</v>
      </c>
      <c r="DX6" s="72">
        <v>20.5</v>
      </c>
      <c r="DY6" s="72">
        <v>20.75</v>
      </c>
      <c r="DZ6" s="72">
        <v>21</v>
      </c>
      <c r="EA6" s="72">
        <v>21.25</v>
      </c>
      <c r="EB6" s="72">
        <v>21.5</v>
      </c>
      <c r="EC6" s="72">
        <v>21.75</v>
      </c>
      <c r="ED6" s="72">
        <v>22</v>
      </c>
      <c r="EE6" s="72">
        <v>22.25</v>
      </c>
      <c r="EF6" s="72">
        <v>22.5</v>
      </c>
      <c r="EG6" s="72">
        <v>22.75</v>
      </c>
      <c r="EH6" s="72">
        <v>23</v>
      </c>
      <c r="EI6" s="72">
        <v>23.25</v>
      </c>
      <c r="EJ6" s="72">
        <v>23.5</v>
      </c>
      <c r="EK6" s="72">
        <v>23.75</v>
      </c>
      <c r="EL6" s="72">
        <v>24</v>
      </c>
      <c r="EM6" s="72">
        <v>24.25</v>
      </c>
      <c r="EN6" s="72">
        <v>24.5</v>
      </c>
      <c r="EO6" s="72">
        <v>24.75</v>
      </c>
      <c r="EP6" s="72">
        <v>25</v>
      </c>
      <c r="EQ6" s="72">
        <v>25.25</v>
      </c>
      <c r="ER6" s="72">
        <v>25.5</v>
      </c>
      <c r="ES6" s="72">
        <v>25.75</v>
      </c>
      <c r="ET6" s="72">
        <v>26</v>
      </c>
      <c r="EU6" s="72">
        <v>26.25</v>
      </c>
      <c r="EV6" s="72">
        <v>26.5</v>
      </c>
    </row>
    <row r="7" spans="1:152" ht="54.75" customHeight="1" x14ac:dyDescent="0.45">
      <c r="A7" s="71" t="s">
        <v>144</v>
      </c>
      <c r="B7" s="72">
        <v>17.25</v>
      </c>
      <c r="C7" s="72">
        <v>17.375</v>
      </c>
      <c r="D7" s="72">
        <v>17.5</v>
      </c>
      <c r="E7" s="72">
        <v>17.625</v>
      </c>
      <c r="F7" s="72">
        <v>17.75</v>
      </c>
      <c r="G7" s="72">
        <v>17.875</v>
      </c>
      <c r="H7" s="72">
        <v>18</v>
      </c>
      <c r="I7" s="72">
        <v>18.125</v>
      </c>
      <c r="J7" s="72">
        <v>18.25</v>
      </c>
      <c r="K7" s="72">
        <v>18.375</v>
      </c>
      <c r="L7" s="72">
        <v>18.5</v>
      </c>
      <c r="M7" s="72">
        <v>18.625</v>
      </c>
      <c r="N7" s="72">
        <v>18.75</v>
      </c>
      <c r="O7" s="72">
        <v>18.875</v>
      </c>
      <c r="P7" s="72">
        <v>19</v>
      </c>
      <c r="Q7" s="72">
        <v>19.125</v>
      </c>
      <c r="R7" s="72">
        <v>19.25</v>
      </c>
      <c r="S7" s="72">
        <v>19.375</v>
      </c>
      <c r="T7" s="72">
        <v>19.5</v>
      </c>
      <c r="U7" s="72">
        <v>19.625</v>
      </c>
      <c r="V7" s="72">
        <v>19.75</v>
      </c>
      <c r="W7" s="72">
        <v>19.875</v>
      </c>
      <c r="X7" s="72">
        <v>20</v>
      </c>
      <c r="Y7" s="72">
        <v>20.125</v>
      </c>
      <c r="Z7" s="72">
        <v>20.25</v>
      </c>
      <c r="AA7" s="72">
        <v>20.375</v>
      </c>
      <c r="AB7" s="72">
        <v>20.5</v>
      </c>
      <c r="AC7" s="72">
        <v>20.625</v>
      </c>
      <c r="AD7" s="72">
        <v>20.75</v>
      </c>
      <c r="AE7" s="72">
        <v>20.875</v>
      </c>
      <c r="AF7" s="72">
        <v>21</v>
      </c>
      <c r="AG7" s="72">
        <v>21.125</v>
      </c>
      <c r="AH7" s="72">
        <v>21.25</v>
      </c>
      <c r="AI7" s="72">
        <v>21.375</v>
      </c>
      <c r="AJ7" s="72">
        <v>21.5</v>
      </c>
      <c r="AK7" s="72">
        <v>21.625</v>
      </c>
      <c r="AL7" s="72">
        <v>21.75</v>
      </c>
      <c r="AM7" s="72"/>
      <c r="AN7" s="72">
        <v>17.25</v>
      </c>
      <c r="AO7" s="72">
        <v>17.375</v>
      </c>
      <c r="AP7" s="72">
        <v>17.5</v>
      </c>
      <c r="AQ7" s="72">
        <v>17.625</v>
      </c>
      <c r="AR7" s="72">
        <v>17.75</v>
      </c>
      <c r="AS7" s="72">
        <v>17.875</v>
      </c>
      <c r="AT7" s="72">
        <v>18</v>
      </c>
      <c r="AU7" s="72">
        <v>18.125</v>
      </c>
      <c r="AV7" s="72">
        <v>18.25</v>
      </c>
      <c r="AW7" s="72">
        <v>18.375</v>
      </c>
      <c r="AX7" s="72">
        <v>18.5</v>
      </c>
      <c r="AY7" s="72">
        <v>18.625</v>
      </c>
      <c r="AZ7" s="72">
        <v>18.75</v>
      </c>
      <c r="BA7" s="72">
        <v>18.875</v>
      </c>
      <c r="BB7" s="72">
        <v>19</v>
      </c>
      <c r="BC7" s="72">
        <v>19.125</v>
      </c>
      <c r="BD7" s="72">
        <v>19.25</v>
      </c>
      <c r="BE7" s="72">
        <v>19.375</v>
      </c>
      <c r="BF7" s="72">
        <v>19.5</v>
      </c>
      <c r="BG7" s="72">
        <v>19.625</v>
      </c>
      <c r="BH7" s="72">
        <v>19.75</v>
      </c>
      <c r="BI7" s="72">
        <v>19.875</v>
      </c>
      <c r="BJ7" s="72">
        <v>20</v>
      </c>
      <c r="BK7" s="72">
        <v>20.125</v>
      </c>
      <c r="BL7" s="72">
        <v>20.25</v>
      </c>
      <c r="BM7" s="72">
        <v>20.375</v>
      </c>
      <c r="BN7" s="72">
        <v>20.5</v>
      </c>
      <c r="BO7" s="72">
        <v>20.625</v>
      </c>
      <c r="BP7" s="72">
        <v>20.75</v>
      </c>
      <c r="BQ7" s="72">
        <v>20.875</v>
      </c>
      <c r="BR7" s="72">
        <v>21</v>
      </c>
      <c r="BS7" s="72">
        <v>21.125</v>
      </c>
      <c r="BT7" s="72">
        <v>21.25</v>
      </c>
      <c r="BU7" s="72">
        <v>21.375</v>
      </c>
      <c r="BV7" s="72">
        <v>21.5</v>
      </c>
      <c r="BW7" s="72">
        <v>21.625</v>
      </c>
      <c r="BX7" s="72">
        <v>21.75</v>
      </c>
      <c r="BY7" s="72"/>
      <c r="BZ7" s="72">
        <v>17.25</v>
      </c>
      <c r="CA7" s="72">
        <v>17.375</v>
      </c>
      <c r="CB7" s="72">
        <v>17.5</v>
      </c>
      <c r="CC7" s="72">
        <v>17.625</v>
      </c>
      <c r="CD7" s="72">
        <v>17.75</v>
      </c>
      <c r="CE7" s="72">
        <v>17.875</v>
      </c>
      <c r="CF7" s="72">
        <v>18</v>
      </c>
      <c r="CG7" s="72">
        <v>18.125</v>
      </c>
      <c r="CH7" s="72">
        <v>18.25</v>
      </c>
      <c r="CI7" s="72">
        <v>18.375</v>
      </c>
      <c r="CJ7" s="72">
        <v>18.5</v>
      </c>
      <c r="CK7" s="72">
        <v>18.625</v>
      </c>
      <c r="CL7" s="72">
        <v>18.75</v>
      </c>
      <c r="CM7" s="72">
        <v>18.875</v>
      </c>
      <c r="CN7" s="72">
        <v>19</v>
      </c>
      <c r="CO7" s="72">
        <v>19.125</v>
      </c>
      <c r="CP7" s="72">
        <v>19.25</v>
      </c>
      <c r="CQ7" s="72">
        <v>19.375</v>
      </c>
      <c r="CR7" s="72">
        <v>19.5</v>
      </c>
      <c r="CS7" s="72">
        <v>19.625</v>
      </c>
      <c r="CT7" s="72">
        <v>19.75</v>
      </c>
      <c r="CU7" s="72">
        <v>19.875</v>
      </c>
      <c r="CV7" s="72">
        <v>20</v>
      </c>
      <c r="CW7" s="72">
        <v>20.125</v>
      </c>
      <c r="CX7" s="72">
        <v>20.25</v>
      </c>
      <c r="CY7" s="72">
        <v>20.375</v>
      </c>
      <c r="CZ7" s="72">
        <v>20.5</v>
      </c>
      <c r="DA7" s="72">
        <v>20.625</v>
      </c>
      <c r="DB7" s="72">
        <v>20.75</v>
      </c>
      <c r="DC7" s="72">
        <v>20.875</v>
      </c>
      <c r="DD7" s="72">
        <v>21</v>
      </c>
      <c r="DE7" s="72">
        <v>21.125</v>
      </c>
      <c r="DF7" s="72">
        <v>21.25</v>
      </c>
      <c r="DG7" s="72">
        <v>21.375</v>
      </c>
      <c r="DH7" s="72">
        <v>21.5</v>
      </c>
      <c r="DI7" s="72">
        <v>21.625</v>
      </c>
      <c r="DJ7" s="72">
        <v>21.75</v>
      </c>
      <c r="DK7" s="72"/>
      <c r="DL7" s="72">
        <v>16.5</v>
      </c>
      <c r="DM7" s="72">
        <v>16.75</v>
      </c>
      <c r="DN7" s="72">
        <v>17</v>
      </c>
      <c r="DO7" s="72">
        <v>17.25</v>
      </c>
      <c r="DP7" s="72">
        <v>17.5</v>
      </c>
      <c r="DQ7" s="72">
        <v>17.75</v>
      </c>
      <c r="DR7" s="72">
        <v>18</v>
      </c>
      <c r="DS7" s="72">
        <v>18.25</v>
      </c>
      <c r="DT7" s="72">
        <v>18.5</v>
      </c>
      <c r="DU7" s="72">
        <v>18.75</v>
      </c>
      <c r="DV7" s="72">
        <v>19</v>
      </c>
      <c r="DW7" s="72">
        <v>19.25</v>
      </c>
      <c r="DX7" s="72">
        <v>19.5</v>
      </c>
      <c r="DY7" s="72">
        <v>19.75</v>
      </c>
      <c r="DZ7" s="72">
        <v>20</v>
      </c>
      <c r="EA7" s="72">
        <v>20.25</v>
      </c>
      <c r="EB7" s="72">
        <v>20.5</v>
      </c>
      <c r="EC7" s="72">
        <v>20.75</v>
      </c>
      <c r="ED7" s="72">
        <v>21</v>
      </c>
      <c r="EE7" s="72">
        <v>21.25</v>
      </c>
      <c r="EF7" s="72">
        <v>21.5</v>
      </c>
      <c r="EG7" s="72">
        <v>21.75</v>
      </c>
      <c r="EH7" s="72">
        <v>22</v>
      </c>
      <c r="EI7" s="72">
        <v>22.25</v>
      </c>
      <c r="EJ7" s="72">
        <v>22.5</v>
      </c>
      <c r="EK7" s="72">
        <v>22.75</v>
      </c>
      <c r="EL7" s="72">
        <v>23</v>
      </c>
      <c r="EM7" s="72">
        <v>23.25</v>
      </c>
      <c r="EN7" s="72">
        <v>23.5</v>
      </c>
      <c r="EO7" s="72">
        <v>23.75</v>
      </c>
      <c r="EP7" s="72">
        <v>24</v>
      </c>
      <c r="EQ7" s="72">
        <v>24.25</v>
      </c>
      <c r="ER7" s="72">
        <v>24.5</v>
      </c>
      <c r="ES7" s="72">
        <v>24.75</v>
      </c>
      <c r="ET7" s="72">
        <v>25</v>
      </c>
      <c r="EU7" s="72">
        <v>25.25</v>
      </c>
      <c r="EV7" s="72">
        <v>25.5</v>
      </c>
    </row>
    <row r="8" spans="1:152" ht="54.75" customHeight="1" x14ac:dyDescent="0.45">
      <c r="A8" s="71" t="s">
        <v>145</v>
      </c>
      <c r="B8" s="72">
        <v>34</v>
      </c>
      <c r="C8" s="72">
        <v>34</v>
      </c>
      <c r="D8" s="72">
        <v>34</v>
      </c>
      <c r="E8" s="72">
        <v>34</v>
      </c>
      <c r="F8" s="72">
        <v>34</v>
      </c>
      <c r="G8" s="72">
        <v>34</v>
      </c>
      <c r="H8" s="72">
        <v>34</v>
      </c>
      <c r="I8" s="72">
        <v>34</v>
      </c>
      <c r="J8" s="72">
        <v>34</v>
      </c>
      <c r="K8" s="72">
        <v>34</v>
      </c>
      <c r="L8" s="72">
        <v>34</v>
      </c>
      <c r="M8" s="72">
        <v>34</v>
      </c>
      <c r="N8" s="72">
        <v>34</v>
      </c>
      <c r="O8" s="72">
        <v>34</v>
      </c>
      <c r="P8" s="72">
        <v>34</v>
      </c>
      <c r="Q8" s="72">
        <v>34</v>
      </c>
      <c r="R8" s="72">
        <v>34</v>
      </c>
      <c r="S8" s="72">
        <v>34</v>
      </c>
      <c r="T8" s="72">
        <v>34</v>
      </c>
      <c r="U8" s="72">
        <v>34</v>
      </c>
      <c r="V8" s="72">
        <v>34</v>
      </c>
      <c r="W8" s="72">
        <v>34</v>
      </c>
      <c r="X8" s="72">
        <v>34</v>
      </c>
      <c r="Y8" s="72">
        <v>34</v>
      </c>
      <c r="Z8" s="72">
        <v>34</v>
      </c>
      <c r="AA8" s="72">
        <v>34</v>
      </c>
      <c r="AB8" s="72">
        <v>34</v>
      </c>
      <c r="AC8" s="72">
        <v>34</v>
      </c>
      <c r="AD8" s="72">
        <v>34</v>
      </c>
      <c r="AE8" s="72">
        <v>34</v>
      </c>
      <c r="AF8" s="72">
        <v>34</v>
      </c>
      <c r="AG8" s="72">
        <v>34</v>
      </c>
      <c r="AH8" s="72">
        <v>34</v>
      </c>
      <c r="AI8" s="72">
        <v>34</v>
      </c>
      <c r="AJ8" s="72">
        <v>34</v>
      </c>
      <c r="AK8" s="72">
        <v>34</v>
      </c>
      <c r="AL8" s="72">
        <v>34</v>
      </c>
      <c r="AM8" s="72"/>
      <c r="AN8" s="72">
        <v>34</v>
      </c>
      <c r="AO8" s="72">
        <v>34</v>
      </c>
      <c r="AP8" s="72">
        <v>34</v>
      </c>
      <c r="AQ8" s="72">
        <v>34</v>
      </c>
      <c r="AR8" s="72">
        <v>34</v>
      </c>
      <c r="AS8" s="72">
        <v>34</v>
      </c>
      <c r="AT8" s="72">
        <v>34</v>
      </c>
      <c r="AU8" s="72">
        <v>34</v>
      </c>
      <c r="AV8" s="72">
        <v>34</v>
      </c>
      <c r="AW8" s="72">
        <v>34</v>
      </c>
      <c r="AX8" s="72">
        <v>34</v>
      </c>
      <c r="AY8" s="72">
        <v>34</v>
      </c>
      <c r="AZ8" s="72">
        <v>34</v>
      </c>
      <c r="BA8" s="72">
        <v>34</v>
      </c>
      <c r="BB8" s="72">
        <v>34</v>
      </c>
      <c r="BC8" s="72">
        <v>34</v>
      </c>
      <c r="BD8" s="72">
        <v>34</v>
      </c>
      <c r="BE8" s="72">
        <v>34</v>
      </c>
      <c r="BF8" s="72">
        <v>34</v>
      </c>
      <c r="BG8" s="72">
        <v>34</v>
      </c>
      <c r="BH8" s="72">
        <v>34</v>
      </c>
      <c r="BI8" s="72">
        <v>34</v>
      </c>
      <c r="BJ8" s="72">
        <v>34</v>
      </c>
      <c r="BK8" s="72">
        <v>34</v>
      </c>
      <c r="BL8" s="72">
        <v>34</v>
      </c>
      <c r="BM8" s="72">
        <v>34</v>
      </c>
      <c r="BN8" s="72">
        <v>34</v>
      </c>
      <c r="BO8" s="72">
        <v>34</v>
      </c>
      <c r="BP8" s="72">
        <v>34</v>
      </c>
      <c r="BQ8" s="72">
        <v>34</v>
      </c>
      <c r="BR8" s="72">
        <v>34</v>
      </c>
      <c r="BS8" s="72">
        <v>34</v>
      </c>
      <c r="BT8" s="72">
        <v>34</v>
      </c>
      <c r="BU8" s="72">
        <v>34</v>
      </c>
      <c r="BV8" s="72">
        <v>34</v>
      </c>
      <c r="BW8" s="72">
        <v>34</v>
      </c>
      <c r="BX8" s="72">
        <v>34</v>
      </c>
      <c r="BY8" s="72"/>
      <c r="BZ8" s="72">
        <v>34</v>
      </c>
      <c r="CA8" s="72">
        <v>34</v>
      </c>
      <c r="CB8" s="72">
        <v>34</v>
      </c>
      <c r="CC8" s="72">
        <v>34</v>
      </c>
      <c r="CD8" s="72">
        <v>34</v>
      </c>
      <c r="CE8" s="72">
        <v>34</v>
      </c>
      <c r="CF8" s="72">
        <v>34</v>
      </c>
      <c r="CG8" s="72">
        <v>34</v>
      </c>
      <c r="CH8" s="72">
        <v>34</v>
      </c>
      <c r="CI8" s="72">
        <v>34</v>
      </c>
      <c r="CJ8" s="72">
        <v>34</v>
      </c>
      <c r="CK8" s="72">
        <v>34</v>
      </c>
      <c r="CL8" s="72">
        <v>34</v>
      </c>
      <c r="CM8" s="72">
        <v>34</v>
      </c>
      <c r="CN8" s="72">
        <v>34</v>
      </c>
      <c r="CO8" s="72">
        <v>34</v>
      </c>
      <c r="CP8" s="72">
        <v>34</v>
      </c>
      <c r="CQ8" s="72">
        <v>34</v>
      </c>
      <c r="CR8" s="72">
        <v>34</v>
      </c>
      <c r="CS8" s="72">
        <v>34</v>
      </c>
      <c r="CT8" s="72">
        <v>34</v>
      </c>
      <c r="CU8" s="72">
        <v>34</v>
      </c>
      <c r="CV8" s="72">
        <v>34</v>
      </c>
      <c r="CW8" s="72">
        <v>34</v>
      </c>
      <c r="CX8" s="72">
        <v>34</v>
      </c>
      <c r="CY8" s="72">
        <v>34</v>
      </c>
      <c r="CZ8" s="72">
        <v>34</v>
      </c>
      <c r="DA8" s="72">
        <v>34</v>
      </c>
      <c r="DB8" s="72">
        <v>34</v>
      </c>
      <c r="DC8" s="72">
        <v>34</v>
      </c>
      <c r="DD8" s="72">
        <v>34</v>
      </c>
      <c r="DE8" s="72">
        <v>34</v>
      </c>
      <c r="DF8" s="72">
        <v>34</v>
      </c>
      <c r="DG8" s="72">
        <v>34</v>
      </c>
      <c r="DH8" s="72">
        <v>34</v>
      </c>
      <c r="DI8" s="72">
        <v>34</v>
      </c>
      <c r="DJ8" s="72">
        <v>34</v>
      </c>
      <c r="DK8" s="72"/>
      <c r="DL8" s="72">
        <v>33.5</v>
      </c>
      <c r="DM8" s="72">
        <v>33.5</v>
      </c>
      <c r="DN8" s="72">
        <v>33.5</v>
      </c>
      <c r="DO8" s="72">
        <v>33.5</v>
      </c>
      <c r="DP8" s="72">
        <v>33.5</v>
      </c>
      <c r="DQ8" s="72">
        <v>33.5</v>
      </c>
      <c r="DR8" s="72">
        <v>33.5</v>
      </c>
      <c r="DS8" s="72">
        <v>33.5</v>
      </c>
      <c r="DT8" s="72">
        <v>33.5</v>
      </c>
      <c r="DU8" s="72">
        <v>33.5</v>
      </c>
      <c r="DV8" s="72">
        <v>33.5</v>
      </c>
      <c r="DW8" s="72">
        <v>33.5</v>
      </c>
      <c r="DX8" s="72">
        <v>33.5</v>
      </c>
      <c r="DY8" s="72">
        <v>33.5</v>
      </c>
      <c r="DZ8" s="72">
        <v>33.5</v>
      </c>
      <c r="EA8" s="72">
        <v>33.5</v>
      </c>
      <c r="EB8" s="72">
        <v>33.5</v>
      </c>
      <c r="EC8" s="72">
        <v>33.5</v>
      </c>
      <c r="ED8" s="72">
        <v>33.5</v>
      </c>
      <c r="EE8" s="72">
        <v>33.5</v>
      </c>
      <c r="EF8" s="72">
        <v>33.5</v>
      </c>
      <c r="EG8" s="72">
        <v>33.5</v>
      </c>
      <c r="EH8" s="72">
        <v>33.5</v>
      </c>
      <c r="EI8" s="72">
        <v>33.5</v>
      </c>
      <c r="EJ8" s="72">
        <v>33.5</v>
      </c>
      <c r="EK8" s="72">
        <v>33.5</v>
      </c>
      <c r="EL8" s="72">
        <v>33.5</v>
      </c>
      <c r="EM8" s="72">
        <v>33.5</v>
      </c>
      <c r="EN8" s="72">
        <v>33.5</v>
      </c>
      <c r="EO8" s="72">
        <v>33.5</v>
      </c>
      <c r="EP8" s="72">
        <v>33.5</v>
      </c>
      <c r="EQ8" s="72">
        <v>33.5</v>
      </c>
      <c r="ER8" s="72">
        <v>33.5</v>
      </c>
      <c r="ES8" s="72">
        <v>33.5</v>
      </c>
      <c r="ET8" s="72">
        <v>33.5</v>
      </c>
      <c r="EU8" s="72">
        <v>33.5</v>
      </c>
      <c r="EV8" s="72">
        <v>33.5</v>
      </c>
    </row>
    <row r="9" spans="1:152" ht="54.75" customHeight="1" x14ac:dyDescent="0.45">
      <c r="A9" s="71" t="s">
        <v>146</v>
      </c>
      <c r="B9" s="72">
        <v>44.5</v>
      </c>
      <c r="C9" s="72">
        <v>44.625</v>
      </c>
      <c r="D9" s="72">
        <v>44.75</v>
      </c>
      <c r="E9" s="72">
        <v>44.875</v>
      </c>
      <c r="F9" s="72">
        <v>45</v>
      </c>
      <c r="G9" s="72">
        <v>45.125</v>
      </c>
      <c r="H9" s="72">
        <v>45.25</v>
      </c>
      <c r="I9" s="72">
        <v>45.375</v>
      </c>
      <c r="J9" s="72">
        <v>45.5</v>
      </c>
      <c r="K9" s="72">
        <v>45.625</v>
      </c>
      <c r="L9" s="72">
        <v>45.75</v>
      </c>
      <c r="M9" s="72">
        <v>45.875</v>
      </c>
      <c r="N9" s="72">
        <v>46</v>
      </c>
      <c r="O9" s="72">
        <v>46.125</v>
      </c>
      <c r="P9" s="72">
        <v>46.25</v>
      </c>
      <c r="Q9" s="72">
        <v>46.375</v>
      </c>
      <c r="R9" s="72">
        <v>46.5</v>
      </c>
      <c r="S9" s="72">
        <v>46.625</v>
      </c>
      <c r="T9" s="72">
        <v>46.75</v>
      </c>
      <c r="U9" s="72">
        <v>46.875</v>
      </c>
      <c r="V9" s="72">
        <v>47</v>
      </c>
      <c r="W9" s="72">
        <v>47.125</v>
      </c>
      <c r="X9" s="72">
        <v>47.25</v>
      </c>
      <c r="Y9" s="72">
        <v>47.375</v>
      </c>
      <c r="Z9" s="72">
        <v>47.5</v>
      </c>
      <c r="AA9" s="72">
        <v>47.625</v>
      </c>
      <c r="AB9" s="72">
        <v>47.75</v>
      </c>
      <c r="AC9" s="72">
        <v>47.875</v>
      </c>
      <c r="AD9" s="72">
        <v>48</v>
      </c>
      <c r="AE9" s="72">
        <v>48.125</v>
      </c>
      <c r="AF9" s="72">
        <v>48.25</v>
      </c>
      <c r="AG9" s="72">
        <v>48.375</v>
      </c>
      <c r="AH9" s="72">
        <v>48.5</v>
      </c>
      <c r="AI9" s="72">
        <v>48.625</v>
      </c>
      <c r="AJ9" s="72">
        <v>48.75</v>
      </c>
      <c r="AK9" s="72">
        <v>48.875</v>
      </c>
      <c r="AL9" s="72">
        <v>49</v>
      </c>
      <c r="AM9" s="72"/>
      <c r="AN9" s="72">
        <v>44.5</v>
      </c>
      <c r="AO9" s="72">
        <v>44.625</v>
      </c>
      <c r="AP9" s="72">
        <v>44.75</v>
      </c>
      <c r="AQ9" s="72">
        <v>44.875</v>
      </c>
      <c r="AR9" s="72">
        <v>45</v>
      </c>
      <c r="AS9" s="72">
        <v>45.125</v>
      </c>
      <c r="AT9" s="72">
        <v>45.25</v>
      </c>
      <c r="AU9" s="72">
        <v>45.375</v>
      </c>
      <c r="AV9" s="72">
        <v>45.5</v>
      </c>
      <c r="AW9" s="72">
        <v>45.625</v>
      </c>
      <c r="AX9" s="72">
        <v>45.75</v>
      </c>
      <c r="AY9" s="72">
        <v>45.875</v>
      </c>
      <c r="AZ9" s="72">
        <v>46</v>
      </c>
      <c r="BA9" s="72">
        <v>46.125</v>
      </c>
      <c r="BB9" s="72">
        <v>46.25</v>
      </c>
      <c r="BC9" s="72">
        <v>46.375</v>
      </c>
      <c r="BD9" s="72">
        <v>46.5</v>
      </c>
      <c r="BE9" s="72">
        <v>46.625</v>
      </c>
      <c r="BF9" s="72">
        <v>46.75</v>
      </c>
      <c r="BG9" s="72">
        <v>46.875</v>
      </c>
      <c r="BH9" s="72">
        <v>47</v>
      </c>
      <c r="BI9" s="72">
        <v>47.125</v>
      </c>
      <c r="BJ9" s="72">
        <v>47.25</v>
      </c>
      <c r="BK9" s="72">
        <v>47.375</v>
      </c>
      <c r="BL9" s="72">
        <v>47.5</v>
      </c>
      <c r="BM9" s="72">
        <v>47.625</v>
      </c>
      <c r="BN9" s="72">
        <v>47.75</v>
      </c>
      <c r="BO9" s="72">
        <v>47.875</v>
      </c>
      <c r="BP9" s="72">
        <v>48</v>
      </c>
      <c r="BQ9" s="72">
        <v>48.125</v>
      </c>
      <c r="BR9" s="72">
        <v>48.25</v>
      </c>
      <c r="BS9" s="72">
        <v>48.375</v>
      </c>
      <c r="BT9" s="72">
        <v>48.5</v>
      </c>
      <c r="BU9" s="72">
        <v>48.625</v>
      </c>
      <c r="BV9" s="72">
        <v>48.75</v>
      </c>
      <c r="BW9" s="72">
        <v>48.875</v>
      </c>
      <c r="BX9" s="72">
        <v>49</v>
      </c>
      <c r="BY9" s="72"/>
      <c r="BZ9" s="72">
        <v>44.5</v>
      </c>
      <c r="CA9" s="72">
        <v>44.625</v>
      </c>
      <c r="CB9" s="72">
        <v>44.75</v>
      </c>
      <c r="CC9" s="72">
        <v>44.875</v>
      </c>
      <c r="CD9" s="72">
        <v>45</v>
      </c>
      <c r="CE9" s="72">
        <v>45.125</v>
      </c>
      <c r="CF9" s="72">
        <v>45.25</v>
      </c>
      <c r="CG9" s="72">
        <v>45.375</v>
      </c>
      <c r="CH9" s="72">
        <v>45.5</v>
      </c>
      <c r="CI9" s="72">
        <v>45.625</v>
      </c>
      <c r="CJ9" s="72">
        <v>45.75</v>
      </c>
      <c r="CK9" s="72">
        <v>45.875</v>
      </c>
      <c r="CL9" s="72">
        <v>46</v>
      </c>
      <c r="CM9" s="72">
        <v>46.125</v>
      </c>
      <c r="CN9" s="72">
        <v>46.25</v>
      </c>
      <c r="CO9" s="72">
        <v>46.375</v>
      </c>
      <c r="CP9" s="72">
        <v>46.5</v>
      </c>
      <c r="CQ9" s="72">
        <v>46.625</v>
      </c>
      <c r="CR9" s="72">
        <v>46.75</v>
      </c>
      <c r="CS9" s="72">
        <v>46.875</v>
      </c>
      <c r="CT9" s="72">
        <v>47</v>
      </c>
      <c r="CU9" s="72">
        <v>47.125</v>
      </c>
      <c r="CV9" s="72">
        <v>47.25</v>
      </c>
      <c r="CW9" s="72">
        <v>47.375</v>
      </c>
      <c r="CX9" s="72">
        <v>47.5</v>
      </c>
      <c r="CY9" s="72">
        <v>47.625</v>
      </c>
      <c r="CZ9" s="72">
        <v>47.75</v>
      </c>
      <c r="DA9" s="72">
        <v>47.875</v>
      </c>
      <c r="DB9" s="72">
        <v>48</v>
      </c>
      <c r="DC9" s="72">
        <v>48.125</v>
      </c>
      <c r="DD9" s="72">
        <v>48.25</v>
      </c>
      <c r="DE9" s="72">
        <v>48.375</v>
      </c>
      <c r="DF9" s="72">
        <v>48.5</v>
      </c>
      <c r="DG9" s="72">
        <v>48.625</v>
      </c>
      <c r="DH9" s="72">
        <v>48.75</v>
      </c>
      <c r="DI9" s="72">
        <v>48.875</v>
      </c>
      <c r="DJ9" s="72">
        <v>49</v>
      </c>
      <c r="DK9" s="72"/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0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0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72">
        <v>0</v>
      </c>
      <c r="ES9" s="72">
        <v>0</v>
      </c>
      <c r="ET9" s="72">
        <v>0</v>
      </c>
      <c r="EU9" s="72">
        <v>0</v>
      </c>
      <c r="EV9" s="72">
        <v>0</v>
      </c>
    </row>
    <row r="10" spans="1:152" ht="54.75" customHeight="1" x14ac:dyDescent="0.45">
      <c r="A10" s="71" t="s">
        <v>147</v>
      </c>
      <c r="B10" s="72">
        <v>10.5</v>
      </c>
      <c r="C10" s="72">
        <v>10.625</v>
      </c>
      <c r="D10" s="72">
        <v>10.75</v>
      </c>
      <c r="E10" s="72">
        <v>10.875</v>
      </c>
      <c r="F10" s="72">
        <v>11</v>
      </c>
      <c r="G10" s="72">
        <v>11.125</v>
      </c>
      <c r="H10" s="72">
        <v>11.25</v>
      </c>
      <c r="I10" s="72">
        <v>11.375</v>
      </c>
      <c r="J10" s="72">
        <v>11.5</v>
      </c>
      <c r="K10" s="72">
        <v>11.625</v>
      </c>
      <c r="L10" s="72">
        <v>11.75</v>
      </c>
      <c r="M10" s="72">
        <v>11.875</v>
      </c>
      <c r="N10" s="72">
        <v>12</v>
      </c>
      <c r="O10" s="72">
        <v>12.125</v>
      </c>
      <c r="P10" s="72">
        <v>12.25</v>
      </c>
      <c r="Q10" s="72">
        <v>12.375</v>
      </c>
      <c r="R10" s="72">
        <v>12.5</v>
      </c>
      <c r="S10" s="72">
        <v>12.625</v>
      </c>
      <c r="T10" s="72">
        <v>12.75</v>
      </c>
      <c r="U10" s="72">
        <v>12.875</v>
      </c>
      <c r="V10" s="72">
        <v>13</v>
      </c>
      <c r="W10" s="72">
        <v>13.125</v>
      </c>
      <c r="X10" s="72">
        <v>13.25</v>
      </c>
      <c r="Y10" s="72">
        <v>13.375</v>
      </c>
      <c r="Z10" s="72">
        <v>13.5</v>
      </c>
      <c r="AA10" s="72">
        <v>13.625</v>
      </c>
      <c r="AB10" s="72">
        <v>13.75</v>
      </c>
      <c r="AC10" s="72">
        <v>13.875</v>
      </c>
      <c r="AD10" s="72">
        <v>14</v>
      </c>
      <c r="AE10" s="72">
        <v>14.125</v>
      </c>
      <c r="AF10" s="72">
        <v>14.25</v>
      </c>
      <c r="AG10" s="72">
        <v>14.375</v>
      </c>
      <c r="AH10" s="72">
        <v>14.5</v>
      </c>
      <c r="AI10" s="72">
        <v>14.625</v>
      </c>
      <c r="AJ10" s="72">
        <v>14.75</v>
      </c>
      <c r="AK10" s="72">
        <v>14.875</v>
      </c>
      <c r="AL10" s="72">
        <v>15</v>
      </c>
      <c r="AM10" s="72"/>
      <c r="AN10" s="72">
        <v>10.5</v>
      </c>
      <c r="AO10" s="72">
        <v>10.625</v>
      </c>
      <c r="AP10" s="72">
        <v>10.75</v>
      </c>
      <c r="AQ10" s="72">
        <v>10.875</v>
      </c>
      <c r="AR10" s="72">
        <v>11</v>
      </c>
      <c r="AS10" s="72">
        <v>11.125</v>
      </c>
      <c r="AT10" s="72">
        <v>11.25</v>
      </c>
      <c r="AU10" s="72">
        <v>11.375</v>
      </c>
      <c r="AV10" s="72">
        <v>11.5</v>
      </c>
      <c r="AW10" s="72">
        <v>11.625</v>
      </c>
      <c r="AX10" s="72">
        <v>11.75</v>
      </c>
      <c r="AY10" s="72">
        <v>11.875</v>
      </c>
      <c r="AZ10" s="72">
        <v>12</v>
      </c>
      <c r="BA10" s="72">
        <v>12.125</v>
      </c>
      <c r="BB10" s="72">
        <v>12.25</v>
      </c>
      <c r="BC10" s="72">
        <v>12.375</v>
      </c>
      <c r="BD10" s="72">
        <v>12.5</v>
      </c>
      <c r="BE10" s="72">
        <v>12.625</v>
      </c>
      <c r="BF10" s="72">
        <v>12.75</v>
      </c>
      <c r="BG10" s="72">
        <v>12.875</v>
      </c>
      <c r="BH10" s="72">
        <v>13</v>
      </c>
      <c r="BI10" s="72">
        <v>13.125</v>
      </c>
      <c r="BJ10" s="72">
        <v>13.25</v>
      </c>
      <c r="BK10" s="72">
        <v>13.375</v>
      </c>
      <c r="BL10" s="72">
        <v>13.5</v>
      </c>
      <c r="BM10" s="72">
        <v>13.625</v>
      </c>
      <c r="BN10" s="72">
        <v>13.75</v>
      </c>
      <c r="BO10" s="72">
        <v>13.875</v>
      </c>
      <c r="BP10" s="72">
        <v>14</v>
      </c>
      <c r="BQ10" s="72">
        <v>14.125</v>
      </c>
      <c r="BR10" s="72">
        <v>14.25</v>
      </c>
      <c r="BS10" s="72">
        <v>14.375</v>
      </c>
      <c r="BT10" s="72">
        <v>14.5</v>
      </c>
      <c r="BU10" s="72">
        <v>14.625</v>
      </c>
      <c r="BV10" s="72">
        <v>14.75</v>
      </c>
      <c r="BW10" s="72">
        <v>14.875</v>
      </c>
      <c r="BX10" s="72">
        <v>15</v>
      </c>
      <c r="BY10" s="72"/>
      <c r="BZ10" s="72">
        <v>10.5</v>
      </c>
      <c r="CA10" s="72">
        <v>10.625</v>
      </c>
      <c r="CB10" s="72">
        <v>10.75</v>
      </c>
      <c r="CC10" s="72">
        <v>10.875</v>
      </c>
      <c r="CD10" s="72">
        <v>11</v>
      </c>
      <c r="CE10" s="72">
        <v>11.125</v>
      </c>
      <c r="CF10" s="72">
        <v>11.25</v>
      </c>
      <c r="CG10" s="72">
        <v>11.375</v>
      </c>
      <c r="CH10" s="72">
        <v>11.5</v>
      </c>
      <c r="CI10" s="72">
        <v>11.625</v>
      </c>
      <c r="CJ10" s="72">
        <v>11.75</v>
      </c>
      <c r="CK10" s="72">
        <v>11.875</v>
      </c>
      <c r="CL10" s="72">
        <v>12</v>
      </c>
      <c r="CM10" s="72">
        <v>12.125</v>
      </c>
      <c r="CN10" s="72">
        <v>12.25</v>
      </c>
      <c r="CO10" s="72">
        <v>12.375</v>
      </c>
      <c r="CP10" s="72">
        <v>12.5</v>
      </c>
      <c r="CQ10" s="72">
        <v>12.625</v>
      </c>
      <c r="CR10" s="72">
        <v>12.75</v>
      </c>
      <c r="CS10" s="72">
        <v>12.875</v>
      </c>
      <c r="CT10" s="72">
        <v>13</v>
      </c>
      <c r="CU10" s="72">
        <v>13.125</v>
      </c>
      <c r="CV10" s="72">
        <v>13.25</v>
      </c>
      <c r="CW10" s="72">
        <v>13.375</v>
      </c>
      <c r="CX10" s="72">
        <v>13.5</v>
      </c>
      <c r="CY10" s="72">
        <v>13.625</v>
      </c>
      <c r="CZ10" s="72">
        <v>13.75</v>
      </c>
      <c r="DA10" s="72">
        <v>13.875</v>
      </c>
      <c r="DB10" s="72">
        <v>14</v>
      </c>
      <c r="DC10" s="72">
        <v>14.125</v>
      </c>
      <c r="DD10" s="72">
        <v>14.25</v>
      </c>
      <c r="DE10" s="72">
        <v>14.375</v>
      </c>
      <c r="DF10" s="72">
        <v>14.5</v>
      </c>
      <c r="DG10" s="72">
        <v>14.625</v>
      </c>
      <c r="DH10" s="72">
        <v>14.75</v>
      </c>
      <c r="DI10" s="72">
        <v>14.875</v>
      </c>
      <c r="DJ10" s="72">
        <v>15</v>
      </c>
      <c r="DK10" s="72"/>
      <c r="DL10" s="72">
        <v>9.5</v>
      </c>
      <c r="DM10" s="72">
        <v>9.625</v>
      </c>
      <c r="DN10" s="72">
        <v>9.75</v>
      </c>
      <c r="DO10" s="72">
        <v>9.875</v>
      </c>
      <c r="DP10" s="72">
        <v>10</v>
      </c>
      <c r="DQ10" s="72">
        <v>10.125</v>
      </c>
      <c r="DR10" s="72">
        <v>10.25</v>
      </c>
      <c r="DS10" s="72">
        <v>10.375</v>
      </c>
      <c r="DT10" s="72">
        <v>10.5</v>
      </c>
      <c r="DU10" s="72">
        <v>10.625</v>
      </c>
      <c r="DV10" s="72">
        <v>10.75</v>
      </c>
      <c r="DW10" s="72">
        <v>10.875</v>
      </c>
      <c r="DX10" s="72">
        <v>11</v>
      </c>
      <c r="DY10" s="72">
        <v>11.125</v>
      </c>
      <c r="DZ10" s="72">
        <v>11.25</v>
      </c>
      <c r="EA10" s="72">
        <v>11.375</v>
      </c>
      <c r="EB10" s="72">
        <v>11.5</v>
      </c>
      <c r="EC10" s="72">
        <v>11.625</v>
      </c>
      <c r="ED10" s="72">
        <v>11.75</v>
      </c>
      <c r="EE10" s="72">
        <v>11.875</v>
      </c>
      <c r="EF10" s="72">
        <v>12</v>
      </c>
      <c r="EG10" s="72">
        <v>12.125</v>
      </c>
      <c r="EH10" s="72">
        <v>12.25</v>
      </c>
      <c r="EI10" s="72">
        <v>12.375</v>
      </c>
      <c r="EJ10" s="72">
        <v>12.5</v>
      </c>
      <c r="EK10" s="72">
        <v>12.625</v>
      </c>
      <c r="EL10" s="72">
        <v>12.75</v>
      </c>
      <c r="EM10" s="72">
        <v>12.875</v>
      </c>
      <c r="EN10" s="72">
        <v>13</v>
      </c>
      <c r="EO10" s="72">
        <v>13.125</v>
      </c>
      <c r="EP10" s="72">
        <v>13.25</v>
      </c>
      <c r="EQ10" s="72">
        <v>13.375</v>
      </c>
      <c r="ER10" s="72">
        <v>13.5</v>
      </c>
      <c r="ES10" s="72">
        <v>13.625</v>
      </c>
      <c r="ET10" s="72">
        <v>13.75</v>
      </c>
      <c r="EU10" s="72">
        <v>13.875</v>
      </c>
      <c r="EV10" s="72">
        <v>14</v>
      </c>
    </row>
    <row r="11" spans="1:152" ht="54.75" customHeight="1" x14ac:dyDescent="0.45">
      <c r="A11" s="71" t="s">
        <v>148</v>
      </c>
      <c r="B11" s="72">
        <v>11.25</v>
      </c>
      <c r="C11" s="72">
        <v>11.375</v>
      </c>
      <c r="D11" s="72">
        <v>11.5</v>
      </c>
      <c r="E11" s="72">
        <v>11.625</v>
      </c>
      <c r="F11" s="72">
        <v>11.75</v>
      </c>
      <c r="G11" s="72">
        <v>11.875</v>
      </c>
      <c r="H11" s="72">
        <v>12</v>
      </c>
      <c r="I11" s="72">
        <v>12.125</v>
      </c>
      <c r="J11" s="72">
        <v>12.25</v>
      </c>
      <c r="K11" s="72">
        <v>12.375</v>
      </c>
      <c r="L11" s="72">
        <v>12.5</v>
      </c>
      <c r="M11" s="72">
        <v>12.625</v>
      </c>
      <c r="N11" s="72">
        <v>12.75</v>
      </c>
      <c r="O11" s="72">
        <v>12.875</v>
      </c>
      <c r="P11" s="72">
        <v>13</v>
      </c>
      <c r="Q11" s="72">
        <v>13.125</v>
      </c>
      <c r="R11" s="72">
        <v>13.25</v>
      </c>
      <c r="S11" s="72">
        <v>13.375</v>
      </c>
      <c r="T11" s="72">
        <v>13.5</v>
      </c>
      <c r="U11" s="72">
        <v>13.625</v>
      </c>
      <c r="V11" s="72">
        <v>13.75</v>
      </c>
      <c r="W11" s="72">
        <v>13.875</v>
      </c>
      <c r="X11" s="72">
        <v>14</v>
      </c>
      <c r="Y11" s="72">
        <v>14.125</v>
      </c>
      <c r="Z11" s="72">
        <v>14.25</v>
      </c>
      <c r="AA11" s="72">
        <v>14.375</v>
      </c>
      <c r="AB11" s="72">
        <v>14.5</v>
      </c>
      <c r="AC11" s="72">
        <v>14.625</v>
      </c>
      <c r="AD11" s="72">
        <v>14.75</v>
      </c>
      <c r="AE11" s="72">
        <v>14.875</v>
      </c>
      <c r="AF11" s="72">
        <v>15</v>
      </c>
      <c r="AG11" s="72">
        <v>15.125</v>
      </c>
      <c r="AH11" s="72">
        <v>15.25</v>
      </c>
      <c r="AI11" s="72">
        <v>15.375</v>
      </c>
      <c r="AJ11" s="72">
        <v>15.5</v>
      </c>
      <c r="AK11" s="72">
        <v>15.625</v>
      </c>
      <c r="AL11" s="72">
        <v>15.75</v>
      </c>
      <c r="AM11" s="72"/>
      <c r="AN11" s="72">
        <v>11.25</v>
      </c>
      <c r="AO11" s="72">
        <v>11.375</v>
      </c>
      <c r="AP11" s="72">
        <v>11.5</v>
      </c>
      <c r="AQ11" s="72">
        <v>11.625</v>
      </c>
      <c r="AR11" s="72">
        <v>11.75</v>
      </c>
      <c r="AS11" s="72">
        <v>11.875</v>
      </c>
      <c r="AT11" s="72">
        <v>12</v>
      </c>
      <c r="AU11" s="72">
        <v>12.125</v>
      </c>
      <c r="AV11" s="72">
        <v>12.25</v>
      </c>
      <c r="AW11" s="72">
        <v>12.375</v>
      </c>
      <c r="AX11" s="72">
        <v>12.5</v>
      </c>
      <c r="AY11" s="72">
        <v>12.625</v>
      </c>
      <c r="AZ11" s="72">
        <v>12.75</v>
      </c>
      <c r="BA11" s="72">
        <v>12.875</v>
      </c>
      <c r="BB11" s="72">
        <v>13</v>
      </c>
      <c r="BC11" s="72">
        <v>13.125</v>
      </c>
      <c r="BD11" s="72">
        <v>13.25</v>
      </c>
      <c r="BE11" s="72">
        <v>13.375</v>
      </c>
      <c r="BF11" s="72">
        <v>13.5</v>
      </c>
      <c r="BG11" s="72">
        <v>13.625</v>
      </c>
      <c r="BH11" s="72">
        <v>13.75</v>
      </c>
      <c r="BI11" s="72">
        <v>13.875</v>
      </c>
      <c r="BJ11" s="72">
        <v>14</v>
      </c>
      <c r="BK11" s="72">
        <v>14.125</v>
      </c>
      <c r="BL11" s="72">
        <v>14.25</v>
      </c>
      <c r="BM11" s="72">
        <v>14.375</v>
      </c>
      <c r="BN11" s="72">
        <v>14.5</v>
      </c>
      <c r="BO11" s="72">
        <v>14.625</v>
      </c>
      <c r="BP11" s="72">
        <v>14.75</v>
      </c>
      <c r="BQ11" s="72">
        <v>14.875</v>
      </c>
      <c r="BR11" s="72">
        <v>15</v>
      </c>
      <c r="BS11" s="72">
        <v>15.125</v>
      </c>
      <c r="BT11" s="72">
        <v>15.25</v>
      </c>
      <c r="BU11" s="72">
        <v>15.375</v>
      </c>
      <c r="BV11" s="72">
        <v>15.5</v>
      </c>
      <c r="BW11" s="72">
        <v>15.625</v>
      </c>
      <c r="BX11" s="72">
        <v>15.75</v>
      </c>
      <c r="BY11" s="72"/>
      <c r="BZ11" s="72">
        <v>11.25</v>
      </c>
      <c r="CA11" s="72">
        <v>11.375</v>
      </c>
      <c r="CB11" s="72">
        <v>11.5</v>
      </c>
      <c r="CC11" s="72">
        <v>11.625</v>
      </c>
      <c r="CD11" s="72">
        <v>11.75</v>
      </c>
      <c r="CE11" s="72">
        <v>11.875</v>
      </c>
      <c r="CF11" s="72">
        <v>12</v>
      </c>
      <c r="CG11" s="72">
        <v>12.125</v>
      </c>
      <c r="CH11" s="72">
        <v>12.25</v>
      </c>
      <c r="CI11" s="72">
        <v>12.375</v>
      </c>
      <c r="CJ11" s="72">
        <v>12.5</v>
      </c>
      <c r="CK11" s="72">
        <v>12.625</v>
      </c>
      <c r="CL11" s="72">
        <v>12.75</v>
      </c>
      <c r="CM11" s="72">
        <v>12.875</v>
      </c>
      <c r="CN11" s="72">
        <v>13</v>
      </c>
      <c r="CO11" s="72">
        <v>13.125</v>
      </c>
      <c r="CP11" s="72">
        <v>13.25</v>
      </c>
      <c r="CQ11" s="72">
        <v>13.375</v>
      </c>
      <c r="CR11" s="72">
        <v>13.5</v>
      </c>
      <c r="CS11" s="72">
        <v>13.625</v>
      </c>
      <c r="CT11" s="72">
        <v>13.75</v>
      </c>
      <c r="CU11" s="72">
        <v>13.875</v>
      </c>
      <c r="CV11" s="72">
        <v>14</v>
      </c>
      <c r="CW11" s="72">
        <v>14.125</v>
      </c>
      <c r="CX11" s="72">
        <v>14.25</v>
      </c>
      <c r="CY11" s="72">
        <v>14.375</v>
      </c>
      <c r="CZ11" s="72">
        <v>14.5</v>
      </c>
      <c r="DA11" s="72">
        <v>14.625</v>
      </c>
      <c r="DB11" s="72">
        <v>14.75</v>
      </c>
      <c r="DC11" s="72">
        <v>14.875</v>
      </c>
      <c r="DD11" s="72">
        <v>15</v>
      </c>
      <c r="DE11" s="72">
        <v>15.125</v>
      </c>
      <c r="DF11" s="72">
        <v>15.25</v>
      </c>
      <c r="DG11" s="72">
        <v>15.375</v>
      </c>
      <c r="DH11" s="72">
        <v>15.5</v>
      </c>
      <c r="DI11" s="72">
        <v>15.625</v>
      </c>
      <c r="DJ11" s="72">
        <v>15.75</v>
      </c>
      <c r="DK11" s="72"/>
      <c r="DL11" s="72">
        <v>10.5</v>
      </c>
      <c r="DM11" s="72">
        <v>10.625</v>
      </c>
      <c r="DN11" s="72">
        <v>10.875</v>
      </c>
      <c r="DO11" s="72">
        <v>10.875</v>
      </c>
      <c r="DP11" s="72">
        <v>11.125</v>
      </c>
      <c r="DQ11" s="72">
        <v>11.25</v>
      </c>
      <c r="DR11" s="72">
        <v>11.375</v>
      </c>
      <c r="DS11" s="72">
        <v>11.375</v>
      </c>
      <c r="DT11" s="72">
        <v>11.625</v>
      </c>
      <c r="DU11" s="72">
        <v>11.625</v>
      </c>
      <c r="DV11" s="72">
        <v>11.875</v>
      </c>
      <c r="DW11" s="72">
        <v>11.875</v>
      </c>
      <c r="DX11" s="72">
        <v>12</v>
      </c>
      <c r="DY11" s="72">
        <v>12.125</v>
      </c>
      <c r="DZ11" s="72">
        <v>12.25</v>
      </c>
      <c r="EA11" s="72">
        <v>12.25</v>
      </c>
      <c r="EB11" s="72">
        <v>12.5</v>
      </c>
      <c r="EC11" s="72">
        <v>12.625</v>
      </c>
      <c r="ED11" s="72">
        <v>12.75</v>
      </c>
      <c r="EE11" s="72">
        <v>12.875</v>
      </c>
      <c r="EF11" s="72">
        <v>13</v>
      </c>
      <c r="EG11" s="72">
        <v>13.125</v>
      </c>
      <c r="EH11" s="72">
        <v>13.25</v>
      </c>
      <c r="EI11" s="72">
        <v>13.375</v>
      </c>
      <c r="EJ11" s="72">
        <v>13.5</v>
      </c>
      <c r="EK11" s="72">
        <v>13.625</v>
      </c>
      <c r="EL11" s="72">
        <v>13.625</v>
      </c>
      <c r="EM11" s="72">
        <v>13.875</v>
      </c>
      <c r="EN11" s="72">
        <v>14.125</v>
      </c>
      <c r="EO11" s="72">
        <v>14.125</v>
      </c>
      <c r="EP11" s="72">
        <v>14.125</v>
      </c>
      <c r="EQ11" s="72">
        <v>14.375</v>
      </c>
      <c r="ER11" s="72">
        <v>14.625</v>
      </c>
      <c r="ES11" s="72">
        <v>14.625</v>
      </c>
      <c r="ET11" s="72">
        <v>14.625</v>
      </c>
      <c r="EU11" s="72">
        <v>14.875</v>
      </c>
      <c r="EV11" s="72">
        <v>15</v>
      </c>
    </row>
    <row r="12" spans="1:152" ht="54.75" customHeight="1" x14ac:dyDescent="0.45">
      <c r="A12" s="71" t="s">
        <v>149</v>
      </c>
      <c r="B12" s="72">
        <v>17.25</v>
      </c>
      <c r="C12" s="72">
        <v>17.375</v>
      </c>
      <c r="D12" s="72">
        <v>17.5</v>
      </c>
      <c r="E12" s="72">
        <v>17.625</v>
      </c>
      <c r="F12" s="72">
        <v>17.75</v>
      </c>
      <c r="G12" s="72">
        <v>17.875</v>
      </c>
      <c r="H12" s="72">
        <v>18</v>
      </c>
      <c r="I12" s="72">
        <v>18.125</v>
      </c>
      <c r="J12" s="72">
        <v>18.25</v>
      </c>
      <c r="K12" s="72">
        <v>18.375</v>
      </c>
      <c r="L12" s="72">
        <v>18.5</v>
      </c>
      <c r="M12" s="72">
        <v>18.625</v>
      </c>
      <c r="N12" s="72">
        <v>18.75</v>
      </c>
      <c r="O12" s="72">
        <v>18.875</v>
      </c>
      <c r="P12" s="72">
        <v>19</v>
      </c>
      <c r="Q12" s="72">
        <v>19.125</v>
      </c>
      <c r="R12" s="72">
        <v>19.25</v>
      </c>
      <c r="S12" s="72">
        <v>19.375</v>
      </c>
      <c r="T12" s="72">
        <v>19.5</v>
      </c>
      <c r="U12" s="72">
        <v>19.625</v>
      </c>
      <c r="V12" s="72">
        <v>19.75</v>
      </c>
      <c r="W12" s="72">
        <v>19.875</v>
      </c>
      <c r="X12" s="72">
        <v>20</v>
      </c>
      <c r="Y12" s="72">
        <v>20.125</v>
      </c>
      <c r="Z12" s="72">
        <v>20.25</v>
      </c>
      <c r="AA12" s="72">
        <v>20.375</v>
      </c>
      <c r="AB12" s="72">
        <v>20.5</v>
      </c>
      <c r="AC12" s="72">
        <v>20.625</v>
      </c>
      <c r="AD12" s="72">
        <v>20.75</v>
      </c>
      <c r="AE12" s="72">
        <v>20.875</v>
      </c>
      <c r="AF12" s="72">
        <v>21</v>
      </c>
      <c r="AG12" s="72">
        <v>21.125</v>
      </c>
      <c r="AH12" s="72">
        <v>21.25</v>
      </c>
      <c r="AI12" s="72">
        <v>21.375</v>
      </c>
      <c r="AJ12" s="72">
        <v>21.5</v>
      </c>
      <c r="AK12" s="72">
        <v>21.625</v>
      </c>
      <c r="AL12" s="72">
        <v>21.75</v>
      </c>
      <c r="AM12" s="72"/>
      <c r="AN12" s="72">
        <v>17.25</v>
      </c>
      <c r="AO12" s="72">
        <v>17.375</v>
      </c>
      <c r="AP12" s="72">
        <v>17.5</v>
      </c>
      <c r="AQ12" s="72">
        <v>17.625</v>
      </c>
      <c r="AR12" s="72">
        <v>17.75</v>
      </c>
      <c r="AS12" s="72">
        <v>17.875</v>
      </c>
      <c r="AT12" s="72">
        <v>18</v>
      </c>
      <c r="AU12" s="72">
        <v>18.125</v>
      </c>
      <c r="AV12" s="72">
        <v>18.25</v>
      </c>
      <c r="AW12" s="72">
        <v>18.375</v>
      </c>
      <c r="AX12" s="72">
        <v>18.5</v>
      </c>
      <c r="AY12" s="72">
        <v>18.625</v>
      </c>
      <c r="AZ12" s="72">
        <v>18.75</v>
      </c>
      <c r="BA12" s="72">
        <v>18.875</v>
      </c>
      <c r="BB12" s="72">
        <v>19</v>
      </c>
      <c r="BC12" s="72">
        <v>19.125</v>
      </c>
      <c r="BD12" s="72">
        <v>19.25</v>
      </c>
      <c r="BE12" s="72">
        <v>19.375</v>
      </c>
      <c r="BF12" s="72">
        <v>19.5</v>
      </c>
      <c r="BG12" s="72">
        <v>19.625</v>
      </c>
      <c r="BH12" s="72">
        <v>19.75</v>
      </c>
      <c r="BI12" s="72">
        <v>19.875</v>
      </c>
      <c r="BJ12" s="72">
        <v>20</v>
      </c>
      <c r="BK12" s="72">
        <v>20.125</v>
      </c>
      <c r="BL12" s="72">
        <v>20.25</v>
      </c>
      <c r="BM12" s="72">
        <v>20.375</v>
      </c>
      <c r="BN12" s="72">
        <v>20.5</v>
      </c>
      <c r="BO12" s="72">
        <v>20.625</v>
      </c>
      <c r="BP12" s="72">
        <v>20.75</v>
      </c>
      <c r="BQ12" s="72">
        <v>20.875</v>
      </c>
      <c r="BR12" s="72">
        <v>21</v>
      </c>
      <c r="BS12" s="72">
        <v>21.125</v>
      </c>
      <c r="BT12" s="72">
        <v>21.25</v>
      </c>
      <c r="BU12" s="72">
        <v>21.375</v>
      </c>
      <c r="BV12" s="72">
        <v>21.5</v>
      </c>
      <c r="BW12" s="72">
        <v>21.625</v>
      </c>
      <c r="BX12" s="72">
        <v>21.75</v>
      </c>
      <c r="BY12" s="72"/>
      <c r="BZ12" s="72">
        <v>17.25</v>
      </c>
      <c r="CA12" s="72">
        <v>17.375</v>
      </c>
      <c r="CB12" s="72">
        <v>17.5</v>
      </c>
      <c r="CC12" s="72">
        <v>17.625</v>
      </c>
      <c r="CD12" s="72">
        <v>17.75</v>
      </c>
      <c r="CE12" s="72">
        <v>17.875</v>
      </c>
      <c r="CF12" s="72">
        <v>18</v>
      </c>
      <c r="CG12" s="72">
        <v>18.125</v>
      </c>
      <c r="CH12" s="72">
        <v>18.25</v>
      </c>
      <c r="CI12" s="72">
        <v>18.375</v>
      </c>
      <c r="CJ12" s="72">
        <v>18.5</v>
      </c>
      <c r="CK12" s="72">
        <v>18.625</v>
      </c>
      <c r="CL12" s="72">
        <v>18.75</v>
      </c>
      <c r="CM12" s="72">
        <v>18.875</v>
      </c>
      <c r="CN12" s="72">
        <v>19</v>
      </c>
      <c r="CO12" s="72">
        <v>19.125</v>
      </c>
      <c r="CP12" s="72">
        <v>19.25</v>
      </c>
      <c r="CQ12" s="72">
        <v>19.375</v>
      </c>
      <c r="CR12" s="72">
        <v>19.5</v>
      </c>
      <c r="CS12" s="72">
        <v>19.625</v>
      </c>
      <c r="CT12" s="72">
        <v>19.75</v>
      </c>
      <c r="CU12" s="72">
        <v>19.875</v>
      </c>
      <c r="CV12" s="72">
        <v>20</v>
      </c>
      <c r="CW12" s="72">
        <v>20.125</v>
      </c>
      <c r="CX12" s="72">
        <v>20.25</v>
      </c>
      <c r="CY12" s="72">
        <v>20.375</v>
      </c>
      <c r="CZ12" s="72">
        <v>20.5</v>
      </c>
      <c r="DA12" s="72">
        <v>20.625</v>
      </c>
      <c r="DB12" s="72">
        <v>20.75</v>
      </c>
      <c r="DC12" s="72">
        <v>20.875</v>
      </c>
      <c r="DD12" s="72">
        <v>21</v>
      </c>
      <c r="DE12" s="72">
        <v>21.125</v>
      </c>
      <c r="DF12" s="72">
        <v>21.25</v>
      </c>
      <c r="DG12" s="72">
        <v>21.375</v>
      </c>
      <c r="DH12" s="72">
        <v>21.5</v>
      </c>
      <c r="DI12" s="72">
        <v>21.625</v>
      </c>
      <c r="DJ12" s="72">
        <v>21.75</v>
      </c>
      <c r="DK12" s="72"/>
      <c r="DL12" s="72">
        <v>16.625</v>
      </c>
      <c r="DM12" s="72">
        <v>16.75</v>
      </c>
      <c r="DN12" s="72">
        <v>17</v>
      </c>
      <c r="DO12" s="72">
        <v>17.125</v>
      </c>
      <c r="DP12" s="72">
        <v>17.25</v>
      </c>
      <c r="DQ12" s="72">
        <v>17.375</v>
      </c>
      <c r="DR12" s="72">
        <v>17.5</v>
      </c>
      <c r="DS12" s="72">
        <v>17.625</v>
      </c>
      <c r="DT12" s="72">
        <v>17.625</v>
      </c>
      <c r="DU12" s="72">
        <v>17.875</v>
      </c>
      <c r="DV12" s="72">
        <v>17.875</v>
      </c>
      <c r="DW12" s="72">
        <v>18.125</v>
      </c>
      <c r="DX12" s="72">
        <v>18.125</v>
      </c>
      <c r="DY12" s="72">
        <v>18.375</v>
      </c>
      <c r="DZ12" s="72">
        <v>18.375</v>
      </c>
      <c r="EA12" s="72">
        <v>18.625</v>
      </c>
      <c r="EB12" s="72">
        <v>18.625</v>
      </c>
      <c r="EC12" s="72">
        <v>18.875</v>
      </c>
      <c r="ED12" s="72">
        <v>18.875</v>
      </c>
      <c r="EE12" s="72">
        <v>19.125</v>
      </c>
      <c r="EF12" s="72">
        <v>19.25</v>
      </c>
      <c r="EG12" s="72">
        <v>19.5</v>
      </c>
      <c r="EH12" s="72">
        <v>19.5</v>
      </c>
      <c r="EI12" s="72">
        <v>19.625</v>
      </c>
      <c r="EJ12" s="72">
        <v>19.875</v>
      </c>
      <c r="EK12" s="72">
        <v>19.875</v>
      </c>
      <c r="EL12" s="72">
        <v>20</v>
      </c>
      <c r="EM12" s="72">
        <v>20.125</v>
      </c>
      <c r="EN12" s="72">
        <v>20.25</v>
      </c>
      <c r="EO12" s="72">
        <v>20.375</v>
      </c>
      <c r="EP12" s="72">
        <v>20.5</v>
      </c>
      <c r="EQ12" s="72">
        <v>20.625</v>
      </c>
      <c r="ER12" s="72">
        <v>20.75</v>
      </c>
      <c r="ES12" s="72">
        <v>20.875</v>
      </c>
      <c r="ET12" s="72">
        <v>21</v>
      </c>
      <c r="EU12" s="72">
        <v>21.125</v>
      </c>
      <c r="EV12" s="72">
        <v>21.25</v>
      </c>
    </row>
    <row r="13" spans="1:152" ht="54.75" customHeight="1" x14ac:dyDescent="0.45">
      <c r="A13" s="71" t="s">
        <v>150</v>
      </c>
      <c r="B13" s="72">
        <v>28.5</v>
      </c>
      <c r="C13" s="72">
        <v>28.75</v>
      </c>
      <c r="D13" s="72">
        <v>29</v>
      </c>
      <c r="E13" s="72">
        <v>29.25</v>
      </c>
      <c r="F13" s="72">
        <v>29.5</v>
      </c>
      <c r="G13" s="72">
        <v>29.75</v>
      </c>
      <c r="H13" s="72">
        <v>30</v>
      </c>
      <c r="I13" s="72">
        <v>30.25</v>
      </c>
      <c r="J13" s="72">
        <v>30.5</v>
      </c>
      <c r="K13" s="72">
        <v>30.75</v>
      </c>
      <c r="L13" s="72">
        <v>31</v>
      </c>
      <c r="M13" s="72">
        <v>31.25</v>
      </c>
      <c r="N13" s="72">
        <v>31.5</v>
      </c>
      <c r="O13" s="72">
        <v>31.75</v>
      </c>
      <c r="P13" s="72">
        <v>32</v>
      </c>
      <c r="Q13" s="72">
        <v>32.25</v>
      </c>
      <c r="R13" s="72">
        <v>32.5</v>
      </c>
      <c r="S13" s="72">
        <v>32.75</v>
      </c>
      <c r="T13" s="72">
        <v>33</v>
      </c>
      <c r="U13" s="72">
        <v>33.25</v>
      </c>
      <c r="V13" s="72">
        <v>33.5</v>
      </c>
      <c r="W13" s="72">
        <v>33.75</v>
      </c>
      <c r="X13" s="72">
        <v>34</v>
      </c>
      <c r="Y13" s="72">
        <v>34.25</v>
      </c>
      <c r="Z13" s="72">
        <v>34.5</v>
      </c>
      <c r="AA13" s="72">
        <v>34.75</v>
      </c>
      <c r="AB13" s="72">
        <v>35</v>
      </c>
      <c r="AC13" s="72">
        <v>35.25</v>
      </c>
      <c r="AD13" s="72">
        <v>35.5</v>
      </c>
      <c r="AE13" s="72">
        <v>35.75</v>
      </c>
      <c r="AF13" s="72">
        <v>36</v>
      </c>
      <c r="AG13" s="72">
        <v>36.25</v>
      </c>
      <c r="AH13" s="72">
        <v>36.5</v>
      </c>
      <c r="AI13" s="72">
        <v>36.75</v>
      </c>
      <c r="AJ13" s="72">
        <v>37</v>
      </c>
      <c r="AK13" s="72">
        <v>37.25</v>
      </c>
      <c r="AL13" s="72">
        <v>37.5</v>
      </c>
      <c r="AM13" s="72"/>
      <c r="AN13" s="72">
        <v>28.5</v>
      </c>
      <c r="AO13" s="72">
        <v>28.75</v>
      </c>
      <c r="AP13" s="72">
        <v>29</v>
      </c>
      <c r="AQ13" s="72">
        <v>29.25</v>
      </c>
      <c r="AR13" s="72">
        <v>29.5</v>
      </c>
      <c r="AS13" s="72">
        <v>29.75</v>
      </c>
      <c r="AT13" s="72">
        <v>30</v>
      </c>
      <c r="AU13" s="72">
        <v>30.25</v>
      </c>
      <c r="AV13" s="72">
        <v>30.5</v>
      </c>
      <c r="AW13" s="72">
        <v>30.75</v>
      </c>
      <c r="AX13" s="72">
        <v>31</v>
      </c>
      <c r="AY13" s="72">
        <v>31.25</v>
      </c>
      <c r="AZ13" s="72">
        <v>31.5</v>
      </c>
      <c r="BA13" s="72">
        <v>31.75</v>
      </c>
      <c r="BB13" s="72">
        <v>32</v>
      </c>
      <c r="BC13" s="72">
        <v>32.25</v>
      </c>
      <c r="BD13" s="72">
        <v>32.5</v>
      </c>
      <c r="BE13" s="72">
        <v>32.75</v>
      </c>
      <c r="BF13" s="72">
        <v>33</v>
      </c>
      <c r="BG13" s="72">
        <v>33.25</v>
      </c>
      <c r="BH13" s="72">
        <v>33.5</v>
      </c>
      <c r="BI13" s="72">
        <v>33.75</v>
      </c>
      <c r="BJ13" s="72">
        <v>34</v>
      </c>
      <c r="BK13" s="72">
        <v>34.25</v>
      </c>
      <c r="BL13" s="72">
        <v>34.5</v>
      </c>
      <c r="BM13" s="72">
        <v>34.75</v>
      </c>
      <c r="BN13" s="72">
        <v>35</v>
      </c>
      <c r="BO13" s="72">
        <v>35.25</v>
      </c>
      <c r="BP13" s="72">
        <v>35.5</v>
      </c>
      <c r="BQ13" s="72">
        <v>35.75</v>
      </c>
      <c r="BR13" s="72">
        <v>36</v>
      </c>
      <c r="BS13" s="72">
        <v>36.25</v>
      </c>
      <c r="BT13" s="72">
        <v>36.5</v>
      </c>
      <c r="BU13" s="72">
        <v>36.75</v>
      </c>
      <c r="BV13" s="72">
        <v>37</v>
      </c>
      <c r="BW13" s="72">
        <v>37.25</v>
      </c>
      <c r="BX13" s="72">
        <v>37.5</v>
      </c>
      <c r="BY13" s="72"/>
      <c r="BZ13" s="72">
        <v>28.5</v>
      </c>
      <c r="CA13" s="72">
        <v>28.75</v>
      </c>
      <c r="CB13" s="72">
        <v>29</v>
      </c>
      <c r="CC13" s="72">
        <v>29.25</v>
      </c>
      <c r="CD13" s="72">
        <v>29.5</v>
      </c>
      <c r="CE13" s="72">
        <v>29.75</v>
      </c>
      <c r="CF13" s="72">
        <v>30</v>
      </c>
      <c r="CG13" s="72">
        <v>30.25</v>
      </c>
      <c r="CH13" s="72">
        <v>30.5</v>
      </c>
      <c r="CI13" s="72">
        <v>30.75</v>
      </c>
      <c r="CJ13" s="72">
        <v>31</v>
      </c>
      <c r="CK13" s="72">
        <v>31.25</v>
      </c>
      <c r="CL13" s="72">
        <v>31.5</v>
      </c>
      <c r="CM13" s="72">
        <v>31.75</v>
      </c>
      <c r="CN13" s="72">
        <v>32</v>
      </c>
      <c r="CO13" s="72">
        <v>32.25</v>
      </c>
      <c r="CP13" s="72">
        <v>32.5</v>
      </c>
      <c r="CQ13" s="72">
        <v>32.75</v>
      </c>
      <c r="CR13" s="72">
        <v>33</v>
      </c>
      <c r="CS13" s="72">
        <v>33.25</v>
      </c>
      <c r="CT13" s="72">
        <v>33.5</v>
      </c>
      <c r="CU13" s="72">
        <v>33.75</v>
      </c>
      <c r="CV13" s="72">
        <v>34</v>
      </c>
      <c r="CW13" s="72">
        <v>34.25</v>
      </c>
      <c r="CX13" s="72">
        <v>34.5</v>
      </c>
      <c r="CY13" s="72">
        <v>34.75</v>
      </c>
      <c r="CZ13" s="72">
        <v>35</v>
      </c>
      <c r="DA13" s="72">
        <v>35.25</v>
      </c>
      <c r="DB13" s="72">
        <v>35.5</v>
      </c>
      <c r="DC13" s="72">
        <v>35.75</v>
      </c>
      <c r="DD13" s="72">
        <v>36</v>
      </c>
      <c r="DE13" s="72">
        <v>36.25</v>
      </c>
      <c r="DF13" s="72">
        <v>36.5</v>
      </c>
      <c r="DG13" s="72">
        <v>36.75</v>
      </c>
      <c r="DH13" s="72">
        <v>37</v>
      </c>
      <c r="DI13" s="72">
        <v>37.25</v>
      </c>
      <c r="DJ13" s="72">
        <v>37.5</v>
      </c>
      <c r="DK13" s="72"/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  <c r="DT13" s="72">
        <v>0</v>
      </c>
      <c r="DU13" s="72">
        <v>0</v>
      </c>
      <c r="DV13" s="72">
        <v>0</v>
      </c>
      <c r="DW13" s="72">
        <v>0</v>
      </c>
      <c r="DX13" s="72">
        <v>0</v>
      </c>
      <c r="DY13" s="72">
        <v>0</v>
      </c>
      <c r="DZ13" s="72">
        <v>0</v>
      </c>
      <c r="EA13" s="72">
        <v>0</v>
      </c>
      <c r="EB13" s="72">
        <v>0</v>
      </c>
      <c r="EC13" s="72">
        <v>0</v>
      </c>
      <c r="ED13" s="72">
        <v>0</v>
      </c>
      <c r="EE13" s="72">
        <v>0</v>
      </c>
      <c r="EF13" s="72">
        <v>0</v>
      </c>
      <c r="EG13" s="72">
        <v>0</v>
      </c>
      <c r="EH13" s="72">
        <v>0</v>
      </c>
      <c r="EI13" s="72">
        <v>0</v>
      </c>
      <c r="EJ13" s="72">
        <v>0</v>
      </c>
      <c r="EK13" s="72">
        <v>0</v>
      </c>
      <c r="EL13" s="72">
        <v>0</v>
      </c>
      <c r="EM13" s="72">
        <v>0</v>
      </c>
      <c r="EN13" s="72">
        <v>0</v>
      </c>
      <c r="EO13" s="72">
        <v>0</v>
      </c>
      <c r="EP13" s="72">
        <v>0</v>
      </c>
      <c r="EQ13" s="72">
        <v>0</v>
      </c>
      <c r="ER13" s="72">
        <v>0</v>
      </c>
      <c r="ES13" s="72">
        <v>0</v>
      </c>
      <c r="ET13" s="72">
        <v>0</v>
      </c>
      <c r="EU13" s="72">
        <v>0</v>
      </c>
      <c r="EV13" s="72">
        <v>0</v>
      </c>
    </row>
    <row r="16" spans="1:152" ht="23.25" x14ac:dyDescent="0.25">
      <c r="DL16" s="72"/>
      <c r="DM16" s="72"/>
      <c r="DN16" s="72"/>
      <c r="DO16" s="72"/>
      <c r="DP16" s="72"/>
      <c r="DQ16" s="72"/>
      <c r="DR16" s="72"/>
      <c r="DS16" s="72"/>
      <c r="DT16" s="72"/>
      <c r="DU16" s="72"/>
      <c r="DV16" s="72"/>
      <c r="DW16" s="72"/>
      <c r="DX16" s="72"/>
      <c r="DY16" s="72"/>
      <c r="DZ16" s="72"/>
      <c r="EA16" s="72"/>
      <c r="EB16" s="72"/>
      <c r="EC16" s="72"/>
      <c r="ED16" s="72"/>
      <c r="EE16" s="72"/>
      <c r="EF16" s="72"/>
      <c r="EG16" s="72"/>
      <c r="EH16" s="72"/>
      <c r="EI16" s="72"/>
      <c r="EJ16" s="72"/>
      <c r="EK16" s="72"/>
      <c r="EL16" s="72"/>
      <c r="EM16" s="72"/>
      <c r="EN16" s="72"/>
      <c r="EO16" s="72"/>
      <c r="EP16" s="72"/>
      <c r="EQ16" s="72"/>
      <c r="ER16" s="72"/>
      <c r="ES16" s="72"/>
      <c r="ET16" s="72"/>
      <c r="EU16" s="72"/>
      <c r="EV16" s="72"/>
    </row>
  </sheetData>
  <sheetProtection algorithmName="SHA-512" hashValue="IrlJHKETNN08Nqt5zwM5wMY6+PYA4jctEe+mK+MeKoxuyNpB2y0fDkpXQtf3EU23Pk+B4SKMO3i3arp4GG/rdg==" saltValue="9b/rJstA6pSTZY/f2vYjgQ==" spinCount="100000" sheet="1" objects="1" scenarios="1"/>
  <mergeCells count="1">
    <mergeCell ref="A1:DK1"/>
  </mergeCells>
  <pageMargins left="0.43" right="0.2" top="0.57999999999999996" bottom="0.28000000000000003" header="0.53" footer="0.3"/>
  <pageSetup paperSize="9" scale="40" orientation="landscape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4"/>
  <sheetViews>
    <sheetView zoomScale="70" zoomScaleNormal="70" workbookViewId="0">
      <pane ySplit="1" topLeftCell="A2" activePane="bottomLeft" state="frozen"/>
      <selection activeCell="T13" sqref="T13"/>
      <selection pane="bottomLeft" activeCell="T13" sqref="T13"/>
    </sheetView>
  </sheetViews>
  <sheetFormatPr defaultRowHeight="18.75" x14ac:dyDescent="0.3"/>
  <cols>
    <col min="1" max="1" width="5.28515625" style="87" customWidth="1"/>
    <col min="2" max="2" width="18.5703125" style="88" customWidth="1"/>
    <col min="3" max="3" width="7.5703125" style="88" customWidth="1"/>
    <col min="4" max="16" width="10" style="1" customWidth="1"/>
    <col min="17" max="16384" width="9.140625" style="1"/>
  </cols>
  <sheetData>
    <row r="1" spans="1:16" s="83" customFormat="1" ht="48.75" customHeight="1" x14ac:dyDescent="0.25">
      <c r="A1" s="82"/>
      <c r="B1" s="82"/>
      <c r="C1" s="82"/>
      <c r="D1" s="82" t="s">
        <v>270</v>
      </c>
      <c r="E1" s="82" t="s">
        <v>271</v>
      </c>
      <c r="F1" s="82" t="s">
        <v>272</v>
      </c>
      <c r="G1" s="82" t="s">
        <v>273</v>
      </c>
      <c r="H1" s="82" t="s">
        <v>274</v>
      </c>
      <c r="I1" s="82" t="s">
        <v>275</v>
      </c>
      <c r="J1" s="82" t="s">
        <v>276</v>
      </c>
      <c r="K1" s="82" t="s">
        <v>277</v>
      </c>
      <c r="L1" s="82" t="s">
        <v>278</v>
      </c>
      <c r="M1" s="82" t="s">
        <v>279</v>
      </c>
      <c r="N1" s="82" t="s">
        <v>280</v>
      </c>
      <c r="O1" s="82" t="s">
        <v>281</v>
      </c>
      <c r="P1" s="82"/>
    </row>
    <row r="2" spans="1:16" ht="39.75" customHeight="1" x14ac:dyDescent="0.3">
      <c r="A2" s="84">
        <v>1</v>
      </c>
      <c r="B2" s="65" t="s">
        <v>282</v>
      </c>
      <c r="C2" s="85" t="s">
        <v>283</v>
      </c>
      <c r="D2" s="2"/>
      <c r="E2" s="2"/>
      <c r="F2" s="2"/>
      <c r="G2" s="2"/>
      <c r="H2" s="2"/>
      <c r="I2" s="85" t="s">
        <v>283</v>
      </c>
      <c r="J2" s="2"/>
      <c r="K2" s="2"/>
      <c r="L2" s="2"/>
      <c r="M2" s="2"/>
      <c r="N2" s="2"/>
      <c r="O2" s="2"/>
      <c r="P2" s="2"/>
    </row>
    <row r="3" spans="1:16" ht="39.75" customHeight="1" x14ac:dyDescent="0.3">
      <c r="A3" s="84">
        <v>2</v>
      </c>
      <c r="B3" s="65" t="s">
        <v>284</v>
      </c>
      <c r="C3" s="65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9.75" customHeight="1" x14ac:dyDescent="0.3">
      <c r="A4" s="84">
        <v>3</v>
      </c>
      <c r="B4" s="65" t="s">
        <v>129</v>
      </c>
      <c r="C4" s="85" t="s">
        <v>285</v>
      </c>
      <c r="D4" s="2"/>
      <c r="E4" s="2"/>
      <c r="F4" s="2"/>
      <c r="G4" s="2"/>
      <c r="H4" s="2"/>
      <c r="I4" s="2"/>
      <c r="J4" s="2"/>
      <c r="K4" s="2"/>
      <c r="L4" s="2"/>
      <c r="M4" s="2"/>
      <c r="N4" s="86" t="s">
        <v>286</v>
      </c>
      <c r="O4" s="2"/>
      <c r="P4" s="2"/>
    </row>
    <row r="5" spans="1:16" ht="39.75" customHeight="1" x14ac:dyDescent="0.3">
      <c r="A5" s="84">
        <v>4</v>
      </c>
      <c r="B5" s="65" t="s">
        <v>130</v>
      </c>
      <c r="C5" s="85" t="s">
        <v>283</v>
      </c>
      <c r="D5" s="2"/>
      <c r="E5" s="2"/>
      <c r="F5" s="86" t="s">
        <v>287</v>
      </c>
      <c r="G5" s="2"/>
      <c r="H5" s="2"/>
      <c r="I5" s="2"/>
      <c r="J5" s="2"/>
      <c r="K5" s="2"/>
      <c r="L5" s="2"/>
      <c r="M5" s="86" t="s">
        <v>283</v>
      </c>
      <c r="N5" s="86" t="s">
        <v>285</v>
      </c>
      <c r="O5" s="2"/>
      <c r="P5" s="2"/>
    </row>
    <row r="6" spans="1:16" ht="39.75" customHeight="1" x14ac:dyDescent="0.3">
      <c r="A6" s="84">
        <v>5</v>
      </c>
      <c r="B6" s="65" t="s">
        <v>288</v>
      </c>
      <c r="C6" s="85" t="s">
        <v>283</v>
      </c>
      <c r="D6" s="2"/>
      <c r="E6" s="2"/>
      <c r="F6" s="2"/>
      <c r="G6" s="2"/>
      <c r="H6" s="86" t="s">
        <v>283</v>
      </c>
      <c r="I6" s="2"/>
      <c r="J6" s="2"/>
      <c r="K6" s="2"/>
      <c r="L6" s="2"/>
      <c r="M6" s="2"/>
      <c r="N6" s="2"/>
      <c r="O6" s="2"/>
      <c r="P6" s="2"/>
    </row>
    <row r="7" spans="1:16" ht="39.75" customHeight="1" x14ac:dyDescent="0.3">
      <c r="A7" s="84">
        <v>6</v>
      </c>
      <c r="B7" s="65" t="s">
        <v>289</v>
      </c>
      <c r="C7" s="85" t="s">
        <v>283</v>
      </c>
      <c r="D7" s="2"/>
      <c r="E7" s="2"/>
      <c r="F7" s="2"/>
      <c r="G7" s="2"/>
      <c r="H7" s="2"/>
      <c r="I7" s="2"/>
      <c r="J7" s="86" t="s">
        <v>283</v>
      </c>
      <c r="K7" s="2"/>
      <c r="L7" s="2"/>
      <c r="M7" s="2"/>
      <c r="N7" s="2"/>
      <c r="O7" s="2"/>
      <c r="P7" s="2"/>
    </row>
    <row r="8" spans="1:16" ht="39.75" customHeight="1" x14ac:dyDescent="0.3">
      <c r="A8" s="84">
        <v>7</v>
      </c>
      <c r="B8" s="65" t="s">
        <v>131</v>
      </c>
      <c r="C8" s="85" t="s">
        <v>285</v>
      </c>
      <c r="D8" s="2"/>
      <c r="E8" s="2"/>
      <c r="F8" s="2"/>
      <c r="G8" s="2"/>
      <c r="H8" s="2"/>
      <c r="I8" s="2"/>
      <c r="J8" s="2"/>
      <c r="K8" s="2"/>
      <c r="L8" s="2"/>
      <c r="M8" s="86" t="s">
        <v>285</v>
      </c>
      <c r="N8" s="2"/>
      <c r="O8" s="2"/>
      <c r="P8" s="2"/>
    </row>
    <row r="9" spans="1:16" ht="39.75" customHeight="1" x14ac:dyDescent="0.3">
      <c r="A9" s="84">
        <v>8</v>
      </c>
      <c r="B9" s="65" t="s">
        <v>132</v>
      </c>
      <c r="C9" s="85" t="s">
        <v>283</v>
      </c>
      <c r="D9" s="2"/>
      <c r="E9" s="2"/>
      <c r="F9" s="2"/>
      <c r="G9" s="86" t="s">
        <v>290</v>
      </c>
      <c r="H9" s="2"/>
      <c r="I9" s="2"/>
      <c r="J9" s="2"/>
      <c r="K9" s="2"/>
      <c r="L9" s="2"/>
      <c r="M9" s="86" t="s">
        <v>291</v>
      </c>
      <c r="N9" s="86" t="s">
        <v>283</v>
      </c>
      <c r="O9" s="2"/>
      <c r="P9" s="2"/>
    </row>
    <row r="10" spans="1:16" ht="39.75" customHeight="1" x14ac:dyDescent="0.3">
      <c r="A10" s="84">
        <v>9</v>
      </c>
      <c r="B10" s="65" t="s">
        <v>133</v>
      </c>
      <c r="C10" s="85" t="s">
        <v>283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86" t="s">
        <v>283</v>
      </c>
      <c r="O10" s="2"/>
      <c r="P10" s="2"/>
    </row>
    <row r="11" spans="1:16" ht="39.75" customHeight="1" x14ac:dyDescent="0.3">
      <c r="A11" s="84">
        <v>10</v>
      </c>
      <c r="B11" s="65" t="s">
        <v>292</v>
      </c>
      <c r="C11" s="85" t="s">
        <v>283</v>
      </c>
      <c r="D11" s="2"/>
      <c r="E11" s="2"/>
      <c r="F11" s="86" t="s">
        <v>283</v>
      </c>
      <c r="G11" s="86" t="s">
        <v>293</v>
      </c>
      <c r="H11" s="2"/>
      <c r="I11" s="2"/>
      <c r="J11" s="2"/>
      <c r="K11" s="2"/>
      <c r="L11" s="2"/>
      <c r="M11" s="2"/>
      <c r="N11" s="2"/>
      <c r="O11" s="2"/>
      <c r="P11" s="2"/>
    </row>
    <row r="12" spans="1:16" ht="39.75" customHeight="1" x14ac:dyDescent="0.3">
      <c r="A12" s="84">
        <v>11</v>
      </c>
      <c r="B12" s="65" t="s">
        <v>294</v>
      </c>
      <c r="C12" s="85" t="s">
        <v>283</v>
      </c>
      <c r="D12" s="2"/>
      <c r="E12" s="2"/>
      <c r="F12" s="86" t="s">
        <v>295</v>
      </c>
      <c r="G12" s="86" t="s">
        <v>283</v>
      </c>
      <c r="H12" s="2"/>
      <c r="I12" s="2"/>
      <c r="J12" s="2"/>
      <c r="K12" s="2"/>
      <c r="L12" s="2"/>
      <c r="M12" s="86" t="s">
        <v>295</v>
      </c>
      <c r="N12" s="86" t="s">
        <v>290</v>
      </c>
      <c r="O12" s="2"/>
      <c r="P12" s="2"/>
    </row>
    <row r="13" spans="1:16" ht="39.75" customHeight="1" x14ac:dyDescent="0.3">
      <c r="A13" s="84">
        <v>12</v>
      </c>
      <c r="B13" s="65" t="s">
        <v>296</v>
      </c>
      <c r="C13" s="85" t="s">
        <v>283</v>
      </c>
      <c r="D13" s="2"/>
      <c r="E13" s="2"/>
      <c r="F13" s="2"/>
      <c r="G13" s="2"/>
      <c r="H13" s="2"/>
      <c r="I13" s="2"/>
      <c r="J13" s="2"/>
      <c r="K13" s="2"/>
      <c r="L13" s="2"/>
      <c r="M13" s="85" t="s">
        <v>283</v>
      </c>
      <c r="N13" s="85" t="s">
        <v>283</v>
      </c>
      <c r="O13" s="2"/>
      <c r="P13" s="2"/>
    </row>
    <row r="14" spans="1:16" ht="39.75" customHeight="1" x14ac:dyDescent="0.3">
      <c r="A14" s="84">
        <v>13</v>
      </c>
      <c r="B14" s="65" t="s">
        <v>297</v>
      </c>
      <c r="C14" s="85" t="s">
        <v>283</v>
      </c>
      <c r="D14" s="86" t="s">
        <v>283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</sheetData>
  <sheetProtection password="8C28" sheet="1" objects="1" scenarios="1"/>
  <pageMargins left="0.45" right="0.2" top="0.5" bottom="0.25" header="0.3" footer="0.3"/>
  <pageSetup paperSize="9" scale="90" orientation="landscape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4"/>
  <sheetViews>
    <sheetView zoomScale="70" zoomScaleNormal="70" workbookViewId="0">
      <pane ySplit="1" topLeftCell="A2" activePane="bottomLeft" state="frozen"/>
      <selection activeCell="T13" sqref="T13"/>
      <selection pane="bottomLeft" activeCell="T13" sqref="T13"/>
    </sheetView>
  </sheetViews>
  <sheetFormatPr defaultRowHeight="18.75" x14ac:dyDescent="0.3"/>
  <cols>
    <col min="1" max="1" width="5.28515625" style="87" customWidth="1"/>
    <col min="2" max="2" width="18.5703125" style="88" customWidth="1"/>
    <col min="3" max="15" width="10" style="1" customWidth="1"/>
    <col min="16" max="16384" width="9.140625" style="1"/>
  </cols>
  <sheetData>
    <row r="1" spans="1:15" s="83" customFormat="1" ht="48.75" customHeight="1" x14ac:dyDescent="0.25">
      <c r="A1" s="82"/>
      <c r="B1" s="82"/>
      <c r="C1" s="82" t="s">
        <v>270</v>
      </c>
      <c r="D1" s="82" t="s">
        <v>271</v>
      </c>
      <c r="E1" s="82" t="s">
        <v>272</v>
      </c>
      <c r="F1" s="82" t="s">
        <v>273</v>
      </c>
      <c r="G1" s="82" t="s">
        <v>274</v>
      </c>
      <c r="H1" s="82" t="s">
        <v>275</v>
      </c>
      <c r="I1" s="82" t="s">
        <v>276</v>
      </c>
      <c r="J1" s="82" t="s">
        <v>277</v>
      </c>
      <c r="K1" s="82" t="s">
        <v>278</v>
      </c>
      <c r="L1" s="82" t="s">
        <v>279</v>
      </c>
      <c r="M1" s="82" t="s">
        <v>280</v>
      </c>
      <c r="N1" s="82" t="s">
        <v>281</v>
      </c>
      <c r="O1" s="82"/>
    </row>
    <row r="2" spans="1:15" ht="39.75" customHeight="1" x14ac:dyDescent="0.3">
      <c r="A2" s="84">
        <v>1</v>
      </c>
      <c r="B2" s="65" t="s">
        <v>282</v>
      </c>
      <c r="C2" s="2"/>
      <c r="D2" s="2"/>
      <c r="E2" s="2"/>
      <c r="F2" s="2"/>
      <c r="G2" s="2"/>
      <c r="H2" s="85"/>
      <c r="I2" s="2"/>
      <c r="J2" s="2"/>
      <c r="K2" s="2"/>
      <c r="L2" s="2"/>
      <c r="M2" s="2"/>
      <c r="N2" s="2"/>
      <c r="O2" s="2"/>
    </row>
    <row r="3" spans="1:15" ht="39.75" customHeight="1" x14ac:dyDescent="0.3">
      <c r="A3" s="84">
        <v>2</v>
      </c>
      <c r="B3" s="65" t="s">
        <v>284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ht="39.75" customHeight="1" x14ac:dyDescent="0.3">
      <c r="A4" s="84">
        <v>3</v>
      </c>
      <c r="B4" s="65" t="s">
        <v>129</v>
      </c>
      <c r="C4" s="2"/>
      <c r="D4" s="2"/>
      <c r="E4" s="2"/>
      <c r="F4" s="2"/>
      <c r="G4" s="2"/>
      <c r="H4" s="2"/>
      <c r="I4" s="2"/>
      <c r="J4" s="2"/>
      <c r="K4" s="2"/>
      <c r="L4" s="2"/>
      <c r="M4" s="86"/>
      <c r="N4" s="2"/>
      <c r="O4" s="2"/>
    </row>
    <row r="5" spans="1:15" ht="39.75" customHeight="1" x14ac:dyDescent="0.3">
      <c r="A5" s="84">
        <v>4</v>
      </c>
      <c r="B5" s="65" t="s">
        <v>130</v>
      </c>
      <c r="C5" s="2"/>
      <c r="D5" s="2"/>
      <c r="E5" s="86"/>
      <c r="F5" s="2"/>
      <c r="G5" s="2"/>
      <c r="H5" s="2"/>
      <c r="I5" s="2"/>
      <c r="J5" s="2"/>
      <c r="K5" s="2"/>
      <c r="L5" s="86"/>
      <c r="M5" s="86"/>
      <c r="N5" s="2"/>
      <c r="O5" s="2"/>
    </row>
    <row r="6" spans="1:15" ht="39.75" customHeight="1" x14ac:dyDescent="0.3">
      <c r="A6" s="84">
        <v>5</v>
      </c>
      <c r="B6" s="65" t="s">
        <v>288</v>
      </c>
      <c r="C6" s="2"/>
      <c r="D6" s="2"/>
      <c r="E6" s="2"/>
      <c r="F6" s="2"/>
      <c r="G6" s="86"/>
      <c r="H6" s="2"/>
      <c r="I6" s="2"/>
      <c r="J6" s="2"/>
      <c r="K6" s="2"/>
      <c r="L6" s="2"/>
      <c r="M6" s="2"/>
      <c r="N6" s="2"/>
      <c r="O6" s="2"/>
    </row>
    <row r="7" spans="1:15" ht="39.75" customHeight="1" x14ac:dyDescent="0.3">
      <c r="A7" s="84">
        <v>6</v>
      </c>
      <c r="B7" s="65" t="s">
        <v>289</v>
      </c>
      <c r="C7" s="2"/>
      <c r="D7" s="2"/>
      <c r="E7" s="2"/>
      <c r="F7" s="2"/>
      <c r="G7" s="2"/>
      <c r="H7" s="2"/>
      <c r="I7" s="86"/>
      <c r="J7" s="2"/>
      <c r="K7" s="2"/>
      <c r="L7" s="2"/>
      <c r="M7" s="2"/>
      <c r="N7" s="2"/>
      <c r="O7" s="2"/>
    </row>
    <row r="8" spans="1:15" ht="39.75" customHeight="1" x14ac:dyDescent="0.3">
      <c r="A8" s="84">
        <v>7</v>
      </c>
      <c r="B8" s="65" t="s">
        <v>131</v>
      </c>
      <c r="C8" s="2"/>
      <c r="D8" s="2"/>
      <c r="E8" s="2"/>
      <c r="F8" s="2"/>
      <c r="G8" s="2"/>
      <c r="H8" s="2"/>
      <c r="I8" s="2"/>
      <c r="J8" s="2"/>
      <c r="K8" s="2"/>
      <c r="L8" s="86"/>
      <c r="M8" s="2"/>
      <c r="N8" s="2"/>
      <c r="O8" s="2"/>
    </row>
    <row r="9" spans="1:15" ht="39.75" customHeight="1" x14ac:dyDescent="0.3">
      <c r="A9" s="84">
        <v>8</v>
      </c>
      <c r="B9" s="65" t="s">
        <v>132</v>
      </c>
      <c r="C9" s="2"/>
      <c r="D9" s="2"/>
      <c r="E9" s="2"/>
      <c r="F9" s="86"/>
      <c r="G9" s="2"/>
      <c r="H9" s="2"/>
      <c r="I9" s="2"/>
      <c r="J9" s="2"/>
      <c r="K9" s="2"/>
      <c r="L9" s="86"/>
      <c r="M9" s="86"/>
      <c r="N9" s="2"/>
      <c r="O9" s="2"/>
    </row>
    <row r="10" spans="1:15" ht="39.75" customHeight="1" x14ac:dyDescent="0.3">
      <c r="A10" s="84">
        <v>9</v>
      </c>
      <c r="B10" s="65" t="s">
        <v>133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86"/>
      <c r="N10" s="2"/>
      <c r="O10" s="2"/>
    </row>
    <row r="11" spans="1:15" ht="39.75" customHeight="1" x14ac:dyDescent="0.3">
      <c r="A11" s="84">
        <v>10</v>
      </c>
      <c r="B11" s="65" t="s">
        <v>292</v>
      </c>
      <c r="C11" s="2"/>
      <c r="D11" s="2"/>
      <c r="E11" s="86"/>
      <c r="F11" s="86"/>
      <c r="G11" s="2"/>
      <c r="H11" s="2"/>
      <c r="I11" s="2"/>
      <c r="J11" s="2"/>
      <c r="K11" s="2"/>
      <c r="L11" s="2"/>
      <c r="M11" s="2"/>
      <c r="N11" s="2"/>
      <c r="O11" s="2"/>
    </row>
    <row r="12" spans="1:15" ht="39.75" customHeight="1" x14ac:dyDescent="0.3">
      <c r="A12" s="84">
        <v>11</v>
      </c>
      <c r="B12" s="65" t="s">
        <v>294</v>
      </c>
      <c r="C12" s="2"/>
      <c r="D12" s="2"/>
      <c r="E12" s="86"/>
      <c r="F12" s="86"/>
      <c r="G12" s="2"/>
      <c r="H12" s="2"/>
      <c r="I12" s="2"/>
      <c r="J12" s="2"/>
      <c r="K12" s="2"/>
      <c r="L12" s="86"/>
      <c r="M12" s="86"/>
      <c r="N12" s="2"/>
      <c r="O12" s="2"/>
    </row>
    <row r="13" spans="1:15" ht="39.75" customHeight="1" x14ac:dyDescent="0.3">
      <c r="A13" s="84">
        <v>12</v>
      </c>
      <c r="B13" s="65" t="s">
        <v>296</v>
      </c>
      <c r="C13" s="2"/>
      <c r="D13" s="2"/>
      <c r="E13" s="2"/>
      <c r="F13" s="2"/>
      <c r="G13" s="2"/>
      <c r="H13" s="2"/>
      <c r="I13" s="2"/>
      <c r="J13" s="2"/>
      <c r="K13" s="2"/>
      <c r="L13" s="85"/>
      <c r="M13" s="85"/>
      <c r="N13" s="2"/>
      <c r="O13" s="2"/>
    </row>
    <row r="14" spans="1:15" ht="39.75" customHeight="1" x14ac:dyDescent="0.3">
      <c r="A14" s="84">
        <v>13</v>
      </c>
      <c r="B14" s="65" t="s">
        <v>297</v>
      </c>
      <c r="C14" s="86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</sheetData>
  <sheetProtection password="8C28" sheet="1" objects="1" scenarios="1"/>
  <pageMargins left="0.45" right="0.2" top="0.5" bottom="0.25" header="0.3" footer="0.3"/>
  <pageSetup paperSize="9" scale="90" orientation="landscape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rgb="FFFF0000"/>
    <pageSetUpPr fitToPage="1"/>
  </sheetPr>
  <dimension ref="A1:DL661"/>
  <sheetViews>
    <sheetView tabSelected="1" topLeftCell="AG5" zoomScale="32" zoomScaleNormal="32" zoomScaleSheetLayoutView="40" workbookViewId="0">
      <selection activeCell="AV16" sqref="AV16"/>
    </sheetView>
  </sheetViews>
  <sheetFormatPr defaultColWidth="19.42578125" defaultRowHeight="45.95" customHeight="1" x14ac:dyDescent="0.55000000000000004"/>
  <cols>
    <col min="1" max="1" width="23" style="360" bestFit="1" customWidth="1"/>
    <col min="2" max="2" width="34.42578125" style="390" customWidth="1"/>
    <col min="3" max="3" width="20.140625" style="364" bestFit="1" customWidth="1"/>
    <col min="4" max="4" width="29.42578125" style="362" hidden="1" customWidth="1"/>
    <col min="5" max="5" width="23" style="362" hidden="1" customWidth="1"/>
    <col min="6" max="6" width="32.28515625" style="363" hidden="1" customWidth="1"/>
    <col min="7" max="7" width="23" style="363" hidden="1" customWidth="1"/>
    <col min="8" max="8" width="26.28515625" style="363" hidden="1" customWidth="1"/>
    <col min="9" max="9" width="29.42578125" style="363" hidden="1" customWidth="1"/>
    <col min="10" max="10" width="26.28515625" style="363" hidden="1" customWidth="1"/>
    <col min="11" max="11" width="30.5703125" style="364" hidden="1" customWidth="1"/>
    <col min="12" max="12" width="29.5703125" style="364" customWidth="1"/>
    <col min="13" max="13" width="35.5703125" style="364" hidden="1" customWidth="1"/>
    <col min="14" max="14" width="26.28515625" style="363" hidden="1" customWidth="1"/>
    <col min="15" max="15" width="66.5703125" style="363" hidden="1" customWidth="1"/>
    <col min="16" max="16" width="23" style="363" hidden="1" customWidth="1"/>
    <col min="17" max="17" width="28" style="363" hidden="1" customWidth="1"/>
    <col min="18" max="18" width="23" style="363" hidden="1" customWidth="1"/>
    <col min="19" max="19" width="49.28515625" style="364" bestFit="1" customWidth="1"/>
    <col min="20" max="20" width="20.5703125" style="366" customWidth="1"/>
    <col min="21" max="21" width="79.7109375" style="387" bestFit="1" customWidth="1"/>
    <col min="22" max="22" width="23" style="387" bestFit="1" customWidth="1"/>
    <col min="23" max="23" width="6.28515625" style="387" customWidth="1"/>
    <col min="24" max="24" width="20.140625" style="360" bestFit="1" customWidth="1"/>
    <col min="25" max="25" width="59.140625" style="390" bestFit="1" customWidth="1"/>
    <col min="26" max="26" width="38.5703125" style="364" customWidth="1"/>
    <col min="27" max="27" width="37.140625" style="364" hidden="1" customWidth="1"/>
    <col min="28" max="28" width="34.140625" style="364" hidden="1" customWidth="1"/>
    <col min="29" max="29" width="35.85546875" style="364" hidden="1" customWidth="1"/>
    <col min="30" max="31" width="33.5703125" style="364" hidden="1" customWidth="1"/>
    <col min="32" max="32" width="21.5703125" style="364" hidden="1" customWidth="1"/>
    <col min="33" max="33" width="70.28515625" style="364" bestFit="1" customWidth="1"/>
    <col min="34" max="34" width="64.85546875" style="364" bestFit="1" customWidth="1"/>
    <col min="35" max="35" width="41.28515625" style="387" bestFit="1" customWidth="1"/>
    <col min="36" max="36" width="45.7109375" style="391" customWidth="1"/>
    <col min="37" max="37" width="23" style="387" bestFit="1" customWidth="1"/>
    <col min="38" max="38" width="0.42578125" style="248" hidden="1" customWidth="1"/>
    <col min="39" max="39" width="19.42578125" style="387" hidden="1" customWidth="1"/>
    <col min="40" max="40" width="3.28515625" style="387" hidden="1" customWidth="1"/>
    <col min="41" max="41" width="6.85546875" style="387" customWidth="1"/>
    <col min="42" max="42" width="78.42578125" style="387" customWidth="1"/>
    <col min="43" max="44" width="42" style="391" customWidth="1"/>
    <col min="45" max="45" width="42" style="387" hidden="1" customWidth="1"/>
    <col min="46" max="46" width="42" style="391" hidden="1" customWidth="1"/>
    <col min="47" max="47" width="42" style="387" hidden="1" customWidth="1"/>
    <col min="48" max="48" width="18.7109375" style="387" customWidth="1"/>
    <col min="49" max="49" width="21.28515625" style="387" customWidth="1"/>
    <col min="50" max="68" width="19.42578125" style="258"/>
    <col min="69" max="77" width="19.42578125" style="258" customWidth="1"/>
    <col min="78" max="16384" width="19.42578125" style="258"/>
  </cols>
  <sheetData>
    <row r="1" spans="1:77" s="236" customFormat="1" ht="135.75" customHeight="1" thickBot="1" x14ac:dyDescent="0.3">
      <c r="A1" s="210">
        <f ca="1">TODAY()</f>
        <v>44376</v>
      </c>
      <c r="B1" s="211" t="str">
        <f>Sheet1!F4</f>
        <v>Peter Reardon 20737</v>
      </c>
      <c r="C1" s="212">
        <f>Sheet1!E7</f>
        <v>47</v>
      </c>
      <c r="D1" s="213" t="str">
        <f>B17</f>
        <v>16PLUSAH3</v>
      </c>
      <c r="E1" s="213" t="str">
        <f>B18</f>
        <v xml:space="preserve">17ERECT </v>
      </c>
      <c r="F1" s="214" t="str">
        <f>B19</f>
        <v>18FULLCHES</v>
      </c>
      <c r="G1" s="214" t="str">
        <f>B20</f>
        <v>19HEADF</v>
      </c>
      <c r="H1" s="214" t="str">
        <f>B21</f>
        <v>20LOWCLR</v>
      </c>
      <c r="I1" s="214" t="str">
        <f>B22</f>
        <v>21PLUSAH2</v>
      </c>
      <c r="J1" s="214" t="s">
        <v>354</v>
      </c>
      <c r="K1" s="215">
        <f>C1</f>
        <v>47</v>
      </c>
      <c r="L1" s="216" t="str">
        <f>CONCATENATE("ENTER VALUES FOR SIZE "," ", C1 )</f>
        <v>ENTER VALUES FOR SIZE  47</v>
      </c>
      <c r="M1" s="214" t="s">
        <v>48</v>
      </c>
      <c r="N1" s="214" t="s">
        <v>0</v>
      </c>
      <c r="O1" s="214" t="s">
        <v>30</v>
      </c>
      <c r="P1" s="214" t="s">
        <v>22</v>
      </c>
      <c r="Q1" s="214" t="s">
        <v>58</v>
      </c>
      <c r="R1" s="214" t="s">
        <v>68</v>
      </c>
      <c r="S1" s="217" t="str">
        <f>CONCATENATE("DIFF FOR SIZE ",C1)</f>
        <v>DIFF FOR SIZE 47</v>
      </c>
      <c r="T1" s="218"/>
      <c r="U1" s="219"/>
      <c r="V1" s="220"/>
      <c r="W1" s="221"/>
      <c r="X1" s="222">
        <f ca="1">A1</f>
        <v>44376</v>
      </c>
      <c r="Y1" s="211" t="str">
        <f>B1</f>
        <v>Peter Reardon 20737</v>
      </c>
      <c r="Z1" s="211" t="str">
        <f>Sheet1!E8</f>
        <v/>
      </c>
      <c r="AA1" s="214" t="s">
        <v>129</v>
      </c>
      <c r="AB1" s="214" t="s">
        <v>130</v>
      </c>
      <c r="AC1" s="214" t="s">
        <v>131</v>
      </c>
      <c r="AD1" s="214" t="s">
        <v>132</v>
      </c>
      <c r="AE1" s="214" t="s">
        <v>133</v>
      </c>
      <c r="AF1" s="215" t="str">
        <f>Z1</f>
        <v/>
      </c>
      <c r="AG1" s="223" t="str">
        <f>CONCATENATE("ENTER VALUES FOR SIZE "," ", Z1 )</f>
        <v xml:space="preserve">ENTER VALUES FOR SIZE  </v>
      </c>
      <c r="AH1" s="217" t="str">
        <f>CONCATENATE("DIFF FOR SIZE ",Z1)</f>
        <v xml:space="preserve">DIFF FOR SIZE </v>
      </c>
      <c r="AI1" s="224" t="str">
        <f>LEFT(Z1,2)</f>
        <v/>
      </c>
      <c r="AJ1" s="225"/>
      <c r="AK1" s="226"/>
      <c r="AL1" s="227"/>
      <c r="AM1" s="227"/>
      <c r="AN1" s="227"/>
      <c r="AO1" s="228"/>
      <c r="AP1" s="229" t="str">
        <f>B1</f>
        <v>Peter Reardon 20737</v>
      </c>
      <c r="AQ1" s="230" t="str">
        <f>Sheet1!E$9</f>
        <v/>
      </c>
      <c r="AR1" s="223" t="str">
        <f>CONCATENATE("Enter Values for Size ", AQ1)</f>
        <v xml:space="preserve">Enter Values for Size </v>
      </c>
      <c r="AS1" s="231" t="s">
        <v>48</v>
      </c>
      <c r="AT1" s="232"/>
      <c r="AU1" s="232"/>
      <c r="AV1" s="233"/>
      <c r="AW1" s="234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</row>
    <row r="2" spans="1:77" ht="45.95" customHeight="1" x14ac:dyDescent="0.55000000000000004">
      <c r="A2" s="237">
        <v>1</v>
      </c>
      <c r="B2" s="238" t="s">
        <v>55</v>
      </c>
      <c r="C2" s="239">
        <f>IF($C$1="","",HLOOKUP($C$1,'Size chart - R'!$A$1:$AC$16,ROW(),FALSE))</f>
        <v>47</v>
      </c>
      <c r="D2" s="240">
        <f>IF(C2=" ",0,IF($S$17='AH 34 A+'!$B$1,VLOOKUP('US MTM - Calculation (Regular)'!B2,'AH 34 A+'!$A$2:$G$16,2,FALSE),IF($S$17='AH 34 A+'!$C$1,VLOOKUP('US MTM - Calculation (Regular)'!B2,'AH 34 A+'!$A$2:$G$16,3,FALSE),IF($S$17='AH 34 A+'!$D$1,VLOOKUP('US MTM - Calculation (Regular)'!B2,'AH 34 A+'!$A$2:$G$16,4,FALSE),IF($S$17='AH 34 A+'!$E$1,VLOOKUP('US MTM - Calculation (Regular)'!B2,'AH 34 A+'!$A$2:$G$16,5,FALSE),IF($S$17='AH 34 A+'!$F$1,VLOOKUP('US MTM - Calculation (Regular)'!B2,'AH 34 A+'!$A$2:$G$16,6,FALSE),IF($S$17='AH 34 A+'!$G$1,VLOOKUP('US MTM - Calculation (Regular)'!B2,'AH 34 A+'!$A$2:$G$16,7,FALSE),)))))))</f>
        <v>0</v>
      </c>
      <c r="E2" s="240">
        <f>IF(C2=" ",0,IF($S$18='Erect +'!$B$1,VLOOKUP('US MTM - Calculation (Regular)'!B2,'Erect +'!$A$2:$D$16,2,FALSE),IF($S$18='Erect +'!$C$1,VLOOKUP('US MTM - Calculation (Regular)'!B2,'Erect +'!$A$2:$D$16,3,FALSE),IF($S$18='Erect +'!$D$1,VLOOKUP('US MTM - Calculation (Regular)'!B2,'Erect +'!$A$2:$D$16,4,FALSE),))))</f>
        <v>0</v>
      </c>
      <c r="F2" s="240">
        <f>IF(C2=" ",0,IF($S$19='Full Chest'!$B$1,VLOOKUP('US MTM - Calculation (Regular)'!B2,'Full Chest'!$A$2:$F$16,2,FALSE),IF($S$19='Full Chest'!$C$1,VLOOKUP('US MTM - Calculation (Regular)'!B2,'Full Chest'!$A$2:$F$16,3,FALSE),IF($S$19='Full Chest'!$D$1,VLOOKUP('US MTM - Calculation (Regular)'!B2,'Full Chest'!$A$2:$F$16,4,FALSE),))))</f>
        <v>0</v>
      </c>
      <c r="G2" s="240">
        <f>IF(C2=" ",0,IF($S$20='Head For +'!$B$1,VLOOKUP('US MTM - Calculation (Regular)'!B2,'Head For +'!$A$2:$E$16,2,FALSE),IF($S$20='Head For +'!$C$1,VLOOKUP('US MTM - Calculation (Regular)'!B2,'Head For +'!$A$2:$E$16,3,FALSE),IF($S$20='Head For +'!$D$1,VLOOKUP('US MTM - Calculation (Regular)'!B2,'Head For +'!$A$2:$E$16,4,FALSE),IF($S$20='Head For +'!$E$1,VLOOKUP('US MTM - Calculation (Regular)'!B2,'Head For +'!$A$2:$E$16,5,FALSE),)))))</f>
        <v>0</v>
      </c>
      <c r="H2" s="240">
        <f>IF(C2=" ",0,IF($S$21='LOW-CLR +'!$B$1,VLOOKUP('US MTM - Calculation (Regular)'!B2,'LOW-CLR +'!$A$2:$H$16,2,FALSE),IF($S$21='LOW-CLR +'!$C$1,VLOOKUP('US MTM - Calculation (Regular)'!B2,'LOW-CLR +'!$A$2:$H$16,3,FALSE),IF($S$21='LOW-CLR +'!$D$1,VLOOKUP('US MTM - Calculation (Regular)'!B2,'LOW-CLR +'!$A$2:$H$16,4,FALSE),IF($S$21='LOW-CLR +'!$E$1,VLOOKUP('US MTM - Calculation (Regular)'!B2,'LOW-CLR +'!$A$2:$H$16,5,FALSE),IF($S$21='LOW-CLR +'!$F$1,VLOOKUP('US MTM - Calculation (Regular)'!B2,'LOW-CLR +'!$A$2:$H$16,6,FALSE),))))))</f>
        <v>0</v>
      </c>
      <c r="I2" s="240">
        <f>IF(C2=" ",0,IF($S$22='P+AH+1 2'!$B$1,VLOOKUP('US MTM - Calculation (Regular)'!B2,'P+AH+1 2'!$A$2:$D$16,2,FALSE),IF($S$22='P+AH+1 2'!$C$1,VLOOKUP('US MTM - Calculation (Regular)'!B2,'P+AH+1 2'!$A$2:$D$16,3,FALSE),IF($S$22='P+AH+1 2'!$D$1,VLOOKUP('US MTM - Calculation (Regular)'!B2,'P+AH+1 2'!$A$2:$D$16,4,FALSE),))))</f>
        <v>0</v>
      </c>
      <c r="J2" s="240"/>
      <c r="K2" s="241">
        <f>SUM(C2,D2:J2)</f>
        <v>47</v>
      </c>
      <c r="L2" s="242">
        <f>IF(OR(Sheet1!C22="",Sheet1!C22=" "),0,Sheet1!C22)</f>
        <v>47.5</v>
      </c>
      <c r="M2" s="485">
        <f>ROUNDDOWN(IF(L2=0,0,L2-K2)*8,0)/8</f>
        <v>0.5</v>
      </c>
      <c r="N2" s="244">
        <f>IF($M$8='12 Back'!$B$1,VLOOKUP('US MTM - Calculation (Regular)'!B2,'12 Back'!$A$2:$BG$16,2,FALSE),IF($M$8='12 Back'!$C$1,VLOOKUP('US MTM - Calculation (Regular)'!B2,'12 Back'!$A$2:$BG$16,3,FALSE),IF($M$8='12 Back'!$D$1,VLOOKUP('US MTM - Calculation (Regular)'!B2,'12 Back'!$A$2:$BG$16,4,FALSE),IF($M$8='12 Back'!$E$1,VLOOKUP('US MTM - Calculation (Regular)'!B2,'12 Back'!$A$2:$BG$16,5,FALSE),IF($M$8='12 Back'!$F$1,VLOOKUP('US MTM - Calculation (Regular)'!B2,'12 Back'!$A$2:$BG$16,6,FALSE),IF($M$8='12 Back'!$G$1,VLOOKUP('US MTM - Calculation (Regular)'!B2,'12 Back'!$A$2:$BG$16,7,FALSE),IF($M$8='12 Back'!$H$1,VLOOKUP('US MTM - Calculation (Regular)'!B2,'12 Back'!$A$2:$BG$16,8,FALSE),IF($M$8='12 Back'!$I$1,VLOOKUP('US MTM - Calculation (Regular)'!B2,'12 Back'!$A$2:$BG$16,9,FALSE),IF($M$8='12 Back'!$J$1,VLOOKUP('US MTM - Calculation (Regular)'!B2,'12 Back'!$A$2:$BG$16,10,FALSE),IF($M$8='12 Back'!$K$1,VLOOKUP('US MTM - Calculation (Regular)'!B2,'12 Back'!$A$2:$BG$16,11,FALSE),IF($M$8='12 Back'!$L$1,VLOOKUP('US MTM - Calculation (Regular)'!B2,'12 Back'!$A$2:$BG$16,12,FALSE),IF($M$8='12 Back'!$M$1,VLOOKUP('US MTM - Calculation (Regular)'!B2,'12 Back'!$A$2:$BG$16,13,FALSE),IF($M$8='12 Back'!$N$1,VLOOKUP('US MTM - Calculation (Regular)'!B2,'12 Back'!$A$2:$BG$16,14,FALSE),IF($M$8='12 Back'!$O$1,VLOOKUP('US MTM - Calculation (Regular)'!B2,'12 Back'!$A$2:$BG$16,15,FALSE),IF($M$8='12 Back'!$P$1,VLOOKUP('US MTM - Calculation (Regular)'!B2,'12 Back'!$A$2:$BG$16,16,FALSE),IF($M$8='12 Back'!$Q$1,VLOOKUP('US MTM - Calculation (Regular)'!B2,'12 Back'!$A$2:$BG$16,17,FALSE),IF($M$8='12 Back'!$R$1,VLOOKUP('US MTM - Calculation (Regular)'!B2,'12 Back'!$A$2:$BG$16,18,FALSE),IF($M$8='12 Back'!$S$1,VLOOKUP('US MTM - Calculation (Regular)'!B2,'12 Back'!$A$2:$BG$16,19,FALSE),IF($M$8='12 Back'!$T$1,VLOOKUP('US MTM - Calculation (Regular)'!B2,'12 Back'!$A$2:$BG$16,20,FALSE),IF($M$8='12 Back'!$U$1,VLOOKUP('US MTM - Calculation (Regular)'!B2,'12 Back'!$A$2:$BG$16,21,FALSE),IF($M$8='12 Back'!$V$1,VLOOKUP('US MTM - Calculation (Regular)'!B2,'12 Back'!$A$2:$BG$16,22,FALSE),IF($M$8='12 Back'!$W$1,VLOOKUP('US MTM - Calculation (Regular)'!B2,'12 Back'!$A$2:$BG$16,23,FALSE),IF($M$8='12 Back'!$X$1,VLOOKUP('US MTM - Calculation (Regular)'!B2,'12 Back'!$A$2:$BG$16,24,FALSE),IF($M$8='12 Back'!$Y$1,VLOOKUP('US MTM - Calculation (Regular)'!B2,'12 Back'!$A$2:$BG$16,25,FALSE),IF($M$8='12 Back'!$Z$1,VLOOKUP('US MTM - Calculation (Regular)'!B2,'12 Back'!$A$2:$BG$16,26,FALSE),IF($M$8='12 Back'!$AA$1,VLOOKUP('US MTM - Calculation (Regular)'!B2,'12 Back'!$A$2:$BG$16,27,FALSE),IF($M$8='12 Back'!$AB$1,VLOOKUP('US MTM - Calculation (Regular)'!B2,'12 Back'!$A$2:$BG$16,28,FALSE),IF($M$8='12 Back'!$AC$1,VLOOKUP('US MTM - Calculation (Regular)'!B2,'12 Back'!$A$2:$BG$16,29,FALSE),IF($M$8='12 Back'!$AD$1,VLOOKUP('US MTM - Calculation (Regular)'!B2,'12 Back'!$A$2:$BG$16,30,FALSE),IF($M$8='12 Back'!$AE$1,VLOOKUP('US MTM - Calculation (Regular)'!B2,'12 Back'!$A$2:$BG$16,31,FALSE),IF($M$8='12 Back'!$AF$1,VLOOKUP('US MTM - Calculation (Regular)'!B2,'12 Back'!$A$2:$BG$16,32,FALSE),IF($M$8='12 Back'!$AG$1,VLOOKUP('US MTM - Calculation (Regular)'!B2,'12 Back'!$A$2:$BG$16,33,FALSE),IF($M$8='12 Back'!$AH$1,VLOOKUP('US MTM - Calculation (Regular)'!B2,'12 Back'!$A$2:$BG$16,34,FALSE),IF($M$8='12 Back'!$AI$1,VLOOKUP('US MTM - Calculation (Regular)'!B2,'12 Back'!$A$2:$BG$16,35,FALSE),IF($M$8='12 Back'!$AJ$1,VLOOKUP('US MTM - Calculation (Regular)'!B2,'12 Back'!$A$2:$BG$16,36,FALSE),IF($M$8='12 Back'!$AK$1,VLOOKUP('US MTM - Calculation (Regular)'!B2,'12 Back'!$A$2:$BG$16,37,FALSE),IF($M$8='12 Back'!$AL$1,VLOOKUP('US MTM - Calculation (Regular)'!B2,'12 Back'!$A$2:$BG$16,38,FALSE),IF($M$8='12 Back'!$AM$1,VLOOKUP('US MTM - Calculation (Regular)'!B2,'12 Back'!$A$2:$BG$16,39,FALSE),IF($M$8='12 Back'!$AN$1,VLOOKUP('US MTM - Calculation (Regular)'!B2,'12 Back'!$A$2:$BG$16,40,FALSE),IF($M$8='12 Back'!$AO$1,VLOOKUP('US MTM - Calculation (Regular)'!B2,'12 Back'!$A$2:$BG$16,41,FALSE),IF($M$8='12 Back'!$AP$1,VLOOKUP('US MTM - Calculation (Regular)'!B2,'12 Back'!$A$2:$BG$16,42,FALSE),IF($M$8='12 Back'!$AQ$1,VLOOKUP('US MTM - Calculation (Regular)'!B2,'12 Back'!$A$2:$BG$16,43,FALSE),IF($M$8='12 Back'!$AR$1,VLOOKUP('US MTM - Calculation (Regular)'!B2,'12 Back'!$A$2:$BG$16,44,FALSE),IF($M$8='12 Back'!$AS$1,VLOOKUP('US MTM - Calculation (Regular)'!B2,'12 Back'!$A$2:$BG$16,45,FALSE),IF($M$8='12 Back'!$AT$1,VLOOKUP('US MTM - Calculation (Regular)'!B2,'12 Back'!$A$2:$BG$16,46,FALSE),IF($M$8='12 Back'!$AU$1,VLOOKUP('US MTM - Calculation (Regular)'!B2,'12 Back'!$A$2:$BG$16,47,FALSE),IF($M$8='12 Back'!$AV$1,VLOOKUP('US MTM - Calculation (Regular)'!B2,'12 Back'!$A$2:$BG$16,48,FALSE),IF($M$8='12 Back'!$AW$1,VLOOKUP('US MTM - Calculation (Regular)'!B2,'12 Back'!$A$2:$BG$16,49,FALSE),IF($M$8='12 Back'!$AX$1,VLOOKUP('US MTM - Calculation (Regular)'!B2,'12 Back'!$A$2:$BG$16,50,FALSE),IF($M$8='12 Back'!$AY$1,VLOOKUP('US MTM - Calculation (Regular)'!B2,'12 Back'!$A$2:$BG$16,51,FALSE),IF($M$8='12 Back'!$AZ$1,VLOOKUP('US MTM - Calculation (Regular)'!B2,'12 Back'!$A$2:$BG$16,52,FALSE),IF($M$8='12 Back'!$BA$1,VLOOKUP('US MTM - Calculation (Regular)'!B2,'12 Back'!$A$2:$BG$16,53,FALSE),IF($M$8='12 Back'!$BB$1,VLOOKUP('US MTM - Calculation (Regular)'!B2,'12 Back'!$A$2:$BG$16,54,FALSE),IF($M$8='12 Back'!$BC$1,VLOOKUP('US MTM - Calculation (Regular)'!B2,'12 Back'!$A$2:$BG$16,55,FALSE),IF($M$8='12 Back'!$BD$1,VLOOKUP('US MTM - Calculation (Regular)'!B2,'12 Back'!$A$2:$BG$16,56,FALSE),IF($M$8='12 Back'!$BE$1,VLOOKUP('US MTM - Calculation (Regular)'!B2,'12 Back'!$A$2:$BG$16,57,FALSE),IF($M$8='12 Back'!$BF$1,VLOOKUP('US MTM - Calculation (Regular)'!B2,'12 Back'!$A$2:$BG$16,58,FALSE),IF($M$8='12 Back'!$BG$1,VLOOKUP('US MTM - Calculation (Regular)'!B2,'12 Back'!$A$2:$BG$16,59,FALSE),))))))))))))))))))))))))))))))))))))))))))))))))))))))))))</f>
        <v>0</v>
      </c>
      <c r="O2" s="244">
        <f>IF($M$3='Half Grith'!$B$1,VLOOKUP('US MTM - Calculation (Regular)'!B2,'Half Grith'!$A$2:$BN$16,2,FALSE),IF($M$3='Half Grith'!$C$1,VLOOKUP('US MTM - Calculation (Regular)'!B2,'Half Grith'!$A$2:$BN$16,3,FALSE),IF($M$3='Half Grith'!$D$1,VLOOKUP('US MTM - Calculation (Regular)'!B2,'Half Grith'!$A$2:$BN$16,4,FALSE),IF($M$3='Half Grith'!$E$1,VLOOKUP('US MTM - Calculation (Regular)'!B2,'Half Grith'!$A$2:$BN$16,5,FALSE),IF($M$3='Half Grith'!$F$1,VLOOKUP('US MTM - Calculation (Regular)'!B2,'Half Grith'!$A$2:$BN$16,6,FALSE),IF($M$3='Half Grith'!$G$1,VLOOKUP('US MTM - Calculation (Regular)'!B2,'Half Grith'!$A$2:$BN$16,7,FALSE),IF($M$3='Half Grith'!$H$1,VLOOKUP('US MTM - Calculation (Regular)'!B2,'Half Grith'!$A$2:$BN$16,8,FALSE),IF($M$3='Half Grith'!$I$1,VLOOKUP('US MTM - Calculation (Regular)'!B2,'Half Grith'!$A$2:$BN$16,9,FALSE),IF($M$3='Half Grith'!$J$1,VLOOKUP('US MTM - Calculation (Regular)'!B2,'Half Grith'!$A$2:$BN$16,10,FALSE),IF($M$3='Half Grith'!$K$1,VLOOKUP('US MTM - Calculation (Regular)'!B2,'Half Grith'!$A$2:$BN$16,11,FALSE),IF($M$3='Half Grith'!$L$1,VLOOKUP('US MTM - Calculation (Regular)'!B2,'Half Grith'!$A$2:$BN$16,12,FALSE),IF($M$3='Half Grith'!$M$1,VLOOKUP('US MTM - Calculation (Regular)'!B2,'Half Grith'!$A$2:$BN$16,13,FALSE),IF($M$3='Half Grith'!$N$1,VLOOKUP('US MTM - Calculation (Regular)'!B2,'Half Grith'!$A$2:$BN$16,14,FALSE),IF($M$3='Half Grith'!$O$1,VLOOKUP('US MTM - Calculation (Regular)'!B2,'Half Grith'!$A$2:$BN$16,15,FALSE),IF($M$3='Half Grith'!$P$1,VLOOKUP('US MTM - Calculation (Regular)'!B2,'Half Grith'!$A$2:$BN$16,16,FALSE),IF($M$3='Half Grith'!$Q$1,VLOOKUP('US MTM - Calculation (Regular)'!B2,'Half Grith'!$A$2:$BN$16,17,FALSE),IF($M$3='Half Grith'!$R$1,VLOOKUP('US MTM - Calculation (Regular)'!B2,'Half Grith'!$A$2:$BN$16,18,FALSE),IF($M$3='Half Grith'!$S$1,VLOOKUP('US MTM - Calculation (Regular)'!B2,'Half Grith'!$A$2:$BN$16,19,FALSE),IF($M$3='Half Grith'!$T$1,VLOOKUP('US MTM - Calculation (Regular)'!B2,'Half Grith'!$A$2:$BN$16,20,FALSE),IF($M$3='Half Grith'!$U$1,VLOOKUP('US MTM - Calculation (Regular)'!B2,'Half Grith'!$A$2:$BN$16,21,FALSE),IF($M$3='Half Grith'!$V$1,VLOOKUP('US MTM - Calculation (Regular)'!B2,'Half Grith'!$A$2:$BN$16,22,FALSE),IF($M$3='Half Grith'!$W$1,VLOOKUP('US MTM - Calculation (Regular)'!B2,'Half Grith'!$A$2:$BN$16,23,FALSE),IF($M$3='Half Grith'!$X$1,VLOOKUP('US MTM - Calculation (Regular)'!B2,'Half Grith'!$A$2:$BN$16,24,FALSE),IF($M$3='Half Grith'!$Y$1,VLOOKUP('US MTM - Calculation (Regular)'!B2,'Half Grith'!$A$2:$BN$16,25,FALSE),IF($M$3='Half Grith'!$Z$1,VLOOKUP('US MTM - Calculation (Regular)'!B2,'Half Grith'!$A$2:$BN$16,26,FALSE),IF($M$3='Half Grith'!$AA$1,VLOOKUP('US MTM - Calculation (Regular)'!B2,'Half Grith'!$A$2:$BN$16,27,FALSE),IF($M$3='Half Grith'!$AB$1,VLOOKUP('US MTM - Calculation (Regular)'!B2,'Half Grith'!$A$2:$BN$16,28,FALSE),IF($M$3='Half Grith'!$AC$1,VLOOKUP('US MTM - Calculation (Regular)'!B2,'Half Grith'!$A$2:$BN$16,29,FALSE),IF($M$3='Half Grith'!$AD$1,VLOOKUP('US MTM - Calculation (Regular)'!B2,'Half Grith'!$A$2:$BN$16,30,FALSE),IF($M$3='Half Grith'!$AE$1,VLOOKUP('US MTM - Calculation (Regular)'!B2,'Half Grith'!$A$2:$BN$16,31,FALSE),IF($M$3='Half Grith'!$AF$1,VLOOKUP('US MTM - Calculation (Regular)'!B2,'Half Grith'!$A$2:$BN$16,32,FALSE),IF($M$3='Half Grith'!$AG$1,VLOOKUP('US MTM - Calculation (Regular)'!B2,'Half Grith'!$A$2:$BN$16,33,FALSE),IF($M$3='Half Grith'!$AH$1,VLOOKUP('US MTM - Calculation (Regular)'!B2,'Half Grith'!$A$2:$BN$16,34,FALSE),IF($M$3='Half Grith'!$AI$1,VLOOKUP('US MTM - Calculation (Regular)'!B2,'Half Grith'!$A$2:$BN$16,35,FALSE),IF($M$3='Half Grith'!$AJ$1,VLOOKUP('US MTM - Calculation (Regular)'!B2,'Half Grith'!$A$2:$BN$16,36,FALSE),IF($M$3='Half Grith'!$AK$1,VLOOKUP('US MTM - Calculation (Regular)'!B2,'Half Grith'!$A$2:$BN$16,37,FALSE),IF($M$3='Half Grith'!$AL$1,VLOOKUP('US MTM - Calculation (Regular)'!B2,'Half Grith'!$A$2:$BN$16,38,FALSE),IF($M$3='Half Grith'!$AM$1,VLOOKUP('US MTM - Calculation (Regular)'!B2,'Half Grith'!$A$2:$BN$16,39,FALSE),IF($M$3='Half Grith'!$AN$1,VLOOKUP('US MTM - Calculation (Regular)'!B2,'Half Grith'!$A$2:$BN$16,40,FALSE),IF($M$3='Half Grith'!$AO$1,VLOOKUP('US MTM - Calculation (Regular)'!B2,'Half Grith'!$A$2:$BN$16,41,FALSE),IF($M$3='Half Grith'!$AP$1,VLOOKUP('US MTM - Calculation (Regular)'!B2,'Half Grith'!$A$2:$BN$16,42,FALSE),IF($M$3='Half Grith'!$AQ$1,VLOOKUP('US MTM - Calculation (Regular)'!B2,'Half Grith'!$A$2:$BN$16,43,FALSE),IF($M$3='Half Grith'!$AR$1,VLOOKUP('US MTM - Calculation (Regular)'!B2,'Half Grith'!$A$2:$BN$16,44,FALSE),IF($M$3='Half Grith'!$AS$1,VLOOKUP('US MTM - Calculation (Regular)'!B2,'Half Grith'!$A$2:$BN$16,45,FALSE),IF($M$3='Half Grith'!$AT$1,VLOOKUP('US MTM - Calculation (Regular)'!B2,'Half Grith'!$A$2:$BN$16,46,FALSE),IF($M$3='Half Grith'!$AU$1,VLOOKUP('US MTM - Calculation (Regular)'!B2,'Half Grith'!$A$2:$BN$16,47,FALSE),IF($M$3='Half Grith'!$AV$1,VLOOKUP('US MTM - Calculation (Regular)'!B2,'Half Grith'!$A$2:$BN$16,48,FALSE),IF($M$3='Half Grith'!$AW$1,VLOOKUP('US MTM - Calculation (Regular)'!B2,'Half Grith'!$A$2:$BN$16,49,FALSE),IF($M$3='Half Grith'!$AX$1,VLOOKUP('US MTM - Calculation (Regular)'!B2,'Half Grith'!$A$2:$BN$16,50,FALSE),IF($M$3='Half Grith'!$AY$1,VLOOKUP('US MTM - Calculation (Regular)'!B2,'Half Grith'!$A$2:$BN$16,51,FALSE),IF($M$3='Half Grith'!$AZ$1,VLOOKUP('US MTM - Calculation (Regular)'!B2,'Half Grith'!$A$2:$BN$16,52,FALSE),IF($M$3='Half Grith'!$BA$1,VLOOKUP('US MTM - Calculation (Regular)'!B2,'Half Grith'!$A$2:$BN$16,53,FALSE),IF($M$3='Half Grith'!$BB$1,VLOOKUP('US MTM - Calculation (Regular)'!B2,'Half Grith'!$A$2:$BN$16,54,FALSE),IF($M$3='Half Grith'!$BC$1,VLOOKUP('US MTM - Calculation (Regular)'!B2,'Half Grith'!$A$2:$BN$16,55,FALSE),IF($M$3='Half Grith'!$BD$1,VLOOKUP('US MTM - Calculation (Regular)'!B2,'Half Grith'!$A$2:$BN$16,56,FALSE),IF($M$3='Half Grith'!$BE$1,VLOOKUP('US MTM - Calculation (Regular)'!B2,'Half Grith'!$A$2:$BN$16,57,FALSE),IF($M$3='Half Grith'!$BF$1,VLOOKUP('US MTM - Calculation (Regular)'!B2,'Half Grith'!$A$2:$BN$16,58,FALSE),IF($M$3='Half Grith'!$BG$1,VLOOKUP('US MTM - Calculation (Regular)'!B2,'Half Grith'!$A$2:$BN$16,59,FALSE),IF($M$3='Half Grith'!$BH$1,VLOOKUP('US MTM - Calculation (Regular)'!B2,'Half Grith'!$A$2:$BN$16,60,FALSE),IF($M$3='Half Grith'!$BI$1,VLOOKUP('US MTM - Calculation (Regular)'!B2,'Half Grith'!$A$2:$BN$16,61,FALSE),IF($M$3='Half Grith'!$BJ$1,VLOOKUP('US MTM - Calculation (Regular)'!B2,'Half Grith'!$A$2:$BN$16,62,FALSE),IF($M$3='Half Grith'!$BK$1,VLOOKUP('US MTM - Calculation (Regular)'!B2,'Half Grith'!$A$2:$BN$16,63,FALSE),IF($M$3='Half Grith'!$BL$1,VLOOKUP('US MTM - Calculation (Regular)'!B2,'Half Grith'!$A$2:$BN$16,64,FALSE),IF($M$3='Half Grith'!$BM$1,VLOOKUP('US MTM - Calculation (Regular)'!B2,'Half Grith'!$A$2:$BN$16,65,FALSE),))))))))))))))))))))))))))))))))))))))))))))))))))))))))))))))))</f>
        <v>-1.5</v>
      </c>
      <c r="P2" s="244">
        <f>IF($M$4=SEAT!$B$1,VLOOKUP('US MTM - Calculation (Regular)'!B2,SEAT!$A$2:$AY$16,2,FALSE),IF($M$4=SEAT!$C$1,VLOOKUP('US MTM - Calculation (Regular)'!B2,SEAT!$A$2:$AY$16,3,FALSE),IF($M$4=SEAT!$D$1,VLOOKUP('US MTM - Calculation (Regular)'!B2,SEAT!$A$2:$AY$16,4,FALSE),IF($M$4=SEAT!$E$1,VLOOKUP('US MTM - Calculation (Regular)'!B2,SEAT!$A$2:$AY$16,5,FALSE),IF($M$4=SEAT!$F$1,VLOOKUP('US MTM - Calculation (Regular)'!B2,SEAT!$A$2:$AY$16,6,FALSE),IF($M$4=SEAT!$G$1,VLOOKUP('US MTM - Calculation (Regular)'!B2,SEAT!$A$2:$AY$16,7,FALSE),IF($M$4=SEAT!$H$1,VLOOKUP('US MTM - Calculation (Regular)'!B2,SEAT!$A$2:$AY$16,8,FALSE),IF($M$4=SEAT!$I$1,VLOOKUP('US MTM - Calculation (Regular)'!B2,SEAT!$A$2:$AY$16,9,FALSE),IF($M$4=SEAT!$J$1,VLOOKUP('US MTM - Calculation (Regular)'!B2,SEAT!$A$2:$AY$16,10,FALSE),IF($M$4=SEAT!$K$1,VLOOKUP('US MTM - Calculation (Regular)'!B2,SEAT!$A$2:$AY$16,11,FALSE),IF($M$4=SEAT!$L$1,VLOOKUP('US MTM - Calculation (Regular)'!B2,SEAT!$A$2:$AY$16,12,FALSE),IF($M$4=SEAT!$M$1,VLOOKUP('US MTM - Calculation (Regular)'!B2,SEAT!$A$2:$AY$16,13,FALSE),IF($M$4=SEAT!$N$1,VLOOKUP('US MTM - Calculation (Regular)'!B2,SEAT!$A$2:$AY$16,14,FALSE),IF($M$4=SEAT!$O$1,VLOOKUP('US MTM - Calculation (Regular)'!B2,SEAT!$A$2:$AY$16,15,FALSE),IF($M$4=SEAT!$P$1,VLOOKUP('US MTM - Calculation (Regular)'!B2,SEAT!$A$2:$AY$16,16,FALSE),IF($M$4=SEAT!$Q$1,VLOOKUP('US MTM - Calculation (Regular)'!B2,SEAT!$A$2:$AY$16,17,FALSE),IF($M$4=SEAT!$R$1,VLOOKUP('US MTM - Calculation (Regular)'!B2,SEAT!$A$2:$AY$16,18,FALSE),IF($M$4=SEAT!$S$1,VLOOKUP('US MTM - Calculation (Regular)'!B2,SEAT!$A$2:$AY$16,19,FALSE),IF($M$4=SEAT!$T$1,VLOOKUP('US MTM - Calculation (Regular)'!B2,SEAT!$A$2:$AY$16,20,FALSE),IF($M$4=SEAT!$U$1,VLOOKUP('US MTM - Calculation (Regular)'!B2,SEAT!$A$2:$AY$16,21,FALSE),IF($M$4=SEAT!$V$1,VLOOKUP('US MTM - Calculation (Regular)'!B2,SEAT!$A$2:$AY$16,22,FALSE),IF($M$4=SEAT!$W$1,VLOOKUP('US MTM - Calculation (Regular)'!B2,SEAT!$A$2:$AY$16,23,FALSE),IF($M$4=SEAT!$X$1,VLOOKUP('US MTM - Calculation (Regular)'!B2,SEAT!$A$2:$AY$16,24,FALSE),IF($M$4=SEAT!$Y$1,VLOOKUP('US MTM - Calculation (Regular)'!B2,SEAT!$A$2:$AY$16,25,FALSE),IF($M$4=SEAT!$Z$1,VLOOKUP('US MTM - Calculation (Regular)'!B2,SEAT!$A$2:$AY$16,26,FALSE),IF($M$4=SEAT!$AA$1,VLOOKUP('US MTM - Calculation (Regular)'!B2,SEAT!$A$2:$AY$16,27,FALSE),IF($M$4=SEAT!$AB$1,VLOOKUP('US MTM - Calculation (Regular)'!B2,SEAT!$A$2:$AY$16,28,FALSE),IF($M$4=SEAT!$AC$1,VLOOKUP('US MTM - Calculation (Regular)'!B2,SEAT!$A$2:$AY$16,29,FALSE),IF($M$4=SEAT!$AD$1,VLOOKUP('US MTM - Calculation (Regular)'!B2,SEAT!$A$2:$AY$16,30,FALSE),IF($M$4=SEAT!$AE$1,VLOOKUP('US MTM - Calculation (Regular)'!B2,SEAT!$A$2:$AY$16,31,FALSE),IF($M$4=SEAT!$AF$1,VLOOKUP('US MTM - Calculation (Regular)'!B2,SEAT!$A$2:$AY$16,32,FALSE),IF($M$4=SEAT!$AG$1,VLOOKUP('US MTM - Calculation (Regular)'!B2,SEAT!$A$2:$AY$16,33,FALSE),IF($M$4=SEAT!$AH$1,VLOOKUP('US MTM - Calculation (Regular)'!B2,SEAT!$A$2:$AY$16,34,FALSE),IF($M$4=SEAT!$AI$1,VLOOKUP('US MTM - Calculation (Regular)'!B2,SEAT!$A$2:$AY$16,35,FALSE),IF($M$4=SEAT!$AJ$1,VLOOKUP('US MTM - Calculation (Regular)'!B2,SEAT!$A$2:$AY$16,36,FALSE),IF($M$4=SEAT!$AK$1,VLOOKUP('US MTM - Calculation (Regular)'!B2,SEAT!$A$2:$AY$16,37,FALSE),IF($M$4=SEAT!$AL$1,VLOOKUP('US MTM - Calculation (Regular)'!B2,SEAT!$A$2:$AY$16,38,FALSE),IF($M$4=SEAT!$AM$1,VLOOKUP('US MTM - Calculation (Regular)'!B2,SEAT!$A$2:$AY$16,39,FALSE),IF($M$4=SEAT!$AN$1,VLOOKUP('US MTM - Calculation (Regular)'!B2,SEAT!$A$2:$AY$16,40,FALSE),IF($M$4=SEAT!$AO$1,VLOOKUP('US MTM - Calculation (Regular)'!B2,SEAT!$A$2:$AY$16,41,FALSE),IF($M$4=SEAT!$AP$1,VLOOKUP('US MTM - Calculation (Regular)'!B2,SEAT!$A$2:$AY$16,42,FALSE),IF($M$4=SEAT!$AQ$1,VLOOKUP('US MTM - Calculation (Regular)'!B2,SEAT!$A$2:$AY$16,43,FALSE),IF($M$4=SEAT!$AR$1,VLOOKUP('US MTM - Calculation (Regular)'!B2,SEAT!$A$2:$AY$16,44,FALSE),IF($M$4=SEAT!$AS$1,VLOOKUP('US MTM - Calculation (Regular)'!B2,SEAT!$A$2:$AY$16,45,FALSE),IF($M$4=SEAT!$AT$1,VLOOKUP('US MTM - Calculation (Regular)'!B2,SEAT!$A$2:$AY$16,46,FALSE),IF($M$4=SEAT!$AU$1,VLOOKUP('US MTM - Calculation (Regular)'!B2,SEAT!$A$2:$AY$16,47,FALSE),IF($M$4=SEAT!$AV$1,VLOOKUP('US MTM - Calculation (Regular)'!B2,SEAT!$A$2:$AY$16,48,FALSE),IF($M$4=SEAT!$AW$1,VLOOKUP('US MTM - Calculation (Regular)'!B2,SEAT!$A$2:$AY$16,49,FALSE),IF($M$4=SEAT!$AX$1,VLOOKUP('US MTM - Calculation (Regular)'!B2,SEAT!$A$2:$AY$16,50,FALSE),IF($M$4=SEAT!$AY$1,VLOOKUP('US MTM - Calculation (Regular)'!B2,SEAT!$A$2:$AY$16,51,FALSE),))))))))))))))))))))))))))))))))))))))))))))))))))</f>
        <v>0</v>
      </c>
      <c r="Q2" s="244">
        <f>IF($M$5='4LEN'!$B$1,VLOOKUP('US MTM - Calculation (Regular)'!B2,'4LEN'!$A$2:$BM$16,2,FALSE),IF($M$5='4LEN'!$C$1,VLOOKUP('US MTM - Calculation (Regular)'!B2,'4LEN'!$A$2:$BM$16,3,FALSE),IF($M$5='4LEN'!$D$1,VLOOKUP('US MTM - Calculation (Regular)'!B2,'4LEN'!$A$2:$BM$16,4,FALSE),IF($M$5='4LEN'!$E$1,VLOOKUP('US MTM - Calculation (Regular)'!B2,'4LEN'!$A$2:$BM$16,5,FALSE),IF($M$5='4LEN'!$F$1,VLOOKUP('US MTM - Calculation (Regular)'!B2,'4LEN'!$A$2:$BM$16,6,FALSE),IF($M$5='4LEN'!$G$1,VLOOKUP('US MTM - Calculation (Regular)'!B2,'4LEN'!$A$2:$BM$16,7,FALSE),IF($M$5='4LEN'!$H$1,VLOOKUP('US MTM - Calculation (Regular)'!B2,'4LEN'!$A$2:$BM$16,8,FALSE),IF($M$5='4LEN'!$I$1,VLOOKUP('US MTM - Calculation (Regular)'!B2,'4LEN'!$A$2:$BM$16,9,FALSE),IF($M$5='4LEN'!$J$1,VLOOKUP('US MTM - Calculation (Regular)'!B2,'4LEN'!$A$2:$BM$16,10,FALSE),IF($M$5='4LEN'!$K$1,VLOOKUP('US MTM - Calculation (Regular)'!B2,'4LEN'!$A$2:$BM$16,11,FALSE),IF($M$5='4LEN'!$L$1,VLOOKUP('US MTM - Calculation (Regular)'!B2,'4LEN'!$A$2:$BM$16,12,FALSE),IF($M$5='4LEN'!$M$1,VLOOKUP('US MTM - Calculation (Regular)'!B2,'4LEN'!$A$2:$BM$16,13,FALSE),IF($M$5='4LEN'!$N$1,VLOOKUP('US MTM - Calculation (Regular)'!B2,'4LEN'!$A$2:$BM$16,14,FALSE),IF($M$5='4LEN'!$O$1,VLOOKUP('US MTM - Calculation (Regular)'!B2,'4LEN'!$A$2:$BM$16,15,FALSE),IF($M$5='4LEN'!$P$1,VLOOKUP('US MTM - Calculation (Regular)'!B2,'4LEN'!$A$2:$BM$16,16,FALSE),IF($M$5='4LEN'!$Q$1,VLOOKUP('US MTM - Calculation (Regular)'!B2,'4LEN'!$A$2:$BM$16,17,FALSE),IF($M$5='4LEN'!$R$1,VLOOKUP('US MTM - Calculation (Regular)'!B2,'4LEN'!$A$2:$BM$16,18,FALSE),IF($M$5='4LEN'!$S$1,VLOOKUP('US MTM - Calculation (Regular)'!B2,'4LEN'!$A$2:$BM$16,19,FALSE),IF($M$5='4LEN'!$T$1,VLOOKUP('US MTM - Calculation (Regular)'!B2,'4LEN'!$A$2:$BM$16,20,FALSE),IF($M$5='4LEN'!$U$1,VLOOKUP('US MTM - Calculation (Regular)'!B2,'4LEN'!$A$2:$BM$16,21,FALSE),IF($M$5='4LEN'!$V$1,VLOOKUP('US MTM - Calculation (Regular)'!B2,'4LEN'!$A$2:$BM$16,22,FALSE),IF($M$5='4LEN'!$W$1,VLOOKUP('US MTM - Calculation (Regular)'!B2,'4LEN'!$A$2:$BM$16,23,FALSE),IF($M$5='4LEN'!$X$1,VLOOKUP('US MTM - Calculation (Regular)'!B2,'4LEN'!$A$2:$BM$16,24,FALSE),IF($M$5='4LEN'!$Y$1,VLOOKUP('US MTM - Calculation (Regular)'!B2,'4LEN'!$A$2:$BM$16,25,FALSE),IF($M$5='4LEN'!$Z$1,VLOOKUP('US MTM - Calculation (Regular)'!B2,'4LEN'!$A$2:$BM$16,26,FALSE),IF($M$5='4LEN'!$AA$1,VLOOKUP('US MTM - Calculation (Regular)'!B2,'4LEN'!$A$2:$BM$16,27,FALSE),IF($M$5='4LEN'!$AB$1,VLOOKUP('US MTM - Calculation (Regular)'!B2,'4LEN'!$A$2:$BM$16,28,FALSE),IF($M$5='4LEN'!$AC$1,VLOOKUP('US MTM - Calculation (Regular)'!B2,'4LEN'!$A$2:$BM$16,29,FALSE),IF($M$5='4LEN'!$AD$1,VLOOKUP('US MTM - Calculation (Regular)'!B2,'4LEN'!$A$2:$BM$16,30,FALSE),IF($M$5='4LEN'!$AE$1,VLOOKUP('US MTM - Calculation (Regular)'!B2,'4LEN'!$A$2:$BM$16,31,FALSE),IF($M$5='4LEN'!$AF$1,VLOOKUP('US MTM - Calculation (Regular)'!B2,'4LEN'!$A$2:$BM$16,32,FALSE),IF($M$5='4LEN'!$AG$1,VLOOKUP('US MTM - Calculation (Regular)'!B2,'4LEN'!$A$2:$BM$16,33,FALSE),IF($M$5='4LEN'!$AH$1,VLOOKUP('US MTM - Calculation (Regular)'!B2,'4LEN'!$A$2:$BM$16,34,FALSE),IF($M$5='4LEN'!$AI$1,VLOOKUP('US MTM - Calculation (Regular)'!B2,'4LEN'!$A$2:$BM$16,35,FALSE),IF($M$5='4LEN'!$AJ$1,VLOOKUP('US MTM - Calculation (Regular)'!B2,'4LEN'!$A$2:$BM$16,36,FALSE),IF($M$5='4LEN'!$AK$1,VLOOKUP('US MTM - Calculation (Regular)'!B2,'4LEN'!$A$2:$BM$16,37,FALSE),IF($M$5='4LEN'!$AL$1,VLOOKUP('US MTM - Calculation (Regular)'!B2,'4LEN'!$A$2:$BM$16,38,FALSE),IF($M$5='4LEN'!$AM$1,VLOOKUP('US MTM - Calculation (Regular)'!B2,'4LEN'!$A$2:$BM$16,39,FALSE),IF($M$5='4LEN'!$AN$1,VLOOKUP('US MTM - Calculation (Regular)'!B2,'4LEN'!$A$2:$BM$16,40,FALSE),IF($M$5='4LEN'!$AO$1,VLOOKUP('US MTM - Calculation (Regular)'!B2,'4LEN'!$A$2:$BM$16,41,FALSE),IF($M$5='4LEN'!$AP$1,VLOOKUP('US MTM - Calculation (Regular)'!B2,'4LEN'!$A$2:$BM$16,42,FALSE),IF($M$5='4LEN'!$AQ$1,VLOOKUP('US MTM - Calculation (Regular)'!B2,'4LEN'!$A$2:$BM$16,43,FALSE),IF($M$5='4LEN'!$AR$1,VLOOKUP('US MTM - Calculation (Regular)'!B2,'4LEN'!$A$2:$BM$16,44,FALSE),IF($M$5='4LEN'!$AS$1,VLOOKUP('US MTM - Calculation (Regular)'!B2,'4LEN'!$A$2:$BM$16,45,FALSE),IF($M$5='4LEN'!$AT$1,VLOOKUP('US MTM - Calculation (Regular)'!B2,'4LEN'!$A$2:$BM$16,46,FALSE),IF($M$5='4LEN'!$AU$1,VLOOKUP('US MTM - Calculation (Regular)'!B2,'4LEN'!$A$2:$BM$16,47,FALSE),IF($M$5='4LEN'!$AV$1,VLOOKUP('US MTM - Calculation (Regular)'!B2,'4LEN'!$A$2:$BM$16,48,FALSE),IF($M$5='4LEN'!$AW$1,VLOOKUP('US MTM - Calculation (Regular)'!B2,'4LEN'!$A$2:$BM$16,49,FALSE),IF($M$5='4LEN'!$AX$1,VLOOKUP('US MTM - Calculation (Regular)'!B2,'4LEN'!$A$2:$BM$16,50,FALSE),IF($M$5='4LEN'!$AY$1,VLOOKUP('US MTM - Calculation (Regular)'!B2,'4LEN'!$A$2:$BM$16,51,FALSE),IF($M$5='4LEN'!$AZ$1,VLOOKUP('US MTM - Calculation (Regular)'!B2,'4LEN'!$A$2:$BM$16,52,FALSE),IF($M$5='4LEN'!$BA$1,VLOOKUP('US MTM - Calculation (Regular)'!B2,'4LEN'!$A$2:$BM$16,53,FALSE),IF($M$5='4LEN'!$BB$1,VLOOKUP('US MTM - Calculation (Regular)'!B2,'4LEN'!$A$2:$BM$16,54,FALSE),IF($M$5='4LEN'!$BC$1,VLOOKUP('US MTM - Calculation (Regular)'!B2,'4LEN'!$A$2:$BM$16,55,FALSE),IF($M$5='4LEN'!$BD$1,VLOOKUP('US MTM - Calculation (Regular)'!B2,'4LEN'!$A$2:$BM$16,56,FALSE),IF($M$5='4LEN'!$BE$1,VLOOKUP('US MTM - Calculation (Regular)'!B2,'4LEN'!$A$2:$BM$16,57,FALSE),IF($M$5='4LEN'!$BF$1,VLOOKUP('US MTM - Calculation (Regular)'!B2,'4LEN'!$A$2:$BM$16,58,FALSE),IF($M$5='4LEN'!$BG$1,VLOOKUP('US MTM - Calculation (Regular)'!B2,'4LEN'!$A$2:$BM$16,59,FALSE),IF($M$5='4LEN'!$BH$1,VLOOKUP('US MTM - Calculation (Regular)'!B2,'4LEN'!$A$2:$BM$16,60,FALSE),IF($M$5='4LEN'!$BI$1,VLOOKUP('US MTM - Calculation (Regular)'!B2,'4LEN'!$A$2:$BL$16,61,FALSE),IF($M$5='4LEN'!$BJ$1,VLOOKUP('US MTM - Calculation (Regular)'!B2,'4LEN'!$A$2:$BM$16,62,FALSE),IF($M$5='4LEN'!$BK$1,VLOOKUP('US MTM - Calculation (Regular)'!B2,'4LEN'!$A$2:$BM$16,63,FALSE),IF($M$5='4LEN'!$BL$1,VLOOKUP('US MTM - Calculation (Regular)'!B2,'4LEN'!$A$2:$BM$16,64,FALSE),IF($M$5='4LEN'!$BM$1,VLOOKUP('US MTM - Calculation (Regular)'!B2,'4LEN'!$A$2:$BM$16,65,FALSE),))))))))))))))))))))))))))))))))))))))))))))))))))))))))))))))))</f>
        <v>0</v>
      </c>
      <c r="R2" s="244">
        <f>IF($M$5='15VENT'!$B$1,VLOOKUP('US MTM - Calculation (Regular)'!B2,'15VENT'!$A$2:$BM$16,2,FALSE),IF($M$5='15VENT'!$C$1,VLOOKUP('US MTM - Calculation (Regular)'!B2,'15VENT'!$A$2:$BM$16,3,FALSE),IF($M$5='15VENT'!$D$1,VLOOKUP('US MTM - Calculation (Regular)'!B2,'15VENT'!$A$2:$BM$16,4,FALSE),IF($M$5='15VENT'!$E$1,VLOOKUP('US MTM - Calculation (Regular)'!B2,'15VENT'!$A$2:$BM$16,5,FALSE),IF($M$5='15VENT'!$F$1,VLOOKUP('US MTM - Calculation (Regular)'!B2,'15VENT'!$A$2:$BM$16,6,FALSE),IF($M$5='15VENT'!$G$1,VLOOKUP('US MTM - Calculation (Regular)'!B2,'15VENT'!$A$2:$BM$16,7,FALSE),IF($M$5='15VENT'!$H$1,VLOOKUP('US MTM - Calculation (Regular)'!B2,'15VENT'!$A$2:$BM$16,8,FALSE),IF($M$5='15VENT'!$I$1,VLOOKUP('US MTM - Calculation (Regular)'!B2,'15VENT'!$A$2:$BM$16,9,FALSE),IF($M$5='15VENT'!$J$1,VLOOKUP('US MTM - Calculation (Regular)'!B2,'15VENT'!$A$2:$BM$16,10,FALSE),IF($M$5='15VENT'!$K$1,VLOOKUP('US MTM - Calculation (Regular)'!B2,'15VENT'!$A$2:$BM$16,11,FALSE),IF($M$5='15VENT'!$L$1,VLOOKUP('US MTM - Calculation (Regular)'!B2,'15VENT'!$A$2:$BM$16,12,FALSE),IF($M$5='15VENT'!$M$1,VLOOKUP('US MTM - Calculation (Regular)'!B2,'15VENT'!$A$2:$BM$16,13,FALSE),IF($M$5='15VENT'!$N$1,VLOOKUP('US MTM - Calculation (Regular)'!B2,'15VENT'!$A$2:$BM$16,14,FALSE),IF($M$5='15VENT'!$O$1,VLOOKUP('US MTM - Calculation (Regular)'!B2,'15VENT'!$A$2:$BM$16,15,FALSE),IF($M$5='15VENT'!$P$1,VLOOKUP('US MTM - Calculation (Regular)'!B2,'15VENT'!$A$2:$BM$16,16,FALSE),IF($M$5='15VENT'!$Q$1,VLOOKUP('US MTM - Calculation (Regular)'!B2,'15VENT'!$A$2:$BM$16,17,FALSE),IF($M$5='15VENT'!$R$1,VLOOKUP('US MTM - Calculation (Regular)'!B2,'15VENT'!$A$2:$BM$16,18,FALSE),IF($M$5='15VENT'!$S$1,VLOOKUP('US MTM - Calculation (Regular)'!B2,'15VENT'!$A$2:$BM$16,19,FALSE),IF($M$5='15VENT'!$T$1,VLOOKUP('US MTM - Calculation (Regular)'!B2,'15VENT'!$A$2:$BM$16,20,FALSE),IF($M$5='15VENT'!$U$1,VLOOKUP('US MTM - Calculation (Regular)'!B2,'15VENT'!$A$2:$BM$16,21,FALSE),IF($M$5='15VENT'!$V$1,VLOOKUP('US MTM - Calculation (Regular)'!B2,'15VENT'!$A$2:$BM$16,22,FALSE),IF($M$5='15VENT'!$W$1,VLOOKUP('US MTM - Calculation (Regular)'!B2,'15VENT'!$A$2:$BM$16,23,FALSE),IF($M$5='15VENT'!$X$1,VLOOKUP('US MTM - Calculation (Regular)'!B2,'15VENT'!$A$2:$BM$16,24,FALSE),IF($M$5='15VENT'!$Y$1,VLOOKUP('US MTM - Calculation (Regular)'!B2,'15VENT'!$A$2:$BM$16,25,FALSE),IF($M$5='15VENT'!$Z$1,VLOOKUP('US MTM - Calculation (Regular)'!B2,'15VENT'!$A$2:$BM$16,26,FALSE),IF($M$5='15VENT'!$AA$1,VLOOKUP('US MTM - Calculation (Regular)'!B2,'15VENT'!$A$2:$BM$16,27,FALSE),IF($M$5='15VENT'!$AB$1,VLOOKUP('US MTM - Calculation (Regular)'!B2,'15VENT'!$A$2:$BM$16,28,FALSE),IF($M$5='15VENT'!$AC$1,VLOOKUP('US MTM - Calculation (Regular)'!B2,'15VENT'!$A$2:$BM$16,29,FALSE),IF($M$5='15VENT'!$AD$1,VLOOKUP('US MTM - Calculation (Regular)'!B2,'15VENT'!$A$2:$BM$16,30,FALSE),IF($M$5='15VENT'!$AE$1,VLOOKUP('US MTM - Calculation (Regular)'!B2,'15VENT'!$A$2:$BM$16,31,FALSE),IF($M$5='15VENT'!$AF$1,VLOOKUP('US MTM - Calculation (Regular)'!B2,'15VENT'!$A$2:$BM$16,32,FALSE),IF($M$5='15VENT'!$AG$1,VLOOKUP('US MTM - Calculation (Regular)'!B2,'15VENT'!$A$2:$BM$16,33,FALSE),IF($M$5='15VENT'!$AH$1,VLOOKUP('US MTM - Calculation (Regular)'!B2,'15VENT'!$A$2:$BM$16,34,FALSE),IF($M$5='15VENT'!$AI$1,VLOOKUP('US MTM - Calculation (Regular)'!B2,'15VENT'!$A$2:$BM$16,35,FALSE),IF($M$5='15VENT'!$AJ$1,VLOOKUP('US MTM - Calculation (Regular)'!B2,'15VENT'!$A$2:$BM$16,36,FALSE),IF($M$5='15VENT'!$AK$1,VLOOKUP('US MTM - Calculation (Regular)'!B2,'15VENT'!$A$2:$BM$16,37,FALSE),IF($M$5='15VENT'!$AL$1,VLOOKUP('US MTM - Calculation (Regular)'!B2,'15VENT'!$A$2:$BM$16,38,FALSE),IF($M$5='15VENT'!$AM$1,VLOOKUP('US MTM - Calculation (Regular)'!B2,'15VENT'!$A$2:$BM$16,39,FALSE),IF($M$5='15VENT'!$AN$1,VLOOKUP('US MTM - Calculation (Regular)'!B2,'15VENT'!$A$2:$BM$16,40,FALSE),IF($M$5='15VENT'!$AO$1,VLOOKUP('US MTM - Calculation (Regular)'!B2,'15VENT'!$A$2:$BM$16,41,FALSE),IF($M$5='15VENT'!$AP$1,VLOOKUP('US MTM - Calculation (Regular)'!B2,'15VENT'!$A$2:$BM$16,42,FALSE),IF($M$5='15VENT'!$AQ$1,VLOOKUP('US MTM - Calculation (Regular)'!B2,'15VENT'!$A$2:$BM$16,43,FALSE),IF($M$5='15VENT'!$AR$1,VLOOKUP('US MTM - Calculation (Regular)'!B2,'15VENT'!$A$2:$BM$16,44,FALSE),IF($M$5='15VENT'!$AS$1,VLOOKUP('US MTM - Calculation (Regular)'!B2,'15VENT'!$A$2:$BM$16,45,FALSE),IF($M$5='15VENT'!$AT$1,VLOOKUP('US MTM - Calculation (Regular)'!B2,'15VENT'!$A$2:$BM$16,46,FALSE),IF($M$5='15VENT'!$AU$1,VLOOKUP('US MTM - Calculation (Regular)'!B2,'15VENT'!$A$2:$BM$16,47,FALSE),IF($M$5='15VENT'!$AV$1,VLOOKUP('US MTM - Calculation (Regular)'!B2,'15VENT'!$A$2:$BM$16,48,FALSE),IF($M$5='15VENT'!$AW$1,VLOOKUP('US MTM - Calculation (Regular)'!B2,'15VENT'!$A$2:$BM$16,49,FALSE),IF($M$5='15VENT'!$AX$1,VLOOKUP('US MTM - Calculation (Regular)'!B2,'15VENT'!$A$2:$BM$16,50,FALSE),IF($M$5='15VENT'!$AY$1,VLOOKUP('US MTM - Calculation (Regular)'!B2,'15VENT'!$A$2:$BM$16,51,FALSE),IF($M$5='15VENT'!$AZ$1,VLOOKUP('US MTM - Calculation (Regular)'!B2,'15VENT'!$A$2:$BM$16,52,FALSE),IF($M$5='15VENT'!$BA$1,VLOOKUP('US MTM - Calculation (Regular)'!B2,'15VENT'!$A$2:$BM$16,53,FALSE),IF($M$5='15VENT'!$BB$1,VLOOKUP('US MTM - Calculation (Regular)'!B2,'15VENT'!$A$2:$BM$16,54,FALSE),IF($M$5='15VENT'!$BC$1,VLOOKUP('US MTM - Calculation (Regular)'!B2,'15VENT'!$A$2:$BM$16,55,FALSE),IF($M$5='15VENT'!$BD$1,VLOOKUP('US MTM - Calculation (Regular)'!B2,'15VENT'!$A$2:$BM$16,56,FALSE),IF($M$5='15VENT'!$BE$1,VLOOKUP('US MTM - Calculation (Regular)'!B2,'15VENT'!$A$2:$BM$16,57,FALSE),IF($M$5='15VENT'!$BF$1,VLOOKUP('US MTM - Calculation (Regular)'!B2,'15VENT'!$A$2:$BM$16,58,FALSE),IF($M$5='15VENT'!$BG$1,VLOOKUP('US MTM - Calculation (Regular)'!B2,'15VENT'!$A$2:$BM$16,59,FALSE),IF($M$5='15VENT'!$BH$1,VLOOKUP('US MTM - Calculation (Regular)'!B2,'15VENT'!$A$2:$BM$16,60,FALSE),IF($M$5='15VENT'!$BI$1,VLOOKUP('US MTM - Calculation (Regular)'!B2,'15VENT'!$A$2:$BJ$16,61,FALSE),IF($M$5='15VENT'!$BJ$1,VLOOKUP('US MTM - Calculation (Regular)'!B2,'15VENT'!$A$2:$BM$16,62,FALSE),IF($M$5='15VENT'!$BK$1,VLOOKUP('US MTM - Calculation (Regular)'!B2,'15VENT'!$A$2:$BM$16,63,FALSE),IF($M$5='15VENT'!$BL$1,VLOOKUP('US MTM - Calculation (Regular)'!B2,'15VENT'!$A$2:$BM$16,64,FALSE),IF($M$5='15VENT'!$BM$1,VLOOKUP('US MTM - Calculation (Regular)'!B2,'15VENT'!$A$2:$BM$16,65,FALSE),))))))))))))))))))))))))))))))))))))))))))))))))))))))))))))))))</f>
        <v>0</v>
      </c>
      <c r="S2" s="245">
        <f>IF(K2=L2,(L2-SUM(K2,N2:R2)),IF(M2=0,0,L2-SUM(K2,N2:R2)))</f>
        <v>2</v>
      </c>
      <c r="T2" s="512" t="s">
        <v>487</v>
      </c>
      <c r="U2" s="495" t="str">
        <f>IF(Sheet1!E15="","",Sheet1!E15)</f>
        <v>S95-SHELL PLAID</v>
      </c>
      <c r="V2" s="496"/>
      <c r="W2" s="246"/>
      <c r="X2" s="237">
        <v>1</v>
      </c>
      <c r="Y2" s="238" t="s">
        <v>327</v>
      </c>
      <c r="Z2" s="247" t="str">
        <f>IF($Z$1="","",HLOOKUP($Z$1,'MTM US TRS (R)'!$A$2:$EV$13,ROW(),FALSE))</f>
        <v/>
      </c>
      <c r="AA2" s="244">
        <f>IF(Z2=" ",0,IF($AH$13='Deep Seat -'!$B$1,VLOOKUP('US MTM - Calculation (Regular)'!Y2,'Deep Seat -'!$A$2:$D$13,2,FALSE),IF($AH$13='Deep Seat -'!$C$1,VLOOKUP('US MTM - Calculation (Regular)'!Y2,'Deep Seat -'!$A$2:$D$13,3,FALSE),IF($AH$13='Deep Seat -'!$D$1,VLOOKUP('US MTM - Calculation (Regular)'!Y2,'Deep Seat -'!$A$2:$D$13,4,FALSE),))))</f>
        <v>0</v>
      </c>
      <c r="AB2" s="244">
        <f>IF(Z2=" ",0,IF($AH$14='Hip Forw +'!$B$1,VLOOKUP('US MTM - Calculation (Regular)'!Y2,'Hip Forw +'!$A$2:$E$13,2,FALSE),IF($AH$14='Hip Forw +'!$C$1,VLOOKUP('US MTM - Calculation (Regular)'!Y2,'Hip Forw +'!$A$2:$E$13,3,FALSE),IF($AH$14='Hip Forw +'!$D$1,VLOOKUP('US MTM - Calculation (Regular)'!Y2,'Hip Forw +'!$A$2:$E$13,4,FALSE),IF($AH$14='Hip Forw +'!$E$1,VLOOKUP('US MTM - Calculation (Regular)'!Y2,'Hip Forw +'!$A$2:$E$13,5,FALSE),)))))</f>
        <v>0</v>
      </c>
      <c r="AC2" s="244">
        <f>IF(Z2=" ",0,IF($AH$15='Low Fron'!$B$1,VLOOKUP('US MTM - Calculation (Regular)'!Y2,'Low Fron'!$A$2:$L$13,2,FALSE),IF($AH$15='Low Fron'!$C$1,VLOOKUP('US MTM - Calculation (Regular)'!Y2,'Low Fron'!$A$2:$L$13,3,FALSE),IF($AH$15='Low Fron'!$D$1,VLOOKUP('US MTM - Calculation (Regular)'!Y2,'Low Fron'!$A$2:$L$13,4,FALSE),IF($AH$15='Low Fron'!$E$1,VLOOKUP('US MTM - Calculation (Regular)'!Y2,'Low Fron'!$A$2:$L$13,5,FALSE),IF($AH$15='Low Fron'!$F$1,VLOOKUP('US MTM - Calculation (Regular)'!Y2,'Low Fron'!$A$2:$L$13,6,FALSE),IF($AH$15='Low Fron'!$G$1,VLOOKUP('US MTM - Calculation (Regular)'!Y2,'Low Fron'!$A$2:$L$13,7,FALSE),IF($AH$15='Low Fron'!$H$1,VLOOKUP('US MTM - Calculation (Regular)'!Y2,'Low Fron'!$A$2:$L$13,8,FALSE),IF($AH$15='Low Fron'!$I$1,VLOOKUP('US MTM - Calculation (Regular)'!Y2,'Low Fron'!$A$2:$L$13,9,FALSE),IF($AH$15='Low Fron'!$J$1,VLOOKUP('US MTM - Calculation (Regular)'!Y2,'Low Fron'!$A$2:$L$13,10,FALSE),IF($AH$15='Low Fron'!$K$1,VLOOKUP('US MTM - Calculation (Regular)'!Y2,'Low Fron'!$A$2:$L$13,11,FALSE),IF($AH$15='Low Fron'!$L$1,VLOOKUP('US MTM - Calculation (Regular)'!Y2,'Low Fron'!$A$2:$L$13,12,FALSE),))))))))))))</f>
        <v>0</v>
      </c>
      <c r="AD2" s="244">
        <f>IF(Z2=" ",0,IF($AH$16='Plucrot +'!$B$1,VLOOKUP('US MTM - Calculation (Regular)'!Y2,'Plucrot +'!$A$2:$W$13,2,FALSE),IF($AH$16='Plucrot +'!$C$1,VLOOKUP('US MTM - Calculation (Regular)'!Y2,'Plucrot +'!$A$2:$W$13,3,FALSE),IF($AH$16='Plucrot +'!$D$1,VLOOKUP('US MTM - Calculation (Regular)'!Y2,'Plucrot +'!$A$2:$W$13,4,FALSE),IF($AH$16='Plucrot +'!$E$1,VLOOKUP('US MTM - Calculation (Regular)'!Y2,'Plucrot +'!$A$2:$W$13,5,FALSE),IF($AH$16='Plucrot +'!$F$1,VLOOKUP('US MTM - Calculation (Regular)'!Y2,'Plucrot +'!$A$2:$W$13,6,FALSE),IF($AH$16='Plucrot +'!$G$1,VLOOKUP('US MTM - Calculation (Regular)'!Y2,'Plucrot +'!$A$2:$W$13,7,FALSE),IF($AH$16='Plucrot +'!$H$1,VLOOKUP('US MTM - Calculation (Regular)'!Y2,'Plucrot +'!$A$2:$W$13,8,FALSE),IF($AH$16='Plucrot +'!$I$1,VLOOKUP('US MTM - Calculation (Regular)'!Y2,'Plucrot +'!$A$2:$W$13,9,FALSE),IF($AH$16='Plucrot +'!$J$1,VLOOKUP('US MTM - Calculation (Regular)'!Y2,'Plucrot +'!$A$2:$W$13,10,FALSE),IF($AH$16='Plucrot +'!$K$1,VLOOKUP('US MTM - Calculation (Regular)'!Y2,'Plucrot +'!$A$2:$W$13,11,FALSE),IF($AH$16='Plucrot +'!$L$1,VLOOKUP('US MTM - Calculation (Regular)'!Y2,'Plucrot +'!$A$2:$W$13,12,FALSE),IF($AH$16='Plucrot +'!$M$1,VLOOKUP('US MTM - Calculation (Regular)'!Y2,'Plucrot +'!$A$2:$W$13,13,FALSE),IF($AH$16='Plucrot +'!$N$1,VLOOKUP('US MTM - Calculation (Regular)'!Y2,'Plucrot +'!$A$2:$W$13,14,FALSE),IF($AH$16='Plucrot +'!$O$1,VLOOKUP('US MTM - Calculation (Regular)'!Y2,'Plucrot +'!$A$2:$W$13,15,FALSE),IF($AH$16='Plucrot +'!$P$1,VLOOKUP('US MTM - Calculation (Regular)'!Y2,'Plucrot +'!$A$2:$W$13,16,FALSE),IF($AH$16='Plucrot +'!$Q$1,VLOOKUP('US MTM - Calculation (Regular)'!Y2,'Plucrot +'!$A$2:$W$13,17,FALSE),IF($AH$16='Plucrot +'!$R$1,VLOOKUP('US MTM - Calculation (Regular)'!Y2,'Plucrot +'!$A$2:$W$13,18,FALSE),IF($AH$16='Plucrot +'!$S$1,VLOOKUP('US MTM - Calculation (Regular)'!Y2,'Plucrot +'!$A$2:$W$13,19,FALSE),IF($AH$16='Plucrot +'!$T$1,VLOOKUP('US MTM - Calculation (Regular)'!Y2,'Plucrot +'!$A$2:$W$13,20,FALSE),IF($AH$16='Plucrot +'!$U$1,VLOOKUP('US MTM - Calculation (Regular)'!Y2,'Plucrot +'!$A$2:$W$13,21,FALSE),IF($AH$16='Plucrot +'!$V$1,VLOOKUP('US MTM - Calculation (Regular)'!Y2,'Plucrot +'!$A$2:$W$13,22,FALSE),IF($AH$16='Plucrot +'!$W$1,VLOOKUP('US MTM - Calculation (Regular)'!Y2,'Plucrot +'!$A$2:$W$13,23,FALSE),)))))))))))))))))))))))</f>
        <v>0</v>
      </c>
      <c r="AE2" s="244">
        <f>IF(Z2=" ",0,IF($AH$17='Rais BK + -'!$B$1,VLOOKUP('US MTM - Calculation (Regular)'!Y2,'Rais BK + -'!$A$2:$W$13,2,FALSE),IF($AH$17='Rais BK + -'!$C$1,VLOOKUP('US MTM - Calculation (Regular)'!Y2,'Rais BK + -'!$A$2:$W$13,3,FALSE),IF($AH$17='Rais BK + -'!$D$1,VLOOKUP('US MTM - Calculation (Regular)'!Y2,'Rais BK + -'!$A$2:$W$13,4,FALSE),IF($AH$17='Rais BK + -'!$E$1,VLOOKUP('US MTM - Calculation (Regular)'!Y2,'Rais BK + -'!$A$2:$W$13,5,FALSE),IF($AH$17='Rais BK + -'!$F$1,VLOOKUP('US MTM - Calculation (Regular)'!Y2,'Rais BK + -'!$A$2:$W$13,6,FALSE),IF($AH$17='Rais BK + -'!$G$1,VLOOKUP('US MTM - Calculation (Regular)'!Y2,'Rais BK + -'!$A$2:$W$13,7,FALSE),IF($AH$17='Rais BK + -'!$H$1,VLOOKUP('US MTM - Calculation (Regular)'!Y2,'Rais BK + -'!$A$2:$W$13,8,FALSE),IF($AH$17='Rais BK + -'!$I$1,VLOOKUP('US MTM - Calculation (Regular)'!Y2,'Rais BK + -'!$A$2:$W$13,9,FALSE),IF($AH$17='Rais BK + -'!$J$1,VLOOKUP('US MTM - Calculation (Regular)'!Y2,'Rais BK + -'!$A$2:$W$13,10,FALSE),IF($AH$17='Rais BK + -'!$K$1,VLOOKUP('US MTM - Calculation (Regular)'!Y2,'Rais BK + -'!$A$2:$W$13,11,FALSE),IF($AH$17='Rais BK + -'!$L$1,VLOOKUP('US MTM - Calculation (Regular)'!Y2,'Rais BK + -'!$A$2:$W$13,12,FALSE),IF($AH$17='Rais BK + -'!$M$1,VLOOKUP('US MTM - Calculation (Regular)'!Y2,'Rais BK + -'!$A$2:$W$13,13,FALSE),IF($AH$17='Rais BK + -'!$N$1,VLOOKUP('US MTM - Calculation (Regular)'!Y2,'Rais BK + -'!$A$2:$W$13,14,FALSE),IF($AH$17='Rais BK + -'!$O$1,VLOOKUP('US MTM - Calculation (Regular)'!Y2,'Rais BK + -'!$A$2:$W$13,15,FALSE),IF($AH$17='Rais BK + -'!$P$1,VLOOKUP('US MTM - Calculation (Regular)'!Y2,'Rais BK + -'!$A$2:$W$13,16,FALSE),IF($AH$17='Rais BK + -'!$Q$1,VLOOKUP('US MTM - Calculation (Regular)'!Y2,'Rais BK + -'!$A$2:$W$13,17,FALSE),IF($AH$17='Rais BK + -'!$R$1,VLOOKUP('US MTM - Calculation (Regular)'!Y2,'Rais BK + -'!$A$2:$W$13,18,FALSE),IF($AH$17='Rais BK + -'!$S$1,VLOOKUP('US MTM - Calculation (Regular)'!Y2,'Rais BK + -'!$A$2:$W$13,19,FALSE),IF($AH$17='Rais BK + -'!$T$1,VLOOKUP('US MTM - Calculation (Regular)'!Y2,'Rais BK + -'!$A$2:$W$13,20,FALSE),IF($AH$17='Rais BK + -'!$U$1,VLOOKUP('US MTM - Calculation (Regular)'!Y2,'Rais BK + -'!$A$2:$W$13,21,FALSE),IF($AH$17='Rais BK + -'!$V$1,VLOOKUP('US MTM - Calculation (Regular)'!Y2,'Rais BK + -'!$A$2:$W$13,22,FALSE),IF($AH$17='Rais BK + -'!$W$1,VLOOKUP('US MTM - Calculation (Regular)'!Y2,'Rais BK + -'!$A$2:$W$13,23,FALSE),)))))))))))))))))))))))</f>
        <v>0</v>
      </c>
      <c r="AF2" s="241">
        <f t="shared" ref="AF2:AF12" si="0">SUM(Z2,AA2:AE2)</f>
        <v>0</v>
      </c>
      <c r="AG2" s="242">
        <f>IF(OR(Sheet1!C134="",Sheet1!C134=" "),0,Sheet1!C134)</f>
        <v>0</v>
      </c>
      <c r="AH2" s="245">
        <f>IF(AG2=0,0, AG2-AF2)</f>
        <v>0</v>
      </c>
      <c r="AI2" s="512" t="s">
        <v>487</v>
      </c>
      <c r="AJ2" s="495" t="str">
        <f>IF(Sheet1!E15="","",Sheet1!E15)</f>
        <v>S95-SHELL PLAID</v>
      </c>
      <c r="AK2" s="496"/>
      <c r="AM2" s="248"/>
      <c r="AN2" s="248"/>
      <c r="AO2" s="228"/>
      <c r="AP2" s="249" t="s">
        <v>545</v>
      </c>
      <c r="AQ2" s="250" t="str">
        <f>IF($AQ$1="","",HLOOKUP($AQ$1,'Measurement Chart'!$A$1:$AG$14,ROW(),FALSE))</f>
        <v/>
      </c>
      <c r="AR2" s="242">
        <f>IF(OR(Sheet1!C291="",Sheet1!C291=" "),IF((Sheet1!C363=""),Sheet1!C363,Sheet1!C363+0.5),Sheet1!C291)</f>
        <v>0</v>
      </c>
      <c r="AS2" s="251">
        <f t="shared" ref="AS2:AS14" si="1">IF(AR2=0,0,AR2-AQ2)</f>
        <v>0</v>
      </c>
      <c r="AT2" s="252">
        <f>IF($AS$4='Front Length +'!$B$1,VLOOKUP(AP2,'Front Length +'!$A$2:$AO$14,2,FALSE),IF($AS$4='Front Length +'!$C$1,VLOOKUP(AP2,'Front Length +'!$A$2:$AO$14,3,FALSE),IF($AS$4='Front Length +'!$D$1,VLOOKUP(AP2,'Front Length +'!$A$2:$AO$14,4,FALSE),IF($AS$4='Front Length +'!$E$1,VLOOKUP(AP2,'Front Length +'!$A$2:$AO$14,5,FALSE),IF($AS$4='Front Length +'!$F$1,VLOOKUP(AP2,'Front Length +'!$A$2:$AO$14,6,FALSE),IF($AS$4='Front Length +'!$G$1,VLOOKUP(AP2,'Front Length +'!$A$2:$AO$14,7,FALSE),IF($AS$4='Front Length +'!$H$1,VLOOKUP(AP2,'Front Length +'!$A$2:$AO$14,8,FALSE),IF($AS$4='Front Length +'!$I$1,VLOOKUP(AP2,'Front Length +'!$A$2:$AO$14,9,FALSE),IF($AS$4='Front Length +'!$J$1,VLOOKUP(AP2,'Front Length +'!$A$2:$AO$14,10,FALSE),IF($AS$4='Front Length +'!$K$1,VLOOKUP(AP2,'Front Length +'!$A$2:$AO$14,11,FALSE),IF($AS$4='Front Length +'!$L$1,VLOOKUP(AP2,'Front Length +'!$A$2:$AO$14,12,FALSE),IF($AS$4='Front Length +'!$M$1,VLOOKUP(AP2,'Front Length +'!$A$2:$AO$14,13,FALSE),IF($AS$4='Front Length +'!$N$1,VLOOKUP(AP2,'Front Length +'!$A$2:$AO$14,14,FALSE),IF($AS$4='Front Length +'!$O$1,VLOOKUP(AP2,'Front Length +'!$A$2:$AO$14,15,FALSE),IF($AS$4='Front Length +'!$P$1,VLOOKUP(AP2,'Front Length +'!$A$2:$AO$14,16,FALSE),IF($AS$4='Front Length +'!$Q$1,VLOOKUP(AP2,'Front Length +'!$A$2:$AO$14,17,FALSE),IF($AS$4='Front Length +'!$R$1,VLOOKUP(AP2,'Front Length +'!$A$2:$AO$14,18,FALSE),IF($AS$4='Front Length +'!$S$1,VLOOKUP(AP2,'Front Length +'!$A$2:$AO$14,19,FALSE),IF($AS$4='Front Length +'!$T$1,VLOOKUP(AP2,'Front Length +'!$A$2:$AO$14,20,FALSE),IF($AS$4='Front Length +'!$U$1,VLOOKUP(AP2,'Front Length +'!$A$2:$AO$14,21,FALSE),IF($AS$4='Front Length +'!$V$1,VLOOKUP(AP2,'Front Length +'!$A$2:$AO$14,22,FALSE),IF($AS$4='Front Length +'!$W$1,VLOOKUP(AP2,'Front Length +'!$A$2:$AO$14,23,FALSE),IF($AS$4='Front Length +'!$X$1,VLOOKUP(AP2,'Front Length +'!$A$2:$AO$14,24,FALSE),IF($AS$4='Front Length +'!$Y$1,VLOOKUP(AP2,'Front Length +'!$A$2:$AO$14,25,FALSE),IF($AS$4='Front Length +'!$Z$1,VLOOKUP(AP2,'Front Length +'!$A$2:$AO$14,26,FALSE),IF($AS$4='Front Length +'!$AA$1,VLOOKUP(AP2,'Front Length +'!$A$2:$AO$14,27,FALSE),IF($AS$4='Front Length +'!$AB$1,VLOOKUP(AP2,'Front Length +'!$A$2:$AO$14,28,FALSE),IF($AS$4='Front Length +'!$AC$1,VLOOKUP(AP2,'Front Length +'!$A$2:$AO$14,29,FALSE),IF($AS$4='Front Length +'!$AD$1,VLOOKUP(AP2,'Front Length +'!$A$2:$AO$14,30,FALSE),IF($AS$4='Front Length +'!$AE$1,VLOOKUP(AP2,'Front Length +'!$A$2:$AO$14,31,FALSE),IF($AS$4='Front Length +'!$AF$1,VLOOKUP(AP2,'Front Length +'!$A$2:$AO$14,32,FALSE),IF($AS$4='Front Length +'!$AG$1,VLOOKUP(AP2,'Front Length +'!$A$2:$AO$14,33,FALSE),IF($AS$4='Front Length +'!$AH$1,VLOOKUP(AP2,'Front Length +'!$A$2:$AO$14,34,FALSE),IF($AS$4='Front Length +'!$AI$1,VLOOKUP(AP2,'Front Length +'!$A$2:$AO$14,35,FALSE),IF($AS$4='Front Length +'!$AJ$1,VLOOKUP(AP2,'Front Length +'!$A$2:$AO$14,36,FALSE),IF($AS$4='Front Length +'!$AK$1,VLOOKUP(AP2,'Front Length +'!$A$2:$AO$14,37,FALSE),IF($AS$4='Front Length +'!$AL$1,VLOOKUP(AP2,'Front Length +'!$A$2:$AO$14,38,FALSE),IF($AS$4='Front Length +'!$AM$1,VLOOKUP(AP2,'Front Length +'!$A$2:$AO$14,39,FALSE),IF($AS$4='Front Length +'!$AN$1,VLOOKUP(AP2,'Front Length +'!$A$2:$AO$14,40,FALSE),IF($AS$4='Front Length +'!$AO$1,VLOOKUP(AP2,'Front Length +'!$A$2:$AO$14,41,FALSE),))))))))))))))))))))))))))))))))))))))))</f>
        <v>0</v>
      </c>
      <c r="AU2" s="252">
        <f>IF($AS$4='Front Length -'!$B$1,VLOOKUP(AP2,'Front Length -'!$A$2:$AO$14,2,FALSE),IF($AS$4='Front Length -'!$C$1,VLOOKUP(AP2,'Front Length -'!$A$2:$AO$14,3,FALSE),IF($AS$4='Front Length -'!$D$1,VLOOKUP(AP2,'Front Length -'!$A$2:$AO$14,4,FALSE),IF($AS$4='Front Length -'!$E$1,VLOOKUP(AP2,'Front Length -'!$A$2:$AO$14,5,FALSE),IF($AS$4='Front Length -'!$F$1,VLOOKUP(AP2,'Front Length -'!$A$2:$AO$14,6,FALSE),IF($AS$4='Front Length -'!$G$1,VLOOKUP(AP2,'Front Length -'!$A$2:$AO$14,7,FALSE),IF($AS$4='Front Length -'!$H$1,VLOOKUP(AP2,'Front Length -'!$A$2:$AO$14,8,FALSE),IF($AS$4='Front Length -'!$I$1,VLOOKUP(AP2,'Front Length -'!$A$2:$AO$14,9,FALSE),IF($AS$4='Front Length -'!$J$1,VLOOKUP(AP2,'Front Length -'!$A$2:$AO$14,10,FALSE),IF($AS$4='Front Length -'!$K$1,VLOOKUP(AP2,'Front Length -'!$A$2:$AO$14,11,FALSE),IF($AS$4='Front Length -'!$L$1,VLOOKUP(AP2,'Front Length -'!$A$2:$AO$14,12,FALSE),IF($AS$4='Front Length -'!$M$1,VLOOKUP(AP2,'Front Length -'!$A$2:$AO$14,13,FALSE),IF($AS$4='Front Length -'!$N$1,VLOOKUP(AP2,'Front Length -'!$A$2:$AO$14,14,FALSE),IF($AS$4='Front Length -'!$O$1,VLOOKUP(AP2,'Front Length -'!$A$2:$AO$14,15,FALSE),IF($AS$4='Front Length -'!$P$1,VLOOKUP(AP2,'Front Length -'!$A$2:$AO$14,16,FALSE),IF($AS$4='Front Length -'!$Q$1,VLOOKUP(AP2,'Front Length -'!$A$2:$AO$14,17,FALSE),IF($AS$4='Front Length -'!$R$1,VLOOKUP(AP2,'Front Length -'!$A$2:$AO$14,18,FALSE),IF($AS$4='Front Length -'!$S$1,VLOOKUP(AP2,'Front Length -'!$A$2:$AO$14,19,FALSE),IF($AS$4='Front Length -'!$T$1,VLOOKUP(AP2,'Front Length -'!$A$2:$AO$14,20,FALSE),IF($AS$4='Front Length -'!$U$1,VLOOKUP(AP2,'Front Length -'!$A$2:$AO$14,21,FALSE),IF($AS$4='Front Length -'!$V$1,VLOOKUP(AP2,'Front Length -'!$A$2:$AO$14,22,FALSE),IF($AS$4='Front Length -'!$W$1,VLOOKUP(AP2,'Front Length -'!$A$2:$AO$14,23,FALSE),IF($AS$4='Front Length -'!$X$1,VLOOKUP(AP2,'Front Length -'!$A$2:$AO$14,24,FALSE),IF($AS$4='Front Length -'!$Y$1,VLOOKUP(AP2,'Front Length -'!$A$2:$AO$14,25,FALSE),IF($AS$4='Front Length -'!$Z$1,VLOOKUP(AP2,'Front Length -'!$A$2:$AO$14,26,FALSE),IF($AS$4='Front Length -'!$AA$1,VLOOKUP(AP2,'Front Length -'!$A$2:$AO$14,27,FALSE),IF($AS$4='Front Length -'!$AB$1,VLOOKUP(AP2,'Front Length -'!$A$2:$AO$14,28,FALSE),IF($AS$4='Front Length -'!$AC$1,VLOOKUP(AP2,'Front Length -'!$A$2:$AO$14,29,FALSE),IF($AS$4='Front Length -'!$AD$1,VLOOKUP(AP2,'Front Length -'!$A$2:$AO$14,30,FALSE),IF($AS$4='Front Length -'!$AE$1,VLOOKUP(AP2,'Front Length -'!$A$2:$AO$14,31,FALSE),IF($AS$4='Front Length -'!$AF$1,VLOOKUP(AP2,'Front Length -'!$A$2:$AO$14,32,FALSE),IF($AS$4='Front Length -'!$AG$1,VLOOKUP(AP2,'Front Length -'!$A$2:$AO$14,33,FALSE),IF($AS$4='Front Length -'!$AH$1,VLOOKUP(AP2,'Front Length -'!$A$2:$AO$14,34,FALSE),IF($AS$4='Front Length -'!$AI$1,VLOOKUP(AP2,'Front Length -'!$A$2:$AO$14,35,FALSE),IF($AS$4='Front Length -'!$AJ$1,VLOOKUP(AP2,'Front Length -'!$A$2:$AO$14,36,FALSE),IF($AS$4='Front Length -'!$AK$1,VLOOKUP(AP2,'Front Length -'!$A$2:$AO$14,37,FALSE),IF($AS$4='Front Length -'!$AL$1,VLOOKUP(AP2,'Front Length -'!$A$2:$AO$14,38,FALSE),IF($AS$4='Front Length -'!$AM$1,VLOOKUP(AP2,'Front Length -'!$A$2:$AO$14,39,FALSE),IF($AS$4='Front Length -'!$AN$1,VLOOKUP(AP2,'Front Length -'!$A$2:$AO$14,40,FALSE),IF($AS$4='Front Length -'!$AO$1,VLOOKUP(AP2,'Front Length -'!$A$2:$AO$14,41,FALSE),))))))))))))))))))))))))))))))))))))))))</f>
        <v>0</v>
      </c>
      <c r="AV2" s="253" t="str">
        <f>IF(AQ2="","",IF(AQ2=AR2,(AR2-(AQ2+SUM(AT2:AU2))),IF(AS2=0,0,AR2-(AQ2+SUM(AT2:AU2)))))</f>
        <v/>
      </c>
      <c r="AW2" s="515" t="s">
        <v>487</v>
      </c>
      <c r="AX2" s="254"/>
      <c r="AY2" s="254"/>
      <c r="AZ2" s="255"/>
      <c r="BA2" s="255"/>
      <c r="BB2" s="255"/>
      <c r="BC2" s="255"/>
      <c r="BD2" s="255"/>
      <c r="BE2" s="255"/>
      <c r="BF2" s="255"/>
      <c r="BG2" s="255"/>
      <c r="BH2" s="255"/>
      <c r="BI2" s="255"/>
      <c r="BJ2" s="255"/>
      <c r="BK2" s="255"/>
      <c r="BL2" s="255"/>
      <c r="BM2" s="255"/>
      <c r="BN2" s="255"/>
      <c r="BO2" s="255"/>
      <c r="BP2" s="255"/>
      <c r="BQ2" s="256" t="s">
        <v>603</v>
      </c>
      <c r="BR2" s="256"/>
      <c r="BS2" s="256"/>
      <c r="BT2" s="257" t="s">
        <v>604</v>
      </c>
      <c r="BU2" s="257"/>
      <c r="BV2" s="257"/>
      <c r="BW2" s="257" t="s">
        <v>605</v>
      </c>
      <c r="BX2" s="257"/>
      <c r="BY2" s="257"/>
    </row>
    <row r="3" spans="1:77" ht="45.95" customHeight="1" thickBot="1" x14ac:dyDescent="0.6">
      <c r="A3" s="259">
        <v>2</v>
      </c>
      <c r="B3" s="260" t="s">
        <v>56</v>
      </c>
      <c r="C3" s="261">
        <f>IF($C$1="","",HLOOKUP($C$1,'Size chart - R'!$A$1:$AC$16,ROW(),FALSE))</f>
        <v>24.75</v>
      </c>
      <c r="D3" s="262">
        <f>IF(C3=" ",0,IF($S$17='AH 34 A+'!$B$1,VLOOKUP('US MTM - Calculation (Regular)'!B3,'AH 34 A+'!$A$2:$G$16,2,FALSE),IF($S$17='AH 34 A+'!$C$1,VLOOKUP('US MTM - Calculation (Regular)'!B3,'AH 34 A+'!$A$2:$G$16,3,FALSE),IF($S$17='AH 34 A+'!$D$1,VLOOKUP('US MTM - Calculation (Regular)'!B3,'AH 34 A+'!$A$2:$G$16,4,FALSE),IF($S$17='AH 34 A+'!$E$1,VLOOKUP('US MTM - Calculation (Regular)'!B3,'AH 34 A+'!$A$2:$G$16,5,FALSE),IF($S$17='AH 34 A+'!$F$1,VLOOKUP('US MTM - Calculation (Regular)'!B3,'AH 34 A+'!$A$2:$G$16,6,FALSE),IF($S$17='AH 34 A+'!$G$1,VLOOKUP('US MTM - Calculation (Regular)'!B3,'AH 34 A+'!$A$2:$G$16,7,FALSE),)))))))</f>
        <v>0</v>
      </c>
      <c r="E3" s="262">
        <f>IF(C3=" ",0,IF($S$18='Erect +'!$B$1,VLOOKUP('US MTM - Calculation (Regular)'!B3,'Erect +'!$A$2:$D$16,2,FALSE),IF($S$18='Erect +'!$C$1,VLOOKUP('US MTM - Calculation (Regular)'!B3,'Erect +'!$A$2:$D$16,3,FALSE),IF($S$18='Erect +'!$D$1,VLOOKUP('US MTM - Calculation (Regular)'!B3,'Erect +'!$A$2:$D$16,4,FALSE),))))</f>
        <v>0</v>
      </c>
      <c r="F3" s="262">
        <f>IF(C3=" ",0,IF($S$19='Full Chest'!$B$1,VLOOKUP('US MTM - Calculation (Regular)'!B3,'Full Chest'!$A$2:$F$16,2,FALSE),IF($S$19='Full Chest'!$C$1,VLOOKUP('US MTM - Calculation (Regular)'!B3,'Full Chest'!$A$2:$F$16,3,FALSE),IF($S$19='Full Chest'!$D$1,VLOOKUP('US MTM - Calculation (Regular)'!B3,'Full Chest'!$A$2:$F$16,4,FALSE),))))</f>
        <v>0</v>
      </c>
      <c r="G3" s="262">
        <f>IF(C3=" ",0,IF($S$20='Head For +'!$B$1,VLOOKUP('US MTM - Calculation (Regular)'!B3,'Head For +'!$A$2:$E$16,2,FALSE),IF($S$20='Head For +'!$C$1,VLOOKUP('US MTM - Calculation (Regular)'!B3,'Head For +'!$A$2:$E$16,3,FALSE),IF($S$20='Head For +'!$D$1,VLOOKUP('US MTM - Calculation (Regular)'!B3,'Head For +'!$A$2:$E$16,4,FALSE),IF($S$20='Head For +'!$E$1,VLOOKUP('US MTM - Calculation (Regular)'!B3,'Head For +'!$A$2:$E$16,5,FALSE),)))))</f>
        <v>0</v>
      </c>
      <c r="H3" s="262">
        <f>IF(C3=" ",0,IF($S$21='LOW-CLR +'!$B$1,VLOOKUP('US MTM - Calculation (Regular)'!B3,'LOW-CLR +'!$A$2:$H$16,2,FALSE),IF($S$21='LOW-CLR +'!$C$1,VLOOKUP('US MTM - Calculation (Regular)'!B3,'LOW-CLR +'!$A$2:$H$16,3,FALSE),IF($S$21='LOW-CLR +'!$D$1,VLOOKUP('US MTM - Calculation (Regular)'!B3,'LOW-CLR +'!$A$2:$H$16,4,FALSE),IF($S$21='LOW-CLR +'!$E$1,VLOOKUP('US MTM - Calculation (Regular)'!B3,'LOW-CLR +'!$A$2:$H$16,5,FALSE),IF($S$21='LOW-CLR +'!$F$1,VLOOKUP('US MTM - Calculation (Regular)'!B3,'LOW-CLR +'!$A$2:$H$16,6,FALSE),))))))</f>
        <v>0</v>
      </c>
      <c r="I3" s="262">
        <f>IF(C3=" ",0,IF($S$22='P+AH+1 2'!$B$1,VLOOKUP('US MTM - Calculation (Regular)'!B3,'P+AH+1 2'!$A$2:$D$16,2,FALSE),IF($S$22='P+AH+1 2'!$C$1,VLOOKUP('US MTM - Calculation (Regular)'!B3,'P+AH+1 2'!$A$2:$D$16,3,FALSE),IF($S$22='P+AH+1 2'!$D$1,VLOOKUP('US MTM - Calculation (Regular)'!B3,'P+AH+1 2'!$A$2:$D$16,4,FALSE),))))</f>
        <v>0</v>
      </c>
      <c r="J3" s="262"/>
      <c r="K3" s="263">
        <f t="shared" ref="K3:K16" si="2">SUM(C3,D3:J3)</f>
        <v>24.75</v>
      </c>
      <c r="L3" s="242">
        <f>IF(OR(Sheet1!C23="",Sheet1!C23=" "),0,Sheet1!C23)</f>
        <v>22</v>
      </c>
      <c r="M3" s="486">
        <f t="shared" ref="M3:M16" si="3">ROUNDDOWN(IF(L3=0,0,L3-K3)*8,0)/8</f>
        <v>-2.75</v>
      </c>
      <c r="N3" s="265">
        <f>IF($M$8='12 Back'!$B$1,VLOOKUP('US MTM - Calculation (Regular)'!B3,'12 Back'!$A$2:$BG$16,2,FALSE),IF($M$8='12 Back'!$C$1,VLOOKUP('US MTM - Calculation (Regular)'!B3,'12 Back'!$A$2:$BG$16,3,FALSE),IF($M$8='12 Back'!$D$1,VLOOKUP('US MTM - Calculation (Regular)'!B3,'12 Back'!$A$2:$BG$16,4,FALSE),IF($M$8='12 Back'!$E$1,VLOOKUP('US MTM - Calculation (Regular)'!B3,'12 Back'!$A$2:$BG$16,5,FALSE),IF($M$8='12 Back'!$F$1,VLOOKUP('US MTM - Calculation (Regular)'!B3,'12 Back'!$A$2:$BG$16,6,FALSE),IF($M$8='12 Back'!$G$1,VLOOKUP('US MTM - Calculation (Regular)'!B3,'12 Back'!$A$2:$BG$16,7,FALSE),IF($M$8='12 Back'!$H$1,VLOOKUP('US MTM - Calculation (Regular)'!B3,'12 Back'!$A$2:$BG$16,8,FALSE),IF($M$8='12 Back'!$I$1,VLOOKUP('US MTM - Calculation (Regular)'!B3,'12 Back'!$A$2:$BG$16,9,FALSE),IF($M$8='12 Back'!$J$1,VLOOKUP('US MTM - Calculation (Regular)'!B3,'12 Back'!$A$2:$BG$16,10,FALSE),IF($M$8='12 Back'!$K$1,VLOOKUP('US MTM - Calculation (Regular)'!B3,'12 Back'!$A$2:$BG$16,11,FALSE),IF($M$8='12 Back'!$L$1,VLOOKUP('US MTM - Calculation (Regular)'!B3,'12 Back'!$A$2:$BG$16,12,FALSE),IF($M$8='12 Back'!$M$1,VLOOKUP('US MTM - Calculation (Regular)'!B3,'12 Back'!$A$2:$BG$16,13,FALSE),IF($M$8='12 Back'!$N$1,VLOOKUP('US MTM - Calculation (Regular)'!B3,'12 Back'!$A$2:$BG$16,14,FALSE),IF($M$8='12 Back'!$O$1,VLOOKUP('US MTM - Calculation (Regular)'!B3,'12 Back'!$A$2:$BG$16,15,FALSE),IF($M$8='12 Back'!$P$1,VLOOKUP('US MTM - Calculation (Regular)'!B3,'12 Back'!$A$2:$BG$16,16,FALSE),IF($M$8='12 Back'!$Q$1,VLOOKUP('US MTM - Calculation (Regular)'!B3,'12 Back'!$A$2:$BG$16,17,FALSE),IF($M$8='12 Back'!$R$1,VLOOKUP('US MTM - Calculation (Regular)'!B3,'12 Back'!$A$2:$BG$16,18,FALSE),IF($M$8='12 Back'!$S$1,VLOOKUP('US MTM - Calculation (Regular)'!B3,'12 Back'!$A$2:$BG$16,19,FALSE),IF($M$8='12 Back'!$T$1,VLOOKUP('US MTM - Calculation (Regular)'!B3,'12 Back'!$A$2:$BG$16,20,FALSE),IF($M$8='12 Back'!$U$1,VLOOKUP('US MTM - Calculation (Regular)'!B3,'12 Back'!$A$2:$BG$16,21,FALSE),IF($M$8='12 Back'!$V$1,VLOOKUP('US MTM - Calculation (Regular)'!B3,'12 Back'!$A$2:$BG$16,22,FALSE),IF($M$8='12 Back'!$W$1,VLOOKUP('US MTM - Calculation (Regular)'!B3,'12 Back'!$A$2:$BG$16,23,FALSE),IF($M$8='12 Back'!$X$1,VLOOKUP('US MTM - Calculation (Regular)'!B3,'12 Back'!$A$2:$BG$16,24,FALSE),IF($M$8='12 Back'!$Y$1,VLOOKUP('US MTM - Calculation (Regular)'!B3,'12 Back'!$A$2:$BG$16,25,FALSE),IF($M$8='12 Back'!$Z$1,VLOOKUP('US MTM - Calculation (Regular)'!B3,'12 Back'!$A$2:$BG$16,26,FALSE),IF($M$8='12 Back'!$AA$1,VLOOKUP('US MTM - Calculation (Regular)'!B3,'12 Back'!$A$2:$BG$16,27,FALSE),IF($M$8='12 Back'!$AB$1,VLOOKUP('US MTM - Calculation (Regular)'!B3,'12 Back'!$A$2:$BG$16,28,FALSE),IF($M$8='12 Back'!$AC$1,VLOOKUP('US MTM - Calculation (Regular)'!B3,'12 Back'!$A$2:$BG$16,29,FALSE),IF($M$8='12 Back'!$AD$1,VLOOKUP('US MTM - Calculation (Regular)'!B3,'12 Back'!$A$2:$BG$16,30,FALSE),IF($M$8='12 Back'!$AE$1,VLOOKUP('US MTM - Calculation (Regular)'!B3,'12 Back'!$A$2:$BG$16,31,FALSE),IF($M$8='12 Back'!$AF$1,VLOOKUP('US MTM - Calculation (Regular)'!B3,'12 Back'!$A$2:$BG$16,32,FALSE),IF($M$8='12 Back'!$AG$1,VLOOKUP('US MTM - Calculation (Regular)'!B3,'12 Back'!$A$2:$BG$16,33,FALSE),IF($M$8='12 Back'!$AH$1,VLOOKUP('US MTM - Calculation (Regular)'!B3,'12 Back'!$A$2:$BG$16,34,FALSE),IF($M$8='12 Back'!$AI$1,VLOOKUP('US MTM - Calculation (Regular)'!B3,'12 Back'!$A$2:$BG$16,35,FALSE),IF($M$8='12 Back'!$AJ$1,VLOOKUP('US MTM - Calculation (Regular)'!B3,'12 Back'!$A$2:$BG$16,36,FALSE),IF($M$8='12 Back'!$AK$1,VLOOKUP('US MTM - Calculation (Regular)'!B3,'12 Back'!$A$2:$BG$16,37,FALSE),IF($M$8='12 Back'!$AL$1,VLOOKUP('US MTM - Calculation (Regular)'!B3,'12 Back'!$A$2:$BG$16,38,FALSE),IF($M$8='12 Back'!$AM$1,VLOOKUP('US MTM - Calculation (Regular)'!B3,'12 Back'!$A$2:$BG$16,39,FALSE),IF($M$8='12 Back'!$AN$1,VLOOKUP('US MTM - Calculation (Regular)'!B3,'12 Back'!$A$2:$BG$16,40,FALSE),IF($M$8='12 Back'!$AO$1,VLOOKUP('US MTM - Calculation (Regular)'!B3,'12 Back'!$A$2:$BG$16,41,FALSE),IF($M$8='12 Back'!$AP$1,VLOOKUP('US MTM - Calculation (Regular)'!B3,'12 Back'!$A$2:$BG$16,42,FALSE),IF($M$8='12 Back'!$AQ$1,VLOOKUP('US MTM - Calculation (Regular)'!B3,'12 Back'!$A$2:$BG$16,43,FALSE),IF($M$8='12 Back'!$AR$1,VLOOKUP('US MTM - Calculation (Regular)'!B3,'12 Back'!$A$2:$BG$16,44,FALSE),IF($M$8='12 Back'!$AS$1,VLOOKUP('US MTM - Calculation (Regular)'!B3,'12 Back'!$A$2:$BG$16,45,FALSE),IF($M$8='12 Back'!$AT$1,VLOOKUP('US MTM - Calculation (Regular)'!B3,'12 Back'!$A$2:$BG$16,46,FALSE),IF($M$8='12 Back'!$AU$1,VLOOKUP('US MTM - Calculation (Regular)'!B3,'12 Back'!$A$2:$BG$16,47,FALSE),IF($M$8='12 Back'!$AV$1,VLOOKUP('US MTM - Calculation (Regular)'!B3,'12 Back'!$A$2:$BG$16,48,FALSE),IF($M$8='12 Back'!$AW$1,VLOOKUP('US MTM - Calculation (Regular)'!B3,'12 Back'!$A$2:$BG$16,49,FALSE),IF($M$8='12 Back'!$AX$1,VLOOKUP('US MTM - Calculation (Regular)'!B3,'12 Back'!$A$2:$BG$16,50,FALSE),IF($M$8='12 Back'!$AY$1,VLOOKUP('US MTM - Calculation (Regular)'!B3,'12 Back'!$A$2:$BG$16,51,FALSE),IF($M$8='12 Back'!$AZ$1,VLOOKUP('US MTM - Calculation (Regular)'!B3,'12 Back'!$A$2:$BG$16,52,FALSE),IF($M$8='12 Back'!$BA$1,VLOOKUP('US MTM - Calculation (Regular)'!B3,'12 Back'!$A$2:$BG$16,53,FALSE),IF($M$8='12 Back'!$BB$1,VLOOKUP('US MTM - Calculation (Regular)'!B3,'12 Back'!$A$2:$BG$16,54,FALSE),IF($M$8='12 Back'!$BC$1,VLOOKUP('US MTM - Calculation (Regular)'!B3,'12 Back'!$A$2:$BG$16,55,FALSE),IF($M$8='12 Back'!$BD$1,VLOOKUP('US MTM - Calculation (Regular)'!B3,'12 Back'!$A$2:$BG$16,56,FALSE),IF($M$8='12 Back'!$BE$1,VLOOKUP('US MTM - Calculation (Regular)'!B3,'12 Back'!$A$2:$BG$16,57,FALSE),IF($M$8='12 Back'!$BF$1,VLOOKUP('US MTM - Calculation (Regular)'!B3,'12 Back'!$A$2:$BG$16,58,FALSE),IF($M$8='12 Back'!$BG$1,VLOOKUP('US MTM - Calculation (Regular)'!B3,'12 Back'!$A$2:$BG$16,59,FALSE),))))))))))))))))))))))))))))))))))))))))))))))))))))))))))</f>
        <v>0</v>
      </c>
      <c r="O3" s="265">
        <f>IF($M$3='Half Grith'!$B$1,VLOOKUP('US MTM - Calculation (Regular)'!B3,'Half Grith'!$A$2:$BN$16,2,FALSE),IF($M$3='Half Grith'!$C$1,VLOOKUP('US MTM - Calculation (Regular)'!B3,'Half Grith'!$A$2:$BN$16,3,FALSE),IF($M$3='Half Grith'!$D$1,VLOOKUP('US MTM - Calculation (Regular)'!B3,'Half Grith'!$A$2:$BN$16,4,FALSE),IF($M$3='Half Grith'!$E$1,VLOOKUP('US MTM - Calculation (Regular)'!B3,'Half Grith'!$A$2:$BN$16,5,FALSE),IF($M$3='Half Grith'!$F$1,VLOOKUP('US MTM - Calculation (Regular)'!B3,'Half Grith'!$A$2:$BN$16,6,FALSE),IF($M$3='Half Grith'!$G$1,VLOOKUP('US MTM - Calculation (Regular)'!B3,'Half Grith'!$A$2:$BN$16,7,FALSE),IF($M$3='Half Grith'!$H$1,VLOOKUP('US MTM - Calculation (Regular)'!B3,'Half Grith'!$A$2:$BN$16,8,FALSE),IF($M$3='Half Grith'!$I$1,VLOOKUP('US MTM - Calculation (Regular)'!B3,'Half Grith'!$A$2:$BN$16,9,FALSE),IF($M$3='Half Grith'!$J$1,VLOOKUP('US MTM - Calculation (Regular)'!B3,'Half Grith'!$A$2:$BN$16,10,FALSE),IF($M$3='Half Grith'!$K$1,VLOOKUP('US MTM - Calculation (Regular)'!B3,'Half Grith'!$A$2:$BN$16,11,FALSE),IF($M$3='Half Grith'!$L$1,VLOOKUP('US MTM - Calculation (Regular)'!B3,'Half Grith'!$A$2:$BN$16,12,FALSE),IF($M$3='Half Grith'!$M$1,VLOOKUP('US MTM - Calculation (Regular)'!B3,'Half Grith'!$A$2:$BN$16,13,FALSE),IF($M$3='Half Grith'!$N$1,VLOOKUP('US MTM - Calculation (Regular)'!B3,'Half Grith'!$A$2:$BN$16,14,FALSE),IF($M$3='Half Grith'!$O$1,VLOOKUP('US MTM - Calculation (Regular)'!B3,'Half Grith'!$A$2:$BN$16,15,FALSE),IF($M$3='Half Grith'!$P$1,VLOOKUP('US MTM - Calculation (Regular)'!B3,'Half Grith'!$A$2:$BN$16,16,FALSE),IF($M$3='Half Grith'!$Q$1,VLOOKUP('US MTM - Calculation (Regular)'!B3,'Half Grith'!$A$2:$BN$16,17,FALSE),IF($M$3='Half Grith'!$R$1,VLOOKUP('US MTM - Calculation (Regular)'!B3,'Half Grith'!$A$2:$BN$16,18,FALSE),IF($M$3='Half Grith'!$S$1,VLOOKUP('US MTM - Calculation (Regular)'!B3,'Half Grith'!$A$2:$BN$16,19,FALSE),IF($M$3='Half Grith'!$T$1,VLOOKUP('US MTM - Calculation (Regular)'!B3,'Half Grith'!$A$2:$BN$16,20,FALSE),IF($M$3='Half Grith'!$U$1,VLOOKUP('US MTM - Calculation (Regular)'!B3,'Half Grith'!$A$2:$BN$16,21,FALSE),IF($M$3='Half Grith'!$V$1,VLOOKUP('US MTM - Calculation (Regular)'!B3,'Half Grith'!$A$2:$BN$16,22,FALSE),IF($M$3='Half Grith'!$W$1,VLOOKUP('US MTM - Calculation (Regular)'!B3,'Half Grith'!$A$2:$BN$16,23,FALSE),IF($M$3='Half Grith'!$X$1,VLOOKUP('US MTM - Calculation (Regular)'!B3,'Half Grith'!$A$2:$BN$16,24,FALSE),IF($M$3='Half Grith'!$Y$1,VLOOKUP('US MTM - Calculation (Regular)'!B3,'Half Grith'!$A$2:$BN$16,25,FALSE),IF($M$3='Half Grith'!$Z$1,VLOOKUP('US MTM - Calculation (Regular)'!B3,'Half Grith'!$A$2:$BN$16,26,FALSE),IF($M$3='Half Grith'!$AA$1,VLOOKUP('US MTM - Calculation (Regular)'!B3,'Half Grith'!$A$2:$BN$16,27,FALSE),IF($M$3='Half Grith'!$AB$1,VLOOKUP('US MTM - Calculation (Regular)'!B3,'Half Grith'!$A$2:$BN$16,28,FALSE),IF($M$3='Half Grith'!$AC$1,VLOOKUP('US MTM - Calculation (Regular)'!B3,'Half Grith'!$A$2:$BN$16,29,FALSE),IF($M$3='Half Grith'!$AD$1,VLOOKUP('US MTM - Calculation (Regular)'!B3,'Half Grith'!$A$2:$BN$16,30,FALSE),IF($M$3='Half Grith'!$AE$1,VLOOKUP('US MTM - Calculation (Regular)'!B3,'Half Grith'!$A$2:$BN$16,31,FALSE),IF($M$3='Half Grith'!$AF$1,VLOOKUP('US MTM - Calculation (Regular)'!B3,'Half Grith'!$A$2:$BN$16,32,FALSE),IF($M$3='Half Grith'!$AG$1,VLOOKUP('US MTM - Calculation (Regular)'!B3,'Half Grith'!$A$2:$BN$16,33,FALSE),IF($M$3='Half Grith'!$AH$1,VLOOKUP('US MTM - Calculation (Regular)'!B3,'Half Grith'!$A$2:$BN$16,34,FALSE),IF($M$3='Half Grith'!$AI$1,VLOOKUP('US MTM - Calculation (Regular)'!B3,'Half Grith'!$A$2:$BN$16,35,FALSE),IF($M$3='Half Grith'!$AJ$1,VLOOKUP('US MTM - Calculation (Regular)'!B3,'Half Grith'!$A$2:$BN$16,36,FALSE),IF($M$3='Half Grith'!$AK$1,VLOOKUP('US MTM - Calculation (Regular)'!B3,'Half Grith'!$A$2:$BN$16,37,FALSE),IF($M$3='Half Grith'!$AL$1,VLOOKUP('US MTM - Calculation (Regular)'!B3,'Half Grith'!$A$2:$BN$16,38,FALSE),IF($M$3='Half Grith'!$AM$1,VLOOKUP('US MTM - Calculation (Regular)'!B3,'Half Grith'!$A$2:$BN$16,39,FALSE),IF($M$3='Half Grith'!$AN$1,VLOOKUP('US MTM - Calculation (Regular)'!B3,'Half Grith'!$A$2:$BN$16,40,FALSE),IF($M$3='Half Grith'!$AO$1,VLOOKUP('US MTM - Calculation (Regular)'!B3,'Half Grith'!$A$2:$BN$16,41,FALSE),IF($M$3='Half Grith'!$AP$1,VLOOKUP('US MTM - Calculation (Regular)'!B3,'Half Grith'!$A$2:$BN$16,42,FALSE),IF($M$3='Half Grith'!$AQ$1,VLOOKUP('US MTM - Calculation (Regular)'!B3,'Half Grith'!$A$2:$BN$16,43,FALSE),IF($M$3='Half Grith'!$AR$1,VLOOKUP('US MTM - Calculation (Regular)'!B3,'Half Grith'!$A$2:$BN$16,44,FALSE),IF($M$3='Half Grith'!$AS$1,VLOOKUP('US MTM - Calculation (Regular)'!B3,'Half Grith'!$A$2:$BN$16,45,FALSE),IF($M$3='Half Grith'!$AT$1,VLOOKUP('US MTM - Calculation (Regular)'!B3,'Half Grith'!$A$2:$BN$16,46,FALSE),IF($M$3='Half Grith'!$AU$1,VLOOKUP('US MTM - Calculation (Regular)'!B3,'Half Grith'!$A$2:$BN$16,47,FALSE),IF($M$3='Half Grith'!$AV$1,VLOOKUP('US MTM - Calculation (Regular)'!B3,'Half Grith'!$A$2:$BN$16,48,FALSE),IF($M$3='Half Grith'!$AW$1,VLOOKUP('US MTM - Calculation (Regular)'!B3,'Half Grith'!$A$2:$BN$16,49,FALSE),IF($M$3='Half Grith'!$AX$1,VLOOKUP('US MTM - Calculation (Regular)'!B3,'Half Grith'!$A$2:$BN$16,50,FALSE),IF($M$3='Half Grith'!$AY$1,VLOOKUP('US MTM - Calculation (Regular)'!B3,'Half Grith'!$A$2:$BN$16,51,FALSE),IF($M$3='Half Grith'!$AZ$1,VLOOKUP('US MTM - Calculation (Regular)'!B3,'Half Grith'!$A$2:$BN$16,52,FALSE),IF($M$3='Half Grith'!$BA$1,VLOOKUP('US MTM - Calculation (Regular)'!B3,'Half Grith'!$A$2:$BN$16,53,FALSE),IF($M$3='Half Grith'!$BB$1,VLOOKUP('US MTM - Calculation (Regular)'!B3,'Half Grith'!$A$2:$BN$16,54,FALSE),IF($M$3='Half Grith'!$BC$1,VLOOKUP('US MTM - Calculation (Regular)'!B3,'Half Grith'!$A$2:$BN$16,55,FALSE),IF($M$3='Half Grith'!$BD$1,VLOOKUP('US MTM - Calculation (Regular)'!B3,'Half Grith'!$A$2:$BN$16,56,FALSE),IF($M$3='Half Grith'!$BE$1,VLOOKUP('US MTM - Calculation (Regular)'!B3,'Half Grith'!$A$2:$BN$16,57,FALSE),IF($M$3='Half Grith'!$BF$1,VLOOKUP('US MTM - Calculation (Regular)'!B3,'Half Grith'!$A$2:$BN$16,58,FALSE),IF($M$3='Half Grith'!$BG$1,VLOOKUP('US MTM - Calculation (Regular)'!B3,'Half Grith'!$A$2:$BN$16,59,FALSE),IF($M$3='Half Grith'!$BH$1,VLOOKUP('US MTM - Calculation (Regular)'!B3,'Half Grith'!$A$2:$BN$16,60,FALSE),IF($M$3='Half Grith'!$BI$1,VLOOKUP('US MTM - Calculation (Regular)'!B3,'Half Grith'!$A$2:$BN$16,61,FALSE),IF($M$3='Half Grith'!$BJ$1,VLOOKUP('US MTM - Calculation (Regular)'!B3,'Half Grith'!$A$2:$BN$16,62,FALSE),IF($M$3='Half Grith'!$BK$1,VLOOKUP('US MTM - Calculation (Regular)'!B3,'Half Grith'!$A$2:$BN$16,63,FALSE),IF($M$3='Half Grith'!$BL$1,VLOOKUP('US MTM - Calculation (Regular)'!B3,'Half Grith'!$A$2:$BN$16,64,FALSE),IF($M$3='Half Grith'!$BM$1,VLOOKUP('US MTM - Calculation (Regular)'!B3,'Half Grith'!$A$2:$BN$16,65,FALSE),))))))))))))))))))))))))))))))))))))))))))))))))))))))))))))))))</f>
        <v>0</v>
      </c>
      <c r="P3" s="265">
        <f>IF($M$4=SEAT!$B$1,VLOOKUP('US MTM - Calculation (Regular)'!B3,SEAT!$A$2:$AY$16,2,FALSE),IF($M$4=SEAT!$C$1,VLOOKUP('US MTM - Calculation (Regular)'!B3,SEAT!$A$2:$AY$16,3,FALSE),IF($M$4=SEAT!$D$1,VLOOKUP('US MTM - Calculation (Regular)'!B3,SEAT!$A$2:$AY$16,4,FALSE),IF($M$4=SEAT!$E$1,VLOOKUP('US MTM - Calculation (Regular)'!B3,SEAT!$A$2:$AY$16,5,FALSE),IF($M$4=SEAT!$F$1,VLOOKUP('US MTM - Calculation (Regular)'!B3,SEAT!$A$2:$AY$16,6,FALSE),IF($M$4=SEAT!$G$1,VLOOKUP('US MTM - Calculation (Regular)'!B3,SEAT!$A$2:$AY$16,7,FALSE),IF($M$4=SEAT!$H$1,VLOOKUP('US MTM - Calculation (Regular)'!B3,SEAT!$A$2:$AY$16,8,FALSE),IF($M$4=SEAT!$I$1,VLOOKUP('US MTM - Calculation (Regular)'!B3,SEAT!$A$2:$AY$16,9,FALSE),IF($M$4=SEAT!$J$1,VLOOKUP('US MTM - Calculation (Regular)'!B3,SEAT!$A$2:$AY$16,10,FALSE),IF($M$4=SEAT!$K$1,VLOOKUP('US MTM - Calculation (Regular)'!B3,SEAT!$A$2:$AY$16,11,FALSE),IF($M$4=SEAT!$L$1,VLOOKUP('US MTM - Calculation (Regular)'!B3,SEAT!$A$2:$AY$16,12,FALSE),IF($M$4=SEAT!$M$1,VLOOKUP('US MTM - Calculation (Regular)'!B3,SEAT!$A$2:$AY$16,13,FALSE),IF($M$4=SEAT!$N$1,VLOOKUP('US MTM - Calculation (Regular)'!B3,SEAT!$A$2:$AY$16,14,FALSE),IF($M$4=SEAT!$O$1,VLOOKUP('US MTM - Calculation (Regular)'!B3,SEAT!$A$2:$AY$16,15,FALSE),IF($M$4=SEAT!$P$1,VLOOKUP('US MTM - Calculation (Regular)'!B3,SEAT!$A$2:$AY$16,16,FALSE),IF($M$4=SEAT!$Q$1,VLOOKUP('US MTM - Calculation (Regular)'!B3,SEAT!$A$2:$AY$16,17,FALSE),IF($M$4=SEAT!$R$1,VLOOKUP('US MTM - Calculation (Regular)'!B3,SEAT!$A$2:$AY$16,18,FALSE),IF($M$4=SEAT!$S$1,VLOOKUP('US MTM - Calculation (Regular)'!B3,SEAT!$A$2:$AY$16,19,FALSE),IF($M$4=SEAT!$T$1,VLOOKUP('US MTM - Calculation (Regular)'!B3,SEAT!$A$2:$AY$16,20,FALSE),IF($M$4=SEAT!$U$1,VLOOKUP('US MTM - Calculation (Regular)'!B3,SEAT!$A$2:$AY$16,21,FALSE),IF($M$4=SEAT!$V$1,VLOOKUP('US MTM - Calculation (Regular)'!B3,SEAT!$A$2:$AY$16,22,FALSE),IF($M$4=SEAT!$W$1,VLOOKUP('US MTM - Calculation (Regular)'!B3,SEAT!$A$2:$AY$16,23,FALSE),IF($M$4=SEAT!$X$1,VLOOKUP('US MTM - Calculation (Regular)'!B3,SEAT!$A$2:$AY$16,24,FALSE),IF($M$4=SEAT!$Y$1,VLOOKUP('US MTM - Calculation (Regular)'!B3,SEAT!$A$2:$AY$16,25,FALSE),IF($M$4=SEAT!$Z$1,VLOOKUP('US MTM - Calculation (Regular)'!B3,SEAT!$A$2:$AY$16,26,FALSE),IF($M$4=SEAT!$AA$1,VLOOKUP('US MTM - Calculation (Regular)'!B3,SEAT!$A$2:$AY$16,27,FALSE),IF($M$4=SEAT!$AB$1,VLOOKUP('US MTM - Calculation (Regular)'!B3,SEAT!$A$2:$AY$16,28,FALSE),IF($M$4=SEAT!$AC$1,VLOOKUP('US MTM - Calculation (Regular)'!B3,SEAT!$A$2:$AY$16,29,FALSE),IF($M$4=SEAT!$AD$1,VLOOKUP('US MTM - Calculation (Regular)'!B3,SEAT!$A$2:$AY$16,30,FALSE),IF($M$4=SEAT!$AE$1,VLOOKUP('US MTM - Calculation (Regular)'!B3,SEAT!$A$2:$AY$16,31,FALSE),IF($M$4=SEAT!$AF$1,VLOOKUP('US MTM - Calculation (Regular)'!B3,SEAT!$A$2:$AY$16,32,FALSE),IF($M$4=SEAT!$AG$1,VLOOKUP('US MTM - Calculation (Regular)'!B3,SEAT!$A$2:$AY$16,33,FALSE),IF($M$4=SEAT!$AH$1,VLOOKUP('US MTM - Calculation (Regular)'!B3,SEAT!$A$2:$AY$16,34,FALSE),IF($M$4=SEAT!$AI$1,VLOOKUP('US MTM - Calculation (Regular)'!B3,SEAT!$A$2:$AY$16,35,FALSE),IF($M$4=SEAT!$AJ$1,VLOOKUP('US MTM - Calculation (Regular)'!B3,SEAT!$A$2:$AY$16,36,FALSE),IF($M$4=SEAT!$AK$1,VLOOKUP('US MTM - Calculation (Regular)'!B3,SEAT!$A$2:$AY$16,37,FALSE),IF($M$4=SEAT!$AL$1,VLOOKUP('US MTM - Calculation (Regular)'!B3,SEAT!$A$2:$AY$16,38,FALSE),IF($M$4=SEAT!$AM$1,VLOOKUP('US MTM - Calculation (Regular)'!B3,SEAT!$A$2:$AY$16,39,FALSE),IF($M$4=SEAT!$AN$1,VLOOKUP('US MTM - Calculation (Regular)'!B3,SEAT!$A$2:$AY$16,40,FALSE),IF($M$4=SEAT!$AO$1,VLOOKUP('US MTM - Calculation (Regular)'!B3,SEAT!$A$2:$AY$16,41,FALSE),IF($M$4=SEAT!$AP$1,VLOOKUP('US MTM - Calculation (Regular)'!B3,SEAT!$A$2:$AY$16,42,FALSE),IF($M$4=SEAT!$AQ$1,VLOOKUP('US MTM - Calculation (Regular)'!B3,SEAT!$A$2:$AY$16,43,FALSE),IF($M$4=SEAT!$AR$1,VLOOKUP('US MTM - Calculation (Regular)'!B3,SEAT!$A$2:$AY$16,44,FALSE),IF($M$4=SEAT!$AS$1,VLOOKUP('US MTM - Calculation (Regular)'!B3,SEAT!$A$2:$AY$16,45,FALSE),IF($M$4=SEAT!$AT$1,VLOOKUP('US MTM - Calculation (Regular)'!B3,SEAT!$A$2:$AY$16,46,FALSE),IF($M$4=SEAT!$AU$1,VLOOKUP('US MTM - Calculation (Regular)'!B3,SEAT!$A$2:$AY$16,47,FALSE),IF($M$4=SEAT!$AV$1,VLOOKUP('US MTM - Calculation (Regular)'!B3,SEAT!$A$2:$AY$16,48,FALSE),IF($M$4=SEAT!$AW$1,VLOOKUP('US MTM - Calculation (Regular)'!B3,SEAT!$A$2:$AY$16,49,FALSE),IF($M$4=SEAT!$AX$1,VLOOKUP('US MTM - Calculation (Regular)'!B3,SEAT!$A$2:$AY$16,50,FALSE),IF($M$4=SEAT!$AY$1,VLOOKUP('US MTM - Calculation (Regular)'!B3,SEAT!$A$2:$AY$16,51,FALSE),))))))))))))))))))))))))))))))))))))))))))))))))))</f>
        <v>-0.375</v>
      </c>
      <c r="Q3" s="265">
        <f>IF($M$5='4LEN'!$B$1,VLOOKUP('US MTM - Calculation (Regular)'!B3,'4LEN'!$A$2:$BM$16,2,FALSE),IF($M$5='4LEN'!$C$1,VLOOKUP('US MTM - Calculation (Regular)'!B3,'4LEN'!$A$2:$BM$16,3,FALSE),IF($M$5='4LEN'!$D$1,VLOOKUP('US MTM - Calculation (Regular)'!B3,'4LEN'!$A$2:$BM$16,4,FALSE),IF($M$5='4LEN'!$E$1,VLOOKUP('US MTM - Calculation (Regular)'!B3,'4LEN'!$A$2:$BM$16,5,FALSE),IF($M$5='4LEN'!$F$1,VLOOKUP('US MTM - Calculation (Regular)'!B3,'4LEN'!$A$2:$BM$16,6,FALSE),IF($M$5='4LEN'!$G$1,VLOOKUP('US MTM - Calculation (Regular)'!B3,'4LEN'!$A$2:$BM$16,7,FALSE),IF($M$5='4LEN'!$H$1,VLOOKUP('US MTM - Calculation (Regular)'!B3,'4LEN'!$A$2:$BM$16,8,FALSE),IF($M$5='4LEN'!$I$1,VLOOKUP('US MTM - Calculation (Regular)'!B3,'4LEN'!$A$2:$BM$16,9,FALSE),IF($M$5='4LEN'!$J$1,VLOOKUP('US MTM - Calculation (Regular)'!B3,'4LEN'!$A$2:$BM$16,10,FALSE),IF($M$5='4LEN'!$K$1,VLOOKUP('US MTM - Calculation (Regular)'!B3,'4LEN'!$A$2:$BM$16,11,FALSE),IF($M$5='4LEN'!$L$1,VLOOKUP('US MTM - Calculation (Regular)'!B3,'4LEN'!$A$2:$BM$16,12,FALSE),IF($M$5='4LEN'!$M$1,VLOOKUP('US MTM - Calculation (Regular)'!B3,'4LEN'!$A$2:$BM$16,13,FALSE),IF($M$5='4LEN'!$N$1,VLOOKUP('US MTM - Calculation (Regular)'!B3,'4LEN'!$A$2:$BM$16,14,FALSE),IF($M$5='4LEN'!$O$1,VLOOKUP('US MTM - Calculation (Regular)'!B3,'4LEN'!$A$2:$BM$16,15,FALSE),IF($M$5='4LEN'!$P$1,VLOOKUP('US MTM - Calculation (Regular)'!B3,'4LEN'!$A$2:$BM$16,16,FALSE),IF($M$5='4LEN'!$Q$1,VLOOKUP('US MTM - Calculation (Regular)'!B3,'4LEN'!$A$2:$BM$16,17,FALSE),IF($M$5='4LEN'!$R$1,VLOOKUP('US MTM - Calculation (Regular)'!B3,'4LEN'!$A$2:$BM$16,18,FALSE),IF($M$5='4LEN'!$S$1,VLOOKUP('US MTM - Calculation (Regular)'!B3,'4LEN'!$A$2:$BM$16,19,FALSE),IF($M$5='4LEN'!$T$1,VLOOKUP('US MTM - Calculation (Regular)'!B3,'4LEN'!$A$2:$BM$16,20,FALSE),IF($M$5='4LEN'!$U$1,VLOOKUP('US MTM - Calculation (Regular)'!B3,'4LEN'!$A$2:$BM$16,21,FALSE),IF($M$5='4LEN'!$V$1,VLOOKUP('US MTM - Calculation (Regular)'!B3,'4LEN'!$A$2:$BM$16,22,FALSE),IF($M$5='4LEN'!$W$1,VLOOKUP('US MTM - Calculation (Regular)'!B3,'4LEN'!$A$2:$BM$16,23,FALSE),IF($M$5='4LEN'!$X$1,VLOOKUP('US MTM - Calculation (Regular)'!B3,'4LEN'!$A$2:$BM$16,24,FALSE),IF($M$5='4LEN'!$Y$1,VLOOKUP('US MTM - Calculation (Regular)'!B3,'4LEN'!$A$2:$BM$16,25,FALSE),IF($M$5='4LEN'!$Z$1,VLOOKUP('US MTM - Calculation (Regular)'!B3,'4LEN'!$A$2:$BM$16,26,FALSE),IF($M$5='4LEN'!$AA$1,VLOOKUP('US MTM - Calculation (Regular)'!B3,'4LEN'!$A$2:$BM$16,27,FALSE),IF($M$5='4LEN'!$AB$1,VLOOKUP('US MTM - Calculation (Regular)'!B3,'4LEN'!$A$2:$BM$16,28,FALSE),IF($M$5='4LEN'!$AC$1,VLOOKUP('US MTM - Calculation (Regular)'!B3,'4LEN'!$A$2:$BM$16,29,FALSE),IF($M$5='4LEN'!$AD$1,VLOOKUP('US MTM - Calculation (Regular)'!B3,'4LEN'!$A$2:$BM$16,30,FALSE),IF($M$5='4LEN'!$AE$1,VLOOKUP('US MTM - Calculation (Regular)'!B3,'4LEN'!$A$2:$BM$16,31,FALSE),IF($M$5='4LEN'!$AF$1,VLOOKUP('US MTM - Calculation (Regular)'!B3,'4LEN'!$A$2:$BM$16,32,FALSE),IF($M$5='4LEN'!$AG$1,VLOOKUP('US MTM - Calculation (Regular)'!B3,'4LEN'!$A$2:$BM$16,33,FALSE),IF($M$5='4LEN'!$AH$1,VLOOKUP('US MTM - Calculation (Regular)'!B3,'4LEN'!$A$2:$BM$16,34,FALSE),IF($M$5='4LEN'!$AI$1,VLOOKUP('US MTM - Calculation (Regular)'!B3,'4LEN'!$A$2:$BM$16,35,FALSE),IF($M$5='4LEN'!$AJ$1,VLOOKUP('US MTM - Calculation (Regular)'!B3,'4LEN'!$A$2:$BM$16,36,FALSE),IF($M$5='4LEN'!$AK$1,VLOOKUP('US MTM - Calculation (Regular)'!B3,'4LEN'!$A$2:$BM$16,37,FALSE),IF($M$5='4LEN'!$AL$1,VLOOKUP('US MTM - Calculation (Regular)'!B3,'4LEN'!$A$2:$BM$16,38,FALSE),IF($M$5='4LEN'!$AM$1,VLOOKUP('US MTM - Calculation (Regular)'!B3,'4LEN'!$A$2:$BM$16,39,FALSE),IF($M$5='4LEN'!$AN$1,VLOOKUP('US MTM - Calculation (Regular)'!B3,'4LEN'!$A$2:$BM$16,40,FALSE),IF($M$5='4LEN'!$AO$1,VLOOKUP('US MTM - Calculation (Regular)'!B3,'4LEN'!$A$2:$BM$16,41,FALSE),IF($M$5='4LEN'!$AP$1,VLOOKUP('US MTM - Calculation (Regular)'!B3,'4LEN'!$A$2:$BM$16,42,FALSE),IF($M$5='4LEN'!$AQ$1,VLOOKUP('US MTM - Calculation (Regular)'!B3,'4LEN'!$A$2:$BM$16,43,FALSE),IF($M$5='4LEN'!$AR$1,VLOOKUP('US MTM - Calculation (Regular)'!B3,'4LEN'!$A$2:$BM$16,44,FALSE),IF($M$5='4LEN'!$AS$1,VLOOKUP('US MTM - Calculation (Regular)'!B3,'4LEN'!$A$2:$BM$16,45,FALSE),IF($M$5='4LEN'!$AT$1,VLOOKUP('US MTM - Calculation (Regular)'!B3,'4LEN'!$A$2:$BM$16,46,FALSE),IF($M$5='4LEN'!$AU$1,VLOOKUP('US MTM - Calculation (Regular)'!B3,'4LEN'!$A$2:$BM$16,47,FALSE),IF($M$5='4LEN'!$AV$1,VLOOKUP('US MTM - Calculation (Regular)'!B3,'4LEN'!$A$2:$BM$16,48,FALSE),IF($M$5='4LEN'!$AW$1,VLOOKUP('US MTM - Calculation (Regular)'!B3,'4LEN'!$A$2:$BM$16,49,FALSE),IF($M$5='4LEN'!$AX$1,VLOOKUP('US MTM - Calculation (Regular)'!B3,'4LEN'!$A$2:$BM$16,50,FALSE),IF($M$5='4LEN'!$AY$1,VLOOKUP('US MTM - Calculation (Regular)'!B3,'4LEN'!$A$2:$BM$16,51,FALSE),IF($M$5='4LEN'!$AZ$1,VLOOKUP('US MTM - Calculation (Regular)'!B3,'4LEN'!$A$2:$BM$16,52,FALSE),IF($M$5='4LEN'!$BA$1,VLOOKUP('US MTM - Calculation (Regular)'!B3,'4LEN'!$A$2:$BM$16,53,FALSE),IF($M$5='4LEN'!$BB$1,VLOOKUP('US MTM - Calculation (Regular)'!B3,'4LEN'!$A$2:$BM$16,54,FALSE),IF($M$5='4LEN'!$BC$1,VLOOKUP('US MTM - Calculation (Regular)'!B3,'4LEN'!$A$2:$BM$16,55,FALSE),IF($M$5='4LEN'!$BD$1,VLOOKUP('US MTM - Calculation (Regular)'!B3,'4LEN'!$A$2:$BM$16,56,FALSE),IF($M$5='4LEN'!$BE$1,VLOOKUP('US MTM - Calculation (Regular)'!B3,'4LEN'!$A$2:$BM$16,57,FALSE),IF($M$5='4LEN'!$BF$1,VLOOKUP('US MTM - Calculation (Regular)'!B3,'4LEN'!$A$2:$BM$16,58,FALSE),IF($M$5='4LEN'!$BG$1,VLOOKUP('US MTM - Calculation (Regular)'!B3,'4LEN'!$A$2:$BM$16,59,FALSE),IF($M$5='4LEN'!$BH$1,VLOOKUP('US MTM - Calculation (Regular)'!B3,'4LEN'!$A$2:$BM$16,60,FALSE),IF($M$5='4LEN'!$BI$1,VLOOKUP('US MTM - Calculation (Regular)'!B3,'4LEN'!$A$2:$BL$16,61,FALSE),IF($M$5='4LEN'!$BJ$1,VLOOKUP('US MTM - Calculation (Regular)'!B3,'4LEN'!$A$2:$BM$16,62,FALSE),IF($M$5='4LEN'!$BK$1,VLOOKUP('US MTM - Calculation (Regular)'!B3,'4LEN'!$A$2:$BM$16,63,FALSE),IF($M$5='4LEN'!$BL$1,VLOOKUP('US MTM - Calculation (Regular)'!B3,'4LEN'!$A$2:$BM$16,64,FALSE),IF($M$5='4LEN'!$BM$1,VLOOKUP('US MTM - Calculation (Regular)'!B3,'4LEN'!$A$2:$BM$16,65,FALSE),))))))))))))))))))))))))))))))))))))))))))))))))))))))))))))))))</f>
        <v>0</v>
      </c>
      <c r="R3" s="265">
        <f>IF($M$5='15VENT'!$B$1,VLOOKUP('US MTM - Calculation (Regular)'!B3,'15VENT'!$A$2:$BM$16,2,FALSE),IF($M$5='15VENT'!$C$1,VLOOKUP('US MTM - Calculation (Regular)'!B3,'15VENT'!$A$2:$BM$16,3,FALSE),IF($M$5='15VENT'!$D$1,VLOOKUP('US MTM - Calculation (Regular)'!B3,'15VENT'!$A$2:$BM$16,4,FALSE),IF($M$5='15VENT'!$E$1,VLOOKUP('US MTM - Calculation (Regular)'!B3,'15VENT'!$A$2:$BM$16,5,FALSE),IF($M$5='15VENT'!$F$1,VLOOKUP('US MTM - Calculation (Regular)'!B3,'15VENT'!$A$2:$BM$16,6,FALSE),IF($M$5='15VENT'!$G$1,VLOOKUP('US MTM - Calculation (Regular)'!B3,'15VENT'!$A$2:$BM$16,7,FALSE),IF($M$5='15VENT'!$H$1,VLOOKUP('US MTM - Calculation (Regular)'!B3,'15VENT'!$A$2:$BM$16,8,FALSE),IF($M$5='15VENT'!$I$1,VLOOKUP('US MTM - Calculation (Regular)'!B3,'15VENT'!$A$2:$BM$16,9,FALSE),IF($M$5='15VENT'!$J$1,VLOOKUP('US MTM - Calculation (Regular)'!B3,'15VENT'!$A$2:$BM$16,10,FALSE),IF($M$5='15VENT'!$K$1,VLOOKUP('US MTM - Calculation (Regular)'!B3,'15VENT'!$A$2:$BM$16,11,FALSE),IF($M$5='15VENT'!$L$1,VLOOKUP('US MTM - Calculation (Regular)'!B3,'15VENT'!$A$2:$BM$16,12,FALSE),IF($M$5='15VENT'!$M$1,VLOOKUP('US MTM - Calculation (Regular)'!B3,'15VENT'!$A$2:$BM$16,13,FALSE),IF($M$5='15VENT'!$N$1,VLOOKUP('US MTM - Calculation (Regular)'!B3,'15VENT'!$A$2:$BM$16,14,FALSE),IF($M$5='15VENT'!$O$1,VLOOKUP('US MTM - Calculation (Regular)'!B3,'15VENT'!$A$2:$BM$16,15,FALSE),IF($M$5='15VENT'!$P$1,VLOOKUP('US MTM - Calculation (Regular)'!B3,'15VENT'!$A$2:$BM$16,16,FALSE),IF($M$5='15VENT'!$Q$1,VLOOKUP('US MTM - Calculation (Regular)'!B3,'15VENT'!$A$2:$BM$16,17,FALSE),IF($M$5='15VENT'!$R$1,VLOOKUP('US MTM - Calculation (Regular)'!B3,'15VENT'!$A$2:$BM$16,18,FALSE),IF($M$5='15VENT'!$S$1,VLOOKUP('US MTM - Calculation (Regular)'!B3,'15VENT'!$A$2:$BM$16,19,FALSE),IF($M$5='15VENT'!$T$1,VLOOKUP('US MTM - Calculation (Regular)'!B3,'15VENT'!$A$2:$BM$16,20,FALSE),IF($M$5='15VENT'!$U$1,VLOOKUP('US MTM - Calculation (Regular)'!B3,'15VENT'!$A$2:$BM$16,21,FALSE),IF($M$5='15VENT'!$V$1,VLOOKUP('US MTM - Calculation (Regular)'!B3,'15VENT'!$A$2:$BM$16,22,FALSE),IF($M$5='15VENT'!$W$1,VLOOKUP('US MTM - Calculation (Regular)'!B3,'15VENT'!$A$2:$BM$16,23,FALSE),IF($M$5='15VENT'!$X$1,VLOOKUP('US MTM - Calculation (Regular)'!B3,'15VENT'!$A$2:$BM$16,24,FALSE),IF($M$5='15VENT'!$Y$1,VLOOKUP('US MTM - Calculation (Regular)'!B3,'15VENT'!$A$2:$BM$16,25,FALSE),IF($M$5='15VENT'!$Z$1,VLOOKUP('US MTM - Calculation (Regular)'!B3,'15VENT'!$A$2:$BM$16,26,FALSE),IF($M$5='15VENT'!$AA$1,VLOOKUP('US MTM - Calculation (Regular)'!B3,'15VENT'!$A$2:$BM$16,27,FALSE),IF($M$5='15VENT'!$AB$1,VLOOKUP('US MTM - Calculation (Regular)'!B3,'15VENT'!$A$2:$BM$16,28,FALSE),IF($M$5='15VENT'!$AC$1,VLOOKUP('US MTM - Calculation (Regular)'!B3,'15VENT'!$A$2:$BM$16,29,FALSE),IF($M$5='15VENT'!$AD$1,VLOOKUP('US MTM - Calculation (Regular)'!B3,'15VENT'!$A$2:$BM$16,30,FALSE),IF($M$5='15VENT'!$AE$1,VLOOKUP('US MTM - Calculation (Regular)'!B3,'15VENT'!$A$2:$BM$16,31,FALSE),IF($M$5='15VENT'!$AF$1,VLOOKUP('US MTM - Calculation (Regular)'!B3,'15VENT'!$A$2:$BM$16,32,FALSE),IF($M$5='15VENT'!$AG$1,VLOOKUP('US MTM - Calculation (Regular)'!B3,'15VENT'!$A$2:$BM$16,33,FALSE),IF($M$5='15VENT'!$AH$1,VLOOKUP('US MTM - Calculation (Regular)'!B3,'15VENT'!$A$2:$BM$16,34,FALSE),IF($M$5='15VENT'!$AI$1,VLOOKUP('US MTM - Calculation (Regular)'!B3,'15VENT'!$A$2:$BM$16,35,FALSE),IF($M$5='15VENT'!$AJ$1,VLOOKUP('US MTM - Calculation (Regular)'!B3,'15VENT'!$A$2:$BM$16,36,FALSE),IF($M$5='15VENT'!$AK$1,VLOOKUP('US MTM - Calculation (Regular)'!B3,'15VENT'!$A$2:$BM$16,37,FALSE),IF($M$5='15VENT'!$AL$1,VLOOKUP('US MTM - Calculation (Regular)'!B3,'15VENT'!$A$2:$BM$16,38,FALSE),IF($M$5='15VENT'!$AM$1,VLOOKUP('US MTM - Calculation (Regular)'!B3,'15VENT'!$A$2:$BM$16,39,FALSE),IF($M$5='15VENT'!$AN$1,VLOOKUP('US MTM - Calculation (Regular)'!B3,'15VENT'!$A$2:$BM$16,40,FALSE),IF($M$5='15VENT'!$AO$1,VLOOKUP('US MTM - Calculation (Regular)'!B3,'15VENT'!$A$2:$BM$16,41,FALSE),IF($M$5='15VENT'!$AP$1,VLOOKUP('US MTM - Calculation (Regular)'!B3,'15VENT'!$A$2:$BM$16,42,FALSE),IF($M$5='15VENT'!$AQ$1,VLOOKUP('US MTM - Calculation (Regular)'!B3,'15VENT'!$A$2:$BM$16,43,FALSE),IF($M$5='15VENT'!$AR$1,VLOOKUP('US MTM - Calculation (Regular)'!B3,'15VENT'!$A$2:$BM$16,44,FALSE),IF($M$5='15VENT'!$AS$1,VLOOKUP('US MTM - Calculation (Regular)'!B3,'15VENT'!$A$2:$BM$16,45,FALSE),IF($M$5='15VENT'!$AT$1,VLOOKUP('US MTM - Calculation (Regular)'!B3,'15VENT'!$A$2:$BM$16,46,FALSE),IF($M$5='15VENT'!$AU$1,VLOOKUP('US MTM - Calculation (Regular)'!B3,'15VENT'!$A$2:$BM$16,47,FALSE),IF($M$5='15VENT'!$AV$1,VLOOKUP('US MTM - Calculation (Regular)'!B3,'15VENT'!$A$2:$BM$16,48,FALSE),IF($M$5='15VENT'!$AW$1,VLOOKUP('US MTM - Calculation (Regular)'!B3,'15VENT'!$A$2:$BM$16,49,FALSE),IF($M$5='15VENT'!$AX$1,VLOOKUP('US MTM - Calculation (Regular)'!B3,'15VENT'!$A$2:$BM$16,50,FALSE),IF($M$5='15VENT'!$AY$1,VLOOKUP('US MTM - Calculation (Regular)'!B3,'15VENT'!$A$2:$BM$16,51,FALSE),IF($M$5='15VENT'!$AZ$1,VLOOKUP('US MTM - Calculation (Regular)'!B3,'15VENT'!$A$2:$BM$16,52,FALSE),IF($M$5='15VENT'!$BA$1,VLOOKUP('US MTM - Calculation (Regular)'!B3,'15VENT'!$A$2:$BM$16,53,FALSE),IF($M$5='15VENT'!$BB$1,VLOOKUP('US MTM - Calculation (Regular)'!B3,'15VENT'!$A$2:$BM$16,54,FALSE),IF($M$5='15VENT'!$BC$1,VLOOKUP('US MTM - Calculation (Regular)'!B3,'15VENT'!$A$2:$BM$16,55,FALSE),IF($M$5='15VENT'!$BD$1,VLOOKUP('US MTM - Calculation (Regular)'!B3,'15VENT'!$A$2:$BM$16,56,FALSE),IF($M$5='15VENT'!$BE$1,VLOOKUP('US MTM - Calculation (Regular)'!B3,'15VENT'!$A$2:$BM$16,57,FALSE),IF($M$5='15VENT'!$BF$1,VLOOKUP('US MTM - Calculation (Regular)'!B3,'15VENT'!$A$2:$BM$16,58,FALSE),IF($M$5='15VENT'!$BG$1,VLOOKUP('US MTM - Calculation (Regular)'!B3,'15VENT'!$A$2:$BM$16,59,FALSE),IF($M$5='15VENT'!$BH$1,VLOOKUP('US MTM - Calculation (Regular)'!B3,'15VENT'!$A$2:$BM$16,60,FALSE),IF($M$5='15VENT'!$BI$1,VLOOKUP('US MTM - Calculation (Regular)'!B3,'15VENT'!$A$2:$BJ$16,61,FALSE),IF($M$5='15VENT'!$BJ$1,VLOOKUP('US MTM - Calculation (Regular)'!B3,'15VENT'!$A$2:$BM$16,62,FALSE),IF($M$5='15VENT'!$BK$1,VLOOKUP('US MTM - Calculation (Regular)'!B3,'15VENT'!$A$2:$BM$16,63,FALSE),IF($M$5='15VENT'!$BL$1,VLOOKUP('US MTM - Calculation (Regular)'!B3,'15VENT'!$A$2:$BM$16,64,FALSE),IF($M$5='15VENT'!$BM$1,VLOOKUP('US MTM - Calculation (Regular)'!B3,'15VENT'!$A$2:$BM$16,65,FALSE),))))))))))))))))))))))))))))))))))))))))))))))))))))))))))))))))</f>
        <v>0</v>
      </c>
      <c r="S3" s="266">
        <f t="shared" ref="S3:S16" si="4">IF(K3=L3,(L3-SUM(K3,N3:R3)),IF(M3=0,0,L3-SUM(K3,N3:R3)))</f>
        <v>-2.375</v>
      </c>
      <c r="T3" s="513"/>
      <c r="U3" s="497"/>
      <c r="V3" s="498"/>
      <c r="W3" s="246"/>
      <c r="X3" s="259">
        <v>2</v>
      </c>
      <c r="Y3" s="260" t="s">
        <v>328</v>
      </c>
      <c r="Z3" s="247" t="str">
        <f>IF($Z$1="","",HLOOKUP($Z$1,'MTM US TRS (R)'!$A$2:$EV$13,ROW(),FALSE))</f>
        <v/>
      </c>
      <c r="AA3" s="265">
        <f>IF(Z3=" ",0,IF($AH$13='Deep Seat -'!$B$1,VLOOKUP('US MTM - Calculation (Regular)'!Y3,'Deep Seat -'!$A$2:$D$13,2,FALSE),IF($AH$13='Deep Seat -'!$C$1,VLOOKUP('US MTM - Calculation (Regular)'!Y3,'Deep Seat -'!$A$2:$D$13,3,FALSE),IF($AH$13='Deep Seat -'!$D$1,VLOOKUP('US MTM - Calculation (Regular)'!Y3,'Deep Seat -'!$A$2:$D$13,4,FALSE),))))</f>
        <v>0</v>
      </c>
      <c r="AB3" s="265">
        <f>IF(Z3=" ",0,IF($AH$14='Hip Forw +'!$B$1,VLOOKUP('US MTM - Calculation (Regular)'!Y3,'Hip Forw +'!$A$2:$E$13,2,FALSE),IF($AH$14='Hip Forw +'!$C$1,VLOOKUP('US MTM - Calculation (Regular)'!Y3,'Hip Forw +'!$A$2:$E$13,3,FALSE),IF($AH$14='Hip Forw +'!$D$1,VLOOKUP('US MTM - Calculation (Regular)'!Y3,'Hip Forw +'!$A$2:$E$13,4,FALSE),IF($AH$14='Hip Forw +'!$E$1,VLOOKUP('US MTM - Calculation (Regular)'!Y3,'Hip Forw +'!$A$2:$E$13,5,FALSE),)))))</f>
        <v>0</v>
      </c>
      <c r="AC3" s="265">
        <f>IF(Z3=" ",0,IF($AH$15='Low Fron'!$B$1,VLOOKUP('US MTM - Calculation (Regular)'!Y3,'Low Fron'!$A$2:$L$13,2,FALSE),IF($AH$15='Low Fron'!$C$1,VLOOKUP('US MTM - Calculation (Regular)'!Y3,'Low Fron'!$A$2:$L$13,3,FALSE),IF($AH$15='Low Fron'!$D$1,VLOOKUP('US MTM - Calculation (Regular)'!Y3,'Low Fron'!$A$2:$L$13,4,FALSE),IF($AH$15='Low Fron'!$E$1,VLOOKUP('US MTM - Calculation (Regular)'!Y3,'Low Fron'!$A$2:$L$13,5,FALSE),IF($AH$15='Low Fron'!$F$1,VLOOKUP('US MTM - Calculation (Regular)'!Y3,'Low Fron'!$A$2:$L$13,6,FALSE),IF($AH$15='Low Fron'!$G$1,VLOOKUP('US MTM - Calculation (Regular)'!Y3,'Low Fron'!$A$2:$L$13,7,FALSE),IF($AH$15='Low Fron'!$H$1,VLOOKUP('US MTM - Calculation (Regular)'!Y3,'Low Fron'!$A$2:$L$13,8,FALSE),IF($AH$15='Low Fron'!$I$1,VLOOKUP('US MTM - Calculation (Regular)'!Y3,'Low Fron'!$A$2:$L$13,9,FALSE),IF($AH$15='Low Fron'!$J$1,VLOOKUP('US MTM - Calculation (Regular)'!Y3,'Low Fron'!$A$2:$L$13,10,FALSE),IF($AH$15='Low Fron'!$K$1,VLOOKUP('US MTM - Calculation (Regular)'!Y3,'Low Fron'!$A$2:$L$13,11,FALSE),IF($AH$15='Low Fron'!$L$1,VLOOKUP('US MTM - Calculation (Regular)'!Y3,'Low Fron'!$A$2:$L$13,12,FALSE),))))))))))))</f>
        <v>0</v>
      </c>
      <c r="AD3" s="265">
        <f>IF(Z3=" ",0,IF($AH$16='Plucrot +'!$B$1,VLOOKUP('US MTM - Calculation (Regular)'!Y3,'Plucrot +'!$A$2:$W$13,2,FALSE),IF($AH$16='Plucrot +'!$C$1,VLOOKUP('US MTM - Calculation (Regular)'!Y3,'Plucrot +'!$A$2:$W$13,3,FALSE),IF($AH$16='Plucrot +'!$D$1,VLOOKUP('US MTM - Calculation (Regular)'!Y3,'Plucrot +'!$A$2:$W$13,4,FALSE),IF($AH$16='Plucrot +'!$E$1,VLOOKUP('US MTM - Calculation (Regular)'!Y3,'Plucrot +'!$A$2:$W$13,5,FALSE),IF($AH$16='Plucrot +'!$F$1,VLOOKUP('US MTM - Calculation (Regular)'!Y3,'Plucrot +'!$A$2:$W$13,6,FALSE),IF($AH$16='Plucrot +'!$G$1,VLOOKUP('US MTM - Calculation (Regular)'!Y3,'Plucrot +'!$A$2:$W$13,7,FALSE),IF($AH$16='Plucrot +'!$H$1,VLOOKUP('US MTM - Calculation (Regular)'!Y3,'Plucrot +'!$A$2:$W$13,8,FALSE),IF($AH$16='Plucrot +'!$I$1,VLOOKUP('US MTM - Calculation (Regular)'!Y3,'Plucrot +'!$A$2:$W$13,9,FALSE),IF($AH$16='Plucrot +'!$J$1,VLOOKUP('US MTM - Calculation (Regular)'!Y3,'Plucrot +'!$A$2:$W$13,10,FALSE),IF($AH$16='Plucrot +'!$K$1,VLOOKUP('US MTM - Calculation (Regular)'!Y3,'Plucrot +'!$A$2:$W$13,11,FALSE),IF($AH$16='Plucrot +'!$L$1,VLOOKUP('US MTM - Calculation (Regular)'!Y3,'Plucrot +'!$A$2:$W$13,12,FALSE),IF($AH$16='Plucrot +'!$M$1,VLOOKUP('US MTM - Calculation (Regular)'!Y3,'Plucrot +'!$A$2:$W$13,13,FALSE),IF($AH$16='Plucrot +'!$N$1,VLOOKUP('US MTM - Calculation (Regular)'!Y3,'Plucrot +'!$A$2:$W$13,14,FALSE),IF($AH$16='Plucrot +'!$O$1,VLOOKUP('US MTM - Calculation (Regular)'!Y3,'Plucrot +'!$A$2:$W$13,15,FALSE),IF($AH$16='Plucrot +'!$P$1,VLOOKUP('US MTM - Calculation (Regular)'!Y3,'Plucrot +'!$A$2:$W$13,16,FALSE),IF($AH$16='Plucrot +'!$Q$1,VLOOKUP('US MTM - Calculation (Regular)'!Y3,'Plucrot +'!$A$2:$W$13,17,FALSE),IF($AH$16='Plucrot +'!$R$1,VLOOKUP('US MTM - Calculation (Regular)'!Y3,'Plucrot +'!$A$2:$W$13,18,FALSE),IF($AH$16='Plucrot +'!$S$1,VLOOKUP('US MTM - Calculation (Regular)'!Y3,'Plucrot +'!$A$2:$W$13,19,FALSE),IF($AH$16='Plucrot +'!$T$1,VLOOKUP('US MTM - Calculation (Regular)'!Y3,'Plucrot +'!$A$2:$W$13,20,FALSE),IF($AH$16='Plucrot +'!$U$1,VLOOKUP('US MTM - Calculation (Regular)'!Y3,'Plucrot +'!$A$2:$W$13,21,FALSE),IF($AH$16='Plucrot +'!$V$1,VLOOKUP('US MTM - Calculation (Regular)'!Y3,'Plucrot +'!$A$2:$W$13,22,FALSE),IF($AH$16='Plucrot +'!$W$1,VLOOKUP('US MTM - Calculation (Regular)'!Y3,'Plucrot +'!$A$2:$W$13,23,FALSE),)))))))))))))))))))))))</f>
        <v>0</v>
      </c>
      <c r="AE3" s="265">
        <f>IF(Z3=" ",0,IF($AH$17='Rais BK + -'!$B$1,VLOOKUP('US MTM - Calculation (Regular)'!Y3,'Rais BK + -'!$A$2:$W$13,2,FALSE),IF($AH$17='Rais BK + -'!$C$1,VLOOKUP('US MTM - Calculation (Regular)'!Y3,'Rais BK + -'!$A$2:$W$13,3,FALSE),IF($AH$17='Rais BK + -'!$D$1,VLOOKUP('US MTM - Calculation (Regular)'!Y3,'Rais BK + -'!$A$2:$W$13,4,FALSE),IF($AH$17='Rais BK + -'!$E$1,VLOOKUP('US MTM - Calculation (Regular)'!Y3,'Rais BK + -'!$A$2:$W$13,5,FALSE),IF($AH$17='Rais BK + -'!$F$1,VLOOKUP('US MTM - Calculation (Regular)'!Y3,'Rais BK + -'!$A$2:$W$13,6,FALSE),IF($AH$17='Rais BK + -'!$G$1,VLOOKUP('US MTM - Calculation (Regular)'!Y3,'Rais BK + -'!$A$2:$W$13,7,FALSE),IF($AH$17='Rais BK + -'!$H$1,VLOOKUP('US MTM - Calculation (Regular)'!Y3,'Rais BK + -'!$A$2:$W$13,8,FALSE),IF($AH$17='Rais BK + -'!$I$1,VLOOKUP('US MTM - Calculation (Regular)'!Y3,'Rais BK + -'!$A$2:$W$13,9,FALSE),IF($AH$17='Rais BK + -'!$J$1,VLOOKUP('US MTM - Calculation (Regular)'!Y3,'Rais BK + -'!$A$2:$W$13,10,FALSE),IF($AH$17='Rais BK + -'!$K$1,VLOOKUP('US MTM - Calculation (Regular)'!Y3,'Rais BK + -'!$A$2:$W$13,11,FALSE),IF($AH$17='Rais BK + -'!$L$1,VLOOKUP('US MTM - Calculation (Regular)'!Y3,'Rais BK + -'!$A$2:$W$13,12,FALSE),IF($AH$17='Rais BK + -'!$M$1,VLOOKUP('US MTM - Calculation (Regular)'!Y3,'Rais BK + -'!$A$2:$W$13,13,FALSE),IF($AH$17='Rais BK + -'!$N$1,VLOOKUP('US MTM - Calculation (Regular)'!Y3,'Rais BK + -'!$A$2:$W$13,14,FALSE),IF($AH$17='Rais BK + -'!$O$1,VLOOKUP('US MTM - Calculation (Regular)'!Y3,'Rais BK + -'!$A$2:$W$13,15,FALSE),IF($AH$17='Rais BK + -'!$P$1,VLOOKUP('US MTM - Calculation (Regular)'!Y3,'Rais BK + -'!$A$2:$W$13,16,FALSE),IF($AH$17='Rais BK + -'!$Q$1,VLOOKUP('US MTM - Calculation (Regular)'!Y3,'Rais BK + -'!$A$2:$W$13,17,FALSE),IF($AH$17='Rais BK + -'!$R$1,VLOOKUP('US MTM - Calculation (Regular)'!Y3,'Rais BK + -'!$A$2:$W$13,18,FALSE),IF($AH$17='Rais BK + -'!$S$1,VLOOKUP('US MTM - Calculation (Regular)'!Y3,'Rais BK + -'!$A$2:$W$13,19,FALSE),IF($AH$17='Rais BK + -'!$T$1,VLOOKUP('US MTM - Calculation (Regular)'!Y3,'Rais BK + -'!$A$2:$W$13,20,FALSE),IF($AH$17='Rais BK + -'!$U$1,VLOOKUP('US MTM - Calculation (Regular)'!Y3,'Rais BK + -'!$A$2:$W$13,21,FALSE),IF($AH$17='Rais BK + -'!$V$1,VLOOKUP('US MTM - Calculation (Regular)'!Y3,'Rais BK + -'!$A$2:$W$13,22,FALSE),IF($AH$17='Rais BK + -'!$W$1,VLOOKUP('US MTM - Calculation (Regular)'!Y3,'Rais BK + -'!$A$2:$W$13,23,FALSE),)))))))))))))))))))))))</f>
        <v>0</v>
      </c>
      <c r="AF3" s="263">
        <f t="shared" si="0"/>
        <v>0</v>
      </c>
      <c r="AG3" s="242">
        <f>IF(OR(Sheet1!C135="",Sheet1!C135=" "),0,Sheet1!C135)</f>
        <v>0</v>
      </c>
      <c r="AH3" s="266">
        <f t="shared" ref="AH3:AH7" si="5">IF(AG3=0,0, AG3-AF3)</f>
        <v>0</v>
      </c>
      <c r="AI3" s="514"/>
      <c r="AJ3" s="497"/>
      <c r="AK3" s="498"/>
      <c r="AM3" s="248"/>
      <c r="AN3" s="248"/>
      <c r="AO3" s="228"/>
      <c r="AP3" s="268" t="s">
        <v>546</v>
      </c>
      <c r="AQ3" s="250" t="str">
        <f>IF($AQ$1="","",HLOOKUP($AQ$1,'Measurement Chart'!$A$1:$AG$14,ROW(),FALSE))</f>
        <v/>
      </c>
      <c r="AR3" s="242">
        <f>IF(OR(Sheet1!C292="",Sheet1!C292=" "),0,Sheet1!C292)</f>
        <v>0</v>
      </c>
      <c r="AS3" s="251">
        <f t="shared" si="1"/>
        <v>0</v>
      </c>
      <c r="AT3" s="252">
        <f>IF($AS$4='Front Length +'!$B$1,VLOOKUP(AP3,'Front Length +'!$A$2:$AO$14,2,FALSE),IF($AS$4='Front Length +'!$C$1,VLOOKUP(AP3,'Front Length +'!$A$2:$AO$14,3,FALSE),IF($AS$4='Front Length +'!$D$1,VLOOKUP(AP3,'Front Length +'!$A$2:$AO$14,4,FALSE),IF($AS$4='Front Length +'!$E$1,VLOOKUP(AP3,'Front Length +'!$A$2:$AO$14,5,FALSE),IF($AS$4='Front Length +'!$F$1,VLOOKUP(AP3,'Front Length +'!$A$2:$AO$14,6,FALSE),IF($AS$4='Front Length +'!$G$1,VLOOKUP(AP3,'Front Length +'!$A$2:$AO$14,7,FALSE),IF($AS$4='Front Length +'!$H$1,VLOOKUP(AP3,'Front Length +'!$A$2:$AO$14,8,FALSE),IF($AS$4='Front Length +'!$I$1,VLOOKUP(AP3,'Front Length +'!$A$2:$AO$14,9,FALSE),IF($AS$4='Front Length +'!$J$1,VLOOKUP(AP3,'Front Length +'!$A$2:$AO$14,10,FALSE),IF($AS$4='Front Length +'!$K$1,VLOOKUP(AP3,'Front Length +'!$A$2:$AO$14,11,FALSE),IF($AS$4='Front Length +'!$L$1,VLOOKUP(AP3,'Front Length +'!$A$2:$AO$14,12,FALSE),IF($AS$4='Front Length +'!$M$1,VLOOKUP(AP3,'Front Length +'!$A$2:$AO$14,13,FALSE),IF($AS$4='Front Length +'!$N$1,VLOOKUP(AP3,'Front Length +'!$A$2:$AO$14,14,FALSE),IF($AS$4='Front Length +'!$O$1,VLOOKUP(AP3,'Front Length +'!$A$2:$AO$14,15,FALSE),IF($AS$4='Front Length +'!$P$1,VLOOKUP(AP3,'Front Length +'!$A$2:$AO$14,16,FALSE),IF($AS$4='Front Length +'!$Q$1,VLOOKUP(AP3,'Front Length +'!$A$2:$AO$14,17,FALSE),IF($AS$4='Front Length +'!$R$1,VLOOKUP(AP3,'Front Length +'!$A$2:$AO$14,18,FALSE),IF($AS$4='Front Length +'!$S$1,VLOOKUP(AP3,'Front Length +'!$A$2:$AO$14,19,FALSE),IF($AS$4='Front Length +'!$T$1,VLOOKUP(AP3,'Front Length +'!$A$2:$AO$14,20,FALSE),IF($AS$4='Front Length +'!$U$1,VLOOKUP(AP3,'Front Length +'!$A$2:$AO$14,21,FALSE),IF($AS$4='Front Length +'!$V$1,VLOOKUP(AP3,'Front Length +'!$A$2:$AO$14,22,FALSE),IF($AS$4='Front Length +'!$W$1,VLOOKUP(AP3,'Front Length +'!$A$2:$AO$14,23,FALSE),IF($AS$4='Front Length +'!$X$1,VLOOKUP(AP3,'Front Length +'!$A$2:$AO$14,24,FALSE),IF($AS$4='Front Length +'!$Y$1,VLOOKUP(AP3,'Front Length +'!$A$2:$AO$14,25,FALSE),IF($AS$4='Front Length +'!$Z$1,VLOOKUP(AP3,'Front Length +'!$A$2:$AO$14,26,FALSE),IF($AS$4='Front Length +'!$AA$1,VLOOKUP(AP3,'Front Length +'!$A$2:$AO$14,27,FALSE),IF($AS$4='Front Length +'!$AB$1,VLOOKUP(AP3,'Front Length +'!$A$2:$AO$14,28,FALSE),IF($AS$4='Front Length +'!$AC$1,VLOOKUP(AP3,'Front Length +'!$A$2:$AO$14,29,FALSE),IF($AS$4='Front Length +'!$AD$1,VLOOKUP(AP3,'Front Length +'!$A$2:$AO$14,30,FALSE),IF($AS$4='Front Length +'!$AE$1,VLOOKUP(AP3,'Front Length +'!$A$2:$AO$14,31,FALSE),IF($AS$4='Front Length +'!$AF$1,VLOOKUP(AP3,'Front Length +'!$A$2:$AO$14,32,FALSE),IF($AS$4='Front Length +'!$AG$1,VLOOKUP(AP3,'Front Length +'!$A$2:$AO$14,33,FALSE),IF($AS$4='Front Length +'!$AH$1,VLOOKUP(AP3,'Front Length +'!$A$2:$AO$14,34,FALSE),IF($AS$4='Front Length +'!$AI$1,VLOOKUP(AP3,'Front Length +'!$A$2:$AO$14,35,FALSE),IF($AS$4='Front Length +'!$AJ$1,VLOOKUP(AP3,'Front Length +'!$A$2:$AO$14,36,FALSE),IF($AS$4='Front Length +'!$AK$1,VLOOKUP(AP3,'Front Length +'!$A$2:$AO$14,37,FALSE),IF($AS$4='Front Length +'!$AL$1,VLOOKUP(AP3,'Front Length +'!$A$2:$AO$14,38,FALSE),IF($AS$4='Front Length +'!$AM$1,VLOOKUP(AP3,'Front Length +'!$A$2:$AO$14,39,FALSE),IF($AS$4='Front Length +'!$AN$1,VLOOKUP(AP3,'Front Length +'!$A$2:$AO$14,40,FALSE),IF($AS$4='Front Length +'!$AO$1,VLOOKUP(AP3,'Front Length +'!$A$2:$AO$14,41,FALSE),))))))))))))))))))))))))))))))))))))))))</f>
        <v>0</v>
      </c>
      <c r="AU3" s="252">
        <f>IF($AS$4='Front Length -'!$B$1,VLOOKUP(AP3,'Front Length -'!$A$2:$AO$14,2,FALSE),IF($AS$4='Front Length -'!$C$1,VLOOKUP(AP3,'Front Length -'!$A$2:$AO$14,3,FALSE),IF($AS$4='Front Length -'!$D$1,VLOOKUP(AP3,'Front Length -'!$A$2:$AO$14,4,FALSE),IF($AS$4='Front Length -'!$E$1,VLOOKUP(AP3,'Front Length -'!$A$2:$AO$14,5,FALSE),IF($AS$4='Front Length -'!$F$1,VLOOKUP(AP3,'Front Length -'!$A$2:$AO$14,6,FALSE),IF($AS$4='Front Length -'!$G$1,VLOOKUP(AP3,'Front Length -'!$A$2:$AO$14,7,FALSE),IF($AS$4='Front Length -'!$H$1,VLOOKUP(AP3,'Front Length -'!$A$2:$AO$14,8,FALSE),IF($AS$4='Front Length -'!$I$1,VLOOKUP(AP3,'Front Length -'!$A$2:$AO$14,9,FALSE),IF($AS$4='Front Length -'!$J$1,VLOOKUP(AP3,'Front Length -'!$A$2:$AO$14,10,FALSE),IF($AS$4='Front Length -'!$K$1,VLOOKUP(AP3,'Front Length -'!$A$2:$AO$14,11,FALSE),IF($AS$4='Front Length -'!$L$1,VLOOKUP(AP3,'Front Length -'!$A$2:$AO$14,12,FALSE),IF($AS$4='Front Length -'!$M$1,VLOOKUP(AP3,'Front Length -'!$A$2:$AO$14,13,FALSE),IF($AS$4='Front Length -'!$N$1,VLOOKUP(AP3,'Front Length -'!$A$2:$AO$14,14,FALSE),IF($AS$4='Front Length -'!$O$1,VLOOKUP(AP3,'Front Length -'!$A$2:$AO$14,15,FALSE),IF($AS$4='Front Length -'!$P$1,VLOOKUP(AP3,'Front Length -'!$A$2:$AO$14,16,FALSE),IF($AS$4='Front Length -'!$Q$1,VLOOKUP(AP3,'Front Length -'!$A$2:$AO$14,17,FALSE),IF($AS$4='Front Length -'!$R$1,VLOOKUP(AP3,'Front Length -'!$A$2:$AO$14,18,FALSE),IF($AS$4='Front Length -'!$S$1,VLOOKUP(AP3,'Front Length -'!$A$2:$AO$14,19,FALSE),IF($AS$4='Front Length -'!$T$1,VLOOKUP(AP3,'Front Length -'!$A$2:$AO$14,20,FALSE),IF($AS$4='Front Length -'!$U$1,VLOOKUP(AP3,'Front Length -'!$A$2:$AO$14,21,FALSE),IF($AS$4='Front Length -'!$V$1,VLOOKUP(AP3,'Front Length -'!$A$2:$AO$14,22,FALSE),IF($AS$4='Front Length -'!$W$1,VLOOKUP(AP3,'Front Length -'!$A$2:$AO$14,23,FALSE),IF($AS$4='Front Length -'!$X$1,VLOOKUP(AP3,'Front Length -'!$A$2:$AO$14,24,FALSE),IF($AS$4='Front Length -'!$Y$1,VLOOKUP(AP3,'Front Length -'!$A$2:$AO$14,25,FALSE),IF($AS$4='Front Length -'!$Z$1,VLOOKUP(AP3,'Front Length -'!$A$2:$AO$14,26,FALSE),IF($AS$4='Front Length -'!$AA$1,VLOOKUP(AP3,'Front Length -'!$A$2:$AO$14,27,FALSE),IF($AS$4='Front Length -'!$AB$1,VLOOKUP(AP3,'Front Length -'!$A$2:$AO$14,28,FALSE),IF($AS$4='Front Length -'!$AC$1,VLOOKUP(AP3,'Front Length -'!$A$2:$AO$14,29,FALSE),IF($AS$4='Front Length -'!$AD$1,VLOOKUP(AP3,'Front Length -'!$A$2:$AO$14,30,FALSE),IF($AS$4='Front Length -'!$AE$1,VLOOKUP(AP3,'Front Length -'!$A$2:$AO$14,31,FALSE),IF($AS$4='Front Length -'!$AF$1,VLOOKUP(AP3,'Front Length -'!$A$2:$AO$14,32,FALSE),IF($AS$4='Front Length -'!$AG$1,VLOOKUP(AP3,'Front Length -'!$A$2:$AO$14,33,FALSE),IF($AS$4='Front Length -'!$AH$1,VLOOKUP(AP3,'Front Length -'!$A$2:$AO$14,34,FALSE),IF($AS$4='Front Length -'!$AI$1,VLOOKUP(AP3,'Front Length -'!$A$2:$AO$14,35,FALSE),IF($AS$4='Front Length -'!$AJ$1,VLOOKUP(AP3,'Front Length -'!$A$2:$AO$14,36,FALSE),IF($AS$4='Front Length -'!$AK$1,VLOOKUP(AP3,'Front Length -'!$A$2:$AO$14,37,FALSE),IF($AS$4='Front Length -'!$AL$1,VLOOKUP(AP3,'Front Length -'!$A$2:$AO$14,38,FALSE),IF($AS$4='Front Length -'!$AM$1,VLOOKUP(AP3,'Front Length -'!$A$2:$AO$14,39,FALSE),IF($AS$4='Front Length -'!$AN$1,VLOOKUP(AP3,'Front Length -'!$A$2:$AO$14,40,FALSE),IF($AS$4='Front Length -'!$AO$1,VLOOKUP(AP3,'Front Length -'!$A$2:$AO$14,41,FALSE),))))))))))))))))))))))))))))))))))))))))</f>
        <v>0</v>
      </c>
      <c r="AV3" s="253" t="str">
        <f t="shared" ref="AV3:AV13" si="6">IF(AQ3="","",IF(AQ3=AR3,(AR3-(AQ3+SUM(AT3:AU3))),IF(AS3=0,0,AR3-(AQ3+SUM(AT3:AU3)))))</f>
        <v/>
      </c>
      <c r="AW3" s="516"/>
      <c r="AX3" s="254"/>
      <c r="AY3" s="254"/>
      <c r="AZ3" s="255"/>
      <c r="BA3" s="255"/>
      <c r="BB3" s="255"/>
      <c r="BC3" s="255"/>
      <c r="BD3" s="255"/>
      <c r="BE3" s="255"/>
      <c r="BF3" s="255"/>
      <c r="BG3" s="255"/>
      <c r="BH3" s="255"/>
      <c r="BI3" s="255"/>
      <c r="BJ3" s="255"/>
      <c r="BK3" s="255"/>
      <c r="BL3" s="255"/>
      <c r="BM3" s="255"/>
      <c r="BN3" s="255"/>
      <c r="BO3" s="255"/>
      <c r="BP3" s="255"/>
      <c r="BQ3" s="257"/>
      <c r="BR3" s="256"/>
      <c r="BS3" s="256"/>
      <c r="BT3" s="257"/>
      <c r="BU3" s="257"/>
      <c r="BV3" s="257"/>
      <c r="BW3" s="257"/>
      <c r="BX3" s="257"/>
      <c r="BY3" s="257"/>
    </row>
    <row r="4" spans="1:77" ht="45.95" customHeight="1" thickBot="1" x14ac:dyDescent="0.6">
      <c r="A4" s="259">
        <v>3</v>
      </c>
      <c r="B4" s="260" t="s">
        <v>57</v>
      </c>
      <c r="C4" s="261">
        <f>IF($C$1="","",HLOOKUP($C$1,'Size chart - R'!$A$1:$AC$16,ROW(),FALSE))</f>
        <v>47.75</v>
      </c>
      <c r="D4" s="262">
        <f>IF(C4=" ",0,IF($S$17='AH 34 A+'!$B$1,VLOOKUP('US MTM - Calculation (Regular)'!B4,'AH 34 A+'!$A$2:$G$16,2,FALSE),IF($S$17='AH 34 A+'!$C$1,VLOOKUP('US MTM - Calculation (Regular)'!B4,'AH 34 A+'!$A$2:$G$16,3,FALSE),IF($S$17='AH 34 A+'!$D$1,VLOOKUP('US MTM - Calculation (Regular)'!B4,'AH 34 A+'!$A$2:$G$16,4,FALSE),IF($S$17='AH 34 A+'!$E$1,VLOOKUP('US MTM - Calculation (Regular)'!B4,'AH 34 A+'!$A$2:$G$16,5,FALSE),IF($S$17='AH 34 A+'!$F$1,VLOOKUP('US MTM - Calculation (Regular)'!B4,'AH 34 A+'!$A$2:$G$16,6,FALSE),IF($S$17='AH 34 A+'!$G$1,VLOOKUP('US MTM - Calculation (Regular)'!B4,'AH 34 A+'!$A$2:$G$16,7,FALSE),)))))))</f>
        <v>0</v>
      </c>
      <c r="E4" s="262">
        <f>IF(C4=" ",0,IF($S$18='Erect +'!$B$1,VLOOKUP('US MTM - Calculation (Regular)'!B4,'Erect +'!$A$2:$D$16,2,FALSE),IF($S$18='Erect +'!$C$1,VLOOKUP('US MTM - Calculation (Regular)'!B4,'Erect +'!$A$2:$D$16,3,FALSE),IF($S$18='Erect +'!$D$1,VLOOKUP('US MTM - Calculation (Regular)'!B4,'Erect +'!$A$2:$D$16,4,FALSE),))))</f>
        <v>0</v>
      </c>
      <c r="F4" s="262">
        <f>IF(C4=" ",0,IF($S$19='Full Chest'!$B$1,VLOOKUP('US MTM - Calculation (Regular)'!B4,'Full Chest'!$A$2:$F$16,2,FALSE),IF($S$19='Full Chest'!$C$1,VLOOKUP('US MTM - Calculation (Regular)'!B4,'Full Chest'!$A$2:$F$16,3,FALSE),IF($S$19='Full Chest'!$D$1,VLOOKUP('US MTM - Calculation (Regular)'!B4,'Full Chest'!$A$2:$F$16,4,FALSE),))))</f>
        <v>0</v>
      </c>
      <c r="G4" s="262">
        <f>IF(C4=" ",0,IF($S$20='Head For +'!$B$1,VLOOKUP('US MTM - Calculation (Regular)'!B4,'Head For +'!$A$2:$E$16,2,FALSE),IF($S$20='Head For +'!$C$1,VLOOKUP('US MTM - Calculation (Regular)'!B4,'Head For +'!$A$2:$E$16,3,FALSE),IF($S$20='Head For +'!$D$1,VLOOKUP('US MTM - Calculation (Regular)'!B4,'Head For +'!$A$2:$E$16,4,FALSE),IF($S$20='Head For +'!$E$1,VLOOKUP('US MTM - Calculation (Regular)'!B4,'Head For +'!$A$2:$E$16,5,FALSE),)))))</f>
        <v>0</v>
      </c>
      <c r="H4" s="262">
        <f>IF(C4=" ",0,IF($S$21='LOW-CLR +'!$B$1,VLOOKUP('US MTM - Calculation (Regular)'!B4,'LOW-CLR +'!$A$2:$H$16,2,FALSE),IF($S$21='LOW-CLR +'!$C$1,VLOOKUP('US MTM - Calculation (Regular)'!B4,'LOW-CLR +'!$A$2:$H$16,3,FALSE),IF($S$21='LOW-CLR +'!$D$1,VLOOKUP('US MTM - Calculation (Regular)'!B4,'LOW-CLR +'!$A$2:$H$16,4,FALSE),IF($S$21='LOW-CLR +'!$E$1,VLOOKUP('US MTM - Calculation (Regular)'!B4,'LOW-CLR +'!$A$2:$H$16,5,FALSE),IF($S$21='LOW-CLR +'!$F$1,VLOOKUP('US MTM - Calculation (Regular)'!B4,'LOW-CLR +'!$A$2:$H$16,6,FALSE),))))))</f>
        <v>0</v>
      </c>
      <c r="I4" s="262">
        <f>IF(C4=" ",0,IF($S$22='P+AH+1 2'!$B$1,VLOOKUP('US MTM - Calculation (Regular)'!B4,'P+AH+1 2'!$A$2:$D$16,2,FALSE),IF($S$22='P+AH+1 2'!$C$1,VLOOKUP('US MTM - Calculation (Regular)'!B4,'P+AH+1 2'!$A$2:$D$16,3,FALSE),IF($S$22='P+AH+1 2'!$D$1,VLOOKUP('US MTM - Calculation (Regular)'!B4,'P+AH+1 2'!$A$2:$D$16,4,FALSE),))))</f>
        <v>0</v>
      </c>
      <c r="J4" s="262"/>
      <c r="K4" s="263">
        <f t="shared" si="2"/>
        <v>47.75</v>
      </c>
      <c r="L4" s="242">
        <f>IF(OR(Sheet1!C24="",Sheet1!C24=" "),0,Sheet1!C24)</f>
        <v>43</v>
      </c>
      <c r="M4" s="486">
        <f t="shared" si="3"/>
        <v>-4.75</v>
      </c>
      <c r="N4" s="265">
        <f>IF($M$8='12 Back'!$B$1,VLOOKUP('US MTM - Calculation (Regular)'!B4,'12 Back'!$A$2:$BG$16,2,FALSE),IF($M$8='12 Back'!$C$1,VLOOKUP('US MTM - Calculation (Regular)'!B4,'12 Back'!$A$2:$BG$16,3,FALSE),IF($M$8='12 Back'!$D$1,VLOOKUP('US MTM - Calculation (Regular)'!B4,'12 Back'!$A$2:$BG$16,4,FALSE),IF($M$8='12 Back'!$E$1,VLOOKUP('US MTM - Calculation (Regular)'!B4,'12 Back'!$A$2:$BG$16,5,FALSE),IF($M$8='12 Back'!$F$1,VLOOKUP('US MTM - Calculation (Regular)'!B4,'12 Back'!$A$2:$BG$16,6,FALSE),IF($M$8='12 Back'!$G$1,VLOOKUP('US MTM - Calculation (Regular)'!B4,'12 Back'!$A$2:$BG$16,7,FALSE),IF($M$8='12 Back'!$H$1,VLOOKUP('US MTM - Calculation (Regular)'!B4,'12 Back'!$A$2:$BG$16,8,FALSE),IF($M$8='12 Back'!$I$1,VLOOKUP('US MTM - Calculation (Regular)'!B4,'12 Back'!$A$2:$BG$16,9,FALSE),IF($M$8='12 Back'!$J$1,VLOOKUP('US MTM - Calculation (Regular)'!B4,'12 Back'!$A$2:$BG$16,10,FALSE),IF($M$8='12 Back'!$K$1,VLOOKUP('US MTM - Calculation (Regular)'!B4,'12 Back'!$A$2:$BG$16,11,FALSE),IF($M$8='12 Back'!$L$1,VLOOKUP('US MTM - Calculation (Regular)'!B4,'12 Back'!$A$2:$BG$16,12,FALSE),IF($M$8='12 Back'!$M$1,VLOOKUP('US MTM - Calculation (Regular)'!B4,'12 Back'!$A$2:$BG$16,13,FALSE),IF($M$8='12 Back'!$N$1,VLOOKUP('US MTM - Calculation (Regular)'!B4,'12 Back'!$A$2:$BG$16,14,FALSE),IF($M$8='12 Back'!$O$1,VLOOKUP('US MTM - Calculation (Regular)'!B4,'12 Back'!$A$2:$BG$16,15,FALSE),IF($M$8='12 Back'!$P$1,VLOOKUP('US MTM - Calculation (Regular)'!B4,'12 Back'!$A$2:$BG$16,16,FALSE),IF($M$8='12 Back'!$Q$1,VLOOKUP('US MTM - Calculation (Regular)'!B4,'12 Back'!$A$2:$BG$16,17,FALSE),IF($M$8='12 Back'!$R$1,VLOOKUP('US MTM - Calculation (Regular)'!B4,'12 Back'!$A$2:$BG$16,18,FALSE),IF($M$8='12 Back'!$S$1,VLOOKUP('US MTM - Calculation (Regular)'!B4,'12 Back'!$A$2:$BG$16,19,FALSE),IF($M$8='12 Back'!$T$1,VLOOKUP('US MTM - Calculation (Regular)'!B4,'12 Back'!$A$2:$BG$16,20,FALSE),IF($M$8='12 Back'!$U$1,VLOOKUP('US MTM - Calculation (Regular)'!B4,'12 Back'!$A$2:$BG$16,21,FALSE),IF($M$8='12 Back'!$V$1,VLOOKUP('US MTM - Calculation (Regular)'!B4,'12 Back'!$A$2:$BG$16,22,FALSE),IF($M$8='12 Back'!$W$1,VLOOKUP('US MTM - Calculation (Regular)'!B4,'12 Back'!$A$2:$BG$16,23,FALSE),IF($M$8='12 Back'!$X$1,VLOOKUP('US MTM - Calculation (Regular)'!B4,'12 Back'!$A$2:$BG$16,24,FALSE),IF($M$8='12 Back'!$Y$1,VLOOKUP('US MTM - Calculation (Regular)'!B4,'12 Back'!$A$2:$BG$16,25,FALSE),IF($M$8='12 Back'!$Z$1,VLOOKUP('US MTM - Calculation (Regular)'!B4,'12 Back'!$A$2:$BG$16,26,FALSE),IF($M$8='12 Back'!$AA$1,VLOOKUP('US MTM - Calculation (Regular)'!B4,'12 Back'!$A$2:$BG$16,27,FALSE),IF($M$8='12 Back'!$AB$1,VLOOKUP('US MTM - Calculation (Regular)'!B4,'12 Back'!$A$2:$BG$16,28,FALSE),IF($M$8='12 Back'!$AC$1,VLOOKUP('US MTM - Calculation (Regular)'!B4,'12 Back'!$A$2:$BG$16,29,FALSE),IF($M$8='12 Back'!$AD$1,VLOOKUP('US MTM - Calculation (Regular)'!B4,'12 Back'!$A$2:$BG$16,30,FALSE),IF($M$8='12 Back'!$AE$1,VLOOKUP('US MTM - Calculation (Regular)'!B4,'12 Back'!$A$2:$BG$16,31,FALSE),IF($M$8='12 Back'!$AF$1,VLOOKUP('US MTM - Calculation (Regular)'!B4,'12 Back'!$A$2:$BG$16,32,FALSE),IF($M$8='12 Back'!$AG$1,VLOOKUP('US MTM - Calculation (Regular)'!B4,'12 Back'!$A$2:$BG$16,33,FALSE),IF($M$8='12 Back'!$AH$1,VLOOKUP('US MTM - Calculation (Regular)'!B4,'12 Back'!$A$2:$BG$16,34,FALSE),IF($M$8='12 Back'!$AI$1,VLOOKUP('US MTM - Calculation (Regular)'!B4,'12 Back'!$A$2:$BG$16,35,FALSE),IF($M$8='12 Back'!$AJ$1,VLOOKUP('US MTM - Calculation (Regular)'!B4,'12 Back'!$A$2:$BG$16,36,FALSE),IF($M$8='12 Back'!$AK$1,VLOOKUP('US MTM - Calculation (Regular)'!B4,'12 Back'!$A$2:$BG$16,37,FALSE),IF($M$8='12 Back'!$AL$1,VLOOKUP('US MTM - Calculation (Regular)'!B4,'12 Back'!$A$2:$BG$16,38,FALSE),IF($M$8='12 Back'!$AM$1,VLOOKUP('US MTM - Calculation (Regular)'!B4,'12 Back'!$A$2:$BG$16,39,FALSE),IF($M$8='12 Back'!$AN$1,VLOOKUP('US MTM - Calculation (Regular)'!B4,'12 Back'!$A$2:$BG$16,40,FALSE),IF($M$8='12 Back'!$AO$1,VLOOKUP('US MTM - Calculation (Regular)'!B4,'12 Back'!$A$2:$BG$16,41,FALSE),IF($M$8='12 Back'!$AP$1,VLOOKUP('US MTM - Calculation (Regular)'!B4,'12 Back'!$A$2:$BG$16,42,FALSE),IF($M$8='12 Back'!$AQ$1,VLOOKUP('US MTM - Calculation (Regular)'!B4,'12 Back'!$A$2:$BG$16,43,FALSE),IF($M$8='12 Back'!$AR$1,VLOOKUP('US MTM - Calculation (Regular)'!B4,'12 Back'!$A$2:$BG$16,44,FALSE),IF($M$8='12 Back'!$AS$1,VLOOKUP('US MTM - Calculation (Regular)'!B4,'12 Back'!$A$2:$BG$16,45,FALSE),IF($M$8='12 Back'!$AT$1,VLOOKUP('US MTM - Calculation (Regular)'!B4,'12 Back'!$A$2:$BG$16,46,FALSE),IF($M$8='12 Back'!$AU$1,VLOOKUP('US MTM - Calculation (Regular)'!B4,'12 Back'!$A$2:$BG$16,47,FALSE),IF($M$8='12 Back'!$AV$1,VLOOKUP('US MTM - Calculation (Regular)'!B4,'12 Back'!$A$2:$BG$16,48,FALSE),IF($M$8='12 Back'!$AW$1,VLOOKUP('US MTM - Calculation (Regular)'!B4,'12 Back'!$A$2:$BG$16,49,FALSE),IF($M$8='12 Back'!$AX$1,VLOOKUP('US MTM - Calculation (Regular)'!B4,'12 Back'!$A$2:$BG$16,50,FALSE),IF($M$8='12 Back'!$AY$1,VLOOKUP('US MTM - Calculation (Regular)'!B4,'12 Back'!$A$2:$BG$16,51,FALSE),IF($M$8='12 Back'!$AZ$1,VLOOKUP('US MTM - Calculation (Regular)'!B4,'12 Back'!$A$2:$BG$16,52,FALSE),IF($M$8='12 Back'!$BA$1,VLOOKUP('US MTM - Calculation (Regular)'!B4,'12 Back'!$A$2:$BG$16,53,FALSE),IF($M$8='12 Back'!$BB$1,VLOOKUP('US MTM - Calculation (Regular)'!B4,'12 Back'!$A$2:$BG$16,54,FALSE),IF($M$8='12 Back'!$BC$1,VLOOKUP('US MTM - Calculation (Regular)'!B4,'12 Back'!$A$2:$BG$16,55,FALSE),IF($M$8='12 Back'!$BD$1,VLOOKUP('US MTM - Calculation (Regular)'!B4,'12 Back'!$A$2:$BG$16,56,FALSE),IF($M$8='12 Back'!$BE$1,VLOOKUP('US MTM - Calculation (Regular)'!B4,'12 Back'!$A$2:$BG$16,57,FALSE),IF($M$8='12 Back'!$BF$1,VLOOKUP('US MTM - Calculation (Regular)'!B4,'12 Back'!$A$2:$BG$16,58,FALSE),IF($M$8='12 Back'!$BG$1,VLOOKUP('US MTM - Calculation (Regular)'!B4,'12 Back'!$A$2:$BG$16,59,FALSE),))))))))))))))))))))))))))))))))))))))))))))))))))))))))))</f>
        <v>0</v>
      </c>
      <c r="O4" s="265">
        <f>IF($M$3='Half Grith'!$B$1,VLOOKUP('US MTM - Calculation (Regular)'!B4,'Half Grith'!$A$2:$BN$16,2,FALSE),IF($M$3='Half Grith'!$C$1,VLOOKUP('US MTM - Calculation (Regular)'!B4,'Half Grith'!$A$2:$BN$16,3,FALSE),IF($M$3='Half Grith'!$D$1,VLOOKUP('US MTM - Calculation (Regular)'!B4,'Half Grith'!$A$2:$BN$16,4,FALSE),IF($M$3='Half Grith'!$E$1,VLOOKUP('US MTM - Calculation (Regular)'!B4,'Half Grith'!$A$2:$BN$16,5,FALSE),IF($M$3='Half Grith'!$F$1,VLOOKUP('US MTM - Calculation (Regular)'!B4,'Half Grith'!$A$2:$BN$16,6,FALSE),IF($M$3='Half Grith'!$G$1,VLOOKUP('US MTM - Calculation (Regular)'!B4,'Half Grith'!$A$2:$BN$16,7,FALSE),IF($M$3='Half Grith'!$H$1,VLOOKUP('US MTM - Calculation (Regular)'!B4,'Half Grith'!$A$2:$BN$16,8,FALSE),IF($M$3='Half Grith'!$I$1,VLOOKUP('US MTM - Calculation (Regular)'!B4,'Half Grith'!$A$2:$BN$16,9,FALSE),IF($M$3='Half Grith'!$J$1,VLOOKUP('US MTM - Calculation (Regular)'!B4,'Half Grith'!$A$2:$BN$16,10,FALSE),IF($M$3='Half Grith'!$K$1,VLOOKUP('US MTM - Calculation (Regular)'!B4,'Half Grith'!$A$2:$BN$16,11,FALSE),IF($M$3='Half Grith'!$L$1,VLOOKUP('US MTM - Calculation (Regular)'!B4,'Half Grith'!$A$2:$BN$16,12,FALSE),IF($M$3='Half Grith'!$M$1,VLOOKUP('US MTM - Calculation (Regular)'!B4,'Half Grith'!$A$2:$BN$16,13,FALSE),IF($M$3='Half Grith'!$N$1,VLOOKUP('US MTM - Calculation (Regular)'!B4,'Half Grith'!$A$2:$BN$16,14,FALSE),IF($M$3='Half Grith'!$O$1,VLOOKUP('US MTM - Calculation (Regular)'!B4,'Half Grith'!$A$2:$BN$16,15,FALSE),IF($M$3='Half Grith'!$P$1,VLOOKUP('US MTM - Calculation (Regular)'!B4,'Half Grith'!$A$2:$BN$16,16,FALSE),IF($M$3='Half Grith'!$Q$1,VLOOKUP('US MTM - Calculation (Regular)'!B4,'Half Grith'!$A$2:$BN$16,17,FALSE),IF($M$3='Half Grith'!$R$1,VLOOKUP('US MTM - Calculation (Regular)'!B4,'Half Grith'!$A$2:$BN$16,18,FALSE),IF($M$3='Half Grith'!$S$1,VLOOKUP('US MTM - Calculation (Regular)'!B4,'Half Grith'!$A$2:$BN$16,19,FALSE),IF($M$3='Half Grith'!$T$1,VLOOKUP('US MTM - Calculation (Regular)'!B4,'Half Grith'!$A$2:$BN$16,20,FALSE),IF($M$3='Half Grith'!$U$1,VLOOKUP('US MTM - Calculation (Regular)'!B4,'Half Grith'!$A$2:$BN$16,21,FALSE),IF($M$3='Half Grith'!$V$1,VLOOKUP('US MTM - Calculation (Regular)'!B4,'Half Grith'!$A$2:$BN$16,22,FALSE),IF($M$3='Half Grith'!$W$1,VLOOKUP('US MTM - Calculation (Regular)'!B4,'Half Grith'!$A$2:$BN$16,23,FALSE),IF($M$3='Half Grith'!$X$1,VLOOKUP('US MTM - Calculation (Regular)'!B4,'Half Grith'!$A$2:$BN$16,24,FALSE),IF($M$3='Half Grith'!$Y$1,VLOOKUP('US MTM - Calculation (Regular)'!B4,'Half Grith'!$A$2:$BN$16,25,FALSE),IF($M$3='Half Grith'!$Z$1,VLOOKUP('US MTM - Calculation (Regular)'!B4,'Half Grith'!$A$2:$BN$16,26,FALSE),IF($M$3='Half Grith'!$AA$1,VLOOKUP('US MTM - Calculation (Regular)'!B4,'Half Grith'!$A$2:$BN$16,27,FALSE),IF($M$3='Half Grith'!$AB$1,VLOOKUP('US MTM - Calculation (Regular)'!B4,'Half Grith'!$A$2:$BN$16,28,FALSE),IF($M$3='Half Grith'!$AC$1,VLOOKUP('US MTM - Calculation (Regular)'!B4,'Half Grith'!$A$2:$BN$16,29,FALSE),IF($M$3='Half Grith'!$AD$1,VLOOKUP('US MTM - Calculation (Regular)'!B4,'Half Grith'!$A$2:$BN$16,30,FALSE),IF($M$3='Half Grith'!$AE$1,VLOOKUP('US MTM - Calculation (Regular)'!B4,'Half Grith'!$A$2:$BN$16,31,FALSE),IF($M$3='Half Grith'!$AF$1,VLOOKUP('US MTM - Calculation (Regular)'!B4,'Half Grith'!$A$2:$BN$16,32,FALSE),IF($M$3='Half Grith'!$AG$1,VLOOKUP('US MTM - Calculation (Regular)'!B4,'Half Grith'!$A$2:$BN$16,33,FALSE),IF($M$3='Half Grith'!$AH$1,VLOOKUP('US MTM - Calculation (Regular)'!B4,'Half Grith'!$A$2:$BN$16,34,FALSE),IF($M$3='Half Grith'!$AI$1,VLOOKUP('US MTM - Calculation (Regular)'!B4,'Half Grith'!$A$2:$BN$16,35,FALSE),IF($M$3='Half Grith'!$AJ$1,VLOOKUP('US MTM - Calculation (Regular)'!B4,'Half Grith'!$A$2:$BN$16,36,FALSE),IF($M$3='Half Grith'!$AK$1,VLOOKUP('US MTM - Calculation (Regular)'!B4,'Half Grith'!$A$2:$BN$16,37,FALSE),IF($M$3='Half Grith'!$AL$1,VLOOKUP('US MTM - Calculation (Regular)'!B4,'Half Grith'!$A$2:$BN$16,38,FALSE),IF($M$3='Half Grith'!$AM$1,VLOOKUP('US MTM - Calculation (Regular)'!B4,'Half Grith'!$A$2:$BN$16,39,FALSE),IF($M$3='Half Grith'!$AN$1,VLOOKUP('US MTM - Calculation (Regular)'!B4,'Half Grith'!$A$2:$BN$16,40,FALSE),IF($M$3='Half Grith'!$AO$1,VLOOKUP('US MTM - Calculation (Regular)'!B4,'Half Grith'!$A$2:$BN$16,41,FALSE),IF($M$3='Half Grith'!$AP$1,VLOOKUP('US MTM - Calculation (Regular)'!B4,'Half Grith'!$A$2:$BN$16,42,FALSE),IF($M$3='Half Grith'!$AQ$1,VLOOKUP('US MTM - Calculation (Regular)'!B4,'Half Grith'!$A$2:$BN$16,43,FALSE),IF($M$3='Half Grith'!$AR$1,VLOOKUP('US MTM - Calculation (Regular)'!B4,'Half Grith'!$A$2:$BN$16,44,FALSE),IF($M$3='Half Grith'!$AS$1,VLOOKUP('US MTM - Calculation (Regular)'!B4,'Half Grith'!$A$2:$BN$16,45,FALSE),IF($M$3='Half Grith'!$AT$1,VLOOKUP('US MTM - Calculation (Regular)'!B4,'Half Grith'!$A$2:$BN$16,46,FALSE),IF($M$3='Half Grith'!$AU$1,VLOOKUP('US MTM - Calculation (Regular)'!B4,'Half Grith'!$A$2:$BN$16,47,FALSE),IF($M$3='Half Grith'!$AV$1,VLOOKUP('US MTM - Calculation (Regular)'!B4,'Half Grith'!$A$2:$BN$16,48,FALSE),IF($M$3='Half Grith'!$AW$1,VLOOKUP('US MTM - Calculation (Regular)'!B4,'Half Grith'!$A$2:$BN$16,49,FALSE),IF($M$3='Half Grith'!$AX$1,VLOOKUP('US MTM - Calculation (Regular)'!B4,'Half Grith'!$A$2:$BN$16,50,FALSE),IF($M$3='Half Grith'!$AY$1,VLOOKUP('US MTM - Calculation (Regular)'!B4,'Half Grith'!$A$2:$BN$16,51,FALSE),IF($M$3='Half Grith'!$AZ$1,VLOOKUP('US MTM - Calculation (Regular)'!B4,'Half Grith'!$A$2:$BN$16,52,FALSE),IF($M$3='Half Grith'!$BA$1,VLOOKUP('US MTM - Calculation (Regular)'!B4,'Half Grith'!$A$2:$BN$16,53,FALSE),IF($M$3='Half Grith'!$BB$1,VLOOKUP('US MTM - Calculation (Regular)'!B4,'Half Grith'!$A$2:$BN$16,54,FALSE),IF($M$3='Half Grith'!$BC$1,VLOOKUP('US MTM - Calculation (Regular)'!B4,'Half Grith'!$A$2:$BN$16,55,FALSE),IF($M$3='Half Grith'!$BD$1,VLOOKUP('US MTM - Calculation (Regular)'!B4,'Half Grith'!$A$2:$BN$16,56,FALSE),IF($M$3='Half Grith'!$BE$1,VLOOKUP('US MTM - Calculation (Regular)'!B4,'Half Grith'!$A$2:$BN$16,57,FALSE),IF($M$3='Half Grith'!$BF$1,VLOOKUP('US MTM - Calculation (Regular)'!B4,'Half Grith'!$A$2:$BN$16,58,FALSE),IF($M$3='Half Grith'!$BG$1,VLOOKUP('US MTM - Calculation (Regular)'!B4,'Half Grith'!$A$2:$BN$16,59,FALSE),IF($M$3='Half Grith'!$BH$1,VLOOKUP('US MTM - Calculation (Regular)'!B4,'Half Grith'!$A$2:$BN$16,60,FALSE),IF($M$3='Half Grith'!$BI$1,VLOOKUP('US MTM - Calculation (Regular)'!B4,'Half Grith'!$A$2:$BN$16,61,FALSE),IF($M$3='Half Grith'!$BJ$1,VLOOKUP('US MTM - Calculation (Regular)'!B4,'Half Grith'!$A$2:$BN$16,62,FALSE),IF($M$3='Half Grith'!$BK$1,VLOOKUP('US MTM - Calculation (Regular)'!B4,'Half Grith'!$A$2:$BN$16,63,FALSE),IF($M$3='Half Grith'!$BL$1,VLOOKUP('US MTM - Calculation (Regular)'!B4,'Half Grith'!$A$2:$BN$16,64,FALSE),IF($M$3='Half Grith'!$BM$1,VLOOKUP('US MTM - Calculation (Regular)'!B4,'Half Grith'!$A$2:$BN$16,65,FALSE),))))))))))))))))))))))))))))))))))))))))))))))))))))))))))))))))</f>
        <v>-1.375</v>
      </c>
      <c r="P4" s="265">
        <f>IF($M$4=SEAT!$B$1,VLOOKUP('US MTM - Calculation (Regular)'!B4,SEAT!$A$2:$AY$16,2,FALSE),IF($M$4=SEAT!$C$1,VLOOKUP('US MTM - Calculation (Regular)'!B4,SEAT!$A$2:$AY$16,3,FALSE),IF($M$4=SEAT!$D$1,VLOOKUP('US MTM - Calculation (Regular)'!B4,SEAT!$A$2:$AY$16,4,FALSE),IF($M$4=SEAT!$E$1,VLOOKUP('US MTM - Calculation (Regular)'!B4,SEAT!$A$2:$AY$16,5,FALSE),IF($M$4=SEAT!$F$1,VLOOKUP('US MTM - Calculation (Regular)'!B4,SEAT!$A$2:$AY$16,6,FALSE),IF($M$4=SEAT!$G$1,VLOOKUP('US MTM - Calculation (Regular)'!B4,SEAT!$A$2:$AY$16,7,FALSE),IF($M$4=SEAT!$H$1,VLOOKUP('US MTM - Calculation (Regular)'!B4,SEAT!$A$2:$AY$16,8,FALSE),IF($M$4=SEAT!$I$1,VLOOKUP('US MTM - Calculation (Regular)'!B4,SEAT!$A$2:$AY$16,9,FALSE),IF($M$4=SEAT!$J$1,VLOOKUP('US MTM - Calculation (Regular)'!B4,SEAT!$A$2:$AY$16,10,FALSE),IF($M$4=SEAT!$K$1,VLOOKUP('US MTM - Calculation (Regular)'!B4,SEAT!$A$2:$AY$16,11,FALSE),IF($M$4=SEAT!$L$1,VLOOKUP('US MTM - Calculation (Regular)'!B4,SEAT!$A$2:$AY$16,12,FALSE),IF($M$4=SEAT!$M$1,VLOOKUP('US MTM - Calculation (Regular)'!B4,SEAT!$A$2:$AY$16,13,FALSE),IF($M$4=SEAT!$N$1,VLOOKUP('US MTM - Calculation (Regular)'!B4,SEAT!$A$2:$AY$16,14,FALSE),IF($M$4=SEAT!$O$1,VLOOKUP('US MTM - Calculation (Regular)'!B4,SEAT!$A$2:$AY$16,15,FALSE),IF($M$4=SEAT!$P$1,VLOOKUP('US MTM - Calculation (Regular)'!B4,SEAT!$A$2:$AY$16,16,FALSE),IF($M$4=SEAT!$Q$1,VLOOKUP('US MTM - Calculation (Regular)'!B4,SEAT!$A$2:$AY$16,17,FALSE),IF($M$4=SEAT!$R$1,VLOOKUP('US MTM - Calculation (Regular)'!B4,SEAT!$A$2:$AY$16,18,FALSE),IF($M$4=SEAT!$S$1,VLOOKUP('US MTM - Calculation (Regular)'!B4,SEAT!$A$2:$AY$16,19,FALSE),IF($M$4=SEAT!$T$1,VLOOKUP('US MTM - Calculation (Regular)'!B4,SEAT!$A$2:$AY$16,20,FALSE),IF($M$4=SEAT!$U$1,VLOOKUP('US MTM - Calculation (Regular)'!B4,SEAT!$A$2:$AY$16,21,FALSE),IF($M$4=SEAT!$V$1,VLOOKUP('US MTM - Calculation (Regular)'!B4,SEAT!$A$2:$AY$16,22,FALSE),IF($M$4=SEAT!$W$1,VLOOKUP('US MTM - Calculation (Regular)'!B4,SEAT!$A$2:$AY$16,23,FALSE),IF($M$4=SEAT!$X$1,VLOOKUP('US MTM - Calculation (Regular)'!B4,SEAT!$A$2:$AY$16,24,FALSE),IF($M$4=SEAT!$Y$1,VLOOKUP('US MTM - Calculation (Regular)'!B4,SEAT!$A$2:$AY$16,25,FALSE),IF($M$4=SEAT!$Z$1,VLOOKUP('US MTM - Calculation (Regular)'!B4,SEAT!$A$2:$AY$16,26,FALSE),IF($M$4=SEAT!$AA$1,VLOOKUP('US MTM - Calculation (Regular)'!B4,SEAT!$A$2:$AY$16,27,FALSE),IF($M$4=SEAT!$AB$1,VLOOKUP('US MTM - Calculation (Regular)'!B4,SEAT!$A$2:$AY$16,28,FALSE),IF($M$4=SEAT!$AC$1,VLOOKUP('US MTM - Calculation (Regular)'!B4,SEAT!$A$2:$AY$16,29,FALSE),IF($M$4=SEAT!$AD$1,VLOOKUP('US MTM - Calculation (Regular)'!B4,SEAT!$A$2:$AY$16,30,FALSE),IF($M$4=SEAT!$AE$1,VLOOKUP('US MTM - Calculation (Regular)'!B4,SEAT!$A$2:$AY$16,31,FALSE),IF($M$4=SEAT!$AF$1,VLOOKUP('US MTM - Calculation (Regular)'!B4,SEAT!$A$2:$AY$16,32,FALSE),IF($M$4=SEAT!$AG$1,VLOOKUP('US MTM - Calculation (Regular)'!B4,SEAT!$A$2:$AY$16,33,FALSE),IF($M$4=SEAT!$AH$1,VLOOKUP('US MTM - Calculation (Regular)'!B4,SEAT!$A$2:$AY$16,34,FALSE),IF($M$4=SEAT!$AI$1,VLOOKUP('US MTM - Calculation (Regular)'!B4,SEAT!$A$2:$AY$16,35,FALSE),IF($M$4=SEAT!$AJ$1,VLOOKUP('US MTM - Calculation (Regular)'!B4,SEAT!$A$2:$AY$16,36,FALSE),IF($M$4=SEAT!$AK$1,VLOOKUP('US MTM - Calculation (Regular)'!B4,SEAT!$A$2:$AY$16,37,FALSE),IF($M$4=SEAT!$AL$1,VLOOKUP('US MTM - Calculation (Regular)'!B4,SEAT!$A$2:$AY$16,38,FALSE),IF($M$4=SEAT!$AM$1,VLOOKUP('US MTM - Calculation (Regular)'!B4,SEAT!$A$2:$AY$16,39,FALSE),IF($M$4=SEAT!$AN$1,VLOOKUP('US MTM - Calculation (Regular)'!B4,SEAT!$A$2:$AY$16,40,FALSE),IF($M$4=SEAT!$AO$1,VLOOKUP('US MTM - Calculation (Regular)'!B4,SEAT!$A$2:$AY$16,41,FALSE),IF($M$4=SEAT!$AP$1,VLOOKUP('US MTM - Calculation (Regular)'!B4,SEAT!$A$2:$AY$16,42,FALSE),IF($M$4=SEAT!$AQ$1,VLOOKUP('US MTM - Calculation (Regular)'!B4,SEAT!$A$2:$AY$16,43,FALSE),IF($M$4=SEAT!$AR$1,VLOOKUP('US MTM - Calculation (Regular)'!B4,SEAT!$A$2:$AY$16,44,FALSE),IF($M$4=SEAT!$AS$1,VLOOKUP('US MTM - Calculation (Regular)'!B4,SEAT!$A$2:$AY$16,45,FALSE),IF($M$4=SEAT!$AT$1,VLOOKUP('US MTM - Calculation (Regular)'!B4,SEAT!$A$2:$AY$16,46,FALSE),IF($M$4=SEAT!$AU$1,VLOOKUP('US MTM - Calculation (Regular)'!B4,SEAT!$A$2:$AY$16,47,FALSE),IF($M$4=SEAT!$AV$1,VLOOKUP('US MTM - Calculation (Regular)'!B4,SEAT!$A$2:$AY$16,48,FALSE),IF($M$4=SEAT!$AW$1,VLOOKUP('US MTM - Calculation (Regular)'!B4,SEAT!$A$2:$AY$16,49,FALSE),IF($M$4=SEAT!$AX$1,VLOOKUP('US MTM - Calculation (Regular)'!B4,SEAT!$A$2:$AY$16,50,FALSE),IF($M$4=SEAT!$AY$1,VLOOKUP('US MTM - Calculation (Regular)'!B4,SEAT!$A$2:$AY$16,51,FALSE),))))))))))))))))))))))))))))))))))))))))))))))))))</f>
        <v>0</v>
      </c>
      <c r="Q4" s="265">
        <f>IF($M$5='4LEN'!$B$1,VLOOKUP('US MTM - Calculation (Regular)'!B4,'4LEN'!$A$2:$BM$16,2,FALSE),IF($M$5='4LEN'!$C$1,VLOOKUP('US MTM - Calculation (Regular)'!B4,'4LEN'!$A$2:$BM$16,3,FALSE),IF($M$5='4LEN'!$D$1,VLOOKUP('US MTM - Calculation (Regular)'!B4,'4LEN'!$A$2:$BM$16,4,FALSE),IF($M$5='4LEN'!$E$1,VLOOKUP('US MTM - Calculation (Regular)'!B4,'4LEN'!$A$2:$BM$16,5,FALSE),IF($M$5='4LEN'!$F$1,VLOOKUP('US MTM - Calculation (Regular)'!B4,'4LEN'!$A$2:$BM$16,6,FALSE),IF($M$5='4LEN'!$G$1,VLOOKUP('US MTM - Calculation (Regular)'!B4,'4LEN'!$A$2:$BM$16,7,FALSE),IF($M$5='4LEN'!$H$1,VLOOKUP('US MTM - Calculation (Regular)'!B4,'4LEN'!$A$2:$BM$16,8,FALSE),IF($M$5='4LEN'!$I$1,VLOOKUP('US MTM - Calculation (Regular)'!B4,'4LEN'!$A$2:$BM$16,9,FALSE),IF($M$5='4LEN'!$J$1,VLOOKUP('US MTM - Calculation (Regular)'!B4,'4LEN'!$A$2:$BM$16,10,FALSE),IF($M$5='4LEN'!$K$1,VLOOKUP('US MTM - Calculation (Regular)'!B4,'4LEN'!$A$2:$BM$16,11,FALSE),IF($M$5='4LEN'!$L$1,VLOOKUP('US MTM - Calculation (Regular)'!B4,'4LEN'!$A$2:$BM$16,12,FALSE),IF($M$5='4LEN'!$M$1,VLOOKUP('US MTM - Calculation (Regular)'!B4,'4LEN'!$A$2:$BM$16,13,FALSE),IF($M$5='4LEN'!$N$1,VLOOKUP('US MTM - Calculation (Regular)'!B4,'4LEN'!$A$2:$BM$16,14,FALSE),IF($M$5='4LEN'!$O$1,VLOOKUP('US MTM - Calculation (Regular)'!B4,'4LEN'!$A$2:$BM$16,15,FALSE),IF($M$5='4LEN'!$P$1,VLOOKUP('US MTM - Calculation (Regular)'!B4,'4LEN'!$A$2:$BM$16,16,FALSE),IF($M$5='4LEN'!$Q$1,VLOOKUP('US MTM - Calculation (Regular)'!B4,'4LEN'!$A$2:$BM$16,17,FALSE),IF($M$5='4LEN'!$R$1,VLOOKUP('US MTM - Calculation (Regular)'!B4,'4LEN'!$A$2:$BM$16,18,FALSE),IF($M$5='4LEN'!$S$1,VLOOKUP('US MTM - Calculation (Regular)'!B4,'4LEN'!$A$2:$BM$16,19,FALSE),IF($M$5='4LEN'!$T$1,VLOOKUP('US MTM - Calculation (Regular)'!B4,'4LEN'!$A$2:$BM$16,20,FALSE),IF($M$5='4LEN'!$U$1,VLOOKUP('US MTM - Calculation (Regular)'!B4,'4LEN'!$A$2:$BM$16,21,FALSE),IF($M$5='4LEN'!$V$1,VLOOKUP('US MTM - Calculation (Regular)'!B4,'4LEN'!$A$2:$BM$16,22,FALSE),IF($M$5='4LEN'!$W$1,VLOOKUP('US MTM - Calculation (Regular)'!B4,'4LEN'!$A$2:$BM$16,23,FALSE),IF($M$5='4LEN'!$X$1,VLOOKUP('US MTM - Calculation (Regular)'!B4,'4LEN'!$A$2:$BM$16,24,FALSE),IF($M$5='4LEN'!$Y$1,VLOOKUP('US MTM - Calculation (Regular)'!B4,'4LEN'!$A$2:$BM$16,25,FALSE),IF($M$5='4LEN'!$Z$1,VLOOKUP('US MTM - Calculation (Regular)'!B4,'4LEN'!$A$2:$BM$16,26,FALSE),IF($M$5='4LEN'!$AA$1,VLOOKUP('US MTM - Calculation (Regular)'!B4,'4LEN'!$A$2:$BM$16,27,FALSE),IF($M$5='4LEN'!$AB$1,VLOOKUP('US MTM - Calculation (Regular)'!B4,'4LEN'!$A$2:$BM$16,28,FALSE),IF($M$5='4LEN'!$AC$1,VLOOKUP('US MTM - Calculation (Regular)'!B4,'4LEN'!$A$2:$BM$16,29,FALSE),IF($M$5='4LEN'!$AD$1,VLOOKUP('US MTM - Calculation (Regular)'!B4,'4LEN'!$A$2:$BM$16,30,FALSE),IF($M$5='4LEN'!$AE$1,VLOOKUP('US MTM - Calculation (Regular)'!B4,'4LEN'!$A$2:$BM$16,31,FALSE),IF($M$5='4LEN'!$AF$1,VLOOKUP('US MTM - Calculation (Regular)'!B4,'4LEN'!$A$2:$BM$16,32,FALSE),IF($M$5='4LEN'!$AG$1,VLOOKUP('US MTM - Calculation (Regular)'!B4,'4LEN'!$A$2:$BM$16,33,FALSE),IF($M$5='4LEN'!$AH$1,VLOOKUP('US MTM - Calculation (Regular)'!B4,'4LEN'!$A$2:$BM$16,34,FALSE),IF($M$5='4LEN'!$AI$1,VLOOKUP('US MTM - Calculation (Regular)'!B4,'4LEN'!$A$2:$BM$16,35,FALSE),IF($M$5='4LEN'!$AJ$1,VLOOKUP('US MTM - Calculation (Regular)'!B4,'4LEN'!$A$2:$BM$16,36,FALSE),IF($M$5='4LEN'!$AK$1,VLOOKUP('US MTM - Calculation (Regular)'!B4,'4LEN'!$A$2:$BM$16,37,FALSE),IF($M$5='4LEN'!$AL$1,VLOOKUP('US MTM - Calculation (Regular)'!B4,'4LEN'!$A$2:$BM$16,38,FALSE),IF($M$5='4LEN'!$AM$1,VLOOKUP('US MTM - Calculation (Regular)'!B4,'4LEN'!$A$2:$BM$16,39,FALSE),IF($M$5='4LEN'!$AN$1,VLOOKUP('US MTM - Calculation (Regular)'!B4,'4LEN'!$A$2:$BM$16,40,FALSE),IF($M$5='4LEN'!$AO$1,VLOOKUP('US MTM - Calculation (Regular)'!B4,'4LEN'!$A$2:$BM$16,41,FALSE),IF($M$5='4LEN'!$AP$1,VLOOKUP('US MTM - Calculation (Regular)'!B4,'4LEN'!$A$2:$BM$16,42,FALSE),IF($M$5='4LEN'!$AQ$1,VLOOKUP('US MTM - Calculation (Regular)'!B4,'4LEN'!$A$2:$BM$16,43,FALSE),IF($M$5='4LEN'!$AR$1,VLOOKUP('US MTM - Calculation (Regular)'!B4,'4LEN'!$A$2:$BM$16,44,FALSE),IF($M$5='4LEN'!$AS$1,VLOOKUP('US MTM - Calculation (Regular)'!B4,'4LEN'!$A$2:$BM$16,45,FALSE),IF($M$5='4LEN'!$AT$1,VLOOKUP('US MTM - Calculation (Regular)'!B4,'4LEN'!$A$2:$BM$16,46,FALSE),IF($M$5='4LEN'!$AU$1,VLOOKUP('US MTM - Calculation (Regular)'!B4,'4LEN'!$A$2:$BM$16,47,FALSE),IF($M$5='4LEN'!$AV$1,VLOOKUP('US MTM - Calculation (Regular)'!B4,'4LEN'!$A$2:$BM$16,48,FALSE),IF($M$5='4LEN'!$AW$1,VLOOKUP('US MTM - Calculation (Regular)'!B4,'4LEN'!$A$2:$BM$16,49,FALSE),IF($M$5='4LEN'!$AX$1,VLOOKUP('US MTM - Calculation (Regular)'!B4,'4LEN'!$A$2:$BM$16,50,FALSE),IF($M$5='4LEN'!$AY$1,VLOOKUP('US MTM - Calculation (Regular)'!B4,'4LEN'!$A$2:$BM$16,51,FALSE),IF($M$5='4LEN'!$AZ$1,VLOOKUP('US MTM - Calculation (Regular)'!B4,'4LEN'!$A$2:$BM$16,52,FALSE),IF($M$5='4LEN'!$BA$1,VLOOKUP('US MTM - Calculation (Regular)'!B4,'4LEN'!$A$2:$BM$16,53,FALSE),IF($M$5='4LEN'!$BB$1,VLOOKUP('US MTM - Calculation (Regular)'!B4,'4LEN'!$A$2:$BM$16,54,FALSE),IF($M$5='4LEN'!$BC$1,VLOOKUP('US MTM - Calculation (Regular)'!B4,'4LEN'!$A$2:$BM$16,55,FALSE),IF($M$5='4LEN'!$BD$1,VLOOKUP('US MTM - Calculation (Regular)'!B4,'4LEN'!$A$2:$BM$16,56,FALSE),IF($M$5='4LEN'!$BE$1,VLOOKUP('US MTM - Calculation (Regular)'!B4,'4LEN'!$A$2:$BM$16,57,FALSE),IF($M$5='4LEN'!$BF$1,VLOOKUP('US MTM - Calculation (Regular)'!B4,'4LEN'!$A$2:$BM$16,58,FALSE),IF($M$5='4LEN'!$BG$1,VLOOKUP('US MTM - Calculation (Regular)'!B4,'4LEN'!$A$2:$BM$16,59,FALSE),IF($M$5='4LEN'!$BH$1,VLOOKUP('US MTM - Calculation (Regular)'!B4,'4LEN'!$A$2:$BM$16,60,FALSE),IF($M$5='4LEN'!$BI$1,VLOOKUP('US MTM - Calculation (Regular)'!B4,'4LEN'!$A$2:$BL$16,61,FALSE),IF($M$5='4LEN'!$BJ$1,VLOOKUP('US MTM - Calculation (Regular)'!B4,'4LEN'!$A$2:$BM$16,62,FALSE),IF($M$5='4LEN'!$BK$1,VLOOKUP('US MTM - Calculation (Regular)'!B4,'4LEN'!$A$2:$BM$16,63,FALSE),IF($M$5='4LEN'!$BL$1,VLOOKUP('US MTM - Calculation (Regular)'!B4,'4LEN'!$A$2:$BM$16,64,FALSE),IF($M$5='4LEN'!$BM$1,VLOOKUP('US MTM - Calculation (Regular)'!B4,'4LEN'!$A$2:$BM$16,65,FALSE),))))))))))))))))))))))))))))))))))))))))))))))))))))))))))))))))</f>
        <v>0</v>
      </c>
      <c r="R4" s="265">
        <f>IF($M$5='15VENT'!$B$1,VLOOKUP('US MTM - Calculation (Regular)'!B4,'15VENT'!$A$2:$BM$16,2,FALSE),IF($M$5='15VENT'!$C$1,VLOOKUP('US MTM - Calculation (Regular)'!B4,'15VENT'!$A$2:$BM$16,3,FALSE),IF($M$5='15VENT'!$D$1,VLOOKUP('US MTM - Calculation (Regular)'!B4,'15VENT'!$A$2:$BM$16,4,FALSE),IF($M$5='15VENT'!$E$1,VLOOKUP('US MTM - Calculation (Regular)'!B4,'15VENT'!$A$2:$BM$16,5,FALSE),IF($M$5='15VENT'!$F$1,VLOOKUP('US MTM - Calculation (Regular)'!B4,'15VENT'!$A$2:$BM$16,6,FALSE),IF($M$5='15VENT'!$G$1,VLOOKUP('US MTM - Calculation (Regular)'!B4,'15VENT'!$A$2:$BM$16,7,FALSE),IF($M$5='15VENT'!$H$1,VLOOKUP('US MTM - Calculation (Regular)'!B4,'15VENT'!$A$2:$BM$16,8,FALSE),IF($M$5='15VENT'!$I$1,VLOOKUP('US MTM - Calculation (Regular)'!B4,'15VENT'!$A$2:$BM$16,9,FALSE),IF($M$5='15VENT'!$J$1,VLOOKUP('US MTM - Calculation (Regular)'!B4,'15VENT'!$A$2:$BM$16,10,FALSE),IF($M$5='15VENT'!$K$1,VLOOKUP('US MTM - Calculation (Regular)'!B4,'15VENT'!$A$2:$BM$16,11,FALSE),IF($M$5='15VENT'!$L$1,VLOOKUP('US MTM - Calculation (Regular)'!B4,'15VENT'!$A$2:$BM$16,12,FALSE),IF($M$5='15VENT'!$M$1,VLOOKUP('US MTM - Calculation (Regular)'!B4,'15VENT'!$A$2:$BM$16,13,FALSE),IF($M$5='15VENT'!$N$1,VLOOKUP('US MTM - Calculation (Regular)'!B4,'15VENT'!$A$2:$BM$16,14,FALSE),IF($M$5='15VENT'!$O$1,VLOOKUP('US MTM - Calculation (Regular)'!B4,'15VENT'!$A$2:$BM$16,15,FALSE),IF($M$5='15VENT'!$P$1,VLOOKUP('US MTM - Calculation (Regular)'!B4,'15VENT'!$A$2:$BM$16,16,FALSE),IF($M$5='15VENT'!$Q$1,VLOOKUP('US MTM - Calculation (Regular)'!B4,'15VENT'!$A$2:$BM$16,17,FALSE),IF($M$5='15VENT'!$R$1,VLOOKUP('US MTM - Calculation (Regular)'!B4,'15VENT'!$A$2:$BM$16,18,FALSE),IF($M$5='15VENT'!$S$1,VLOOKUP('US MTM - Calculation (Regular)'!B4,'15VENT'!$A$2:$BM$16,19,FALSE),IF($M$5='15VENT'!$T$1,VLOOKUP('US MTM - Calculation (Regular)'!B4,'15VENT'!$A$2:$BM$16,20,FALSE),IF($M$5='15VENT'!$U$1,VLOOKUP('US MTM - Calculation (Regular)'!B4,'15VENT'!$A$2:$BM$16,21,FALSE),IF($M$5='15VENT'!$V$1,VLOOKUP('US MTM - Calculation (Regular)'!B4,'15VENT'!$A$2:$BM$16,22,FALSE),IF($M$5='15VENT'!$W$1,VLOOKUP('US MTM - Calculation (Regular)'!B4,'15VENT'!$A$2:$BM$16,23,FALSE),IF($M$5='15VENT'!$X$1,VLOOKUP('US MTM - Calculation (Regular)'!B4,'15VENT'!$A$2:$BM$16,24,FALSE),IF($M$5='15VENT'!$Y$1,VLOOKUP('US MTM - Calculation (Regular)'!B4,'15VENT'!$A$2:$BM$16,25,FALSE),IF($M$5='15VENT'!$Z$1,VLOOKUP('US MTM - Calculation (Regular)'!B4,'15VENT'!$A$2:$BM$16,26,FALSE),IF($M$5='15VENT'!$AA$1,VLOOKUP('US MTM - Calculation (Regular)'!B4,'15VENT'!$A$2:$BM$16,27,FALSE),IF($M$5='15VENT'!$AB$1,VLOOKUP('US MTM - Calculation (Regular)'!B4,'15VENT'!$A$2:$BM$16,28,FALSE),IF($M$5='15VENT'!$AC$1,VLOOKUP('US MTM - Calculation (Regular)'!B4,'15VENT'!$A$2:$BM$16,29,FALSE),IF($M$5='15VENT'!$AD$1,VLOOKUP('US MTM - Calculation (Regular)'!B4,'15VENT'!$A$2:$BM$16,30,FALSE),IF($M$5='15VENT'!$AE$1,VLOOKUP('US MTM - Calculation (Regular)'!B4,'15VENT'!$A$2:$BM$16,31,FALSE),IF($M$5='15VENT'!$AF$1,VLOOKUP('US MTM - Calculation (Regular)'!B4,'15VENT'!$A$2:$BM$16,32,FALSE),IF($M$5='15VENT'!$AG$1,VLOOKUP('US MTM - Calculation (Regular)'!B4,'15VENT'!$A$2:$BM$16,33,FALSE),IF($M$5='15VENT'!$AH$1,VLOOKUP('US MTM - Calculation (Regular)'!B4,'15VENT'!$A$2:$BM$16,34,FALSE),IF($M$5='15VENT'!$AI$1,VLOOKUP('US MTM - Calculation (Regular)'!B4,'15VENT'!$A$2:$BM$16,35,FALSE),IF($M$5='15VENT'!$AJ$1,VLOOKUP('US MTM - Calculation (Regular)'!B4,'15VENT'!$A$2:$BM$16,36,FALSE),IF($M$5='15VENT'!$AK$1,VLOOKUP('US MTM - Calculation (Regular)'!B4,'15VENT'!$A$2:$BM$16,37,FALSE),IF($M$5='15VENT'!$AL$1,VLOOKUP('US MTM - Calculation (Regular)'!B4,'15VENT'!$A$2:$BM$16,38,FALSE),IF($M$5='15VENT'!$AM$1,VLOOKUP('US MTM - Calculation (Regular)'!B4,'15VENT'!$A$2:$BM$16,39,FALSE),IF($M$5='15VENT'!$AN$1,VLOOKUP('US MTM - Calculation (Regular)'!B4,'15VENT'!$A$2:$BM$16,40,FALSE),IF($M$5='15VENT'!$AO$1,VLOOKUP('US MTM - Calculation (Regular)'!B4,'15VENT'!$A$2:$BM$16,41,FALSE),IF($M$5='15VENT'!$AP$1,VLOOKUP('US MTM - Calculation (Regular)'!B4,'15VENT'!$A$2:$BM$16,42,FALSE),IF($M$5='15VENT'!$AQ$1,VLOOKUP('US MTM - Calculation (Regular)'!B4,'15VENT'!$A$2:$BM$16,43,FALSE),IF($M$5='15VENT'!$AR$1,VLOOKUP('US MTM - Calculation (Regular)'!B4,'15VENT'!$A$2:$BM$16,44,FALSE),IF($M$5='15VENT'!$AS$1,VLOOKUP('US MTM - Calculation (Regular)'!B4,'15VENT'!$A$2:$BM$16,45,FALSE),IF($M$5='15VENT'!$AT$1,VLOOKUP('US MTM - Calculation (Regular)'!B4,'15VENT'!$A$2:$BM$16,46,FALSE),IF($M$5='15VENT'!$AU$1,VLOOKUP('US MTM - Calculation (Regular)'!B4,'15VENT'!$A$2:$BM$16,47,FALSE),IF($M$5='15VENT'!$AV$1,VLOOKUP('US MTM - Calculation (Regular)'!B4,'15VENT'!$A$2:$BM$16,48,FALSE),IF($M$5='15VENT'!$AW$1,VLOOKUP('US MTM - Calculation (Regular)'!B4,'15VENT'!$A$2:$BM$16,49,FALSE),IF($M$5='15VENT'!$AX$1,VLOOKUP('US MTM - Calculation (Regular)'!B4,'15VENT'!$A$2:$BM$16,50,FALSE),IF($M$5='15VENT'!$AY$1,VLOOKUP('US MTM - Calculation (Regular)'!B4,'15VENT'!$A$2:$BM$16,51,FALSE),IF($M$5='15VENT'!$AZ$1,VLOOKUP('US MTM - Calculation (Regular)'!B4,'15VENT'!$A$2:$BM$16,52,FALSE),IF($M$5='15VENT'!$BA$1,VLOOKUP('US MTM - Calculation (Regular)'!B4,'15VENT'!$A$2:$BM$16,53,FALSE),IF($M$5='15VENT'!$BB$1,VLOOKUP('US MTM - Calculation (Regular)'!B4,'15VENT'!$A$2:$BM$16,54,FALSE),IF($M$5='15VENT'!$BC$1,VLOOKUP('US MTM - Calculation (Regular)'!B4,'15VENT'!$A$2:$BM$16,55,FALSE),IF($M$5='15VENT'!$BD$1,VLOOKUP('US MTM - Calculation (Regular)'!B4,'15VENT'!$A$2:$BM$16,56,FALSE),IF($M$5='15VENT'!$BE$1,VLOOKUP('US MTM - Calculation (Regular)'!B4,'15VENT'!$A$2:$BM$16,57,FALSE),IF($M$5='15VENT'!$BF$1,VLOOKUP('US MTM - Calculation (Regular)'!B4,'15VENT'!$A$2:$BM$16,58,FALSE),IF($M$5='15VENT'!$BG$1,VLOOKUP('US MTM - Calculation (Regular)'!B4,'15VENT'!$A$2:$BM$16,59,FALSE),IF($M$5='15VENT'!$BH$1,VLOOKUP('US MTM - Calculation (Regular)'!B4,'15VENT'!$A$2:$BM$16,60,FALSE),IF($M$5='15VENT'!$BI$1,VLOOKUP('US MTM - Calculation (Regular)'!B4,'15VENT'!$A$2:$BJ$16,61,FALSE),IF($M$5='15VENT'!$BJ$1,VLOOKUP('US MTM - Calculation (Regular)'!B4,'15VENT'!$A$2:$BM$16,62,FALSE),IF($M$5='15VENT'!$BK$1,VLOOKUP('US MTM - Calculation (Regular)'!B4,'15VENT'!$A$2:$BM$16,63,FALSE),IF($M$5='15VENT'!$BL$1,VLOOKUP('US MTM - Calculation (Regular)'!B4,'15VENT'!$A$2:$BM$16,64,FALSE),IF($M$5='15VENT'!$BM$1,VLOOKUP('US MTM - Calculation (Regular)'!B4,'15VENT'!$A$2:$BM$16,65,FALSE),))))))))))))))))))))))))))))))))))))))))))))))))))))))))))))))))</f>
        <v>0</v>
      </c>
      <c r="S4" s="266">
        <f t="shared" si="4"/>
        <v>-3.375</v>
      </c>
      <c r="T4" s="269">
        <f>Sheet1!E10</f>
        <v>28.37</v>
      </c>
      <c r="U4" s="503"/>
      <c r="V4" s="504"/>
      <c r="W4" s="246"/>
      <c r="X4" s="259">
        <v>3</v>
      </c>
      <c r="Y4" s="260" t="s">
        <v>329</v>
      </c>
      <c r="Z4" s="247" t="str">
        <f>IF($Z$1="","",HLOOKUP($Z$1,'MTM US TRS (R)'!$A$2:$EV$13,ROW(),FALSE))</f>
        <v/>
      </c>
      <c r="AA4" s="265">
        <f>IF(Z4=" ",0,IF($AH$13='Deep Seat -'!$B$1,VLOOKUP('US MTM - Calculation (Regular)'!Y4,'Deep Seat -'!$A$2:$D$13,2,FALSE),IF($AH$13='Deep Seat -'!$C$1,VLOOKUP('US MTM - Calculation (Regular)'!Y4,'Deep Seat -'!$A$2:$D$13,3,FALSE),IF($AH$13='Deep Seat -'!$D$1,VLOOKUP('US MTM - Calculation (Regular)'!Y4,'Deep Seat -'!$A$2:$D$13,4,FALSE),))))</f>
        <v>0</v>
      </c>
      <c r="AB4" s="265">
        <f>IF(Z4=" ",0,IF($AH$14='Hip Forw +'!$B$1,VLOOKUP('US MTM - Calculation (Regular)'!Y4,'Hip Forw +'!$A$2:$E$13,2,FALSE),IF($AH$14='Hip Forw +'!$C$1,VLOOKUP('US MTM - Calculation (Regular)'!Y4,'Hip Forw +'!$A$2:$E$13,3,FALSE),IF($AH$14='Hip Forw +'!$D$1,VLOOKUP('US MTM - Calculation (Regular)'!Y4,'Hip Forw +'!$A$2:$E$13,4,FALSE),IF($AH$14='Hip Forw +'!$E$1,VLOOKUP('US MTM - Calculation (Regular)'!Y4,'Hip Forw +'!$A$2:$E$13,5,FALSE),)))))</f>
        <v>0</v>
      </c>
      <c r="AC4" s="265">
        <f>IF(Z4=" ",0,IF($AH$15='Low Fron'!$B$1,VLOOKUP('US MTM - Calculation (Regular)'!Y4,'Low Fron'!$A$2:$L$13,2,FALSE),IF($AH$15='Low Fron'!$C$1,VLOOKUP('US MTM - Calculation (Regular)'!Y4,'Low Fron'!$A$2:$L$13,3,FALSE),IF($AH$15='Low Fron'!$D$1,VLOOKUP('US MTM - Calculation (Regular)'!Y4,'Low Fron'!$A$2:$L$13,4,FALSE),IF($AH$15='Low Fron'!$E$1,VLOOKUP('US MTM - Calculation (Regular)'!Y4,'Low Fron'!$A$2:$L$13,5,FALSE),IF($AH$15='Low Fron'!$F$1,VLOOKUP('US MTM - Calculation (Regular)'!Y4,'Low Fron'!$A$2:$L$13,6,FALSE),IF($AH$15='Low Fron'!$G$1,VLOOKUP('US MTM - Calculation (Regular)'!Y4,'Low Fron'!$A$2:$L$13,7,FALSE),IF($AH$15='Low Fron'!$H$1,VLOOKUP('US MTM - Calculation (Regular)'!Y4,'Low Fron'!$A$2:$L$13,8,FALSE),IF($AH$15='Low Fron'!$I$1,VLOOKUP('US MTM - Calculation (Regular)'!Y4,'Low Fron'!$A$2:$L$13,9,FALSE),IF($AH$15='Low Fron'!$J$1,VLOOKUP('US MTM - Calculation (Regular)'!Y4,'Low Fron'!$A$2:$L$13,10,FALSE),IF($AH$15='Low Fron'!$K$1,VLOOKUP('US MTM - Calculation (Regular)'!Y4,'Low Fron'!$A$2:$L$13,11,FALSE),IF($AH$15='Low Fron'!$L$1,VLOOKUP('US MTM - Calculation (Regular)'!Y4,'Low Fron'!$A$2:$L$13,12,FALSE),))))))))))))</f>
        <v>0</v>
      </c>
      <c r="AD4" s="265">
        <f>IF(Z4=" ",0,IF($AH$16='Plucrot +'!$B$1,VLOOKUP('US MTM - Calculation (Regular)'!Y4,'Plucrot +'!$A$2:$W$13,2,FALSE),IF($AH$16='Plucrot +'!$C$1,VLOOKUP('US MTM - Calculation (Regular)'!Y4,'Plucrot +'!$A$2:$W$13,3,FALSE),IF($AH$16='Plucrot +'!$D$1,VLOOKUP('US MTM - Calculation (Regular)'!Y4,'Plucrot +'!$A$2:$W$13,4,FALSE),IF($AH$16='Plucrot +'!$E$1,VLOOKUP('US MTM - Calculation (Regular)'!Y4,'Plucrot +'!$A$2:$W$13,5,FALSE),IF($AH$16='Plucrot +'!$F$1,VLOOKUP('US MTM - Calculation (Regular)'!Y4,'Plucrot +'!$A$2:$W$13,6,FALSE),IF($AH$16='Plucrot +'!$G$1,VLOOKUP('US MTM - Calculation (Regular)'!Y4,'Plucrot +'!$A$2:$W$13,7,FALSE),IF($AH$16='Plucrot +'!$H$1,VLOOKUP('US MTM - Calculation (Regular)'!Y4,'Plucrot +'!$A$2:$W$13,8,FALSE),IF($AH$16='Plucrot +'!$I$1,VLOOKUP('US MTM - Calculation (Regular)'!Y4,'Plucrot +'!$A$2:$W$13,9,FALSE),IF($AH$16='Plucrot +'!$J$1,VLOOKUP('US MTM - Calculation (Regular)'!Y4,'Plucrot +'!$A$2:$W$13,10,FALSE),IF($AH$16='Plucrot +'!$K$1,VLOOKUP('US MTM - Calculation (Regular)'!Y4,'Plucrot +'!$A$2:$W$13,11,FALSE),IF($AH$16='Plucrot +'!$L$1,VLOOKUP('US MTM - Calculation (Regular)'!Y4,'Plucrot +'!$A$2:$W$13,12,FALSE),IF($AH$16='Plucrot +'!$M$1,VLOOKUP('US MTM - Calculation (Regular)'!Y4,'Plucrot +'!$A$2:$W$13,13,FALSE),IF($AH$16='Plucrot +'!$N$1,VLOOKUP('US MTM - Calculation (Regular)'!Y4,'Plucrot +'!$A$2:$W$13,14,FALSE),IF($AH$16='Plucrot +'!$O$1,VLOOKUP('US MTM - Calculation (Regular)'!Y4,'Plucrot +'!$A$2:$W$13,15,FALSE),IF($AH$16='Plucrot +'!$P$1,VLOOKUP('US MTM - Calculation (Regular)'!Y4,'Plucrot +'!$A$2:$W$13,16,FALSE),IF($AH$16='Plucrot +'!$Q$1,VLOOKUP('US MTM - Calculation (Regular)'!Y4,'Plucrot +'!$A$2:$W$13,17,FALSE),IF($AH$16='Plucrot +'!$R$1,VLOOKUP('US MTM - Calculation (Regular)'!Y4,'Plucrot +'!$A$2:$W$13,18,FALSE),IF($AH$16='Plucrot +'!$S$1,VLOOKUP('US MTM - Calculation (Regular)'!Y4,'Plucrot +'!$A$2:$W$13,19,FALSE),IF($AH$16='Plucrot +'!$T$1,VLOOKUP('US MTM - Calculation (Regular)'!Y4,'Plucrot +'!$A$2:$W$13,20,FALSE),IF($AH$16='Plucrot +'!$U$1,VLOOKUP('US MTM - Calculation (Regular)'!Y4,'Plucrot +'!$A$2:$W$13,21,FALSE),IF($AH$16='Plucrot +'!$V$1,VLOOKUP('US MTM - Calculation (Regular)'!Y4,'Plucrot +'!$A$2:$W$13,22,FALSE),IF($AH$16='Plucrot +'!$W$1,VLOOKUP('US MTM - Calculation (Regular)'!Y4,'Plucrot +'!$A$2:$W$13,23,FALSE),)))))))))))))))))))))))</f>
        <v>0</v>
      </c>
      <c r="AE4" s="265">
        <f>IF(Z4=" ",0,IF($AH$17='Rais BK + -'!$B$1,VLOOKUP('US MTM - Calculation (Regular)'!Y4,'Rais BK + -'!$A$2:$W$13,2,FALSE),IF($AH$17='Rais BK + -'!$C$1,VLOOKUP('US MTM - Calculation (Regular)'!Y4,'Rais BK + -'!$A$2:$W$13,3,FALSE),IF($AH$17='Rais BK + -'!$D$1,VLOOKUP('US MTM - Calculation (Regular)'!Y4,'Rais BK + -'!$A$2:$W$13,4,FALSE),IF($AH$17='Rais BK + -'!$E$1,VLOOKUP('US MTM - Calculation (Regular)'!Y4,'Rais BK + -'!$A$2:$W$13,5,FALSE),IF($AH$17='Rais BK + -'!$F$1,VLOOKUP('US MTM - Calculation (Regular)'!Y4,'Rais BK + -'!$A$2:$W$13,6,FALSE),IF($AH$17='Rais BK + -'!$G$1,VLOOKUP('US MTM - Calculation (Regular)'!Y4,'Rais BK + -'!$A$2:$W$13,7,FALSE),IF($AH$17='Rais BK + -'!$H$1,VLOOKUP('US MTM - Calculation (Regular)'!Y4,'Rais BK + -'!$A$2:$W$13,8,FALSE),IF($AH$17='Rais BK + -'!$I$1,VLOOKUP('US MTM - Calculation (Regular)'!Y4,'Rais BK + -'!$A$2:$W$13,9,FALSE),IF($AH$17='Rais BK + -'!$J$1,VLOOKUP('US MTM - Calculation (Regular)'!Y4,'Rais BK + -'!$A$2:$W$13,10,FALSE),IF($AH$17='Rais BK + -'!$K$1,VLOOKUP('US MTM - Calculation (Regular)'!Y4,'Rais BK + -'!$A$2:$W$13,11,FALSE),IF($AH$17='Rais BK + -'!$L$1,VLOOKUP('US MTM - Calculation (Regular)'!Y4,'Rais BK + -'!$A$2:$W$13,12,FALSE),IF($AH$17='Rais BK + -'!$M$1,VLOOKUP('US MTM - Calculation (Regular)'!Y4,'Rais BK + -'!$A$2:$W$13,13,FALSE),IF($AH$17='Rais BK + -'!$N$1,VLOOKUP('US MTM - Calculation (Regular)'!Y4,'Rais BK + -'!$A$2:$W$13,14,FALSE),IF($AH$17='Rais BK + -'!$O$1,VLOOKUP('US MTM - Calculation (Regular)'!Y4,'Rais BK + -'!$A$2:$W$13,15,FALSE),IF($AH$17='Rais BK + -'!$P$1,VLOOKUP('US MTM - Calculation (Regular)'!Y4,'Rais BK + -'!$A$2:$W$13,16,FALSE),IF($AH$17='Rais BK + -'!$Q$1,VLOOKUP('US MTM - Calculation (Regular)'!Y4,'Rais BK + -'!$A$2:$W$13,17,FALSE),IF($AH$17='Rais BK + -'!$R$1,VLOOKUP('US MTM - Calculation (Regular)'!Y4,'Rais BK + -'!$A$2:$W$13,18,FALSE),IF($AH$17='Rais BK + -'!$S$1,VLOOKUP('US MTM - Calculation (Regular)'!Y4,'Rais BK + -'!$A$2:$W$13,19,FALSE),IF($AH$17='Rais BK + -'!$T$1,VLOOKUP('US MTM - Calculation (Regular)'!Y4,'Rais BK + -'!$A$2:$W$13,20,FALSE),IF($AH$17='Rais BK + -'!$U$1,VLOOKUP('US MTM - Calculation (Regular)'!Y4,'Rais BK + -'!$A$2:$W$13,21,FALSE),IF($AH$17='Rais BK + -'!$V$1,VLOOKUP('US MTM - Calculation (Regular)'!Y4,'Rais BK + -'!$A$2:$W$13,22,FALSE),IF($AH$17='Rais BK + -'!$W$1,VLOOKUP('US MTM - Calculation (Regular)'!Y4,'Rais BK + -'!$A$2:$W$13,23,FALSE),)))))))))))))))))))))))</f>
        <v>0</v>
      </c>
      <c r="AF4" s="263">
        <f t="shared" si="0"/>
        <v>0</v>
      </c>
      <c r="AG4" s="242">
        <f>IF(OR(Sheet1!C136="",Sheet1!C136=" "),0,Sheet1!C136)</f>
        <v>0</v>
      </c>
      <c r="AH4" s="266">
        <v>0</v>
      </c>
      <c r="AI4" s="270">
        <f>IF($T$4="","",$T$4)</f>
        <v>28.37</v>
      </c>
      <c r="AJ4" s="271"/>
      <c r="AK4" s="272"/>
      <c r="AM4" s="248"/>
      <c r="AN4" s="248"/>
      <c r="AO4" s="228"/>
      <c r="AP4" s="268" t="s">
        <v>547</v>
      </c>
      <c r="AQ4" s="250" t="str">
        <f>IF($AQ$1="","",HLOOKUP($AQ$1,'Measurement Chart'!$A$1:$AG$14,ROW(),FALSE))</f>
        <v/>
      </c>
      <c r="AR4" s="242">
        <f>IF(OR(Sheet1!C293="",Sheet1!C293=" "),0,Sheet1!C293)</f>
        <v>0</v>
      </c>
      <c r="AS4" s="251">
        <f t="shared" si="1"/>
        <v>0</v>
      </c>
      <c r="AT4" s="252">
        <f>IF($AS$4='Front Length +'!$B$1,VLOOKUP(AP4,'Front Length +'!$A$2:$AO$14,2,FALSE),IF($AS$4='Front Length +'!$C$1,VLOOKUP(AP4,'Front Length +'!$A$2:$AO$14,3,FALSE),IF($AS$4='Front Length +'!$D$1,VLOOKUP(AP4,'Front Length +'!$A$2:$AO$14,4,FALSE),IF($AS$4='Front Length +'!$E$1,VLOOKUP(AP4,'Front Length +'!$A$2:$AO$14,5,FALSE),IF($AS$4='Front Length +'!$F$1,VLOOKUP(AP4,'Front Length +'!$A$2:$AO$14,6,FALSE),IF($AS$4='Front Length +'!$G$1,VLOOKUP(AP4,'Front Length +'!$A$2:$AO$14,7,FALSE),IF($AS$4='Front Length +'!$H$1,VLOOKUP(AP4,'Front Length +'!$A$2:$AO$14,8,FALSE),IF($AS$4='Front Length +'!$I$1,VLOOKUP(AP4,'Front Length +'!$A$2:$AO$14,9,FALSE),IF($AS$4='Front Length +'!$J$1,VLOOKUP(AP4,'Front Length +'!$A$2:$AO$14,10,FALSE),IF($AS$4='Front Length +'!$K$1,VLOOKUP(AP4,'Front Length +'!$A$2:$AO$14,11,FALSE),IF($AS$4='Front Length +'!$L$1,VLOOKUP(AP4,'Front Length +'!$A$2:$AO$14,12,FALSE),IF($AS$4='Front Length +'!$M$1,VLOOKUP(AP4,'Front Length +'!$A$2:$AO$14,13,FALSE),IF($AS$4='Front Length +'!$N$1,VLOOKUP(AP4,'Front Length +'!$A$2:$AO$14,14,FALSE),IF($AS$4='Front Length +'!$O$1,VLOOKUP(AP4,'Front Length +'!$A$2:$AO$14,15,FALSE),IF($AS$4='Front Length +'!$P$1,VLOOKUP(AP4,'Front Length +'!$A$2:$AO$14,16,FALSE),IF($AS$4='Front Length +'!$Q$1,VLOOKUP(AP4,'Front Length +'!$A$2:$AO$14,17,FALSE),IF($AS$4='Front Length +'!$R$1,VLOOKUP(AP4,'Front Length +'!$A$2:$AO$14,18,FALSE),IF($AS$4='Front Length +'!$S$1,VLOOKUP(AP4,'Front Length +'!$A$2:$AO$14,19,FALSE),IF($AS$4='Front Length +'!$T$1,VLOOKUP(AP4,'Front Length +'!$A$2:$AO$14,20,FALSE),IF($AS$4='Front Length +'!$U$1,VLOOKUP(AP4,'Front Length +'!$A$2:$AO$14,21,FALSE),IF($AS$4='Front Length +'!$V$1,VLOOKUP(AP4,'Front Length +'!$A$2:$AO$14,22,FALSE),IF($AS$4='Front Length +'!$W$1,VLOOKUP(AP4,'Front Length +'!$A$2:$AO$14,23,FALSE),IF($AS$4='Front Length +'!$X$1,VLOOKUP(AP4,'Front Length +'!$A$2:$AO$14,24,FALSE),IF($AS$4='Front Length +'!$Y$1,VLOOKUP(AP4,'Front Length +'!$A$2:$AO$14,25,FALSE),IF($AS$4='Front Length +'!$Z$1,VLOOKUP(AP4,'Front Length +'!$A$2:$AO$14,26,FALSE),IF($AS$4='Front Length +'!$AA$1,VLOOKUP(AP4,'Front Length +'!$A$2:$AO$14,27,FALSE),IF($AS$4='Front Length +'!$AB$1,VLOOKUP(AP4,'Front Length +'!$A$2:$AO$14,28,FALSE),IF($AS$4='Front Length +'!$AC$1,VLOOKUP(AP4,'Front Length +'!$A$2:$AO$14,29,FALSE),IF($AS$4='Front Length +'!$AD$1,VLOOKUP(AP4,'Front Length +'!$A$2:$AO$14,30,FALSE),IF($AS$4='Front Length +'!$AE$1,VLOOKUP(AP4,'Front Length +'!$A$2:$AO$14,31,FALSE),IF($AS$4='Front Length +'!$AF$1,VLOOKUP(AP4,'Front Length +'!$A$2:$AO$14,32,FALSE),IF($AS$4='Front Length +'!$AG$1,VLOOKUP(AP4,'Front Length +'!$A$2:$AO$14,33,FALSE),IF($AS$4='Front Length +'!$AH$1,VLOOKUP(AP4,'Front Length +'!$A$2:$AO$14,34,FALSE),IF($AS$4='Front Length +'!$AI$1,VLOOKUP(AP4,'Front Length +'!$A$2:$AO$14,35,FALSE),IF($AS$4='Front Length +'!$AJ$1,VLOOKUP(AP4,'Front Length +'!$A$2:$AO$14,36,FALSE),IF($AS$4='Front Length +'!$AK$1,VLOOKUP(AP4,'Front Length +'!$A$2:$AO$14,37,FALSE),IF($AS$4='Front Length +'!$AL$1,VLOOKUP(AP4,'Front Length +'!$A$2:$AO$14,38,FALSE),IF($AS$4='Front Length +'!$AM$1,VLOOKUP(AP4,'Front Length +'!$A$2:$AO$14,39,FALSE),IF($AS$4='Front Length +'!$AN$1,VLOOKUP(AP4,'Front Length +'!$A$2:$AO$14,40,FALSE),IF($AS$4='Front Length +'!$AO$1,VLOOKUP(AP4,'Front Length +'!$A$2:$AO$14,41,FALSE),))))))))))))))))))))))))))))))))))))))))</f>
        <v>0</v>
      </c>
      <c r="AU4" s="252">
        <f>IF($AS$4='Front Length -'!$B$1,VLOOKUP(AP4,'Front Length -'!$A$2:$AO$14,2,FALSE),IF($AS$4='Front Length -'!$C$1,VLOOKUP(AP4,'Front Length -'!$A$2:$AO$14,3,FALSE),IF($AS$4='Front Length -'!$D$1,VLOOKUP(AP4,'Front Length -'!$A$2:$AO$14,4,FALSE),IF($AS$4='Front Length -'!$E$1,VLOOKUP(AP4,'Front Length -'!$A$2:$AO$14,5,FALSE),IF($AS$4='Front Length -'!$F$1,VLOOKUP(AP4,'Front Length -'!$A$2:$AO$14,6,FALSE),IF($AS$4='Front Length -'!$G$1,VLOOKUP(AP4,'Front Length -'!$A$2:$AO$14,7,FALSE),IF($AS$4='Front Length -'!$H$1,VLOOKUP(AP4,'Front Length -'!$A$2:$AO$14,8,FALSE),IF($AS$4='Front Length -'!$I$1,VLOOKUP(AP4,'Front Length -'!$A$2:$AO$14,9,FALSE),IF($AS$4='Front Length -'!$J$1,VLOOKUP(AP4,'Front Length -'!$A$2:$AO$14,10,FALSE),IF($AS$4='Front Length -'!$K$1,VLOOKUP(AP4,'Front Length -'!$A$2:$AO$14,11,FALSE),IF($AS$4='Front Length -'!$L$1,VLOOKUP(AP4,'Front Length -'!$A$2:$AO$14,12,FALSE),IF($AS$4='Front Length -'!$M$1,VLOOKUP(AP4,'Front Length -'!$A$2:$AO$14,13,FALSE),IF($AS$4='Front Length -'!$N$1,VLOOKUP(AP4,'Front Length -'!$A$2:$AO$14,14,FALSE),IF($AS$4='Front Length -'!$O$1,VLOOKUP(AP4,'Front Length -'!$A$2:$AO$14,15,FALSE),IF($AS$4='Front Length -'!$P$1,VLOOKUP(AP4,'Front Length -'!$A$2:$AO$14,16,FALSE),IF($AS$4='Front Length -'!$Q$1,VLOOKUP(AP4,'Front Length -'!$A$2:$AO$14,17,FALSE),IF($AS$4='Front Length -'!$R$1,VLOOKUP(AP4,'Front Length -'!$A$2:$AO$14,18,FALSE),IF($AS$4='Front Length -'!$S$1,VLOOKUP(AP4,'Front Length -'!$A$2:$AO$14,19,FALSE),IF($AS$4='Front Length -'!$T$1,VLOOKUP(AP4,'Front Length -'!$A$2:$AO$14,20,FALSE),IF($AS$4='Front Length -'!$U$1,VLOOKUP(AP4,'Front Length -'!$A$2:$AO$14,21,FALSE),IF($AS$4='Front Length -'!$V$1,VLOOKUP(AP4,'Front Length -'!$A$2:$AO$14,22,FALSE),IF($AS$4='Front Length -'!$W$1,VLOOKUP(AP4,'Front Length -'!$A$2:$AO$14,23,FALSE),IF($AS$4='Front Length -'!$X$1,VLOOKUP(AP4,'Front Length -'!$A$2:$AO$14,24,FALSE),IF($AS$4='Front Length -'!$Y$1,VLOOKUP(AP4,'Front Length -'!$A$2:$AO$14,25,FALSE),IF($AS$4='Front Length -'!$Z$1,VLOOKUP(AP4,'Front Length -'!$A$2:$AO$14,26,FALSE),IF($AS$4='Front Length -'!$AA$1,VLOOKUP(AP4,'Front Length -'!$A$2:$AO$14,27,FALSE),IF($AS$4='Front Length -'!$AB$1,VLOOKUP(AP4,'Front Length -'!$A$2:$AO$14,28,FALSE),IF($AS$4='Front Length -'!$AC$1,VLOOKUP(AP4,'Front Length -'!$A$2:$AO$14,29,FALSE),IF($AS$4='Front Length -'!$AD$1,VLOOKUP(AP4,'Front Length -'!$A$2:$AO$14,30,FALSE),IF($AS$4='Front Length -'!$AE$1,VLOOKUP(AP4,'Front Length -'!$A$2:$AO$14,31,FALSE),IF($AS$4='Front Length -'!$AF$1,VLOOKUP(AP4,'Front Length -'!$A$2:$AO$14,32,FALSE),IF($AS$4='Front Length -'!$AG$1,VLOOKUP(AP4,'Front Length -'!$A$2:$AO$14,33,FALSE),IF($AS$4='Front Length -'!$AH$1,VLOOKUP(AP4,'Front Length -'!$A$2:$AO$14,34,FALSE),IF($AS$4='Front Length -'!$AI$1,VLOOKUP(AP4,'Front Length -'!$A$2:$AO$14,35,FALSE),IF($AS$4='Front Length -'!$AJ$1,VLOOKUP(AP4,'Front Length -'!$A$2:$AO$14,36,FALSE),IF($AS$4='Front Length -'!$AK$1,VLOOKUP(AP4,'Front Length -'!$A$2:$AO$14,37,FALSE),IF($AS$4='Front Length -'!$AL$1,VLOOKUP(AP4,'Front Length -'!$A$2:$AO$14,38,FALSE),IF($AS$4='Front Length -'!$AM$1,VLOOKUP(AP4,'Front Length -'!$A$2:$AO$14,39,FALSE),IF($AS$4='Front Length -'!$AN$1,VLOOKUP(AP4,'Front Length -'!$A$2:$AO$14,40,FALSE),IF($AS$4='Front Length -'!$AO$1,VLOOKUP(AP4,'Front Length -'!$A$2:$AO$14,41,FALSE),))))))))))))))))))))))))))))))))))))))))</f>
        <v>0</v>
      </c>
      <c r="AV4" s="253" t="str">
        <f t="shared" si="6"/>
        <v/>
      </c>
      <c r="AW4" s="273">
        <f>IF($T$4="","",$T$4)</f>
        <v>28.37</v>
      </c>
      <c r="AX4" s="255"/>
      <c r="AY4" s="255"/>
      <c r="AZ4" s="255"/>
      <c r="BA4" s="255"/>
      <c r="BB4" s="255"/>
      <c r="BC4" s="255"/>
      <c r="BD4" s="255"/>
      <c r="BE4" s="255"/>
      <c r="BF4" s="255"/>
      <c r="BG4" s="255"/>
      <c r="BH4" s="255"/>
      <c r="BI4" s="255"/>
      <c r="BJ4" s="255"/>
      <c r="BK4" s="255"/>
      <c r="BL4" s="255"/>
      <c r="BM4" s="255"/>
      <c r="BN4" s="255"/>
      <c r="BO4" s="255"/>
      <c r="BP4" s="255"/>
      <c r="BQ4" s="511" t="str">
        <f>CONCATENATE("T",BQ5)</f>
        <v>TPeter</v>
      </c>
      <c r="BR4" s="511"/>
      <c r="BS4" s="256"/>
      <c r="BT4" s="511" t="str">
        <f>CONCATENATE("T",BT5)</f>
        <v>TPeter</v>
      </c>
      <c r="BU4" s="511"/>
      <c r="BV4" s="257"/>
      <c r="BW4" s="511" t="str">
        <f>CONCATENATE("T",BW5)</f>
        <v>TPeter</v>
      </c>
      <c r="BX4" s="511"/>
      <c r="BY4" s="257"/>
    </row>
    <row r="5" spans="1:77" ht="58.5" customHeight="1" thickBot="1" x14ac:dyDescent="0.6">
      <c r="A5" s="259">
        <v>4</v>
      </c>
      <c r="B5" s="260" t="s">
        <v>58</v>
      </c>
      <c r="C5" s="261">
        <f>IF($C$1="","",HLOOKUP($C$1,'Size chart - R'!$A$1:$AC$16,ROW(),FALSE))</f>
        <v>31.875</v>
      </c>
      <c r="D5" s="262">
        <f>IF(C5=" ",0,IF($S$17='AH 34 A+'!$B$1,VLOOKUP('US MTM - Calculation (Regular)'!B5,'AH 34 A+'!$A$2:$G$16,2,FALSE),IF($S$17='AH 34 A+'!$C$1,VLOOKUP('US MTM - Calculation (Regular)'!B5,'AH 34 A+'!$A$2:$G$16,3,FALSE),IF($S$17='AH 34 A+'!$D$1,VLOOKUP('US MTM - Calculation (Regular)'!B5,'AH 34 A+'!$A$2:$G$16,4,FALSE),IF($S$17='AH 34 A+'!$E$1,VLOOKUP('US MTM - Calculation (Regular)'!B5,'AH 34 A+'!$A$2:$G$16,5,FALSE),IF($S$17='AH 34 A+'!$F$1,VLOOKUP('US MTM - Calculation (Regular)'!B5,'AH 34 A+'!$A$2:$G$16,6,FALSE),IF($S$17='AH 34 A+'!$G$1,VLOOKUP('US MTM - Calculation (Regular)'!B5,'AH 34 A+'!$A$2:$G$16,7,FALSE),)))))))</f>
        <v>0</v>
      </c>
      <c r="E5" s="262">
        <f>IF(C5=" ",0,IF($S$18='Erect +'!$B$1,VLOOKUP('US MTM - Calculation (Regular)'!B5,'Erect +'!$A$2:$D$16,2,FALSE),IF($S$18='Erect +'!$C$1,VLOOKUP('US MTM - Calculation (Regular)'!B5,'Erect +'!$A$2:$D$16,3,FALSE),IF($S$18='Erect +'!$D$1,VLOOKUP('US MTM - Calculation (Regular)'!B5,'Erect +'!$A$2:$D$16,4,FALSE),))))</f>
        <v>0</v>
      </c>
      <c r="F5" s="262">
        <f>IF(C5=" ",0,IF($S$19='Full Chest'!$B$1,VLOOKUP('US MTM - Calculation (Regular)'!B5,'Full Chest'!$A$2:$F$16,2,FALSE),IF($S$19='Full Chest'!$C$1,VLOOKUP('US MTM - Calculation (Regular)'!B5,'Full Chest'!$A$2:$F$16,3,FALSE),IF($S$19='Full Chest'!$D$1,VLOOKUP('US MTM - Calculation (Regular)'!B5,'Full Chest'!$A$2:$F$16,4,FALSE),))))</f>
        <v>0</v>
      </c>
      <c r="G5" s="262">
        <f>IF(C5=" ",0,IF($S$20='Head For +'!$B$1,VLOOKUP('US MTM - Calculation (Regular)'!B5,'Head For +'!$A$2:$E$16,2,FALSE),IF($S$20='Head For +'!$C$1,VLOOKUP('US MTM - Calculation (Regular)'!B5,'Head For +'!$A$2:$E$16,3,FALSE),IF($S$20='Head For +'!$D$1,VLOOKUP('US MTM - Calculation (Regular)'!B5,'Head For +'!$A$2:$E$16,4,FALSE),IF($S$20='Head For +'!$E$1,VLOOKUP('US MTM - Calculation (Regular)'!B5,'Head For +'!$A$2:$E$16,5,FALSE),)))))</f>
        <v>0</v>
      </c>
      <c r="H5" s="262" t="b">
        <f>IF(C5=" ",0,IF($S$21='LOW-CLR +'!$B$1,VLOOKUP('US MTM - Calculation (Regular)'!B5,'LOW-CLR +'!$A$2:$H$16,2,FALSE),IF($S$21='LOW-CLR +'!$C$1,VLOOKUP('US MTM - Calculation (Regular)'!B5,'LOW-CLR +'!$A$2:$H$16,3,FALSE),IF($S$21='LOW-CLR +'!$D$1,VLOOKUP('US MTM - Calculation (Regular)'!B5,'LOW-CLR +'!$A$2:$H$16,4,FALSE),IF($S$21='LOW-CLR +'!$E$1,VLOOKUP('US MTM - Calculation (Regular)'!B5,'LOW-CLR +'!$A$2:$H$16,5,FALSE),IF($S$21='LOW-CLR +'!$F$1,VLOOKUP('US MTM - Calculation (Regular)'!B5,'LOW-CLR +'!$A$2:$H$16,6,FALSE),IF($S$21='LOW-CLR +'!$G$1,VLOOKUP('US MTM - Calculation (Regular)'!B5,'LOW-CLR +'!$A$2:$H$16,7,FALSE),IF($S$21='LOW-CLR +'!$H$1,VLOOKUP('US MTM - Calculation (Regular)'!B5,'LOW-CLR +'!$A$2:$H$16,8,FALSE)))))))))</f>
        <v>0</v>
      </c>
      <c r="I5" s="262">
        <f>IF(C5=" ",0,IF($S$22='P+AH+1 2'!$B$1,VLOOKUP('US MTM - Calculation (Regular)'!B5,'P+AH+1 2'!$A$2:$D$16,2,FALSE),IF($S$22='P+AH+1 2'!$C$1,VLOOKUP('US MTM - Calculation (Regular)'!B5,'P+AH+1 2'!$A$2:$D$16,3,FALSE),IF($S$22='P+AH+1 2'!$D$1,VLOOKUP('US MTM - Calculation (Regular)'!B5,'P+AH+1 2'!$A$2:$D$16,4,FALSE),))))</f>
        <v>0</v>
      </c>
      <c r="J5" s="262"/>
      <c r="K5" s="263">
        <f t="shared" si="2"/>
        <v>31.875</v>
      </c>
      <c r="L5" s="242">
        <f>IF(OR(Sheet1!C25="",Sheet1!C25=" "),0,Sheet1!C25)</f>
        <v>30.25</v>
      </c>
      <c r="M5" s="486">
        <f t="shared" si="3"/>
        <v>-1.625</v>
      </c>
      <c r="N5" s="265">
        <f>IF($M$8='12 Back'!$B$1,VLOOKUP('US MTM - Calculation (Regular)'!B5,'12 Back'!$A$2:$BG$16,2,FALSE),IF($M$8='12 Back'!$C$1,VLOOKUP('US MTM - Calculation (Regular)'!B5,'12 Back'!$A$2:$BG$16,3,FALSE),IF($M$8='12 Back'!$D$1,VLOOKUP('US MTM - Calculation (Regular)'!B5,'12 Back'!$A$2:$BG$16,4,FALSE),IF($M$8='12 Back'!$E$1,VLOOKUP('US MTM - Calculation (Regular)'!B5,'12 Back'!$A$2:$BG$16,5,FALSE),IF($M$8='12 Back'!$F$1,VLOOKUP('US MTM - Calculation (Regular)'!B5,'12 Back'!$A$2:$BG$16,6,FALSE),IF($M$8='12 Back'!$G$1,VLOOKUP('US MTM - Calculation (Regular)'!B5,'12 Back'!$A$2:$BG$16,7,FALSE),IF($M$8='12 Back'!$H$1,VLOOKUP('US MTM - Calculation (Regular)'!B5,'12 Back'!$A$2:$BG$16,8,FALSE),IF($M$8='12 Back'!$I$1,VLOOKUP('US MTM - Calculation (Regular)'!B5,'12 Back'!$A$2:$BG$16,9,FALSE),IF($M$8='12 Back'!$J$1,VLOOKUP('US MTM - Calculation (Regular)'!B5,'12 Back'!$A$2:$BG$16,10,FALSE),IF($M$8='12 Back'!$K$1,VLOOKUP('US MTM - Calculation (Regular)'!B5,'12 Back'!$A$2:$BG$16,11,FALSE),IF($M$8='12 Back'!$L$1,VLOOKUP('US MTM - Calculation (Regular)'!B5,'12 Back'!$A$2:$BG$16,12,FALSE),IF($M$8='12 Back'!$M$1,VLOOKUP('US MTM - Calculation (Regular)'!B5,'12 Back'!$A$2:$BG$16,13,FALSE),IF($M$8='12 Back'!$N$1,VLOOKUP('US MTM - Calculation (Regular)'!B5,'12 Back'!$A$2:$BG$16,14,FALSE),IF($M$8='12 Back'!$O$1,VLOOKUP('US MTM - Calculation (Regular)'!B5,'12 Back'!$A$2:$BG$16,15,FALSE),IF($M$8='12 Back'!$P$1,VLOOKUP('US MTM - Calculation (Regular)'!B5,'12 Back'!$A$2:$BG$16,16,FALSE),IF($M$8='12 Back'!$Q$1,VLOOKUP('US MTM - Calculation (Regular)'!B5,'12 Back'!$A$2:$BG$16,17,FALSE),IF($M$8='12 Back'!$R$1,VLOOKUP('US MTM - Calculation (Regular)'!B5,'12 Back'!$A$2:$BG$16,18,FALSE),IF($M$8='12 Back'!$S$1,VLOOKUP('US MTM - Calculation (Regular)'!B5,'12 Back'!$A$2:$BG$16,19,FALSE),IF($M$8='12 Back'!$T$1,VLOOKUP('US MTM - Calculation (Regular)'!B5,'12 Back'!$A$2:$BG$16,20,FALSE),IF($M$8='12 Back'!$U$1,VLOOKUP('US MTM - Calculation (Regular)'!B5,'12 Back'!$A$2:$BG$16,21,FALSE),IF($M$8='12 Back'!$V$1,VLOOKUP('US MTM - Calculation (Regular)'!B5,'12 Back'!$A$2:$BG$16,22,FALSE),IF($M$8='12 Back'!$W$1,VLOOKUP('US MTM - Calculation (Regular)'!B5,'12 Back'!$A$2:$BG$16,23,FALSE),IF($M$8='12 Back'!$X$1,VLOOKUP('US MTM - Calculation (Regular)'!B5,'12 Back'!$A$2:$BG$16,24,FALSE),IF($M$8='12 Back'!$Y$1,VLOOKUP('US MTM - Calculation (Regular)'!B5,'12 Back'!$A$2:$BG$16,25,FALSE),IF($M$8='12 Back'!$Z$1,VLOOKUP('US MTM - Calculation (Regular)'!B5,'12 Back'!$A$2:$BG$16,26,FALSE),IF($M$8='12 Back'!$AA$1,VLOOKUP('US MTM - Calculation (Regular)'!B5,'12 Back'!$A$2:$BG$16,27,FALSE),IF($M$8='12 Back'!$AB$1,VLOOKUP('US MTM - Calculation (Regular)'!B5,'12 Back'!$A$2:$BG$16,28,FALSE),IF($M$8='12 Back'!$AC$1,VLOOKUP('US MTM - Calculation (Regular)'!B5,'12 Back'!$A$2:$BG$16,29,FALSE),IF($M$8='12 Back'!$AD$1,VLOOKUP('US MTM - Calculation (Regular)'!B5,'12 Back'!$A$2:$BG$16,30,FALSE),IF($M$8='12 Back'!$AE$1,VLOOKUP('US MTM - Calculation (Regular)'!B5,'12 Back'!$A$2:$BG$16,31,FALSE),IF($M$8='12 Back'!$AF$1,VLOOKUP('US MTM - Calculation (Regular)'!B5,'12 Back'!$A$2:$BG$16,32,FALSE),IF($M$8='12 Back'!$AG$1,VLOOKUP('US MTM - Calculation (Regular)'!B5,'12 Back'!$A$2:$BG$16,33,FALSE),IF($M$8='12 Back'!$AH$1,VLOOKUP('US MTM - Calculation (Regular)'!B5,'12 Back'!$A$2:$BG$16,34,FALSE),IF($M$8='12 Back'!$AI$1,VLOOKUP('US MTM - Calculation (Regular)'!B5,'12 Back'!$A$2:$BG$16,35,FALSE),IF($M$8='12 Back'!$AJ$1,VLOOKUP('US MTM - Calculation (Regular)'!B5,'12 Back'!$A$2:$BG$16,36,FALSE),IF($M$8='12 Back'!$AK$1,VLOOKUP('US MTM - Calculation (Regular)'!B5,'12 Back'!$A$2:$BG$16,37,FALSE),IF($M$8='12 Back'!$AL$1,VLOOKUP('US MTM - Calculation (Regular)'!B5,'12 Back'!$A$2:$BG$16,38,FALSE),IF($M$8='12 Back'!$AM$1,VLOOKUP('US MTM - Calculation (Regular)'!B5,'12 Back'!$A$2:$BG$16,39,FALSE),IF($M$8='12 Back'!$AN$1,VLOOKUP('US MTM - Calculation (Regular)'!B5,'12 Back'!$A$2:$BG$16,40,FALSE),IF($M$8='12 Back'!$AO$1,VLOOKUP('US MTM - Calculation (Regular)'!B5,'12 Back'!$A$2:$BG$16,41,FALSE),IF($M$8='12 Back'!$AP$1,VLOOKUP('US MTM - Calculation (Regular)'!B5,'12 Back'!$A$2:$BG$16,42,FALSE),IF($M$8='12 Back'!$AQ$1,VLOOKUP('US MTM - Calculation (Regular)'!B5,'12 Back'!$A$2:$BG$16,43,FALSE),IF($M$8='12 Back'!$AR$1,VLOOKUP('US MTM - Calculation (Regular)'!B5,'12 Back'!$A$2:$BG$16,44,FALSE),IF($M$8='12 Back'!$AS$1,VLOOKUP('US MTM - Calculation (Regular)'!B5,'12 Back'!$A$2:$BG$16,45,FALSE),IF($M$8='12 Back'!$AT$1,VLOOKUP('US MTM - Calculation (Regular)'!B5,'12 Back'!$A$2:$BG$16,46,FALSE),IF($M$8='12 Back'!$AU$1,VLOOKUP('US MTM - Calculation (Regular)'!B5,'12 Back'!$A$2:$BG$16,47,FALSE),IF($M$8='12 Back'!$AV$1,VLOOKUP('US MTM - Calculation (Regular)'!B5,'12 Back'!$A$2:$BG$16,48,FALSE),IF($M$8='12 Back'!$AW$1,VLOOKUP('US MTM - Calculation (Regular)'!B5,'12 Back'!$A$2:$BG$16,49,FALSE),IF($M$8='12 Back'!$AX$1,VLOOKUP('US MTM - Calculation (Regular)'!B5,'12 Back'!$A$2:$BG$16,50,FALSE),IF($M$8='12 Back'!$AY$1,VLOOKUP('US MTM - Calculation (Regular)'!B5,'12 Back'!$A$2:$BG$16,51,FALSE),IF($M$8='12 Back'!$AZ$1,VLOOKUP('US MTM - Calculation (Regular)'!B5,'12 Back'!$A$2:$BG$16,52,FALSE),IF($M$8='12 Back'!$BA$1,VLOOKUP('US MTM - Calculation (Regular)'!B5,'12 Back'!$A$2:$BG$16,53,FALSE),IF($M$8='12 Back'!$BB$1,VLOOKUP('US MTM - Calculation (Regular)'!B5,'12 Back'!$A$2:$BG$16,54,FALSE),IF($M$8='12 Back'!$BC$1,VLOOKUP('US MTM - Calculation (Regular)'!B5,'12 Back'!$A$2:$BG$16,55,FALSE),IF($M$8='12 Back'!$BD$1,VLOOKUP('US MTM - Calculation (Regular)'!B5,'12 Back'!$A$2:$BG$16,56,FALSE),IF($M$8='12 Back'!$BE$1,VLOOKUP('US MTM - Calculation (Regular)'!B5,'12 Back'!$A$2:$BG$16,57,FALSE),IF($M$8='12 Back'!$BF$1,VLOOKUP('US MTM - Calculation (Regular)'!B5,'12 Back'!$A$2:$BG$16,58,FALSE),IF($M$8='12 Back'!$BG$1,VLOOKUP('US MTM - Calculation (Regular)'!B5,'12 Back'!$A$2:$BG$16,59,FALSE),))))))))))))))))))))))))))))))))))))))))))))))))))))))))))</f>
        <v>0</v>
      </c>
      <c r="O5" s="265">
        <f>IF($M$3='Half Grith'!$B$1,VLOOKUP('US MTM - Calculation (Regular)'!B5,'Half Grith'!$A$2:$BN$16,2,FALSE),IF($M$3='Half Grith'!$C$1,VLOOKUP('US MTM - Calculation (Regular)'!B5,'Half Grith'!$A$2:$BN$16,3,FALSE),IF($M$3='Half Grith'!$D$1,VLOOKUP('US MTM - Calculation (Regular)'!B5,'Half Grith'!$A$2:$BN$16,4,FALSE),IF($M$3='Half Grith'!$E$1,VLOOKUP('US MTM - Calculation (Regular)'!B5,'Half Grith'!$A$2:$BN$16,5,FALSE),IF($M$3='Half Grith'!$F$1,VLOOKUP('US MTM - Calculation (Regular)'!B5,'Half Grith'!$A$2:$BN$16,6,FALSE),IF($M$3='Half Grith'!$G$1,VLOOKUP('US MTM - Calculation (Regular)'!B5,'Half Grith'!$A$2:$BN$16,7,FALSE),IF($M$3='Half Grith'!$H$1,VLOOKUP('US MTM - Calculation (Regular)'!B5,'Half Grith'!$A$2:$BN$16,8,FALSE),IF($M$3='Half Grith'!$I$1,VLOOKUP('US MTM - Calculation (Regular)'!B5,'Half Grith'!$A$2:$BN$16,9,FALSE),IF($M$3='Half Grith'!$J$1,VLOOKUP('US MTM - Calculation (Regular)'!B5,'Half Grith'!$A$2:$BN$16,10,FALSE),IF($M$3='Half Grith'!$K$1,VLOOKUP('US MTM - Calculation (Regular)'!B5,'Half Grith'!$A$2:$BN$16,11,FALSE),IF($M$3='Half Grith'!$L$1,VLOOKUP('US MTM - Calculation (Regular)'!B5,'Half Grith'!$A$2:$BN$16,12,FALSE),IF($M$3='Half Grith'!$M$1,VLOOKUP('US MTM - Calculation (Regular)'!B5,'Half Grith'!$A$2:$BN$16,13,FALSE),IF($M$3='Half Grith'!$N$1,VLOOKUP('US MTM - Calculation (Regular)'!B5,'Half Grith'!$A$2:$BN$16,14,FALSE),IF($M$3='Half Grith'!$O$1,VLOOKUP('US MTM - Calculation (Regular)'!B5,'Half Grith'!$A$2:$BN$16,15,FALSE),IF($M$3='Half Grith'!$P$1,VLOOKUP('US MTM - Calculation (Regular)'!B5,'Half Grith'!$A$2:$BN$16,16,FALSE),IF($M$3='Half Grith'!$Q$1,VLOOKUP('US MTM - Calculation (Regular)'!B5,'Half Grith'!$A$2:$BN$16,17,FALSE),IF($M$3='Half Grith'!$R$1,VLOOKUP('US MTM - Calculation (Regular)'!B5,'Half Grith'!$A$2:$BN$16,18,FALSE),IF($M$3='Half Grith'!$S$1,VLOOKUP('US MTM - Calculation (Regular)'!B5,'Half Grith'!$A$2:$BN$16,19,FALSE),IF($M$3='Half Grith'!$T$1,VLOOKUP('US MTM - Calculation (Regular)'!B5,'Half Grith'!$A$2:$BN$16,20,FALSE),IF($M$3='Half Grith'!$U$1,VLOOKUP('US MTM - Calculation (Regular)'!B5,'Half Grith'!$A$2:$BN$16,21,FALSE),IF($M$3='Half Grith'!$V$1,VLOOKUP('US MTM - Calculation (Regular)'!B5,'Half Grith'!$A$2:$BN$16,22,FALSE),IF($M$3='Half Grith'!$W$1,VLOOKUP('US MTM - Calculation (Regular)'!B5,'Half Grith'!$A$2:$BN$16,23,FALSE),IF($M$3='Half Grith'!$X$1,VLOOKUP('US MTM - Calculation (Regular)'!B5,'Half Grith'!$A$2:$BN$16,24,FALSE),IF($M$3='Half Grith'!$Y$1,VLOOKUP('US MTM - Calculation (Regular)'!B5,'Half Grith'!$A$2:$BN$16,25,FALSE),IF($M$3='Half Grith'!$Z$1,VLOOKUP('US MTM - Calculation (Regular)'!B5,'Half Grith'!$A$2:$BN$16,26,FALSE),IF($M$3='Half Grith'!$AA$1,VLOOKUP('US MTM - Calculation (Regular)'!B5,'Half Grith'!$A$2:$BN$16,27,FALSE),IF($M$3='Half Grith'!$AB$1,VLOOKUP('US MTM - Calculation (Regular)'!B5,'Half Grith'!$A$2:$BN$16,28,FALSE),IF($M$3='Half Grith'!$AC$1,VLOOKUP('US MTM - Calculation (Regular)'!B5,'Half Grith'!$A$2:$BN$16,29,FALSE),IF($M$3='Half Grith'!$AD$1,VLOOKUP('US MTM - Calculation (Regular)'!B5,'Half Grith'!$A$2:$BN$16,30,FALSE),IF($M$3='Half Grith'!$AE$1,VLOOKUP('US MTM - Calculation (Regular)'!B5,'Half Grith'!$A$2:$BN$16,31,FALSE),IF($M$3='Half Grith'!$AF$1,VLOOKUP('US MTM - Calculation (Regular)'!B5,'Half Grith'!$A$2:$BN$16,32,FALSE),IF($M$3='Half Grith'!$AG$1,VLOOKUP('US MTM - Calculation (Regular)'!B5,'Half Grith'!$A$2:$BN$16,33,FALSE),IF($M$3='Half Grith'!$AH$1,VLOOKUP('US MTM - Calculation (Regular)'!B5,'Half Grith'!$A$2:$BN$16,34,FALSE),IF($M$3='Half Grith'!$AI$1,VLOOKUP('US MTM - Calculation (Regular)'!B5,'Half Grith'!$A$2:$BN$16,35,FALSE),IF($M$3='Half Grith'!$AJ$1,VLOOKUP('US MTM - Calculation (Regular)'!B5,'Half Grith'!$A$2:$BN$16,36,FALSE),IF($M$3='Half Grith'!$AK$1,VLOOKUP('US MTM - Calculation (Regular)'!B5,'Half Grith'!$A$2:$BN$16,37,FALSE),IF($M$3='Half Grith'!$AL$1,VLOOKUP('US MTM - Calculation (Regular)'!B5,'Half Grith'!$A$2:$BN$16,38,FALSE),IF($M$3='Half Grith'!$AM$1,VLOOKUP('US MTM - Calculation (Regular)'!B5,'Half Grith'!$A$2:$BN$16,39,FALSE),IF($M$3='Half Grith'!$AN$1,VLOOKUP('US MTM - Calculation (Regular)'!B5,'Half Grith'!$A$2:$BN$16,40,FALSE),IF($M$3='Half Grith'!$AO$1,VLOOKUP('US MTM - Calculation (Regular)'!B5,'Half Grith'!$A$2:$BN$16,41,FALSE),IF($M$3='Half Grith'!$AP$1,VLOOKUP('US MTM - Calculation (Regular)'!B5,'Half Grith'!$A$2:$BN$16,42,FALSE),IF($M$3='Half Grith'!$AQ$1,VLOOKUP('US MTM - Calculation (Regular)'!B5,'Half Grith'!$A$2:$BN$16,43,FALSE),IF($M$3='Half Grith'!$AR$1,VLOOKUP('US MTM - Calculation (Regular)'!B5,'Half Grith'!$A$2:$BN$16,44,FALSE),IF($M$3='Half Grith'!$AS$1,VLOOKUP('US MTM - Calculation (Regular)'!B5,'Half Grith'!$A$2:$BN$16,45,FALSE),IF($M$3='Half Grith'!$AT$1,VLOOKUP('US MTM - Calculation (Regular)'!B5,'Half Grith'!$A$2:$BN$16,46,FALSE),IF($M$3='Half Grith'!$AU$1,VLOOKUP('US MTM - Calculation (Regular)'!B5,'Half Grith'!$A$2:$BN$16,47,FALSE),IF($M$3='Half Grith'!$AV$1,VLOOKUP('US MTM - Calculation (Regular)'!B5,'Half Grith'!$A$2:$BN$16,48,FALSE),IF($M$3='Half Grith'!$AW$1,VLOOKUP('US MTM - Calculation (Regular)'!B5,'Half Grith'!$A$2:$BN$16,49,FALSE),IF($M$3='Half Grith'!$AX$1,VLOOKUP('US MTM - Calculation (Regular)'!B5,'Half Grith'!$A$2:$BN$16,50,FALSE),IF($M$3='Half Grith'!$AY$1,VLOOKUP('US MTM - Calculation (Regular)'!B5,'Half Grith'!$A$2:$BN$16,51,FALSE),IF($M$3='Half Grith'!$AZ$1,VLOOKUP('US MTM - Calculation (Regular)'!B5,'Half Grith'!$A$2:$BN$16,52,FALSE),IF($M$3='Half Grith'!$BA$1,VLOOKUP('US MTM - Calculation (Regular)'!B5,'Half Grith'!$A$2:$BN$16,53,FALSE),IF($M$3='Half Grith'!$BB$1,VLOOKUP('US MTM - Calculation (Regular)'!B5,'Half Grith'!$A$2:$BN$16,54,FALSE),IF($M$3='Half Grith'!$BC$1,VLOOKUP('US MTM - Calculation (Regular)'!B5,'Half Grith'!$A$2:$BN$16,55,FALSE),IF($M$3='Half Grith'!$BD$1,VLOOKUP('US MTM - Calculation (Regular)'!B5,'Half Grith'!$A$2:$BN$16,56,FALSE),IF($M$3='Half Grith'!$BE$1,VLOOKUP('US MTM - Calculation (Regular)'!B5,'Half Grith'!$A$2:$BN$16,57,FALSE),IF($M$3='Half Grith'!$BF$1,VLOOKUP('US MTM - Calculation (Regular)'!B5,'Half Grith'!$A$2:$BN$16,58,FALSE),IF($M$3='Half Grith'!$BG$1,VLOOKUP('US MTM - Calculation (Regular)'!B5,'Half Grith'!$A$2:$BN$16,59,FALSE),IF($M$3='Half Grith'!$BH$1,VLOOKUP('US MTM - Calculation (Regular)'!B5,'Half Grith'!$A$2:$BN$16,60,FALSE),IF($M$3='Half Grith'!$BI$1,VLOOKUP('US MTM - Calculation (Regular)'!B5,'Half Grith'!$A$2:$BN$16,61,FALSE),IF($M$3='Half Grith'!$BJ$1,VLOOKUP('US MTM - Calculation (Regular)'!B5,'Half Grith'!$A$2:$BN$16,62,FALSE),IF($M$3='Half Grith'!$BK$1,VLOOKUP('US MTM - Calculation (Regular)'!B5,'Half Grith'!$A$2:$BN$16,63,FALSE),IF($M$3='Half Grith'!$BL$1,VLOOKUP('US MTM - Calculation (Regular)'!B5,'Half Grith'!$A$2:$BN$16,64,FALSE),IF($M$3='Half Grith'!$BM$1,VLOOKUP('US MTM - Calculation (Regular)'!B5,'Half Grith'!$A$2:$BN$16,65,FALSE),))))))))))))))))))))))))))))))))))))))))))))))))))))))))))))))))</f>
        <v>0</v>
      </c>
      <c r="P5" s="265">
        <f>IF($M$4=SEAT!$B$1,VLOOKUP('US MTM - Calculation (Regular)'!B5,SEAT!$A$2:$AY$16,2,FALSE),IF($M$4=SEAT!$C$1,VLOOKUP('US MTM - Calculation (Regular)'!B5,SEAT!$A$2:$AY$16,3,FALSE),IF($M$4=SEAT!$D$1,VLOOKUP('US MTM - Calculation (Regular)'!B5,SEAT!$A$2:$AY$16,4,FALSE),IF($M$4=SEAT!$E$1,VLOOKUP('US MTM - Calculation (Regular)'!B5,SEAT!$A$2:$AY$16,5,FALSE),IF($M$4=SEAT!$F$1,VLOOKUP('US MTM - Calculation (Regular)'!B5,SEAT!$A$2:$AY$16,6,FALSE),IF($M$4=SEAT!$G$1,VLOOKUP('US MTM - Calculation (Regular)'!B5,SEAT!$A$2:$AY$16,7,FALSE),IF($M$4=SEAT!$H$1,VLOOKUP('US MTM - Calculation (Regular)'!B5,SEAT!$A$2:$AY$16,8,FALSE),IF($M$4=SEAT!$I$1,VLOOKUP('US MTM - Calculation (Regular)'!B5,SEAT!$A$2:$AY$16,9,FALSE),IF($M$4=SEAT!$J$1,VLOOKUP('US MTM - Calculation (Regular)'!B5,SEAT!$A$2:$AY$16,10,FALSE),IF($M$4=SEAT!$K$1,VLOOKUP('US MTM - Calculation (Regular)'!B5,SEAT!$A$2:$AY$16,11,FALSE),IF($M$4=SEAT!$L$1,VLOOKUP('US MTM - Calculation (Regular)'!B5,SEAT!$A$2:$AY$16,12,FALSE),IF($M$4=SEAT!$M$1,VLOOKUP('US MTM - Calculation (Regular)'!B5,SEAT!$A$2:$AY$16,13,FALSE),IF($M$4=SEAT!$N$1,VLOOKUP('US MTM - Calculation (Regular)'!B5,SEAT!$A$2:$AY$16,14,FALSE),IF($M$4=SEAT!$O$1,VLOOKUP('US MTM - Calculation (Regular)'!B5,SEAT!$A$2:$AY$16,15,FALSE),IF($M$4=SEAT!$P$1,VLOOKUP('US MTM - Calculation (Regular)'!B5,SEAT!$A$2:$AY$16,16,FALSE),IF($M$4=SEAT!$Q$1,VLOOKUP('US MTM - Calculation (Regular)'!B5,SEAT!$A$2:$AY$16,17,FALSE),IF($M$4=SEAT!$R$1,VLOOKUP('US MTM - Calculation (Regular)'!B5,SEAT!$A$2:$AY$16,18,FALSE),IF($M$4=SEAT!$S$1,VLOOKUP('US MTM - Calculation (Regular)'!B5,SEAT!$A$2:$AY$16,19,FALSE),IF($M$4=SEAT!$T$1,VLOOKUP('US MTM - Calculation (Regular)'!B5,SEAT!$A$2:$AY$16,20,FALSE),IF($M$4=SEAT!$U$1,VLOOKUP('US MTM - Calculation (Regular)'!B5,SEAT!$A$2:$AY$16,21,FALSE),IF($M$4=SEAT!$V$1,VLOOKUP('US MTM - Calculation (Regular)'!B5,SEAT!$A$2:$AY$16,22,FALSE),IF($M$4=SEAT!$W$1,VLOOKUP('US MTM - Calculation (Regular)'!B5,SEAT!$A$2:$AY$16,23,FALSE),IF($M$4=SEAT!$X$1,VLOOKUP('US MTM - Calculation (Regular)'!B5,SEAT!$A$2:$AY$16,24,FALSE),IF($M$4=SEAT!$Y$1,VLOOKUP('US MTM - Calculation (Regular)'!B5,SEAT!$A$2:$AY$16,25,FALSE),IF($M$4=SEAT!$Z$1,VLOOKUP('US MTM - Calculation (Regular)'!B5,SEAT!$A$2:$AY$16,26,FALSE),IF($M$4=SEAT!$AA$1,VLOOKUP('US MTM - Calculation (Regular)'!B5,SEAT!$A$2:$AY$16,27,FALSE),IF($M$4=SEAT!$AB$1,VLOOKUP('US MTM - Calculation (Regular)'!B5,SEAT!$A$2:$AY$16,28,FALSE),IF($M$4=SEAT!$AC$1,VLOOKUP('US MTM - Calculation (Regular)'!B5,SEAT!$A$2:$AY$16,29,FALSE),IF($M$4=SEAT!$AD$1,VLOOKUP('US MTM - Calculation (Regular)'!B5,SEAT!$A$2:$AY$16,30,FALSE),IF($M$4=SEAT!$AE$1,VLOOKUP('US MTM - Calculation (Regular)'!B5,SEAT!$A$2:$AY$16,31,FALSE),IF($M$4=SEAT!$AF$1,VLOOKUP('US MTM - Calculation (Regular)'!B5,SEAT!$A$2:$AY$16,32,FALSE),IF($M$4=SEAT!$AG$1,VLOOKUP('US MTM - Calculation (Regular)'!B5,SEAT!$A$2:$AY$16,33,FALSE),IF($M$4=SEAT!$AH$1,VLOOKUP('US MTM - Calculation (Regular)'!B5,SEAT!$A$2:$AY$16,34,FALSE),IF($M$4=SEAT!$AI$1,VLOOKUP('US MTM - Calculation (Regular)'!B5,SEAT!$A$2:$AY$16,35,FALSE),IF($M$4=SEAT!$AJ$1,VLOOKUP('US MTM - Calculation (Regular)'!B5,SEAT!$A$2:$AY$16,36,FALSE),IF($M$4=SEAT!$AK$1,VLOOKUP('US MTM - Calculation (Regular)'!B5,SEAT!$A$2:$AY$16,37,FALSE),IF($M$4=SEAT!$AL$1,VLOOKUP('US MTM - Calculation (Regular)'!B5,SEAT!$A$2:$AY$16,38,FALSE),IF($M$4=SEAT!$AM$1,VLOOKUP('US MTM - Calculation (Regular)'!B5,SEAT!$A$2:$AY$16,39,FALSE),IF($M$4=SEAT!$AN$1,VLOOKUP('US MTM - Calculation (Regular)'!B5,SEAT!$A$2:$AY$16,40,FALSE),IF($M$4=SEAT!$AO$1,VLOOKUP('US MTM - Calculation (Regular)'!B5,SEAT!$A$2:$AY$16,41,FALSE),IF($M$4=SEAT!$AP$1,VLOOKUP('US MTM - Calculation (Regular)'!B5,SEAT!$A$2:$AY$16,42,FALSE),IF($M$4=SEAT!$AQ$1,VLOOKUP('US MTM - Calculation (Regular)'!B5,SEAT!$A$2:$AY$16,43,FALSE),IF($M$4=SEAT!$AR$1,VLOOKUP('US MTM - Calculation (Regular)'!B5,SEAT!$A$2:$AY$16,44,FALSE),IF($M$4=SEAT!$AS$1,VLOOKUP('US MTM - Calculation (Regular)'!B5,SEAT!$A$2:$AY$16,45,FALSE),IF($M$4=SEAT!$AT$1,VLOOKUP('US MTM - Calculation (Regular)'!B5,SEAT!$A$2:$AY$16,46,FALSE),IF($M$4=SEAT!$AU$1,VLOOKUP('US MTM - Calculation (Regular)'!B5,SEAT!$A$2:$AY$16,47,FALSE),IF($M$4=SEAT!$AV$1,VLOOKUP('US MTM - Calculation (Regular)'!B5,SEAT!$A$2:$AY$16,48,FALSE),IF($M$4=SEAT!$AW$1,VLOOKUP('US MTM - Calculation (Regular)'!B5,SEAT!$A$2:$AY$16,49,FALSE),IF($M$4=SEAT!$AX$1,VLOOKUP('US MTM - Calculation (Regular)'!B5,SEAT!$A$2:$AY$16,50,FALSE),IF($M$4=SEAT!$AY$1,VLOOKUP('US MTM - Calculation (Regular)'!B5,SEAT!$A$2:$AY$16,51,FALSE),))))))))))))))))))))))))))))))))))))))))))))))))))</f>
        <v>0</v>
      </c>
      <c r="Q5" s="265">
        <f>IF($M$5='4LEN'!$B$1,VLOOKUP('US MTM - Calculation (Regular)'!B5,'4LEN'!$A$2:$BM$16,2,FALSE),IF($M$5='4LEN'!$C$1,VLOOKUP('US MTM - Calculation (Regular)'!B5,'4LEN'!$A$2:$BM$16,3,FALSE),IF($M$5='4LEN'!$D$1,VLOOKUP('US MTM - Calculation (Regular)'!B5,'4LEN'!$A$2:$BM$16,4,FALSE),IF($M$5='4LEN'!$E$1,VLOOKUP('US MTM - Calculation (Regular)'!B5,'4LEN'!$A$2:$BM$16,5,FALSE),IF($M$5='4LEN'!$F$1,VLOOKUP('US MTM - Calculation (Regular)'!B5,'4LEN'!$A$2:$BM$16,6,FALSE),IF($M$5='4LEN'!$G$1,VLOOKUP('US MTM - Calculation (Regular)'!B5,'4LEN'!$A$2:$BM$16,7,FALSE),IF($M$5='4LEN'!$H$1,VLOOKUP('US MTM - Calculation (Regular)'!B5,'4LEN'!$A$2:$BM$16,8,FALSE),IF($M$5='4LEN'!$I$1,VLOOKUP('US MTM - Calculation (Regular)'!B5,'4LEN'!$A$2:$BM$16,9,FALSE),IF($M$5='4LEN'!$J$1,VLOOKUP('US MTM - Calculation (Regular)'!B5,'4LEN'!$A$2:$BM$16,10,FALSE),IF($M$5='4LEN'!$K$1,VLOOKUP('US MTM - Calculation (Regular)'!B5,'4LEN'!$A$2:$BM$16,11,FALSE),IF($M$5='4LEN'!$L$1,VLOOKUP('US MTM - Calculation (Regular)'!B5,'4LEN'!$A$2:$BM$16,12,FALSE),IF($M$5='4LEN'!$M$1,VLOOKUP('US MTM - Calculation (Regular)'!B5,'4LEN'!$A$2:$BM$16,13,FALSE),IF($M$5='4LEN'!$N$1,VLOOKUP('US MTM - Calculation (Regular)'!B5,'4LEN'!$A$2:$BM$16,14,FALSE),IF($M$5='4LEN'!$O$1,VLOOKUP('US MTM - Calculation (Regular)'!B5,'4LEN'!$A$2:$BM$16,15,FALSE),IF($M$5='4LEN'!$P$1,VLOOKUP('US MTM - Calculation (Regular)'!B5,'4LEN'!$A$2:$BM$16,16,FALSE),IF($M$5='4LEN'!$Q$1,VLOOKUP('US MTM - Calculation (Regular)'!B5,'4LEN'!$A$2:$BM$16,17,FALSE),IF($M$5='4LEN'!$R$1,VLOOKUP('US MTM - Calculation (Regular)'!B5,'4LEN'!$A$2:$BM$16,18,FALSE),IF($M$5='4LEN'!$S$1,VLOOKUP('US MTM - Calculation (Regular)'!B5,'4LEN'!$A$2:$BM$16,19,FALSE),IF($M$5='4LEN'!$T$1,VLOOKUP('US MTM - Calculation (Regular)'!B5,'4LEN'!$A$2:$BM$16,20,FALSE),IF($M$5='4LEN'!$U$1,VLOOKUP('US MTM - Calculation (Regular)'!B5,'4LEN'!$A$2:$BM$16,21,FALSE),IF($M$5='4LEN'!$V$1,VLOOKUP('US MTM - Calculation (Regular)'!B5,'4LEN'!$A$2:$BM$16,22,FALSE),IF($M$5='4LEN'!$W$1,VLOOKUP('US MTM - Calculation (Regular)'!B5,'4LEN'!$A$2:$BM$16,23,FALSE),IF($M$5='4LEN'!$X$1,VLOOKUP('US MTM - Calculation (Regular)'!B5,'4LEN'!$A$2:$BM$16,24,FALSE),IF($M$5='4LEN'!$Y$1,VLOOKUP('US MTM - Calculation (Regular)'!B5,'4LEN'!$A$2:$BM$16,25,FALSE),IF($M$5='4LEN'!$Z$1,VLOOKUP('US MTM - Calculation (Regular)'!B5,'4LEN'!$A$2:$BM$16,26,FALSE),IF($M$5='4LEN'!$AA$1,VLOOKUP('US MTM - Calculation (Regular)'!B5,'4LEN'!$A$2:$BM$16,27,FALSE),IF($M$5='4LEN'!$AB$1,VLOOKUP('US MTM - Calculation (Regular)'!B5,'4LEN'!$A$2:$BM$16,28,FALSE),IF($M$5='4LEN'!$AC$1,VLOOKUP('US MTM - Calculation (Regular)'!B5,'4LEN'!$A$2:$BM$16,29,FALSE),IF($M$5='4LEN'!$AD$1,VLOOKUP('US MTM - Calculation (Regular)'!B5,'4LEN'!$A$2:$BM$16,30,FALSE),IF($M$5='4LEN'!$AE$1,VLOOKUP('US MTM - Calculation (Regular)'!B5,'4LEN'!$A$2:$BM$16,31,FALSE),IF($M$5='4LEN'!$AF$1,VLOOKUP('US MTM - Calculation (Regular)'!B5,'4LEN'!$A$2:$BM$16,32,FALSE),IF($M$5='4LEN'!$AG$1,VLOOKUP('US MTM - Calculation (Regular)'!B5,'4LEN'!$A$2:$BM$16,33,FALSE),IF($M$5='4LEN'!$AH$1,VLOOKUP('US MTM - Calculation (Regular)'!B5,'4LEN'!$A$2:$BM$16,34,FALSE),IF($M$5='4LEN'!$AI$1,VLOOKUP('US MTM - Calculation (Regular)'!B5,'4LEN'!$A$2:$BM$16,35,FALSE),IF($M$5='4LEN'!$AJ$1,VLOOKUP('US MTM - Calculation (Regular)'!B5,'4LEN'!$A$2:$BM$16,36,FALSE),IF($M$5='4LEN'!$AK$1,VLOOKUP('US MTM - Calculation (Regular)'!B5,'4LEN'!$A$2:$BM$16,37,FALSE),IF($M$5='4LEN'!$AL$1,VLOOKUP('US MTM - Calculation (Regular)'!B5,'4LEN'!$A$2:$BM$16,38,FALSE),IF($M$5='4LEN'!$AM$1,VLOOKUP('US MTM - Calculation (Regular)'!B5,'4LEN'!$A$2:$BM$16,39,FALSE),IF($M$5='4LEN'!$AN$1,VLOOKUP('US MTM - Calculation (Regular)'!B5,'4LEN'!$A$2:$BM$16,40,FALSE),IF($M$5='4LEN'!$AO$1,VLOOKUP('US MTM - Calculation (Regular)'!B5,'4LEN'!$A$2:$BM$16,41,FALSE),IF($M$5='4LEN'!$AP$1,VLOOKUP('US MTM - Calculation (Regular)'!B5,'4LEN'!$A$2:$BM$16,42,FALSE),IF($M$5='4LEN'!$AQ$1,VLOOKUP('US MTM - Calculation (Regular)'!B5,'4LEN'!$A$2:$BM$16,43,FALSE),IF($M$5='4LEN'!$AR$1,VLOOKUP('US MTM - Calculation (Regular)'!B5,'4LEN'!$A$2:$BM$16,44,FALSE),IF($M$5='4LEN'!$AS$1,VLOOKUP('US MTM - Calculation (Regular)'!B5,'4LEN'!$A$2:$BM$16,45,FALSE),IF($M$5='4LEN'!$AT$1,VLOOKUP('US MTM - Calculation (Regular)'!B5,'4LEN'!$A$2:$BM$16,46,FALSE),IF($M$5='4LEN'!$AU$1,VLOOKUP('US MTM - Calculation (Regular)'!B5,'4LEN'!$A$2:$BM$16,47,FALSE),IF($M$5='4LEN'!$AV$1,VLOOKUP('US MTM - Calculation (Regular)'!B5,'4LEN'!$A$2:$BM$16,48,FALSE),IF($M$5='4LEN'!$AW$1,VLOOKUP('US MTM - Calculation (Regular)'!B5,'4LEN'!$A$2:$BM$16,49,FALSE),IF($M$5='4LEN'!$AX$1,VLOOKUP('US MTM - Calculation (Regular)'!B5,'4LEN'!$A$2:$BM$16,50,FALSE),IF($M$5='4LEN'!$AY$1,VLOOKUP('US MTM - Calculation (Regular)'!B5,'4LEN'!$A$2:$BM$16,51,FALSE),IF($M$5='4LEN'!$AZ$1,VLOOKUP('US MTM - Calculation (Regular)'!B5,'4LEN'!$A$2:$BM$16,52,FALSE),IF($M$5='4LEN'!$BA$1,VLOOKUP('US MTM - Calculation (Regular)'!B5,'4LEN'!$A$2:$BM$16,53,FALSE),IF($M$5='4LEN'!$BB$1,VLOOKUP('US MTM - Calculation (Regular)'!B5,'4LEN'!$A$2:$BM$16,54,FALSE),IF($M$5='4LEN'!$BC$1,VLOOKUP('US MTM - Calculation (Regular)'!B5,'4LEN'!$A$2:$BM$16,55,FALSE),IF($M$5='4LEN'!$BD$1,VLOOKUP('US MTM - Calculation (Regular)'!B5,'4LEN'!$A$2:$BM$16,56,FALSE),IF($M$5='4LEN'!$BE$1,VLOOKUP('US MTM - Calculation (Regular)'!B5,'4LEN'!$A$2:$BM$16,57,FALSE),IF($M$5='4LEN'!$BF$1,VLOOKUP('US MTM - Calculation (Regular)'!B5,'4LEN'!$A$2:$BM$16,58,FALSE),IF($M$5='4LEN'!$BG$1,VLOOKUP('US MTM - Calculation (Regular)'!B5,'4LEN'!$A$2:$BM$16,59,FALSE),IF($M$5='4LEN'!$BH$1,VLOOKUP('US MTM - Calculation (Regular)'!B5,'4LEN'!$A$2:$BM$16,60,FALSE),IF($M$5='4LEN'!$BI$1,VLOOKUP('US MTM - Calculation (Regular)'!B5,'4LEN'!$A$2:$BL$16,61,FALSE),IF($M$5='4LEN'!$BJ$1,VLOOKUP('US MTM - Calculation (Regular)'!B5,'4LEN'!$A$2:$BM$16,62,FALSE),IF($M$5='4LEN'!$BK$1,VLOOKUP('US MTM - Calculation (Regular)'!B5,'4LEN'!$A$2:$BM$16,63,FALSE),IF($M$5='4LEN'!$BL$1,VLOOKUP('US MTM - Calculation (Regular)'!B5,'4LEN'!$A$2:$BM$16,64,FALSE),IF($M$5='4LEN'!$BM$1,VLOOKUP('US MTM - Calculation (Regular)'!B5,'4LEN'!$A$2:$BM$16,65,FALSE),))))))))))))))))))))))))))))))))))))))))))))))))))))))))))))))))</f>
        <v>0</v>
      </c>
      <c r="R5" s="265">
        <f>IF($M$5='15VENT'!$B$1,VLOOKUP('US MTM - Calculation (Regular)'!B5,'15VENT'!$A$2:$BM$16,2,FALSE),IF($M$5='15VENT'!$C$1,VLOOKUP('US MTM - Calculation (Regular)'!B5,'15VENT'!$A$2:$BM$16,3,FALSE),IF($M$5='15VENT'!$D$1,VLOOKUP('US MTM - Calculation (Regular)'!B5,'15VENT'!$A$2:$BM$16,4,FALSE),IF($M$5='15VENT'!$E$1,VLOOKUP('US MTM - Calculation (Regular)'!B5,'15VENT'!$A$2:$BM$16,5,FALSE),IF($M$5='15VENT'!$F$1,VLOOKUP('US MTM - Calculation (Regular)'!B5,'15VENT'!$A$2:$BM$16,6,FALSE),IF($M$5='15VENT'!$G$1,VLOOKUP('US MTM - Calculation (Regular)'!B5,'15VENT'!$A$2:$BM$16,7,FALSE),IF($M$5='15VENT'!$H$1,VLOOKUP('US MTM - Calculation (Regular)'!B5,'15VENT'!$A$2:$BM$16,8,FALSE),IF($M$5='15VENT'!$I$1,VLOOKUP('US MTM - Calculation (Regular)'!B5,'15VENT'!$A$2:$BM$16,9,FALSE),IF($M$5='15VENT'!$J$1,VLOOKUP('US MTM - Calculation (Regular)'!B5,'15VENT'!$A$2:$BM$16,10,FALSE),IF($M$5='15VENT'!$K$1,VLOOKUP('US MTM - Calculation (Regular)'!B5,'15VENT'!$A$2:$BM$16,11,FALSE),IF($M$5='15VENT'!$L$1,VLOOKUP('US MTM - Calculation (Regular)'!B5,'15VENT'!$A$2:$BM$16,12,FALSE),IF($M$5='15VENT'!$M$1,VLOOKUP('US MTM - Calculation (Regular)'!B5,'15VENT'!$A$2:$BM$16,13,FALSE),IF($M$5='15VENT'!$N$1,VLOOKUP('US MTM - Calculation (Regular)'!B5,'15VENT'!$A$2:$BM$16,14,FALSE),IF($M$5='15VENT'!$O$1,VLOOKUP('US MTM - Calculation (Regular)'!B5,'15VENT'!$A$2:$BM$16,15,FALSE),IF($M$5='15VENT'!$P$1,VLOOKUP('US MTM - Calculation (Regular)'!B5,'15VENT'!$A$2:$BM$16,16,FALSE),IF($M$5='15VENT'!$Q$1,VLOOKUP('US MTM - Calculation (Regular)'!B5,'15VENT'!$A$2:$BM$16,17,FALSE),IF($M$5='15VENT'!$R$1,VLOOKUP('US MTM - Calculation (Regular)'!B5,'15VENT'!$A$2:$BM$16,18,FALSE),IF($M$5='15VENT'!$S$1,VLOOKUP('US MTM - Calculation (Regular)'!B5,'15VENT'!$A$2:$BM$16,19,FALSE),IF($M$5='15VENT'!$T$1,VLOOKUP('US MTM - Calculation (Regular)'!B5,'15VENT'!$A$2:$BM$16,20,FALSE),IF($M$5='15VENT'!$U$1,VLOOKUP('US MTM - Calculation (Regular)'!B5,'15VENT'!$A$2:$BM$16,21,FALSE),IF($M$5='15VENT'!$V$1,VLOOKUP('US MTM - Calculation (Regular)'!B5,'15VENT'!$A$2:$BM$16,22,FALSE),IF($M$5='15VENT'!$W$1,VLOOKUP('US MTM - Calculation (Regular)'!B5,'15VENT'!$A$2:$BM$16,23,FALSE),IF($M$5='15VENT'!$X$1,VLOOKUP('US MTM - Calculation (Regular)'!B5,'15VENT'!$A$2:$BM$16,24,FALSE),IF($M$5='15VENT'!$Y$1,VLOOKUP('US MTM - Calculation (Regular)'!B5,'15VENT'!$A$2:$BM$16,25,FALSE),IF($M$5='15VENT'!$Z$1,VLOOKUP('US MTM - Calculation (Regular)'!B5,'15VENT'!$A$2:$BM$16,26,FALSE),IF($M$5='15VENT'!$AA$1,VLOOKUP('US MTM - Calculation (Regular)'!B5,'15VENT'!$A$2:$BM$16,27,FALSE),IF($M$5='15VENT'!$AB$1,VLOOKUP('US MTM - Calculation (Regular)'!B5,'15VENT'!$A$2:$BM$16,28,FALSE),IF($M$5='15VENT'!$AC$1,VLOOKUP('US MTM - Calculation (Regular)'!B5,'15VENT'!$A$2:$BM$16,29,FALSE),IF($M$5='15VENT'!$AD$1,VLOOKUP('US MTM - Calculation (Regular)'!B5,'15VENT'!$A$2:$BM$16,30,FALSE),IF($M$5='15VENT'!$AE$1,VLOOKUP('US MTM - Calculation (Regular)'!B5,'15VENT'!$A$2:$BM$16,31,FALSE),IF($M$5='15VENT'!$AF$1,VLOOKUP('US MTM - Calculation (Regular)'!B5,'15VENT'!$A$2:$BM$16,32,FALSE),IF($M$5='15VENT'!$AG$1,VLOOKUP('US MTM - Calculation (Regular)'!B5,'15VENT'!$A$2:$BM$16,33,FALSE),IF($M$5='15VENT'!$AH$1,VLOOKUP('US MTM - Calculation (Regular)'!B5,'15VENT'!$A$2:$BM$16,34,FALSE),IF($M$5='15VENT'!$AI$1,VLOOKUP('US MTM - Calculation (Regular)'!B5,'15VENT'!$A$2:$BM$16,35,FALSE),IF($M$5='15VENT'!$AJ$1,VLOOKUP('US MTM - Calculation (Regular)'!B5,'15VENT'!$A$2:$BM$16,36,FALSE),IF($M$5='15VENT'!$AK$1,VLOOKUP('US MTM - Calculation (Regular)'!B5,'15VENT'!$A$2:$BM$16,37,FALSE),IF($M$5='15VENT'!$AL$1,VLOOKUP('US MTM - Calculation (Regular)'!B5,'15VENT'!$A$2:$BM$16,38,FALSE),IF($M$5='15VENT'!$AM$1,VLOOKUP('US MTM - Calculation (Regular)'!B5,'15VENT'!$A$2:$BM$16,39,FALSE),IF($M$5='15VENT'!$AN$1,VLOOKUP('US MTM - Calculation (Regular)'!B5,'15VENT'!$A$2:$BM$16,40,FALSE),IF($M$5='15VENT'!$AO$1,VLOOKUP('US MTM - Calculation (Regular)'!B5,'15VENT'!$A$2:$BM$16,41,FALSE),IF($M$5='15VENT'!$AP$1,VLOOKUP('US MTM - Calculation (Regular)'!B5,'15VENT'!$A$2:$BM$16,42,FALSE),IF($M$5='15VENT'!$AQ$1,VLOOKUP('US MTM - Calculation (Regular)'!B5,'15VENT'!$A$2:$BM$16,43,FALSE),IF($M$5='15VENT'!$AR$1,VLOOKUP('US MTM - Calculation (Regular)'!B5,'15VENT'!$A$2:$BM$16,44,FALSE),IF($M$5='15VENT'!$AS$1,VLOOKUP('US MTM - Calculation (Regular)'!B5,'15VENT'!$A$2:$BM$16,45,FALSE),IF($M$5='15VENT'!$AT$1,VLOOKUP('US MTM - Calculation (Regular)'!B5,'15VENT'!$A$2:$BM$16,46,FALSE),IF($M$5='15VENT'!$AU$1,VLOOKUP('US MTM - Calculation (Regular)'!B5,'15VENT'!$A$2:$BM$16,47,FALSE),IF($M$5='15VENT'!$AV$1,VLOOKUP('US MTM - Calculation (Regular)'!B5,'15VENT'!$A$2:$BM$16,48,FALSE),IF($M$5='15VENT'!$AW$1,VLOOKUP('US MTM - Calculation (Regular)'!B5,'15VENT'!$A$2:$BM$16,49,FALSE),IF($M$5='15VENT'!$AX$1,VLOOKUP('US MTM - Calculation (Regular)'!B5,'15VENT'!$A$2:$BM$16,50,FALSE),IF($M$5='15VENT'!$AY$1,VLOOKUP('US MTM - Calculation (Regular)'!B5,'15VENT'!$A$2:$BM$16,51,FALSE),IF($M$5='15VENT'!$AZ$1,VLOOKUP('US MTM - Calculation (Regular)'!B5,'15VENT'!$A$2:$BM$16,52,FALSE),IF($M$5='15VENT'!$BA$1,VLOOKUP('US MTM - Calculation (Regular)'!B5,'15VENT'!$A$2:$BM$16,53,FALSE),IF($M$5='15VENT'!$BB$1,VLOOKUP('US MTM - Calculation (Regular)'!B5,'15VENT'!$A$2:$BM$16,54,FALSE),IF($M$5='15VENT'!$BC$1,VLOOKUP('US MTM - Calculation (Regular)'!B5,'15VENT'!$A$2:$BM$16,55,FALSE),IF($M$5='15VENT'!$BD$1,VLOOKUP('US MTM - Calculation (Regular)'!B5,'15VENT'!$A$2:$BM$16,56,FALSE),IF($M$5='15VENT'!$BE$1,VLOOKUP('US MTM - Calculation (Regular)'!B5,'15VENT'!$A$2:$BM$16,57,FALSE),IF($M$5='15VENT'!$BF$1,VLOOKUP('US MTM - Calculation (Regular)'!B5,'15VENT'!$A$2:$BM$16,58,FALSE),IF($M$5='15VENT'!$BG$1,VLOOKUP('US MTM - Calculation (Regular)'!B5,'15VENT'!$A$2:$BM$16,59,FALSE),IF($M$5='15VENT'!$BH$1,VLOOKUP('US MTM - Calculation (Regular)'!B5,'15VENT'!$A$2:$BM$16,60,FALSE),IF($M$5='15VENT'!$BI$1,VLOOKUP('US MTM - Calculation (Regular)'!B5,'15VENT'!$A$2:$BJ$16,61,FALSE),IF($M$5='15VENT'!$BJ$1,VLOOKUP('US MTM - Calculation (Regular)'!B5,'15VENT'!$A$2:$BM$16,62,FALSE),IF($M$5='15VENT'!$BK$1,VLOOKUP('US MTM - Calculation (Regular)'!B5,'15VENT'!$A$2:$BM$16,63,FALSE),IF($M$5='15VENT'!$BL$1,VLOOKUP('US MTM - Calculation (Regular)'!B5,'15VENT'!$A$2:$BM$16,64,FALSE),IF($M$5='15VENT'!$BM$1,VLOOKUP('US MTM - Calculation (Regular)'!B5,'15VENT'!$A$2:$BM$16,65,FALSE),))))))))))))))))))))))))))))))))))))))))))))))))))))))))))))))))</f>
        <v>0</v>
      </c>
      <c r="S5" s="266">
        <f t="shared" si="4"/>
        <v>-1.625</v>
      </c>
      <c r="T5" s="274"/>
      <c r="U5" s="503" t="str">
        <f>IF(Sheet1!E18="","",Sheet1!E18)</f>
        <v>BUFFER PLAID -S95</v>
      </c>
      <c r="V5" s="504"/>
      <c r="W5" s="246"/>
      <c r="X5" s="259">
        <v>4</v>
      </c>
      <c r="Y5" s="260" t="s">
        <v>330</v>
      </c>
      <c r="Z5" s="247" t="str">
        <f>IF($Z$1="","",HLOOKUP($Z$1,'MTM US TRS (R)'!$A$2:$EV$13,ROW(),FALSE))</f>
        <v/>
      </c>
      <c r="AA5" s="265">
        <f>IF(Z5=" ",0,IF($AH$13='Deep Seat -'!$B$1,VLOOKUP('US MTM - Calculation (Regular)'!Y5,'Deep Seat -'!$A$2:$D$13,2,FALSE),IF($AH$13='Deep Seat -'!$C$1,VLOOKUP('US MTM - Calculation (Regular)'!Y5,'Deep Seat -'!$A$2:$D$13,3,FALSE),IF($AH$13='Deep Seat -'!$D$1,VLOOKUP('US MTM - Calculation (Regular)'!Y5,'Deep Seat -'!$A$2:$D$13,4,FALSE),))))</f>
        <v>0</v>
      </c>
      <c r="AB5" s="265">
        <f>IF(Z5=" ",0,IF($AH$14='Hip Forw +'!$B$1,VLOOKUP('US MTM - Calculation (Regular)'!Y5,'Hip Forw +'!$A$2:$E$13,2,FALSE),IF($AH$14='Hip Forw +'!$C$1,VLOOKUP('US MTM - Calculation (Regular)'!Y5,'Hip Forw +'!$A$2:$E$13,3,FALSE),IF($AH$14='Hip Forw +'!$D$1,VLOOKUP('US MTM - Calculation (Regular)'!Y5,'Hip Forw +'!$A$2:$E$13,4,FALSE),IF($AH$14='Hip Forw +'!$E$1,VLOOKUP('US MTM - Calculation (Regular)'!Y5,'Hip Forw +'!$A$2:$E$13,5,FALSE),)))))</f>
        <v>0</v>
      </c>
      <c r="AC5" s="265">
        <f>IF(Z5=" ",0,IF($AH$15='Low Fron'!$B$1,VLOOKUP('US MTM - Calculation (Regular)'!Y5,'Low Fron'!$A$2:$L$13,2,FALSE),IF($AH$15='Low Fron'!$C$1,VLOOKUP('US MTM - Calculation (Regular)'!Y5,'Low Fron'!$A$2:$L$13,3,FALSE),IF($AH$15='Low Fron'!$D$1,VLOOKUP('US MTM - Calculation (Regular)'!Y5,'Low Fron'!$A$2:$L$13,4,FALSE),IF($AH$15='Low Fron'!$E$1,VLOOKUP('US MTM - Calculation (Regular)'!Y5,'Low Fron'!$A$2:$L$13,5,FALSE),IF($AH$15='Low Fron'!$F$1,VLOOKUP('US MTM - Calculation (Regular)'!Y5,'Low Fron'!$A$2:$L$13,6,FALSE),IF($AH$15='Low Fron'!$G$1,VLOOKUP('US MTM - Calculation (Regular)'!Y5,'Low Fron'!$A$2:$L$13,7,FALSE),IF($AH$15='Low Fron'!$H$1,VLOOKUP('US MTM - Calculation (Regular)'!Y5,'Low Fron'!$A$2:$L$13,8,FALSE),IF($AH$15='Low Fron'!$I$1,VLOOKUP('US MTM - Calculation (Regular)'!Y5,'Low Fron'!$A$2:$L$13,9,FALSE),IF($AH$15='Low Fron'!$J$1,VLOOKUP('US MTM - Calculation (Regular)'!Y5,'Low Fron'!$A$2:$L$13,10,FALSE),IF($AH$15='Low Fron'!$K$1,VLOOKUP('US MTM - Calculation (Regular)'!Y5,'Low Fron'!$A$2:$L$13,11,FALSE),IF($AH$15='Low Fron'!$L$1,VLOOKUP('US MTM - Calculation (Regular)'!Y5,'Low Fron'!$A$2:$L$13,12,FALSE),))))))))))))</f>
        <v>0</v>
      </c>
      <c r="AD5" s="265">
        <f>IF(Z5=" ",0,IF($AH$16='Plucrot +'!$B$1,VLOOKUP('US MTM - Calculation (Regular)'!Y5,'Plucrot +'!$A$2:$W$13,2,FALSE),IF($AH$16='Plucrot +'!$C$1,VLOOKUP('US MTM - Calculation (Regular)'!Y5,'Plucrot +'!$A$2:$W$13,3,FALSE),IF($AH$16='Plucrot +'!$D$1,VLOOKUP('US MTM - Calculation (Regular)'!Y5,'Plucrot +'!$A$2:$W$13,4,FALSE),IF($AH$16='Plucrot +'!$E$1,VLOOKUP('US MTM - Calculation (Regular)'!Y5,'Plucrot +'!$A$2:$W$13,5,FALSE),IF($AH$16='Plucrot +'!$F$1,VLOOKUP('US MTM - Calculation (Regular)'!Y5,'Plucrot +'!$A$2:$W$13,6,FALSE),IF($AH$16='Plucrot +'!$G$1,VLOOKUP('US MTM - Calculation (Regular)'!Y5,'Plucrot +'!$A$2:$W$13,7,FALSE),IF($AH$16='Plucrot +'!$H$1,VLOOKUP('US MTM - Calculation (Regular)'!Y5,'Plucrot +'!$A$2:$W$13,8,FALSE),IF($AH$16='Plucrot +'!$I$1,VLOOKUP('US MTM - Calculation (Regular)'!Y5,'Plucrot +'!$A$2:$W$13,9,FALSE),IF($AH$16='Plucrot +'!$J$1,VLOOKUP('US MTM - Calculation (Regular)'!Y5,'Plucrot +'!$A$2:$W$13,10,FALSE),IF($AH$16='Plucrot +'!$K$1,VLOOKUP('US MTM - Calculation (Regular)'!Y5,'Plucrot +'!$A$2:$W$13,11,FALSE),IF($AH$16='Plucrot +'!$L$1,VLOOKUP('US MTM - Calculation (Regular)'!Y5,'Plucrot +'!$A$2:$W$13,12,FALSE),IF($AH$16='Plucrot +'!$M$1,VLOOKUP('US MTM - Calculation (Regular)'!Y5,'Plucrot +'!$A$2:$W$13,13,FALSE),IF($AH$16='Plucrot +'!$N$1,VLOOKUP('US MTM - Calculation (Regular)'!Y5,'Plucrot +'!$A$2:$W$13,14,FALSE),IF($AH$16='Plucrot +'!$O$1,VLOOKUP('US MTM - Calculation (Regular)'!Y5,'Plucrot +'!$A$2:$W$13,15,FALSE),IF($AH$16='Plucrot +'!$P$1,VLOOKUP('US MTM - Calculation (Regular)'!Y5,'Plucrot +'!$A$2:$W$13,16,FALSE),IF($AH$16='Plucrot +'!$Q$1,VLOOKUP('US MTM - Calculation (Regular)'!Y5,'Plucrot +'!$A$2:$W$13,17,FALSE),IF($AH$16='Plucrot +'!$R$1,VLOOKUP('US MTM - Calculation (Regular)'!Y5,'Plucrot +'!$A$2:$W$13,18,FALSE),IF($AH$16='Plucrot +'!$S$1,VLOOKUP('US MTM - Calculation (Regular)'!Y5,'Plucrot +'!$A$2:$W$13,19,FALSE),IF($AH$16='Plucrot +'!$T$1,VLOOKUP('US MTM - Calculation (Regular)'!Y5,'Plucrot +'!$A$2:$W$13,20,FALSE),IF($AH$16='Plucrot +'!$U$1,VLOOKUP('US MTM - Calculation (Regular)'!Y5,'Plucrot +'!$A$2:$W$13,21,FALSE),IF($AH$16='Plucrot +'!$V$1,VLOOKUP('US MTM - Calculation (Regular)'!Y5,'Plucrot +'!$A$2:$W$13,22,FALSE),IF($AH$16='Plucrot +'!$W$1,VLOOKUP('US MTM - Calculation (Regular)'!Y5,'Plucrot +'!$A$2:$W$13,23,FALSE),)))))))))))))))))))))))</f>
        <v>0</v>
      </c>
      <c r="AE5" s="265">
        <f>IF(Z5=" ",0,IF($AH$17='Rais BK + -'!$B$1,VLOOKUP('US MTM - Calculation (Regular)'!Y5,'Rais BK + -'!$A$2:$W$13,2,FALSE),IF($AH$17='Rais BK + -'!$C$1,VLOOKUP('US MTM - Calculation (Regular)'!Y5,'Rais BK + -'!$A$2:$W$13,3,FALSE),IF($AH$17='Rais BK + -'!$D$1,VLOOKUP('US MTM - Calculation (Regular)'!Y5,'Rais BK + -'!$A$2:$W$13,4,FALSE),IF($AH$17='Rais BK + -'!$E$1,VLOOKUP('US MTM - Calculation (Regular)'!Y5,'Rais BK + -'!$A$2:$W$13,5,FALSE),IF($AH$17='Rais BK + -'!$F$1,VLOOKUP('US MTM - Calculation (Regular)'!Y5,'Rais BK + -'!$A$2:$W$13,6,FALSE),IF($AH$17='Rais BK + -'!$G$1,VLOOKUP('US MTM - Calculation (Regular)'!Y5,'Rais BK + -'!$A$2:$W$13,7,FALSE),IF($AH$17='Rais BK + -'!$H$1,VLOOKUP('US MTM - Calculation (Regular)'!Y5,'Rais BK + -'!$A$2:$W$13,8,FALSE),IF($AH$17='Rais BK + -'!$I$1,VLOOKUP('US MTM - Calculation (Regular)'!Y5,'Rais BK + -'!$A$2:$W$13,9,FALSE),IF($AH$17='Rais BK + -'!$J$1,VLOOKUP('US MTM - Calculation (Regular)'!Y5,'Rais BK + -'!$A$2:$W$13,10,FALSE),IF($AH$17='Rais BK + -'!$K$1,VLOOKUP('US MTM - Calculation (Regular)'!Y5,'Rais BK + -'!$A$2:$W$13,11,FALSE),IF($AH$17='Rais BK + -'!$L$1,VLOOKUP('US MTM - Calculation (Regular)'!Y5,'Rais BK + -'!$A$2:$W$13,12,FALSE),IF($AH$17='Rais BK + -'!$M$1,VLOOKUP('US MTM - Calculation (Regular)'!Y5,'Rais BK + -'!$A$2:$W$13,13,FALSE),IF($AH$17='Rais BK + -'!$N$1,VLOOKUP('US MTM - Calculation (Regular)'!Y5,'Rais BK + -'!$A$2:$W$13,14,FALSE),IF($AH$17='Rais BK + -'!$O$1,VLOOKUP('US MTM - Calculation (Regular)'!Y5,'Rais BK + -'!$A$2:$W$13,15,FALSE),IF($AH$17='Rais BK + -'!$P$1,VLOOKUP('US MTM - Calculation (Regular)'!Y5,'Rais BK + -'!$A$2:$W$13,16,FALSE),IF($AH$17='Rais BK + -'!$Q$1,VLOOKUP('US MTM - Calculation (Regular)'!Y5,'Rais BK + -'!$A$2:$W$13,17,FALSE),IF($AH$17='Rais BK + -'!$R$1,VLOOKUP('US MTM - Calculation (Regular)'!Y5,'Rais BK + -'!$A$2:$W$13,18,FALSE),IF($AH$17='Rais BK + -'!$S$1,VLOOKUP('US MTM - Calculation (Regular)'!Y5,'Rais BK + -'!$A$2:$W$13,19,FALSE),IF($AH$17='Rais BK + -'!$T$1,VLOOKUP('US MTM - Calculation (Regular)'!Y5,'Rais BK + -'!$A$2:$W$13,20,FALSE),IF($AH$17='Rais BK + -'!$U$1,VLOOKUP('US MTM - Calculation (Regular)'!Y5,'Rais BK + -'!$A$2:$W$13,21,FALSE),IF($AH$17='Rais BK + -'!$V$1,VLOOKUP('US MTM - Calculation (Regular)'!Y5,'Rais BK + -'!$A$2:$W$13,22,FALSE),IF($AH$17='Rais BK + -'!$W$1,VLOOKUP('US MTM - Calculation (Regular)'!Y5,'Rais BK + -'!$A$2:$W$13,23,FALSE),)))))))))))))))))))))))</f>
        <v>0</v>
      </c>
      <c r="AF5" s="263">
        <f t="shared" si="0"/>
        <v>0</v>
      </c>
      <c r="AG5" s="242">
        <f>IF(OR(Sheet1!C137="",Sheet1!C137=" "),0,Sheet1!C137)</f>
        <v>0</v>
      </c>
      <c r="AH5" s="266">
        <f t="shared" si="5"/>
        <v>0</v>
      </c>
      <c r="AI5" s="275"/>
      <c r="AJ5" s="505" t="str">
        <f>IF(Sheet1!E18="","",Sheet1!E18)</f>
        <v>BUFFER PLAID -S95</v>
      </c>
      <c r="AK5" s="506"/>
      <c r="AM5" s="248"/>
      <c r="AN5" s="248"/>
      <c r="AO5" s="228"/>
      <c r="AP5" s="268" t="s">
        <v>548</v>
      </c>
      <c r="AQ5" s="250" t="str">
        <f>IF($AQ$1="","",HLOOKUP($AQ$1,'Measurement Chart'!$A$1:$AG$14,ROW(),FALSE))</f>
        <v/>
      </c>
      <c r="AR5" s="242">
        <f>IF(OR(Sheet1!C294="",Sheet1!C294=" "),0,Sheet1!C294)</f>
        <v>0</v>
      </c>
      <c r="AS5" s="251">
        <f t="shared" si="1"/>
        <v>0</v>
      </c>
      <c r="AT5" s="252">
        <f>IF($AS$4='Front Length +'!$B$1,VLOOKUP(AP5,'Front Length +'!$A$2:$AO$14,2,FALSE),IF($AS$4='Front Length +'!$C$1,VLOOKUP(AP5,'Front Length +'!$A$2:$AO$14,3,FALSE),IF($AS$4='Front Length +'!$D$1,VLOOKUP(AP5,'Front Length +'!$A$2:$AO$14,4,FALSE),IF($AS$4='Front Length +'!$E$1,VLOOKUP(AP5,'Front Length +'!$A$2:$AO$14,5,FALSE),IF($AS$4='Front Length +'!$F$1,VLOOKUP(AP5,'Front Length +'!$A$2:$AO$14,6,FALSE),IF($AS$4='Front Length +'!$G$1,VLOOKUP(AP5,'Front Length +'!$A$2:$AO$14,7,FALSE),IF($AS$4='Front Length +'!$H$1,VLOOKUP(AP5,'Front Length +'!$A$2:$AO$14,8,FALSE),IF($AS$4='Front Length +'!$I$1,VLOOKUP(AP5,'Front Length +'!$A$2:$AO$14,9,FALSE),IF($AS$4='Front Length +'!$J$1,VLOOKUP(AP5,'Front Length +'!$A$2:$AO$14,10,FALSE),IF($AS$4='Front Length +'!$K$1,VLOOKUP(AP5,'Front Length +'!$A$2:$AO$14,11,FALSE),IF($AS$4='Front Length +'!$L$1,VLOOKUP(AP5,'Front Length +'!$A$2:$AO$14,12,FALSE),IF($AS$4='Front Length +'!$M$1,VLOOKUP(AP5,'Front Length +'!$A$2:$AO$14,13,FALSE),IF($AS$4='Front Length +'!$N$1,VLOOKUP(AP5,'Front Length +'!$A$2:$AO$14,14,FALSE),IF($AS$4='Front Length +'!$O$1,VLOOKUP(AP5,'Front Length +'!$A$2:$AO$14,15,FALSE),IF($AS$4='Front Length +'!$P$1,VLOOKUP(AP5,'Front Length +'!$A$2:$AO$14,16,FALSE),IF($AS$4='Front Length +'!$Q$1,VLOOKUP(AP5,'Front Length +'!$A$2:$AO$14,17,FALSE),IF($AS$4='Front Length +'!$R$1,VLOOKUP(AP5,'Front Length +'!$A$2:$AO$14,18,FALSE),IF($AS$4='Front Length +'!$S$1,VLOOKUP(AP5,'Front Length +'!$A$2:$AO$14,19,FALSE),IF($AS$4='Front Length +'!$T$1,VLOOKUP(AP5,'Front Length +'!$A$2:$AO$14,20,FALSE),IF($AS$4='Front Length +'!$U$1,VLOOKUP(AP5,'Front Length +'!$A$2:$AO$14,21,FALSE),IF($AS$4='Front Length +'!$V$1,VLOOKUP(AP5,'Front Length +'!$A$2:$AO$14,22,FALSE),IF($AS$4='Front Length +'!$W$1,VLOOKUP(AP5,'Front Length +'!$A$2:$AO$14,23,FALSE),IF($AS$4='Front Length +'!$X$1,VLOOKUP(AP5,'Front Length +'!$A$2:$AO$14,24,FALSE),IF($AS$4='Front Length +'!$Y$1,VLOOKUP(AP5,'Front Length +'!$A$2:$AO$14,25,FALSE),IF($AS$4='Front Length +'!$Z$1,VLOOKUP(AP5,'Front Length +'!$A$2:$AO$14,26,FALSE),IF($AS$4='Front Length +'!$AA$1,VLOOKUP(AP5,'Front Length +'!$A$2:$AO$14,27,FALSE),IF($AS$4='Front Length +'!$AB$1,VLOOKUP(AP5,'Front Length +'!$A$2:$AO$14,28,FALSE),IF($AS$4='Front Length +'!$AC$1,VLOOKUP(AP5,'Front Length +'!$A$2:$AO$14,29,FALSE),IF($AS$4='Front Length +'!$AD$1,VLOOKUP(AP5,'Front Length +'!$A$2:$AO$14,30,FALSE),IF($AS$4='Front Length +'!$AE$1,VLOOKUP(AP5,'Front Length +'!$A$2:$AO$14,31,FALSE),IF($AS$4='Front Length +'!$AF$1,VLOOKUP(AP5,'Front Length +'!$A$2:$AO$14,32,FALSE),IF($AS$4='Front Length +'!$AG$1,VLOOKUP(AP5,'Front Length +'!$A$2:$AO$14,33,FALSE),IF($AS$4='Front Length +'!$AH$1,VLOOKUP(AP5,'Front Length +'!$A$2:$AO$14,34,FALSE),IF($AS$4='Front Length +'!$AI$1,VLOOKUP(AP5,'Front Length +'!$A$2:$AO$14,35,FALSE),IF($AS$4='Front Length +'!$AJ$1,VLOOKUP(AP5,'Front Length +'!$A$2:$AO$14,36,FALSE),IF($AS$4='Front Length +'!$AK$1,VLOOKUP(AP5,'Front Length +'!$A$2:$AO$14,37,FALSE),IF($AS$4='Front Length +'!$AL$1,VLOOKUP(AP5,'Front Length +'!$A$2:$AO$14,38,FALSE),IF($AS$4='Front Length +'!$AM$1,VLOOKUP(AP5,'Front Length +'!$A$2:$AO$14,39,FALSE),IF($AS$4='Front Length +'!$AN$1,VLOOKUP(AP5,'Front Length +'!$A$2:$AO$14,40,FALSE),IF($AS$4='Front Length +'!$AO$1,VLOOKUP(AP5,'Front Length +'!$A$2:$AO$14,41,FALSE),))))))))))))))))))))))))))))))))))))))))</f>
        <v>0</v>
      </c>
      <c r="AU5" s="252">
        <f>IF($AS$4='Front Length -'!$B$1,VLOOKUP(AP5,'Front Length -'!$A$2:$AO$14,2,FALSE),IF($AS$4='Front Length -'!$C$1,VLOOKUP(AP5,'Front Length -'!$A$2:$AO$14,3,FALSE),IF($AS$4='Front Length -'!$D$1,VLOOKUP(AP5,'Front Length -'!$A$2:$AO$14,4,FALSE),IF($AS$4='Front Length -'!$E$1,VLOOKUP(AP5,'Front Length -'!$A$2:$AO$14,5,FALSE),IF($AS$4='Front Length -'!$F$1,VLOOKUP(AP5,'Front Length -'!$A$2:$AO$14,6,FALSE),IF($AS$4='Front Length -'!$G$1,VLOOKUP(AP5,'Front Length -'!$A$2:$AO$14,7,FALSE),IF($AS$4='Front Length -'!$H$1,VLOOKUP(AP5,'Front Length -'!$A$2:$AO$14,8,FALSE),IF($AS$4='Front Length -'!$I$1,VLOOKUP(AP5,'Front Length -'!$A$2:$AO$14,9,FALSE),IF($AS$4='Front Length -'!$J$1,VLOOKUP(AP5,'Front Length -'!$A$2:$AO$14,10,FALSE),IF($AS$4='Front Length -'!$K$1,VLOOKUP(AP5,'Front Length -'!$A$2:$AO$14,11,FALSE),IF($AS$4='Front Length -'!$L$1,VLOOKUP(AP5,'Front Length -'!$A$2:$AO$14,12,FALSE),IF($AS$4='Front Length -'!$M$1,VLOOKUP(AP5,'Front Length -'!$A$2:$AO$14,13,FALSE),IF($AS$4='Front Length -'!$N$1,VLOOKUP(AP5,'Front Length -'!$A$2:$AO$14,14,FALSE),IF($AS$4='Front Length -'!$O$1,VLOOKUP(AP5,'Front Length -'!$A$2:$AO$14,15,FALSE),IF($AS$4='Front Length -'!$P$1,VLOOKUP(AP5,'Front Length -'!$A$2:$AO$14,16,FALSE),IF($AS$4='Front Length -'!$Q$1,VLOOKUP(AP5,'Front Length -'!$A$2:$AO$14,17,FALSE),IF($AS$4='Front Length -'!$R$1,VLOOKUP(AP5,'Front Length -'!$A$2:$AO$14,18,FALSE),IF($AS$4='Front Length -'!$S$1,VLOOKUP(AP5,'Front Length -'!$A$2:$AO$14,19,FALSE),IF($AS$4='Front Length -'!$T$1,VLOOKUP(AP5,'Front Length -'!$A$2:$AO$14,20,FALSE),IF($AS$4='Front Length -'!$U$1,VLOOKUP(AP5,'Front Length -'!$A$2:$AO$14,21,FALSE),IF($AS$4='Front Length -'!$V$1,VLOOKUP(AP5,'Front Length -'!$A$2:$AO$14,22,FALSE),IF($AS$4='Front Length -'!$W$1,VLOOKUP(AP5,'Front Length -'!$A$2:$AO$14,23,FALSE),IF($AS$4='Front Length -'!$X$1,VLOOKUP(AP5,'Front Length -'!$A$2:$AO$14,24,FALSE),IF($AS$4='Front Length -'!$Y$1,VLOOKUP(AP5,'Front Length -'!$A$2:$AO$14,25,FALSE),IF($AS$4='Front Length -'!$Z$1,VLOOKUP(AP5,'Front Length -'!$A$2:$AO$14,26,FALSE),IF($AS$4='Front Length -'!$AA$1,VLOOKUP(AP5,'Front Length -'!$A$2:$AO$14,27,FALSE),IF($AS$4='Front Length -'!$AB$1,VLOOKUP(AP5,'Front Length -'!$A$2:$AO$14,28,FALSE),IF($AS$4='Front Length -'!$AC$1,VLOOKUP(AP5,'Front Length -'!$A$2:$AO$14,29,FALSE),IF($AS$4='Front Length -'!$AD$1,VLOOKUP(AP5,'Front Length -'!$A$2:$AO$14,30,FALSE),IF($AS$4='Front Length -'!$AE$1,VLOOKUP(AP5,'Front Length -'!$A$2:$AO$14,31,FALSE),IF($AS$4='Front Length -'!$AF$1,VLOOKUP(AP5,'Front Length -'!$A$2:$AO$14,32,FALSE),IF($AS$4='Front Length -'!$AG$1,VLOOKUP(AP5,'Front Length -'!$A$2:$AO$14,33,FALSE),IF($AS$4='Front Length -'!$AH$1,VLOOKUP(AP5,'Front Length -'!$A$2:$AO$14,34,FALSE),IF($AS$4='Front Length -'!$AI$1,VLOOKUP(AP5,'Front Length -'!$A$2:$AO$14,35,FALSE),IF($AS$4='Front Length -'!$AJ$1,VLOOKUP(AP5,'Front Length -'!$A$2:$AO$14,36,FALSE),IF($AS$4='Front Length -'!$AK$1,VLOOKUP(AP5,'Front Length -'!$A$2:$AO$14,37,FALSE),IF($AS$4='Front Length -'!$AL$1,VLOOKUP(AP5,'Front Length -'!$A$2:$AO$14,38,FALSE),IF($AS$4='Front Length -'!$AM$1,VLOOKUP(AP5,'Front Length -'!$A$2:$AO$14,39,FALSE),IF($AS$4='Front Length -'!$AN$1,VLOOKUP(AP5,'Front Length -'!$A$2:$AO$14,40,FALSE),IF($AS$4='Front Length -'!$AO$1,VLOOKUP(AP5,'Front Length -'!$A$2:$AO$14,41,FALSE),))))))))))))))))))))))))))))))))))))))))</f>
        <v>0</v>
      </c>
      <c r="AV5" s="253" t="str">
        <f t="shared" si="6"/>
        <v/>
      </c>
      <c r="AW5" s="234"/>
      <c r="AX5" s="255"/>
      <c r="AY5" s="255"/>
      <c r="AZ5" s="255"/>
      <c r="BA5" s="255"/>
      <c r="BB5" s="255"/>
      <c r="BC5" s="255"/>
      <c r="BD5" s="255"/>
      <c r="BE5" s="255"/>
      <c r="BF5" s="255"/>
      <c r="BG5" s="255"/>
      <c r="BH5" s="255"/>
      <c r="BI5" s="255"/>
      <c r="BJ5" s="255"/>
      <c r="BK5" s="255"/>
      <c r="BL5" s="255"/>
      <c r="BM5" s="255"/>
      <c r="BN5" s="255"/>
      <c r="BO5" s="255"/>
      <c r="BP5" s="255"/>
      <c r="BQ5" s="255" t="str">
        <f>IF(B1="","",LEFT(B1,FIND(" ",B1)-1))</f>
        <v>Peter</v>
      </c>
      <c r="BR5" s="255"/>
      <c r="BS5" s="255"/>
      <c r="BT5" s="258" t="str">
        <f>IF(Y1="","",LEFT(Y1,FIND(" ",Y1)-1))</f>
        <v>Peter</v>
      </c>
      <c r="BW5" s="258" t="str">
        <f>IF(AP1="","",LEFT(AP1,FIND(" ",AP1)-1))</f>
        <v>Peter</v>
      </c>
    </row>
    <row r="6" spans="1:77" ht="45.95" customHeight="1" thickBot="1" x14ac:dyDescent="0.6">
      <c r="A6" s="259">
        <v>5</v>
      </c>
      <c r="B6" s="260" t="s">
        <v>59</v>
      </c>
      <c r="C6" s="261">
        <f>IF($C$1="","",HLOOKUP($C$1,'Size chart - R'!$A$1:$AC$16,ROW(),FALSE))</f>
        <v>32.75</v>
      </c>
      <c r="D6" s="262">
        <f>IF(C6=" ",0,IF($S$17='AH 34 A+'!$B$1,VLOOKUP('US MTM - Calculation (Regular)'!B6,'AH 34 A+'!$A$2:$G$16,2,FALSE),IF($S$17='AH 34 A+'!$C$1,VLOOKUP('US MTM - Calculation (Regular)'!B6,'AH 34 A+'!$A$2:$G$16,3,FALSE),IF($S$17='AH 34 A+'!$D$1,VLOOKUP('US MTM - Calculation (Regular)'!B6,'AH 34 A+'!$A$2:$G$16,4,FALSE),IF($S$17='AH 34 A+'!$E$1,VLOOKUP('US MTM - Calculation (Regular)'!B6,'AH 34 A+'!$A$2:$G$16,5,FALSE),IF($S$17='AH 34 A+'!$F$1,VLOOKUP('US MTM - Calculation (Regular)'!B6,'AH 34 A+'!$A$2:$G$16,6,FALSE),IF($S$17='AH 34 A+'!$G$1,VLOOKUP('US MTM - Calculation (Regular)'!B6,'AH 34 A+'!$A$2:$G$16,7,FALSE),)))))))</f>
        <v>0</v>
      </c>
      <c r="E6" s="262">
        <f>IF(C6=" ",0,IF($S$18='Erect +'!$B$1,VLOOKUP('US MTM - Calculation (Regular)'!B6,'Erect +'!$A$2:$D$16,2,FALSE),IF($S$18='Erect +'!$C$1,VLOOKUP('US MTM - Calculation (Regular)'!B6,'Erect +'!$A$2:$D$16,3,FALSE),IF($S$18='Erect +'!$D$1,VLOOKUP('US MTM - Calculation (Regular)'!B6,'Erect +'!$A$2:$D$16,4,FALSE),))))</f>
        <v>0</v>
      </c>
      <c r="F6" s="262">
        <f>IF(C6=" ",0,IF($S$19='Full Chest'!$B$1,VLOOKUP('US MTM - Calculation (Regular)'!B6,'Full Chest'!$A$2:$F$16,2,FALSE),IF($S$19='Full Chest'!$C$1,VLOOKUP('US MTM - Calculation (Regular)'!B6,'Full Chest'!$A$2:$F$16,3,FALSE),IF($S$19='Full Chest'!$D$1,VLOOKUP('US MTM - Calculation (Regular)'!B6,'Full Chest'!$A$2:$F$16,4,FALSE),))))</f>
        <v>0</v>
      </c>
      <c r="G6" s="262">
        <f>IF(C6=" ",0,IF($S$20='Head For +'!$B$1,VLOOKUP('US MTM - Calculation (Regular)'!B6,'Head For +'!$A$2:$E$16,2,FALSE),IF($S$20='Head For +'!$C$1,VLOOKUP('US MTM - Calculation (Regular)'!B6,'Head For +'!$A$2:$E$16,3,FALSE),IF($S$20='Head For +'!$D$1,VLOOKUP('US MTM - Calculation (Regular)'!B6,'Head For +'!$A$2:$E$16,4,FALSE),IF($S$20='Head For +'!$E$1,VLOOKUP('US MTM - Calculation (Regular)'!B6,'Head For +'!$A$2:$E$16,5,FALSE),)))))</f>
        <v>0</v>
      </c>
      <c r="H6" s="262">
        <f>IF(C6=" ",0,IF($S$21='LOW-CLR +'!$B$1,VLOOKUP('US MTM - Calculation (Regular)'!B6,'LOW-CLR +'!$A$2:$H$16,2,FALSE),IF($S$21='LOW-CLR +'!$C$1,VLOOKUP('US MTM - Calculation (Regular)'!B6,'LOW-CLR +'!$A$2:$H$16,3,FALSE),IF($S$21='LOW-CLR +'!$D$1,VLOOKUP('US MTM - Calculation (Regular)'!B6,'LOW-CLR +'!$A$2:$H$16,4,FALSE),IF($S$21='LOW-CLR +'!$E$1,VLOOKUP('US MTM - Calculation (Regular)'!B6,'LOW-CLR +'!$A$2:$H$16,5,FALSE),IF($S$21='LOW-CLR +'!$F$1,VLOOKUP('US MTM - Calculation (Regular)'!B6,'LOW-CLR +'!$A$2:$H$16,6,FALSE),))))))</f>
        <v>0</v>
      </c>
      <c r="I6" s="262">
        <f>IF(C6=" ",0,IF($S$22='P+AH+1 2'!$B$1,VLOOKUP('US MTM - Calculation (Regular)'!B6,'P+AH+1 2'!$A$2:$D$16,2,FALSE),IF($S$22='P+AH+1 2'!$C$1,VLOOKUP('US MTM - Calculation (Regular)'!B6,'P+AH+1 2'!$A$2:$D$16,3,FALSE),IF($S$22='P+AH+1 2'!$D$1,VLOOKUP('US MTM - Calculation (Regular)'!B6,'P+AH+1 2'!$A$2:$D$16,4,FALSE),))))</f>
        <v>0</v>
      </c>
      <c r="J6" s="262"/>
      <c r="K6" s="263">
        <f t="shared" si="2"/>
        <v>32.75</v>
      </c>
      <c r="L6" s="242">
        <f>IF(OR(Sheet1!C26="",Sheet1!C26=" "),0,Sheet1!C26)</f>
        <v>0</v>
      </c>
      <c r="M6" s="486">
        <f t="shared" si="3"/>
        <v>0</v>
      </c>
      <c r="N6" s="265">
        <f>IF($M$8='12 Back'!$B$1,VLOOKUP('US MTM - Calculation (Regular)'!B6,'12 Back'!$A$2:$BG$16,2,FALSE),IF($M$8='12 Back'!$C$1,VLOOKUP('US MTM - Calculation (Regular)'!B6,'12 Back'!$A$2:$BG$16,3,FALSE),IF($M$8='12 Back'!$D$1,VLOOKUP('US MTM - Calculation (Regular)'!B6,'12 Back'!$A$2:$BG$16,4,FALSE),IF($M$8='12 Back'!$E$1,VLOOKUP('US MTM - Calculation (Regular)'!B6,'12 Back'!$A$2:$BG$16,5,FALSE),IF($M$8='12 Back'!$F$1,VLOOKUP('US MTM - Calculation (Regular)'!B6,'12 Back'!$A$2:$BG$16,6,FALSE),IF($M$8='12 Back'!$G$1,VLOOKUP('US MTM - Calculation (Regular)'!B6,'12 Back'!$A$2:$BG$16,7,FALSE),IF($M$8='12 Back'!$H$1,VLOOKUP('US MTM - Calculation (Regular)'!B6,'12 Back'!$A$2:$BG$16,8,FALSE),IF($M$8='12 Back'!$I$1,VLOOKUP('US MTM - Calculation (Regular)'!B6,'12 Back'!$A$2:$BG$16,9,FALSE),IF($M$8='12 Back'!$J$1,VLOOKUP('US MTM - Calculation (Regular)'!B6,'12 Back'!$A$2:$BG$16,10,FALSE),IF($M$8='12 Back'!$K$1,VLOOKUP('US MTM - Calculation (Regular)'!B6,'12 Back'!$A$2:$BG$16,11,FALSE),IF($M$8='12 Back'!$L$1,VLOOKUP('US MTM - Calculation (Regular)'!B6,'12 Back'!$A$2:$BG$16,12,FALSE),IF($M$8='12 Back'!$M$1,VLOOKUP('US MTM - Calculation (Regular)'!B6,'12 Back'!$A$2:$BG$16,13,FALSE),IF($M$8='12 Back'!$N$1,VLOOKUP('US MTM - Calculation (Regular)'!B6,'12 Back'!$A$2:$BG$16,14,FALSE),IF($M$8='12 Back'!$O$1,VLOOKUP('US MTM - Calculation (Regular)'!B6,'12 Back'!$A$2:$BG$16,15,FALSE),IF($M$8='12 Back'!$P$1,VLOOKUP('US MTM - Calculation (Regular)'!B6,'12 Back'!$A$2:$BG$16,16,FALSE),IF($M$8='12 Back'!$Q$1,VLOOKUP('US MTM - Calculation (Regular)'!B6,'12 Back'!$A$2:$BG$16,17,FALSE),IF($M$8='12 Back'!$R$1,VLOOKUP('US MTM - Calculation (Regular)'!B6,'12 Back'!$A$2:$BG$16,18,FALSE),IF($M$8='12 Back'!$S$1,VLOOKUP('US MTM - Calculation (Regular)'!B6,'12 Back'!$A$2:$BG$16,19,FALSE),IF($M$8='12 Back'!$T$1,VLOOKUP('US MTM - Calculation (Regular)'!B6,'12 Back'!$A$2:$BG$16,20,FALSE),IF($M$8='12 Back'!$U$1,VLOOKUP('US MTM - Calculation (Regular)'!B6,'12 Back'!$A$2:$BG$16,21,FALSE),IF($M$8='12 Back'!$V$1,VLOOKUP('US MTM - Calculation (Regular)'!B6,'12 Back'!$A$2:$BG$16,22,FALSE),IF($M$8='12 Back'!$W$1,VLOOKUP('US MTM - Calculation (Regular)'!B6,'12 Back'!$A$2:$BG$16,23,FALSE),IF($M$8='12 Back'!$X$1,VLOOKUP('US MTM - Calculation (Regular)'!B6,'12 Back'!$A$2:$BG$16,24,FALSE),IF($M$8='12 Back'!$Y$1,VLOOKUP('US MTM - Calculation (Regular)'!B6,'12 Back'!$A$2:$BG$16,25,FALSE),IF($M$8='12 Back'!$Z$1,VLOOKUP('US MTM - Calculation (Regular)'!B6,'12 Back'!$A$2:$BG$16,26,FALSE),IF($M$8='12 Back'!$AA$1,VLOOKUP('US MTM - Calculation (Regular)'!B6,'12 Back'!$A$2:$BG$16,27,FALSE),IF($M$8='12 Back'!$AB$1,VLOOKUP('US MTM - Calculation (Regular)'!B6,'12 Back'!$A$2:$BG$16,28,FALSE),IF($M$8='12 Back'!$AC$1,VLOOKUP('US MTM - Calculation (Regular)'!B6,'12 Back'!$A$2:$BG$16,29,FALSE),IF($M$8='12 Back'!$AD$1,VLOOKUP('US MTM - Calculation (Regular)'!B6,'12 Back'!$A$2:$BG$16,30,FALSE),IF($M$8='12 Back'!$AE$1,VLOOKUP('US MTM - Calculation (Regular)'!B6,'12 Back'!$A$2:$BG$16,31,FALSE),IF($M$8='12 Back'!$AF$1,VLOOKUP('US MTM - Calculation (Regular)'!B6,'12 Back'!$A$2:$BG$16,32,FALSE),IF($M$8='12 Back'!$AG$1,VLOOKUP('US MTM - Calculation (Regular)'!B6,'12 Back'!$A$2:$BG$16,33,FALSE),IF($M$8='12 Back'!$AH$1,VLOOKUP('US MTM - Calculation (Regular)'!B6,'12 Back'!$A$2:$BG$16,34,FALSE),IF($M$8='12 Back'!$AI$1,VLOOKUP('US MTM - Calculation (Regular)'!B6,'12 Back'!$A$2:$BG$16,35,FALSE),IF($M$8='12 Back'!$AJ$1,VLOOKUP('US MTM - Calculation (Regular)'!B6,'12 Back'!$A$2:$BG$16,36,FALSE),IF($M$8='12 Back'!$AK$1,VLOOKUP('US MTM - Calculation (Regular)'!B6,'12 Back'!$A$2:$BG$16,37,FALSE),IF($M$8='12 Back'!$AL$1,VLOOKUP('US MTM - Calculation (Regular)'!B6,'12 Back'!$A$2:$BG$16,38,FALSE),IF($M$8='12 Back'!$AM$1,VLOOKUP('US MTM - Calculation (Regular)'!B6,'12 Back'!$A$2:$BG$16,39,FALSE),IF($M$8='12 Back'!$AN$1,VLOOKUP('US MTM - Calculation (Regular)'!B6,'12 Back'!$A$2:$BG$16,40,FALSE),IF($M$8='12 Back'!$AO$1,VLOOKUP('US MTM - Calculation (Regular)'!B6,'12 Back'!$A$2:$BG$16,41,FALSE),IF($M$8='12 Back'!$AP$1,VLOOKUP('US MTM - Calculation (Regular)'!B6,'12 Back'!$A$2:$BG$16,42,FALSE),IF($M$8='12 Back'!$AQ$1,VLOOKUP('US MTM - Calculation (Regular)'!B6,'12 Back'!$A$2:$BG$16,43,FALSE),IF($M$8='12 Back'!$AR$1,VLOOKUP('US MTM - Calculation (Regular)'!B6,'12 Back'!$A$2:$BG$16,44,FALSE),IF($M$8='12 Back'!$AS$1,VLOOKUP('US MTM - Calculation (Regular)'!B6,'12 Back'!$A$2:$BG$16,45,FALSE),IF($M$8='12 Back'!$AT$1,VLOOKUP('US MTM - Calculation (Regular)'!B6,'12 Back'!$A$2:$BG$16,46,FALSE),IF($M$8='12 Back'!$AU$1,VLOOKUP('US MTM - Calculation (Regular)'!B6,'12 Back'!$A$2:$BG$16,47,FALSE),IF($M$8='12 Back'!$AV$1,VLOOKUP('US MTM - Calculation (Regular)'!B6,'12 Back'!$A$2:$BG$16,48,FALSE),IF($M$8='12 Back'!$AW$1,VLOOKUP('US MTM - Calculation (Regular)'!B6,'12 Back'!$A$2:$BG$16,49,FALSE),IF($M$8='12 Back'!$AX$1,VLOOKUP('US MTM - Calculation (Regular)'!B6,'12 Back'!$A$2:$BG$16,50,FALSE),IF($M$8='12 Back'!$AY$1,VLOOKUP('US MTM - Calculation (Regular)'!B6,'12 Back'!$A$2:$BG$16,51,FALSE),IF($M$8='12 Back'!$AZ$1,VLOOKUP('US MTM - Calculation (Regular)'!B6,'12 Back'!$A$2:$BG$16,52,FALSE),IF($M$8='12 Back'!$BA$1,VLOOKUP('US MTM - Calculation (Regular)'!B6,'12 Back'!$A$2:$BG$16,53,FALSE),IF($M$8='12 Back'!$BB$1,VLOOKUP('US MTM - Calculation (Regular)'!B6,'12 Back'!$A$2:$BG$16,54,FALSE),IF($M$8='12 Back'!$BC$1,VLOOKUP('US MTM - Calculation (Regular)'!B6,'12 Back'!$A$2:$BG$16,55,FALSE),IF($M$8='12 Back'!$BD$1,VLOOKUP('US MTM - Calculation (Regular)'!B6,'12 Back'!$A$2:$BG$16,56,FALSE),IF($M$8='12 Back'!$BE$1,VLOOKUP('US MTM - Calculation (Regular)'!B6,'12 Back'!$A$2:$BG$16,57,FALSE),IF($M$8='12 Back'!$BF$1,VLOOKUP('US MTM - Calculation (Regular)'!B6,'12 Back'!$A$2:$BG$16,58,FALSE),IF($M$8='12 Back'!$BG$1,VLOOKUP('US MTM - Calculation (Regular)'!B6,'12 Back'!$A$2:$BG$16,59,FALSE),))))))))))))))))))))))))))))))))))))))))))))))))))))))))))</f>
        <v>0</v>
      </c>
      <c r="O6" s="265">
        <f>IF($M$3='Half Grith'!$B$1,VLOOKUP('US MTM - Calculation (Regular)'!B6,'Half Grith'!$A$2:$BN$16,2,FALSE),IF($M$3='Half Grith'!$C$1,VLOOKUP('US MTM - Calculation (Regular)'!B6,'Half Grith'!$A$2:$BN$16,3,FALSE),IF($M$3='Half Grith'!$D$1,VLOOKUP('US MTM - Calculation (Regular)'!B6,'Half Grith'!$A$2:$BN$16,4,FALSE),IF($M$3='Half Grith'!$E$1,VLOOKUP('US MTM - Calculation (Regular)'!B6,'Half Grith'!$A$2:$BN$16,5,FALSE),IF($M$3='Half Grith'!$F$1,VLOOKUP('US MTM - Calculation (Regular)'!B6,'Half Grith'!$A$2:$BN$16,6,FALSE),IF($M$3='Half Grith'!$G$1,VLOOKUP('US MTM - Calculation (Regular)'!B6,'Half Grith'!$A$2:$BN$16,7,FALSE),IF($M$3='Half Grith'!$H$1,VLOOKUP('US MTM - Calculation (Regular)'!B6,'Half Grith'!$A$2:$BN$16,8,FALSE),IF($M$3='Half Grith'!$I$1,VLOOKUP('US MTM - Calculation (Regular)'!B6,'Half Grith'!$A$2:$BN$16,9,FALSE),IF($M$3='Half Grith'!$J$1,VLOOKUP('US MTM - Calculation (Regular)'!B6,'Half Grith'!$A$2:$BN$16,10,FALSE),IF($M$3='Half Grith'!$K$1,VLOOKUP('US MTM - Calculation (Regular)'!B6,'Half Grith'!$A$2:$BN$16,11,FALSE),IF($M$3='Half Grith'!$L$1,VLOOKUP('US MTM - Calculation (Regular)'!B6,'Half Grith'!$A$2:$BN$16,12,FALSE),IF($M$3='Half Grith'!$M$1,VLOOKUP('US MTM - Calculation (Regular)'!B6,'Half Grith'!$A$2:$BN$16,13,FALSE),IF($M$3='Half Grith'!$N$1,VLOOKUP('US MTM - Calculation (Regular)'!B6,'Half Grith'!$A$2:$BN$16,14,FALSE),IF($M$3='Half Grith'!$O$1,VLOOKUP('US MTM - Calculation (Regular)'!B6,'Half Grith'!$A$2:$BN$16,15,FALSE),IF($M$3='Half Grith'!$P$1,VLOOKUP('US MTM - Calculation (Regular)'!B6,'Half Grith'!$A$2:$BN$16,16,FALSE),IF($M$3='Half Grith'!$Q$1,VLOOKUP('US MTM - Calculation (Regular)'!B6,'Half Grith'!$A$2:$BN$16,17,FALSE),IF($M$3='Half Grith'!$R$1,VLOOKUP('US MTM - Calculation (Regular)'!B6,'Half Grith'!$A$2:$BN$16,18,FALSE),IF($M$3='Half Grith'!$S$1,VLOOKUP('US MTM - Calculation (Regular)'!B6,'Half Grith'!$A$2:$BN$16,19,FALSE),IF($M$3='Half Grith'!$T$1,VLOOKUP('US MTM - Calculation (Regular)'!B6,'Half Grith'!$A$2:$BN$16,20,FALSE),IF($M$3='Half Grith'!$U$1,VLOOKUP('US MTM - Calculation (Regular)'!B6,'Half Grith'!$A$2:$BN$16,21,FALSE),IF($M$3='Half Grith'!$V$1,VLOOKUP('US MTM - Calculation (Regular)'!B6,'Half Grith'!$A$2:$BN$16,22,FALSE),IF($M$3='Half Grith'!$W$1,VLOOKUP('US MTM - Calculation (Regular)'!B6,'Half Grith'!$A$2:$BN$16,23,FALSE),IF($M$3='Half Grith'!$X$1,VLOOKUP('US MTM - Calculation (Regular)'!B6,'Half Grith'!$A$2:$BN$16,24,FALSE),IF($M$3='Half Grith'!$Y$1,VLOOKUP('US MTM - Calculation (Regular)'!B6,'Half Grith'!$A$2:$BN$16,25,FALSE),IF($M$3='Half Grith'!$Z$1,VLOOKUP('US MTM - Calculation (Regular)'!B6,'Half Grith'!$A$2:$BN$16,26,FALSE),IF($M$3='Half Grith'!$AA$1,VLOOKUP('US MTM - Calculation (Regular)'!B6,'Half Grith'!$A$2:$BN$16,27,FALSE),IF($M$3='Half Grith'!$AB$1,VLOOKUP('US MTM - Calculation (Regular)'!B6,'Half Grith'!$A$2:$BN$16,28,FALSE),IF($M$3='Half Grith'!$AC$1,VLOOKUP('US MTM - Calculation (Regular)'!B6,'Half Grith'!$A$2:$BN$16,29,FALSE),IF($M$3='Half Grith'!$AD$1,VLOOKUP('US MTM - Calculation (Regular)'!B6,'Half Grith'!$A$2:$BN$16,30,FALSE),IF($M$3='Half Grith'!$AE$1,VLOOKUP('US MTM - Calculation (Regular)'!B6,'Half Grith'!$A$2:$BN$16,31,FALSE),IF($M$3='Half Grith'!$AF$1,VLOOKUP('US MTM - Calculation (Regular)'!B6,'Half Grith'!$A$2:$BN$16,32,FALSE),IF($M$3='Half Grith'!$AG$1,VLOOKUP('US MTM - Calculation (Regular)'!B6,'Half Grith'!$A$2:$BN$16,33,FALSE),IF($M$3='Half Grith'!$AH$1,VLOOKUP('US MTM - Calculation (Regular)'!B6,'Half Grith'!$A$2:$BN$16,34,FALSE),IF($M$3='Half Grith'!$AI$1,VLOOKUP('US MTM - Calculation (Regular)'!B6,'Half Grith'!$A$2:$BN$16,35,FALSE),IF($M$3='Half Grith'!$AJ$1,VLOOKUP('US MTM - Calculation (Regular)'!B6,'Half Grith'!$A$2:$BN$16,36,FALSE),IF($M$3='Half Grith'!$AK$1,VLOOKUP('US MTM - Calculation (Regular)'!B6,'Half Grith'!$A$2:$BN$16,37,FALSE),IF($M$3='Half Grith'!$AL$1,VLOOKUP('US MTM - Calculation (Regular)'!B6,'Half Grith'!$A$2:$BN$16,38,FALSE),IF($M$3='Half Grith'!$AM$1,VLOOKUP('US MTM - Calculation (Regular)'!B6,'Half Grith'!$A$2:$BN$16,39,FALSE),IF($M$3='Half Grith'!$AN$1,VLOOKUP('US MTM - Calculation (Regular)'!B6,'Half Grith'!$A$2:$BN$16,40,FALSE),IF($M$3='Half Grith'!$AO$1,VLOOKUP('US MTM - Calculation (Regular)'!B6,'Half Grith'!$A$2:$BN$16,41,FALSE),IF($M$3='Half Grith'!$AP$1,VLOOKUP('US MTM - Calculation (Regular)'!B6,'Half Grith'!$A$2:$BN$16,42,FALSE),IF($M$3='Half Grith'!$AQ$1,VLOOKUP('US MTM - Calculation (Regular)'!B6,'Half Grith'!$A$2:$BN$16,43,FALSE),IF($M$3='Half Grith'!$AR$1,VLOOKUP('US MTM - Calculation (Regular)'!B6,'Half Grith'!$A$2:$BN$16,44,FALSE),IF($M$3='Half Grith'!$AS$1,VLOOKUP('US MTM - Calculation (Regular)'!B6,'Half Grith'!$A$2:$BN$16,45,FALSE),IF($M$3='Half Grith'!$AT$1,VLOOKUP('US MTM - Calculation (Regular)'!B6,'Half Grith'!$A$2:$BN$16,46,FALSE),IF($M$3='Half Grith'!$AU$1,VLOOKUP('US MTM - Calculation (Regular)'!B6,'Half Grith'!$A$2:$BN$16,47,FALSE),IF($M$3='Half Grith'!$AV$1,VLOOKUP('US MTM - Calculation (Regular)'!B6,'Half Grith'!$A$2:$BN$16,48,FALSE),IF($M$3='Half Grith'!$AW$1,VLOOKUP('US MTM - Calculation (Regular)'!B6,'Half Grith'!$A$2:$BN$16,49,FALSE),IF($M$3='Half Grith'!$AX$1,VLOOKUP('US MTM - Calculation (Regular)'!B6,'Half Grith'!$A$2:$BN$16,50,FALSE),IF($M$3='Half Grith'!$AY$1,VLOOKUP('US MTM - Calculation (Regular)'!B6,'Half Grith'!$A$2:$BN$16,51,FALSE),IF($M$3='Half Grith'!$AZ$1,VLOOKUP('US MTM - Calculation (Regular)'!B6,'Half Grith'!$A$2:$BN$16,52,FALSE),IF($M$3='Half Grith'!$BA$1,VLOOKUP('US MTM - Calculation (Regular)'!B6,'Half Grith'!$A$2:$BN$16,53,FALSE),IF($M$3='Half Grith'!$BB$1,VLOOKUP('US MTM - Calculation (Regular)'!B6,'Half Grith'!$A$2:$BN$16,54,FALSE),IF($M$3='Half Grith'!$BC$1,VLOOKUP('US MTM - Calculation (Regular)'!B6,'Half Grith'!$A$2:$BN$16,55,FALSE),IF($M$3='Half Grith'!$BD$1,VLOOKUP('US MTM - Calculation (Regular)'!B6,'Half Grith'!$A$2:$BN$16,56,FALSE),IF($M$3='Half Grith'!$BE$1,VLOOKUP('US MTM - Calculation (Regular)'!B6,'Half Grith'!$A$2:$BN$16,57,FALSE),IF($M$3='Half Grith'!$BF$1,VLOOKUP('US MTM - Calculation (Regular)'!B6,'Half Grith'!$A$2:$BN$16,58,FALSE),IF($M$3='Half Grith'!$BG$1,VLOOKUP('US MTM - Calculation (Regular)'!B6,'Half Grith'!$A$2:$BN$16,59,FALSE),IF($M$3='Half Grith'!$BH$1,VLOOKUP('US MTM - Calculation (Regular)'!B6,'Half Grith'!$A$2:$BN$16,60,FALSE),IF($M$3='Half Grith'!$BI$1,VLOOKUP('US MTM - Calculation (Regular)'!B6,'Half Grith'!$A$2:$BN$16,61,FALSE),IF($M$3='Half Grith'!$BJ$1,VLOOKUP('US MTM - Calculation (Regular)'!B6,'Half Grith'!$A$2:$BN$16,62,FALSE),IF($M$3='Half Grith'!$BK$1,VLOOKUP('US MTM - Calculation (Regular)'!B6,'Half Grith'!$A$2:$BN$16,63,FALSE),IF($M$3='Half Grith'!$BL$1,VLOOKUP('US MTM - Calculation (Regular)'!B6,'Half Grith'!$A$2:$BN$16,64,FALSE),IF($M$3='Half Grith'!$BM$1,VLOOKUP('US MTM - Calculation (Regular)'!B6,'Half Grith'!$A$2:$BN$16,65,FALSE),))))))))))))))))))))))))))))))))))))))))))))))))))))))))))))))))</f>
        <v>0</v>
      </c>
      <c r="P6" s="265">
        <f>IF($M$4=SEAT!$B$1,VLOOKUP('US MTM - Calculation (Regular)'!B6,SEAT!$A$2:$AY$16,2,FALSE),IF($M$4=SEAT!$C$1,VLOOKUP('US MTM - Calculation (Regular)'!B6,SEAT!$A$2:$AY$16,3,FALSE),IF($M$4=SEAT!$D$1,VLOOKUP('US MTM - Calculation (Regular)'!B6,SEAT!$A$2:$AY$16,4,FALSE),IF($M$4=SEAT!$E$1,VLOOKUP('US MTM - Calculation (Regular)'!B6,SEAT!$A$2:$AY$16,5,FALSE),IF($M$4=SEAT!$F$1,VLOOKUP('US MTM - Calculation (Regular)'!B6,SEAT!$A$2:$AY$16,6,FALSE),IF($M$4=SEAT!$G$1,VLOOKUP('US MTM - Calculation (Regular)'!B6,SEAT!$A$2:$AY$16,7,FALSE),IF($M$4=SEAT!$H$1,VLOOKUP('US MTM - Calculation (Regular)'!B6,SEAT!$A$2:$AY$16,8,FALSE),IF($M$4=SEAT!$I$1,VLOOKUP('US MTM - Calculation (Regular)'!B6,SEAT!$A$2:$AY$16,9,FALSE),IF($M$4=SEAT!$J$1,VLOOKUP('US MTM - Calculation (Regular)'!B6,SEAT!$A$2:$AY$16,10,FALSE),IF($M$4=SEAT!$K$1,VLOOKUP('US MTM - Calculation (Regular)'!B6,SEAT!$A$2:$AY$16,11,FALSE),IF($M$4=SEAT!$L$1,VLOOKUP('US MTM - Calculation (Regular)'!B6,SEAT!$A$2:$AY$16,12,FALSE),IF($M$4=SEAT!$M$1,VLOOKUP('US MTM - Calculation (Regular)'!B6,SEAT!$A$2:$AY$16,13,FALSE),IF($M$4=SEAT!$N$1,VLOOKUP('US MTM - Calculation (Regular)'!B6,SEAT!$A$2:$AY$16,14,FALSE),IF($M$4=SEAT!$O$1,VLOOKUP('US MTM - Calculation (Regular)'!B6,SEAT!$A$2:$AY$16,15,FALSE),IF($M$4=SEAT!$P$1,VLOOKUP('US MTM - Calculation (Regular)'!B6,SEAT!$A$2:$AY$16,16,FALSE),IF($M$4=SEAT!$Q$1,VLOOKUP('US MTM - Calculation (Regular)'!B6,SEAT!$A$2:$AY$16,17,FALSE),IF($M$4=SEAT!$R$1,VLOOKUP('US MTM - Calculation (Regular)'!B6,SEAT!$A$2:$AY$16,18,FALSE),IF($M$4=SEAT!$S$1,VLOOKUP('US MTM - Calculation (Regular)'!B6,SEAT!$A$2:$AY$16,19,FALSE),IF($M$4=SEAT!$T$1,VLOOKUP('US MTM - Calculation (Regular)'!B6,SEAT!$A$2:$AY$16,20,FALSE),IF($M$4=SEAT!$U$1,VLOOKUP('US MTM - Calculation (Regular)'!B6,SEAT!$A$2:$AY$16,21,FALSE),IF($M$4=SEAT!$V$1,VLOOKUP('US MTM - Calculation (Regular)'!B6,SEAT!$A$2:$AY$16,22,FALSE),IF($M$4=SEAT!$W$1,VLOOKUP('US MTM - Calculation (Regular)'!B6,SEAT!$A$2:$AY$16,23,FALSE),IF($M$4=SEAT!$X$1,VLOOKUP('US MTM - Calculation (Regular)'!B6,SEAT!$A$2:$AY$16,24,FALSE),IF($M$4=SEAT!$Y$1,VLOOKUP('US MTM - Calculation (Regular)'!B6,SEAT!$A$2:$AY$16,25,FALSE),IF($M$4=SEAT!$Z$1,VLOOKUP('US MTM - Calculation (Regular)'!B6,SEAT!$A$2:$AY$16,26,FALSE),IF($M$4=SEAT!$AA$1,VLOOKUP('US MTM - Calculation (Regular)'!B6,SEAT!$A$2:$AY$16,27,FALSE),IF($M$4=SEAT!$AB$1,VLOOKUP('US MTM - Calculation (Regular)'!B6,SEAT!$A$2:$AY$16,28,FALSE),IF($M$4=SEAT!$AC$1,VLOOKUP('US MTM - Calculation (Regular)'!B6,SEAT!$A$2:$AY$16,29,FALSE),IF($M$4=SEAT!$AD$1,VLOOKUP('US MTM - Calculation (Regular)'!B6,SEAT!$A$2:$AY$16,30,FALSE),IF($M$4=SEAT!$AE$1,VLOOKUP('US MTM - Calculation (Regular)'!B6,SEAT!$A$2:$AY$16,31,FALSE),IF($M$4=SEAT!$AF$1,VLOOKUP('US MTM - Calculation (Regular)'!B6,SEAT!$A$2:$AY$16,32,FALSE),IF($M$4=SEAT!$AG$1,VLOOKUP('US MTM - Calculation (Regular)'!B6,SEAT!$A$2:$AY$16,33,FALSE),IF($M$4=SEAT!$AH$1,VLOOKUP('US MTM - Calculation (Regular)'!B6,SEAT!$A$2:$AY$16,34,FALSE),IF($M$4=SEAT!$AI$1,VLOOKUP('US MTM - Calculation (Regular)'!B6,SEAT!$A$2:$AY$16,35,FALSE),IF($M$4=SEAT!$AJ$1,VLOOKUP('US MTM - Calculation (Regular)'!B6,SEAT!$A$2:$AY$16,36,FALSE),IF($M$4=SEAT!$AK$1,VLOOKUP('US MTM - Calculation (Regular)'!B6,SEAT!$A$2:$AY$16,37,FALSE),IF($M$4=SEAT!$AL$1,VLOOKUP('US MTM - Calculation (Regular)'!B6,SEAT!$A$2:$AY$16,38,FALSE),IF($M$4=SEAT!$AM$1,VLOOKUP('US MTM - Calculation (Regular)'!B6,SEAT!$A$2:$AY$16,39,FALSE),IF($M$4=SEAT!$AN$1,VLOOKUP('US MTM - Calculation (Regular)'!B6,SEAT!$A$2:$AY$16,40,FALSE),IF($M$4=SEAT!$AO$1,VLOOKUP('US MTM - Calculation (Regular)'!B6,SEAT!$A$2:$AY$16,41,FALSE),IF($M$4=SEAT!$AP$1,VLOOKUP('US MTM - Calculation (Regular)'!B6,SEAT!$A$2:$AY$16,42,FALSE),IF($M$4=SEAT!$AQ$1,VLOOKUP('US MTM - Calculation (Regular)'!B6,SEAT!$A$2:$AY$16,43,FALSE),IF($M$4=SEAT!$AR$1,VLOOKUP('US MTM - Calculation (Regular)'!B6,SEAT!$A$2:$AY$16,44,FALSE),IF($M$4=SEAT!$AS$1,VLOOKUP('US MTM - Calculation (Regular)'!B6,SEAT!$A$2:$AY$16,45,FALSE),IF($M$4=SEAT!$AT$1,VLOOKUP('US MTM - Calculation (Regular)'!B6,SEAT!$A$2:$AY$16,46,FALSE),IF($M$4=SEAT!$AU$1,VLOOKUP('US MTM - Calculation (Regular)'!B6,SEAT!$A$2:$AY$16,47,FALSE),IF($M$4=SEAT!$AV$1,VLOOKUP('US MTM - Calculation (Regular)'!B6,SEAT!$A$2:$AY$16,48,FALSE),IF($M$4=SEAT!$AW$1,VLOOKUP('US MTM - Calculation (Regular)'!B6,SEAT!$A$2:$AY$16,49,FALSE),IF($M$4=SEAT!$AX$1,VLOOKUP('US MTM - Calculation (Regular)'!B6,SEAT!$A$2:$AY$16,50,FALSE),IF($M$4=SEAT!$AY$1,VLOOKUP('US MTM - Calculation (Regular)'!B6,SEAT!$A$2:$AY$16,51,FALSE),))))))))))))))))))))))))))))))))))))))))))))))))))</f>
        <v>0</v>
      </c>
      <c r="Q6" s="265">
        <f>IF($M$5='4LEN'!$B$1,VLOOKUP('US MTM - Calculation (Regular)'!B6,'4LEN'!$A$2:$BM$16,2,FALSE),IF($M$5='4LEN'!$C$1,VLOOKUP('US MTM - Calculation (Regular)'!B6,'4LEN'!$A$2:$BM$16,3,FALSE),IF($M$5='4LEN'!$D$1,VLOOKUP('US MTM - Calculation (Regular)'!B6,'4LEN'!$A$2:$BM$16,4,FALSE),IF($M$5='4LEN'!$E$1,VLOOKUP('US MTM - Calculation (Regular)'!B6,'4LEN'!$A$2:$BM$16,5,FALSE),IF($M$5='4LEN'!$F$1,VLOOKUP('US MTM - Calculation (Regular)'!B6,'4LEN'!$A$2:$BM$16,6,FALSE),IF($M$5='4LEN'!$G$1,VLOOKUP('US MTM - Calculation (Regular)'!B6,'4LEN'!$A$2:$BM$16,7,FALSE),IF($M$5='4LEN'!$H$1,VLOOKUP('US MTM - Calculation (Regular)'!B6,'4LEN'!$A$2:$BM$16,8,FALSE),IF($M$5='4LEN'!$I$1,VLOOKUP('US MTM - Calculation (Regular)'!B6,'4LEN'!$A$2:$BM$16,9,FALSE),IF($M$5='4LEN'!$J$1,VLOOKUP('US MTM - Calculation (Regular)'!B6,'4LEN'!$A$2:$BM$16,10,FALSE),IF($M$5='4LEN'!$K$1,VLOOKUP('US MTM - Calculation (Regular)'!B6,'4LEN'!$A$2:$BM$16,11,FALSE),IF($M$5='4LEN'!$L$1,VLOOKUP('US MTM - Calculation (Regular)'!B6,'4LEN'!$A$2:$BM$16,12,FALSE),IF($M$5='4LEN'!$M$1,VLOOKUP('US MTM - Calculation (Regular)'!B6,'4LEN'!$A$2:$BM$16,13,FALSE),IF($M$5='4LEN'!$N$1,VLOOKUP('US MTM - Calculation (Regular)'!B6,'4LEN'!$A$2:$BM$16,14,FALSE),IF($M$5='4LEN'!$O$1,VLOOKUP('US MTM - Calculation (Regular)'!B6,'4LEN'!$A$2:$BM$16,15,FALSE),IF($M$5='4LEN'!$P$1,VLOOKUP('US MTM - Calculation (Regular)'!B6,'4LEN'!$A$2:$BM$16,16,FALSE),IF($M$5='4LEN'!$Q$1,VLOOKUP('US MTM - Calculation (Regular)'!B6,'4LEN'!$A$2:$BM$16,17,FALSE),IF($M$5='4LEN'!$R$1,VLOOKUP('US MTM - Calculation (Regular)'!B6,'4LEN'!$A$2:$BM$16,18,FALSE),IF($M$5='4LEN'!$S$1,VLOOKUP('US MTM - Calculation (Regular)'!B6,'4LEN'!$A$2:$BM$16,19,FALSE),IF($M$5='4LEN'!$T$1,VLOOKUP('US MTM - Calculation (Regular)'!B6,'4LEN'!$A$2:$BM$16,20,FALSE),IF($M$5='4LEN'!$U$1,VLOOKUP('US MTM - Calculation (Regular)'!B6,'4LEN'!$A$2:$BM$16,21,FALSE),IF($M$5='4LEN'!$V$1,VLOOKUP('US MTM - Calculation (Regular)'!B6,'4LEN'!$A$2:$BM$16,22,FALSE),IF($M$5='4LEN'!$W$1,VLOOKUP('US MTM - Calculation (Regular)'!B6,'4LEN'!$A$2:$BM$16,23,FALSE),IF($M$5='4LEN'!$X$1,VLOOKUP('US MTM - Calculation (Regular)'!B6,'4LEN'!$A$2:$BM$16,24,FALSE),IF($M$5='4LEN'!$Y$1,VLOOKUP('US MTM - Calculation (Regular)'!B6,'4LEN'!$A$2:$BM$16,25,FALSE),IF($M$5='4LEN'!$Z$1,VLOOKUP('US MTM - Calculation (Regular)'!B6,'4LEN'!$A$2:$BM$16,26,FALSE),IF($M$5='4LEN'!$AA$1,VLOOKUP('US MTM - Calculation (Regular)'!B6,'4LEN'!$A$2:$BM$16,27,FALSE),IF($M$5='4LEN'!$AB$1,VLOOKUP('US MTM - Calculation (Regular)'!B6,'4LEN'!$A$2:$BM$16,28,FALSE),IF($M$5='4LEN'!$AC$1,VLOOKUP('US MTM - Calculation (Regular)'!B6,'4LEN'!$A$2:$BM$16,29,FALSE),IF($M$5='4LEN'!$AD$1,VLOOKUP('US MTM - Calculation (Regular)'!B6,'4LEN'!$A$2:$BM$16,30,FALSE),IF($M$5='4LEN'!$AE$1,VLOOKUP('US MTM - Calculation (Regular)'!B6,'4LEN'!$A$2:$BM$16,31,FALSE),IF($M$5='4LEN'!$AF$1,VLOOKUP('US MTM - Calculation (Regular)'!B6,'4LEN'!$A$2:$BM$16,32,FALSE),IF($M$5='4LEN'!$AG$1,VLOOKUP('US MTM - Calculation (Regular)'!B6,'4LEN'!$A$2:$BM$16,33,FALSE),IF($M$5='4LEN'!$AH$1,VLOOKUP('US MTM - Calculation (Regular)'!B6,'4LEN'!$A$2:$BM$16,34,FALSE),IF($M$5='4LEN'!$AI$1,VLOOKUP('US MTM - Calculation (Regular)'!B6,'4LEN'!$A$2:$BM$16,35,FALSE),IF($M$5='4LEN'!$AJ$1,VLOOKUP('US MTM - Calculation (Regular)'!B6,'4LEN'!$A$2:$BM$16,36,FALSE),IF($M$5='4LEN'!$AK$1,VLOOKUP('US MTM - Calculation (Regular)'!B6,'4LEN'!$A$2:$BM$16,37,FALSE),IF($M$5='4LEN'!$AL$1,VLOOKUP('US MTM - Calculation (Regular)'!B6,'4LEN'!$A$2:$BM$16,38,FALSE),IF($M$5='4LEN'!$AM$1,VLOOKUP('US MTM - Calculation (Regular)'!B6,'4LEN'!$A$2:$BM$16,39,FALSE),IF($M$5='4LEN'!$AN$1,VLOOKUP('US MTM - Calculation (Regular)'!B6,'4LEN'!$A$2:$BM$16,40,FALSE),IF($M$5='4LEN'!$AO$1,VLOOKUP('US MTM - Calculation (Regular)'!B6,'4LEN'!$A$2:$BM$16,41,FALSE),IF($M$5='4LEN'!$AP$1,VLOOKUP('US MTM - Calculation (Regular)'!B6,'4LEN'!$A$2:$BM$16,42,FALSE),IF($M$5='4LEN'!$AQ$1,VLOOKUP('US MTM - Calculation (Regular)'!B6,'4LEN'!$A$2:$BM$16,43,FALSE),IF($M$5='4LEN'!$AR$1,VLOOKUP('US MTM - Calculation (Regular)'!B6,'4LEN'!$A$2:$BM$16,44,FALSE),IF($M$5='4LEN'!$AS$1,VLOOKUP('US MTM - Calculation (Regular)'!B6,'4LEN'!$A$2:$BM$16,45,FALSE),IF($M$5='4LEN'!$AT$1,VLOOKUP('US MTM - Calculation (Regular)'!B6,'4LEN'!$A$2:$BM$16,46,FALSE),IF($M$5='4LEN'!$AU$1,VLOOKUP('US MTM - Calculation (Regular)'!B6,'4LEN'!$A$2:$BM$16,47,FALSE),IF($M$5='4LEN'!$AV$1,VLOOKUP('US MTM - Calculation (Regular)'!B6,'4LEN'!$A$2:$BM$16,48,FALSE),IF($M$5='4LEN'!$AW$1,VLOOKUP('US MTM - Calculation (Regular)'!B6,'4LEN'!$A$2:$BM$16,49,FALSE),IF($M$5='4LEN'!$AX$1,VLOOKUP('US MTM - Calculation (Regular)'!B6,'4LEN'!$A$2:$BM$16,50,FALSE),IF($M$5='4LEN'!$AY$1,VLOOKUP('US MTM - Calculation (Regular)'!B6,'4LEN'!$A$2:$BM$16,51,FALSE),IF($M$5='4LEN'!$AZ$1,VLOOKUP('US MTM - Calculation (Regular)'!B6,'4LEN'!$A$2:$BM$16,52,FALSE),IF($M$5='4LEN'!$BA$1,VLOOKUP('US MTM - Calculation (Regular)'!B6,'4LEN'!$A$2:$BM$16,53,FALSE),IF($M$5='4LEN'!$BB$1,VLOOKUP('US MTM - Calculation (Regular)'!B6,'4LEN'!$A$2:$BM$16,54,FALSE),IF($M$5='4LEN'!$BC$1,VLOOKUP('US MTM - Calculation (Regular)'!B6,'4LEN'!$A$2:$BM$16,55,FALSE),IF($M$5='4LEN'!$BD$1,VLOOKUP('US MTM - Calculation (Regular)'!B6,'4LEN'!$A$2:$BM$16,56,FALSE),IF($M$5='4LEN'!$BE$1,VLOOKUP('US MTM - Calculation (Regular)'!B6,'4LEN'!$A$2:$BM$16,57,FALSE),IF($M$5='4LEN'!$BF$1,VLOOKUP('US MTM - Calculation (Regular)'!B6,'4LEN'!$A$2:$BM$16,58,FALSE),IF($M$5='4LEN'!$BG$1,VLOOKUP('US MTM - Calculation (Regular)'!B6,'4LEN'!$A$2:$BM$16,59,FALSE),IF($M$5='4LEN'!$BH$1,VLOOKUP('US MTM - Calculation (Regular)'!B6,'4LEN'!$A$2:$BM$16,60,FALSE),IF($M$5='4LEN'!$BI$1,VLOOKUP('US MTM - Calculation (Regular)'!B6,'4LEN'!$A$2:$BL$16,61,FALSE),IF($M$5='4LEN'!$BJ$1,VLOOKUP('US MTM - Calculation (Regular)'!B6,'4LEN'!$A$2:$BM$16,62,FALSE),IF($M$5='4LEN'!$BK$1,VLOOKUP('US MTM - Calculation (Regular)'!B6,'4LEN'!$A$2:$BM$16,63,FALSE),IF($M$5='4LEN'!$BL$1,VLOOKUP('US MTM - Calculation (Regular)'!B6,'4LEN'!$A$2:$BM$16,64,FALSE),IF($M$5='4LEN'!$BM$1,VLOOKUP('US MTM - Calculation (Regular)'!B6,'4LEN'!$A$2:$BM$16,65,FALSE),))))))))))))))))))))))))))))))))))))))))))))))))))))))))))))))))</f>
        <v>-1.625</v>
      </c>
      <c r="R6" s="265">
        <f>IF($M$5='15VENT'!$B$1,VLOOKUP('US MTM - Calculation (Regular)'!B6,'15VENT'!$A$2:$BM$16,2,FALSE),IF($M$5='15VENT'!$C$1,VLOOKUP('US MTM - Calculation (Regular)'!B6,'15VENT'!$A$2:$BM$16,3,FALSE),IF($M$5='15VENT'!$D$1,VLOOKUP('US MTM - Calculation (Regular)'!B6,'15VENT'!$A$2:$BM$16,4,FALSE),IF($M$5='15VENT'!$E$1,VLOOKUP('US MTM - Calculation (Regular)'!B6,'15VENT'!$A$2:$BM$16,5,FALSE),IF($M$5='15VENT'!$F$1,VLOOKUP('US MTM - Calculation (Regular)'!B6,'15VENT'!$A$2:$BM$16,6,FALSE),IF($M$5='15VENT'!$G$1,VLOOKUP('US MTM - Calculation (Regular)'!B6,'15VENT'!$A$2:$BM$16,7,FALSE),IF($M$5='15VENT'!$H$1,VLOOKUP('US MTM - Calculation (Regular)'!B6,'15VENT'!$A$2:$BM$16,8,FALSE),IF($M$5='15VENT'!$I$1,VLOOKUP('US MTM - Calculation (Regular)'!B6,'15VENT'!$A$2:$BM$16,9,FALSE),IF($M$5='15VENT'!$J$1,VLOOKUP('US MTM - Calculation (Regular)'!B6,'15VENT'!$A$2:$BM$16,10,FALSE),IF($M$5='15VENT'!$K$1,VLOOKUP('US MTM - Calculation (Regular)'!B6,'15VENT'!$A$2:$BM$16,11,FALSE),IF($M$5='15VENT'!$L$1,VLOOKUP('US MTM - Calculation (Regular)'!B6,'15VENT'!$A$2:$BM$16,12,FALSE),IF($M$5='15VENT'!$M$1,VLOOKUP('US MTM - Calculation (Regular)'!B6,'15VENT'!$A$2:$BM$16,13,FALSE),IF($M$5='15VENT'!$N$1,VLOOKUP('US MTM - Calculation (Regular)'!B6,'15VENT'!$A$2:$BM$16,14,FALSE),IF($M$5='15VENT'!$O$1,VLOOKUP('US MTM - Calculation (Regular)'!B6,'15VENT'!$A$2:$BM$16,15,FALSE),IF($M$5='15VENT'!$P$1,VLOOKUP('US MTM - Calculation (Regular)'!B6,'15VENT'!$A$2:$BM$16,16,FALSE),IF($M$5='15VENT'!$Q$1,VLOOKUP('US MTM - Calculation (Regular)'!B6,'15VENT'!$A$2:$BM$16,17,FALSE),IF($M$5='15VENT'!$R$1,VLOOKUP('US MTM - Calculation (Regular)'!B6,'15VENT'!$A$2:$BM$16,18,FALSE),IF($M$5='15VENT'!$S$1,VLOOKUP('US MTM - Calculation (Regular)'!B6,'15VENT'!$A$2:$BM$16,19,FALSE),IF($M$5='15VENT'!$T$1,VLOOKUP('US MTM - Calculation (Regular)'!B6,'15VENT'!$A$2:$BM$16,20,FALSE),IF($M$5='15VENT'!$U$1,VLOOKUP('US MTM - Calculation (Regular)'!B6,'15VENT'!$A$2:$BM$16,21,FALSE),IF($M$5='15VENT'!$V$1,VLOOKUP('US MTM - Calculation (Regular)'!B6,'15VENT'!$A$2:$BM$16,22,FALSE),IF($M$5='15VENT'!$W$1,VLOOKUP('US MTM - Calculation (Regular)'!B6,'15VENT'!$A$2:$BM$16,23,FALSE),IF($M$5='15VENT'!$X$1,VLOOKUP('US MTM - Calculation (Regular)'!B6,'15VENT'!$A$2:$BM$16,24,FALSE),IF($M$5='15VENT'!$Y$1,VLOOKUP('US MTM - Calculation (Regular)'!B6,'15VENT'!$A$2:$BM$16,25,FALSE),IF($M$5='15VENT'!$Z$1,VLOOKUP('US MTM - Calculation (Regular)'!B6,'15VENT'!$A$2:$BM$16,26,FALSE),IF($M$5='15VENT'!$AA$1,VLOOKUP('US MTM - Calculation (Regular)'!B6,'15VENT'!$A$2:$BM$16,27,FALSE),IF($M$5='15VENT'!$AB$1,VLOOKUP('US MTM - Calculation (Regular)'!B6,'15VENT'!$A$2:$BM$16,28,FALSE),IF($M$5='15VENT'!$AC$1,VLOOKUP('US MTM - Calculation (Regular)'!B6,'15VENT'!$A$2:$BM$16,29,FALSE),IF($M$5='15VENT'!$AD$1,VLOOKUP('US MTM - Calculation (Regular)'!B6,'15VENT'!$A$2:$BM$16,30,FALSE),IF($M$5='15VENT'!$AE$1,VLOOKUP('US MTM - Calculation (Regular)'!B6,'15VENT'!$A$2:$BM$16,31,FALSE),IF($M$5='15VENT'!$AF$1,VLOOKUP('US MTM - Calculation (Regular)'!B6,'15VENT'!$A$2:$BM$16,32,FALSE),IF($M$5='15VENT'!$AG$1,VLOOKUP('US MTM - Calculation (Regular)'!B6,'15VENT'!$A$2:$BM$16,33,FALSE),IF($M$5='15VENT'!$AH$1,VLOOKUP('US MTM - Calculation (Regular)'!B6,'15VENT'!$A$2:$BM$16,34,FALSE),IF($M$5='15VENT'!$AI$1,VLOOKUP('US MTM - Calculation (Regular)'!B6,'15VENT'!$A$2:$BM$16,35,FALSE),IF($M$5='15VENT'!$AJ$1,VLOOKUP('US MTM - Calculation (Regular)'!B6,'15VENT'!$A$2:$BM$16,36,FALSE),IF($M$5='15VENT'!$AK$1,VLOOKUP('US MTM - Calculation (Regular)'!B6,'15VENT'!$A$2:$BM$16,37,FALSE),IF($M$5='15VENT'!$AL$1,VLOOKUP('US MTM - Calculation (Regular)'!B6,'15VENT'!$A$2:$BM$16,38,FALSE),IF($M$5='15VENT'!$AM$1,VLOOKUP('US MTM - Calculation (Regular)'!B6,'15VENT'!$A$2:$BM$16,39,FALSE),IF($M$5='15VENT'!$AN$1,VLOOKUP('US MTM - Calculation (Regular)'!B6,'15VENT'!$A$2:$BM$16,40,FALSE),IF($M$5='15VENT'!$AO$1,VLOOKUP('US MTM - Calculation (Regular)'!B6,'15VENT'!$A$2:$BM$16,41,FALSE),IF($M$5='15VENT'!$AP$1,VLOOKUP('US MTM - Calculation (Regular)'!B6,'15VENT'!$A$2:$BM$16,42,FALSE),IF($M$5='15VENT'!$AQ$1,VLOOKUP('US MTM - Calculation (Regular)'!B6,'15VENT'!$A$2:$BM$16,43,FALSE),IF($M$5='15VENT'!$AR$1,VLOOKUP('US MTM - Calculation (Regular)'!B6,'15VENT'!$A$2:$BM$16,44,FALSE),IF($M$5='15VENT'!$AS$1,VLOOKUP('US MTM - Calculation (Regular)'!B6,'15VENT'!$A$2:$BM$16,45,FALSE),IF($M$5='15VENT'!$AT$1,VLOOKUP('US MTM - Calculation (Regular)'!B6,'15VENT'!$A$2:$BM$16,46,FALSE),IF($M$5='15VENT'!$AU$1,VLOOKUP('US MTM - Calculation (Regular)'!B6,'15VENT'!$A$2:$BM$16,47,FALSE),IF($M$5='15VENT'!$AV$1,VLOOKUP('US MTM - Calculation (Regular)'!B6,'15VENT'!$A$2:$BM$16,48,FALSE),IF($M$5='15VENT'!$AW$1,VLOOKUP('US MTM - Calculation (Regular)'!B6,'15VENT'!$A$2:$BM$16,49,FALSE),IF($M$5='15VENT'!$AX$1,VLOOKUP('US MTM - Calculation (Regular)'!B6,'15VENT'!$A$2:$BM$16,50,FALSE),IF($M$5='15VENT'!$AY$1,VLOOKUP('US MTM - Calculation (Regular)'!B6,'15VENT'!$A$2:$BM$16,51,FALSE),IF($M$5='15VENT'!$AZ$1,VLOOKUP('US MTM - Calculation (Regular)'!B6,'15VENT'!$A$2:$BM$16,52,FALSE),IF($M$5='15VENT'!$BA$1,VLOOKUP('US MTM - Calculation (Regular)'!B6,'15VENT'!$A$2:$BM$16,53,FALSE),IF($M$5='15VENT'!$BB$1,VLOOKUP('US MTM - Calculation (Regular)'!B6,'15VENT'!$A$2:$BM$16,54,FALSE),IF($M$5='15VENT'!$BC$1,VLOOKUP('US MTM - Calculation (Regular)'!B6,'15VENT'!$A$2:$BM$16,55,FALSE),IF($M$5='15VENT'!$BD$1,VLOOKUP('US MTM - Calculation (Regular)'!B6,'15VENT'!$A$2:$BM$16,56,FALSE),IF($M$5='15VENT'!$BE$1,VLOOKUP('US MTM - Calculation (Regular)'!B6,'15VENT'!$A$2:$BM$16,57,FALSE),IF($M$5='15VENT'!$BF$1,VLOOKUP('US MTM - Calculation (Regular)'!B6,'15VENT'!$A$2:$BM$16,58,FALSE),IF($M$5='15VENT'!$BG$1,VLOOKUP('US MTM - Calculation (Regular)'!B6,'15VENT'!$A$2:$BM$16,59,FALSE),IF($M$5='15VENT'!$BH$1,VLOOKUP('US MTM - Calculation (Regular)'!B6,'15VENT'!$A$2:$BM$16,60,FALSE),IF($M$5='15VENT'!$BI$1,VLOOKUP('US MTM - Calculation (Regular)'!B6,'15VENT'!$A$2:$BJ$16,61,FALSE),IF($M$5='15VENT'!$BJ$1,VLOOKUP('US MTM - Calculation (Regular)'!B6,'15VENT'!$A$2:$BM$16,62,FALSE),IF($M$5='15VENT'!$BK$1,VLOOKUP('US MTM - Calculation (Regular)'!B6,'15VENT'!$A$2:$BM$16,63,FALSE),IF($M$5='15VENT'!$BL$1,VLOOKUP('US MTM - Calculation (Regular)'!B6,'15VENT'!$A$2:$BM$16,64,FALSE),IF($M$5='15VENT'!$BM$1,VLOOKUP('US MTM - Calculation (Regular)'!B6,'15VENT'!$A$2:$BM$16,65,FALSE),))))))))))))))))))))))))))))))))))))))))))))))))))))))))))))))))</f>
        <v>0</v>
      </c>
      <c r="S6" s="266">
        <f>IF(L6&gt;5,IF(K6=L6,(L6-SUM(K6,N6:R6)),IF(M6=0,0,L6-SUM(K6,N6:R6))),L6)</f>
        <v>0</v>
      </c>
      <c r="T6" s="274"/>
      <c r="U6" s="276"/>
      <c r="V6" s="277"/>
      <c r="W6" s="246"/>
      <c r="X6" s="259">
        <v>5</v>
      </c>
      <c r="Y6" s="260" t="s">
        <v>331</v>
      </c>
      <c r="Z6" s="247" t="str">
        <f>IF($Z$1="","",HLOOKUP($Z$1,'MTM US TRS (R)'!$A$2:$EV$13,ROW(),FALSE))</f>
        <v/>
      </c>
      <c r="AA6" s="265">
        <f>IF(Z6=" ",0,IF($AH$13='Deep Seat -'!$B$1,VLOOKUP('US MTM - Calculation (Regular)'!Y6,'Deep Seat -'!$A$2:$D$13,2,FALSE),IF($AH$13='Deep Seat -'!$C$1,VLOOKUP('US MTM - Calculation (Regular)'!Y6,'Deep Seat -'!$A$2:$D$13,3,FALSE),IF($AH$13='Deep Seat -'!$D$1,VLOOKUP('US MTM - Calculation (Regular)'!Y6,'Deep Seat -'!$A$2:$D$13,4,FALSE),))))</f>
        <v>0</v>
      </c>
      <c r="AB6" s="265">
        <f>IF(Z6=" ",0,IF($AH$14='Hip Forw +'!$B$1,VLOOKUP('US MTM - Calculation (Regular)'!Y6,'Hip Forw +'!$A$2:$E$13,2,FALSE),IF($AH$14='Hip Forw +'!$C$1,VLOOKUP('US MTM - Calculation (Regular)'!Y6,'Hip Forw +'!$A$2:$E$13,3,FALSE),IF($AH$14='Hip Forw +'!$D$1,VLOOKUP('US MTM - Calculation (Regular)'!Y6,'Hip Forw +'!$A$2:$E$13,4,FALSE),IF($AH$14='Hip Forw +'!$E$1,VLOOKUP('US MTM - Calculation (Regular)'!Y6,'Hip Forw +'!$A$2:$E$13,5,FALSE),)))))</f>
        <v>0</v>
      </c>
      <c r="AC6" s="265">
        <f>IF(Z6=" ",0,IF($AH$15='Low Fron'!$B$1,VLOOKUP('US MTM - Calculation (Regular)'!Y6,'Low Fron'!$A$2:$L$13,2,FALSE),IF($AH$15='Low Fron'!$C$1,VLOOKUP('US MTM - Calculation (Regular)'!Y6,'Low Fron'!$A$2:$L$13,3,FALSE),IF($AH$15='Low Fron'!$D$1,VLOOKUP('US MTM - Calculation (Regular)'!Y6,'Low Fron'!$A$2:$L$13,4,FALSE),IF($AH$15='Low Fron'!$E$1,VLOOKUP('US MTM - Calculation (Regular)'!Y6,'Low Fron'!$A$2:$L$13,5,FALSE),IF($AH$15='Low Fron'!$F$1,VLOOKUP('US MTM - Calculation (Regular)'!Y6,'Low Fron'!$A$2:$L$13,6,FALSE),IF($AH$15='Low Fron'!$G$1,VLOOKUP('US MTM - Calculation (Regular)'!Y6,'Low Fron'!$A$2:$L$13,7,FALSE),IF($AH$15='Low Fron'!$H$1,VLOOKUP('US MTM - Calculation (Regular)'!Y6,'Low Fron'!$A$2:$L$13,8,FALSE),IF($AH$15='Low Fron'!$I$1,VLOOKUP('US MTM - Calculation (Regular)'!Y6,'Low Fron'!$A$2:$L$13,9,FALSE),IF($AH$15='Low Fron'!$J$1,VLOOKUP('US MTM - Calculation (Regular)'!Y6,'Low Fron'!$A$2:$L$13,10,FALSE),IF($AH$15='Low Fron'!$K$1,VLOOKUP('US MTM - Calculation (Regular)'!Y6,'Low Fron'!$A$2:$L$13,11,FALSE),IF($AH$15='Low Fron'!$L$1,VLOOKUP('US MTM - Calculation (Regular)'!Y6,'Low Fron'!$A$2:$L$13,12,FALSE),))))))))))))</f>
        <v>0</v>
      </c>
      <c r="AD6" s="265">
        <f>IF(Z6=" ",0,IF($AH$16='Plucrot +'!$B$1,VLOOKUP('US MTM - Calculation (Regular)'!Y6,'Plucrot +'!$A$2:$W$13,2,FALSE),IF($AH$16='Plucrot +'!$C$1,VLOOKUP('US MTM - Calculation (Regular)'!Y6,'Plucrot +'!$A$2:$W$13,3,FALSE),IF($AH$16='Plucrot +'!$D$1,VLOOKUP('US MTM - Calculation (Regular)'!Y6,'Plucrot +'!$A$2:$W$13,4,FALSE),IF($AH$16='Plucrot +'!$E$1,VLOOKUP('US MTM - Calculation (Regular)'!Y6,'Plucrot +'!$A$2:$W$13,5,FALSE),IF($AH$16='Plucrot +'!$F$1,VLOOKUP('US MTM - Calculation (Regular)'!Y6,'Plucrot +'!$A$2:$W$13,6,FALSE),IF($AH$16='Plucrot +'!$G$1,VLOOKUP('US MTM - Calculation (Regular)'!Y6,'Plucrot +'!$A$2:$W$13,7,FALSE),IF($AH$16='Plucrot +'!$H$1,VLOOKUP('US MTM - Calculation (Regular)'!Y6,'Plucrot +'!$A$2:$W$13,8,FALSE),IF($AH$16='Plucrot +'!$I$1,VLOOKUP('US MTM - Calculation (Regular)'!Y6,'Plucrot +'!$A$2:$W$13,9,FALSE),IF($AH$16='Plucrot +'!$J$1,VLOOKUP('US MTM - Calculation (Regular)'!Y6,'Plucrot +'!$A$2:$W$13,10,FALSE),IF($AH$16='Plucrot +'!$K$1,VLOOKUP('US MTM - Calculation (Regular)'!Y6,'Plucrot +'!$A$2:$W$13,11,FALSE),IF($AH$16='Plucrot +'!$L$1,VLOOKUP('US MTM - Calculation (Regular)'!Y6,'Plucrot +'!$A$2:$W$13,12,FALSE),IF($AH$16='Plucrot +'!$M$1,VLOOKUP('US MTM - Calculation (Regular)'!Y6,'Plucrot +'!$A$2:$W$13,13,FALSE),IF($AH$16='Plucrot +'!$N$1,VLOOKUP('US MTM - Calculation (Regular)'!Y6,'Plucrot +'!$A$2:$W$13,14,FALSE),IF($AH$16='Plucrot +'!$O$1,VLOOKUP('US MTM - Calculation (Regular)'!Y6,'Plucrot +'!$A$2:$W$13,15,FALSE),IF($AH$16='Plucrot +'!$P$1,VLOOKUP('US MTM - Calculation (Regular)'!Y6,'Plucrot +'!$A$2:$W$13,16,FALSE),IF($AH$16='Plucrot +'!$Q$1,VLOOKUP('US MTM - Calculation (Regular)'!Y6,'Plucrot +'!$A$2:$W$13,17,FALSE),IF($AH$16='Plucrot +'!$R$1,VLOOKUP('US MTM - Calculation (Regular)'!Y6,'Plucrot +'!$A$2:$W$13,18,FALSE),IF($AH$16='Plucrot +'!$S$1,VLOOKUP('US MTM - Calculation (Regular)'!Y6,'Plucrot +'!$A$2:$W$13,19,FALSE),IF($AH$16='Plucrot +'!$T$1,VLOOKUP('US MTM - Calculation (Regular)'!Y6,'Plucrot +'!$A$2:$W$13,20,FALSE),IF($AH$16='Plucrot +'!$U$1,VLOOKUP('US MTM - Calculation (Regular)'!Y6,'Plucrot +'!$A$2:$W$13,21,FALSE),IF($AH$16='Plucrot +'!$V$1,VLOOKUP('US MTM - Calculation (Regular)'!Y6,'Plucrot +'!$A$2:$W$13,22,FALSE),IF($AH$16='Plucrot +'!$W$1,VLOOKUP('US MTM - Calculation (Regular)'!Y6,'Plucrot +'!$A$2:$W$13,23,FALSE),)))))))))))))))))))))))</f>
        <v>0</v>
      </c>
      <c r="AE6" s="265">
        <f>IF(Z6=" ",0,IF($AH$17='Rais BK + -'!$B$1,VLOOKUP('US MTM - Calculation (Regular)'!Y6,'Rais BK + -'!$A$2:$W$13,2,FALSE),IF($AH$17='Rais BK + -'!$C$1,VLOOKUP('US MTM - Calculation (Regular)'!Y6,'Rais BK + -'!$A$2:$W$13,3,FALSE),IF($AH$17='Rais BK + -'!$D$1,VLOOKUP('US MTM - Calculation (Regular)'!Y6,'Rais BK + -'!$A$2:$W$13,4,FALSE),IF($AH$17='Rais BK + -'!$E$1,VLOOKUP('US MTM - Calculation (Regular)'!Y6,'Rais BK + -'!$A$2:$W$13,5,FALSE),IF($AH$17='Rais BK + -'!$F$1,VLOOKUP('US MTM - Calculation (Regular)'!Y6,'Rais BK + -'!$A$2:$W$13,6,FALSE),IF($AH$17='Rais BK + -'!$G$1,VLOOKUP('US MTM - Calculation (Regular)'!Y6,'Rais BK + -'!$A$2:$W$13,7,FALSE),IF($AH$17='Rais BK + -'!$H$1,VLOOKUP('US MTM - Calculation (Regular)'!Y6,'Rais BK + -'!$A$2:$W$13,8,FALSE),IF($AH$17='Rais BK + -'!$I$1,VLOOKUP('US MTM - Calculation (Regular)'!Y6,'Rais BK + -'!$A$2:$W$13,9,FALSE),IF($AH$17='Rais BK + -'!$J$1,VLOOKUP('US MTM - Calculation (Regular)'!Y6,'Rais BK + -'!$A$2:$W$13,10,FALSE),IF($AH$17='Rais BK + -'!$K$1,VLOOKUP('US MTM - Calculation (Regular)'!Y6,'Rais BK + -'!$A$2:$W$13,11,FALSE),IF($AH$17='Rais BK + -'!$L$1,VLOOKUP('US MTM - Calculation (Regular)'!Y6,'Rais BK + -'!$A$2:$W$13,12,FALSE),IF($AH$17='Rais BK + -'!$M$1,VLOOKUP('US MTM - Calculation (Regular)'!Y6,'Rais BK + -'!$A$2:$W$13,13,FALSE),IF($AH$17='Rais BK + -'!$N$1,VLOOKUP('US MTM - Calculation (Regular)'!Y6,'Rais BK + -'!$A$2:$W$13,14,FALSE),IF($AH$17='Rais BK + -'!$O$1,VLOOKUP('US MTM - Calculation (Regular)'!Y6,'Rais BK + -'!$A$2:$W$13,15,FALSE),IF($AH$17='Rais BK + -'!$P$1,VLOOKUP('US MTM - Calculation (Regular)'!Y6,'Rais BK + -'!$A$2:$W$13,16,FALSE),IF($AH$17='Rais BK + -'!$Q$1,VLOOKUP('US MTM - Calculation (Regular)'!Y6,'Rais BK + -'!$A$2:$W$13,17,FALSE),IF($AH$17='Rais BK + -'!$R$1,VLOOKUP('US MTM - Calculation (Regular)'!Y6,'Rais BK + -'!$A$2:$W$13,18,FALSE),IF($AH$17='Rais BK + -'!$S$1,VLOOKUP('US MTM - Calculation (Regular)'!Y6,'Rais BK + -'!$A$2:$W$13,19,FALSE),IF($AH$17='Rais BK + -'!$T$1,VLOOKUP('US MTM - Calculation (Regular)'!Y6,'Rais BK + -'!$A$2:$W$13,20,FALSE),IF($AH$17='Rais BK + -'!$U$1,VLOOKUP('US MTM - Calculation (Regular)'!Y6,'Rais BK + -'!$A$2:$W$13,21,FALSE),IF($AH$17='Rais BK + -'!$V$1,VLOOKUP('US MTM - Calculation (Regular)'!Y6,'Rais BK + -'!$A$2:$W$13,22,FALSE),IF($AH$17='Rais BK + -'!$W$1,VLOOKUP('US MTM - Calculation (Regular)'!Y6,'Rais BK + -'!$A$2:$W$13,23,FALSE),)))))))))))))))))))))))</f>
        <v>0</v>
      </c>
      <c r="AF6" s="263">
        <f t="shared" si="0"/>
        <v>0</v>
      </c>
      <c r="AG6" s="242">
        <f>IF(OR(Sheet1!C138="",Sheet1!C138=" "),0,Sheet1!C138)</f>
        <v>0</v>
      </c>
      <c r="AH6" s="266">
        <f t="shared" si="5"/>
        <v>0</v>
      </c>
      <c r="AI6" s="275"/>
      <c r="AJ6" s="271"/>
      <c r="AK6" s="272"/>
      <c r="AM6" s="248"/>
      <c r="AN6" s="248"/>
      <c r="AO6" s="228"/>
      <c r="AP6" s="268" t="s">
        <v>549</v>
      </c>
      <c r="AQ6" s="250" t="str">
        <f>IF($AQ$1="","",HLOOKUP($AQ$1,'Measurement Chart'!$A$1:$AG$14,ROW(),FALSE))</f>
        <v/>
      </c>
      <c r="AR6" s="242">
        <f>IF(OR(Sheet1!C295="",Sheet1!C295=" "),0,Sheet1!C295)</f>
        <v>0</v>
      </c>
      <c r="AS6" s="251">
        <f t="shared" si="1"/>
        <v>0</v>
      </c>
      <c r="AT6" s="252">
        <f>IF($AS$4='Front Length +'!$B$1,VLOOKUP(AP6,'Front Length +'!$A$2:$AO$14,2,FALSE),IF($AS$4='Front Length +'!$C$1,VLOOKUP(AP6,'Front Length +'!$A$2:$AO$14,3,FALSE),IF($AS$4='Front Length +'!$D$1,VLOOKUP(AP6,'Front Length +'!$A$2:$AO$14,4,FALSE),IF($AS$4='Front Length +'!$E$1,VLOOKUP(AP6,'Front Length +'!$A$2:$AO$14,5,FALSE),IF($AS$4='Front Length +'!$F$1,VLOOKUP(AP6,'Front Length +'!$A$2:$AO$14,6,FALSE),IF($AS$4='Front Length +'!$G$1,VLOOKUP(AP6,'Front Length +'!$A$2:$AO$14,7,FALSE),IF($AS$4='Front Length +'!$H$1,VLOOKUP(AP6,'Front Length +'!$A$2:$AO$14,8,FALSE),IF($AS$4='Front Length +'!$I$1,VLOOKUP(AP6,'Front Length +'!$A$2:$AO$14,9,FALSE),IF($AS$4='Front Length +'!$J$1,VLOOKUP(AP6,'Front Length +'!$A$2:$AO$14,10,FALSE),IF($AS$4='Front Length +'!$K$1,VLOOKUP(AP6,'Front Length +'!$A$2:$AO$14,11,FALSE),IF($AS$4='Front Length +'!$L$1,VLOOKUP(AP6,'Front Length +'!$A$2:$AO$14,12,FALSE),IF($AS$4='Front Length +'!$M$1,VLOOKUP(AP6,'Front Length +'!$A$2:$AO$14,13,FALSE),IF($AS$4='Front Length +'!$N$1,VLOOKUP(AP6,'Front Length +'!$A$2:$AO$14,14,FALSE),IF($AS$4='Front Length +'!$O$1,VLOOKUP(AP6,'Front Length +'!$A$2:$AO$14,15,FALSE),IF($AS$4='Front Length +'!$P$1,VLOOKUP(AP6,'Front Length +'!$A$2:$AO$14,16,FALSE),IF($AS$4='Front Length +'!$Q$1,VLOOKUP(AP6,'Front Length +'!$A$2:$AO$14,17,FALSE),IF($AS$4='Front Length +'!$R$1,VLOOKUP(AP6,'Front Length +'!$A$2:$AO$14,18,FALSE),IF($AS$4='Front Length +'!$S$1,VLOOKUP(AP6,'Front Length +'!$A$2:$AO$14,19,FALSE),IF($AS$4='Front Length +'!$T$1,VLOOKUP(AP6,'Front Length +'!$A$2:$AO$14,20,FALSE),IF($AS$4='Front Length +'!$U$1,VLOOKUP(AP6,'Front Length +'!$A$2:$AO$14,21,FALSE),IF($AS$4='Front Length +'!$V$1,VLOOKUP(AP6,'Front Length +'!$A$2:$AO$14,22,FALSE),IF($AS$4='Front Length +'!$W$1,VLOOKUP(AP6,'Front Length +'!$A$2:$AO$14,23,FALSE),IF($AS$4='Front Length +'!$X$1,VLOOKUP(AP6,'Front Length +'!$A$2:$AO$14,24,FALSE),IF($AS$4='Front Length +'!$Y$1,VLOOKUP(AP6,'Front Length +'!$A$2:$AO$14,25,FALSE),IF($AS$4='Front Length +'!$Z$1,VLOOKUP(AP6,'Front Length +'!$A$2:$AO$14,26,FALSE),IF($AS$4='Front Length +'!$AA$1,VLOOKUP(AP6,'Front Length +'!$A$2:$AO$14,27,FALSE),IF($AS$4='Front Length +'!$AB$1,VLOOKUP(AP6,'Front Length +'!$A$2:$AO$14,28,FALSE),IF($AS$4='Front Length +'!$AC$1,VLOOKUP(AP6,'Front Length +'!$A$2:$AO$14,29,FALSE),IF($AS$4='Front Length +'!$AD$1,VLOOKUP(AP6,'Front Length +'!$A$2:$AO$14,30,FALSE),IF($AS$4='Front Length +'!$AE$1,VLOOKUP(AP6,'Front Length +'!$A$2:$AO$14,31,FALSE),IF($AS$4='Front Length +'!$AF$1,VLOOKUP(AP6,'Front Length +'!$A$2:$AO$14,32,FALSE),IF($AS$4='Front Length +'!$AG$1,VLOOKUP(AP6,'Front Length +'!$A$2:$AO$14,33,FALSE),IF($AS$4='Front Length +'!$AH$1,VLOOKUP(AP6,'Front Length +'!$A$2:$AO$14,34,FALSE),IF($AS$4='Front Length +'!$AI$1,VLOOKUP(AP6,'Front Length +'!$A$2:$AO$14,35,FALSE),IF($AS$4='Front Length +'!$AJ$1,VLOOKUP(AP6,'Front Length +'!$A$2:$AO$14,36,FALSE),IF($AS$4='Front Length +'!$AK$1,VLOOKUP(AP6,'Front Length +'!$A$2:$AO$14,37,FALSE),IF($AS$4='Front Length +'!$AL$1,VLOOKUP(AP6,'Front Length +'!$A$2:$AO$14,38,FALSE),IF($AS$4='Front Length +'!$AM$1,VLOOKUP(AP6,'Front Length +'!$A$2:$AO$14,39,FALSE),IF($AS$4='Front Length +'!$AN$1,VLOOKUP(AP6,'Front Length +'!$A$2:$AO$14,40,FALSE),IF($AS$4='Front Length +'!$AO$1,VLOOKUP(AP6,'Front Length +'!$A$2:$AO$14,41,FALSE),))))))))))))))))))))))))))))))))))))))))</f>
        <v>0</v>
      </c>
      <c r="AU6" s="252">
        <f>IF($AS$4='Front Length -'!$B$1,VLOOKUP(AP6,'Front Length -'!$A$2:$AO$14,2,FALSE),IF($AS$4='Front Length -'!$C$1,VLOOKUP(AP6,'Front Length -'!$A$2:$AO$14,3,FALSE),IF($AS$4='Front Length -'!$D$1,VLOOKUP(AP6,'Front Length -'!$A$2:$AO$14,4,FALSE),IF($AS$4='Front Length -'!$E$1,VLOOKUP(AP6,'Front Length -'!$A$2:$AO$14,5,FALSE),IF($AS$4='Front Length -'!$F$1,VLOOKUP(AP6,'Front Length -'!$A$2:$AO$14,6,FALSE),IF($AS$4='Front Length -'!$G$1,VLOOKUP(AP6,'Front Length -'!$A$2:$AO$14,7,FALSE),IF($AS$4='Front Length -'!$H$1,VLOOKUP(AP6,'Front Length -'!$A$2:$AO$14,8,FALSE),IF($AS$4='Front Length -'!$I$1,VLOOKUP(AP6,'Front Length -'!$A$2:$AO$14,9,FALSE),IF($AS$4='Front Length -'!$J$1,VLOOKUP(AP6,'Front Length -'!$A$2:$AO$14,10,FALSE),IF($AS$4='Front Length -'!$K$1,VLOOKUP(AP6,'Front Length -'!$A$2:$AO$14,11,FALSE),IF($AS$4='Front Length -'!$L$1,VLOOKUP(AP6,'Front Length -'!$A$2:$AO$14,12,FALSE),IF($AS$4='Front Length -'!$M$1,VLOOKUP(AP6,'Front Length -'!$A$2:$AO$14,13,FALSE),IF($AS$4='Front Length -'!$N$1,VLOOKUP(AP6,'Front Length -'!$A$2:$AO$14,14,FALSE),IF($AS$4='Front Length -'!$O$1,VLOOKUP(AP6,'Front Length -'!$A$2:$AO$14,15,FALSE),IF($AS$4='Front Length -'!$P$1,VLOOKUP(AP6,'Front Length -'!$A$2:$AO$14,16,FALSE),IF($AS$4='Front Length -'!$Q$1,VLOOKUP(AP6,'Front Length -'!$A$2:$AO$14,17,FALSE),IF($AS$4='Front Length -'!$R$1,VLOOKUP(AP6,'Front Length -'!$A$2:$AO$14,18,FALSE),IF($AS$4='Front Length -'!$S$1,VLOOKUP(AP6,'Front Length -'!$A$2:$AO$14,19,FALSE),IF($AS$4='Front Length -'!$T$1,VLOOKUP(AP6,'Front Length -'!$A$2:$AO$14,20,FALSE),IF($AS$4='Front Length -'!$U$1,VLOOKUP(AP6,'Front Length -'!$A$2:$AO$14,21,FALSE),IF($AS$4='Front Length -'!$V$1,VLOOKUP(AP6,'Front Length -'!$A$2:$AO$14,22,FALSE),IF($AS$4='Front Length -'!$W$1,VLOOKUP(AP6,'Front Length -'!$A$2:$AO$14,23,FALSE),IF($AS$4='Front Length -'!$X$1,VLOOKUP(AP6,'Front Length -'!$A$2:$AO$14,24,FALSE),IF($AS$4='Front Length -'!$Y$1,VLOOKUP(AP6,'Front Length -'!$A$2:$AO$14,25,FALSE),IF($AS$4='Front Length -'!$Z$1,VLOOKUP(AP6,'Front Length -'!$A$2:$AO$14,26,FALSE),IF($AS$4='Front Length -'!$AA$1,VLOOKUP(AP6,'Front Length -'!$A$2:$AO$14,27,FALSE),IF($AS$4='Front Length -'!$AB$1,VLOOKUP(AP6,'Front Length -'!$A$2:$AO$14,28,FALSE),IF($AS$4='Front Length -'!$AC$1,VLOOKUP(AP6,'Front Length -'!$A$2:$AO$14,29,FALSE),IF($AS$4='Front Length -'!$AD$1,VLOOKUP(AP6,'Front Length -'!$A$2:$AO$14,30,FALSE),IF($AS$4='Front Length -'!$AE$1,VLOOKUP(AP6,'Front Length -'!$A$2:$AO$14,31,FALSE),IF($AS$4='Front Length -'!$AF$1,VLOOKUP(AP6,'Front Length -'!$A$2:$AO$14,32,FALSE),IF($AS$4='Front Length -'!$AG$1,VLOOKUP(AP6,'Front Length -'!$A$2:$AO$14,33,FALSE),IF($AS$4='Front Length -'!$AH$1,VLOOKUP(AP6,'Front Length -'!$A$2:$AO$14,34,FALSE),IF($AS$4='Front Length -'!$AI$1,VLOOKUP(AP6,'Front Length -'!$A$2:$AO$14,35,FALSE),IF($AS$4='Front Length -'!$AJ$1,VLOOKUP(AP6,'Front Length -'!$A$2:$AO$14,36,FALSE),IF($AS$4='Front Length -'!$AK$1,VLOOKUP(AP6,'Front Length -'!$A$2:$AO$14,37,FALSE),IF($AS$4='Front Length -'!$AL$1,VLOOKUP(AP6,'Front Length -'!$A$2:$AO$14,38,FALSE),IF($AS$4='Front Length -'!$AM$1,VLOOKUP(AP6,'Front Length -'!$A$2:$AO$14,39,FALSE),IF($AS$4='Front Length -'!$AN$1,VLOOKUP(AP6,'Front Length -'!$A$2:$AO$14,40,FALSE),IF($AS$4='Front Length -'!$AO$1,VLOOKUP(AP6,'Front Length -'!$A$2:$AO$14,41,FALSE),))))))))))))))))))))))))))))))))))))))))</f>
        <v>0</v>
      </c>
      <c r="AV6" s="253" t="str">
        <f t="shared" si="6"/>
        <v/>
      </c>
      <c r="AW6" s="234"/>
      <c r="AX6" s="255"/>
      <c r="AY6" s="255"/>
      <c r="AZ6" s="255"/>
      <c r="BA6" s="255"/>
      <c r="BB6" s="255"/>
      <c r="BC6" s="255"/>
      <c r="BD6" s="255"/>
      <c r="BE6" s="255"/>
      <c r="BF6" s="255"/>
      <c r="BG6" s="255"/>
      <c r="BH6" s="255"/>
      <c r="BI6" s="255"/>
      <c r="BJ6" s="255"/>
      <c r="BK6" s="255"/>
      <c r="BL6" s="255"/>
      <c r="BM6" s="255"/>
      <c r="BN6" s="255"/>
      <c r="BO6" s="255"/>
      <c r="BP6" s="255"/>
      <c r="BQ6" s="255"/>
      <c r="BR6" s="255"/>
      <c r="BS6" s="255"/>
    </row>
    <row r="7" spans="1:77" ht="45.95" customHeight="1" x14ac:dyDescent="0.55000000000000004">
      <c r="A7" s="259">
        <v>6</v>
      </c>
      <c r="B7" s="260" t="s">
        <v>60</v>
      </c>
      <c r="C7" s="261">
        <f>IF($C$1="","",HLOOKUP($C$1,'Size chart - R'!$A$1:$AC$16,ROW(),FALSE))</f>
        <v>21.25</v>
      </c>
      <c r="D7" s="262">
        <f>IF(C7=" ",0,IF($S$17='AH 34 A+'!$B$1,VLOOKUP('US MTM - Calculation (Regular)'!B7,'AH 34 A+'!$A$2:$G$16,2,FALSE),IF($S$17='AH 34 A+'!$C$1,VLOOKUP('US MTM - Calculation (Regular)'!B7,'AH 34 A+'!$A$2:$G$16,3,FALSE),IF($S$17='AH 34 A+'!$D$1,VLOOKUP('US MTM - Calculation (Regular)'!B7,'AH 34 A+'!$A$2:$G$16,4,FALSE),IF($S$17='AH 34 A+'!$E$1,VLOOKUP('US MTM - Calculation (Regular)'!B7,'AH 34 A+'!$A$2:$G$16,5,FALSE),IF($S$17='AH 34 A+'!$F$1,VLOOKUP('US MTM - Calculation (Regular)'!B7,'AH 34 A+'!$A$2:$G$16,6,FALSE),IF($S$17='AH 34 A+'!$G$1,VLOOKUP('US MTM - Calculation (Regular)'!B7,'AH 34 A+'!$A$2:$G$16,7,FALSE),)))))))</f>
        <v>0</v>
      </c>
      <c r="E7" s="262">
        <f>IF(C7=" ",0,IF($S$18='Erect +'!$B$1,VLOOKUP('US MTM - Calculation (Regular)'!B7,'Erect +'!$A$2:$D$16,2,FALSE),IF($S$18='Erect +'!$C$1,VLOOKUP('US MTM - Calculation (Regular)'!B7,'Erect +'!$A$2:$D$16,3,FALSE),IF($S$18='Erect +'!$D$1,VLOOKUP('US MTM - Calculation (Regular)'!B7,'Erect +'!$A$2:$D$16,4,FALSE),))))</f>
        <v>0</v>
      </c>
      <c r="F7" s="262">
        <f>IF(C7=" ",0,IF($S$19='Full Chest'!$B$1,VLOOKUP('US MTM - Calculation (Regular)'!B7,'Full Chest'!$A$2:$F$16,2,FALSE),IF($S$19='Full Chest'!$C$1,VLOOKUP('US MTM - Calculation (Regular)'!B7,'Full Chest'!$A$2:$F$16,3,FALSE),IF($S$19='Full Chest'!$D$1,VLOOKUP('US MTM - Calculation (Regular)'!B7,'Full Chest'!$A$2:$F$16,4,FALSE),))))</f>
        <v>0</v>
      </c>
      <c r="G7" s="262">
        <f>IF(C7=" ",0,IF($S$20='Head For +'!$B$1,VLOOKUP('US MTM - Calculation (Regular)'!B7,'Head For +'!$A$2:$E$16,2,FALSE),IF($S$20='Head For +'!$C$1,VLOOKUP('US MTM - Calculation (Regular)'!B7,'Head For +'!$A$2:$E$16,3,FALSE),IF($S$20='Head For +'!$D$1,VLOOKUP('US MTM - Calculation (Regular)'!B7,'Head For +'!$A$2:$E$16,4,FALSE),IF($S$20='Head For +'!$E$1,VLOOKUP('US MTM - Calculation (Regular)'!B7,'Head For +'!$A$2:$E$16,5,FALSE),)))))</f>
        <v>0</v>
      </c>
      <c r="H7" s="262">
        <f>IF(C7=" ",0,IF($S$21='LOW-CLR +'!$B$1,VLOOKUP('US MTM - Calculation (Regular)'!B7,'LOW-CLR +'!$A$2:$H$16,2,FALSE),IF($S$21='LOW-CLR +'!$C$1,VLOOKUP('US MTM - Calculation (Regular)'!B7,'LOW-CLR +'!$A$2:$H$16,3,FALSE),IF($S$21='LOW-CLR +'!$D$1,VLOOKUP('US MTM - Calculation (Regular)'!B7,'LOW-CLR +'!$A$2:$H$16,4,FALSE),IF($S$21='LOW-CLR +'!$E$1,VLOOKUP('US MTM - Calculation (Regular)'!B7,'LOW-CLR +'!$A$2:$H$16,5,FALSE),IF($S$21='LOW-CLR +'!$F$1,VLOOKUP('US MTM - Calculation (Regular)'!B7,'LOW-CLR +'!$A$2:$H$16,6,FALSE),))))))</f>
        <v>0</v>
      </c>
      <c r="I7" s="262">
        <f>IF(C7=" ",0,IF($S$22='P+AH+1 2'!$B$1,VLOOKUP('US MTM - Calculation (Regular)'!B7,'P+AH+1 2'!$A$2:$D$16,2,FALSE),IF($S$22='P+AH+1 2'!$C$1,VLOOKUP('US MTM - Calculation (Regular)'!B7,'P+AH+1 2'!$A$2:$D$16,3,FALSE),IF($S$22='P+AH+1 2'!$D$1,VLOOKUP('US MTM - Calculation (Regular)'!B7,'P+AH+1 2'!$A$2:$D$16,4,FALSE),))))</f>
        <v>0</v>
      </c>
      <c r="J7" s="262"/>
      <c r="K7" s="263">
        <f t="shared" si="2"/>
        <v>21.25</v>
      </c>
      <c r="L7" s="242">
        <f>IF(OR(Sheet1!E27="",Sheet1!E27=" "),0,Sheet1!E27)</f>
        <v>20</v>
      </c>
      <c r="M7" s="486">
        <f t="shared" si="3"/>
        <v>-1.25</v>
      </c>
      <c r="N7" s="265">
        <f>IF($M$8='12 Back'!$B$1,VLOOKUP('US MTM - Calculation (Regular)'!B7,'12 Back'!$A$2:$BG$16,2,FALSE),IF($M$8='12 Back'!$C$1,VLOOKUP('US MTM - Calculation (Regular)'!B7,'12 Back'!$A$2:$BG$16,3,FALSE),IF($M$8='12 Back'!$D$1,VLOOKUP('US MTM - Calculation (Regular)'!B7,'12 Back'!$A$2:$BG$16,4,FALSE),IF($M$8='12 Back'!$E$1,VLOOKUP('US MTM - Calculation (Regular)'!B7,'12 Back'!$A$2:$BG$16,5,FALSE),IF($M$8='12 Back'!$F$1,VLOOKUP('US MTM - Calculation (Regular)'!B7,'12 Back'!$A$2:$BG$16,6,FALSE),IF($M$8='12 Back'!$G$1,VLOOKUP('US MTM - Calculation (Regular)'!B7,'12 Back'!$A$2:$BG$16,7,FALSE),IF($M$8='12 Back'!$H$1,VLOOKUP('US MTM - Calculation (Regular)'!B7,'12 Back'!$A$2:$BG$16,8,FALSE),IF($M$8='12 Back'!$I$1,VLOOKUP('US MTM - Calculation (Regular)'!B7,'12 Back'!$A$2:$BG$16,9,FALSE),IF($M$8='12 Back'!$J$1,VLOOKUP('US MTM - Calculation (Regular)'!B7,'12 Back'!$A$2:$BG$16,10,FALSE),IF($M$8='12 Back'!$K$1,VLOOKUP('US MTM - Calculation (Regular)'!B7,'12 Back'!$A$2:$BG$16,11,FALSE),IF($M$8='12 Back'!$L$1,VLOOKUP('US MTM - Calculation (Regular)'!B7,'12 Back'!$A$2:$BG$16,12,FALSE),IF($M$8='12 Back'!$M$1,VLOOKUP('US MTM - Calculation (Regular)'!B7,'12 Back'!$A$2:$BG$16,13,FALSE),IF($M$8='12 Back'!$N$1,VLOOKUP('US MTM - Calculation (Regular)'!B7,'12 Back'!$A$2:$BG$16,14,FALSE),IF($M$8='12 Back'!$O$1,VLOOKUP('US MTM - Calculation (Regular)'!B7,'12 Back'!$A$2:$BG$16,15,FALSE),IF($M$8='12 Back'!$P$1,VLOOKUP('US MTM - Calculation (Regular)'!B7,'12 Back'!$A$2:$BG$16,16,FALSE),IF($M$8='12 Back'!$Q$1,VLOOKUP('US MTM - Calculation (Regular)'!B7,'12 Back'!$A$2:$BG$16,17,FALSE),IF($M$8='12 Back'!$R$1,VLOOKUP('US MTM - Calculation (Regular)'!B7,'12 Back'!$A$2:$BG$16,18,FALSE),IF($M$8='12 Back'!$S$1,VLOOKUP('US MTM - Calculation (Regular)'!B7,'12 Back'!$A$2:$BG$16,19,FALSE),IF($M$8='12 Back'!$T$1,VLOOKUP('US MTM - Calculation (Regular)'!B7,'12 Back'!$A$2:$BG$16,20,FALSE),IF($M$8='12 Back'!$U$1,VLOOKUP('US MTM - Calculation (Regular)'!B7,'12 Back'!$A$2:$BG$16,21,FALSE),IF($M$8='12 Back'!$V$1,VLOOKUP('US MTM - Calculation (Regular)'!B7,'12 Back'!$A$2:$BG$16,22,FALSE),IF($M$8='12 Back'!$W$1,VLOOKUP('US MTM - Calculation (Regular)'!B7,'12 Back'!$A$2:$BG$16,23,FALSE),IF($M$8='12 Back'!$X$1,VLOOKUP('US MTM - Calculation (Regular)'!B7,'12 Back'!$A$2:$BG$16,24,FALSE),IF($M$8='12 Back'!$Y$1,VLOOKUP('US MTM - Calculation (Regular)'!B7,'12 Back'!$A$2:$BG$16,25,FALSE),IF($M$8='12 Back'!$Z$1,VLOOKUP('US MTM - Calculation (Regular)'!B7,'12 Back'!$A$2:$BG$16,26,FALSE),IF($M$8='12 Back'!$AA$1,VLOOKUP('US MTM - Calculation (Regular)'!B7,'12 Back'!$A$2:$BG$16,27,FALSE),IF($M$8='12 Back'!$AB$1,VLOOKUP('US MTM - Calculation (Regular)'!B7,'12 Back'!$A$2:$BG$16,28,FALSE),IF($M$8='12 Back'!$AC$1,VLOOKUP('US MTM - Calculation (Regular)'!B7,'12 Back'!$A$2:$BG$16,29,FALSE),IF($M$8='12 Back'!$AD$1,VLOOKUP('US MTM - Calculation (Regular)'!B7,'12 Back'!$A$2:$BG$16,30,FALSE),IF($M$8='12 Back'!$AE$1,VLOOKUP('US MTM - Calculation (Regular)'!B7,'12 Back'!$A$2:$BG$16,31,FALSE),IF($M$8='12 Back'!$AF$1,VLOOKUP('US MTM - Calculation (Regular)'!B7,'12 Back'!$A$2:$BG$16,32,FALSE),IF($M$8='12 Back'!$AG$1,VLOOKUP('US MTM - Calculation (Regular)'!B7,'12 Back'!$A$2:$BG$16,33,FALSE),IF($M$8='12 Back'!$AH$1,VLOOKUP('US MTM - Calculation (Regular)'!B7,'12 Back'!$A$2:$BG$16,34,FALSE),IF($M$8='12 Back'!$AI$1,VLOOKUP('US MTM - Calculation (Regular)'!B7,'12 Back'!$A$2:$BG$16,35,FALSE),IF($M$8='12 Back'!$AJ$1,VLOOKUP('US MTM - Calculation (Regular)'!B7,'12 Back'!$A$2:$BG$16,36,FALSE),IF($M$8='12 Back'!$AK$1,VLOOKUP('US MTM - Calculation (Regular)'!B7,'12 Back'!$A$2:$BG$16,37,FALSE),IF($M$8='12 Back'!$AL$1,VLOOKUP('US MTM - Calculation (Regular)'!B7,'12 Back'!$A$2:$BG$16,38,FALSE),IF($M$8='12 Back'!$AM$1,VLOOKUP('US MTM - Calculation (Regular)'!B7,'12 Back'!$A$2:$BG$16,39,FALSE),IF($M$8='12 Back'!$AN$1,VLOOKUP('US MTM - Calculation (Regular)'!B7,'12 Back'!$A$2:$BG$16,40,FALSE),IF($M$8='12 Back'!$AO$1,VLOOKUP('US MTM - Calculation (Regular)'!B7,'12 Back'!$A$2:$BG$16,41,FALSE),IF($M$8='12 Back'!$AP$1,VLOOKUP('US MTM - Calculation (Regular)'!B7,'12 Back'!$A$2:$BG$16,42,FALSE),IF($M$8='12 Back'!$AQ$1,VLOOKUP('US MTM - Calculation (Regular)'!B7,'12 Back'!$A$2:$BG$16,43,FALSE),IF($M$8='12 Back'!$AR$1,VLOOKUP('US MTM - Calculation (Regular)'!B7,'12 Back'!$A$2:$BG$16,44,FALSE),IF($M$8='12 Back'!$AS$1,VLOOKUP('US MTM - Calculation (Regular)'!B7,'12 Back'!$A$2:$BG$16,45,FALSE),IF($M$8='12 Back'!$AT$1,VLOOKUP('US MTM - Calculation (Regular)'!B7,'12 Back'!$A$2:$BG$16,46,FALSE),IF($M$8='12 Back'!$AU$1,VLOOKUP('US MTM - Calculation (Regular)'!B7,'12 Back'!$A$2:$BG$16,47,FALSE),IF($M$8='12 Back'!$AV$1,VLOOKUP('US MTM - Calculation (Regular)'!B7,'12 Back'!$A$2:$BG$16,48,FALSE),IF($M$8='12 Back'!$AW$1,VLOOKUP('US MTM - Calculation (Regular)'!B7,'12 Back'!$A$2:$BG$16,49,FALSE),IF($M$8='12 Back'!$AX$1,VLOOKUP('US MTM - Calculation (Regular)'!B7,'12 Back'!$A$2:$BG$16,50,FALSE),IF($M$8='12 Back'!$AY$1,VLOOKUP('US MTM - Calculation (Regular)'!B7,'12 Back'!$A$2:$BG$16,51,FALSE),IF($M$8='12 Back'!$AZ$1,VLOOKUP('US MTM - Calculation (Regular)'!B7,'12 Back'!$A$2:$BG$16,52,FALSE),IF($M$8='12 Back'!$BA$1,VLOOKUP('US MTM - Calculation (Regular)'!B7,'12 Back'!$A$2:$BG$16,53,FALSE),IF($M$8='12 Back'!$BB$1,VLOOKUP('US MTM - Calculation (Regular)'!B7,'12 Back'!$A$2:$BG$16,54,FALSE),IF($M$8='12 Back'!$BC$1,VLOOKUP('US MTM - Calculation (Regular)'!B7,'12 Back'!$A$2:$BG$16,55,FALSE),IF($M$8='12 Back'!$BD$1,VLOOKUP('US MTM - Calculation (Regular)'!B7,'12 Back'!$A$2:$BG$16,56,FALSE),IF($M$8='12 Back'!$BE$1,VLOOKUP('US MTM - Calculation (Regular)'!B7,'12 Back'!$A$2:$BG$16,57,FALSE),IF($M$8='12 Back'!$BF$1,VLOOKUP('US MTM - Calculation (Regular)'!B7,'12 Back'!$A$2:$BG$16,58,FALSE),IF($M$8='12 Back'!$BG$1,VLOOKUP('US MTM - Calculation (Regular)'!B7,'12 Back'!$A$2:$BG$16,59,FALSE),))))))))))))))))))))))))))))))))))))))))))))))))))))))))))</f>
        <v>-0.25</v>
      </c>
      <c r="O7" s="265">
        <f>IF($M$3='Half Grith'!$B$1,VLOOKUP('US MTM - Calculation (Regular)'!B7,'Half Grith'!$A$2:$BN$16,2,FALSE),IF($M$3='Half Grith'!$C$1,VLOOKUP('US MTM - Calculation (Regular)'!B7,'Half Grith'!$A$2:$BN$16,3,FALSE),IF($M$3='Half Grith'!$D$1,VLOOKUP('US MTM - Calculation (Regular)'!B7,'Half Grith'!$A$2:$BN$16,4,FALSE),IF($M$3='Half Grith'!$E$1,VLOOKUP('US MTM - Calculation (Regular)'!B7,'Half Grith'!$A$2:$BN$16,5,FALSE),IF($M$3='Half Grith'!$F$1,VLOOKUP('US MTM - Calculation (Regular)'!B7,'Half Grith'!$A$2:$BN$16,6,FALSE),IF($M$3='Half Grith'!$G$1,VLOOKUP('US MTM - Calculation (Regular)'!B7,'Half Grith'!$A$2:$BN$16,7,FALSE),IF($M$3='Half Grith'!$H$1,VLOOKUP('US MTM - Calculation (Regular)'!B7,'Half Grith'!$A$2:$BN$16,8,FALSE),IF($M$3='Half Grith'!$I$1,VLOOKUP('US MTM - Calculation (Regular)'!B7,'Half Grith'!$A$2:$BN$16,9,FALSE),IF($M$3='Half Grith'!$J$1,VLOOKUP('US MTM - Calculation (Regular)'!B7,'Half Grith'!$A$2:$BN$16,10,FALSE),IF($M$3='Half Grith'!$K$1,VLOOKUP('US MTM - Calculation (Regular)'!B7,'Half Grith'!$A$2:$BN$16,11,FALSE),IF($M$3='Half Grith'!$L$1,VLOOKUP('US MTM - Calculation (Regular)'!B7,'Half Grith'!$A$2:$BN$16,12,FALSE),IF($M$3='Half Grith'!$M$1,VLOOKUP('US MTM - Calculation (Regular)'!B7,'Half Grith'!$A$2:$BN$16,13,FALSE),IF($M$3='Half Grith'!$N$1,VLOOKUP('US MTM - Calculation (Regular)'!B7,'Half Grith'!$A$2:$BN$16,14,FALSE),IF($M$3='Half Grith'!$O$1,VLOOKUP('US MTM - Calculation (Regular)'!B7,'Half Grith'!$A$2:$BN$16,15,FALSE),IF($M$3='Half Grith'!$P$1,VLOOKUP('US MTM - Calculation (Regular)'!B7,'Half Grith'!$A$2:$BN$16,16,FALSE),IF($M$3='Half Grith'!$Q$1,VLOOKUP('US MTM - Calculation (Regular)'!B7,'Half Grith'!$A$2:$BN$16,17,FALSE),IF($M$3='Half Grith'!$R$1,VLOOKUP('US MTM - Calculation (Regular)'!B7,'Half Grith'!$A$2:$BN$16,18,FALSE),IF($M$3='Half Grith'!$S$1,VLOOKUP('US MTM - Calculation (Regular)'!B7,'Half Grith'!$A$2:$BN$16,19,FALSE),IF($M$3='Half Grith'!$T$1,VLOOKUP('US MTM - Calculation (Regular)'!B7,'Half Grith'!$A$2:$BN$16,20,FALSE),IF($M$3='Half Grith'!$U$1,VLOOKUP('US MTM - Calculation (Regular)'!B7,'Half Grith'!$A$2:$BN$16,21,FALSE),IF($M$3='Half Grith'!$V$1,VLOOKUP('US MTM - Calculation (Regular)'!B7,'Half Grith'!$A$2:$BN$16,22,FALSE),IF($M$3='Half Grith'!$W$1,VLOOKUP('US MTM - Calculation (Regular)'!B7,'Half Grith'!$A$2:$BN$16,23,FALSE),IF($M$3='Half Grith'!$X$1,VLOOKUP('US MTM - Calculation (Regular)'!B7,'Half Grith'!$A$2:$BN$16,24,FALSE),IF($M$3='Half Grith'!$Y$1,VLOOKUP('US MTM - Calculation (Regular)'!B7,'Half Grith'!$A$2:$BN$16,25,FALSE),IF($M$3='Half Grith'!$Z$1,VLOOKUP('US MTM - Calculation (Regular)'!B7,'Half Grith'!$A$2:$BN$16,26,FALSE),IF($M$3='Half Grith'!$AA$1,VLOOKUP('US MTM - Calculation (Regular)'!B7,'Half Grith'!$A$2:$BN$16,27,FALSE),IF($M$3='Half Grith'!$AB$1,VLOOKUP('US MTM - Calculation (Regular)'!B7,'Half Grith'!$A$2:$BN$16,28,FALSE),IF($M$3='Half Grith'!$AC$1,VLOOKUP('US MTM - Calculation (Regular)'!B7,'Half Grith'!$A$2:$BN$16,29,FALSE),IF($M$3='Half Grith'!$AD$1,VLOOKUP('US MTM - Calculation (Regular)'!B7,'Half Grith'!$A$2:$BN$16,30,FALSE),IF($M$3='Half Grith'!$AE$1,VLOOKUP('US MTM - Calculation (Regular)'!B7,'Half Grith'!$A$2:$BN$16,31,FALSE),IF($M$3='Half Grith'!$AF$1,VLOOKUP('US MTM - Calculation (Regular)'!B7,'Half Grith'!$A$2:$BN$16,32,FALSE),IF($M$3='Half Grith'!$AG$1,VLOOKUP('US MTM - Calculation (Regular)'!B7,'Half Grith'!$A$2:$BN$16,33,FALSE),IF($M$3='Half Grith'!$AH$1,VLOOKUP('US MTM - Calculation (Regular)'!B7,'Half Grith'!$A$2:$BN$16,34,FALSE),IF($M$3='Half Grith'!$AI$1,VLOOKUP('US MTM - Calculation (Regular)'!B7,'Half Grith'!$A$2:$BN$16,35,FALSE),IF($M$3='Half Grith'!$AJ$1,VLOOKUP('US MTM - Calculation (Regular)'!B7,'Half Grith'!$A$2:$BN$16,36,FALSE),IF($M$3='Half Grith'!$AK$1,VLOOKUP('US MTM - Calculation (Regular)'!B7,'Half Grith'!$A$2:$BN$16,37,FALSE),IF($M$3='Half Grith'!$AL$1,VLOOKUP('US MTM - Calculation (Regular)'!B7,'Half Grith'!$A$2:$BN$16,38,FALSE),IF($M$3='Half Grith'!$AM$1,VLOOKUP('US MTM - Calculation (Regular)'!B7,'Half Grith'!$A$2:$BN$16,39,FALSE),IF($M$3='Half Grith'!$AN$1,VLOOKUP('US MTM - Calculation (Regular)'!B7,'Half Grith'!$A$2:$BN$16,40,FALSE),IF($M$3='Half Grith'!$AO$1,VLOOKUP('US MTM - Calculation (Regular)'!B7,'Half Grith'!$A$2:$BN$16,41,FALSE),IF($M$3='Half Grith'!$AP$1,VLOOKUP('US MTM - Calculation (Regular)'!B7,'Half Grith'!$A$2:$BN$16,42,FALSE),IF($M$3='Half Grith'!$AQ$1,VLOOKUP('US MTM - Calculation (Regular)'!B7,'Half Grith'!$A$2:$BN$16,43,FALSE),IF($M$3='Half Grith'!$AR$1,VLOOKUP('US MTM - Calculation (Regular)'!B7,'Half Grith'!$A$2:$BN$16,44,FALSE),IF($M$3='Half Grith'!$AS$1,VLOOKUP('US MTM - Calculation (Regular)'!B7,'Half Grith'!$A$2:$BN$16,45,FALSE),IF($M$3='Half Grith'!$AT$1,VLOOKUP('US MTM - Calculation (Regular)'!B7,'Half Grith'!$A$2:$BN$16,46,FALSE),IF($M$3='Half Grith'!$AU$1,VLOOKUP('US MTM - Calculation (Regular)'!B7,'Half Grith'!$A$2:$BN$16,47,FALSE),IF($M$3='Half Grith'!$AV$1,VLOOKUP('US MTM - Calculation (Regular)'!B7,'Half Grith'!$A$2:$BN$16,48,FALSE),IF($M$3='Half Grith'!$AW$1,VLOOKUP('US MTM - Calculation (Regular)'!B7,'Half Grith'!$A$2:$BN$16,49,FALSE),IF($M$3='Half Grith'!$AX$1,VLOOKUP('US MTM - Calculation (Regular)'!B7,'Half Grith'!$A$2:$BN$16,50,FALSE),IF($M$3='Half Grith'!$AY$1,VLOOKUP('US MTM - Calculation (Regular)'!B7,'Half Grith'!$A$2:$BN$16,51,FALSE),IF($M$3='Half Grith'!$AZ$1,VLOOKUP('US MTM - Calculation (Regular)'!B7,'Half Grith'!$A$2:$BN$16,52,FALSE),IF($M$3='Half Grith'!$BA$1,VLOOKUP('US MTM - Calculation (Regular)'!B7,'Half Grith'!$A$2:$BN$16,53,FALSE),IF($M$3='Half Grith'!$BB$1,VLOOKUP('US MTM - Calculation (Regular)'!B7,'Half Grith'!$A$2:$BN$16,54,FALSE),IF($M$3='Half Grith'!$BC$1,VLOOKUP('US MTM - Calculation (Regular)'!B7,'Half Grith'!$A$2:$BN$16,55,FALSE),IF($M$3='Half Grith'!$BD$1,VLOOKUP('US MTM - Calculation (Regular)'!B7,'Half Grith'!$A$2:$BN$16,56,FALSE),IF($M$3='Half Grith'!$BE$1,VLOOKUP('US MTM - Calculation (Regular)'!B7,'Half Grith'!$A$2:$BN$16,57,FALSE),IF($M$3='Half Grith'!$BF$1,VLOOKUP('US MTM - Calculation (Regular)'!B7,'Half Grith'!$A$2:$BN$16,58,FALSE),IF($M$3='Half Grith'!$BG$1,VLOOKUP('US MTM - Calculation (Regular)'!B7,'Half Grith'!$A$2:$BN$16,59,FALSE),IF($M$3='Half Grith'!$BH$1,VLOOKUP('US MTM - Calculation (Regular)'!B7,'Half Grith'!$A$2:$BN$16,60,FALSE),IF($M$3='Half Grith'!$BI$1,VLOOKUP('US MTM - Calculation (Regular)'!B7,'Half Grith'!$A$2:$BN$16,61,FALSE),IF($M$3='Half Grith'!$BJ$1,VLOOKUP('US MTM - Calculation (Regular)'!B7,'Half Grith'!$A$2:$BN$16,62,FALSE),IF($M$3='Half Grith'!$BK$1,VLOOKUP('US MTM - Calculation (Regular)'!B7,'Half Grith'!$A$2:$BN$16,63,FALSE),IF($M$3='Half Grith'!$BL$1,VLOOKUP('US MTM - Calculation (Regular)'!B7,'Half Grith'!$A$2:$BN$16,64,FALSE),IF($M$3='Half Grith'!$BM$1,VLOOKUP('US MTM - Calculation (Regular)'!B7,'Half Grith'!$A$2:$BN$16,65,FALSE),))))))))))))))))))))))))))))))))))))))))))))))))))))))))))))))))</f>
        <v>0</v>
      </c>
      <c r="P7" s="265">
        <f>IF($M$4=SEAT!$B$1,VLOOKUP('US MTM - Calculation (Regular)'!B7,SEAT!$A$2:$AY$16,2,FALSE),IF($M$4=SEAT!$C$1,VLOOKUP('US MTM - Calculation (Regular)'!B7,SEAT!$A$2:$AY$16,3,FALSE),IF($M$4=SEAT!$D$1,VLOOKUP('US MTM - Calculation (Regular)'!B7,SEAT!$A$2:$AY$16,4,FALSE),IF($M$4=SEAT!$E$1,VLOOKUP('US MTM - Calculation (Regular)'!B7,SEAT!$A$2:$AY$16,5,FALSE),IF($M$4=SEAT!$F$1,VLOOKUP('US MTM - Calculation (Regular)'!B7,SEAT!$A$2:$AY$16,6,FALSE),IF($M$4=SEAT!$G$1,VLOOKUP('US MTM - Calculation (Regular)'!B7,SEAT!$A$2:$AY$16,7,FALSE),IF($M$4=SEAT!$H$1,VLOOKUP('US MTM - Calculation (Regular)'!B7,SEAT!$A$2:$AY$16,8,FALSE),IF($M$4=SEAT!$I$1,VLOOKUP('US MTM - Calculation (Regular)'!B7,SEAT!$A$2:$AY$16,9,FALSE),IF($M$4=SEAT!$J$1,VLOOKUP('US MTM - Calculation (Regular)'!B7,SEAT!$A$2:$AY$16,10,FALSE),IF($M$4=SEAT!$K$1,VLOOKUP('US MTM - Calculation (Regular)'!B7,SEAT!$A$2:$AY$16,11,FALSE),IF($M$4=SEAT!$L$1,VLOOKUP('US MTM - Calculation (Regular)'!B7,SEAT!$A$2:$AY$16,12,FALSE),IF($M$4=SEAT!$M$1,VLOOKUP('US MTM - Calculation (Regular)'!B7,SEAT!$A$2:$AY$16,13,FALSE),IF($M$4=SEAT!$N$1,VLOOKUP('US MTM - Calculation (Regular)'!B7,SEAT!$A$2:$AY$16,14,FALSE),IF($M$4=SEAT!$O$1,VLOOKUP('US MTM - Calculation (Regular)'!B7,SEAT!$A$2:$AY$16,15,FALSE),IF($M$4=SEAT!$P$1,VLOOKUP('US MTM - Calculation (Regular)'!B7,SEAT!$A$2:$AY$16,16,FALSE),IF($M$4=SEAT!$Q$1,VLOOKUP('US MTM - Calculation (Regular)'!B7,SEAT!$A$2:$AY$16,17,FALSE),IF($M$4=SEAT!$R$1,VLOOKUP('US MTM - Calculation (Regular)'!B7,SEAT!$A$2:$AY$16,18,FALSE),IF($M$4=SEAT!$S$1,VLOOKUP('US MTM - Calculation (Regular)'!B7,SEAT!$A$2:$AY$16,19,FALSE),IF($M$4=SEAT!$T$1,VLOOKUP('US MTM - Calculation (Regular)'!B7,SEAT!$A$2:$AY$16,20,FALSE),IF($M$4=SEAT!$U$1,VLOOKUP('US MTM - Calculation (Regular)'!B7,SEAT!$A$2:$AY$16,21,FALSE),IF($M$4=SEAT!$V$1,VLOOKUP('US MTM - Calculation (Regular)'!B7,SEAT!$A$2:$AY$16,22,FALSE),IF($M$4=SEAT!$W$1,VLOOKUP('US MTM - Calculation (Regular)'!B7,SEAT!$A$2:$AY$16,23,FALSE),IF($M$4=SEAT!$X$1,VLOOKUP('US MTM - Calculation (Regular)'!B7,SEAT!$A$2:$AY$16,24,FALSE),IF($M$4=SEAT!$Y$1,VLOOKUP('US MTM - Calculation (Regular)'!B7,SEAT!$A$2:$AY$16,25,FALSE),IF($M$4=SEAT!$Z$1,VLOOKUP('US MTM - Calculation (Regular)'!B7,SEAT!$A$2:$AY$16,26,FALSE),IF($M$4=SEAT!$AA$1,VLOOKUP('US MTM - Calculation (Regular)'!B7,SEAT!$A$2:$AY$16,27,FALSE),IF($M$4=SEAT!$AB$1,VLOOKUP('US MTM - Calculation (Regular)'!B7,SEAT!$A$2:$AY$16,28,FALSE),IF($M$4=SEAT!$AC$1,VLOOKUP('US MTM - Calculation (Regular)'!B7,SEAT!$A$2:$AY$16,29,FALSE),IF($M$4=SEAT!$AD$1,VLOOKUP('US MTM - Calculation (Regular)'!B7,SEAT!$A$2:$AY$16,30,FALSE),IF($M$4=SEAT!$AE$1,VLOOKUP('US MTM - Calculation (Regular)'!B7,SEAT!$A$2:$AY$16,31,FALSE),IF($M$4=SEAT!$AF$1,VLOOKUP('US MTM - Calculation (Regular)'!B7,SEAT!$A$2:$AY$16,32,FALSE),IF($M$4=SEAT!$AG$1,VLOOKUP('US MTM - Calculation (Regular)'!B7,SEAT!$A$2:$AY$16,33,FALSE),IF($M$4=SEAT!$AH$1,VLOOKUP('US MTM - Calculation (Regular)'!B7,SEAT!$A$2:$AY$16,34,FALSE),IF($M$4=SEAT!$AI$1,VLOOKUP('US MTM - Calculation (Regular)'!B7,SEAT!$A$2:$AY$16,35,FALSE),IF($M$4=SEAT!$AJ$1,VLOOKUP('US MTM - Calculation (Regular)'!B7,SEAT!$A$2:$AY$16,36,FALSE),IF($M$4=SEAT!$AK$1,VLOOKUP('US MTM - Calculation (Regular)'!B7,SEAT!$A$2:$AY$16,37,FALSE),IF($M$4=SEAT!$AL$1,VLOOKUP('US MTM - Calculation (Regular)'!B7,SEAT!$A$2:$AY$16,38,FALSE),IF($M$4=SEAT!$AM$1,VLOOKUP('US MTM - Calculation (Regular)'!B7,SEAT!$A$2:$AY$16,39,FALSE),IF($M$4=SEAT!$AN$1,VLOOKUP('US MTM - Calculation (Regular)'!B7,SEAT!$A$2:$AY$16,40,FALSE),IF($M$4=SEAT!$AO$1,VLOOKUP('US MTM - Calculation (Regular)'!B7,SEAT!$A$2:$AY$16,41,FALSE),IF($M$4=SEAT!$AP$1,VLOOKUP('US MTM - Calculation (Regular)'!B7,SEAT!$A$2:$AY$16,42,FALSE),IF($M$4=SEAT!$AQ$1,VLOOKUP('US MTM - Calculation (Regular)'!B7,SEAT!$A$2:$AY$16,43,FALSE),IF($M$4=SEAT!$AR$1,VLOOKUP('US MTM - Calculation (Regular)'!B7,SEAT!$A$2:$AY$16,44,FALSE),IF($M$4=SEAT!$AS$1,VLOOKUP('US MTM - Calculation (Regular)'!B7,SEAT!$A$2:$AY$16,45,FALSE),IF($M$4=SEAT!$AT$1,VLOOKUP('US MTM - Calculation (Regular)'!B7,SEAT!$A$2:$AY$16,46,FALSE),IF($M$4=SEAT!$AU$1,VLOOKUP('US MTM - Calculation (Regular)'!B7,SEAT!$A$2:$AY$16,47,FALSE),IF($M$4=SEAT!$AV$1,VLOOKUP('US MTM - Calculation (Regular)'!B7,SEAT!$A$2:$AY$16,48,FALSE),IF($M$4=SEAT!$AW$1,VLOOKUP('US MTM - Calculation (Regular)'!B7,SEAT!$A$2:$AY$16,49,FALSE),IF($M$4=SEAT!$AX$1,VLOOKUP('US MTM - Calculation (Regular)'!B7,SEAT!$A$2:$AY$16,50,FALSE),IF($M$4=SEAT!$AY$1,VLOOKUP('US MTM - Calculation (Regular)'!B7,SEAT!$A$2:$AY$16,51,FALSE),))))))))))))))))))))))))))))))))))))))))))))))))))</f>
        <v>0</v>
      </c>
      <c r="Q7" s="265">
        <f>IF($M$5='4LEN'!$B$1,VLOOKUP('US MTM - Calculation (Regular)'!B7,'4LEN'!$A$2:$BM$16,2,FALSE),IF($M$5='4LEN'!$C$1,VLOOKUP('US MTM - Calculation (Regular)'!B7,'4LEN'!$A$2:$BM$16,3,FALSE),IF($M$5='4LEN'!$D$1,VLOOKUP('US MTM - Calculation (Regular)'!B7,'4LEN'!$A$2:$BM$16,4,FALSE),IF($M$5='4LEN'!$E$1,VLOOKUP('US MTM - Calculation (Regular)'!B7,'4LEN'!$A$2:$BM$16,5,FALSE),IF($M$5='4LEN'!$F$1,VLOOKUP('US MTM - Calculation (Regular)'!B7,'4LEN'!$A$2:$BM$16,6,FALSE),IF($M$5='4LEN'!$G$1,VLOOKUP('US MTM - Calculation (Regular)'!B7,'4LEN'!$A$2:$BM$16,7,FALSE),IF($M$5='4LEN'!$H$1,VLOOKUP('US MTM - Calculation (Regular)'!B7,'4LEN'!$A$2:$BM$16,8,FALSE),IF($M$5='4LEN'!$I$1,VLOOKUP('US MTM - Calculation (Regular)'!B7,'4LEN'!$A$2:$BM$16,9,FALSE),IF($M$5='4LEN'!$J$1,VLOOKUP('US MTM - Calculation (Regular)'!B7,'4LEN'!$A$2:$BM$16,10,FALSE),IF($M$5='4LEN'!$K$1,VLOOKUP('US MTM - Calculation (Regular)'!B7,'4LEN'!$A$2:$BM$16,11,FALSE),IF($M$5='4LEN'!$L$1,VLOOKUP('US MTM - Calculation (Regular)'!B7,'4LEN'!$A$2:$BM$16,12,FALSE),IF($M$5='4LEN'!$M$1,VLOOKUP('US MTM - Calculation (Regular)'!B7,'4LEN'!$A$2:$BM$16,13,FALSE),IF($M$5='4LEN'!$N$1,VLOOKUP('US MTM - Calculation (Regular)'!B7,'4LEN'!$A$2:$BM$16,14,FALSE),IF($M$5='4LEN'!$O$1,VLOOKUP('US MTM - Calculation (Regular)'!B7,'4LEN'!$A$2:$BM$16,15,FALSE),IF($M$5='4LEN'!$P$1,VLOOKUP('US MTM - Calculation (Regular)'!B7,'4LEN'!$A$2:$BM$16,16,FALSE),IF($M$5='4LEN'!$Q$1,VLOOKUP('US MTM - Calculation (Regular)'!B7,'4LEN'!$A$2:$BM$16,17,FALSE),IF($M$5='4LEN'!$R$1,VLOOKUP('US MTM - Calculation (Regular)'!B7,'4LEN'!$A$2:$BM$16,18,FALSE),IF($M$5='4LEN'!$S$1,VLOOKUP('US MTM - Calculation (Regular)'!B7,'4LEN'!$A$2:$BM$16,19,FALSE),IF($M$5='4LEN'!$T$1,VLOOKUP('US MTM - Calculation (Regular)'!B7,'4LEN'!$A$2:$BM$16,20,FALSE),IF($M$5='4LEN'!$U$1,VLOOKUP('US MTM - Calculation (Regular)'!B7,'4LEN'!$A$2:$BM$16,21,FALSE),IF($M$5='4LEN'!$V$1,VLOOKUP('US MTM - Calculation (Regular)'!B7,'4LEN'!$A$2:$BM$16,22,FALSE),IF($M$5='4LEN'!$W$1,VLOOKUP('US MTM - Calculation (Regular)'!B7,'4LEN'!$A$2:$BM$16,23,FALSE),IF($M$5='4LEN'!$X$1,VLOOKUP('US MTM - Calculation (Regular)'!B7,'4LEN'!$A$2:$BM$16,24,FALSE),IF($M$5='4LEN'!$Y$1,VLOOKUP('US MTM - Calculation (Regular)'!B7,'4LEN'!$A$2:$BM$16,25,FALSE),IF($M$5='4LEN'!$Z$1,VLOOKUP('US MTM - Calculation (Regular)'!B7,'4LEN'!$A$2:$BM$16,26,FALSE),IF($M$5='4LEN'!$AA$1,VLOOKUP('US MTM - Calculation (Regular)'!B7,'4LEN'!$A$2:$BM$16,27,FALSE),IF($M$5='4LEN'!$AB$1,VLOOKUP('US MTM - Calculation (Regular)'!B7,'4LEN'!$A$2:$BM$16,28,FALSE),IF($M$5='4LEN'!$AC$1,VLOOKUP('US MTM - Calculation (Regular)'!B7,'4LEN'!$A$2:$BM$16,29,FALSE),IF($M$5='4LEN'!$AD$1,VLOOKUP('US MTM - Calculation (Regular)'!B7,'4LEN'!$A$2:$BM$16,30,FALSE),IF($M$5='4LEN'!$AE$1,VLOOKUP('US MTM - Calculation (Regular)'!B7,'4LEN'!$A$2:$BM$16,31,FALSE),IF($M$5='4LEN'!$AF$1,VLOOKUP('US MTM - Calculation (Regular)'!B7,'4LEN'!$A$2:$BM$16,32,FALSE),IF($M$5='4LEN'!$AG$1,VLOOKUP('US MTM - Calculation (Regular)'!B7,'4LEN'!$A$2:$BM$16,33,FALSE),IF($M$5='4LEN'!$AH$1,VLOOKUP('US MTM - Calculation (Regular)'!B7,'4LEN'!$A$2:$BM$16,34,FALSE),IF($M$5='4LEN'!$AI$1,VLOOKUP('US MTM - Calculation (Regular)'!B7,'4LEN'!$A$2:$BM$16,35,FALSE),IF($M$5='4LEN'!$AJ$1,VLOOKUP('US MTM - Calculation (Regular)'!B7,'4LEN'!$A$2:$BM$16,36,FALSE),IF($M$5='4LEN'!$AK$1,VLOOKUP('US MTM - Calculation (Regular)'!B7,'4LEN'!$A$2:$BM$16,37,FALSE),IF($M$5='4LEN'!$AL$1,VLOOKUP('US MTM - Calculation (Regular)'!B7,'4LEN'!$A$2:$BM$16,38,FALSE),IF($M$5='4LEN'!$AM$1,VLOOKUP('US MTM - Calculation (Regular)'!B7,'4LEN'!$A$2:$BM$16,39,FALSE),IF($M$5='4LEN'!$AN$1,VLOOKUP('US MTM - Calculation (Regular)'!B7,'4LEN'!$A$2:$BM$16,40,FALSE),IF($M$5='4LEN'!$AO$1,VLOOKUP('US MTM - Calculation (Regular)'!B7,'4LEN'!$A$2:$BM$16,41,FALSE),IF($M$5='4LEN'!$AP$1,VLOOKUP('US MTM - Calculation (Regular)'!B7,'4LEN'!$A$2:$BM$16,42,FALSE),IF($M$5='4LEN'!$AQ$1,VLOOKUP('US MTM - Calculation (Regular)'!B7,'4LEN'!$A$2:$BM$16,43,FALSE),IF($M$5='4LEN'!$AR$1,VLOOKUP('US MTM - Calculation (Regular)'!B7,'4LEN'!$A$2:$BM$16,44,FALSE),IF($M$5='4LEN'!$AS$1,VLOOKUP('US MTM - Calculation (Regular)'!B7,'4LEN'!$A$2:$BM$16,45,FALSE),IF($M$5='4LEN'!$AT$1,VLOOKUP('US MTM - Calculation (Regular)'!B7,'4LEN'!$A$2:$BM$16,46,FALSE),IF($M$5='4LEN'!$AU$1,VLOOKUP('US MTM - Calculation (Regular)'!B7,'4LEN'!$A$2:$BM$16,47,FALSE),IF($M$5='4LEN'!$AV$1,VLOOKUP('US MTM - Calculation (Regular)'!B7,'4LEN'!$A$2:$BM$16,48,FALSE),IF($M$5='4LEN'!$AW$1,VLOOKUP('US MTM - Calculation (Regular)'!B7,'4LEN'!$A$2:$BM$16,49,FALSE),IF($M$5='4LEN'!$AX$1,VLOOKUP('US MTM - Calculation (Regular)'!B7,'4LEN'!$A$2:$BM$16,50,FALSE),IF($M$5='4LEN'!$AY$1,VLOOKUP('US MTM - Calculation (Regular)'!B7,'4LEN'!$A$2:$BM$16,51,FALSE),IF($M$5='4LEN'!$AZ$1,VLOOKUP('US MTM - Calculation (Regular)'!B7,'4LEN'!$A$2:$BM$16,52,FALSE),IF($M$5='4LEN'!$BA$1,VLOOKUP('US MTM - Calculation (Regular)'!B7,'4LEN'!$A$2:$BM$16,53,FALSE),IF($M$5='4LEN'!$BB$1,VLOOKUP('US MTM - Calculation (Regular)'!B7,'4LEN'!$A$2:$BM$16,54,FALSE),IF($M$5='4LEN'!$BC$1,VLOOKUP('US MTM - Calculation (Regular)'!B7,'4LEN'!$A$2:$BM$16,55,FALSE),IF($M$5='4LEN'!$BD$1,VLOOKUP('US MTM - Calculation (Regular)'!B7,'4LEN'!$A$2:$BM$16,56,FALSE),IF($M$5='4LEN'!$BE$1,VLOOKUP('US MTM - Calculation (Regular)'!B7,'4LEN'!$A$2:$BM$16,57,FALSE),IF($M$5='4LEN'!$BF$1,VLOOKUP('US MTM - Calculation (Regular)'!B7,'4LEN'!$A$2:$BM$16,58,FALSE),IF($M$5='4LEN'!$BG$1,VLOOKUP('US MTM - Calculation (Regular)'!B7,'4LEN'!$A$2:$BM$16,59,FALSE),IF($M$5='4LEN'!$BH$1,VLOOKUP('US MTM - Calculation (Regular)'!B7,'4LEN'!$A$2:$BM$16,60,FALSE),IF($M$5='4LEN'!$BI$1,VLOOKUP('US MTM - Calculation (Regular)'!B7,'4LEN'!$A$2:$BL$16,61,FALSE),IF($M$5='4LEN'!$BJ$1,VLOOKUP('US MTM - Calculation (Regular)'!B7,'4LEN'!$A$2:$BM$16,62,FALSE),IF($M$5='4LEN'!$BK$1,VLOOKUP('US MTM - Calculation (Regular)'!B7,'4LEN'!$A$2:$BM$16,63,FALSE),IF($M$5='4LEN'!$BL$1,VLOOKUP('US MTM - Calculation (Regular)'!B7,'4LEN'!$A$2:$BM$16,64,FALSE),IF($M$5='4LEN'!$BM$1,VLOOKUP('US MTM - Calculation (Regular)'!B7,'4LEN'!$A$2:$BM$16,65,FALSE),))))))))))))))))))))))))))))))))))))))))))))))))))))))))))))))))</f>
        <v>0</v>
      </c>
      <c r="R7" s="265">
        <f>IF($M$5='15VENT'!$B$1,VLOOKUP('US MTM - Calculation (Regular)'!B7,'15VENT'!$A$2:$BM$16,2,FALSE),IF($M$5='15VENT'!$C$1,VLOOKUP('US MTM - Calculation (Regular)'!B7,'15VENT'!$A$2:$BM$16,3,FALSE),IF($M$5='15VENT'!$D$1,VLOOKUP('US MTM - Calculation (Regular)'!B7,'15VENT'!$A$2:$BM$16,4,FALSE),IF($M$5='15VENT'!$E$1,VLOOKUP('US MTM - Calculation (Regular)'!B7,'15VENT'!$A$2:$BM$16,5,FALSE),IF($M$5='15VENT'!$F$1,VLOOKUP('US MTM - Calculation (Regular)'!B7,'15VENT'!$A$2:$BM$16,6,FALSE),IF($M$5='15VENT'!$G$1,VLOOKUP('US MTM - Calculation (Regular)'!B7,'15VENT'!$A$2:$BM$16,7,FALSE),IF($M$5='15VENT'!$H$1,VLOOKUP('US MTM - Calculation (Regular)'!B7,'15VENT'!$A$2:$BM$16,8,FALSE),IF($M$5='15VENT'!$I$1,VLOOKUP('US MTM - Calculation (Regular)'!B7,'15VENT'!$A$2:$BM$16,9,FALSE),IF($M$5='15VENT'!$J$1,VLOOKUP('US MTM - Calculation (Regular)'!B7,'15VENT'!$A$2:$BM$16,10,FALSE),IF($M$5='15VENT'!$K$1,VLOOKUP('US MTM - Calculation (Regular)'!B7,'15VENT'!$A$2:$BM$16,11,FALSE),IF($M$5='15VENT'!$L$1,VLOOKUP('US MTM - Calculation (Regular)'!B7,'15VENT'!$A$2:$BM$16,12,FALSE),IF($M$5='15VENT'!$M$1,VLOOKUP('US MTM - Calculation (Regular)'!B7,'15VENT'!$A$2:$BM$16,13,FALSE),IF($M$5='15VENT'!$N$1,VLOOKUP('US MTM - Calculation (Regular)'!B7,'15VENT'!$A$2:$BM$16,14,FALSE),IF($M$5='15VENT'!$O$1,VLOOKUP('US MTM - Calculation (Regular)'!B7,'15VENT'!$A$2:$BM$16,15,FALSE),IF($M$5='15VENT'!$P$1,VLOOKUP('US MTM - Calculation (Regular)'!B7,'15VENT'!$A$2:$BM$16,16,FALSE),IF($M$5='15VENT'!$Q$1,VLOOKUP('US MTM - Calculation (Regular)'!B7,'15VENT'!$A$2:$BM$16,17,FALSE),IF($M$5='15VENT'!$R$1,VLOOKUP('US MTM - Calculation (Regular)'!B7,'15VENT'!$A$2:$BM$16,18,FALSE),IF($M$5='15VENT'!$S$1,VLOOKUP('US MTM - Calculation (Regular)'!B7,'15VENT'!$A$2:$BM$16,19,FALSE),IF($M$5='15VENT'!$T$1,VLOOKUP('US MTM - Calculation (Regular)'!B7,'15VENT'!$A$2:$BM$16,20,FALSE),IF($M$5='15VENT'!$U$1,VLOOKUP('US MTM - Calculation (Regular)'!B7,'15VENT'!$A$2:$BM$16,21,FALSE),IF($M$5='15VENT'!$V$1,VLOOKUP('US MTM - Calculation (Regular)'!B7,'15VENT'!$A$2:$BM$16,22,FALSE),IF($M$5='15VENT'!$W$1,VLOOKUP('US MTM - Calculation (Regular)'!B7,'15VENT'!$A$2:$BM$16,23,FALSE),IF($M$5='15VENT'!$X$1,VLOOKUP('US MTM - Calculation (Regular)'!B7,'15VENT'!$A$2:$BM$16,24,FALSE),IF($M$5='15VENT'!$Y$1,VLOOKUP('US MTM - Calculation (Regular)'!B7,'15VENT'!$A$2:$BM$16,25,FALSE),IF($M$5='15VENT'!$Z$1,VLOOKUP('US MTM - Calculation (Regular)'!B7,'15VENT'!$A$2:$BM$16,26,FALSE),IF($M$5='15VENT'!$AA$1,VLOOKUP('US MTM - Calculation (Regular)'!B7,'15VENT'!$A$2:$BM$16,27,FALSE),IF($M$5='15VENT'!$AB$1,VLOOKUP('US MTM - Calculation (Regular)'!B7,'15VENT'!$A$2:$BM$16,28,FALSE),IF($M$5='15VENT'!$AC$1,VLOOKUP('US MTM - Calculation (Regular)'!B7,'15VENT'!$A$2:$BM$16,29,FALSE),IF($M$5='15VENT'!$AD$1,VLOOKUP('US MTM - Calculation (Regular)'!B7,'15VENT'!$A$2:$BM$16,30,FALSE),IF($M$5='15VENT'!$AE$1,VLOOKUP('US MTM - Calculation (Regular)'!B7,'15VENT'!$A$2:$BM$16,31,FALSE),IF($M$5='15VENT'!$AF$1,VLOOKUP('US MTM - Calculation (Regular)'!B7,'15VENT'!$A$2:$BM$16,32,FALSE),IF($M$5='15VENT'!$AG$1,VLOOKUP('US MTM - Calculation (Regular)'!B7,'15VENT'!$A$2:$BM$16,33,FALSE),IF($M$5='15VENT'!$AH$1,VLOOKUP('US MTM - Calculation (Regular)'!B7,'15VENT'!$A$2:$BM$16,34,FALSE),IF($M$5='15VENT'!$AI$1,VLOOKUP('US MTM - Calculation (Regular)'!B7,'15VENT'!$A$2:$BM$16,35,FALSE),IF($M$5='15VENT'!$AJ$1,VLOOKUP('US MTM - Calculation (Regular)'!B7,'15VENT'!$A$2:$BM$16,36,FALSE),IF($M$5='15VENT'!$AK$1,VLOOKUP('US MTM - Calculation (Regular)'!B7,'15VENT'!$A$2:$BM$16,37,FALSE),IF($M$5='15VENT'!$AL$1,VLOOKUP('US MTM - Calculation (Regular)'!B7,'15VENT'!$A$2:$BM$16,38,FALSE),IF($M$5='15VENT'!$AM$1,VLOOKUP('US MTM - Calculation (Regular)'!B7,'15VENT'!$A$2:$BM$16,39,FALSE),IF($M$5='15VENT'!$AN$1,VLOOKUP('US MTM - Calculation (Regular)'!B7,'15VENT'!$A$2:$BM$16,40,FALSE),IF($M$5='15VENT'!$AO$1,VLOOKUP('US MTM - Calculation (Regular)'!B7,'15VENT'!$A$2:$BM$16,41,FALSE),IF($M$5='15VENT'!$AP$1,VLOOKUP('US MTM - Calculation (Regular)'!B7,'15VENT'!$A$2:$BM$16,42,FALSE),IF($M$5='15VENT'!$AQ$1,VLOOKUP('US MTM - Calculation (Regular)'!B7,'15VENT'!$A$2:$BM$16,43,FALSE),IF($M$5='15VENT'!$AR$1,VLOOKUP('US MTM - Calculation (Regular)'!B7,'15VENT'!$A$2:$BM$16,44,FALSE),IF($M$5='15VENT'!$AS$1,VLOOKUP('US MTM - Calculation (Regular)'!B7,'15VENT'!$A$2:$BM$16,45,FALSE),IF($M$5='15VENT'!$AT$1,VLOOKUP('US MTM - Calculation (Regular)'!B7,'15VENT'!$A$2:$BM$16,46,FALSE),IF($M$5='15VENT'!$AU$1,VLOOKUP('US MTM - Calculation (Regular)'!B7,'15VENT'!$A$2:$BM$16,47,FALSE),IF($M$5='15VENT'!$AV$1,VLOOKUP('US MTM - Calculation (Regular)'!B7,'15VENT'!$A$2:$BM$16,48,FALSE),IF($M$5='15VENT'!$AW$1,VLOOKUP('US MTM - Calculation (Regular)'!B7,'15VENT'!$A$2:$BM$16,49,FALSE),IF($M$5='15VENT'!$AX$1,VLOOKUP('US MTM - Calculation (Regular)'!B7,'15VENT'!$A$2:$BM$16,50,FALSE),IF($M$5='15VENT'!$AY$1,VLOOKUP('US MTM - Calculation (Regular)'!B7,'15VENT'!$A$2:$BM$16,51,FALSE),IF($M$5='15VENT'!$AZ$1,VLOOKUP('US MTM - Calculation (Regular)'!B7,'15VENT'!$A$2:$BM$16,52,FALSE),IF($M$5='15VENT'!$BA$1,VLOOKUP('US MTM - Calculation (Regular)'!B7,'15VENT'!$A$2:$BM$16,53,FALSE),IF($M$5='15VENT'!$BB$1,VLOOKUP('US MTM - Calculation (Regular)'!B7,'15VENT'!$A$2:$BM$16,54,FALSE),IF($M$5='15VENT'!$BC$1,VLOOKUP('US MTM - Calculation (Regular)'!B7,'15VENT'!$A$2:$BM$16,55,FALSE),IF($M$5='15VENT'!$BD$1,VLOOKUP('US MTM - Calculation (Regular)'!B7,'15VENT'!$A$2:$BM$16,56,FALSE),IF($M$5='15VENT'!$BE$1,VLOOKUP('US MTM - Calculation (Regular)'!B7,'15VENT'!$A$2:$BM$16,57,FALSE),IF($M$5='15VENT'!$BF$1,VLOOKUP('US MTM - Calculation (Regular)'!B7,'15VENT'!$A$2:$BM$16,58,FALSE),IF($M$5='15VENT'!$BG$1,VLOOKUP('US MTM - Calculation (Regular)'!B7,'15VENT'!$A$2:$BM$16,59,FALSE),IF($M$5='15VENT'!$BH$1,VLOOKUP('US MTM - Calculation (Regular)'!B7,'15VENT'!$A$2:$BM$16,60,FALSE),IF($M$5='15VENT'!$BI$1,VLOOKUP('US MTM - Calculation (Regular)'!B7,'15VENT'!$A$2:$BJ$16,61,FALSE),IF($M$5='15VENT'!$BJ$1,VLOOKUP('US MTM - Calculation (Regular)'!B7,'15VENT'!$A$2:$BM$16,62,FALSE),IF($M$5='15VENT'!$BK$1,VLOOKUP('US MTM - Calculation (Regular)'!B7,'15VENT'!$A$2:$BM$16,63,FALSE),IF($M$5='15VENT'!$BL$1,VLOOKUP('US MTM - Calculation (Regular)'!B7,'15VENT'!$A$2:$BM$16,64,FALSE),IF($M$5='15VENT'!$BM$1,VLOOKUP('US MTM - Calculation (Regular)'!B7,'15VENT'!$A$2:$BM$16,65,FALSE),))))))))))))))))))))))))))))))))))))))))))))))))))))))))))))))))</f>
        <v>0</v>
      </c>
      <c r="S7" s="266">
        <f t="shared" si="4"/>
        <v>-1</v>
      </c>
      <c r="T7" s="274"/>
      <c r="U7" s="499" t="str">
        <f>IF(Sheet1!E20="","",Sheet1!E20)</f>
        <v/>
      </c>
      <c r="V7" s="500"/>
      <c r="W7" s="246"/>
      <c r="X7" s="259">
        <v>6</v>
      </c>
      <c r="Y7" s="260" t="s">
        <v>332</v>
      </c>
      <c r="Z7" s="247" t="str">
        <f>IF($Z$1="","",HLOOKUP($Z$1,'MTM US TRS (R)'!$A$2:$EV$13,ROW(),FALSE))</f>
        <v/>
      </c>
      <c r="AA7" s="265">
        <f>IF(Z7=" ",0,IF($AH$13='Deep Seat -'!$B$1,VLOOKUP('US MTM - Calculation (Regular)'!Y7,'Deep Seat -'!$A$2:$D$13,2,FALSE),IF($AH$13='Deep Seat -'!$C$1,VLOOKUP('US MTM - Calculation (Regular)'!Y7,'Deep Seat -'!$A$2:$D$13,3,FALSE),IF($AH$13='Deep Seat -'!$D$1,VLOOKUP('US MTM - Calculation (Regular)'!Y7,'Deep Seat -'!$A$2:$D$13,4,FALSE),))))</f>
        <v>0</v>
      </c>
      <c r="AB7" s="265">
        <f>IF(Z7=" ",0,IF($AH$14='Hip Forw +'!$B$1,VLOOKUP('US MTM - Calculation (Regular)'!Y7,'Hip Forw +'!$A$2:$E$13,2,FALSE),IF($AH$14='Hip Forw +'!$C$1,VLOOKUP('US MTM - Calculation (Regular)'!Y7,'Hip Forw +'!$A$2:$E$13,3,FALSE),IF($AH$14='Hip Forw +'!$D$1,VLOOKUP('US MTM - Calculation (Regular)'!Y7,'Hip Forw +'!$A$2:$E$13,4,FALSE),IF($AH$14='Hip Forw +'!$E$1,VLOOKUP('US MTM - Calculation (Regular)'!Y7,'Hip Forw +'!$A$2:$E$13,5,FALSE),)))))</f>
        <v>0</v>
      </c>
      <c r="AC7" s="265">
        <f>IF(Z7=" ",0,IF($AH$15='Low Fron'!$B$1,VLOOKUP('US MTM - Calculation (Regular)'!Y7,'Low Fron'!$A$2:$L$13,2,FALSE),IF($AH$15='Low Fron'!$C$1,VLOOKUP('US MTM - Calculation (Regular)'!Y7,'Low Fron'!$A$2:$L$13,3,FALSE),IF($AH$15='Low Fron'!$D$1,VLOOKUP('US MTM - Calculation (Regular)'!Y7,'Low Fron'!$A$2:$L$13,4,FALSE),IF($AH$15='Low Fron'!$E$1,VLOOKUP('US MTM - Calculation (Regular)'!Y7,'Low Fron'!$A$2:$L$13,5,FALSE),IF($AH$15='Low Fron'!$F$1,VLOOKUP('US MTM - Calculation (Regular)'!Y7,'Low Fron'!$A$2:$L$13,6,FALSE),IF($AH$15='Low Fron'!$G$1,VLOOKUP('US MTM - Calculation (Regular)'!Y7,'Low Fron'!$A$2:$L$13,7,FALSE),IF($AH$15='Low Fron'!$H$1,VLOOKUP('US MTM - Calculation (Regular)'!Y7,'Low Fron'!$A$2:$L$13,8,FALSE),IF($AH$15='Low Fron'!$I$1,VLOOKUP('US MTM - Calculation (Regular)'!Y7,'Low Fron'!$A$2:$L$13,9,FALSE),IF($AH$15='Low Fron'!$J$1,VLOOKUP('US MTM - Calculation (Regular)'!Y7,'Low Fron'!$A$2:$L$13,10,FALSE),IF($AH$15='Low Fron'!$K$1,VLOOKUP('US MTM - Calculation (Regular)'!Y7,'Low Fron'!$A$2:$L$13,11,FALSE),IF($AH$15='Low Fron'!$L$1,VLOOKUP('US MTM - Calculation (Regular)'!Y7,'Low Fron'!$A$2:$L$13,12,FALSE),))))))))))))</f>
        <v>0</v>
      </c>
      <c r="AD7" s="265">
        <f>IF(Z7=" ",0,IF($AH$16='Plucrot +'!$B$1,VLOOKUP('US MTM - Calculation (Regular)'!Y7,'Plucrot +'!$A$2:$W$13,2,FALSE),IF($AH$16='Plucrot +'!$C$1,VLOOKUP('US MTM - Calculation (Regular)'!Y7,'Plucrot +'!$A$2:$W$13,3,FALSE),IF($AH$16='Plucrot +'!$D$1,VLOOKUP('US MTM - Calculation (Regular)'!Y7,'Plucrot +'!$A$2:$W$13,4,FALSE),IF($AH$16='Plucrot +'!$E$1,VLOOKUP('US MTM - Calculation (Regular)'!Y7,'Plucrot +'!$A$2:$W$13,5,FALSE),IF($AH$16='Plucrot +'!$F$1,VLOOKUP('US MTM - Calculation (Regular)'!Y7,'Plucrot +'!$A$2:$W$13,6,FALSE),IF($AH$16='Plucrot +'!$G$1,VLOOKUP('US MTM - Calculation (Regular)'!Y7,'Plucrot +'!$A$2:$W$13,7,FALSE),IF($AH$16='Plucrot +'!$H$1,VLOOKUP('US MTM - Calculation (Regular)'!Y7,'Plucrot +'!$A$2:$W$13,8,FALSE),IF($AH$16='Plucrot +'!$I$1,VLOOKUP('US MTM - Calculation (Regular)'!Y7,'Plucrot +'!$A$2:$W$13,9,FALSE),IF($AH$16='Plucrot +'!$J$1,VLOOKUP('US MTM - Calculation (Regular)'!Y7,'Plucrot +'!$A$2:$W$13,10,FALSE),IF($AH$16='Plucrot +'!$K$1,VLOOKUP('US MTM - Calculation (Regular)'!Y7,'Plucrot +'!$A$2:$W$13,11,FALSE),IF($AH$16='Plucrot +'!$L$1,VLOOKUP('US MTM - Calculation (Regular)'!Y7,'Plucrot +'!$A$2:$W$13,12,FALSE),IF($AH$16='Plucrot +'!$M$1,VLOOKUP('US MTM - Calculation (Regular)'!Y7,'Plucrot +'!$A$2:$W$13,13,FALSE),IF($AH$16='Plucrot +'!$N$1,VLOOKUP('US MTM - Calculation (Regular)'!Y7,'Plucrot +'!$A$2:$W$13,14,FALSE),IF($AH$16='Plucrot +'!$O$1,VLOOKUP('US MTM - Calculation (Regular)'!Y7,'Plucrot +'!$A$2:$W$13,15,FALSE),IF($AH$16='Plucrot +'!$P$1,VLOOKUP('US MTM - Calculation (Regular)'!Y7,'Plucrot +'!$A$2:$W$13,16,FALSE),IF($AH$16='Plucrot +'!$Q$1,VLOOKUP('US MTM - Calculation (Regular)'!Y7,'Plucrot +'!$A$2:$W$13,17,FALSE),IF($AH$16='Plucrot +'!$R$1,VLOOKUP('US MTM - Calculation (Regular)'!Y7,'Plucrot +'!$A$2:$W$13,18,FALSE),IF($AH$16='Plucrot +'!$S$1,VLOOKUP('US MTM - Calculation (Regular)'!Y7,'Plucrot +'!$A$2:$W$13,19,FALSE),IF($AH$16='Plucrot +'!$T$1,VLOOKUP('US MTM - Calculation (Regular)'!Y7,'Plucrot +'!$A$2:$W$13,20,FALSE),IF($AH$16='Plucrot +'!$U$1,VLOOKUP('US MTM - Calculation (Regular)'!Y7,'Plucrot +'!$A$2:$W$13,21,FALSE),IF($AH$16='Plucrot +'!$V$1,VLOOKUP('US MTM - Calculation (Regular)'!Y7,'Plucrot +'!$A$2:$W$13,22,FALSE),IF($AH$16='Plucrot +'!$W$1,VLOOKUP('US MTM - Calculation (Regular)'!Y7,'Plucrot +'!$A$2:$W$13,23,FALSE),)))))))))))))))))))))))</f>
        <v>0</v>
      </c>
      <c r="AE7" s="265">
        <f>IF(Z7=" ",0,IF($AH$17='Rais BK + -'!$B$1,VLOOKUP('US MTM - Calculation (Regular)'!Y7,'Rais BK + -'!$A$2:$W$13,2,FALSE),IF($AH$17='Rais BK + -'!$C$1,VLOOKUP('US MTM - Calculation (Regular)'!Y7,'Rais BK + -'!$A$2:$W$13,3,FALSE),IF($AH$17='Rais BK + -'!$D$1,VLOOKUP('US MTM - Calculation (Regular)'!Y7,'Rais BK + -'!$A$2:$W$13,4,FALSE),IF($AH$17='Rais BK + -'!$E$1,VLOOKUP('US MTM - Calculation (Regular)'!Y7,'Rais BK + -'!$A$2:$W$13,5,FALSE),IF($AH$17='Rais BK + -'!$F$1,VLOOKUP('US MTM - Calculation (Regular)'!Y7,'Rais BK + -'!$A$2:$W$13,6,FALSE),IF($AH$17='Rais BK + -'!$G$1,VLOOKUP('US MTM - Calculation (Regular)'!Y7,'Rais BK + -'!$A$2:$W$13,7,FALSE),IF($AH$17='Rais BK + -'!$H$1,VLOOKUP('US MTM - Calculation (Regular)'!Y7,'Rais BK + -'!$A$2:$W$13,8,FALSE),IF($AH$17='Rais BK + -'!$I$1,VLOOKUP('US MTM - Calculation (Regular)'!Y7,'Rais BK + -'!$A$2:$W$13,9,FALSE),IF($AH$17='Rais BK + -'!$J$1,VLOOKUP('US MTM - Calculation (Regular)'!Y7,'Rais BK + -'!$A$2:$W$13,10,FALSE),IF($AH$17='Rais BK + -'!$K$1,VLOOKUP('US MTM - Calculation (Regular)'!Y7,'Rais BK + -'!$A$2:$W$13,11,FALSE),IF($AH$17='Rais BK + -'!$L$1,VLOOKUP('US MTM - Calculation (Regular)'!Y7,'Rais BK + -'!$A$2:$W$13,12,FALSE),IF($AH$17='Rais BK + -'!$M$1,VLOOKUP('US MTM - Calculation (Regular)'!Y7,'Rais BK + -'!$A$2:$W$13,13,FALSE),IF($AH$17='Rais BK + -'!$N$1,VLOOKUP('US MTM - Calculation (Regular)'!Y7,'Rais BK + -'!$A$2:$W$13,14,FALSE),IF($AH$17='Rais BK + -'!$O$1,VLOOKUP('US MTM - Calculation (Regular)'!Y7,'Rais BK + -'!$A$2:$W$13,15,FALSE),IF($AH$17='Rais BK + -'!$P$1,VLOOKUP('US MTM - Calculation (Regular)'!Y7,'Rais BK + -'!$A$2:$W$13,16,FALSE),IF($AH$17='Rais BK + -'!$Q$1,VLOOKUP('US MTM - Calculation (Regular)'!Y7,'Rais BK + -'!$A$2:$W$13,17,FALSE),IF($AH$17='Rais BK + -'!$R$1,VLOOKUP('US MTM - Calculation (Regular)'!Y7,'Rais BK + -'!$A$2:$W$13,18,FALSE),IF($AH$17='Rais BK + -'!$S$1,VLOOKUP('US MTM - Calculation (Regular)'!Y7,'Rais BK + -'!$A$2:$W$13,19,FALSE),IF($AH$17='Rais BK + -'!$T$1,VLOOKUP('US MTM - Calculation (Regular)'!Y7,'Rais BK + -'!$A$2:$W$13,20,FALSE),IF($AH$17='Rais BK + -'!$U$1,VLOOKUP('US MTM - Calculation (Regular)'!Y7,'Rais BK + -'!$A$2:$W$13,21,FALSE),IF($AH$17='Rais BK + -'!$V$1,VLOOKUP('US MTM - Calculation (Regular)'!Y7,'Rais BK + -'!$A$2:$W$13,22,FALSE),IF($AH$17='Rais BK + -'!$W$1,VLOOKUP('US MTM - Calculation (Regular)'!Y7,'Rais BK + -'!$A$2:$W$13,23,FALSE),)))))))))))))))))))))))</f>
        <v>0</v>
      </c>
      <c r="AF7" s="263">
        <f t="shared" si="0"/>
        <v>0</v>
      </c>
      <c r="AG7" s="242">
        <f>IF(Sheet1!E140="",0,Sheet1!E140)</f>
        <v>0</v>
      </c>
      <c r="AH7" s="266">
        <f t="shared" si="5"/>
        <v>0</v>
      </c>
      <c r="AI7" s="275"/>
      <c r="AJ7" s="495" t="str">
        <f>IF(Sheet1!E21="","",Sheet1!E21)</f>
        <v>TG-US-FF-TRS-1DART</v>
      </c>
      <c r="AK7" s="496"/>
      <c r="AM7" s="248"/>
      <c r="AN7" s="248"/>
      <c r="AO7" s="228"/>
      <c r="AP7" s="268" t="s">
        <v>550</v>
      </c>
      <c r="AQ7" s="250" t="str">
        <f>IF($AQ$1="","",HLOOKUP($AQ$1,'Measurement Chart'!$A$1:$AG$14,ROW(),FALSE))</f>
        <v/>
      </c>
      <c r="AR7" s="242">
        <f>IF(OR(Sheet1!C296="",Sheet1!C296=" "),0,Sheet1!C296)</f>
        <v>0</v>
      </c>
      <c r="AS7" s="251">
        <f t="shared" si="1"/>
        <v>0</v>
      </c>
      <c r="AT7" s="252">
        <f>IF($AS$4='Front Length +'!$B$1,VLOOKUP(AP7,'Front Length +'!$A$2:$AO$14,2,FALSE),IF($AS$4='Front Length +'!$C$1,VLOOKUP(AP7,'Front Length +'!$A$2:$AO$14,3,FALSE),IF($AS$4='Front Length +'!$D$1,VLOOKUP(AP7,'Front Length +'!$A$2:$AO$14,4,FALSE),IF($AS$4='Front Length +'!$E$1,VLOOKUP(AP7,'Front Length +'!$A$2:$AO$14,5,FALSE),IF($AS$4='Front Length +'!$F$1,VLOOKUP(AP7,'Front Length +'!$A$2:$AO$14,6,FALSE),IF($AS$4='Front Length +'!$G$1,VLOOKUP(AP7,'Front Length +'!$A$2:$AO$14,7,FALSE),IF($AS$4='Front Length +'!$H$1,VLOOKUP(AP7,'Front Length +'!$A$2:$AO$14,8,FALSE),IF($AS$4='Front Length +'!$I$1,VLOOKUP(AP7,'Front Length +'!$A$2:$AO$14,9,FALSE),IF($AS$4='Front Length +'!$J$1,VLOOKUP(AP7,'Front Length +'!$A$2:$AO$14,10,FALSE),IF($AS$4='Front Length +'!$K$1,VLOOKUP(AP7,'Front Length +'!$A$2:$AO$14,11,FALSE),IF($AS$4='Front Length +'!$L$1,VLOOKUP(AP7,'Front Length +'!$A$2:$AO$14,12,FALSE),IF($AS$4='Front Length +'!$M$1,VLOOKUP(AP7,'Front Length +'!$A$2:$AO$14,13,FALSE),IF($AS$4='Front Length +'!$N$1,VLOOKUP(AP7,'Front Length +'!$A$2:$AO$14,14,FALSE),IF($AS$4='Front Length +'!$O$1,VLOOKUP(AP7,'Front Length +'!$A$2:$AO$14,15,FALSE),IF($AS$4='Front Length +'!$P$1,VLOOKUP(AP7,'Front Length +'!$A$2:$AO$14,16,FALSE),IF($AS$4='Front Length +'!$Q$1,VLOOKUP(AP7,'Front Length +'!$A$2:$AO$14,17,FALSE),IF($AS$4='Front Length +'!$R$1,VLOOKUP(AP7,'Front Length +'!$A$2:$AO$14,18,FALSE),IF($AS$4='Front Length +'!$S$1,VLOOKUP(AP7,'Front Length +'!$A$2:$AO$14,19,FALSE),IF($AS$4='Front Length +'!$T$1,VLOOKUP(AP7,'Front Length +'!$A$2:$AO$14,20,FALSE),IF($AS$4='Front Length +'!$U$1,VLOOKUP(AP7,'Front Length +'!$A$2:$AO$14,21,FALSE),IF($AS$4='Front Length +'!$V$1,VLOOKUP(AP7,'Front Length +'!$A$2:$AO$14,22,FALSE),IF($AS$4='Front Length +'!$W$1,VLOOKUP(AP7,'Front Length +'!$A$2:$AO$14,23,FALSE),IF($AS$4='Front Length +'!$X$1,VLOOKUP(AP7,'Front Length +'!$A$2:$AO$14,24,FALSE),IF($AS$4='Front Length +'!$Y$1,VLOOKUP(AP7,'Front Length +'!$A$2:$AO$14,25,FALSE),IF($AS$4='Front Length +'!$Z$1,VLOOKUP(AP7,'Front Length +'!$A$2:$AO$14,26,FALSE),IF($AS$4='Front Length +'!$AA$1,VLOOKUP(AP7,'Front Length +'!$A$2:$AO$14,27,FALSE),IF($AS$4='Front Length +'!$AB$1,VLOOKUP(AP7,'Front Length +'!$A$2:$AO$14,28,FALSE),IF($AS$4='Front Length +'!$AC$1,VLOOKUP(AP7,'Front Length +'!$A$2:$AO$14,29,FALSE),IF($AS$4='Front Length +'!$AD$1,VLOOKUP(AP7,'Front Length +'!$A$2:$AO$14,30,FALSE),IF($AS$4='Front Length +'!$AE$1,VLOOKUP(AP7,'Front Length +'!$A$2:$AO$14,31,FALSE),IF($AS$4='Front Length +'!$AF$1,VLOOKUP(AP7,'Front Length +'!$A$2:$AO$14,32,FALSE),IF($AS$4='Front Length +'!$AG$1,VLOOKUP(AP7,'Front Length +'!$A$2:$AO$14,33,FALSE),IF($AS$4='Front Length +'!$AH$1,VLOOKUP(AP7,'Front Length +'!$A$2:$AO$14,34,FALSE),IF($AS$4='Front Length +'!$AI$1,VLOOKUP(AP7,'Front Length +'!$A$2:$AO$14,35,FALSE),IF($AS$4='Front Length +'!$AJ$1,VLOOKUP(AP7,'Front Length +'!$A$2:$AO$14,36,FALSE),IF($AS$4='Front Length +'!$AK$1,VLOOKUP(AP7,'Front Length +'!$A$2:$AO$14,37,FALSE),IF($AS$4='Front Length +'!$AL$1,VLOOKUP(AP7,'Front Length +'!$A$2:$AO$14,38,FALSE),IF($AS$4='Front Length +'!$AM$1,VLOOKUP(AP7,'Front Length +'!$A$2:$AO$14,39,FALSE),IF($AS$4='Front Length +'!$AN$1,VLOOKUP(AP7,'Front Length +'!$A$2:$AO$14,40,FALSE),IF($AS$4='Front Length +'!$AO$1,VLOOKUP(AP7,'Front Length +'!$A$2:$AO$14,41,FALSE),))))))))))))))))))))))))))))))))))))))))</f>
        <v>0</v>
      </c>
      <c r="AU7" s="252">
        <f>IF($AS$4='Front Length -'!$B$1,VLOOKUP(AP7,'Front Length -'!$A$2:$AO$14,2,FALSE),IF($AS$4='Front Length -'!$C$1,VLOOKUP(AP7,'Front Length -'!$A$2:$AO$14,3,FALSE),IF($AS$4='Front Length -'!$D$1,VLOOKUP(AP7,'Front Length -'!$A$2:$AO$14,4,FALSE),IF($AS$4='Front Length -'!$E$1,VLOOKUP(AP7,'Front Length -'!$A$2:$AO$14,5,FALSE),IF($AS$4='Front Length -'!$F$1,VLOOKUP(AP7,'Front Length -'!$A$2:$AO$14,6,FALSE),IF($AS$4='Front Length -'!$G$1,VLOOKUP(AP7,'Front Length -'!$A$2:$AO$14,7,FALSE),IF($AS$4='Front Length -'!$H$1,VLOOKUP(AP7,'Front Length -'!$A$2:$AO$14,8,FALSE),IF($AS$4='Front Length -'!$I$1,VLOOKUP(AP7,'Front Length -'!$A$2:$AO$14,9,FALSE),IF($AS$4='Front Length -'!$J$1,VLOOKUP(AP7,'Front Length -'!$A$2:$AO$14,10,FALSE),IF($AS$4='Front Length -'!$K$1,VLOOKUP(AP7,'Front Length -'!$A$2:$AO$14,11,FALSE),IF($AS$4='Front Length -'!$L$1,VLOOKUP(AP7,'Front Length -'!$A$2:$AO$14,12,FALSE),IF($AS$4='Front Length -'!$M$1,VLOOKUP(AP7,'Front Length -'!$A$2:$AO$14,13,FALSE),IF($AS$4='Front Length -'!$N$1,VLOOKUP(AP7,'Front Length -'!$A$2:$AO$14,14,FALSE),IF($AS$4='Front Length -'!$O$1,VLOOKUP(AP7,'Front Length -'!$A$2:$AO$14,15,FALSE),IF($AS$4='Front Length -'!$P$1,VLOOKUP(AP7,'Front Length -'!$A$2:$AO$14,16,FALSE),IF($AS$4='Front Length -'!$Q$1,VLOOKUP(AP7,'Front Length -'!$A$2:$AO$14,17,FALSE),IF($AS$4='Front Length -'!$R$1,VLOOKUP(AP7,'Front Length -'!$A$2:$AO$14,18,FALSE),IF($AS$4='Front Length -'!$S$1,VLOOKUP(AP7,'Front Length -'!$A$2:$AO$14,19,FALSE),IF($AS$4='Front Length -'!$T$1,VLOOKUP(AP7,'Front Length -'!$A$2:$AO$14,20,FALSE),IF($AS$4='Front Length -'!$U$1,VLOOKUP(AP7,'Front Length -'!$A$2:$AO$14,21,FALSE),IF($AS$4='Front Length -'!$V$1,VLOOKUP(AP7,'Front Length -'!$A$2:$AO$14,22,FALSE),IF($AS$4='Front Length -'!$W$1,VLOOKUP(AP7,'Front Length -'!$A$2:$AO$14,23,FALSE),IF($AS$4='Front Length -'!$X$1,VLOOKUP(AP7,'Front Length -'!$A$2:$AO$14,24,FALSE),IF($AS$4='Front Length -'!$Y$1,VLOOKUP(AP7,'Front Length -'!$A$2:$AO$14,25,FALSE),IF($AS$4='Front Length -'!$Z$1,VLOOKUP(AP7,'Front Length -'!$A$2:$AO$14,26,FALSE),IF($AS$4='Front Length -'!$AA$1,VLOOKUP(AP7,'Front Length -'!$A$2:$AO$14,27,FALSE),IF($AS$4='Front Length -'!$AB$1,VLOOKUP(AP7,'Front Length -'!$A$2:$AO$14,28,FALSE),IF($AS$4='Front Length -'!$AC$1,VLOOKUP(AP7,'Front Length -'!$A$2:$AO$14,29,FALSE),IF($AS$4='Front Length -'!$AD$1,VLOOKUP(AP7,'Front Length -'!$A$2:$AO$14,30,FALSE),IF($AS$4='Front Length -'!$AE$1,VLOOKUP(AP7,'Front Length -'!$A$2:$AO$14,31,FALSE),IF($AS$4='Front Length -'!$AF$1,VLOOKUP(AP7,'Front Length -'!$A$2:$AO$14,32,FALSE),IF($AS$4='Front Length -'!$AG$1,VLOOKUP(AP7,'Front Length -'!$A$2:$AO$14,33,FALSE),IF($AS$4='Front Length -'!$AH$1,VLOOKUP(AP7,'Front Length -'!$A$2:$AO$14,34,FALSE),IF($AS$4='Front Length -'!$AI$1,VLOOKUP(AP7,'Front Length -'!$A$2:$AO$14,35,FALSE),IF($AS$4='Front Length -'!$AJ$1,VLOOKUP(AP7,'Front Length -'!$A$2:$AO$14,36,FALSE),IF($AS$4='Front Length -'!$AK$1,VLOOKUP(AP7,'Front Length -'!$A$2:$AO$14,37,FALSE),IF($AS$4='Front Length -'!$AL$1,VLOOKUP(AP7,'Front Length -'!$A$2:$AO$14,38,FALSE),IF($AS$4='Front Length -'!$AM$1,VLOOKUP(AP7,'Front Length -'!$A$2:$AO$14,39,FALSE),IF($AS$4='Front Length -'!$AN$1,VLOOKUP(AP7,'Front Length -'!$A$2:$AO$14,40,FALSE),IF($AS$4='Front Length -'!$AO$1,VLOOKUP(AP7,'Front Length -'!$A$2:$AO$14,41,FALSE),))))))))))))))))))))))))))))))))))))))))</f>
        <v>0</v>
      </c>
      <c r="AV7" s="253" t="str">
        <f t="shared" si="6"/>
        <v/>
      </c>
      <c r="AW7" s="234"/>
      <c r="AX7" s="255"/>
      <c r="AY7" s="255"/>
      <c r="AZ7" s="255"/>
      <c r="BA7" s="255"/>
      <c r="BB7" s="255"/>
      <c r="BC7" s="255"/>
      <c r="BD7" s="255"/>
      <c r="BE7" s="255"/>
      <c r="BF7" s="255"/>
      <c r="BG7" s="255"/>
      <c r="BH7" s="255"/>
      <c r="BI7" s="255"/>
      <c r="BJ7" s="255"/>
      <c r="BK7" s="255"/>
      <c r="BL7" s="255"/>
      <c r="BM7" s="255"/>
      <c r="BN7" s="255"/>
      <c r="BO7" s="255"/>
      <c r="BP7" s="255"/>
      <c r="BQ7" s="255"/>
      <c r="BR7" s="255"/>
      <c r="BS7" s="255"/>
    </row>
    <row r="8" spans="1:77" ht="45.95" customHeight="1" thickBot="1" x14ac:dyDescent="0.6">
      <c r="A8" s="259">
        <v>7</v>
      </c>
      <c r="B8" s="260" t="s">
        <v>61</v>
      </c>
      <c r="C8" s="261">
        <f>IF($C$1="","",HLOOKUP($C$1,'Size chart - R'!$A$1:$AC$16,ROW(),FALSE))</f>
        <v>10.375</v>
      </c>
      <c r="D8" s="262">
        <f>IF(C8=" ",0,IF($S$17='AH 34 A+'!$B$1,VLOOKUP('US MTM - Calculation (Regular)'!B8,'AH 34 A+'!$A$2:$G$16,2,FALSE),IF($S$17='AH 34 A+'!$C$1,VLOOKUP('US MTM - Calculation (Regular)'!B8,'AH 34 A+'!$A$2:$G$16,3,FALSE),IF($S$17='AH 34 A+'!$D$1,VLOOKUP('US MTM - Calculation (Regular)'!B8,'AH 34 A+'!$A$2:$G$16,4,FALSE),IF($S$17='AH 34 A+'!$E$1,VLOOKUP('US MTM - Calculation (Regular)'!B8,'AH 34 A+'!$A$2:$G$16,5,FALSE),IF($S$17='AH 34 A+'!$F$1,VLOOKUP('US MTM - Calculation (Regular)'!B8,'AH 34 A+'!$A$2:$G$16,6,FALSE),IF($S$17='AH 34 A+'!$G$1,VLOOKUP('US MTM - Calculation (Regular)'!B8,'AH 34 A+'!$A$2:$G$16,7,FALSE),)))))))</f>
        <v>0</v>
      </c>
      <c r="E8" s="262">
        <f>IF(C8=" ",0,IF($S$18='Erect +'!$B$1,VLOOKUP('US MTM - Calculation (Regular)'!B8,'Erect +'!$A$2:$D$16,2,FALSE),IF($S$18='Erect +'!$C$1,VLOOKUP('US MTM - Calculation (Regular)'!B8,'Erect +'!$A$2:$D$16,3,FALSE),IF($S$18='Erect +'!$D$1,VLOOKUP('US MTM - Calculation (Regular)'!B8,'Erect +'!$A$2:$D$16,4,FALSE),))))</f>
        <v>0</v>
      </c>
      <c r="F8" s="262">
        <f>IF(C8=" ",0,IF($S$19='Full Chest'!$B$1,VLOOKUP('US MTM - Calculation (Regular)'!B8,'Full Chest'!$A$2:$F$16,2,FALSE),IF($S$19='Full Chest'!$C$1,VLOOKUP('US MTM - Calculation (Regular)'!B8,'Full Chest'!$A$2:$F$16,3,FALSE),IF($S$19='Full Chest'!$D$1,VLOOKUP('US MTM - Calculation (Regular)'!B8,'Full Chest'!$A$2:$F$16,4,FALSE),))))</f>
        <v>0</v>
      </c>
      <c r="G8" s="262">
        <f>IF(C8=" ",0,IF($S$20='Head For +'!$B$1,VLOOKUP('US MTM - Calculation (Regular)'!B8,'Head For +'!$A$2:$E$16,2,FALSE),IF($S$20='Head For +'!$C$1,VLOOKUP('US MTM - Calculation (Regular)'!B8,'Head For +'!$A$2:$E$16,3,FALSE),IF($S$20='Head For +'!$D$1,VLOOKUP('US MTM - Calculation (Regular)'!B8,'Head For +'!$A$2:$E$16,4,FALSE),IF($S$20='Head For +'!$E$1,VLOOKUP('US MTM - Calculation (Regular)'!B8,'Head For +'!$A$2:$E$16,5,FALSE),)))))</f>
        <v>0</v>
      </c>
      <c r="H8" s="262">
        <f>IF(C8=" ",0,IF($S$21='LOW-CLR +'!$B$1,VLOOKUP('US MTM - Calculation (Regular)'!B8,'LOW-CLR +'!$A$2:$H$16,2,FALSE),IF($S$21='LOW-CLR +'!$C$1,VLOOKUP('US MTM - Calculation (Regular)'!B8,'LOW-CLR +'!$A$2:$H$16,3,FALSE),IF($S$21='LOW-CLR +'!$D$1,VLOOKUP('US MTM - Calculation (Regular)'!B8,'LOW-CLR +'!$A$2:$H$16,4,FALSE),IF($S$21='LOW-CLR +'!$E$1,VLOOKUP('US MTM - Calculation (Regular)'!B8,'LOW-CLR +'!$A$2:$H$16,5,FALSE),IF($S$21='LOW-CLR +'!$F$1,VLOOKUP('US MTM - Calculation (Regular)'!B8,'LOW-CLR +'!$A$2:$H$16,6,FALSE),))))))</f>
        <v>0</v>
      </c>
      <c r="I8" s="262">
        <f>IF(C8=" ",0,IF($S$22='P+AH+1 2'!$B$1,VLOOKUP('US MTM - Calculation (Regular)'!B8,'P+AH+1 2'!$A$2:$D$16,2,FALSE),IF($S$22='P+AH+1 2'!$C$1,VLOOKUP('US MTM - Calculation (Regular)'!B8,'P+AH+1 2'!$A$2:$D$16,3,FALSE),IF($S$22='P+AH+1 2'!$D$1,VLOOKUP('US MTM - Calculation (Regular)'!B8,'P+AH+1 2'!$A$2:$D$16,4,FALSE),))))</f>
        <v>0</v>
      </c>
      <c r="J8" s="262"/>
      <c r="K8" s="263">
        <f t="shared" si="2"/>
        <v>10.375</v>
      </c>
      <c r="L8" s="242">
        <f>IF(OR(Sheet1!C28="",Sheet1!C28=" "),0,Sheet1!C28)</f>
        <v>9.5</v>
      </c>
      <c r="M8" s="486">
        <f t="shared" si="3"/>
        <v>-0.875</v>
      </c>
      <c r="N8" s="265">
        <f>IF($M$8='12 Back'!$B$1,VLOOKUP('US MTM - Calculation (Regular)'!B8,'12 Back'!$A$2:$BG$16,2,FALSE),IF($M$8='12 Back'!$C$1,VLOOKUP('US MTM - Calculation (Regular)'!B8,'12 Back'!$A$2:$BG$16,3,FALSE),IF($M$8='12 Back'!$D$1,VLOOKUP('US MTM - Calculation (Regular)'!B8,'12 Back'!$A$2:$BG$16,4,FALSE),IF($M$8='12 Back'!$E$1,VLOOKUP('US MTM - Calculation (Regular)'!B8,'12 Back'!$A$2:$BG$16,5,FALSE),IF($M$8='12 Back'!$F$1,VLOOKUP('US MTM - Calculation (Regular)'!B8,'12 Back'!$A$2:$BG$16,6,FALSE),IF($M$8='12 Back'!$G$1,VLOOKUP('US MTM - Calculation (Regular)'!B8,'12 Back'!$A$2:$BG$16,7,FALSE),IF($M$8='12 Back'!$H$1,VLOOKUP('US MTM - Calculation (Regular)'!B8,'12 Back'!$A$2:$BG$16,8,FALSE),IF($M$8='12 Back'!$I$1,VLOOKUP('US MTM - Calculation (Regular)'!B8,'12 Back'!$A$2:$BG$16,9,FALSE),IF($M$8='12 Back'!$J$1,VLOOKUP('US MTM - Calculation (Regular)'!B8,'12 Back'!$A$2:$BG$16,10,FALSE),IF($M$8='12 Back'!$K$1,VLOOKUP('US MTM - Calculation (Regular)'!B8,'12 Back'!$A$2:$BG$16,11,FALSE),IF($M$8='12 Back'!$L$1,VLOOKUP('US MTM - Calculation (Regular)'!B8,'12 Back'!$A$2:$BG$16,12,FALSE),IF($M$8='12 Back'!$M$1,VLOOKUP('US MTM - Calculation (Regular)'!B8,'12 Back'!$A$2:$BG$16,13,FALSE),IF($M$8='12 Back'!$N$1,VLOOKUP('US MTM - Calculation (Regular)'!B8,'12 Back'!$A$2:$BG$16,14,FALSE),IF($M$8='12 Back'!$O$1,VLOOKUP('US MTM - Calculation (Regular)'!B8,'12 Back'!$A$2:$BG$16,15,FALSE),IF($M$8='12 Back'!$P$1,VLOOKUP('US MTM - Calculation (Regular)'!B8,'12 Back'!$A$2:$BG$16,16,FALSE),IF($M$8='12 Back'!$Q$1,VLOOKUP('US MTM - Calculation (Regular)'!B8,'12 Back'!$A$2:$BG$16,17,FALSE),IF($M$8='12 Back'!$R$1,VLOOKUP('US MTM - Calculation (Regular)'!B8,'12 Back'!$A$2:$BG$16,18,FALSE),IF($M$8='12 Back'!$S$1,VLOOKUP('US MTM - Calculation (Regular)'!B8,'12 Back'!$A$2:$BG$16,19,FALSE),IF($M$8='12 Back'!$T$1,VLOOKUP('US MTM - Calculation (Regular)'!B8,'12 Back'!$A$2:$BG$16,20,FALSE),IF($M$8='12 Back'!$U$1,VLOOKUP('US MTM - Calculation (Regular)'!B8,'12 Back'!$A$2:$BG$16,21,FALSE),IF($M$8='12 Back'!$V$1,VLOOKUP('US MTM - Calculation (Regular)'!B8,'12 Back'!$A$2:$BG$16,22,FALSE),IF($M$8='12 Back'!$W$1,VLOOKUP('US MTM - Calculation (Regular)'!B8,'12 Back'!$A$2:$BG$16,23,FALSE),IF($M$8='12 Back'!$X$1,VLOOKUP('US MTM - Calculation (Regular)'!B8,'12 Back'!$A$2:$BG$16,24,FALSE),IF($M$8='12 Back'!$Y$1,VLOOKUP('US MTM - Calculation (Regular)'!B8,'12 Back'!$A$2:$BG$16,25,FALSE),IF($M$8='12 Back'!$Z$1,VLOOKUP('US MTM - Calculation (Regular)'!B8,'12 Back'!$A$2:$BG$16,26,FALSE),IF($M$8='12 Back'!$AA$1,VLOOKUP('US MTM - Calculation (Regular)'!B8,'12 Back'!$A$2:$BG$16,27,FALSE),IF($M$8='12 Back'!$AB$1,VLOOKUP('US MTM - Calculation (Regular)'!B8,'12 Back'!$A$2:$BG$16,28,FALSE),IF($M$8='12 Back'!$AC$1,VLOOKUP('US MTM - Calculation (Regular)'!B8,'12 Back'!$A$2:$BG$16,29,FALSE),IF($M$8='12 Back'!$AD$1,VLOOKUP('US MTM - Calculation (Regular)'!B8,'12 Back'!$A$2:$BG$16,30,FALSE),IF($M$8='12 Back'!$AE$1,VLOOKUP('US MTM - Calculation (Regular)'!B8,'12 Back'!$A$2:$BG$16,31,FALSE),IF($M$8='12 Back'!$AF$1,VLOOKUP('US MTM - Calculation (Regular)'!B8,'12 Back'!$A$2:$BG$16,32,FALSE),IF($M$8='12 Back'!$AG$1,VLOOKUP('US MTM - Calculation (Regular)'!B8,'12 Back'!$A$2:$BG$16,33,FALSE),IF($M$8='12 Back'!$AH$1,VLOOKUP('US MTM - Calculation (Regular)'!B8,'12 Back'!$A$2:$BG$16,34,FALSE),IF($M$8='12 Back'!$AI$1,VLOOKUP('US MTM - Calculation (Regular)'!B8,'12 Back'!$A$2:$BG$16,35,FALSE),IF($M$8='12 Back'!$AJ$1,VLOOKUP('US MTM - Calculation (Regular)'!B8,'12 Back'!$A$2:$BG$16,36,FALSE),IF($M$8='12 Back'!$AK$1,VLOOKUP('US MTM - Calculation (Regular)'!B8,'12 Back'!$A$2:$BG$16,37,FALSE),IF($M$8='12 Back'!$AL$1,VLOOKUP('US MTM - Calculation (Regular)'!B8,'12 Back'!$A$2:$BG$16,38,FALSE),IF($M$8='12 Back'!$AM$1,VLOOKUP('US MTM - Calculation (Regular)'!B8,'12 Back'!$A$2:$BG$16,39,FALSE),IF($M$8='12 Back'!$AN$1,VLOOKUP('US MTM - Calculation (Regular)'!B8,'12 Back'!$A$2:$BG$16,40,FALSE),IF($M$8='12 Back'!$AO$1,VLOOKUP('US MTM - Calculation (Regular)'!B8,'12 Back'!$A$2:$BG$16,41,FALSE),IF($M$8='12 Back'!$AP$1,VLOOKUP('US MTM - Calculation (Regular)'!B8,'12 Back'!$A$2:$BG$16,42,FALSE),IF($M$8='12 Back'!$AQ$1,VLOOKUP('US MTM - Calculation (Regular)'!B8,'12 Back'!$A$2:$BG$16,43,FALSE),IF($M$8='12 Back'!$AR$1,VLOOKUP('US MTM - Calculation (Regular)'!B8,'12 Back'!$A$2:$BG$16,44,FALSE),IF($M$8='12 Back'!$AS$1,VLOOKUP('US MTM - Calculation (Regular)'!B8,'12 Back'!$A$2:$BG$16,45,FALSE),IF($M$8='12 Back'!$AT$1,VLOOKUP('US MTM - Calculation (Regular)'!B8,'12 Back'!$A$2:$BG$16,46,FALSE),IF($M$8='12 Back'!$AU$1,VLOOKUP('US MTM - Calculation (Regular)'!B8,'12 Back'!$A$2:$BG$16,47,FALSE),IF($M$8='12 Back'!$AV$1,VLOOKUP('US MTM - Calculation (Regular)'!B8,'12 Back'!$A$2:$BG$16,48,FALSE),IF($M$8='12 Back'!$AW$1,VLOOKUP('US MTM - Calculation (Regular)'!B8,'12 Back'!$A$2:$BG$16,49,FALSE),IF($M$8='12 Back'!$AX$1,VLOOKUP('US MTM - Calculation (Regular)'!B8,'12 Back'!$A$2:$BG$16,50,FALSE),IF($M$8='12 Back'!$AY$1,VLOOKUP('US MTM - Calculation (Regular)'!B8,'12 Back'!$A$2:$BG$16,51,FALSE),IF($M$8='12 Back'!$AZ$1,VLOOKUP('US MTM - Calculation (Regular)'!B8,'12 Back'!$A$2:$BG$16,52,FALSE),IF($M$8='12 Back'!$BA$1,VLOOKUP('US MTM - Calculation (Regular)'!B8,'12 Back'!$A$2:$BG$16,53,FALSE),IF($M$8='12 Back'!$BB$1,VLOOKUP('US MTM - Calculation (Regular)'!B8,'12 Back'!$A$2:$BG$16,54,FALSE),IF($M$8='12 Back'!$BC$1,VLOOKUP('US MTM - Calculation (Regular)'!B8,'12 Back'!$A$2:$BG$16,55,FALSE),IF($M$8='12 Back'!$BD$1,VLOOKUP('US MTM - Calculation (Regular)'!B8,'12 Back'!$A$2:$BG$16,56,FALSE),IF($M$8='12 Back'!$BE$1,VLOOKUP('US MTM - Calculation (Regular)'!B8,'12 Back'!$A$2:$BG$16,57,FALSE),IF($M$8='12 Back'!$BF$1,VLOOKUP('US MTM - Calculation (Regular)'!B8,'12 Back'!$A$2:$BG$16,58,FALSE),IF($M$8='12 Back'!$BG$1,VLOOKUP('US MTM - Calculation (Regular)'!B8,'12 Back'!$A$2:$BG$16,59,FALSE),))))))))))))))))))))))))))))))))))))))))))))))))))))))))))</f>
        <v>0</v>
      </c>
      <c r="O8" s="265">
        <f>IF($M$3='Half Grith'!$B$1,VLOOKUP('US MTM - Calculation (Regular)'!B8,'Half Grith'!$A$2:$BN$16,2,FALSE),IF($M$3='Half Grith'!$C$1,VLOOKUP('US MTM - Calculation (Regular)'!B8,'Half Grith'!$A$2:$BN$16,3,FALSE),IF($M$3='Half Grith'!$D$1,VLOOKUP('US MTM - Calculation (Regular)'!B8,'Half Grith'!$A$2:$BN$16,4,FALSE),IF($M$3='Half Grith'!$E$1,VLOOKUP('US MTM - Calculation (Regular)'!B8,'Half Grith'!$A$2:$BN$16,5,FALSE),IF($M$3='Half Grith'!$F$1,VLOOKUP('US MTM - Calculation (Regular)'!B8,'Half Grith'!$A$2:$BN$16,6,FALSE),IF($M$3='Half Grith'!$G$1,VLOOKUP('US MTM - Calculation (Regular)'!B8,'Half Grith'!$A$2:$BN$16,7,FALSE),IF($M$3='Half Grith'!$H$1,VLOOKUP('US MTM - Calculation (Regular)'!B8,'Half Grith'!$A$2:$BN$16,8,FALSE),IF($M$3='Half Grith'!$I$1,VLOOKUP('US MTM - Calculation (Regular)'!B8,'Half Grith'!$A$2:$BN$16,9,FALSE),IF($M$3='Half Grith'!$J$1,VLOOKUP('US MTM - Calculation (Regular)'!B8,'Half Grith'!$A$2:$BN$16,10,FALSE),IF($M$3='Half Grith'!$K$1,VLOOKUP('US MTM - Calculation (Regular)'!B8,'Half Grith'!$A$2:$BN$16,11,FALSE),IF($M$3='Half Grith'!$L$1,VLOOKUP('US MTM - Calculation (Regular)'!B8,'Half Grith'!$A$2:$BN$16,12,FALSE),IF($M$3='Half Grith'!$M$1,VLOOKUP('US MTM - Calculation (Regular)'!B8,'Half Grith'!$A$2:$BN$16,13,FALSE),IF($M$3='Half Grith'!$N$1,VLOOKUP('US MTM - Calculation (Regular)'!B8,'Half Grith'!$A$2:$BN$16,14,FALSE),IF($M$3='Half Grith'!$O$1,VLOOKUP('US MTM - Calculation (Regular)'!B8,'Half Grith'!$A$2:$BN$16,15,FALSE),IF($M$3='Half Grith'!$P$1,VLOOKUP('US MTM - Calculation (Regular)'!B8,'Half Grith'!$A$2:$BN$16,16,FALSE),IF($M$3='Half Grith'!$Q$1,VLOOKUP('US MTM - Calculation (Regular)'!B8,'Half Grith'!$A$2:$BN$16,17,FALSE),IF($M$3='Half Grith'!$R$1,VLOOKUP('US MTM - Calculation (Regular)'!B8,'Half Grith'!$A$2:$BN$16,18,FALSE),IF($M$3='Half Grith'!$S$1,VLOOKUP('US MTM - Calculation (Regular)'!B8,'Half Grith'!$A$2:$BN$16,19,FALSE),IF($M$3='Half Grith'!$T$1,VLOOKUP('US MTM - Calculation (Regular)'!B8,'Half Grith'!$A$2:$BN$16,20,FALSE),IF($M$3='Half Grith'!$U$1,VLOOKUP('US MTM - Calculation (Regular)'!B8,'Half Grith'!$A$2:$BN$16,21,FALSE),IF($M$3='Half Grith'!$V$1,VLOOKUP('US MTM - Calculation (Regular)'!B8,'Half Grith'!$A$2:$BN$16,22,FALSE),IF($M$3='Half Grith'!$W$1,VLOOKUP('US MTM - Calculation (Regular)'!B8,'Half Grith'!$A$2:$BN$16,23,FALSE),IF($M$3='Half Grith'!$X$1,VLOOKUP('US MTM - Calculation (Regular)'!B8,'Half Grith'!$A$2:$BN$16,24,FALSE),IF($M$3='Half Grith'!$Y$1,VLOOKUP('US MTM - Calculation (Regular)'!B8,'Half Grith'!$A$2:$BN$16,25,FALSE),IF($M$3='Half Grith'!$Z$1,VLOOKUP('US MTM - Calculation (Regular)'!B8,'Half Grith'!$A$2:$BN$16,26,FALSE),IF($M$3='Half Grith'!$AA$1,VLOOKUP('US MTM - Calculation (Regular)'!B8,'Half Grith'!$A$2:$BN$16,27,FALSE),IF($M$3='Half Grith'!$AB$1,VLOOKUP('US MTM - Calculation (Regular)'!B8,'Half Grith'!$A$2:$BN$16,28,FALSE),IF($M$3='Half Grith'!$AC$1,VLOOKUP('US MTM - Calculation (Regular)'!B8,'Half Grith'!$A$2:$BN$16,29,FALSE),IF($M$3='Half Grith'!$AD$1,VLOOKUP('US MTM - Calculation (Regular)'!B8,'Half Grith'!$A$2:$BN$16,30,FALSE),IF($M$3='Half Grith'!$AE$1,VLOOKUP('US MTM - Calculation (Regular)'!B8,'Half Grith'!$A$2:$BN$16,31,FALSE),IF($M$3='Half Grith'!$AF$1,VLOOKUP('US MTM - Calculation (Regular)'!B8,'Half Grith'!$A$2:$BN$16,32,FALSE),IF($M$3='Half Grith'!$AG$1,VLOOKUP('US MTM - Calculation (Regular)'!B8,'Half Grith'!$A$2:$BN$16,33,FALSE),IF($M$3='Half Grith'!$AH$1,VLOOKUP('US MTM - Calculation (Regular)'!B8,'Half Grith'!$A$2:$BN$16,34,FALSE),IF($M$3='Half Grith'!$AI$1,VLOOKUP('US MTM - Calculation (Regular)'!B8,'Half Grith'!$A$2:$BN$16,35,FALSE),IF($M$3='Half Grith'!$AJ$1,VLOOKUP('US MTM - Calculation (Regular)'!B8,'Half Grith'!$A$2:$BN$16,36,FALSE),IF($M$3='Half Grith'!$AK$1,VLOOKUP('US MTM - Calculation (Regular)'!B8,'Half Grith'!$A$2:$BN$16,37,FALSE),IF($M$3='Half Grith'!$AL$1,VLOOKUP('US MTM - Calculation (Regular)'!B8,'Half Grith'!$A$2:$BN$16,38,FALSE),IF($M$3='Half Grith'!$AM$1,VLOOKUP('US MTM - Calculation (Regular)'!B8,'Half Grith'!$A$2:$BN$16,39,FALSE),IF($M$3='Half Grith'!$AN$1,VLOOKUP('US MTM - Calculation (Regular)'!B8,'Half Grith'!$A$2:$BN$16,40,FALSE),IF($M$3='Half Grith'!$AO$1,VLOOKUP('US MTM - Calculation (Regular)'!B8,'Half Grith'!$A$2:$BN$16,41,FALSE),IF($M$3='Half Grith'!$AP$1,VLOOKUP('US MTM - Calculation (Regular)'!B8,'Half Grith'!$A$2:$BN$16,42,FALSE),IF($M$3='Half Grith'!$AQ$1,VLOOKUP('US MTM - Calculation (Regular)'!B8,'Half Grith'!$A$2:$BN$16,43,FALSE),IF($M$3='Half Grith'!$AR$1,VLOOKUP('US MTM - Calculation (Regular)'!B8,'Half Grith'!$A$2:$BN$16,44,FALSE),IF($M$3='Half Grith'!$AS$1,VLOOKUP('US MTM - Calculation (Regular)'!B8,'Half Grith'!$A$2:$BN$16,45,FALSE),IF($M$3='Half Grith'!$AT$1,VLOOKUP('US MTM - Calculation (Regular)'!B8,'Half Grith'!$A$2:$BN$16,46,FALSE),IF($M$3='Half Grith'!$AU$1,VLOOKUP('US MTM - Calculation (Regular)'!B8,'Half Grith'!$A$2:$BN$16,47,FALSE),IF($M$3='Half Grith'!$AV$1,VLOOKUP('US MTM - Calculation (Regular)'!B8,'Half Grith'!$A$2:$BN$16,48,FALSE),IF($M$3='Half Grith'!$AW$1,VLOOKUP('US MTM - Calculation (Regular)'!B8,'Half Grith'!$A$2:$BN$16,49,FALSE),IF($M$3='Half Grith'!$AX$1,VLOOKUP('US MTM - Calculation (Regular)'!B8,'Half Grith'!$A$2:$BN$16,50,FALSE),IF($M$3='Half Grith'!$AY$1,VLOOKUP('US MTM - Calculation (Regular)'!B8,'Half Grith'!$A$2:$BN$16,51,FALSE),IF($M$3='Half Grith'!$AZ$1,VLOOKUP('US MTM - Calculation (Regular)'!B8,'Half Grith'!$A$2:$BN$16,52,FALSE),IF($M$3='Half Grith'!$BA$1,VLOOKUP('US MTM - Calculation (Regular)'!B8,'Half Grith'!$A$2:$BN$16,53,FALSE),IF($M$3='Half Grith'!$BB$1,VLOOKUP('US MTM - Calculation (Regular)'!B8,'Half Grith'!$A$2:$BN$16,54,FALSE),IF($M$3='Half Grith'!$BC$1,VLOOKUP('US MTM - Calculation (Regular)'!B8,'Half Grith'!$A$2:$BN$16,55,FALSE),IF($M$3='Half Grith'!$BD$1,VLOOKUP('US MTM - Calculation (Regular)'!B8,'Half Grith'!$A$2:$BN$16,56,FALSE),IF($M$3='Half Grith'!$BE$1,VLOOKUP('US MTM - Calculation (Regular)'!B8,'Half Grith'!$A$2:$BN$16,57,FALSE),IF($M$3='Half Grith'!$BF$1,VLOOKUP('US MTM - Calculation (Regular)'!B8,'Half Grith'!$A$2:$BN$16,58,FALSE),IF($M$3='Half Grith'!$BG$1,VLOOKUP('US MTM - Calculation (Regular)'!B8,'Half Grith'!$A$2:$BN$16,59,FALSE),IF($M$3='Half Grith'!$BH$1,VLOOKUP('US MTM - Calculation (Regular)'!B8,'Half Grith'!$A$2:$BN$16,60,FALSE),IF($M$3='Half Grith'!$BI$1,VLOOKUP('US MTM - Calculation (Regular)'!B8,'Half Grith'!$A$2:$BN$16,61,FALSE),IF($M$3='Half Grith'!$BJ$1,VLOOKUP('US MTM - Calculation (Regular)'!B8,'Half Grith'!$A$2:$BN$16,62,FALSE),IF($M$3='Half Grith'!$BK$1,VLOOKUP('US MTM - Calculation (Regular)'!B8,'Half Grith'!$A$2:$BN$16,63,FALSE),IF($M$3='Half Grith'!$BL$1,VLOOKUP('US MTM - Calculation (Regular)'!B8,'Half Grith'!$A$2:$BN$16,64,FALSE),IF($M$3='Half Grith'!$BM$1,VLOOKUP('US MTM - Calculation (Regular)'!B8,'Half Grith'!$A$2:$BN$16,65,FALSE),))))))))))))))))))))))))))))))))))))))))))))))))))))))))))))))))</f>
        <v>0</v>
      </c>
      <c r="P8" s="265">
        <f>IF($M$4=SEAT!$B$1,VLOOKUP('US MTM - Calculation (Regular)'!B8,SEAT!$A$2:$AY$16,2,FALSE),IF($M$4=SEAT!$C$1,VLOOKUP('US MTM - Calculation (Regular)'!B8,SEAT!$A$2:$AY$16,3,FALSE),IF($M$4=SEAT!$D$1,VLOOKUP('US MTM - Calculation (Regular)'!B8,SEAT!$A$2:$AY$16,4,FALSE),IF($M$4=SEAT!$E$1,VLOOKUP('US MTM - Calculation (Regular)'!B8,SEAT!$A$2:$AY$16,5,FALSE),IF($M$4=SEAT!$F$1,VLOOKUP('US MTM - Calculation (Regular)'!B8,SEAT!$A$2:$AY$16,6,FALSE),IF($M$4=SEAT!$G$1,VLOOKUP('US MTM - Calculation (Regular)'!B8,SEAT!$A$2:$AY$16,7,FALSE),IF($M$4=SEAT!$H$1,VLOOKUP('US MTM - Calculation (Regular)'!B8,SEAT!$A$2:$AY$16,8,FALSE),IF($M$4=SEAT!$I$1,VLOOKUP('US MTM - Calculation (Regular)'!B8,SEAT!$A$2:$AY$16,9,FALSE),IF($M$4=SEAT!$J$1,VLOOKUP('US MTM - Calculation (Regular)'!B8,SEAT!$A$2:$AY$16,10,FALSE),IF($M$4=SEAT!$K$1,VLOOKUP('US MTM - Calculation (Regular)'!B8,SEAT!$A$2:$AY$16,11,FALSE),IF($M$4=SEAT!$L$1,VLOOKUP('US MTM - Calculation (Regular)'!B8,SEAT!$A$2:$AY$16,12,FALSE),IF($M$4=SEAT!$M$1,VLOOKUP('US MTM - Calculation (Regular)'!B8,SEAT!$A$2:$AY$16,13,FALSE),IF($M$4=SEAT!$N$1,VLOOKUP('US MTM - Calculation (Regular)'!B8,SEAT!$A$2:$AY$16,14,FALSE),IF($M$4=SEAT!$O$1,VLOOKUP('US MTM - Calculation (Regular)'!B8,SEAT!$A$2:$AY$16,15,FALSE),IF($M$4=SEAT!$P$1,VLOOKUP('US MTM - Calculation (Regular)'!B8,SEAT!$A$2:$AY$16,16,FALSE),IF($M$4=SEAT!$Q$1,VLOOKUP('US MTM - Calculation (Regular)'!B8,SEAT!$A$2:$AY$16,17,FALSE),IF($M$4=SEAT!$R$1,VLOOKUP('US MTM - Calculation (Regular)'!B8,SEAT!$A$2:$AY$16,18,FALSE),IF($M$4=SEAT!$S$1,VLOOKUP('US MTM - Calculation (Regular)'!B8,SEAT!$A$2:$AY$16,19,FALSE),IF($M$4=SEAT!$T$1,VLOOKUP('US MTM - Calculation (Regular)'!B8,SEAT!$A$2:$AY$16,20,FALSE),IF($M$4=SEAT!$U$1,VLOOKUP('US MTM - Calculation (Regular)'!B8,SEAT!$A$2:$AY$16,21,FALSE),IF($M$4=SEAT!$V$1,VLOOKUP('US MTM - Calculation (Regular)'!B8,SEAT!$A$2:$AY$16,22,FALSE),IF($M$4=SEAT!$W$1,VLOOKUP('US MTM - Calculation (Regular)'!B8,SEAT!$A$2:$AY$16,23,FALSE),IF($M$4=SEAT!$X$1,VLOOKUP('US MTM - Calculation (Regular)'!B8,SEAT!$A$2:$AY$16,24,FALSE),IF($M$4=SEAT!$Y$1,VLOOKUP('US MTM - Calculation (Regular)'!B8,SEAT!$A$2:$AY$16,25,FALSE),IF($M$4=SEAT!$Z$1,VLOOKUP('US MTM - Calculation (Regular)'!B8,SEAT!$A$2:$AY$16,26,FALSE),IF($M$4=SEAT!$AA$1,VLOOKUP('US MTM - Calculation (Regular)'!B8,SEAT!$A$2:$AY$16,27,FALSE),IF($M$4=SEAT!$AB$1,VLOOKUP('US MTM - Calculation (Regular)'!B8,SEAT!$A$2:$AY$16,28,FALSE),IF($M$4=SEAT!$AC$1,VLOOKUP('US MTM - Calculation (Regular)'!B8,SEAT!$A$2:$AY$16,29,FALSE),IF($M$4=SEAT!$AD$1,VLOOKUP('US MTM - Calculation (Regular)'!B8,SEAT!$A$2:$AY$16,30,FALSE),IF($M$4=SEAT!$AE$1,VLOOKUP('US MTM - Calculation (Regular)'!B8,SEAT!$A$2:$AY$16,31,FALSE),IF($M$4=SEAT!$AF$1,VLOOKUP('US MTM - Calculation (Regular)'!B8,SEAT!$A$2:$AY$16,32,FALSE),IF($M$4=SEAT!$AG$1,VLOOKUP('US MTM - Calculation (Regular)'!B8,SEAT!$A$2:$AY$16,33,FALSE),IF($M$4=SEAT!$AH$1,VLOOKUP('US MTM - Calculation (Regular)'!B8,SEAT!$A$2:$AY$16,34,FALSE),IF($M$4=SEAT!$AI$1,VLOOKUP('US MTM - Calculation (Regular)'!B8,SEAT!$A$2:$AY$16,35,FALSE),IF($M$4=SEAT!$AJ$1,VLOOKUP('US MTM - Calculation (Regular)'!B8,SEAT!$A$2:$AY$16,36,FALSE),IF($M$4=SEAT!$AK$1,VLOOKUP('US MTM - Calculation (Regular)'!B8,SEAT!$A$2:$AY$16,37,FALSE),IF($M$4=SEAT!$AL$1,VLOOKUP('US MTM - Calculation (Regular)'!B8,SEAT!$A$2:$AY$16,38,FALSE),IF($M$4=SEAT!$AM$1,VLOOKUP('US MTM - Calculation (Regular)'!B8,SEAT!$A$2:$AY$16,39,FALSE),IF($M$4=SEAT!$AN$1,VLOOKUP('US MTM - Calculation (Regular)'!B8,SEAT!$A$2:$AY$16,40,FALSE),IF($M$4=SEAT!$AO$1,VLOOKUP('US MTM - Calculation (Regular)'!B8,SEAT!$A$2:$AY$16,41,FALSE),IF($M$4=SEAT!$AP$1,VLOOKUP('US MTM - Calculation (Regular)'!B8,SEAT!$A$2:$AY$16,42,FALSE),IF($M$4=SEAT!$AQ$1,VLOOKUP('US MTM - Calculation (Regular)'!B8,SEAT!$A$2:$AY$16,43,FALSE),IF($M$4=SEAT!$AR$1,VLOOKUP('US MTM - Calculation (Regular)'!B8,SEAT!$A$2:$AY$16,44,FALSE),IF($M$4=SEAT!$AS$1,VLOOKUP('US MTM - Calculation (Regular)'!B8,SEAT!$A$2:$AY$16,45,FALSE),IF($M$4=SEAT!$AT$1,VLOOKUP('US MTM - Calculation (Regular)'!B8,SEAT!$A$2:$AY$16,46,FALSE),IF($M$4=SEAT!$AU$1,VLOOKUP('US MTM - Calculation (Regular)'!B8,SEAT!$A$2:$AY$16,47,FALSE),IF($M$4=SEAT!$AV$1,VLOOKUP('US MTM - Calculation (Regular)'!B8,SEAT!$A$2:$AY$16,48,FALSE),IF($M$4=SEAT!$AW$1,VLOOKUP('US MTM - Calculation (Regular)'!B8,SEAT!$A$2:$AY$16,49,FALSE),IF($M$4=SEAT!$AX$1,VLOOKUP('US MTM - Calculation (Regular)'!B8,SEAT!$A$2:$AY$16,50,FALSE),IF($M$4=SEAT!$AY$1,VLOOKUP('US MTM - Calculation (Regular)'!B8,SEAT!$A$2:$AY$16,51,FALSE),))))))))))))))))))))))))))))))))))))))))))))))))))</f>
        <v>0</v>
      </c>
      <c r="Q8" s="265">
        <f>IF($M$5='4LEN'!$B$1,VLOOKUP('US MTM - Calculation (Regular)'!B8,'4LEN'!$A$2:$BM$16,2,FALSE),IF($M$5='4LEN'!$C$1,VLOOKUP('US MTM - Calculation (Regular)'!B8,'4LEN'!$A$2:$BM$16,3,FALSE),IF($M$5='4LEN'!$D$1,VLOOKUP('US MTM - Calculation (Regular)'!B8,'4LEN'!$A$2:$BM$16,4,FALSE),IF($M$5='4LEN'!$E$1,VLOOKUP('US MTM - Calculation (Regular)'!B8,'4LEN'!$A$2:$BM$16,5,FALSE),IF($M$5='4LEN'!$F$1,VLOOKUP('US MTM - Calculation (Regular)'!B8,'4LEN'!$A$2:$BM$16,6,FALSE),IF($M$5='4LEN'!$G$1,VLOOKUP('US MTM - Calculation (Regular)'!B8,'4LEN'!$A$2:$BM$16,7,FALSE),IF($M$5='4LEN'!$H$1,VLOOKUP('US MTM - Calculation (Regular)'!B8,'4LEN'!$A$2:$BM$16,8,FALSE),IF($M$5='4LEN'!$I$1,VLOOKUP('US MTM - Calculation (Regular)'!B8,'4LEN'!$A$2:$BM$16,9,FALSE),IF($M$5='4LEN'!$J$1,VLOOKUP('US MTM - Calculation (Regular)'!B8,'4LEN'!$A$2:$BM$16,10,FALSE),IF($M$5='4LEN'!$K$1,VLOOKUP('US MTM - Calculation (Regular)'!B8,'4LEN'!$A$2:$BM$16,11,FALSE),IF($M$5='4LEN'!$L$1,VLOOKUP('US MTM - Calculation (Regular)'!B8,'4LEN'!$A$2:$BM$16,12,FALSE),IF($M$5='4LEN'!$M$1,VLOOKUP('US MTM - Calculation (Regular)'!B8,'4LEN'!$A$2:$BM$16,13,FALSE),IF($M$5='4LEN'!$N$1,VLOOKUP('US MTM - Calculation (Regular)'!B8,'4LEN'!$A$2:$BM$16,14,FALSE),IF($M$5='4LEN'!$O$1,VLOOKUP('US MTM - Calculation (Regular)'!B8,'4LEN'!$A$2:$BM$16,15,FALSE),IF($M$5='4LEN'!$P$1,VLOOKUP('US MTM - Calculation (Regular)'!B8,'4LEN'!$A$2:$BM$16,16,FALSE),IF($M$5='4LEN'!$Q$1,VLOOKUP('US MTM - Calculation (Regular)'!B8,'4LEN'!$A$2:$BM$16,17,FALSE),IF($M$5='4LEN'!$R$1,VLOOKUP('US MTM - Calculation (Regular)'!B8,'4LEN'!$A$2:$BM$16,18,FALSE),IF($M$5='4LEN'!$S$1,VLOOKUP('US MTM - Calculation (Regular)'!B8,'4LEN'!$A$2:$BM$16,19,FALSE),IF($M$5='4LEN'!$T$1,VLOOKUP('US MTM - Calculation (Regular)'!B8,'4LEN'!$A$2:$BM$16,20,FALSE),IF($M$5='4LEN'!$U$1,VLOOKUP('US MTM - Calculation (Regular)'!B8,'4LEN'!$A$2:$BM$16,21,FALSE),IF($M$5='4LEN'!$V$1,VLOOKUP('US MTM - Calculation (Regular)'!B8,'4LEN'!$A$2:$BM$16,22,FALSE),IF($M$5='4LEN'!$W$1,VLOOKUP('US MTM - Calculation (Regular)'!B8,'4LEN'!$A$2:$BM$16,23,FALSE),IF($M$5='4LEN'!$X$1,VLOOKUP('US MTM - Calculation (Regular)'!B8,'4LEN'!$A$2:$BM$16,24,FALSE),IF($M$5='4LEN'!$Y$1,VLOOKUP('US MTM - Calculation (Regular)'!B8,'4LEN'!$A$2:$BM$16,25,FALSE),IF($M$5='4LEN'!$Z$1,VLOOKUP('US MTM - Calculation (Regular)'!B8,'4LEN'!$A$2:$BM$16,26,FALSE),IF($M$5='4LEN'!$AA$1,VLOOKUP('US MTM - Calculation (Regular)'!B8,'4LEN'!$A$2:$BM$16,27,FALSE),IF($M$5='4LEN'!$AB$1,VLOOKUP('US MTM - Calculation (Regular)'!B8,'4LEN'!$A$2:$BM$16,28,FALSE),IF($M$5='4LEN'!$AC$1,VLOOKUP('US MTM - Calculation (Regular)'!B8,'4LEN'!$A$2:$BM$16,29,FALSE),IF($M$5='4LEN'!$AD$1,VLOOKUP('US MTM - Calculation (Regular)'!B8,'4LEN'!$A$2:$BM$16,30,FALSE),IF($M$5='4LEN'!$AE$1,VLOOKUP('US MTM - Calculation (Regular)'!B8,'4LEN'!$A$2:$BM$16,31,FALSE),IF($M$5='4LEN'!$AF$1,VLOOKUP('US MTM - Calculation (Regular)'!B8,'4LEN'!$A$2:$BM$16,32,FALSE),IF($M$5='4LEN'!$AG$1,VLOOKUP('US MTM - Calculation (Regular)'!B8,'4LEN'!$A$2:$BM$16,33,FALSE),IF($M$5='4LEN'!$AH$1,VLOOKUP('US MTM - Calculation (Regular)'!B8,'4LEN'!$A$2:$BM$16,34,FALSE),IF($M$5='4LEN'!$AI$1,VLOOKUP('US MTM - Calculation (Regular)'!B8,'4LEN'!$A$2:$BM$16,35,FALSE),IF($M$5='4LEN'!$AJ$1,VLOOKUP('US MTM - Calculation (Regular)'!B8,'4LEN'!$A$2:$BM$16,36,FALSE),IF($M$5='4LEN'!$AK$1,VLOOKUP('US MTM - Calculation (Regular)'!B8,'4LEN'!$A$2:$BM$16,37,FALSE),IF($M$5='4LEN'!$AL$1,VLOOKUP('US MTM - Calculation (Regular)'!B8,'4LEN'!$A$2:$BM$16,38,FALSE),IF($M$5='4LEN'!$AM$1,VLOOKUP('US MTM - Calculation (Regular)'!B8,'4LEN'!$A$2:$BM$16,39,FALSE),IF($M$5='4LEN'!$AN$1,VLOOKUP('US MTM - Calculation (Regular)'!B8,'4LEN'!$A$2:$BM$16,40,FALSE),IF($M$5='4LEN'!$AO$1,VLOOKUP('US MTM - Calculation (Regular)'!B8,'4LEN'!$A$2:$BM$16,41,FALSE),IF($M$5='4LEN'!$AP$1,VLOOKUP('US MTM - Calculation (Regular)'!B8,'4LEN'!$A$2:$BM$16,42,FALSE),IF($M$5='4LEN'!$AQ$1,VLOOKUP('US MTM - Calculation (Regular)'!B8,'4LEN'!$A$2:$BM$16,43,FALSE),IF($M$5='4LEN'!$AR$1,VLOOKUP('US MTM - Calculation (Regular)'!B8,'4LEN'!$A$2:$BM$16,44,FALSE),IF($M$5='4LEN'!$AS$1,VLOOKUP('US MTM - Calculation (Regular)'!B8,'4LEN'!$A$2:$BM$16,45,FALSE),IF($M$5='4LEN'!$AT$1,VLOOKUP('US MTM - Calculation (Regular)'!B8,'4LEN'!$A$2:$BM$16,46,FALSE),IF($M$5='4LEN'!$AU$1,VLOOKUP('US MTM - Calculation (Regular)'!B8,'4LEN'!$A$2:$BM$16,47,FALSE),IF($M$5='4LEN'!$AV$1,VLOOKUP('US MTM - Calculation (Regular)'!B8,'4LEN'!$A$2:$BM$16,48,FALSE),IF($M$5='4LEN'!$AW$1,VLOOKUP('US MTM - Calculation (Regular)'!B8,'4LEN'!$A$2:$BM$16,49,FALSE),IF($M$5='4LEN'!$AX$1,VLOOKUP('US MTM - Calculation (Regular)'!B8,'4LEN'!$A$2:$BM$16,50,FALSE),IF($M$5='4LEN'!$AY$1,VLOOKUP('US MTM - Calculation (Regular)'!B8,'4LEN'!$A$2:$BM$16,51,FALSE),IF($M$5='4LEN'!$AZ$1,VLOOKUP('US MTM - Calculation (Regular)'!B8,'4LEN'!$A$2:$BM$16,52,FALSE),IF($M$5='4LEN'!$BA$1,VLOOKUP('US MTM - Calculation (Regular)'!B8,'4LEN'!$A$2:$BM$16,53,FALSE),IF($M$5='4LEN'!$BB$1,VLOOKUP('US MTM - Calculation (Regular)'!B8,'4LEN'!$A$2:$BM$16,54,FALSE),IF($M$5='4LEN'!$BC$1,VLOOKUP('US MTM - Calculation (Regular)'!B8,'4LEN'!$A$2:$BM$16,55,FALSE),IF($M$5='4LEN'!$BD$1,VLOOKUP('US MTM - Calculation (Regular)'!B8,'4LEN'!$A$2:$BM$16,56,FALSE),IF($M$5='4LEN'!$BE$1,VLOOKUP('US MTM - Calculation (Regular)'!B8,'4LEN'!$A$2:$BM$16,57,FALSE),IF($M$5='4LEN'!$BF$1,VLOOKUP('US MTM - Calculation (Regular)'!B8,'4LEN'!$A$2:$BM$16,58,FALSE),IF($M$5='4LEN'!$BG$1,VLOOKUP('US MTM - Calculation (Regular)'!B8,'4LEN'!$A$2:$BM$16,59,FALSE),IF($M$5='4LEN'!$BH$1,VLOOKUP('US MTM - Calculation (Regular)'!B8,'4LEN'!$A$2:$BM$16,60,FALSE),IF($M$5='4LEN'!$BI$1,VLOOKUP('US MTM - Calculation (Regular)'!B8,'4LEN'!$A$2:$BL$16,61,FALSE),IF($M$5='4LEN'!$BJ$1,VLOOKUP('US MTM - Calculation (Regular)'!B8,'4LEN'!$A$2:$BM$16,62,FALSE),IF($M$5='4LEN'!$BK$1,VLOOKUP('US MTM - Calculation (Regular)'!B8,'4LEN'!$A$2:$BM$16,63,FALSE),IF($M$5='4LEN'!$BL$1,VLOOKUP('US MTM - Calculation (Regular)'!B8,'4LEN'!$A$2:$BM$16,64,FALSE),IF($M$5='4LEN'!$BM$1,VLOOKUP('US MTM - Calculation (Regular)'!B8,'4LEN'!$A$2:$BM$16,65,FALSE),))))))))))))))))))))))))))))))))))))))))))))))))))))))))))))))))</f>
        <v>0</v>
      </c>
      <c r="R8" s="265">
        <f>IF($M$5='15VENT'!$B$1,VLOOKUP('US MTM - Calculation (Regular)'!B8,'15VENT'!$A$2:$BM$16,2,FALSE),IF($M$5='15VENT'!$C$1,VLOOKUP('US MTM - Calculation (Regular)'!B8,'15VENT'!$A$2:$BM$16,3,FALSE),IF($M$5='15VENT'!$D$1,VLOOKUP('US MTM - Calculation (Regular)'!B8,'15VENT'!$A$2:$BM$16,4,FALSE),IF($M$5='15VENT'!$E$1,VLOOKUP('US MTM - Calculation (Regular)'!B8,'15VENT'!$A$2:$BM$16,5,FALSE),IF($M$5='15VENT'!$F$1,VLOOKUP('US MTM - Calculation (Regular)'!B8,'15VENT'!$A$2:$BM$16,6,FALSE),IF($M$5='15VENT'!$G$1,VLOOKUP('US MTM - Calculation (Regular)'!B8,'15VENT'!$A$2:$BM$16,7,FALSE),IF($M$5='15VENT'!$H$1,VLOOKUP('US MTM - Calculation (Regular)'!B8,'15VENT'!$A$2:$BM$16,8,FALSE),IF($M$5='15VENT'!$I$1,VLOOKUP('US MTM - Calculation (Regular)'!B8,'15VENT'!$A$2:$BM$16,9,FALSE),IF($M$5='15VENT'!$J$1,VLOOKUP('US MTM - Calculation (Regular)'!B8,'15VENT'!$A$2:$BM$16,10,FALSE),IF($M$5='15VENT'!$K$1,VLOOKUP('US MTM - Calculation (Regular)'!B8,'15VENT'!$A$2:$BM$16,11,FALSE),IF($M$5='15VENT'!$L$1,VLOOKUP('US MTM - Calculation (Regular)'!B8,'15VENT'!$A$2:$BM$16,12,FALSE),IF($M$5='15VENT'!$M$1,VLOOKUP('US MTM - Calculation (Regular)'!B8,'15VENT'!$A$2:$BM$16,13,FALSE),IF($M$5='15VENT'!$N$1,VLOOKUP('US MTM - Calculation (Regular)'!B8,'15VENT'!$A$2:$BM$16,14,FALSE),IF($M$5='15VENT'!$O$1,VLOOKUP('US MTM - Calculation (Regular)'!B8,'15VENT'!$A$2:$BM$16,15,FALSE),IF($M$5='15VENT'!$P$1,VLOOKUP('US MTM - Calculation (Regular)'!B8,'15VENT'!$A$2:$BM$16,16,FALSE),IF($M$5='15VENT'!$Q$1,VLOOKUP('US MTM - Calculation (Regular)'!B8,'15VENT'!$A$2:$BM$16,17,FALSE),IF($M$5='15VENT'!$R$1,VLOOKUP('US MTM - Calculation (Regular)'!B8,'15VENT'!$A$2:$BM$16,18,FALSE),IF($M$5='15VENT'!$S$1,VLOOKUP('US MTM - Calculation (Regular)'!B8,'15VENT'!$A$2:$BM$16,19,FALSE),IF($M$5='15VENT'!$T$1,VLOOKUP('US MTM - Calculation (Regular)'!B8,'15VENT'!$A$2:$BM$16,20,FALSE),IF($M$5='15VENT'!$U$1,VLOOKUP('US MTM - Calculation (Regular)'!B8,'15VENT'!$A$2:$BM$16,21,FALSE),IF($M$5='15VENT'!$V$1,VLOOKUP('US MTM - Calculation (Regular)'!B8,'15VENT'!$A$2:$BM$16,22,FALSE),IF($M$5='15VENT'!$W$1,VLOOKUP('US MTM - Calculation (Regular)'!B8,'15VENT'!$A$2:$BM$16,23,FALSE),IF($M$5='15VENT'!$X$1,VLOOKUP('US MTM - Calculation (Regular)'!B8,'15VENT'!$A$2:$BM$16,24,FALSE),IF($M$5='15VENT'!$Y$1,VLOOKUP('US MTM - Calculation (Regular)'!B8,'15VENT'!$A$2:$BM$16,25,FALSE),IF($M$5='15VENT'!$Z$1,VLOOKUP('US MTM - Calculation (Regular)'!B8,'15VENT'!$A$2:$BM$16,26,FALSE),IF($M$5='15VENT'!$AA$1,VLOOKUP('US MTM - Calculation (Regular)'!B8,'15VENT'!$A$2:$BM$16,27,FALSE),IF($M$5='15VENT'!$AB$1,VLOOKUP('US MTM - Calculation (Regular)'!B8,'15VENT'!$A$2:$BM$16,28,FALSE),IF($M$5='15VENT'!$AC$1,VLOOKUP('US MTM - Calculation (Regular)'!B8,'15VENT'!$A$2:$BM$16,29,FALSE),IF($M$5='15VENT'!$AD$1,VLOOKUP('US MTM - Calculation (Regular)'!B8,'15VENT'!$A$2:$BM$16,30,FALSE),IF($M$5='15VENT'!$AE$1,VLOOKUP('US MTM - Calculation (Regular)'!B8,'15VENT'!$A$2:$BM$16,31,FALSE),IF($M$5='15VENT'!$AF$1,VLOOKUP('US MTM - Calculation (Regular)'!B8,'15VENT'!$A$2:$BM$16,32,FALSE),IF($M$5='15VENT'!$AG$1,VLOOKUP('US MTM - Calculation (Regular)'!B8,'15VENT'!$A$2:$BM$16,33,FALSE),IF($M$5='15VENT'!$AH$1,VLOOKUP('US MTM - Calculation (Regular)'!B8,'15VENT'!$A$2:$BM$16,34,FALSE),IF($M$5='15VENT'!$AI$1,VLOOKUP('US MTM - Calculation (Regular)'!B8,'15VENT'!$A$2:$BM$16,35,FALSE),IF($M$5='15VENT'!$AJ$1,VLOOKUP('US MTM - Calculation (Regular)'!B8,'15VENT'!$A$2:$BM$16,36,FALSE),IF($M$5='15VENT'!$AK$1,VLOOKUP('US MTM - Calculation (Regular)'!B8,'15VENT'!$A$2:$BM$16,37,FALSE),IF($M$5='15VENT'!$AL$1,VLOOKUP('US MTM - Calculation (Regular)'!B8,'15VENT'!$A$2:$BM$16,38,FALSE),IF($M$5='15VENT'!$AM$1,VLOOKUP('US MTM - Calculation (Regular)'!B8,'15VENT'!$A$2:$BM$16,39,FALSE),IF($M$5='15VENT'!$AN$1,VLOOKUP('US MTM - Calculation (Regular)'!B8,'15VENT'!$A$2:$BM$16,40,FALSE),IF($M$5='15VENT'!$AO$1,VLOOKUP('US MTM - Calculation (Regular)'!B8,'15VENT'!$A$2:$BM$16,41,FALSE),IF($M$5='15VENT'!$AP$1,VLOOKUP('US MTM - Calculation (Regular)'!B8,'15VENT'!$A$2:$BM$16,42,FALSE),IF($M$5='15VENT'!$AQ$1,VLOOKUP('US MTM - Calculation (Regular)'!B8,'15VENT'!$A$2:$BM$16,43,FALSE),IF($M$5='15VENT'!$AR$1,VLOOKUP('US MTM - Calculation (Regular)'!B8,'15VENT'!$A$2:$BM$16,44,FALSE),IF($M$5='15VENT'!$AS$1,VLOOKUP('US MTM - Calculation (Regular)'!B8,'15VENT'!$A$2:$BM$16,45,FALSE),IF($M$5='15VENT'!$AT$1,VLOOKUP('US MTM - Calculation (Regular)'!B8,'15VENT'!$A$2:$BM$16,46,FALSE),IF($M$5='15VENT'!$AU$1,VLOOKUP('US MTM - Calculation (Regular)'!B8,'15VENT'!$A$2:$BM$16,47,FALSE),IF($M$5='15VENT'!$AV$1,VLOOKUP('US MTM - Calculation (Regular)'!B8,'15VENT'!$A$2:$BM$16,48,FALSE),IF($M$5='15VENT'!$AW$1,VLOOKUP('US MTM - Calculation (Regular)'!B8,'15VENT'!$A$2:$BM$16,49,FALSE),IF($M$5='15VENT'!$AX$1,VLOOKUP('US MTM - Calculation (Regular)'!B8,'15VENT'!$A$2:$BM$16,50,FALSE),IF($M$5='15VENT'!$AY$1,VLOOKUP('US MTM - Calculation (Regular)'!B8,'15VENT'!$A$2:$BM$16,51,FALSE),IF($M$5='15VENT'!$AZ$1,VLOOKUP('US MTM - Calculation (Regular)'!B8,'15VENT'!$A$2:$BM$16,52,FALSE),IF($M$5='15VENT'!$BA$1,VLOOKUP('US MTM - Calculation (Regular)'!B8,'15VENT'!$A$2:$BM$16,53,FALSE),IF($M$5='15VENT'!$BB$1,VLOOKUP('US MTM - Calculation (Regular)'!B8,'15VENT'!$A$2:$BM$16,54,FALSE),IF($M$5='15VENT'!$BC$1,VLOOKUP('US MTM - Calculation (Regular)'!B8,'15VENT'!$A$2:$BM$16,55,FALSE),IF($M$5='15VENT'!$BD$1,VLOOKUP('US MTM - Calculation (Regular)'!B8,'15VENT'!$A$2:$BM$16,56,FALSE),IF($M$5='15VENT'!$BE$1,VLOOKUP('US MTM - Calculation (Regular)'!B8,'15VENT'!$A$2:$BM$16,57,FALSE),IF($M$5='15VENT'!$BF$1,VLOOKUP('US MTM - Calculation (Regular)'!B8,'15VENT'!$A$2:$BM$16,58,FALSE),IF($M$5='15VENT'!$BG$1,VLOOKUP('US MTM - Calculation (Regular)'!B8,'15VENT'!$A$2:$BM$16,59,FALSE),IF($M$5='15VENT'!$BH$1,VLOOKUP('US MTM - Calculation (Regular)'!B8,'15VENT'!$A$2:$BM$16,60,FALSE),IF($M$5='15VENT'!$BI$1,VLOOKUP('US MTM - Calculation (Regular)'!B8,'15VENT'!$A$2:$BJ$16,61,FALSE),IF($M$5='15VENT'!$BJ$1,VLOOKUP('US MTM - Calculation (Regular)'!B8,'15VENT'!$A$2:$BM$16,62,FALSE),IF($M$5='15VENT'!$BK$1,VLOOKUP('US MTM - Calculation (Regular)'!B8,'15VENT'!$A$2:$BM$16,63,FALSE),IF($M$5='15VENT'!$BL$1,VLOOKUP('US MTM - Calculation (Regular)'!B8,'15VENT'!$A$2:$BM$16,64,FALSE),IF($M$5='15VENT'!$BM$1,VLOOKUP('US MTM - Calculation (Regular)'!B8,'15VENT'!$A$2:$BM$16,65,FALSE),))))))))))))))))))))))))))))))))))))))))))))))))))))))))))))))))</f>
        <v>0</v>
      </c>
      <c r="S8" s="266">
        <f t="shared" si="4"/>
        <v>-0.875</v>
      </c>
      <c r="T8" s="274"/>
      <c r="U8" s="501"/>
      <c r="V8" s="502"/>
      <c r="W8" s="246"/>
      <c r="X8" s="259">
        <v>7</v>
      </c>
      <c r="Y8" s="260" t="s">
        <v>333</v>
      </c>
      <c r="Z8" s="247" t="str">
        <f>IF($Z$1="","",HLOOKUP($Z$1,'MTM US TRS (R)'!$A$2:$EV$13,ROW(),FALSE))</f>
        <v/>
      </c>
      <c r="AA8" s="265">
        <f>IF(Z8=" ",0,IF($AH$13='Deep Seat -'!$B$1,VLOOKUP('US MTM - Calculation (Regular)'!Y8,'Deep Seat -'!$A$2:$D$13,2,FALSE),IF($AH$13='Deep Seat -'!$C$1,VLOOKUP('US MTM - Calculation (Regular)'!Y8,'Deep Seat -'!$A$2:$D$13,3,FALSE),IF($AH$13='Deep Seat -'!$D$1,VLOOKUP('US MTM - Calculation (Regular)'!Y8,'Deep Seat -'!$A$2:$D$13,4,FALSE),))))</f>
        <v>0</v>
      </c>
      <c r="AB8" s="265">
        <f>IF(Z8=" ",0,IF($AH$14='Hip Forw +'!$B$1,VLOOKUP('US MTM - Calculation (Regular)'!Y8,'Hip Forw +'!$A$2:$E$13,2,FALSE),IF($AH$14='Hip Forw +'!$C$1,VLOOKUP('US MTM - Calculation (Regular)'!Y8,'Hip Forw +'!$A$2:$E$13,3,FALSE),IF($AH$14='Hip Forw +'!$D$1,VLOOKUP('US MTM - Calculation (Regular)'!Y8,'Hip Forw +'!$A$2:$E$13,4,FALSE),IF($AH$14='Hip Forw +'!$E$1,VLOOKUP('US MTM - Calculation (Regular)'!Y8,'Hip Forw +'!$A$2:$E$13,5,FALSE),)))))</f>
        <v>0</v>
      </c>
      <c r="AC8" s="265">
        <f>IF(Z8=" ",0,IF($AH$15='Low Fron'!$B$1,VLOOKUP('US MTM - Calculation (Regular)'!Y8,'Low Fron'!$A$2:$L$13,2,FALSE),IF($AH$15='Low Fron'!$C$1,VLOOKUP('US MTM - Calculation (Regular)'!Y8,'Low Fron'!$A$2:$L$13,3,FALSE),IF($AH$15='Low Fron'!$D$1,VLOOKUP('US MTM - Calculation (Regular)'!Y8,'Low Fron'!$A$2:$L$13,4,FALSE),IF($AH$15='Low Fron'!$E$1,VLOOKUP('US MTM - Calculation (Regular)'!Y8,'Low Fron'!$A$2:$L$13,5,FALSE),IF($AH$15='Low Fron'!$F$1,VLOOKUP('US MTM - Calculation (Regular)'!Y8,'Low Fron'!$A$2:$L$13,6,FALSE),IF($AH$15='Low Fron'!$G$1,VLOOKUP('US MTM - Calculation (Regular)'!Y8,'Low Fron'!$A$2:$L$13,7,FALSE),IF($AH$15='Low Fron'!$H$1,VLOOKUP('US MTM - Calculation (Regular)'!Y8,'Low Fron'!$A$2:$L$13,8,FALSE),IF($AH$15='Low Fron'!$I$1,VLOOKUP('US MTM - Calculation (Regular)'!Y8,'Low Fron'!$A$2:$L$13,9,FALSE),IF($AH$15='Low Fron'!$J$1,VLOOKUP('US MTM - Calculation (Regular)'!Y8,'Low Fron'!$A$2:$L$13,10,FALSE),IF($AH$15='Low Fron'!$K$1,VLOOKUP('US MTM - Calculation (Regular)'!Y8,'Low Fron'!$A$2:$L$13,11,FALSE),IF($AH$15='Low Fron'!$L$1,VLOOKUP('US MTM - Calculation (Regular)'!Y8,'Low Fron'!$A$2:$L$13,12,FALSE),))))))))))))</f>
        <v>0</v>
      </c>
      <c r="AD8" s="265">
        <f>IF(Z8=" ",0,IF($AH$16='Plucrot +'!$B$1,VLOOKUP('US MTM - Calculation (Regular)'!Y8,'Plucrot +'!$A$2:$W$13,2,FALSE),IF($AH$16='Plucrot +'!$C$1,VLOOKUP('US MTM - Calculation (Regular)'!Y8,'Plucrot +'!$A$2:$W$13,3,FALSE),IF($AH$16='Plucrot +'!$D$1,VLOOKUP('US MTM - Calculation (Regular)'!Y8,'Plucrot +'!$A$2:$W$13,4,FALSE),IF($AH$16='Plucrot +'!$E$1,VLOOKUP('US MTM - Calculation (Regular)'!Y8,'Plucrot +'!$A$2:$W$13,5,FALSE),IF($AH$16='Plucrot +'!$F$1,VLOOKUP('US MTM - Calculation (Regular)'!Y8,'Plucrot +'!$A$2:$W$13,6,FALSE),IF($AH$16='Plucrot +'!$G$1,VLOOKUP('US MTM - Calculation (Regular)'!Y8,'Plucrot +'!$A$2:$W$13,7,FALSE),IF($AH$16='Plucrot +'!$H$1,VLOOKUP('US MTM - Calculation (Regular)'!Y8,'Plucrot +'!$A$2:$W$13,8,FALSE),IF($AH$16='Plucrot +'!$I$1,VLOOKUP('US MTM - Calculation (Regular)'!Y8,'Plucrot +'!$A$2:$W$13,9,FALSE),IF($AH$16='Plucrot +'!$J$1,VLOOKUP('US MTM - Calculation (Regular)'!Y8,'Plucrot +'!$A$2:$W$13,10,FALSE),IF($AH$16='Plucrot +'!$K$1,VLOOKUP('US MTM - Calculation (Regular)'!Y8,'Plucrot +'!$A$2:$W$13,11,FALSE),IF($AH$16='Plucrot +'!$L$1,VLOOKUP('US MTM - Calculation (Regular)'!Y8,'Plucrot +'!$A$2:$W$13,12,FALSE),IF($AH$16='Plucrot +'!$M$1,VLOOKUP('US MTM - Calculation (Regular)'!Y8,'Plucrot +'!$A$2:$W$13,13,FALSE),IF($AH$16='Plucrot +'!$N$1,VLOOKUP('US MTM - Calculation (Regular)'!Y8,'Plucrot +'!$A$2:$W$13,14,FALSE),IF($AH$16='Plucrot +'!$O$1,VLOOKUP('US MTM - Calculation (Regular)'!Y8,'Plucrot +'!$A$2:$W$13,15,FALSE),IF($AH$16='Plucrot +'!$P$1,VLOOKUP('US MTM - Calculation (Regular)'!Y8,'Plucrot +'!$A$2:$W$13,16,FALSE),IF($AH$16='Plucrot +'!$Q$1,VLOOKUP('US MTM - Calculation (Regular)'!Y8,'Plucrot +'!$A$2:$W$13,17,FALSE),IF($AH$16='Plucrot +'!$R$1,VLOOKUP('US MTM - Calculation (Regular)'!Y8,'Plucrot +'!$A$2:$W$13,18,FALSE),IF($AH$16='Plucrot +'!$S$1,VLOOKUP('US MTM - Calculation (Regular)'!Y8,'Plucrot +'!$A$2:$W$13,19,FALSE),IF($AH$16='Plucrot +'!$T$1,VLOOKUP('US MTM - Calculation (Regular)'!Y8,'Plucrot +'!$A$2:$W$13,20,FALSE),IF($AH$16='Plucrot +'!$U$1,VLOOKUP('US MTM - Calculation (Regular)'!Y8,'Plucrot +'!$A$2:$W$13,21,FALSE),IF($AH$16='Plucrot +'!$V$1,VLOOKUP('US MTM - Calculation (Regular)'!Y8,'Plucrot +'!$A$2:$W$13,22,FALSE),IF($AH$16='Plucrot +'!$W$1,VLOOKUP('US MTM - Calculation (Regular)'!Y8,'Plucrot +'!$A$2:$W$13,23,FALSE),)))))))))))))))))))))))</f>
        <v>0</v>
      </c>
      <c r="AE8" s="265">
        <f>IF(Z8=" ",0,IF($AH$17='Rais BK + -'!$B$1,VLOOKUP('US MTM - Calculation (Regular)'!Y8,'Rais BK + -'!$A$2:$W$13,2,FALSE),IF($AH$17='Rais BK + -'!$C$1,VLOOKUP('US MTM - Calculation (Regular)'!Y8,'Rais BK + -'!$A$2:$W$13,3,FALSE),IF($AH$17='Rais BK + -'!$D$1,VLOOKUP('US MTM - Calculation (Regular)'!Y8,'Rais BK + -'!$A$2:$W$13,4,FALSE),IF($AH$17='Rais BK + -'!$E$1,VLOOKUP('US MTM - Calculation (Regular)'!Y8,'Rais BK + -'!$A$2:$W$13,5,FALSE),IF($AH$17='Rais BK + -'!$F$1,VLOOKUP('US MTM - Calculation (Regular)'!Y8,'Rais BK + -'!$A$2:$W$13,6,FALSE),IF($AH$17='Rais BK + -'!$G$1,VLOOKUP('US MTM - Calculation (Regular)'!Y8,'Rais BK + -'!$A$2:$W$13,7,FALSE),IF($AH$17='Rais BK + -'!$H$1,VLOOKUP('US MTM - Calculation (Regular)'!Y8,'Rais BK + -'!$A$2:$W$13,8,FALSE),IF($AH$17='Rais BK + -'!$I$1,VLOOKUP('US MTM - Calculation (Regular)'!Y8,'Rais BK + -'!$A$2:$W$13,9,FALSE),IF($AH$17='Rais BK + -'!$J$1,VLOOKUP('US MTM - Calculation (Regular)'!Y8,'Rais BK + -'!$A$2:$W$13,10,FALSE),IF($AH$17='Rais BK + -'!$K$1,VLOOKUP('US MTM - Calculation (Regular)'!Y8,'Rais BK + -'!$A$2:$W$13,11,FALSE),IF($AH$17='Rais BK + -'!$L$1,VLOOKUP('US MTM - Calculation (Regular)'!Y8,'Rais BK + -'!$A$2:$W$13,12,FALSE),IF($AH$17='Rais BK + -'!$M$1,VLOOKUP('US MTM - Calculation (Regular)'!Y8,'Rais BK + -'!$A$2:$W$13,13,FALSE),IF($AH$17='Rais BK + -'!$N$1,VLOOKUP('US MTM - Calculation (Regular)'!Y8,'Rais BK + -'!$A$2:$W$13,14,FALSE),IF($AH$17='Rais BK + -'!$O$1,VLOOKUP('US MTM - Calculation (Regular)'!Y8,'Rais BK + -'!$A$2:$W$13,15,FALSE),IF($AH$17='Rais BK + -'!$P$1,VLOOKUP('US MTM - Calculation (Regular)'!Y8,'Rais BK + -'!$A$2:$W$13,16,FALSE),IF($AH$17='Rais BK + -'!$Q$1,VLOOKUP('US MTM - Calculation (Regular)'!Y8,'Rais BK + -'!$A$2:$W$13,17,FALSE),IF($AH$17='Rais BK + -'!$R$1,VLOOKUP('US MTM - Calculation (Regular)'!Y8,'Rais BK + -'!$A$2:$W$13,18,FALSE),IF($AH$17='Rais BK + -'!$S$1,VLOOKUP('US MTM - Calculation (Regular)'!Y8,'Rais BK + -'!$A$2:$W$13,19,FALSE),IF($AH$17='Rais BK + -'!$T$1,VLOOKUP('US MTM - Calculation (Regular)'!Y8,'Rais BK + -'!$A$2:$W$13,20,FALSE),IF($AH$17='Rais BK + -'!$U$1,VLOOKUP('US MTM - Calculation (Regular)'!Y8,'Rais BK + -'!$A$2:$W$13,21,FALSE),IF($AH$17='Rais BK + -'!$V$1,VLOOKUP('US MTM - Calculation (Regular)'!Y8,'Rais BK + -'!$A$2:$W$13,22,FALSE),IF($AH$17='Rais BK + -'!$W$1,VLOOKUP('US MTM - Calculation (Regular)'!Y8,'Rais BK + -'!$A$2:$W$13,23,FALSE),)))))))))))))))))))))))</f>
        <v>0</v>
      </c>
      <c r="AF8" s="263">
        <f t="shared" si="0"/>
        <v>0</v>
      </c>
      <c r="AG8" s="242">
        <f>IF(OR(Sheet1!C141="",Sheet1!C141=" "),0,Sheet1!C141)</f>
        <v>0</v>
      </c>
      <c r="AH8" s="266">
        <f>IF(AG8=0,0, AG8-AF8)</f>
        <v>0</v>
      </c>
      <c r="AI8" s="275"/>
      <c r="AJ8" s="497"/>
      <c r="AK8" s="498"/>
      <c r="AM8" s="248"/>
      <c r="AN8" s="248"/>
      <c r="AO8" s="278"/>
      <c r="AP8" s="268" t="s">
        <v>595</v>
      </c>
      <c r="AQ8" s="250" t="str">
        <f>IF($AQ$1="","",HLOOKUP($AQ$1,'Measurement Chart'!$A$1:$AG$14,ROW(),FALSE))</f>
        <v/>
      </c>
      <c r="AR8" s="242">
        <f>IF(OR(Sheet1!C302="",Sheet1!C302=" "),0,Sheet1!C302)</f>
        <v>0</v>
      </c>
      <c r="AS8" s="251">
        <f t="shared" si="1"/>
        <v>0</v>
      </c>
      <c r="AT8" s="252">
        <f>IF($AS$4='Front Length +'!$B$1,VLOOKUP(AP8,'Front Length +'!$A$2:$AO$14,2,FALSE),IF($AS$4='Front Length +'!$C$1,VLOOKUP(AP8,'Front Length +'!$A$2:$AO$14,3,FALSE),IF($AS$4='Front Length +'!$D$1,VLOOKUP(AP8,'Front Length +'!$A$2:$AO$14,4,FALSE),IF($AS$4='Front Length +'!$E$1,VLOOKUP(AP8,'Front Length +'!$A$2:$AO$14,5,FALSE),IF($AS$4='Front Length +'!$F$1,VLOOKUP(AP8,'Front Length +'!$A$2:$AO$14,6,FALSE),IF($AS$4='Front Length +'!$G$1,VLOOKUP(AP8,'Front Length +'!$A$2:$AO$14,7,FALSE),IF($AS$4='Front Length +'!$H$1,VLOOKUP(AP8,'Front Length +'!$A$2:$AO$14,8,FALSE),IF($AS$4='Front Length +'!$I$1,VLOOKUP(AP8,'Front Length +'!$A$2:$AO$14,9,FALSE),IF($AS$4='Front Length +'!$J$1,VLOOKUP(AP8,'Front Length +'!$A$2:$AO$14,10,FALSE),IF($AS$4='Front Length +'!$K$1,VLOOKUP(AP8,'Front Length +'!$A$2:$AO$14,11,FALSE),IF($AS$4='Front Length +'!$L$1,VLOOKUP(AP8,'Front Length +'!$A$2:$AO$14,12,FALSE),IF($AS$4='Front Length +'!$M$1,VLOOKUP(AP8,'Front Length +'!$A$2:$AO$14,13,FALSE),IF($AS$4='Front Length +'!$N$1,VLOOKUP(AP8,'Front Length +'!$A$2:$AO$14,14,FALSE),IF($AS$4='Front Length +'!$O$1,VLOOKUP(AP8,'Front Length +'!$A$2:$AO$14,15,FALSE),IF($AS$4='Front Length +'!$P$1,VLOOKUP(AP8,'Front Length +'!$A$2:$AO$14,16,FALSE),IF($AS$4='Front Length +'!$Q$1,VLOOKUP(AP8,'Front Length +'!$A$2:$AO$14,17,FALSE),IF($AS$4='Front Length +'!$R$1,VLOOKUP(AP8,'Front Length +'!$A$2:$AO$14,18,FALSE),IF($AS$4='Front Length +'!$S$1,VLOOKUP(AP8,'Front Length +'!$A$2:$AO$14,19,FALSE),IF($AS$4='Front Length +'!$T$1,VLOOKUP(AP8,'Front Length +'!$A$2:$AO$14,20,FALSE),IF($AS$4='Front Length +'!$U$1,VLOOKUP(AP8,'Front Length +'!$A$2:$AO$14,21,FALSE),IF($AS$4='Front Length +'!$V$1,VLOOKUP(AP8,'Front Length +'!$A$2:$AO$14,22,FALSE),IF($AS$4='Front Length +'!$W$1,VLOOKUP(AP8,'Front Length +'!$A$2:$AO$14,23,FALSE),IF($AS$4='Front Length +'!$X$1,VLOOKUP(AP8,'Front Length +'!$A$2:$AO$14,24,FALSE),IF($AS$4='Front Length +'!$Y$1,VLOOKUP(AP8,'Front Length +'!$A$2:$AO$14,25,FALSE),IF($AS$4='Front Length +'!$Z$1,VLOOKUP(AP8,'Front Length +'!$A$2:$AO$14,26,FALSE),IF($AS$4='Front Length +'!$AA$1,VLOOKUP(AP8,'Front Length +'!$A$2:$AO$14,27,FALSE),IF($AS$4='Front Length +'!$AB$1,VLOOKUP(AP8,'Front Length +'!$A$2:$AO$14,28,FALSE),IF($AS$4='Front Length +'!$AC$1,VLOOKUP(AP8,'Front Length +'!$A$2:$AO$14,29,FALSE),IF($AS$4='Front Length +'!$AD$1,VLOOKUP(AP8,'Front Length +'!$A$2:$AO$14,30,FALSE),IF($AS$4='Front Length +'!$AE$1,VLOOKUP(AP8,'Front Length +'!$A$2:$AO$14,31,FALSE),IF($AS$4='Front Length +'!$AF$1,VLOOKUP(AP8,'Front Length +'!$A$2:$AO$14,32,FALSE),IF($AS$4='Front Length +'!$AG$1,VLOOKUP(AP8,'Front Length +'!$A$2:$AO$14,33,FALSE),IF($AS$4='Front Length +'!$AH$1,VLOOKUP(AP8,'Front Length +'!$A$2:$AO$14,34,FALSE),IF($AS$4='Front Length +'!$AI$1,VLOOKUP(AP8,'Front Length +'!$A$2:$AO$14,35,FALSE),IF($AS$4='Front Length +'!$AJ$1,VLOOKUP(AP8,'Front Length +'!$A$2:$AO$14,36,FALSE),IF($AS$4='Front Length +'!$AK$1,VLOOKUP(AP8,'Front Length +'!$A$2:$AO$14,37,FALSE),IF($AS$4='Front Length +'!$AL$1,VLOOKUP(AP8,'Front Length +'!$A$2:$AO$14,38,FALSE),IF($AS$4='Front Length +'!$AM$1,VLOOKUP(AP8,'Front Length +'!$A$2:$AO$14,39,FALSE),IF($AS$4='Front Length +'!$AN$1,VLOOKUP(AP8,'Front Length +'!$A$2:$AO$14,40,FALSE),IF($AS$4='Front Length +'!$AO$1,VLOOKUP(AP8,'Front Length +'!$A$2:$AO$14,41,FALSE),))))))))))))))))))))))))))))))))))))))))</f>
        <v>0</v>
      </c>
      <c r="AU8" s="252">
        <f>IF($AS$4='Front Length -'!$B$1,VLOOKUP(AP8,'Front Length -'!$A$2:$AO$14,2,FALSE),IF($AS$4='Front Length -'!$C$1,VLOOKUP(AP8,'Front Length -'!$A$2:$AO$14,3,FALSE),IF($AS$4='Front Length -'!$D$1,VLOOKUP(AP8,'Front Length -'!$A$2:$AO$14,4,FALSE),IF($AS$4='Front Length -'!$E$1,VLOOKUP(AP8,'Front Length -'!$A$2:$AO$14,5,FALSE),IF($AS$4='Front Length -'!$F$1,VLOOKUP(AP8,'Front Length -'!$A$2:$AO$14,6,FALSE),IF($AS$4='Front Length -'!$G$1,VLOOKUP(AP8,'Front Length -'!$A$2:$AO$14,7,FALSE),IF($AS$4='Front Length -'!$H$1,VLOOKUP(AP8,'Front Length -'!$A$2:$AO$14,8,FALSE),IF($AS$4='Front Length -'!$I$1,VLOOKUP(AP8,'Front Length -'!$A$2:$AO$14,9,FALSE),IF($AS$4='Front Length -'!$J$1,VLOOKUP(AP8,'Front Length -'!$A$2:$AO$14,10,FALSE),IF($AS$4='Front Length -'!$K$1,VLOOKUP(AP8,'Front Length -'!$A$2:$AO$14,11,FALSE),IF($AS$4='Front Length -'!$L$1,VLOOKUP(AP8,'Front Length -'!$A$2:$AO$14,12,FALSE),IF($AS$4='Front Length -'!$M$1,VLOOKUP(AP8,'Front Length -'!$A$2:$AO$14,13,FALSE),IF($AS$4='Front Length -'!$N$1,VLOOKUP(AP8,'Front Length -'!$A$2:$AO$14,14,FALSE),IF($AS$4='Front Length -'!$O$1,VLOOKUP(AP8,'Front Length -'!$A$2:$AO$14,15,FALSE),IF($AS$4='Front Length -'!$P$1,VLOOKUP(AP8,'Front Length -'!$A$2:$AO$14,16,FALSE),IF($AS$4='Front Length -'!$Q$1,VLOOKUP(AP8,'Front Length -'!$A$2:$AO$14,17,FALSE),IF($AS$4='Front Length -'!$R$1,VLOOKUP(AP8,'Front Length -'!$A$2:$AO$14,18,FALSE),IF($AS$4='Front Length -'!$S$1,VLOOKUP(AP8,'Front Length -'!$A$2:$AO$14,19,FALSE),IF($AS$4='Front Length -'!$T$1,VLOOKUP(AP8,'Front Length -'!$A$2:$AO$14,20,FALSE),IF($AS$4='Front Length -'!$U$1,VLOOKUP(AP8,'Front Length -'!$A$2:$AO$14,21,FALSE),IF($AS$4='Front Length -'!$V$1,VLOOKUP(AP8,'Front Length -'!$A$2:$AO$14,22,FALSE),IF($AS$4='Front Length -'!$W$1,VLOOKUP(AP8,'Front Length -'!$A$2:$AO$14,23,FALSE),IF($AS$4='Front Length -'!$X$1,VLOOKUP(AP8,'Front Length -'!$A$2:$AO$14,24,FALSE),IF($AS$4='Front Length -'!$Y$1,VLOOKUP(AP8,'Front Length -'!$A$2:$AO$14,25,FALSE),IF($AS$4='Front Length -'!$Z$1,VLOOKUP(AP8,'Front Length -'!$A$2:$AO$14,26,FALSE),IF($AS$4='Front Length -'!$AA$1,VLOOKUP(AP8,'Front Length -'!$A$2:$AO$14,27,FALSE),IF($AS$4='Front Length -'!$AB$1,VLOOKUP(AP8,'Front Length -'!$A$2:$AO$14,28,FALSE),IF($AS$4='Front Length -'!$AC$1,VLOOKUP(AP8,'Front Length -'!$A$2:$AO$14,29,FALSE),IF($AS$4='Front Length -'!$AD$1,VLOOKUP(AP8,'Front Length -'!$A$2:$AO$14,30,FALSE),IF($AS$4='Front Length -'!$AE$1,VLOOKUP(AP8,'Front Length -'!$A$2:$AO$14,31,FALSE),IF($AS$4='Front Length -'!$AF$1,VLOOKUP(AP8,'Front Length -'!$A$2:$AO$14,32,FALSE),IF($AS$4='Front Length -'!$AG$1,VLOOKUP(AP8,'Front Length -'!$A$2:$AO$14,33,FALSE),IF($AS$4='Front Length -'!$AH$1,VLOOKUP(AP8,'Front Length -'!$A$2:$AO$14,34,FALSE),IF($AS$4='Front Length -'!$AI$1,VLOOKUP(AP8,'Front Length -'!$A$2:$AO$14,35,FALSE),IF($AS$4='Front Length -'!$AJ$1,VLOOKUP(AP8,'Front Length -'!$A$2:$AO$14,36,FALSE),IF($AS$4='Front Length -'!$AK$1,VLOOKUP(AP8,'Front Length -'!$A$2:$AO$14,37,FALSE),IF($AS$4='Front Length -'!$AL$1,VLOOKUP(AP8,'Front Length -'!$A$2:$AO$14,38,FALSE),IF($AS$4='Front Length -'!$AM$1,VLOOKUP(AP8,'Front Length -'!$A$2:$AO$14,39,FALSE),IF($AS$4='Front Length -'!$AN$1,VLOOKUP(AP8,'Front Length -'!$A$2:$AO$14,40,FALSE),IF($AS$4='Front Length -'!$AO$1,VLOOKUP(AP8,'Front Length -'!$A$2:$AO$14,41,FALSE),))))))))))))))))))))))))))))))))))))))))</f>
        <v>0</v>
      </c>
      <c r="AV8" s="253" t="str">
        <f t="shared" si="6"/>
        <v/>
      </c>
      <c r="AW8" s="234"/>
      <c r="AX8" s="255"/>
      <c r="AY8" s="255"/>
      <c r="AZ8" s="255"/>
      <c r="BA8" s="255"/>
      <c r="BB8" s="255"/>
      <c r="BC8" s="255"/>
      <c r="BD8" s="255"/>
      <c r="BE8" s="255"/>
      <c r="BF8" s="255"/>
      <c r="BG8" s="255"/>
      <c r="BH8" s="255"/>
      <c r="BI8" s="255"/>
      <c r="BJ8" s="255"/>
      <c r="BK8" s="255"/>
      <c r="BL8" s="255"/>
      <c r="BM8" s="255"/>
      <c r="BN8" s="255"/>
      <c r="BO8" s="255"/>
      <c r="BP8" s="255"/>
      <c r="BQ8" s="255"/>
      <c r="BR8" s="255"/>
      <c r="BS8" s="255"/>
    </row>
    <row r="9" spans="1:77" ht="45.95" customHeight="1" thickBot="1" x14ac:dyDescent="0.6">
      <c r="A9" s="259">
        <v>8</v>
      </c>
      <c r="B9" s="260" t="s">
        <v>62</v>
      </c>
      <c r="C9" s="261">
        <f>IF($C$1="","",HLOOKUP($C$1,'Size chart - R'!$A$1:$AC$16,ROW(),FALSE))</f>
        <v>25.5</v>
      </c>
      <c r="D9" s="262">
        <f>IF(C9=" ",0,IF($S$17='AH 34 A+'!$B$1,VLOOKUP('US MTM - Calculation (Regular)'!B9,'AH 34 A+'!$A$2:$G$16,2,FALSE),IF($S$17='AH 34 A+'!$C$1,VLOOKUP('US MTM - Calculation (Regular)'!B9,'AH 34 A+'!$A$2:$G$16,3,FALSE),IF($S$17='AH 34 A+'!$D$1,VLOOKUP('US MTM - Calculation (Regular)'!B9,'AH 34 A+'!$A$2:$G$16,4,FALSE),IF($S$17='AH 34 A+'!$E$1,VLOOKUP('US MTM - Calculation (Regular)'!B9,'AH 34 A+'!$A$2:$G$16,5,FALSE),IF($S$17='AH 34 A+'!$F$1,VLOOKUP('US MTM - Calculation (Regular)'!B9,'AH 34 A+'!$A$2:$G$16,6,FALSE),IF($S$17='AH 34 A+'!$G$1,VLOOKUP('US MTM - Calculation (Regular)'!B9,'AH 34 A+'!$A$2:$G$16,7,FALSE),)))))))</f>
        <v>0</v>
      </c>
      <c r="E9" s="262">
        <f>IF(C9=" ",0,IF($S$18='Erect +'!$B$1,VLOOKUP('US MTM - Calculation (Regular)'!B9,'Erect +'!$A$2:$D$16,2,FALSE),IF($S$18='Erect +'!$C$1,VLOOKUP('US MTM - Calculation (Regular)'!B9,'Erect +'!$A$2:$D$16,3,FALSE),IF($S$18='Erect +'!$D$1,VLOOKUP('US MTM - Calculation (Regular)'!B9,'Erect +'!$A$2:$D$16,4,FALSE),))))</f>
        <v>0</v>
      </c>
      <c r="F9" s="262">
        <f>IF(C9=" ",0,IF($S$19='Full Chest'!$B$1,VLOOKUP('US MTM - Calculation (Regular)'!B9,'Full Chest'!$A$2:$F$16,2,FALSE),IF($S$19='Full Chest'!$C$1,VLOOKUP('US MTM - Calculation (Regular)'!B9,'Full Chest'!$A$2:$F$16,3,FALSE),IF($S$19='Full Chest'!$D$1,VLOOKUP('US MTM - Calculation (Regular)'!B9,'Full Chest'!$A$2:$F$16,4,FALSE),))))</f>
        <v>0</v>
      </c>
      <c r="G9" s="262">
        <f>IF(C9=" ",0,IF($S$20='Head For +'!$B$1,VLOOKUP('US MTM - Calculation (Regular)'!B9,'Head For +'!$A$2:$E$16,2,FALSE),IF($S$20='Head For +'!$C$1,VLOOKUP('US MTM - Calculation (Regular)'!B9,'Head For +'!$A$2:$E$16,3,FALSE),IF($S$20='Head For +'!$D$1,VLOOKUP('US MTM - Calculation (Regular)'!B9,'Head For +'!$A$2:$E$16,4,FALSE),IF($S$20='Head For +'!$E$1,VLOOKUP('US MTM - Calculation (Regular)'!B9,'Head For +'!$A$2:$E$16,5,FALSE),)))))</f>
        <v>0</v>
      </c>
      <c r="H9" s="262">
        <f>IF(C9=" ",0,IF($S$21='LOW-CLR +'!$B$1,VLOOKUP('US MTM - Calculation (Regular)'!B9,'LOW-CLR +'!$A$2:$H$16,2,FALSE),IF($S$21='LOW-CLR +'!$C$1,VLOOKUP('US MTM - Calculation (Regular)'!B9,'LOW-CLR +'!$A$2:$H$16,3,FALSE),IF($S$21='LOW-CLR +'!$D$1,VLOOKUP('US MTM - Calculation (Regular)'!B9,'LOW-CLR +'!$A$2:$H$16,4,FALSE),IF($S$21='LOW-CLR +'!$E$1,VLOOKUP('US MTM - Calculation (Regular)'!B9,'LOW-CLR +'!$A$2:$H$16,5,FALSE),IF($S$21='LOW-CLR +'!$F$1,VLOOKUP('US MTM - Calculation (Regular)'!B9,'LOW-CLR +'!$A$2:$H$16,6,FALSE),))))))</f>
        <v>0</v>
      </c>
      <c r="I9" s="262">
        <f>IF(C9=" ",0,IF($S$22='P+AH+1 2'!$B$1,VLOOKUP('US MTM - Calculation (Regular)'!B9,'P+AH+1 2'!$A$2:$D$16,2,FALSE),IF($S$22='P+AH+1 2'!$C$1,VLOOKUP('US MTM - Calculation (Regular)'!B9,'P+AH+1 2'!$A$2:$D$16,3,FALSE),IF($S$22='P+AH+1 2'!$D$1,VLOOKUP('US MTM - Calculation (Regular)'!B9,'P+AH+1 2'!$A$2:$D$16,4,FALSE),))))</f>
        <v>0</v>
      </c>
      <c r="J9" s="262"/>
      <c r="K9" s="263">
        <f t="shared" si="2"/>
        <v>25.5</v>
      </c>
      <c r="L9" s="279">
        <f>IF(Sheet1!C29&gt;Sheet1!C30,Sheet1!C29,Sheet1!C30)</f>
        <v>24.5</v>
      </c>
      <c r="M9" s="486">
        <f t="shared" si="3"/>
        <v>-1</v>
      </c>
      <c r="N9" s="265">
        <f>IF($M$8='12 Back'!$B$1,VLOOKUP('US MTM - Calculation (Regular)'!B9,'12 Back'!$A$2:$BG$16,2,FALSE),IF($M$8='12 Back'!$C$1,VLOOKUP('US MTM - Calculation (Regular)'!B9,'12 Back'!$A$2:$BG$16,3,FALSE),IF($M$8='12 Back'!$D$1,VLOOKUP('US MTM - Calculation (Regular)'!B9,'12 Back'!$A$2:$BG$16,4,FALSE),IF($M$8='12 Back'!$E$1,VLOOKUP('US MTM - Calculation (Regular)'!B9,'12 Back'!$A$2:$BG$16,5,FALSE),IF($M$8='12 Back'!$F$1,VLOOKUP('US MTM - Calculation (Regular)'!B9,'12 Back'!$A$2:$BG$16,6,FALSE),IF($M$8='12 Back'!$G$1,VLOOKUP('US MTM - Calculation (Regular)'!B9,'12 Back'!$A$2:$BG$16,7,FALSE),IF($M$8='12 Back'!$H$1,VLOOKUP('US MTM - Calculation (Regular)'!B9,'12 Back'!$A$2:$BG$16,8,FALSE),IF($M$8='12 Back'!$I$1,VLOOKUP('US MTM - Calculation (Regular)'!B9,'12 Back'!$A$2:$BG$16,9,FALSE),IF($M$8='12 Back'!$J$1,VLOOKUP('US MTM - Calculation (Regular)'!B9,'12 Back'!$A$2:$BG$16,10,FALSE),IF($M$8='12 Back'!$K$1,VLOOKUP('US MTM - Calculation (Regular)'!B9,'12 Back'!$A$2:$BG$16,11,FALSE),IF($M$8='12 Back'!$L$1,VLOOKUP('US MTM - Calculation (Regular)'!B9,'12 Back'!$A$2:$BG$16,12,FALSE),IF($M$8='12 Back'!$M$1,VLOOKUP('US MTM - Calculation (Regular)'!B9,'12 Back'!$A$2:$BG$16,13,FALSE),IF($M$8='12 Back'!$N$1,VLOOKUP('US MTM - Calculation (Regular)'!B9,'12 Back'!$A$2:$BG$16,14,FALSE),IF($M$8='12 Back'!$O$1,VLOOKUP('US MTM - Calculation (Regular)'!B9,'12 Back'!$A$2:$BG$16,15,FALSE),IF($M$8='12 Back'!$P$1,VLOOKUP('US MTM - Calculation (Regular)'!B9,'12 Back'!$A$2:$BG$16,16,FALSE),IF($M$8='12 Back'!$Q$1,VLOOKUP('US MTM - Calculation (Regular)'!B9,'12 Back'!$A$2:$BG$16,17,FALSE),IF($M$8='12 Back'!$R$1,VLOOKUP('US MTM - Calculation (Regular)'!B9,'12 Back'!$A$2:$BG$16,18,FALSE),IF($M$8='12 Back'!$S$1,VLOOKUP('US MTM - Calculation (Regular)'!B9,'12 Back'!$A$2:$BG$16,19,FALSE),IF($M$8='12 Back'!$T$1,VLOOKUP('US MTM - Calculation (Regular)'!B9,'12 Back'!$A$2:$BG$16,20,FALSE),IF($M$8='12 Back'!$U$1,VLOOKUP('US MTM - Calculation (Regular)'!B9,'12 Back'!$A$2:$BG$16,21,FALSE),IF($M$8='12 Back'!$V$1,VLOOKUP('US MTM - Calculation (Regular)'!B9,'12 Back'!$A$2:$BG$16,22,FALSE),IF($M$8='12 Back'!$W$1,VLOOKUP('US MTM - Calculation (Regular)'!B9,'12 Back'!$A$2:$BG$16,23,FALSE),IF($M$8='12 Back'!$X$1,VLOOKUP('US MTM - Calculation (Regular)'!B9,'12 Back'!$A$2:$BG$16,24,FALSE),IF($M$8='12 Back'!$Y$1,VLOOKUP('US MTM - Calculation (Regular)'!B9,'12 Back'!$A$2:$BG$16,25,FALSE),IF($M$8='12 Back'!$Z$1,VLOOKUP('US MTM - Calculation (Regular)'!B9,'12 Back'!$A$2:$BG$16,26,FALSE),IF($M$8='12 Back'!$AA$1,VLOOKUP('US MTM - Calculation (Regular)'!B9,'12 Back'!$A$2:$BG$16,27,FALSE),IF($M$8='12 Back'!$AB$1,VLOOKUP('US MTM - Calculation (Regular)'!B9,'12 Back'!$A$2:$BG$16,28,FALSE),IF($M$8='12 Back'!$AC$1,VLOOKUP('US MTM - Calculation (Regular)'!B9,'12 Back'!$A$2:$BG$16,29,FALSE),IF($M$8='12 Back'!$AD$1,VLOOKUP('US MTM - Calculation (Regular)'!B9,'12 Back'!$A$2:$BG$16,30,FALSE),IF($M$8='12 Back'!$AE$1,VLOOKUP('US MTM - Calculation (Regular)'!B9,'12 Back'!$A$2:$BG$16,31,FALSE),IF($M$8='12 Back'!$AF$1,VLOOKUP('US MTM - Calculation (Regular)'!B9,'12 Back'!$A$2:$BG$16,32,FALSE),IF($M$8='12 Back'!$AG$1,VLOOKUP('US MTM - Calculation (Regular)'!B9,'12 Back'!$A$2:$BG$16,33,FALSE),IF($M$8='12 Back'!$AH$1,VLOOKUP('US MTM - Calculation (Regular)'!B9,'12 Back'!$A$2:$BG$16,34,FALSE),IF($M$8='12 Back'!$AI$1,VLOOKUP('US MTM - Calculation (Regular)'!B9,'12 Back'!$A$2:$BG$16,35,FALSE),IF($M$8='12 Back'!$AJ$1,VLOOKUP('US MTM - Calculation (Regular)'!B9,'12 Back'!$A$2:$BG$16,36,FALSE),IF($M$8='12 Back'!$AK$1,VLOOKUP('US MTM - Calculation (Regular)'!B9,'12 Back'!$A$2:$BG$16,37,FALSE),IF($M$8='12 Back'!$AL$1,VLOOKUP('US MTM - Calculation (Regular)'!B9,'12 Back'!$A$2:$BG$16,38,FALSE),IF($M$8='12 Back'!$AM$1,VLOOKUP('US MTM - Calculation (Regular)'!B9,'12 Back'!$A$2:$BG$16,39,FALSE),IF($M$8='12 Back'!$AN$1,VLOOKUP('US MTM - Calculation (Regular)'!B9,'12 Back'!$A$2:$BG$16,40,FALSE),IF($M$8='12 Back'!$AO$1,VLOOKUP('US MTM - Calculation (Regular)'!B9,'12 Back'!$A$2:$BG$16,41,FALSE),IF($M$8='12 Back'!$AP$1,VLOOKUP('US MTM - Calculation (Regular)'!B9,'12 Back'!$A$2:$BG$16,42,FALSE),IF($M$8='12 Back'!$AQ$1,VLOOKUP('US MTM - Calculation (Regular)'!B9,'12 Back'!$A$2:$BG$16,43,FALSE),IF($M$8='12 Back'!$AR$1,VLOOKUP('US MTM - Calculation (Regular)'!B9,'12 Back'!$A$2:$BG$16,44,FALSE),IF($M$8='12 Back'!$AS$1,VLOOKUP('US MTM - Calculation (Regular)'!B9,'12 Back'!$A$2:$BG$16,45,FALSE),IF($M$8='12 Back'!$AT$1,VLOOKUP('US MTM - Calculation (Regular)'!B9,'12 Back'!$A$2:$BG$16,46,FALSE),IF($M$8='12 Back'!$AU$1,VLOOKUP('US MTM - Calculation (Regular)'!B9,'12 Back'!$A$2:$BG$16,47,FALSE),IF($M$8='12 Back'!$AV$1,VLOOKUP('US MTM - Calculation (Regular)'!B9,'12 Back'!$A$2:$BG$16,48,FALSE),IF($M$8='12 Back'!$AW$1,VLOOKUP('US MTM - Calculation (Regular)'!B9,'12 Back'!$A$2:$BG$16,49,FALSE),IF($M$8='12 Back'!$AX$1,VLOOKUP('US MTM - Calculation (Regular)'!B9,'12 Back'!$A$2:$BG$16,50,FALSE),IF($M$8='12 Back'!$AY$1,VLOOKUP('US MTM - Calculation (Regular)'!B9,'12 Back'!$A$2:$BG$16,51,FALSE),IF($M$8='12 Back'!$AZ$1,VLOOKUP('US MTM - Calculation (Regular)'!B9,'12 Back'!$A$2:$BG$16,52,FALSE),IF($M$8='12 Back'!$BA$1,VLOOKUP('US MTM - Calculation (Regular)'!B9,'12 Back'!$A$2:$BG$16,53,FALSE),IF($M$8='12 Back'!$BB$1,VLOOKUP('US MTM - Calculation (Regular)'!B9,'12 Back'!$A$2:$BG$16,54,FALSE),IF($M$8='12 Back'!$BC$1,VLOOKUP('US MTM - Calculation (Regular)'!B9,'12 Back'!$A$2:$BG$16,55,FALSE),IF($M$8='12 Back'!$BD$1,VLOOKUP('US MTM - Calculation (Regular)'!B9,'12 Back'!$A$2:$BG$16,56,FALSE),IF($M$8='12 Back'!$BE$1,VLOOKUP('US MTM - Calculation (Regular)'!B9,'12 Back'!$A$2:$BG$16,57,FALSE),IF($M$8='12 Back'!$BF$1,VLOOKUP('US MTM - Calculation (Regular)'!B9,'12 Back'!$A$2:$BG$16,58,FALSE),IF($M$8='12 Back'!$BG$1,VLOOKUP('US MTM - Calculation (Regular)'!B9,'12 Back'!$A$2:$BG$16,59,FALSE),))))))))))))))))))))))))))))))))))))))))))))))))))))))))))</f>
        <v>0</v>
      </c>
      <c r="O9" s="265">
        <f>IF($M$3='Half Grith'!$B$1,VLOOKUP('US MTM - Calculation (Regular)'!B9,'Half Grith'!$A$2:$BN$16,2,FALSE),IF($M$3='Half Grith'!$C$1,VLOOKUP('US MTM - Calculation (Regular)'!B9,'Half Grith'!$A$2:$BN$16,3,FALSE),IF($M$3='Half Grith'!$D$1,VLOOKUP('US MTM - Calculation (Regular)'!B9,'Half Grith'!$A$2:$BN$16,4,FALSE),IF($M$3='Half Grith'!$E$1,VLOOKUP('US MTM - Calculation (Regular)'!B9,'Half Grith'!$A$2:$BN$16,5,FALSE),IF($M$3='Half Grith'!$F$1,VLOOKUP('US MTM - Calculation (Regular)'!B9,'Half Grith'!$A$2:$BN$16,6,FALSE),IF($M$3='Half Grith'!$G$1,VLOOKUP('US MTM - Calculation (Regular)'!B9,'Half Grith'!$A$2:$BN$16,7,FALSE),IF($M$3='Half Grith'!$H$1,VLOOKUP('US MTM - Calculation (Regular)'!B9,'Half Grith'!$A$2:$BN$16,8,FALSE),IF($M$3='Half Grith'!$I$1,VLOOKUP('US MTM - Calculation (Regular)'!B9,'Half Grith'!$A$2:$BN$16,9,FALSE),IF($M$3='Half Grith'!$J$1,VLOOKUP('US MTM - Calculation (Regular)'!B9,'Half Grith'!$A$2:$BN$16,10,FALSE),IF($M$3='Half Grith'!$K$1,VLOOKUP('US MTM - Calculation (Regular)'!B9,'Half Grith'!$A$2:$BN$16,11,FALSE),IF($M$3='Half Grith'!$L$1,VLOOKUP('US MTM - Calculation (Regular)'!B9,'Half Grith'!$A$2:$BN$16,12,FALSE),IF($M$3='Half Grith'!$M$1,VLOOKUP('US MTM - Calculation (Regular)'!B9,'Half Grith'!$A$2:$BN$16,13,FALSE),IF($M$3='Half Grith'!$N$1,VLOOKUP('US MTM - Calculation (Regular)'!B9,'Half Grith'!$A$2:$BN$16,14,FALSE),IF($M$3='Half Grith'!$O$1,VLOOKUP('US MTM - Calculation (Regular)'!B9,'Half Grith'!$A$2:$BN$16,15,FALSE),IF($M$3='Half Grith'!$P$1,VLOOKUP('US MTM - Calculation (Regular)'!B9,'Half Grith'!$A$2:$BN$16,16,FALSE),IF($M$3='Half Grith'!$Q$1,VLOOKUP('US MTM - Calculation (Regular)'!B9,'Half Grith'!$A$2:$BN$16,17,FALSE),IF($M$3='Half Grith'!$R$1,VLOOKUP('US MTM - Calculation (Regular)'!B9,'Half Grith'!$A$2:$BN$16,18,FALSE),IF($M$3='Half Grith'!$S$1,VLOOKUP('US MTM - Calculation (Regular)'!B9,'Half Grith'!$A$2:$BN$16,19,FALSE),IF($M$3='Half Grith'!$T$1,VLOOKUP('US MTM - Calculation (Regular)'!B9,'Half Grith'!$A$2:$BN$16,20,FALSE),IF($M$3='Half Grith'!$U$1,VLOOKUP('US MTM - Calculation (Regular)'!B9,'Half Grith'!$A$2:$BN$16,21,FALSE),IF($M$3='Half Grith'!$V$1,VLOOKUP('US MTM - Calculation (Regular)'!B9,'Half Grith'!$A$2:$BN$16,22,FALSE),IF($M$3='Half Grith'!$W$1,VLOOKUP('US MTM - Calculation (Regular)'!B9,'Half Grith'!$A$2:$BN$16,23,FALSE),IF($M$3='Half Grith'!$X$1,VLOOKUP('US MTM - Calculation (Regular)'!B9,'Half Grith'!$A$2:$BN$16,24,FALSE),IF($M$3='Half Grith'!$Y$1,VLOOKUP('US MTM - Calculation (Regular)'!B9,'Half Grith'!$A$2:$BN$16,25,FALSE),IF($M$3='Half Grith'!$Z$1,VLOOKUP('US MTM - Calculation (Regular)'!B9,'Half Grith'!$A$2:$BN$16,26,FALSE),IF($M$3='Half Grith'!$AA$1,VLOOKUP('US MTM - Calculation (Regular)'!B9,'Half Grith'!$A$2:$BN$16,27,FALSE),IF($M$3='Half Grith'!$AB$1,VLOOKUP('US MTM - Calculation (Regular)'!B9,'Half Grith'!$A$2:$BN$16,28,FALSE),IF($M$3='Half Grith'!$AC$1,VLOOKUP('US MTM - Calculation (Regular)'!B9,'Half Grith'!$A$2:$BN$16,29,FALSE),IF($M$3='Half Grith'!$AD$1,VLOOKUP('US MTM - Calculation (Regular)'!B9,'Half Grith'!$A$2:$BN$16,30,FALSE),IF($M$3='Half Grith'!$AE$1,VLOOKUP('US MTM - Calculation (Regular)'!B9,'Half Grith'!$A$2:$BN$16,31,FALSE),IF($M$3='Half Grith'!$AF$1,VLOOKUP('US MTM - Calculation (Regular)'!B9,'Half Grith'!$A$2:$BN$16,32,FALSE),IF($M$3='Half Grith'!$AG$1,VLOOKUP('US MTM - Calculation (Regular)'!B9,'Half Grith'!$A$2:$BN$16,33,FALSE),IF($M$3='Half Grith'!$AH$1,VLOOKUP('US MTM - Calculation (Regular)'!B9,'Half Grith'!$A$2:$BN$16,34,FALSE),IF($M$3='Half Grith'!$AI$1,VLOOKUP('US MTM - Calculation (Regular)'!B9,'Half Grith'!$A$2:$BN$16,35,FALSE),IF($M$3='Half Grith'!$AJ$1,VLOOKUP('US MTM - Calculation (Regular)'!B9,'Half Grith'!$A$2:$BN$16,36,FALSE),IF($M$3='Half Grith'!$AK$1,VLOOKUP('US MTM - Calculation (Regular)'!B9,'Half Grith'!$A$2:$BN$16,37,FALSE),IF($M$3='Half Grith'!$AL$1,VLOOKUP('US MTM - Calculation (Regular)'!B9,'Half Grith'!$A$2:$BN$16,38,FALSE),IF($M$3='Half Grith'!$AM$1,VLOOKUP('US MTM - Calculation (Regular)'!B9,'Half Grith'!$A$2:$BN$16,39,FALSE),IF($M$3='Half Grith'!$AN$1,VLOOKUP('US MTM - Calculation (Regular)'!B9,'Half Grith'!$A$2:$BN$16,40,FALSE),IF($M$3='Half Grith'!$AO$1,VLOOKUP('US MTM - Calculation (Regular)'!B9,'Half Grith'!$A$2:$BN$16,41,FALSE),IF($M$3='Half Grith'!$AP$1,VLOOKUP('US MTM - Calculation (Regular)'!B9,'Half Grith'!$A$2:$BN$16,42,FALSE),IF($M$3='Half Grith'!$AQ$1,VLOOKUP('US MTM - Calculation (Regular)'!B9,'Half Grith'!$A$2:$BN$16,43,FALSE),IF($M$3='Half Grith'!$AR$1,VLOOKUP('US MTM - Calculation (Regular)'!B9,'Half Grith'!$A$2:$BN$16,44,FALSE),IF($M$3='Half Grith'!$AS$1,VLOOKUP('US MTM - Calculation (Regular)'!B9,'Half Grith'!$A$2:$BN$16,45,FALSE),IF($M$3='Half Grith'!$AT$1,VLOOKUP('US MTM - Calculation (Regular)'!B9,'Half Grith'!$A$2:$BN$16,46,FALSE),IF($M$3='Half Grith'!$AU$1,VLOOKUP('US MTM - Calculation (Regular)'!B9,'Half Grith'!$A$2:$BN$16,47,FALSE),IF($M$3='Half Grith'!$AV$1,VLOOKUP('US MTM - Calculation (Regular)'!B9,'Half Grith'!$A$2:$BN$16,48,FALSE),IF($M$3='Half Grith'!$AW$1,VLOOKUP('US MTM - Calculation (Regular)'!B9,'Half Grith'!$A$2:$BN$16,49,FALSE),IF($M$3='Half Grith'!$AX$1,VLOOKUP('US MTM - Calculation (Regular)'!B9,'Half Grith'!$A$2:$BN$16,50,FALSE),IF($M$3='Half Grith'!$AY$1,VLOOKUP('US MTM - Calculation (Regular)'!B9,'Half Grith'!$A$2:$BN$16,51,FALSE),IF($M$3='Half Grith'!$AZ$1,VLOOKUP('US MTM - Calculation (Regular)'!B9,'Half Grith'!$A$2:$BN$16,52,FALSE),IF($M$3='Half Grith'!$BA$1,VLOOKUP('US MTM - Calculation (Regular)'!B9,'Half Grith'!$A$2:$BN$16,53,FALSE),IF($M$3='Half Grith'!$BB$1,VLOOKUP('US MTM - Calculation (Regular)'!B9,'Half Grith'!$A$2:$BN$16,54,FALSE),IF($M$3='Half Grith'!$BC$1,VLOOKUP('US MTM - Calculation (Regular)'!B9,'Half Grith'!$A$2:$BN$16,55,FALSE),IF($M$3='Half Grith'!$BD$1,VLOOKUP('US MTM - Calculation (Regular)'!B9,'Half Grith'!$A$2:$BN$16,56,FALSE),IF($M$3='Half Grith'!$BE$1,VLOOKUP('US MTM - Calculation (Regular)'!B9,'Half Grith'!$A$2:$BN$16,57,FALSE),IF($M$3='Half Grith'!$BF$1,VLOOKUP('US MTM - Calculation (Regular)'!B9,'Half Grith'!$A$2:$BN$16,58,FALSE),IF($M$3='Half Grith'!$BG$1,VLOOKUP('US MTM - Calculation (Regular)'!B9,'Half Grith'!$A$2:$BN$16,59,FALSE),IF($M$3='Half Grith'!$BH$1,VLOOKUP('US MTM - Calculation (Regular)'!B9,'Half Grith'!$A$2:$BN$16,60,FALSE),IF($M$3='Half Grith'!$BI$1,VLOOKUP('US MTM - Calculation (Regular)'!B9,'Half Grith'!$A$2:$BN$16,61,FALSE),IF($M$3='Half Grith'!$BJ$1,VLOOKUP('US MTM - Calculation (Regular)'!B9,'Half Grith'!$A$2:$BN$16,62,FALSE),IF($M$3='Half Grith'!$BK$1,VLOOKUP('US MTM - Calculation (Regular)'!B9,'Half Grith'!$A$2:$BN$16,63,FALSE),IF($M$3='Half Grith'!$BL$1,VLOOKUP('US MTM - Calculation (Regular)'!B9,'Half Grith'!$A$2:$BN$16,64,FALSE),IF($M$3='Half Grith'!$BM$1,VLOOKUP('US MTM - Calculation (Regular)'!B9,'Half Grith'!$A$2:$BN$16,65,FALSE),))))))))))))))))))))))))))))))))))))))))))))))))))))))))))))))))</f>
        <v>0</v>
      </c>
      <c r="P9" s="265">
        <f>IF($M$4=SEAT!$B$1,VLOOKUP('US MTM - Calculation (Regular)'!B9,SEAT!$A$2:$AY$16,2,FALSE),IF($M$4=SEAT!$C$1,VLOOKUP('US MTM - Calculation (Regular)'!B9,SEAT!$A$2:$AY$16,3,FALSE),IF($M$4=SEAT!$D$1,VLOOKUP('US MTM - Calculation (Regular)'!B9,SEAT!$A$2:$AY$16,4,FALSE),IF($M$4=SEAT!$E$1,VLOOKUP('US MTM - Calculation (Regular)'!B9,SEAT!$A$2:$AY$16,5,FALSE),IF($M$4=SEAT!$F$1,VLOOKUP('US MTM - Calculation (Regular)'!B9,SEAT!$A$2:$AY$16,6,FALSE),IF($M$4=SEAT!$G$1,VLOOKUP('US MTM - Calculation (Regular)'!B9,SEAT!$A$2:$AY$16,7,FALSE),IF($M$4=SEAT!$H$1,VLOOKUP('US MTM - Calculation (Regular)'!B9,SEAT!$A$2:$AY$16,8,FALSE),IF($M$4=SEAT!$I$1,VLOOKUP('US MTM - Calculation (Regular)'!B9,SEAT!$A$2:$AY$16,9,FALSE),IF($M$4=SEAT!$J$1,VLOOKUP('US MTM - Calculation (Regular)'!B9,SEAT!$A$2:$AY$16,10,FALSE),IF($M$4=SEAT!$K$1,VLOOKUP('US MTM - Calculation (Regular)'!B9,SEAT!$A$2:$AY$16,11,FALSE),IF($M$4=SEAT!$L$1,VLOOKUP('US MTM - Calculation (Regular)'!B9,SEAT!$A$2:$AY$16,12,FALSE),IF($M$4=SEAT!$M$1,VLOOKUP('US MTM - Calculation (Regular)'!B9,SEAT!$A$2:$AY$16,13,FALSE),IF($M$4=SEAT!$N$1,VLOOKUP('US MTM - Calculation (Regular)'!B9,SEAT!$A$2:$AY$16,14,FALSE),IF($M$4=SEAT!$O$1,VLOOKUP('US MTM - Calculation (Regular)'!B9,SEAT!$A$2:$AY$16,15,FALSE),IF($M$4=SEAT!$P$1,VLOOKUP('US MTM - Calculation (Regular)'!B9,SEAT!$A$2:$AY$16,16,FALSE),IF($M$4=SEAT!$Q$1,VLOOKUP('US MTM - Calculation (Regular)'!B9,SEAT!$A$2:$AY$16,17,FALSE),IF($M$4=SEAT!$R$1,VLOOKUP('US MTM - Calculation (Regular)'!B9,SEAT!$A$2:$AY$16,18,FALSE),IF($M$4=SEAT!$S$1,VLOOKUP('US MTM - Calculation (Regular)'!B9,SEAT!$A$2:$AY$16,19,FALSE),IF($M$4=SEAT!$T$1,VLOOKUP('US MTM - Calculation (Regular)'!B9,SEAT!$A$2:$AY$16,20,FALSE),IF($M$4=SEAT!$U$1,VLOOKUP('US MTM - Calculation (Regular)'!B9,SEAT!$A$2:$AY$16,21,FALSE),IF($M$4=SEAT!$V$1,VLOOKUP('US MTM - Calculation (Regular)'!B9,SEAT!$A$2:$AY$16,22,FALSE),IF($M$4=SEAT!$W$1,VLOOKUP('US MTM - Calculation (Regular)'!B9,SEAT!$A$2:$AY$16,23,FALSE),IF($M$4=SEAT!$X$1,VLOOKUP('US MTM - Calculation (Regular)'!B9,SEAT!$A$2:$AY$16,24,FALSE),IF($M$4=SEAT!$Y$1,VLOOKUP('US MTM - Calculation (Regular)'!B9,SEAT!$A$2:$AY$16,25,FALSE),IF($M$4=SEAT!$Z$1,VLOOKUP('US MTM - Calculation (Regular)'!B9,SEAT!$A$2:$AY$16,26,FALSE),IF($M$4=SEAT!$AA$1,VLOOKUP('US MTM - Calculation (Regular)'!B9,SEAT!$A$2:$AY$16,27,FALSE),IF($M$4=SEAT!$AB$1,VLOOKUP('US MTM - Calculation (Regular)'!B9,SEAT!$A$2:$AY$16,28,FALSE),IF($M$4=SEAT!$AC$1,VLOOKUP('US MTM - Calculation (Regular)'!B9,SEAT!$A$2:$AY$16,29,FALSE),IF($M$4=SEAT!$AD$1,VLOOKUP('US MTM - Calculation (Regular)'!B9,SEAT!$A$2:$AY$16,30,FALSE),IF($M$4=SEAT!$AE$1,VLOOKUP('US MTM - Calculation (Regular)'!B9,SEAT!$A$2:$AY$16,31,FALSE),IF($M$4=SEAT!$AF$1,VLOOKUP('US MTM - Calculation (Regular)'!B9,SEAT!$A$2:$AY$16,32,FALSE),IF($M$4=SEAT!$AG$1,VLOOKUP('US MTM - Calculation (Regular)'!B9,SEAT!$A$2:$AY$16,33,FALSE),IF($M$4=SEAT!$AH$1,VLOOKUP('US MTM - Calculation (Regular)'!B9,SEAT!$A$2:$AY$16,34,FALSE),IF($M$4=SEAT!$AI$1,VLOOKUP('US MTM - Calculation (Regular)'!B9,SEAT!$A$2:$AY$16,35,FALSE),IF($M$4=SEAT!$AJ$1,VLOOKUP('US MTM - Calculation (Regular)'!B9,SEAT!$A$2:$AY$16,36,FALSE),IF($M$4=SEAT!$AK$1,VLOOKUP('US MTM - Calculation (Regular)'!B9,SEAT!$A$2:$AY$16,37,FALSE),IF($M$4=SEAT!$AL$1,VLOOKUP('US MTM - Calculation (Regular)'!B9,SEAT!$A$2:$AY$16,38,FALSE),IF($M$4=SEAT!$AM$1,VLOOKUP('US MTM - Calculation (Regular)'!B9,SEAT!$A$2:$AY$16,39,FALSE),IF($M$4=SEAT!$AN$1,VLOOKUP('US MTM - Calculation (Regular)'!B9,SEAT!$A$2:$AY$16,40,FALSE),IF($M$4=SEAT!$AO$1,VLOOKUP('US MTM - Calculation (Regular)'!B9,SEAT!$A$2:$AY$16,41,FALSE),IF($M$4=SEAT!$AP$1,VLOOKUP('US MTM - Calculation (Regular)'!B9,SEAT!$A$2:$AY$16,42,FALSE),IF($M$4=SEAT!$AQ$1,VLOOKUP('US MTM - Calculation (Regular)'!B9,SEAT!$A$2:$AY$16,43,FALSE),IF($M$4=SEAT!$AR$1,VLOOKUP('US MTM - Calculation (Regular)'!B9,SEAT!$A$2:$AY$16,44,FALSE),IF($M$4=SEAT!$AS$1,VLOOKUP('US MTM - Calculation (Regular)'!B9,SEAT!$A$2:$AY$16,45,FALSE),IF($M$4=SEAT!$AT$1,VLOOKUP('US MTM - Calculation (Regular)'!B9,SEAT!$A$2:$AY$16,46,FALSE),IF($M$4=SEAT!$AU$1,VLOOKUP('US MTM - Calculation (Regular)'!B9,SEAT!$A$2:$AY$16,47,FALSE),IF($M$4=SEAT!$AV$1,VLOOKUP('US MTM - Calculation (Regular)'!B9,SEAT!$A$2:$AY$16,48,FALSE),IF($M$4=SEAT!$AW$1,VLOOKUP('US MTM - Calculation (Regular)'!B9,SEAT!$A$2:$AY$16,49,FALSE),IF($M$4=SEAT!$AX$1,VLOOKUP('US MTM - Calculation (Regular)'!B9,SEAT!$A$2:$AY$16,50,FALSE),IF($M$4=SEAT!$AY$1,VLOOKUP('US MTM - Calculation (Regular)'!B9,SEAT!$A$2:$AY$16,51,FALSE),))))))))))))))))))))))))))))))))))))))))))))))))))</f>
        <v>0</v>
      </c>
      <c r="Q9" s="265">
        <f>IF($M$5='4LEN'!$B$1,VLOOKUP('US MTM - Calculation (Regular)'!B9,'4LEN'!$A$2:$BM$16,2,FALSE),IF($M$5='4LEN'!$C$1,VLOOKUP('US MTM - Calculation (Regular)'!B9,'4LEN'!$A$2:$BM$16,3,FALSE),IF($M$5='4LEN'!$D$1,VLOOKUP('US MTM - Calculation (Regular)'!B9,'4LEN'!$A$2:$BM$16,4,FALSE),IF($M$5='4LEN'!$E$1,VLOOKUP('US MTM - Calculation (Regular)'!B9,'4LEN'!$A$2:$BM$16,5,FALSE),IF($M$5='4LEN'!$F$1,VLOOKUP('US MTM - Calculation (Regular)'!B9,'4LEN'!$A$2:$BM$16,6,FALSE),IF($M$5='4LEN'!$G$1,VLOOKUP('US MTM - Calculation (Regular)'!B9,'4LEN'!$A$2:$BM$16,7,FALSE),IF($M$5='4LEN'!$H$1,VLOOKUP('US MTM - Calculation (Regular)'!B9,'4LEN'!$A$2:$BM$16,8,FALSE),IF($M$5='4LEN'!$I$1,VLOOKUP('US MTM - Calculation (Regular)'!B9,'4LEN'!$A$2:$BM$16,9,FALSE),IF($M$5='4LEN'!$J$1,VLOOKUP('US MTM - Calculation (Regular)'!B9,'4LEN'!$A$2:$BM$16,10,FALSE),IF($M$5='4LEN'!$K$1,VLOOKUP('US MTM - Calculation (Regular)'!B9,'4LEN'!$A$2:$BM$16,11,FALSE),IF($M$5='4LEN'!$L$1,VLOOKUP('US MTM - Calculation (Regular)'!B9,'4LEN'!$A$2:$BM$16,12,FALSE),IF($M$5='4LEN'!$M$1,VLOOKUP('US MTM - Calculation (Regular)'!B9,'4LEN'!$A$2:$BM$16,13,FALSE),IF($M$5='4LEN'!$N$1,VLOOKUP('US MTM - Calculation (Regular)'!B9,'4LEN'!$A$2:$BM$16,14,FALSE),IF($M$5='4LEN'!$O$1,VLOOKUP('US MTM - Calculation (Regular)'!B9,'4LEN'!$A$2:$BM$16,15,FALSE),IF($M$5='4LEN'!$P$1,VLOOKUP('US MTM - Calculation (Regular)'!B9,'4LEN'!$A$2:$BM$16,16,FALSE),IF($M$5='4LEN'!$Q$1,VLOOKUP('US MTM - Calculation (Regular)'!B9,'4LEN'!$A$2:$BM$16,17,FALSE),IF($M$5='4LEN'!$R$1,VLOOKUP('US MTM - Calculation (Regular)'!B9,'4LEN'!$A$2:$BM$16,18,FALSE),IF($M$5='4LEN'!$S$1,VLOOKUP('US MTM - Calculation (Regular)'!B9,'4LEN'!$A$2:$BM$16,19,FALSE),IF($M$5='4LEN'!$T$1,VLOOKUP('US MTM - Calculation (Regular)'!B9,'4LEN'!$A$2:$BM$16,20,FALSE),IF($M$5='4LEN'!$U$1,VLOOKUP('US MTM - Calculation (Regular)'!B9,'4LEN'!$A$2:$BM$16,21,FALSE),IF($M$5='4LEN'!$V$1,VLOOKUP('US MTM - Calculation (Regular)'!B9,'4LEN'!$A$2:$BM$16,22,FALSE),IF($M$5='4LEN'!$W$1,VLOOKUP('US MTM - Calculation (Regular)'!B9,'4LEN'!$A$2:$BM$16,23,FALSE),IF($M$5='4LEN'!$X$1,VLOOKUP('US MTM - Calculation (Regular)'!B9,'4LEN'!$A$2:$BM$16,24,FALSE),IF($M$5='4LEN'!$Y$1,VLOOKUP('US MTM - Calculation (Regular)'!B9,'4LEN'!$A$2:$BM$16,25,FALSE),IF($M$5='4LEN'!$Z$1,VLOOKUP('US MTM - Calculation (Regular)'!B9,'4LEN'!$A$2:$BM$16,26,FALSE),IF($M$5='4LEN'!$AA$1,VLOOKUP('US MTM - Calculation (Regular)'!B9,'4LEN'!$A$2:$BM$16,27,FALSE),IF($M$5='4LEN'!$AB$1,VLOOKUP('US MTM - Calculation (Regular)'!B9,'4LEN'!$A$2:$BM$16,28,FALSE),IF($M$5='4LEN'!$AC$1,VLOOKUP('US MTM - Calculation (Regular)'!B9,'4LEN'!$A$2:$BM$16,29,FALSE),IF($M$5='4LEN'!$AD$1,VLOOKUP('US MTM - Calculation (Regular)'!B9,'4LEN'!$A$2:$BM$16,30,FALSE),IF($M$5='4LEN'!$AE$1,VLOOKUP('US MTM - Calculation (Regular)'!B9,'4LEN'!$A$2:$BM$16,31,FALSE),IF($M$5='4LEN'!$AF$1,VLOOKUP('US MTM - Calculation (Regular)'!B9,'4LEN'!$A$2:$BM$16,32,FALSE),IF($M$5='4LEN'!$AG$1,VLOOKUP('US MTM - Calculation (Regular)'!B9,'4LEN'!$A$2:$BM$16,33,FALSE),IF($M$5='4LEN'!$AH$1,VLOOKUP('US MTM - Calculation (Regular)'!B9,'4LEN'!$A$2:$BM$16,34,FALSE),IF($M$5='4LEN'!$AI$1,VLOOKUP('US MTM - Calculation (Regular)'!B9,'4LEN'!$A$2:$BM$16,35,FALSE),IF($M$5='4LEN'!$AJ$1,VLOOKUP('US MTM - Calculation (Regular)'!B9,'4LEN'!$A$2:$BM$16,36,FALSE),IF($M$5='4LEN'!$AK$1,VLOOKUP('US MTM - Calculation (Regular)'!B9,'4LEN'!$A$2:$BM$16,37,FALSE),IF($M$5='4LEN'!$AL$1,VLOOKUP('US MTM - Calculation (Regular)'!B9,'4LEN'!$A$2:$BM$16,38,FALSE),IF($M$5='4LEN'!$AM$1,VLOOKUP('US MTM - Calculation (Regular)'!B9,'4LEN'!$A$2:$BM$16,39,FALSE),IF($M$5='4LEN'!$AN$1,VLOOKUP('US MTM - Calculation (Regular)'!B9,'4LEN'!$A$2:$BM$16,40,FALSE),IF($M$5='4LEN'!$AO$1,VLOOKUP('US MTM - Calculation (Regular)'!B9,'4LEN'!$A$2:$BM$16,41,FALSE),IF($M$5='4LEN'!$AP$1,VLOOKUP('US MTM - Calculation (Regular)'!B9,'4LEN'!$A$2:$BM$16,42,FALSE),IF($M$5='4LEN'!$AQ$1,VLOOKUP('US MTM - Calculation (Regular)'!B9,'4LEN'!$A$2:$BM$16,43,FALSE),IF($M$5='4LEN'!$AR$1,VLOOKUP('US MTM - Calculation (Regular)'!B9,'4LEN'!$A$2:$BM$16,44,FALSE),IF($M$5='4LEN'!$AS$1,VLOOKUP('US MTM - Calculation (Regular)'!B9,'4LEN'!$A$2:$BM$16,45,FALSE),IF($M$5='4LEN'!$AT$1,VLOOKUP('US MTM - Calculation (Regular)'!B9,'4LEN'!$A$2:$BM$16,46,FALSE),IF($M$5='4LEN'!$AU$1,VLOOKUP('US MTM - Calculation (Regular)'!B9,'4LEN'!$A$2:$BM$16,47,FALSE),IF($M$5='4LEN'!$AV$1,VLOOKUP('US MTM - Calculation (Regular)'!B9,'4LEN'!$A$2:$BM$16,48,FALSE),IF($M$5='4LEN'!$AW$1,VLOOKUP('US MTM - Calculation (Regular)'!B9,'4LEN'!$A$2:$BM$16,49,FALSE),IF($M$5='4LEN'!$AX$1,VLOOKUP('US MTM - Calculation (Regular)'!B9,'4LEN'!$A$2:$BM$16,50,FALSE),IF($M$5='4LEN'!$AY$1,VLOOKUP('US MTM - Calculation (Regular)'!B9,'4LEN'!$A$2:$BM$16,51,FALSE),IF($M$5='4LEN'!$AZ$1,VLOOKUP('US MTM - Calculation (Regular)'!B9,'4LEN'!$A$2:$BM$16,52,FALSE),IF($M$5='4LEN'!$BA$1,VLOOKUP('US MTM - Calculation (Regular)'!B9,'4LEN'!$A$2:$BM$16,53,FALSE),IF($M$5='4LEN'!$BB$1,VLOOKUP('US MTM - Calculation (Regular)'!B9,'4LEN'!$A$2:$BM$16,54,FALSE),IF($M$5='4LEN'!$BC$1,VLOOKUP('US MTM - Calculation (Regular)'!B9,'4LEN'!$A$2:$BM$16,55,FALSE),IF($M$5='4LEN'!$BD$1,VLOOKUP('US MTM - Calculation (Regular)'!B9,'4LEN'!$A$2:$BM$16,56,FALSE),IF($M$5='4LEN'!$BE$1,VLOOKUP('US MTM - Calculation (Regular)'!B9,'4LEN'!$A$2:$BM$16,57,FALSE),IF($M$5='4LEN'!$BF$1,VLOOKUP('US MTM - Calculation (Regular)'!B9,'4LEN'!$A$2:$BM$16,58,FALSE),IF($M$5='4LEN'!$BG$1,VLOOKUP('US MTM - Calculation (Regular)'!B9,'4LEN'!$A$2:$BM$16,59,FALSE),IF($M$5='4LEN'!$BH$1,VLOOKUP('US MTM - Calculation (Regular)'!B9,'4LEN'!$A$2:$BM$16,60,FALSE),IF($M$5='4LEN'!$BI$1,VLOOKUP('US MTM - Calculation (Regular)'!B9,'4LEN'!$A$2:$BL$16,61,FALSE),IF($M$5='4LEN'!$BJ$1,VLOOKUP('US MTM - Calculation (Regular)'!B9,'4LEN'!$A$2:$BM$16,62,FALSE),IF($M$5='4LEN'!$BK$1,VLOOKUP('US MTM - Calculation (Regular)'!B9,'4LEN'!$A$2:$BM$16,63,FALSE),IF($M$5='4LEN'!$BL$1,VLOOKUP('US MTM - Calculation (Regular)'!B9,'4LEN'!$A$2:$BM$16,64,FALSE),IF($M$5='4LEN'!$BM$1,VLOOKUP('US MTM - Calculation (Regular)'!B9,'4LEN'!$A$2:$BM$16,65,FALSE),))))))))))))))))))))))))))))))))))))))))))))))))))))))))))))))))</f>
        <v>0</v>
      </c>
      <c r="R9" s="265">
        <f>IF($M$5='15VENT'!$B$1,VLOOKUP('US MTM - Calculation (Regular)'!B9,'15VENT'!$A$2:$BM$16,2,FALSE),IF($M$5='15VENT'!$C$1,VLOOKUP('US MTM - Calculation (Regular)'!B9,'15VENT'!$A$2:$BM$16,3,FALSE),IF($M$5='15VENT'!$D$1,VLOOKUP('US MTM - Calculation (Regular)'!B9,'15VENT'!$A$2:$BM$16,4,FALSE),IF($M$5='15VENT'!$E$1,VLOOKUP('US MTM - Calculation (Regular)'!B9,'15VENT'!$A$2:$BM$16,5,FALSE),IF($M$5='15VENT'!$F$1,VLOOKUP('US MTM - Calculation (Regular)'!B9,'15VENT'!$A$2:$BM$16,6,FALSE),IF($M$5='15VENT'!$G$1,VLOOKUP('US MTM - Calculation (Regular)'!B9,'15VENT'!$A$2:$BM$16,7,FALSE),IF($M$5='15VENT'!$H$1,VLOOKUP('US MTM - Calculation (Regular)'!B9,'15VENT'!$A$2:$BM$16,8,FALSE),IF($M$5='15VENT'!$I$1,VLOOKUP('US MTM - Calculation (Regular)'!B9,'15VENT'!$A$2:$BM$16,9,FALSE),IF($M$5='15VENT'!$J$1,VLOOKUP('US MTM - Calculation (Regular)'!B9,'15VENT'!$A$2:$BM$16,10,FALSE),IF($M$5='15VENT'!$K$1,VLOOKUP('US MTM - Calculation (Regular)'!B9,'15VENT'!$A$2:$BM$16,11,FALSE),IF($M$5='15VENT'!$L$1,VLOOKUP('US MTM - Calculation (Regular)'!B9,'15VENT'!$A$2:$BM$16,12,FALSE),IF($M$5='15VENT'!$M$1,VLOOKUP('US MTM - Calculation (Regular)'!B9,'15VENT'!$A$2:$BM$16,13,FALSE),IF($M$5='15VENT'!$N$1,VLOOKUP('US MTM - Calculation (Regular)'!B9,'15VENT'!$A$2:$BM$16,14,FALSE),IF($M$5='15VENT'!$O$1,VLOOKUP('US MTM - Calculation (Regular)'!B9,'15VENT'!$A$2:$BM$16,15,FALSE),IF($M$5='15VENT'!$P$1,VLOOKUP('US MTM - Calculation (Regular)'!B9,'15VENT'!$A$2:$BM$16,16,FALSE),IF($M$5='15VENT'!$Q$1,VLOOKUP('US MTM - Calculation (Regular)'!B9,'15VENT'!$A$2:$BM$16,17,FALSE),IF($M$5='15VENT'!$R$1,VLOOKUP('US MTM - Calculation (Regular)'!B9,'15VENT'!$A$2:$BM$16,18,FALSE),IF($M$5='15VENT'!$S$1,VLOOKUP('US MTM - Calculation (Regular)'!B9,'15VENT'!$A$2:$BM$16,19,FALSE),IF($M$5='15VENT'!$T$1,VLOOKUP('US MTM - Calculation (Regular)'!B9,'15VENT'!$A$2:$BM$16,20,FALSE),IF($M$5='15VENT'!$U$1,VLOOKUP('US MTM - Calculation (Regular)'!B9,'15VENT'!$A$2:$BM$16,21,FALSE),IF($M$5='15VENT'!$V$1,VLOOKUP('US MTM - Calculation (Regular)'!B9,'15VENT'!$A$2:$BM$16,22,FALSE),IF($M$5='15VENT'!$W$1,VLOOKUP('US MTM - Calculation (Regular)'!B9,'15VENT'!$A$2:$BM$16,23,FALSE),IF($M$5='15VENT'!$X$1,VLOOKUP('US MTM - Calculation (Regular)'!B9,'15VENT'!$A$2:$BM$16,24,FALSE),IF($M$5='15VENT'!$Y$1,VLOOKUP('US MTM - Calculation (Regular)'!B9,'15VENT'!$A$2:$BM$16,25,FALSE),IF($M$5='15VENT'!$Z$1,VLOOKUP('US MTM - Calculation (Regular)'!B9,'15VENT'!$A$2:$BM$16,26,FALSE),IF($M$5='15VENT'!$AA$1,VLOOKUP('US MTM - Calculation (Regular)'!B9,'15VENT'!$A$2:$BM$16,27,FALSE),IF($M$5='15VENT'!$AB$1,VLOOKUP('US MTM - Calculation (Regular)'!B9,'15VENT'!$A$2:$BM$16,28,FALSE),IF($M$5='15VENT'!$AC$1,VLOOKUP('US MTM - Calculation (Regular)'!B9,'15VENT'!$A$2:$BM$16,29,FALSE),IF($M$5='15VENT'!$AD$1,VLOOKUP('US MTM - Calculation (Regular)'!B9,'15VENT'!$A$2:$BM$16,30,FALSE),IF($M$5='15VENT'!$AE$1,VLOOKUP('US MTM - Calculation (Regular)'!B9,'15VENT'!$A$2:$BM$16,31,FALSE),IF($M$5='15VENT'!$AF$1,VLOOKUP('US MTM - Calculation (Regular)'!B9,'15VENT'!$A$2:$BM$16,32,FALSE),IF($M$5='15VENT'!$AG$1,VLOOKUP('US MTM - Calculation (Regular)'!B9,'15VENT'!$A$2:$BM$16,33,FALSE),IF($M$5='15VENT'!$AH$1,VLOOKUP('US MTM - Calculation (Regular)'!B9,'15VENT'!$A$2:$BM$16,34,FALSE),IF($M$5='15VENT'!$AI$1,VLOOKUP('US MTM - Calculation (Regular)'!B9,'15VENT'!$A$2:$BM$16,35,FALSE),IF($M$5='15VENT'!$AJ$1,VLOOKUP('US MTM - Calculation (Regular)'!B9,'15VENT'!$A$2:$BM$16,36,FALSE),IF($M$5='15VENT'!$AK$1,VLOOKUP('US MTM - Calculation (Regular)'!B9,'15VENT'!$A$2:$BM$16,37,FALSE),IF($M$5='15VENT'!$AL$1,VLOOKUP('US MTM - Calculation (Regular)'!B9,'15VENT'!$A$2:$BM$16,38,FALSE),IF($M$5='15VENT'!$AM$1,VLOOKUP('US MTM - Calculation (Regular)'!B9,'15VENT'!$A$2:$BM$16,39,FALSE),IF($M$5='15VENT'!$AN$1,VLOOKUP('US MTM - Calculation (Regular)'!B9,'15VENT'!$A$2:$BM$16,40,FALSE),IF($M$5='15VENT'!$AO$1,VLOOKUP('US MTM - Calculation (Regular)'!B9,'15VENT'!$A$2:$BM$16,41,FALSE),IF($M$5='15VENT'!$AP$1,VLOOKUP('US MTM - Calculation (Regular)'!B9,'15VENT'!$A$2:$BM$16,42,FALSE),IF($M$5='15VENT'!$AQ$1,VLOOKUP('US MTM - Calculation (Regular)'!B9,'15VENT'!$A$2:$BM$16,43,FALSE),IF($M$5='15VENT'!$AR$1,VLOOKUP('US MTM - Calculation (Regular)'!B9,'15VENT'!$A$2:$BM$16,44,FALSE),IF($M$5='15VENT'!$AS$1,VLOOKUP('US MTM - Calculation (Regular)'!B9,'15VENT'!$A$2:$BM$16,45,FALSE),IF($M$5='15VENT'!$AT$1,VLOOKUP('US MTM - Calculation (Regular)'!B9,'15VENT'!$A$2:$BM$16,46,FALSE),IF($M$5='15VENT'!$AU$1,VLOOKUP('US MTM - Calculation (Regular)'!B9,'15VENT'!$A$2:$BM$16,47,FALSE),IF($M$5='15VENT'!$AV$1,VLOOKUP('US MTM - Calculation (Regular)'!B9,'15VENT'!$A$2:$BM$16,48,FALSE),IF($M$5='15VENT'!$AW$1,VLOOKUP('US MTM - Calculation (Regular)'!B9,'15VENT'!$A$2:$BM$16,49,FALSE),IF($M$5='15VENT'!$AX$1,VLOOKUP('US MTM - Calculation (Regular)'!B9,'15VENT'!$A$2:$BM$16,50,FALSE),IF($M$5='15VENT'!$AY$1,VLOOKUP('US MTM - Calculation (Regular)'!B9,'15VENT'!$A$2:$BM$16,51,FALSE),IF($M$5='15VENT'!$AZ$1,VLOOKUP('US MTM - Calculation (Regular)'!B9,'15VENT'!$A$2:$BM$16,52,FALSE),IF($M$5='15VENT'!$BA$1,VLOOKUP('US MTM - Calculation (Regular)'!B9,'15VENT'!$A$2:$BM$16,53,FALSE),IF($M$5='15VENT'!$BB$1,VLOOKUP('US MTM - Calculation (Regular)'!B9,'15VENT'!$A$2:$BM$16,54,FALSE),IF($M$5='15VENT'!$BC$1,VLOOKUP('US MTM - Calculation (Regular)'!B9,'15VENT'!$A$2:$BM$16,55,FALSE),IF($M$5='15VENT'!$BD$1,VLOOKUP('US MTM - Calculation (Regular)'!B9,'15VENT'!$A$2:$BM$16,56,FALSE),IF($M$5='15VENT'!$BE$1,VLOOKUP('US MTM - Calculation (Regular)'!B9,'15VENT'!$A$2:$BM$16,57,FALSE),IF($M$5='15VENT'!$BF$1,VLOOKUP('US MTM - Calculation (Regular)'!B9,'15VENT'!$A$2:$BM$16,58,FALSE),IF($M$5='15VENT'!$BG$1,VLOOKUP('US MTM - Calculation (Regular)'!B9,'15VENT'!$A$2:$BM$16,59,FALSE),IF($M$5='15VENT'!$BH$1,VLOOKUP('US MTM - Calculation (Regular)'!B9,'15VENT'!$A$2:$BM$16,60,FALSE),IF($M$5='15VENT'!$BI$1,VLOOKUP('US MTM - Calculation (Regular)'!B9,'15VENT'!$A$2:$BJ$16,61,FALSE),IF($M$5='15VENT'!$BJ$1,VLOOKUP('US MTM - Calculation (Regular)'!B9,'15VENT'!$A$2:$BM$16,62,FALSE),IF($M$5='15VENT'!$BK$1,VLOOKUP('US MTM - Calculation (Regular)'!B9,'15VENT'!$A$2:$BM$16,63,FALSE),IF($M$5='15VENT'!$BL$1,VLOOKUP('US MTM - Calculation (Regular)'!B9,'15VENT'!$A$2:$BM$16,64,FALSE),IF($M$5='15VENT'!$BM$1,VLOOKUP('US MTM - Calculation (Regular)'!B9,'15VENT'!$A$2:$BM$16,65,FALSE),))))))))))))))))))))))))))))))))))))))))))))))))))))))))))))))))</f>
        <v>0</v>
      </c>
      <c r="S9" s="266">
        <f>IF(K9=L9,(L9-SUM(K9,N9:R9)),IF(M9=0,0,L9-SUM(K9,N9:R9)))</f>
        <v>-1</v>
      </c>
      <c r="T9" s="274"/>
      <c r="U9" s="493" t="s">
        <v>517</v>
      </c>
      <c r="V9" s="494"/>
      <c r="W9" s="246"/>
      <c r="X9" s="259">
        <v>8</v>
      </c>
      <c r="Y9" s="260" t="s">
        <v>334</v>
      </c>
      <c r="Z9" s="247" t="str">
        <f>IF($Z$1="","",HLOOKUP($Z$1,'MTM US TRS (R)'!$A$2:$EV$13,ROW(),FALSE))</f>
        <v/>
      </c>
      <c r="AA9" s="265">
        <f>IF(Z9=" ",0,IF($AH$13='Deep Seat -'!$B$1,VLOOKUP('US MTM - Calculation (Regular)'!Y9,'Deep Seat -'!$A$2:$D$13,2,FALSE),IF($AH$13='Deep Seat -'!$C$1,VLOOKUP('US MTM - Calculation (Regular)'!Y9,'Deep Seat -'!$A$2:$D$13,3,FALSE),IF($AH$13='Deep Seat -'!$D$1,VLOOKUP('US MTM - Calculation (Regular)'!Y9,'Deep Seat -'!$A$2:$D$13,4,FALSE),))))</f>
        <v>0</v>
      </c>
      <c r="AB9" s="265">
        <f>IF(Z9=" ",0,IF($AH$14='Hip Forw +'!$B$1,VLOOKUP('US MTM - Calculation (Regular)'!Y9,'Hip Forw +'!$A$2:$E$13,2,FALSE),IF($AH$14='Hip Forw +'!$C$1,VLOOKUP('US MTM - Calculation (Regular)'!Y9,'Hip Forw +'!$A$2:$E$13,3,FALSE),IF($AH$14='Hip Forw +'!$D$1,VLOOKUP('US MTM - Calculation (Regular)'!Y9,'Hip Forw +'!$A$2:$E$13,4,FALSE),IF($AH$14='Hip Forw +'!$E$1,VLOOKUP('US MTM - Calculation (Regular)'!Y9,'Hip Forw +'!$A$2:$E$13,5,FALSE),)))))</f>
        <v>0</v>
      </c>
      <c r="AC9" s="265">
        <f>IF(Z9=" ",0,IF($AH$15='Low Fron'!$B$1,VLOOKUP('US MTM - Calculation (Regular)'!Y9,'Low Fron'!$A$2:$L$13,2,FALSE),IF($AH$15='Low Fron'!$C$1,VLOOKUP('US MTM - Calculation (Regular)'!Y9,'Low Fron'!$A$2:$L$13,3,FALSE),IF($AH$15='Low Fron'!$D$1,VLOOKUP('US MTM - Calculation (Regular)'!Y9,'Low Fron'!$A$2:$L$13,4,FALSE),IF($AH$15='Low Fron'!$E$1,VLOOKUP('US MTM - Calculation (Regular)'!Y9,'Low Fron'!$A$2:$L$13,5,FALSE),IF($AH$15='Low Fron'!$F$1,VLOOKUP('US MTM - Calculation (Regular)'!Y9,'Low Fron'!$A$2:$L$13,6,FALSE),IF($AH$15='Low Fron'!$G$1,VLOOKUP('US MTM - Calculation (Regular)'!Y9,'Low Fron'!$A$2:$L$13,7,FALSE),IF($AH$15='Low Fron'!$H$1,VLOOKUP('US MTM - Calculation (Regular)'!Y9,'Low Fron'!$A$2:$L$13,8,FALSE),IF($AH$15='Low Fron'!$I$1,VLOOKUP('US MTM - Calculation (Regular)'!Y9,'Low Fron'!$A$2:$L$13,9,FALSE),IF($AH$15='Low Fron'!$J$1,VLOOKUP('US MTM - Calculation (Regular)'!Y9,'Low Fron'!$A$2:$L$13,10,FALSE),IF($AH$15='Low Fron'!$K$1,VLOOKUP('US MTM - Calculation (Regular)'!Y9,'Low Fron'!$A$2:$L$13,11,FALSE),IF($AH$15='Low Fron'!$L$1,VLOOKUP('US MTM - Calculation (Regular)'!Y9,'Low Fron'!$A$2:$L$13,12,FALSE),))))))))))))</f>
        <v>0</v>
      </c>
      <c r="AD9" s="265">
        <f>IF(Z9=" ",0,IF($AH$16='Plucrot +'!$B$1,VLOOKUP('US MTM - Calculation (Regular)'!Y9,'Plucrot +'!$A$2:$W$13,2,FALSE),IF($AH$16='Plucrot +'!$C$1,VLOOKUP('US MTM - Calculation (Regular)'!Y9,'Plucrot +'!$A$2:$W$13,3,FALSE),IF($AH$16='Plucrot +'!$D$1,VLOOKUP('US MTM - Calculation (Regular)'!Y9,'Plucrot +'!$A$2:$W$13,4,FALSE),IF($AH$16='Plucrot +'!$E$1,VLOOKUP('US MTM - Calculation (Regular)'!Y9,'Plucrot +'!$A$2:$W$13,5,FALSE),IF($AH$16='Plucrot +'!$F$1,VLOOKUP('US MTM - Calculation (Regular)'!Y9,'Plucrot +'!$A$2:$W$13,6,FALSE),IF($AH$16='Plucrot +'!$G$1,VLOOKUP('US MTM - Calculation (Regular)'!Y9,'Plucrot +'!$A$2:$W$13,7,FALSE),IF($AH$16='Plucrot +'!$H$1,VLOOKUP('US MTM - Calculation (Regular)'!Y9,'Plucrot +'!$A$2:$W$13,8,FALSE),IF($AH$16='Plucrot +'!$I$1,VLOOKUP('US MTM - Calculation (Regular)'!Y9,'Plucrot +'!$A$2:$W$13,9,FALSE),IF($AH$16='Plucrot +'!$J$1,VLOOKUP('US MTM - Calculation (Regular)'!Y9,'Plucrot +'!$A$2:$W$13,10,FALSE),IF($AH$16='Plucrot +'!$K$1,VLOOKUP('US MTM - Calculation (Regular)'!Y9,'Plucrot +'!$A$2:$W$13,11,FALSE),IF($AH$16='Plucrot +'!$L$1,VLOOKUP('US MTM - Calculation (Regular)'!Y9,'Plucrot +'!$A$2:$W$13,12,FALSE),IF($AH$16='Plucrot +'!$M$1,VLOOKUP('US MTM - Calculation (Regular)'!Y9,'Plucrot +'!$A$2:$W$13,13,FALSE),IF($AH$16='Plucrot +'!$N$1,VLOOKUP('US MTM - Calculation (Regular)'!Y9,'Plucrot +'!$A$2:$W$13,14,FALSE),IF($AH$16='Plucrot +'!$O$1,VLOOKUP('US MTM - Calculation (Regular)'!Y9,'Plucrot +'!$A$2:$W$13,15,FALSE),IF($AH$16='Plucrot +'!$P$1,VLOOKUP('US MTM - Calculation (Regular)'!Y9,'Plucrot +'!$A$2:$W$13,16,FALSE),IF($AH$16='Plucrot +'!$Q$1,VLOOKUP('US MTM - Calculation (Regular)'!Y9,'Plucrot +'!$A$2:$W$13,17,FALSE),IF($AH$16='Plucrot +'!$R$1,VLOOKUP('US MTM - Calculation (Regular)'!Y9,'Plucrot +'!$A$2:$W$13,18,FALSE),IF($AH$16='Plucrot +'!$S$1,VLOOKUP('US MTM - Calculation (Regular)'!Y9,'Plucrot +'!$A$2:$W$13,19,FALSE),IF($AH$16='Plucrot +'!$T$1,VLOOKUP('US MTM - Calculation (Regular)'!Y9,'Plucrot +'!$A$2:$W$13,20,FALSE),IF($AH$16='Plucrot +'!$U$1,VLOOKUP('US MTM - Calculation (Regular)'!Y9,'Plucrot +'!$A$2:$W$13,21,FALSE),IF($AH$16='Plucrot +'!$V$1,VLOOKUP('US MTM - Calculation (Regular)'!Y9,'Plucrot +'!$A$2:$W$13,22,FALSE),IF($AH$16='Plucrot +'!$W$1,VLOOKUP('US MTM - Calculation (Regular)'!Y9,'Plucrot +'!$A$2:$W$13,23,FALSE),)))))))))))))))))))))))</f>
        <v>0</v>
      </c>
      <c r="AE9" s="265">
        <f>IF(Z9=" ",0,IF($AH$17='Rais BK + -'!$B$1,VLOOKUP('US MTM - Calculation (Regular)'!Y9,'Rais BK + -'!$A$2:$W$13,2,FALSE),IF($AH$17='Rais BK + -'!$C$1,VLOOKUP('US MTM - Calculation (Regular)'!Y9,'Rais BK + -'!$A$2:$W$13,3,FALSE),IF($AH$17='Rais BK + -'!$D$1,VLOOKUP('US MTM - Calculation (Regular)'!Y9,'Rais BK + -'!$A$2:$W$13,4,FALSE),IF($AH$17='Rais BK + -'!$E$1,VLOOKUP('US MTM - Calculation (Regular)'!Y9,'Rais BK + -'!$A$2:$W$13,5,FALSE),IF($AH$17='Rais BK + -'!$F$1,VLOOKUP('US MTM - Calculation (Regular)'!Y9,'Rais BK + -'!$A$2:$W$13,6,FALSE),IF($AH$17='Rais BK + -'!$G$1,VLOOKUP('US MTM - Calculation (Regular)'!Y9,'Rais BK + -'!$A$2:$W$13,7,FALSE),IF($AH$17='Rais BK + -'!$H$1,VLOOKUP('US MTM - Calculation (Regular)'!Y9,'Rais BK + -'!$A$2:$W$13,8,FALSE),IF($AH$17='Rais BK + -'!$I$1,VLOOKUP('US MTM - Calculation (Regular)'!Y9,'Rais BK + -'!$A$2:$W$13,9,FALSE),IF($AH$17='Rais BK + -'!$J$1,VLOOKUP('US MTM - Calculation (Regular)'!Y9,'Rais BK + -'!$A$2:$W$13,10,FALSE),IF($AH$17='Rais BK + -'!$K$1,VLOOKUP('US MTM - Calculation (Regular)'!Y9,'Rais BK + -'!$A$2:$W$13,11,FALSE),IF($AH$17='Rais BK + -'!$L$1,VLOOKUP('US MTM - Calculation (Regular)'!Y9,'Rais BK + -'!$A$2:$W$13,12,FALSE),IF($AH$17='Rais BK + -'!$M$1,VLOOKUP('US MTM - Calculation (Regular)'!Y9,'Rais BK + -'!$A$2:$W$13,13,FALSE),IF($AH$17='Rais BK + -'!$N$1,VLOOKUP('US MTM - Calculation (Regular)'!Y9,'Rais BK + -'!$A$2:$W$13,14,FALSE),IF($AH$17='Rais BK + -'!$O$1,VLOOKUP('US MTM - Calculation (Regular)'!Y9,'Rais BK + -'!$A$2:$W$13,15,FALSE),IF($AH$17='Rais BK + -'!$P$1,VLOOKUP('US MTM - Calculation (Regular)'!Y9,'Rais BK + -'!$A$2:$W$13,16,FALSE),IF($AH$17='Rais BK + -'!$Q$1,VLOOKUP('US MTM - Calculation (Regular)'!Y9,'Rais BK + -'!$A$2:$W$13,17,FALSE),IF($AH$17='Rais BK + -'!$R$1,VLOOKUP('US MTM - Calculation (Regular)'!Y9,'Rais BK + -'!$A$2:$W$13,18,FALSE),IF($AH$17='Rais BK + -'!$S$1,VLOOKUP('US MTM - Calculation (Regular)'!Y9,'Rais BK + -'!$A$2:$W$13,19,FALSE),IF($AH$17='Rais BK + -'!$T$1,VLOOKUP('US MTM - Calculation (Regular)'!Y9,'Rais BK + -'!$A$2:$W$13,20,FALSE),IF($AH$17='Rais BK + -'!$U$1,VLOOKUP('US MTM - Calculation (Regular)'!Y9,'Rais BK + -'!$A$2:$W$13,21,FALSE),IF($AH$17='Rais BK + -'!$V$1,VLOOKUP('US MTM - Calculation (Regular)'!Y9,'Rais BK + -'!$A$2:$W$13,22,FALSE),IF($AH$17='Rais BK + -'!$W$1,VLOOKUP('US MTM - Calculation (Regular)'!Y9,'Rais BK + -'!$A$2:$W$13,23,FALSE),)))))))))))))))))))))))</f>
        <v>0</v>
      </c>
      <c r="AF9" s="263">
        <f t="shared" si="0"/>
        <v>0</v>
      </c>
      <c r="AG9" s="242">
        <f>IF(OR(Sheet1!C142="",Sheet1!C142=" "),0,Sheet1!C142)</f>
        <v>0</v>
      </c>
      <c r="AH9" s="266">
        <f>IF(OR(AG10&lt;&gt;0,AG11&lt;&gt;0),0,IF(AG9=0,0, AG9-AF9))</f>
        <v>0</v>
      </c>
      <c r="AI9" s="275"/>
      <c r="AJ9" s="280" t="s">
        <v>517</v>
      </c>
      <c r="AK9" s="281"/>
      <c r="AM9" s="282"/>
      <c r="AN9" s="282"/>
      <c r="AO9" s="278"/>
      <c r="AP9" s="268" t="s">
        <v>596</v>
      </c>
      <c r="AQ9" s="250" t="str">
        <f>IF($AQ$1="","",HLOOKUP($AQ$1,'Measurement Chart'!$A$1:$AG$14,ROW(),FALSE))</f>
        <v/>
      </c>
      <c r="AR9" s="242">
        <f>IF(OR(Sheet1!C303="",Sheet1!C303=" "),0,Sheet1!C303)</f>
        <v>0</v>
      </c>
      <c r="AS9" s="251">
        <f t="shared" si="1"/>
        <v>0</v>
      </c>
      <c r="AT9" s="252">
        <f>IF($AS$4='Front Length +'!$B$1,VLOOKUP(AP9,'Front Length +'!$A$2:$AO$14,2,FALSE),IF($AS$4='Front Length +'!$C$1,VLOOKUP(AP9,'Front Length +'!$A$2:$AO$14,3,FALSE),IF($AS$4='Front Length +'!$D$1,VLOOKUP(AP9,'Front Length +'!$A$2:$AO$14,4,FALSE),IF($AS$4='Front Length +'!$E$1,VLOOKUP(AP9,'Front Length +'!$A$2:$AO$14,5,FALSE),IF($AS$4='Front Length +'!$F$1,VLOOKUP(AP9,'Front Length +'!$A$2:$AO$14,6,FALSE),IF($AS$4='Front Length +'!$G$1,VLOOKUP(AP9,'Front Length +'!$A$2:$AO$14,7,FALSE),IF($AS$4='Front Length +'!$H$1,VLOOKUP(AP9,'Front Length +'!$A$2:$AO$14,8,FALSE),IF($AS$4='Front Length +'!$I$1,VLOOKUP(AP9,'Front Length +'!$A$2:$AO$14,9,FALSE),IF($AS$4='Front Length +'!$J$1,VLOOKUP(AP9,'Front Length +'!$A$2:$AO$14,10,FALSE),IF($AS$4='Front Length +'!$K$1,VLOOKUP(AP9,'Front Length +'!$A$2:$AO$14,11,FALSE),IF($AS$4='Front Length +'!$L$1,VLOOKUP(AP9,'Front Length +'!$A$2:$AO$14,12,FALSE),IF($AS$4='Front Length +'!$M$1,VLOOKUP(AP9,'Front Length +'!$A$2:$AO$14,13,FALSE),IF($AS$4='Front Length +'!$N$1,VLOOKUP(AP9,'Front Length +'!$A$2:$AO$14,14,FALSE),IF($AS$4='Front Length +'!$O$1,VLOOKUP(AP9,'Front Length +'!$A$2:$AO$14,15,FALSE),IF($AS$4='Front Length +'!$P$1,VLOOKUP(AP9,'Front Length +'!$A$2:$AO$14,16,FALSE),IF($AS$4='Front Length +'!$Q$1,VLOOKUP(AP9,'Front Length +'!$A$2:$AO$14,17,FALSE),IF($AS$4='Front Length +'!$R$1,VLOOKUP(AP9,'Front Length +'!$A$2:$AO$14,18,FALSE),IF($AS$4='Front Length +'!$S$1,VLOOKUP(AP9,'Front Length +'!$A$2:$AO$14,19,FALSE),IF($AS$4='Front Length +'!$T$1,VLOOKUP(AP9,'Front Length +'!$A$2:$AO$14,20,FALSE),IF($AS$4='Front Length +'!$U$1,VLOOKUP(AP9,'Front Length +'!$A$2:$AO$14,21,FALSE),IF($AS$4='Front Length +'!$V$1,VLOOKUP(AP9,'Front Length +'!$A$2:$AO$14,22,FALSE),IF($AS$4='Front Length +'!$W$1,VLOOKUP(AP9,'Front Length +'!$A$2:$AO$14,23,FALSE),IF($AS$4='Front Length +'!$X$1,VLOOKUP(AP9,'Front Length +'!$A$2:$AO$14,24,FALSE),IF($AS$4='Front Length +'!$Y$1,VLOOKUP(AP9,'Front Length +'!$A$2:$AO$14,25,FALSE),IF($AS$4='Front Length +'!$Z$1,VLOOKUP(AP9,'Front Length +'!$A$2:$AO$14,26,FALSE),IF($AS$4='Front Length +'!$AA$1,VLOOKUP(AP9,'Front Length +'!$A$2:$AO$14,27,FALSE),IF($AS$4='Front Length +'!$AB$1,VLOOKUP(AP9,'Front Length +'!$A$2:$AO$14,28,FALSE),IF($AS$4='Front Length +'!$AC$1,VLOOKUP(AP9,'Front Length +'!$A$2:$AO$14,29,FALSE),IF($AS$4='Front Length +'!$AD$1,VLOOKUP(AP9,'Front Length +'!$A$2:$AO$14,30,FALSE),IF($AS$4='Front Length +'!$AE$1,VLOOKUP(AP9,'Front Length +'!$A$2:$AO$14,31,FALSE),IF($AS$4='Front Length +'!$AF$1,VLOOKUP(AP9,'Front Length +'!$A$2:$AO$14,32,FALSE),IF($AS$4='Front Length +'!$AG$1,VLOOKUP(AP9,'Front Length +'!$A$2:$AO$14,33,FALSE),IF($AS$4='Front Length +'!$AH$1,VLOOKUP(AP9,'Front Length +'!$A$2:$AO$14,34,FALSE),IF($AS$4='Front Length +'!$AI$1,VLOOKUP(AP9,'Front Length +'!$A$2:$AO$14,35,FALSE),IF($AS$4='Front Length +'!$AJ$1,VLOOKUP(AP9,'Front Length +'!$A$2:$AO$14,36,FALSE),IF($AS$4='Front Length +'!$AK$1,VLOOKUP(AP9,'Front Length +'!$A$2:$AO$14,37,FALSE),IF($AS$4='Front Length +'!$AL$1,VLOOKUP(AP9,'Front Length +'!$A$2:$AO$14,38,FALSE),IF($AS$4='Front Length +'!$AM$1,VLOOKUP(AP9,'Front Length +'!$A$2:$AO$14,39,FALSE),IF($AS$4='Front Length +'!$AN$1,VLOOKUP(AP9,'Front Length +'!$A$2:$AO$14,40,FALSE),IF($AS$4='Front Length +'!$AO$1,VLOOKUP(AP9,'Front Length +'!$A$2:$AO$14,41,FALSE),))))))))))))))))))))))))))))))))))))))))</f>
        <v>0</v>
      </c>
      <c r="AU9" s="252">
        <f>IF($AS$4='Front Length -'!$B$1,VLOOKUP(AP9,'Front Length -'!$A$2:$AO$14,2,FALSE),IF($AS$4='Front Length -'!$C$1,VLOOKUP(AP9,'Front Length -'!$A$2:$AO$14,3,FALSE),IF($AS$4='Front Length -'!$D$1,VLOOKUP(AP9,'Front Length -'!$A$2:$AO$14,4,FALSE),IF($AS$4='Front Length -'!$E$1,VLOOKUP(AP9,'Front Length -'!$A$2:$AO$14,5,FALSE),IF($AS$4='Front Length -'!$F$1,VLOOKUP(AP9,'Front Length -'!$A$2:$AO$14,6,FALSE),IF($AS$4='Front Length -'!$G$1,VLOOKUP(AP9,'Front Length -'!$A$2:$AO$14,7,FALSE),IF($AS$4='Front Length -'!$H$1,VLOOKUP(AP9,'Front Length -'!$A$2:$AO$14,8,FALSE),IF($AS$4='Front Length -'!$I$1,VLOOKUP(AP9,'Front Length -'!$A$2:$AO$14,9,FALSE),IF($AS$4='Front Length -'!$J$1,VLOOKUP(AP9,'Front Length -'!$A$2:$AO$14,10,FALSE),IF($AS$4='Front Length -'!$K$1,VLOOKUP(AP9,'Front Length -'!$A$2:$AO$14,11,FALSE),IF($AS$4='Front Length -'!$L$1,VLOOKUP(AP9,'Front Length -'!$A$2:$AO$14,12,FALSE),IF($AS$4='Front Length -'!$M$1,VLOOKUP(AP9,'Front Length -'!$A$2:$AO$14,13,FALSE),IF($AS$4='Front Length -'!$N$1,VLOOKUP(AP9,'Front Length -'!$A$2:$AO$14,14,FALSE),IF($AS$4='Front Length -'!$O$1,VLOOKUP(AP9,'Front Length -'!$A$2:$AO$14,15,FALSE),IF($AS$4='Front Length -'!$P$1,VLOOKUP(AP9,'Front Length -'!$A$2:$AO$14,16,FALSE),IF($AS$4='Front Length -'!$Q$1,VLOOKUP(AP9,'Front Length -'!$A$2:$AO$14,17,FALSE),IF($AS$4='Front Length -'!$R$1,VLOOKUP(AP9,'Front Length -'!$A$2:$AO$14,18,FALSE),IF($AS$4='Front Length -'!$S$1,VLOOKUP(AP9,'Front Length -'!$A$2:$AO$14,19,FALSE),IF($AS$4='Front Length -'!$T$1,VLOOKUP(AP9,'Front Length -'!$A$2:$AO$14,20,FALSE),IF($AS$4='Front Length -'!$U$1,VLOOKUP(AP9,'Front Length -'!$A$2:$AO$14,21,FALSE),IF($AS$4='Front Length -'!$V$1,VLOOKUP(AP9,'Front Length -'!$A$2:$AO$14,22,FALSE),IF($AS$4='Front Length -'!$W$1,VLOOKUP(AP9,'Front Length -'!$A$2:$AO$14,23,FALSE),IF($AS$4='Front Length -'!$X$1,VLOOKUP(AP9,'Front Length -'!$A$2:$AO$14,24,FALSE),IF($AS$4='Front Length -'!$Y$1,VLOOKUP(AP9,'Front Length -'!$A$2:$AO$14,25,FALSE),IF($AS$4='Front Length -'!$Z$1,VLOOKUP(AP9,'Front Length -'!$A$2:$AO$14,26,FALSE),IF($AS$4='Front Length -'!$AA$1,VLOOKUP(AP9,'Front Length -'!$A$2:$AO$14,27,FALSE),IF($AS$4='Front Length -'!$AB$1,VLOOKUP(AP9,'Front Length -'!$A$2:$AO$14,28,FALSE),IF($AS$4='Front Length -'!$AC$1,VLOOKUP(AP9,'Front Length -'!$A$2:$AO$14,29,FALSE),IF($AS$4='Front Length -'!$AD$1,VLOOKUP(AP9,'Front Length -'!$A$2:$AO$14,30,FALSE),IF($AS$4='Front Length -'!$AE$1,VLOOKUP(AP9,'Front Length -'!$A$2:$AO$14,31,FALSE),IF($AS$4='Front Length -'!$AF$1,VLOOKUP(AP9,'Front Length -'!$A$2:$AO$14,32,FALSE),IF($AS$4='Front Length -'!$AG$1,VLOOKUP(AP9,'Front Length -'!$A$2:$AO$14,33,FALSE),IF($AS$4='Front Length -'!$AH$1,VLOOKUP(AP9,'Front Length -'!$A$2:$AO$14,34,FALSE),IF($AS$4='Front Length -'!$AI$1,VLOOKUP(AP9,'Front Length -'!$A$2:$AO$14,35,FALSE),IF($AS$4='Front Length -'!$AJ$1,VLOOKUP(AP9,'Front Length -'!$A$2:$AO$14,36,FALSE),IF($AS$4='Front Length -'!$AK$1,VLOOKUP(AP9,'Front Length -'!$A$2:$AO$14,37,FALSE),IF($AS$4='Front Length -'!$AL$1,VLOOKUP(AP9,'Front Length -'!$A$2:$AO$14,38,FALSE),IF($AS$4='Front Length -'!$AM$1,VLOOKUP(AP9,'Front Length -'!$A$2:$AO$14,39,FALSE),IF($AS$4='Front Length -'!$AN$1,VLOOKUP(AP9,'Front Length -'!$A$2:$AO$14,40,FALSE),IF($AS$4='Front Length -'!$AO$1,VLOOKUP(AP9,'Front Length -'!$A$2:$AO$14,41,FALSE),))))))))))))))))))))))))))))))))))))))))</f>
        <v>0</v>
      </c>
      <c r="AV9" s="253" t="str">
        <f t="shared" si="6"/>
        <v/>
      </c>
      <c r="AW9" s="234"/>
      <c r="AX9" s="255"/>
      <c r="AY9" s="255"/>
      <c r="AZ9" s="283"/>
      <c r="BA9" s="255"/>
      <c r="BB9" s="255"/>
      <c r="BC9" s="255"/>
      <c r="BD9" s="255"/>
      <c r="BE9" s="255"/>
      <c r="BF9" s="255"/>
      <c r="BG9" s="255"/>
      <c r="BH9" s="255"/>
      <c r="BI9" s="255"/>
      <c r="BJ9" s="255"/>
      <c r="BK9" s="255"/>
      <c r="BL9" s="255"/>
      <c r="BM9" s="255"/>
      <c r="BN9" s="255"/>
      <c r="BO9" s="255"/>
      <c r="BP9" s="255"/>
      <c r="BQ9" s="255"/>
      <c r="BR9" s="255"/>
      <c r="BS9" s="255"/>
    </row>
    <row r="10" spans="1:77" ht="45.95" customHeight="1" x14ac:dyDescent="0.55000000000000004">
      <c r="A10" s="259">
        <v>9</v>
      </c>
      <c r="B10" s="260" t="s">
        <v>63</v>
      </c>
      <c r="C10" s="261">
        <f>IF($C$1="","",HLOOKUP($C$1,'Size chart - R'!$A$1:$AC$16,ROW(),FALSE))</f>
        <v>17.5</v>
      </c>
      <c r="D10" s="262">
        <f>IF(C10=" ",0,IF($S$17='AH 34 A+'!$B$1,VLOOKUP('US MTM - Calculation (Regular)'!B10,'AH 34 A+'!$A$2:$G$16,2,FALSE),IF($S$17='AH 34 A+'!$C$1,VLOOKUP('US MTM - Calculation (Regular)'!B10,'AH 34 A+'!$A$2:$G$16,3,FALSE),IF($S$17='AH 34 A+'!$D$1,VLOOKUP('US MTM - Calculation (Regular)'!B10,'AH 34 A+'!$A$2:$G$16,4,FALSE),IF($S$17='AH 34 A+'!$E$1,VLOOKUP('US MTM - Calculation (Regular)'!B10,'AH 34 A+'!$A$2:$G$16,5,FALSE),IF($S$17='AH 34 A+'!$F$1,VLOOKUP('US MTM - Calculation (Regular)'!B10,'AH 34 A+'!$A$2:$G$16,6,FALSE),IF($S$17='AH 34 A+'!$G$1,VLOOKUP('US MTM - Calculation (Regular)'!B10,'AH 34 A+'!$A$2:$G$16,7,FALSE),)))))))</f>
        <v>0</v>
      </c>
      <c r="E10" s="262">
        <f>IF(C10=" ",0,IF($S$18='Erect +'!$B$1,VLOOKUP('US MTM - Calculation (Regular)'!B10,'Erect +'!$A$2:$D$16,2,FALSE),IF($S$18='Erect +'!$C$1,VLOOKUP('US MTM - Calculation (Regular)'!B10,'Erect +'!$A$2:$D$16,3,FALSE),IF($S$18='Erect +'!$D$1,VLOOKUP('US MTM - Calculation (Regular)'!B10,'Erect +'!$A$2:$D$16,4,FALSE),))))</f>
        <v>0</v>
      </c>
      <c r="F10" s="262">
        <f>IF(C10=" ",0,IF($S$19='Full Chest'!$B$1,VLOOKUP('US MTM - Calculation (Regular)'!B10,'Full Chest'!$A$2:$F$16,2,FALSE),IF($S$19='Full Chest'!$C$1,VLOOKUP('US MTM - Calculation (Regular)'!B10,'Full Chest'!$A$2:$F$16,3,FALSE),IF($S$19='Full Chest'!$D$1,VLOOKUP('US MTM - Calculation (Regular)'!B10,'Full Chest'!$A$2:$F$16,4,FALSE),))))</f>
        <v>0</v>
      </c>
      <c r="G10" s="262">
        <f>IF(C10=" ",0,IF($S$20='Head For +'!$B$1,VLOOKUP('US MTM - Calculation (Regular)'!B10,'Head For +'!$A$2:$E$16,2,FALSE),IF($S$20='Head For +'!$C$1,VLOOKUP('US MTM - Calculation (Regular)'!B10,'Head For +'!$A$2:$E$16,3,FALSE),IF($S$20='Head For +'!$D$1,VLOOKUP('US MTM - Calculation (Regular)'!B10,'Head For +'!$A$2:$E$16,4,FALSE),IF($S$20='Head For +'!$E$1,VLOOKUP('US MTM - Calculation (Regular)'!B10,'Head For +'!$A$2:$E$16,5,FALSE),)))))</f>
        <v>0</v>
      </c>
      <c r="H10" s="262">
        <f>IF(C10=" ",0,IF($S$21='LOW-CLR +'!$B$1,VLOOKUP('US MTM - Calculation (Regular)'!B10,'LOW-CLR +'!$A$2:$H$16,2,FALSE),IF($S$21='LOW-CLR +'!$C$1,VLOOKUP('US MTM - Calculation (Regular)'!B10,'LOW-CLR +'!$A$2:$H$16,3,FALSE),IF($S$21='LOW-CLR +'!$D$1,VLOOKUP('US MTM - Calculation (Regular)'!B10,'LOW-CLR +'!$A$2:$H$16,4,FALSE),IF($S$21='LOW-CLR +'!$E$1,VLOOKUP('US MTM - Calculation (Regular)'!B10,'LOW-CLR +'!$A$2:$H$16,5,FALSE),IF($S$21='LOW-CLR +'!$F$1,VLOOKUP('US MTM - Calculation (Regular)'!B10,'LOW-CLR +'!$A$2:$H$16,6,FALSE),))))))</f>
        <v>0</v>
      </c>
      <c r="I10" s="262">
        <f>IF(C10=" ",0,IF($S$22='P+AH+1 2'!$B$1,VLOOKUP('US MTM - Calculation (Regular)'!B10,'P+AH+1 2'!$A$2:$D$16,2,FALSE),IF($S$22='P+AH+1 2'!$C$1,VLOOKUP('US MTM - Calculation (Regular)'!B10,'P+AH+1 2'!$A$2:$D$16,3,FALSE),IF($S$22='P+AH+1 2'!$D$1,VLOOKUP('US MTM - Calculation (Regular)'!B10,'P+AH+1 2'!$A$2:$D$16,4,FALSE),))))</f>
        <v>0</v>
      </c>
      <c r="J10" s="262"/>
      <c r="K10" s="263">
        <f t="shared" si="2"/>
        <v>17.5</v>
      </c>
      <c r="L10" s="423">
        <f>IF(OR(Sheet1!C31="",Sheet1!C31=" "),0,Sheet1!C31)</f>
        <v>0</v>
      </c>
      <c r="M10" s="486">
        <f t="shared" si="3"/>
        <v>0</v>
      </c>
      <c r="N10" s="265">
        <f>IF($M$8='12 Back'!$B$1,VLOOKUP('US MTM - Calculation (Regular)'!B10,'12 Back'!$A$2:$BG$16,2,FALSE),IF($M$8='12 Back'!$C$1,VLOOKUP('US MTM - Calculation (Regular)'!B10,'12 Back'!$A$2:$BG$16,3,FALSE),IF($M$8='12 Back'!$D$1,VLOOKUP('US MTM - Calculation (Regular)'!B10,'12 Back'!$A$2:$BG$16,4,FALSE),IF($M$8='12 Back'!$E$1,VLOOKUP('US MTM - Calculation (Regular)'!B10,'12 Back'!$A$2:$BG$16,5,FALSE),IF($M$8='12 Back'!$F$1,VLOOKUP('US MTM - Calculation (Regular)'!B10,'12 Back'!$A$2:$BG$16,6,FALSE),IF($M$8='12 Back'!$G$1,VLOOKUP('US MTM - Calculation (Regular)'!B10,'12 Back'!$A$2:$BG$16,7,FALSE),IF($M$8='12 Back'!$H$1,VLOOKUP('US MTM - Calculation (Regular)'!B10,'12 Back'!$A$2:$BG$16,8,FALSE),IF($M$8='12 Back'!$I$1,VLOOKUP('US MTM - Calculation (Regular)'!B10,'12 Back'!$A$2:$BG$16,9,FALSE),IF($M$8='12 Back'!$J$1,VLOOKUP('US MTM - Calculation (Regular)'!B10,'12 Back'!$A$2:$BG$16,10,FALSE),IF($M$8='12 Back'!$K$1,VLOOKUP('US MTM - Calculation (Regular)'!B10,'12 Back'!$A$2:$BG$16,11,FALSE),IF($M$8='12 Back'!$L$1,VLOOKUP('US MTM - Calculation (Regular)'!B10,'12 Back'!$A$2:$BG$16,12,FALSE),IF($M$8='12 Back'!$M$1,VLOOKUP('US MTM - Calculation (Regular)'!B10,'12 Back'!$A$2:$BG$16,13,FALSE),IF($M$8='12 Back'!$N$1,VLOOKUP('US MTM - Calculation (Regular)'!B10,'12 Back'!$A$2:$BG$16,14,FALSE),IF($M$8='12 Back'!$O$1,VLOOKUP('US MTM - Calculation (Regular)'!B10,'12 Back'!$A$2:$BG$16,15,FALSE),IF($M$8='12 Back'!$P$1,VLOOKUP('US MTM - Calculation (Regular)'!B10,'12 Back'!$A$2:$BG$16,16,FALSE),IF($M$8='12 Back'!$Q$1,VLOOKUP('US MTM - Calculation (Regular)'!B10,'12 Back'!$A$2:$BG$16,17,FALSE),IF($M$8='12 Back'!$R$1,VLOOKUP('US MTM - Calculation (Regular)'!B10,'12 Back'!$A$2:$BG$16,18,FALSE),IF($M$8='12 Back'!$S$1,VLOOKUP('US MTM - Calculation (Regular)'!B10,'12 Back'!$A$2:$BG$16,19,FALSE),IF($M$8='12 Back'!$T$1,VLOOKUP('US MTM - Calculation (Regular)'!B10,'12 Back'!$A$2:$BG$16,20,FALSE),IF($M$8='12 Back'!$U$1,VLOOKUP('US MTM - Calculation (Regular)'!B10,'12 Back'!$A$2:$BG$16,21,FALSE),IF($M$8='12 Back'!$V$1,VLOOKUP('US MTM - Calculation (Regular)'!B10,'12 Back'!$A$2:$BG$16,22,FALSE),IF($M$8='12 Back'!$W$1,VLOOKUP('US MTM - Calculation (Regular)'!B10,'12 Back'!$A$2:$BG$16,23,FALSE),IF($M$8='12 Back'!$X$1,VLOOKUP('US MTM - Calculation (Regular)'!B10,'12 Back'!$A$2:$BG$16,24,FALSE),IF($M$8='12 Back'!$Y$1,VLOOKUP('US MTM - Calculation (Regular)'!B10,'12 Back'!$A$2:$BG$16,25,FALSE),IF($M$8='12 Back'!$Z$1,VLOOKUP('US MTM - Calculation (Regular)'!B10,'12 Back'!$A$2:$BG$16,26,FALSE),IF($M$8='12 Back'!$AA$1,VLOOKUP('US MTM - Calculation (Regular)'!B10,'12 Back'!$A$2:$BG$16,27,FALSE),IF($M$8='12 Back'!$AB$1,VLOOKUP('US MTM - Calculation (Regular)'!B10,'12 Back'!$A$2:$BG$16,28,FALSE),IF($M$8='12 Back'!$AC$1,VLOOKUP('US MTM - Calculation (Regular)'!B10,'12 Back'!$A$2:$BG$16,29,FALSE),IF($M$8='12 Back'!$AD$1,VLOOKUP('US MTM - Calculation (Regular)'!B10,'12 Back'!$A$2:$BG$16,30,FALSE),IF($M$8='12 Back'!$AE$1,VLOOKUP('US MTM - Calculation (Regular)'!B10,'12 Back'!$A$2:$BG$16,31,FALSE),IF($M$8='12 Back'!$AF$1,VLOOKUP('US MTM - Calculation (Regular)'!B10,'12 Back'!$A$2:$BG$16,32,FALSE),IF($M$8='12 Back'!$AG$1,VLOOKUP('US MTM - Calculation (Regular)'!B10,'12 Back'!$A$2:$BG$16,33,FALSE),IF($M$8='12 Back'!$AH$1,VLOOKUP('US MTM - Calculation (Regular)'!B10,'12 Back'!$A$2:$BG$16,34,FALSE),IF($M$8='12 Back'!$AI$1,VLOOKUP('US MTM - Calculation (Regular)'!B10,'12 Back'!$A$2:$BG$16,35,FALSE),IF($M$8='12 Back'!$AJ$1,VLOOKUP('US MTM - Calculation (Regular)'!B10,'12 Back'!$A$2:$BG$16,36,FALSE),IF($M$8='12 Back'!$AK$1,VLOOKUP('US MTM - Calculation (Regular)'!B10,'12 Back'!$A$2:$BG$16,37,FALSE),IF($M$8='12 Back'!$AL$1,VLOOKUP('US MTM - Calculation (Regular)'!B10,'12 Back'!$A$2:$BG$16,38,FALSE),IF($M$8='12 Back'!$AM$1,VLOOKUP('US MTM - Calculation (Regular)'!B10,'12 Back'!$A$2:$BG$16,39,FALSE),IF($M$8='12 Back'!$AN$1,VLOOKUP('US MTM - Calculation (Regular)'!B10,'12 Back'!$A$2:$BG$16,40,FALSE),IF($M$8='12 Back'!$AO$1,VLOOKUP('US MTM - Calculation (Regular)'!B10,'12 Back'!$A$2:$BG$16,41,FALSE),IF($M$8='12 Back'!$AP$1,VLOOKUP('US MTM - Calculation (Regular)'!B10,'12 Back'!$A$2:$BG$16,42,FALSE),IF($M$8='12 Back'!$AQ$1,VLOOKUP('US MTM - Calculation (Regular)'!B10,'12 Back'!$A$2:$BG$16,43,FALSE),IF($M$8='12 Back'!$AR$1,VLOOKUP('US MTM - Calculation (Regular)'!B10,'12 Back'!$A$2:$BG$16,44,FALSE),IF($M$8='12 Back'!$AS$1,VLOOKUP('US MTM - Calculation (Regular)'!B10,'12 Back'!$A$2:$BG$16,45,FALSE),IF($M$8='12 Back'!$AT$1,VLOOKUP('US MTM - Calculation (Regular)'!B10,'12 Back'!$A$2:$BG$16,46,FALSE),IF($M$8='12 Back'!$AU$1,VLOOKUP('US MTM - Calculation (Regular)'!B10,'12 Back'!$A$2:$BG$16,47,FALSE),IF($M$8='12 Back'!$AV$1,VLOOKUP('US MTM - Calculation (Regular)'!B10,'12 Back'!$A$2:$BG$16,48,FALSE),IF($M$8='12 Back'!$AW$1,VLOOKUP('US MTM - Calculation (Regular)'!B10,'12 Back'!$A$2:$BG$16,49,FALSE),IF($M$8='12 Back'!$AX$1,VLOOKUP('US MTM - Calculation (Regular)'!B10,'12 Back'!$A$2:$BG$16,50,FALSE),IF($M$8='12 Back'!$AY$1,VLOOKUP('US MTM - Calculation (Regular)'!B10,'12 Back'!$A$2:$BG$16,51,FALSE),IF($M$8='12 Back'!$AZ$1,VLOOKUP('US MTM - Calculation (Regular)'!B10,'12 Back'!$A$2:$BG$16,52,FALSE),IF($M$8='12 Back'!$BA$1,VLOOKUP('US MTM - Calculation (Regular)'!B10,'12 Back'!$A$2:$BG$16,53,FALSE),IF($M$8='12 Back'!$BB$1,VLOOKUP('US MTM - Calculation (Regular)'!B10,'12 Back'!$A$2:$BG$16,54,FALSE),IF($M$8='12 Back'!$BC$1,VLOOKUP('US MTM - Calculation (Regular)'!B10,'12 Back'!$A$2:$BG$16,55,FALSE),IF($M$8='12 Back'!$BD$1,VLOOKUP('US MTM - Calculation (Regular)'!B10,'12 Back'!$A$2:$BG$16,56,FALSE),IF($M$8='12 Back'!$BE$1,VLOOKUP('US MTM - Calculation (Regular)'!B10,'12 Back'!$A$2:$BG$16,57,FALSE),IF($M$8='12 Back'!$BF$1,VLOOKUP('US MTM - Calculation (Regular)'!B10,'12 Back'!$A$2:$BG$16,58,FALSE),IF($M$8='12 Back'!$BG$1,VLOOKUP('US MTM - Calculation (Regular)'!B10,'12 Back'!$A$2:$BG$16,59,FALSE),))))))))))))))))))))))))))))))))))))))))))))))))))))))))))</f>
        <v>0</v>
      </c>
      <c r="O10" s="265">
        <f>IF($M$3='Half Grith'!$B$1,VLOOKUP('US MTM - Calculation (Regular)'!B10,'Half Grith'!$A$2:$BN$16,2,FALSE),IF($M$3='Half Grith'!$C$1,VLOOKUP('US MTM - Calculation (Regular)'!B10,'Half Grith'!$A$2:$BN$16,3,FALSE),IF($M$3='Half Grith'!$D$1,VLOOKUP('US MTM - Calculation (Regular)'!B10,'Half Grith'!$A$2:$BN$16,4,FALSE),IF($M$3='Half Grith'!$E$1,VLOOKUP('US MTM - Calculation (Regular)'!B10,'Half Grith'!$A$2:$BN$16,5,FALSE),IF($M$3='Half Grith'!$F$1,VLOOKUP('US MTM - Calculation (Regular)'!B10,'Half Grith'!$A$2:$BN$16,6,FALSE),IF($M$3='Half Grith'!$G$1,VLOOKUP('US MTM - Calculation (Regular)'!B10,'Half Grith'!$A$2:$BN$16,7,FALSE),IF($M$3='Half Grith'!$H$1,VLOOKUP('US MTM - Calculation (Regular)'!B10,'Half Grith'!$A$2:$BN$16,8,FALSE),IF($M$3='Half Grith'!$I$1,VLOOKUP('US MTM - Calculation (Regular)'!B10,'Half Grith'!$A$2:$BN$16,9,FALSE),IF($M$3='Half Grith'!$J$1,VLOOKUP('US MTM - Calculation (Regular)'!B10,'Half Grith'!$A$2:$BN$16,10,FALSE),IF($M$3='Half Grith'!$K$1,VLOOKUP('US MTM - Calculation (Regular)'!B10,'Half Grith'!$A$2:$BN$16,11,FALSE),IF($M$3='Half Grith'!$L$1,VLOOKUP('US MTM - Calculation (Regular)'!B10,'Half Grith'!$A$2:$BN$16,12,FALSE),IF($M$3='Half Grith'!$M$1,VLOOKUP('US MTM - Calculation (Regular)'!B10,'Half Grith'!$A$2:$BN$16,13,FALSE),IF($M$3='Half Grith'!$N$1,VLOOKUP('US MTM - Calculation (Regular)'!B10,'Half Grith'!$A$2:$BN$16,14,FALSE),IF($M$3='Half Grith'!$O$1,VLOOKUP('US MTM - Calculation (Regular)'!B10,'Half Grith'!$A$2:$BN$16,15,FALSE),IF($M$3='Half Grith'!$P$1,VLOOKUP('US MTM - Calculation (Regular)'!B10,'Half Grith'!$A$2:$BN$16,16,FALSE),IF($M$3='Half Grith'!$Q$1,VLOOKUP('US MTM - Calculation (Regular)'!B10,'Half Grith'!$A$2:$BN$16,17,FALSE),IF($M$3='Half Grith'!$R$1,VLOOKUP('US MTM - Calculation (Regular)'!B10,'Half Grith'!$A$2:$BN$16,18,FALSE),IF($M$3='Half Grith'!$S$1,VLOOKUP('US MTM - Calculation (Regular)'!B10,'Half Grith'!$A$2:$BN$16,19,FALSE),IF($M$3='Half Grith'!$T$1,VLOOKUP('US MTM - Calculation (Regular)'!B10,'Half Grith'!$A$2:$BN$16,20,FALSE),IF($M$3='Half Grith'!$U$1,VLOOKUP('US MTM - Calculation (Regular)'!B10,'Half Grith'!$A$2:$BN$16,21,FALSE),IF($M$3='Half Grith'!$V$1,VLOOKUP('US MTM - Calculation (Regular)'!B10,'Half Grith'!$A$2:$BN$16,22,FALSE),IF($M$3='Half Grith'!$W$1,VLOOKUP('US MTM - Calculation (Regular)'!B10,'Half Grith'!$A$2:$BN$16,23,FALSE),IF($M$3='Half Grith'!$X$1,VLOOKUP('US MTM - Calculation (Regular)'!B10,'Half Grith'!$A$2:$BN$16,24,FALSE),IF($M$3='Half Grith'!$Y$1,VLOOKUP('US MTM - Calculation (Regular)'!B10,'Half Grith'!$A$2:$BN$16,25,FALSE),IF($M$3='Half Grith'!$Z$1,VLOOKUP('US MTM - Calculation (Regular)'!B10,'Half Grith'!$A$2:$BN$16,26,FALSE),IF($M$3='Half Grith'!$AA$1,VLOOKUP('US MTM - Calculation (Regular)'!B10,'Half Grith'!$A$2:$BN$16,27,FALSE),IF($M$3='Half Grith'!$AB$1,VLOOKUP('US MTM - Calculation (Regular)'!B10,'Half Grith'!$A$2:$BN$16,28,FALSE),IF($M$3='Half Grith'!$AC$1,VLOOKUP('US MTM - Calculation (Regular)'!B10,'Half Grith'!$A$2:$BN$16,29,FALSE),IF($M$3='Half Grith'!$AD$1,VLOOKUP('US MTM - Calculation (Regular)'!B10,'Half Grith'!$A$2:$BN$16,30,FALSE),IF($M$3='Half Grith'!$AE$1,VLOOKUP('US MTM - Calculation (Regular)'!B10,'Half Grith'!$A$2:$BN$16,31,FALSE),IF($M$3='Half Grith'!$AF$1,VLOOKUP('US MTM - Calculation (Regular)'!B10,'Half Grith'!$A$2:$BN$16,32,FALSE),IF($M$3='Half Grith'!$AG$1,VLOOKUP('US MTM - Calculation (Regular)'!B10,'Half Grith'!$A$2:$BN$16,33,FALSE),IF($M$3='Half Grith'!$AH$1,VLOOKUP('US MTM - Calculation (Regular)'!B10,'Half Grith'!$A$2:$BN$16,34,FALSE),IF($M$3='Half Grith'!$AI$1,VLOOKUP('US MTM - Calculation (Regular)'!B10,'Half Grith'!$A$2:$BN$16,35,FALSE),IF($M$3='Half Grith'!$AJ$1,VLOOKUP('US MTM - Calculation (Regular)'!B10,'Half Grith'!$A$2:$BN$16,36,FALSE),IF($M$3='Half Grith'!$AK$1,VLOOKUP('US MTM - Calculation (Regular)'!B10,'Half Grith'!$A$2:$BN$16,37,FALSE),IF($M$3='Half Grith'!$AL$1,VLOOKUP('US MTM - Calculation (Regular)'!B10,'Half Grith'!$A$2:$BN$16,38,FALSE),IF($M$3='Half Grith'!$AM$1,VLOOKUP('US MTM - Calculation (Regular)'!B10,'Half Grith'!$A$2:$BN$16,39,FALSE),IF($M$3='Half Grith'!$AN$1,VLOOKUP('US MTM - Calculation (Regular)'!B10,'Half Grith'!$A$2:$BN$16,40,FALSE),IF($M$3='Half Grith'!$AO$1,VLOOKUP('US MTM - Calculation (Regular)'!B10,'Half Grith'!$A$2:$BN$16,41,FALSE),IF($M$3='Half Grith'!$AP$1,VLOOKUP('US MTM - Calculation (Regular)'!B10,'Half Grith'!$A$2:$BN$16,42,FALSE),IF($M$3='Half Grith'!$AQ$1,VLOOKUP('US MTM - Calculation (Regular)'!B10,'Half Grith'!$A$2:$BN$16,43,FALSE),IF($M$3='Half Grith'!$AR$1,VLOOKUP('US MTM - Calculation (Regular)'!B10,'Half Grith'!$A$2:$BN$16,44,FALSE),IF($M$3='Half Grith'!$AS$1,VLOOKUP('US MTM - Calculation (Regular)'!B10,'Half Grith'!$A$2:$BN$16,45,FALSE),IF($M$3='Half Grith'!$AT$1,VLOOKUP('US MTM - Calculation (Regular)'!B10,'Half Grith'!$A$2:$BN$16,46,FALSE),IF($M$3='Half Grith'!$AU$1,VLOOKUP('US MTM - Calculation (Regular)'!B10,'Half Grith'!$A$2:$BN$16,47,FALSE),IF($M$3='Half Grith'!$AV$1,VLOOKUP('US MTM - Calculation (Regular)'!B10,'Half Grith'!$A$2:$BN$16,48,FALSE),IF($M$3='Half Grith'!$AW$1,VLOOKUP('US MTM - Calculation (Regular)'!B10,'Half Grith'!$A$2:$BN$16,49,FALSE),IF($M$3='Half Grith'!$AX$1,VLOOKUP('US MTM - Calculation (Regular)'!B10,'Half Grith'!$A$2:$BN$16,50,FALSE),IF($M$3='Half Grith'!$AY$1,VLOOKUP('US MTM - Calculation (Regular)'!B10,'Half Grith'!$A$2:$BN$16,51,FALSE),IF($M$3='Half Grith'!$AZ$1,VLOOKUP('US MTM - Calculation (Regular)'!B10,'Half Grith'!$A$2:$BN$16,52,FALSE),IF($M$3='Half Grith'!$BA$1,VLOOKUP('US MTM - Calculation (Regular)'!B10,'Half Grith'!$A$2:$BN$16,53,FALSE),IF($M$3='Half Grith'!$BB$1,VLOOKUP('US MTM - Calculation (Regular)'!B10,'Half Grith'!$A$2:$BN$16,54,FALSE),IF($M$3='Half Grith'!$BC$1,VLOOKUP('US MTM - Calculation (Regular)'!B10,'Half Grith'!$A$2:$BN$16,55,FALSE),IF($M$3='Half Grith'!$BD$1,VLOOKUP('US MTM - Calculation (Regular)'!B10,'Half Grith'!$A$2:$BN$16,56,FALSE),IF($M$3='Half Grith'!$BE$1,VLOOKUP('US MTM - Calculation (Regular)'!B10,'Half Grith'!$A$2:$BN$16,57,FALSE),IF($M$3='Half Grith'!$BF$1,VLOOKUP('US MTM - Calculation (Regular)'!B10,'Half Grith'!$A$2:$BN$16,58,FALSE),IF($M$3='Half Grith'!$BG$1,VLOOKUP('US MTM - Calculation (Regular)'!B10,'Half Grith'!$A$2:$BN$16,59,FALSE),IF($M$3='Half Grith'!$BH$1,VLOOKUP('US MTM - Calculation (Regular)'!B10,'Half Grith'!$A$2:$BN$16,60,FALSE),IF($M$3='Half Grith'!$BI$1,VLOOKUP('US MTM - Calculation (Regular)'!B10,'Half Grith'!$A$2:$BN$16,61,FALSE),IF($M$3='Half Grith'!$BJ$1,VLOOKUP('US MTM - Calculation (Regular)'!B10,'Half Grith'!$A$2:$BN$16,62,FALSE),IF($M$3='Half Grith'!$BK$1,VLOOKUP('US MTM - Calculation (Regular)'!B10,'Half Grith'!$A$2:$BN$16,63,FALSE),IF($M$3='Half Grith'!$BL$1,VLOOKUP('US MTM - Calculation (Regular)'!B10,'Half Grith'!$A$2:$BN$16,64,FALSE),IF($M$3='Half Grith'!$BM$1,VLOOKUP('US MTM - Calculation (Regular)'!B10,'Half Grith'!$A$2:$BN$16,65,FALSE),))))))))))))))))))))))))))))))))))))))))))))))))))))))))))))))))</f>
        <v>0</v>
      </c>
      <c r="P10" s="265">
        <f>IF($M$4=SEAT!$B$1,VLOOKUP('US MTM - Calculation (Regular)'!B10,SEAT!$A$2:$AY$16,2,FALSE),IF($M$4=SEAT!$C$1,VLOOKUP('US MTM - Calculation (Regular)'!B10,SEAT!$A$2:$AY$16,3,FALSE),IF($M$4=SEAT!$D$1,VLOOKUP('US MTM - Calculation (Regular)'!B10,SEAT!$A$2:$AY$16,4,FALSE),IF($M$4=SEAT!$E$1,VLOOKUP('US MTM - Calculation (Regular)'!B10,SEAT!$A$2:$AY$16,5,FALSE),IF($M$4=SEAT!$F$1,VLOOKUP('US MTM - Calculation (Regular)'!B10,SEAT!$A$2:$AY$16,6,FALSE),IF($M$4=SEAT!$G$1,VLOOKUP('US MTM - Calculation (Regular)'!B10,SEAT!$A$2:$AY$16,7,FALSE),IF($M$4=SEAT!$H$1,VLOOKUP('US MTM - Calculation (Regular)'!B10,SEAT!$A$2:$AY$16,8,FALSE),IF($M$4=SEAT!$I$1,VLOOKUP('US MTM - Calculation (Regular)'!B10,SEAT!$A$2:$AY$16,9,FALSE),IF($M$4=SEAT!$J$1,VLOOKUP('US MTM - Calculation (Regular)'!B10,SEAT!$A$2:$AY$16,10,FALSE),IF($M$4=SEAT!$K$1,VLOOKUP('US MTM - Calculation (Regular)'!B10,SEAT!$A$2:$AY$16,11,FALSE),IF($M$4=SEAT!$L$1,VLOOKUP('US MTM - Calculation (Regular)'!B10,SEAT!$A$2:$AY$16,12,FALSE),IF($M$4=SEAT!$M$1,VLOOKUP('US MTM - Calculation (Regular)'!B10,SEAT!$A$2:$AY$16,13,FALSE),IF($M$4=SEAT!$N$1,VLOOKUP('US MTM - Calculation (Regular)'!B10,SEAT!$A$2:$AY$16,14,FALSE),IF($M$4=SEAT!$O$1,VLOOKUP('US MTM - Calculation (Regular)'!B10,SEAT!$A$2:$AY$16,15,FALSE),IF($M$4=SEAT!$P$1,VLOOKUP('US MTM - Calculation (Regular)'!B10,SEAT!$A$2:$AY$16,16,FALSE),IF($M$4=SEAT!$Q$1,VLOOKUP('US MTM - Calculation (Regular)'!B10,SEAT!$A$2:$AY$16,17,FALSE),IF($M$4=SEAT!$R$1,VLOOKUP('US MTM - Calculation (Regular)'!B10,SEAT!$A$2:$AY$16,18,FALSE),IF($M$4=SEAT!$S$1,VLOOKUP('US MTM - Calculation (Regular)'!B10,SEAT!$A$2:$AY$16,19,FALSE),IF($M$4=SEAT!$T$1,VLOOKUP('US MTM - Calculation (Regular)'!B10,SEAT!$A$2:$AY$16,20,FALSE),IF($M$4=SEAT!$U$1,VLOOKUP('US MTM - Calculation (Regular)'!B10,SEAT!$A$2:$AY$16,21,FALSE),IF($M$4=SEAT!$V$1,VLOOKUP('US MTM - Calculation (Regular)'!B10,SEAT!$A$2:$AY$16,22,FALSE),IF($M$4=SEAT!$W$1,VLOOKUP('US MTM - Calculation (Regular)'!B10,SEAT!$A$2:$AY$16,23,FALSE),IF($M$4=SEAT!$X$1,VLOOKUP('US MTM - Calculation (Regular)'!B10,SEAT!$A$2:$AY$16,24,FALSE),IF($M$4=SEAT!$Y$1,VLOOKUP('US MTM - Calculation (Regular)'!B10,SEAT!$A$2:$AY$16,25,FALSE),IF($M$4=SEAT!$Z$1,VLOOKUP('US MTM - Calculation (Regular)'!B10,SEAT!$A$2:$AY$16,26,FALSE),IF($M$4=SEAT!$AA$1,VLOOKUP('US MTM - Calculation (Regular)'!B10,SEAT!$A$2:$AY$16,27,FALSE),IF($M$4=SEAT!$AB$1,VLOOKUP('US MTM - Calculation (Regular)'!B10,SEAT!$A$2:$AY$16,28,FALSE),IF($M$4=SEAT!$AC$1,VLOOKUP('US MTM - Calculation (Regular)'!B10,SEAT!$A$2:$AY$16,29,FALSE),IF($M$4=SEAT!$AD$1,VLOOKUP('US MTM - Calculation (Regular)'!B10,SEAT!$A$2:$AY$16,30,FALSE),IF($M$4=SEAT!$AE$1,VLOOKUP('US MTM - Calculation (Regular)'!B10,SEAT!$A$2:$AY$16,31,FALSE),IF($M$4=SEAT!$AF$1,VLOOKUP('US MTM - Calculation (Regular)'!B10,SEAT!$A$2:$AY$16,32,FALSE),IF($M$4=SEAT!$AG$1,VLOOKUP('US MTM - Calculation (Regular)'!B10,SEAT!$A$2:$AY$16,33,FALSE),IF($M$4=SEAT!$AH$1,VLOOKUP('US MTM - Calculation (Regular)'!B10,SEAT!$A$2:$AY$16,34,FALSE),IF($M$4=SEAT!$AI$1,VLOOKUP('US MTM - Calculation (Regular)'!B10,SEAT!$A$2:$AY$16,35,FALSE),IF($M$4=SEAT!$AJ$1,VLOOKUP('US MTM - Calculation (Regular)'!B10,SEAT!$A$2:$AY$16,36,FALSE),IF($M$4=SEAT!$AK$1,VLOOKUP('US MTM - Calculation (Regular)'!B10,SEAT!$A$2:$AY$16,37,FALSE),IF($M$4=SEAT!$AL$1,VLOOKUP('US MTM - Calculation (Regular)'!B10,SEAT!$A$2:$AY$16,38,FALSE),IF($M$4=SEAT!$AM$1,VLOOKUP('US MTM - Calculation (Regular)'!B10,SEAT!$A$2:$AY$16,39,FALSE),IF($M$4=SEAT!$AN$1,VLOOKUP('US MTM - Calculation (Regular)'!B10,SEAT!$A$2:$AY$16,40,FALSE),IF($M$4=SEAT!$AO$1,VLOOKUP('US MTM - Calculation (Regular)'!B10,SEAT!$A$2:$AY$16,41,FALSE),IF($M$4=SEAT!$AP$1,VLOOKUP('US MTM - Calculation (Regular)'!B10,SEAT!$A$2:$AY$16,42,FALSE),IF($M$4=SEAT!$AQ$1,VLOOKUP('US MTM - Calculation (Regular)'!B10,SEAT!$A$2:$AY$16,43,FALSE),IF($M$4=SEAT!$AR$1,VLOOKUP('US MTM - Calculation (Regular)'!B10,SEAT!$A$2:$AY$16,44,FALSE),IF($M$4=SEAT!$AS$1,VLOOKUP('US MTM - Calculation (Regular)'!B10,SEAT!$A$2:$AY$16,45,FALSE),IF($M$4=SEAT!$AT$1,VLOOKUP('US MTM - Calculation (Regular)'!B10,SEAT!$A$2:$AY$16,46,FALSE),IF($M$4=SEAT!$AU$1,VLOOKUP('US MTM - Calculation (Regular)'!B10,SEAT!$A$2:$AY$16,47,FALSE),IF($M$4=SEAT!$AV$1,VLOOKUP('US MTM - Calculation (Regular)'!B10,SEAT!$A$2:$AY$16,48,FALSE),IF($M$4=SEAT!$AW$1,VLOOKUP('US MTM - Calculation (Regular)'!B10,SEAT!$A$2:$AY$16,49,FALSE),IF($M$4=SEAT!$AX$1,VLOOKUP('US MTM - Calculation (Regular)'!B10,SEAT!$A$2:$AY$16,50,FALSE),IF($M$4=SEAT!$AY$1,VLOOKUP('US MTM - Calculation (Regular)'!B10,SEAT!$A$2:$AY$16,51,FALSE),))))))))))))))))))))))))))))))))))))))))))))))))))</f>
        <v>0</v>
      </c>
      <c r="Q10" s="265">
        <f>IF($M$5='4LEN'!$B$1,VLOOKUP('US MTM - Calculation (Regular)'!B10,'4LEN'!$A$2:$BM$16,2,FALSE),IF($M$5='4LEN'!$C$1,VLOOKUP('US MTM - Calculation (Regular)'!B10,'4LEN'!$A$2:$BM$16,3,FALSE),IF($M$5='4LEN'!$D$1,VLOOKUP('US MTM - Calculation (Regular)'!B10,'4LEN'!$A$2:$BM$16,4,FALSE),IF($M$5='4LEN'!$E$1,VLOOKUP('US MTM - Calculation (Regular)'!B10,'4LEN'!$A$2:$BM$16,5,FALSE),IF($M$5='4LEN'!$F$1,VLOOKUP('US MTM - Calculation (Regular)'!B10,'4LEN'!$A$2:$BM$16,6,FALSE),IF($M$5='4LEN'!$G$1,VLOOKUP('US MTM - Calculation (Regular)'!B10,'4LEN'!$A$2:$BM$16,7,FALSE),IF($M$5='4LEN'!$H$1,VLOOKUP('US MTM - Calculation (Regular)'!B10,'4LEN'!$A$2:$BM$16,8,FALSE),IF($M$5='4LEN'!$I$1,VLOOKUP('US MTM - Calculation (Regular)'!B10,'4LEN'!$A$2:$BM$16,9,FALSE),IF($M$5='4LEN'!$J$1,VLOOKUP('US MTM - Calculation (Regular)'!B10,'4LEN'!$A$2:$BM$16,10,FALSE),IF($M$5='4LEN'!$K$1,VLOOKUP('US MTM - Calculation (Regular)'!B10,'4LEN'!$A$2:$BM$16,11,FALSE),IF($M$5='4LEN'!$L$1,VLOOKUP('US MTM - Calculation (Regular)'!B10,'4LEN'!$A$2:$BM$16,12,FALSE),IF($M$5='4LEN'!$M$1,VLOOKUP('US MTM - Calculation (Regular)'!B10,'4LEN'!$A$2:$BM$16,13,FALSE),IF($M$5='4LEN'!$N$1,VLOOKUP('US MTM - Calculation (Regular)'!B10,'4LEN'!$A$2:$BM$16,14,FALSE),IF($M$5='4LEN'!$O$1,VLOOKUP('US MTM - Calculation (Regular)'!B10,'4LEN'!$A$2:$BM$16,15,FALSE),IF($M$5='4LEN'!$P$1,VLOOKUP('US MTM - Calculation (Regular)'!B10,'4LEN'!$A$2:$BM$16,16,FALSE),IF($M$5='4LEN'!$Q$1,VLOOKUP('US MTM - Calculation (Regular)'!B10,'4LEN'!$A$2:$BM$16,17,FALSE),IF($M$5='4LEN'!$R$1,VLOOKUP('US MTM - Calculation (Regular)'!B10,'4LEN'!$A$2:$BM$16,18,FALSE),IF($M$5='4LEN'!$S$1,VLOOKUP('US MTM - Calculation (Regular)'!B10,'4LEN'!$A$2:$BM$16,19,FALSE),IF($M$5='4LEN'!$T$1,VLOOKUP('US MTM - Calculation (Regular)'!B10,'4LEN'!$A$2:$BM$16,20,FALSE),IF($M$5='4LEN'!$U$1,VLOOKUP('US MTM - Calculation (Regular)'!B10,'4LEN'!$A$2:$BM$16,21,FALSE),IF($M$5='4LEN'!$V$1,VLOOKUP('US MTM - Calculation (Regular)'!B10,'4LEN'!$A$2:$BM$16,22,FALSE),IF($M$5='4LEN'!$W$1,VLOOKUP('US MTM - Calculation (Regular)'!B10,'4LEN'!$A$2:$BM$16,23,FALSE),IF($M$5='4LEN'!$X$1,VLOOKUP('US MTM - Calculation (Regular)'!B10,'4LEN'!$A$2:$BM$16,24,FALSE),IF($M$5='4LEN'!$Y$1,VLOOKUP('US MTM - Calculation (Regular)'!B10,'4LEN'!$A$2:$BM$16,25,FALSE),IF($M$5='4LEN'!$Z$1,VLOOKUP('US MTM - Calculation (Regular)'!B10,'4LEN'!$A$2:$BM$16,26,FALSE),IF($M$5='4LEN'!$AA$1,VLOOKUP('US MTM - Calculation (Regular)'!B10,'4LEN'!$A$2:$BM$16,27,FALSE),IF($M$5='4LEN'!$AB$1,VLOOKUP('US MTM - Calculation (Regular)'!B10,'4LEN'!$A$2:$BM$16,28,FALSE),IF($M$5='4LEN'!$AC$1,VLOOKUP('US MTM - Calculation (Regular)'!B10,'4LEN'!$A$2:$BM$16,29,FALSE),IF($M$5='4LEN'!$AD$1,VLOOKUP('US MTM - Calculation (Regular)'!B10,'4LEN'!$A$2:$BM$16,30,FALSE),IF($M$5='4LEN'!$AE$1,VLOOKUP('US MTM - Calculation (Regular)'!B10,'4LEN'!$A$2:$BM$16,31,FALSE),IF($M$5='4LEN'!$AF$1,VLOOKUP('US MTM - Calculation (Regular)'!B10,'4LEN'!$A$2:$BM$16,32,FALSE),IF($M$5='4LEN'!$AG$1,VLOOKUP('US MTM - Calculation (Regular)'!B10,'4LEN'!$A$2:$BM$16,33,FALSE),IF($M$5='4LEN'!$AH$1,VLOOKUP('US MTM - Calculation (Regular)'!B10,'4LEN'!$A$2:$BM$16,34,FALSE),IF($M$5='4LEN'!$AI$1,VLOOKUP('US MTM - Calculation (Regular)'!B10,'4LEN'!$A$2:$BM$16,35,FALSE),IF($M$5='4LEN'!$AJ$1,VLOOKUP('US MTM - Calculation (Regular)'!B10,'4LEN'!$A$2:$BM$16,36,FALSE),IF($M$5='4LEN'!$AK$1,VLOOKUP('US MTM - Calculation (Regular)'!B10,'4LEN'!$A$2:$BM$16,37,FALSE),IF($M$5='4LEN'!$AL$1,VLOOKUP('US MTM - Calculation (Regular)'!B10,'4LEN'!$A$2:$BM$16,38,FALSE),IF($M$5='4LEN'!$AM$1,VLOOKUP('US MTM - Calculation (Regular)'!B10,'4LEN'!$A$2:$BM$16,39,FALSE),IF($M$5='4LEN'!$AN$1,VLOOKUP('US MTM - Calculation (Regular)'!B10,'4LEN'!$A$2:$BM$16,40,FALSE),IF($M$5='4LEN'!$AO$1,VLOOKUP('US MTM - Calculation (Regular)'!B10,'4LEN'!$A$2:$BM$16,41,FALSE),IF($M$5='4LEN'!$AP$1,VLOOKUP('US MTM - Calculation (Regular)'!B10,'4LEN'!$A$2:$BM$16,42,FALSE),IF($M$5='4LEN'!$AQ$1,VLOOKUP('US MTM - Calculation (Regular)'!B10,'4LEN'!$A$2:$BM$16,43,FALSE),IF($M$5='4LEN'!$AR$1,VLOOKUP('US MTM - Calculation (Regular)'!B10,'4LEN'!$A$2:$BM$16,44,FALSE),IF($M$5='4LEN'!$AS$1,VLOOKUP('US MTM - Calculation (Regular)'!B10,'4LEN'!$A$2:$BM$16,45,FALSE),IF($M$5='4LEN'!$AT$1,VLOOKUP('US MTM - Calculation (Regular)'!B10,'4LEN'!$A$2:$BM$16,46,FALSE),IF($M$5='4LEN'!$AU$1,VLOOKUP('US MTM - Calculation (Regular)'!B10,'4LEN'!$A$2:$BM$16,47,FALSE),IF($M$5='4LEN'!$AV$1,VLOOKUP('US MTM - Calculation (Regular)'!B10,'4LEN'!$A$2:$BM$16,48,FALSE),IF($M$5='4LEN'!$AW$1,VLOOKUP('US MTM - Calculation (Regular)'!B10,'4LEN'!$A$2:$BM$16,49,FALSE),IF($M$5='4LEN'!$AX$1,VLOOKUP('US MTM - Calculation (Regular)'!B10,'4LEN'!$A$2:$BM$16,50,FALSE),IF($M$5='4LEN'!$AY$1,VLOOKUP('US MTM - Calculation (Regular)'!B10,'4LEN'!$A$2:$BM$16,51,FALSE),IF($M$5='4LEN'!$AZ$1,VLOOKUP('US MTM - Calculation (Regular)'!B10,'4LEN'!$A$2:$BM$16,52,FALSE),IF($M$5='4LEN'!$BA$1,VLOOKUP('US MTM - Calculation (Regular)'!B10,'4LEN'!$A$2:$BM$16,53,FALSE),IF($M$5='4LEN'!$BB$1,VLOOKUP('US MTM - Calculation (Regular)'!B10,'4LEN'!$A$2:$BM$16,54,FALSE),IF($M$5='4LEN'!$BC$1,VLOOKUP('US MTM - Calculation (Regular)'!B10,'4LEN'!$A$2:$BM$16,55,FALSE),IF($M$5='4LEN'!$BD$1,VLOOKUP('US MTM - Calculation (Regular)'!B10,'4LEN'!$A$2:$BM$16,56,FALSE),IF($M$5='4LEN'!$BE$1,VLOOKUP('US MTM - Calculation (Regular)'!B10,'4LEN'!$A$2:$BM$16,57,FALSE),IF($M$5='4LEN'!$BF$1,VLOOKUP('US MTM - Calculation (Regular)'!B10,'4LEN'!$A$2:$BM$16,58,FALSE),IF($M$5='4LEN'!$BG$1,VLOOKUP('US MTM - Calculation (Regular)'!B10,'4LEN'!$A$2:$BM$16,59,FALSE),IF($M$5='4LEN'!$BH$1,VLOOKUP('US MTM - Calculation (Regular)'!B10,'4LEN'!$A$2:$BM$16,60,FALSE),IF($M$5='4LEN'!$BI$1,VLOOKUP('US MTM - Calculation (Regular)'!B10,'4LEN'!$A$2:$BL$16,61,FALSE),IF($M$5='4LEN'!$BJ$1,VLOOKUP('US MTM - Calculation (Regular)'!B10,'4LEN'!$A$2:$BM$16,62,FALSE),IF($M$5='4LEN'!$BK$1,VLOOKUP('US MTM - Calculation (Regular)'!B10,'4LEN'!$A$2:$BM$16,63,FALSE),IF($M$5='4LEN'!$BL$1,VLOOKUP('US MTM - Calculation (Regular)'!B10,'4LEN'!$A$2:$BM$16,64,FALSE),IF($M$5='4LEN'!$BM$1,VLOOKUP('US MTM - Calculation (Regular)'!B10,'4LEN'!$A$2:$BM$16,65,FALSE),))))))))))))))))))))))))))))))))))))))))))))))))))))))))))))))))</f>
        <v>0</v>
      </c>
      <c r="R10" s="265">
        <f>IF($M$5='15VENT'!$B$1,VLOOKUP('US MTM - Calculation (Regular)'!B10,'15VENT'!$A$2:$BM$16,2,FALSE),IF($M$5='15VENT'!$C$1,VLOOKUP('US MTM - Calculation (Regular)'!B10,'15VENT'!$A$2:$BM$16,3,FALSE),IF($M$5='15VENT'!$D$1,VLOOKUP('US MTM - Calculation (Regular)'!B10,'15VENT'!$A$2:$BM$16,4,FALSE),IF($M$5='15VENT'!$E$1,VLOOKUP('US MTM - Calculation (Regular)'!B10,'15VENT'!$A$2:$BM$16,5,FALSE),IF($M$5='15VENT'!$F$1,VLOOKUP('US MTM - Calculation (Regular)'!B10,'15VENT'!$A$2:$BM$16,6,FALSE),IF($M$5='15VENT'!$G$1,VLOOKUP('US MTM - Calculation (Regular)'!B10,'15VENT'!$A$2:$BM$16,7,FALSE),IF($M$5='15VENT'!$H$1,VLOOKUP('US MTM - Calculation (Regular)'!B10,'15VENT'!$A$2:$BM$16,8,FALSE),IF($M$5='15VENT'!$I$1,VLOOKUP('US MTM - Calculation (Regular)'!B10,'15VENT'!$A$2:$BM$16,9,FALSE),IF($M$5='15VENT'!$J$1,VLOOKUP('US MTM - Calculation (Regular)'!B10,'15VENT'!$A$2:$BM$16,10,FALSE),IF($M$5='15VENT'!$K$1,VLOOKUP('US MTM - Calculation (Regular)'!B10,'15VENT'!$A$2:$BM$16,11,FALSE),IF($M$5='15VENT'!$L$1,VLOOKUP('US MTM - Calculation (Regular)'!B10,'15VENT'!$A$2:$BM$16,12,FALSE),IF($M$5='15VENT'!$M$1,VLOOKUP('US MTM - Calculation (Regular)'!B10,'15VENT'!$A$2:$BM$16,13,FALSE),IF($M$5='15VENT'!$N$1,VLOOKUP('US MTM - Calculation (Regular)'!B10,'15VENT'!$A$2:$BM$16,14,FALSE),IF($M$5='15VENT'!$O$1,VLOOKUP('US MTM - Calculation (Regular)'!B10,'15VENT'!$A$2:$BM$16,15,FALSE),IF($M$5='15VENT'!$P$1,VLOOKUP('US MTM - Calculation (Regular)'!B10,'15VENT'!$A$2:$BM$16,16,FALSE),IF($M$5='15VENT'!$Q$1,VLOOKUP('US MTM - Calculation (Regular)'!B10,'15VENT'!$A$2:$BM$16,17,FALSE),IF($M$5='15VENT'!$R$1,VLOOKUP('US MTM - Calculation (Regular)'!B10,'15VENT'!$A$2:$BM$16,18,FALSE),IF($M$5='15VENT'!$S$1,VLOOKUP('US MTM - Calculation (Regular)'!B10,'15VENT'!$A$2:$BM$16,19,FALSE),IF($M$5='15VENT'!$T$1,VLOOKUP('US MTM - Calculation (Regular)'!B10,'15VENT'!$A$2:$BM$16,20,FALSE),IF($M$5='15VENT'!$U$1,VLOOKUP('US MTM - Calculation (Regular)'!B10,'15VENT'!$A$2:$BM$16,21,FALSE),IF($M$5='15VENT'!$V$1,VLOOKUP('US MTM - Calculation (Regular)'!B10,'15VENT'!$A$2:$BM$16,22,FALSE),IF($M$5='15VENT'!$W$1,VLOOKUP('US MTM - Calculation (Regular)'!B10,'15VENT'!$A$2:$BM$16,23,FALSE),IF($M$5='15VENT'!$X$1,VLOOKUP('US MTM - Calculation (Regular)'!B10,'15VENT'!$A$2:$BM$16,24,FALSE),IF($M$5='15VENT'!$Y$1,VLOOKUP('US MTM - Calculation (Regular)'!B10,'15VENT'!$A$2:$BM$16,25,FALSE),IF($M$5='15VENT'!$Z$1,VLOOKUP('US MTM - Calculation (Regular)'!B10,'15VENT'!$A$2:$BM$16,26,FALSE),IF($M$5='15VENT'!$AA$1,VLOOKUP('US MTM - Calculation (Regular)'!B10,'15VENT'!$A$2:$BM$16,27,FALSE),IF($M$5='15VENT'!$AB$1,VLOOKUP('US MTM - Calculation (Regular)'!B10,'15VENT'!$A$2:$BM$16,28,FALSE),IF($M$5='15VENT'!$AC$1,VLOOKUP('US MTM - Calculation (Regular)'!B10,'15VENT'!$A$2:$BM$16,29,FALSE),IF($M$5='15VENT'!$AD$1,VLOOKUP('US MTM - Calculation (Regular)'!B10,'15VENT'!$A$2:$BM$16,30,FALSE),IF($M$5='15VENT'!$AE$1,VLOOKUP('US MTM - Calculation (Regular)'!B10,'15VENT'!$A$2:$BM$16,31,FALSE),IF($M$5='15VENT'!$AF$1,VLOOKUP('US MTM - Calculation (Regular)'!B10,'15VENT'!$A$2:$BM$16,32,FALSE),IF($M$5='15VENT'!$AG$1,VLOOKUP('US MTM - Calculation (Regular)'!B10,'15VENT'!$A$2:$BM$16,33,FALSE),IF($M$5='15VENT'!$AH$1,VLOOKUP('US MTM - Calculation (Regular)'!B10,'15VENT'!$A$2:$BM$16,34,FALSE),IF($M$5='15VENT'!$AI$1,VLOOKUP('US MTM - Calculation (Regular)'!B10,'15VENT'!$A$2:$BM$16,35,FALSE),IF($M$5='15VENT'!$AJ$1,VLOOKUP('US MTM - Calculation (Regular)'!B10,'15VENT'!$A$2:$BM$16,36,FALSE),IF($M$5='15VENT'!$AK$1,VLOOKUP('US MTM - Calculation (Regular)'!B10,'15VENT'!$A$2:$BM$16,37,FALSE),IF($M$5='15VENT'!$AL$1,VLOOKUP('US MTM - Calculation (Regular)'!B10,'15VENT'!$A$2:$BM$16,38,FALSE),IF($M$5='15VENT'!$AM$1,VLOOKUP('US MTM - Calculation (Regular)'!B10,'15VENT'!$A$2:$BM$16,39,FALSE),IF($M$5='15VENT'!$AN$1,VLOOKUP('US MTM - Calculation (Regular)'!B10,'15VENT'!$A$2:$BM$16,40,FALSE),IF($M$5='15VENT'!$AO$1,VLOOKUP('US MTM - Calculation (Regular)'!B10,'15VENT'!$A$2:$BM$16,41,FALSE),IF($M$5='15VENT'!$AP$1,VLOOKUP('US MTM - Calculation (Regular)'!B10,'15VENT'!$A$2:$BM$16,42,FALSE),IF($M$5='15VENT'!$AQ$1,VLOOKUP('US MTM - Calculation (Regular)'!B10,'15VENT'!$A$2:$BM$16,43,FALSE),IF($M$5='15VENT'!$AR$1,VLOOKUP('US MTM - Calculation (Regular)'!B10,'15VENT'!$A$2:$BM$16,44,FALSE),IF($M$5='15VENT'!$AS$1,VLOOKUP('US MTM - Calculation (Regular)'!B10,'15VENT'!$A$2:$BM$16,45,FALSE),IF($M$5='15VENT'!$AT$1,VLOOKUP('US MTM - Calculation (Regular)'!B10,'15VENT'!$A$2:$BM$16,46,FALSE),IF($M$5='15VENT'!$AU$1,VLOOKUP('US MTM - Calculation (Regular)'!B10,'15VENT'!$A$2:$BM$16,47,FALSE),IF($M$5='15VENT'!$AV$1,VLOOKUP('US MTM - Calculation (Regular)'!B10,'15VENT'!$A$2:$BM$16,48,FALSE),IF($M$5='15VENT'!$AW$1,VLOOKUP('US MTM - Calculation (Regular)'!B10,'15VENT'!$A$2:$BM$16,49,FALSE),IF($M$5='15VENT'!$AX$1,VLOOKUP('US MTM - Calculation (Regular)'!B10,'15VENT'!$A$2:$BM$16,50,FALSE),IF($M$5='15VENT'!$AY$1,VLOOKUP('US MTM - Calculation (Regular)'!B10,'15VENT'!$A$2:$BM$16,51,FALSE),IF($M$5='15VENT'!$AZ$1,VLOOKUP('US MTM - Calculation (Regular)'!B10,'15VENT'!$A$2:$BM$16,52,FALSE),IF($M$5='15VENT'!$BA$1,VLOOKUP('US MTM - Calculation (Regular)'!B10,'15VENT'!$A$2:$BM$16,53,FALSE),IF($M$5='15VENT'!$BB$1,VLOOKUP('US MTM - Calculation (Regular)'!B10,'15VENT'!$A$2:$BM$16,54,FALSE),IF($M$5='15VENT'!$BC$1,VLOOKUP('US MTM - Calculation (Regular)'!B10,'15VENT'!$A$2:$BM$16,55,FALSE),IF($M$5='15VENT'!$BD$1,VLOOKUP('US MTM - Calculation (Regular)'!B10,'15VENT'!$A$2:$BM$16,56,FALSE),IF($M$5='15VENT'!$BE$1,VLOOKUP('US MTM - Calculation (Regular)'!B10,'15VENT'!$A$2:$BM$16,57,FALSE),IF($M$5='15VENT'!$BF$1,VLOOKUP('US MTM - Calculation (Regular)'!B10,'15VENT'!$A$2:$BM$16,58,FALSE),IF($M$5='15VENT'!$BG$1,VLOOKUP('US MTM - Calculation (Regular)'!B10,'15VENT'!$A$2:$BM$16,59,FALSE),IF($M$5='15VENT'!$BH$1,VLOOKUP('US MTM - Calculation (Regular)'!B10,'15VENT'!$A$2:$BM$16,60,FALSE),IF($M$5='15VENT'!$BI$1,VLOOKUP('US MTM - Calculation (Regular)'!B10,'15VENT'!$A$2:$BJ$16,61,FALSE),IF($M$5='15VENT'!$BJ$1,VLOOKUP('US MTM - Calculation (Regular)'!B10,'15VENT'!$A$2:$BM$16,62,FALSE),IF($M$5='15VENT'!$BK$1,VLOOKUP('US MTM - Calculation (Regular)'!B10,'15VENT'!$A$2:$BM$16,63,FALSE),IF($M$5='15VENT'!$BL$1,VLOOKUP('US MTM - Calculation (Regular)'!B10,'15VENT'!$A$2:$BM$16,64,FALSE),IF($M$5='15VENT'!$BM$1,VLOOKUP('US MTM - Calculation (Regular)'!B10,'15VENT'!$A$2:$BM$16,65,FALSE),))))))))))))))))))))))))))))))))))))))))))))))))))))))))))))))))</f>
        <v>0</v>
      </c>
      <c r="S10" s="266">
        <f>IF(OR(S17&gt;0,S22&gt;0),0,IF(L10&lt;&gt;0,L10,0))</f>
        <v>0</v>
      </c>
      <c r="T10" s="274"/>
      <c r="U10" s="284" t="s">
        <v>495</v>
      </c>
      <c r="V10" s="285"/>
      <c r="X10" s="259">
        <v>9</v>
      </c>
      <c r="Y10" s="260" t="s">
        <v>335</v>
      </c>
      <c r="Z10" s="247" t="str">
        <f>IF($Z$1="","",HLOOKUP($Z$1,'MTM US TRS (R)'!$A$2:$EV$13,ROW(),FALSE))</f>
        <v/>
      </c>
      <c r="AA10" s="265">
        <f>IF(Z10=" ",0,IF($AH$13='Deep Seat -'!$B$1,VLOOKUP('US MTM - Calculation (Regular)'!Y10,'Deep Seat -'!$A$2:$D$13,2,FALSE),IF($AH$13='Deep Seat -'!$C$1,VLOOKUP('US MTM - Calculation (Regular)'!Y10,'Deep Seat -'!$A$2:$D$13,3,FALSE),IF($AH$13='Deep Seat -'!$D$1,VLOOKUP('US MTM - Calculation (Regular)'!Y10,'Deep Seat -'!$A$2:$D$13,4,FALSE),))))</f>
        <v>0</v>
      </c>
      <c r="AB10" s="265">
        <f>IF(Z10=" ",0,IF($AH$14='Hip Forw +'!$B$1,VLOOKUP('US MTM - Calculation (Regular)'!Y10,'Hip Forw +'!$A$2:$E$13,2,FALSE),IF($AH$14='Hip Forw +'!$C$1,VLOOKUP('US MTM - Calculation (Regular)'!Y10,'Hip Forw +'!$A$2:$E$13,3,FALSE),IF($AH$14='Hip Forw +'!$D$1,VLOOKUP('US MTM - Calculation (Regular)'!Y10,'Hip Forw +'!$A$2:$E$13,4,FALSE),IF($AH$14='Hip Forw +'!$E$1,VLOOKUP('US MTM - Calculation (Regular)'!Y10,'Hip Forw +'!$A$2:$E$13,5,FALSE),)))))</f>
        <v>0</v>
      </c>
      <c r="AC10" s="265">
        <f>IF(Z10=" ",0,IF($AH$15='Low Fron'!$B$1,VLOOKUP('US MTM - Calculation (Regular)'!Y10,'Low Fron'!$A$2:$L$13,2,FALSE),IF($AH$15='Low Fron'!$C$1,VLOOKUP('US MTM - Calculation (Regular)'!Y10,'Low Fron'!$A$2:$L$13,3,FALSE),IF($AH$15='Low Fron'!$D$1,VLOOKUP('US MTM - Calculation (Regular)'!Y10,'Low Fron'!$A$2:$L$13,4,FALSE),IF($AH$15='Low Fron'!$E$1,VLOOKUP('US MTM - Calculation (Regular)'!Y10,'Low Fron'!$A$2:$L$13,5,FALSE),IF($AH$15='Low Fron'!$F$1,VLOOKUP('US MTM - Calculation (Regular)'!Y10,'Low Fron'!$A$2:$L$13,6,FALSE),IF($AH$15='Low Fron'!$G$1,VLOOKUP('US MTM - Calculation (Regular)'!Y10,'Low Fron'!$A$2:$L$13,7,FALSE),IF($AH$15='Low Fron'!$H$1,VLOOKUP('US MTM - Calculation (Regular)'!Y10,'Low Fron'!$A$2:$L$13,8,FALSE),IF($AH$15='Low Fron'!$I$1,VLOOKUP('US MTM - Calculation (Regular)'!Y10,'Low Fron'!$A$2:$L$13,9,FALSE),IF($AH$15='Low Fron'!$J$1,VLOOKUP('US MTM - Calculation (Regular)'!Y10,'Low Fron'!$A$2:$L$13,10,FALSE),IF($AH$15='Low Fron'!$K$1,VLOOKUP('US MTM - Calculation (Regular)'!Y10,'Low Fron'!$A$2:$L$13,11,FALSE),IF($AH$15='Low Fron'!$L$1,VLOOKUP('US MTM - Calculation (Regular)'!Y10,'Low Fron'!$A$2:$L$13,12,FALSE),))))))))))))</f>
        <v>0</v>
      </c>
      <c r="AD10" s="265">
        <f>IF(Z10=" ",0,IF($AH$16='Plucrot +'!$B$1,VLOOKUP('US MTM - Calculation (Regular)'!Y10,'Plucrot +'!$A$2:$W$13,2,FALSE),IF($AH$16='Plucrot +'!$C$1,VLOOKUP('US MTM - Calculation (Regular)'!Y10,'Plucrot +'!$A$2:$W$13,3,FALSE),IF($AH$16='Plucrot +'!$D$1,VLOOKUP('US MTM - Calculation (Regular)'!Y10,'Plucrot +'!$A$2:$W$13,4,FALSE),IF($AH$16='Plucrot +'!$E$1,VLOOKUP('US MTM - Calculation (Regular)'!Y10,'Plucrot +'!$A$2:$W$13,5,FALSE),IF($AH$16='Plucrot +'!$F$1,VLOOKUP('US MTM - Calculation (Regular)'!Y10,'Plucrot +'!$A$2:$W$13,6,FALSE),IF($AH$16='Plucrot +'!$G$1,VLOOKUP('US MTM - Calculation (Regular)'!Y10,'Plucrot +'!$A$2:$W$13,7,FALSE),IF($AH$16='Plucrot +'!$H$1,VLOOKUP('US MTM - Calculation (Regular)'!Y10,'Plucrot +'!$A$2:$W$13,8,FALSE),IF($AH$16='Plucrot +'!$I$1,VLOOKUP('US MTM - Calculation (Regular)'!Y10,'Plucrot +'!$A$2:$W$13,9,FALSE),IF($AH$16='Plucrot +'!$J$1,VLOOKUP('US MTM - Calculation (Regular)'!Y10,'Plucrot +'!$A$2:$W$13,10,FALSE),IF($AH$16='Plucrot +'!$K$1,VLOOKUP('US MTM - Calculation (Regular)'!Y10,'Plucrot +'!$A$2:$W$13,11,FALSE),IF($AH$16='Plucrot +'!$L$1,VLOOKUP('US MTM - Calculation (Regular)'!Y10,'Plucrot +'!$A$2:$W$13,12,FALSE),IF($AH$16='Plucrot +'!$M$1,VLOOKUP('US MTM - Calculation (Regular)'!Y10,'Plucrot +'!$A$2:$W$13,13,FALSE),IF($AH$16='Plucrot +'!$N$1,VLOOKUP('US MTM - Calculation (Regular)'!Y10,'Plucrot +'!$A$2:$W$13,14,FALSE),IF($AH$16='Plucrot +'!$O$1,VLOOKUP('US MTM - Calculation (Regular)'!Y10,'Plucrot +'!$A$2:$W$13,15,FALSE),IF($AH$16='Plucrot +'!$P$1,VLOOKUP('US MTM - Calculation (Regular)'!Y10,'Plucrot +'!$A$2:$W$13,16,FALSE),IF($AH$16='Plucrot +'!$Q$1,VLOOKUP('US MTM - Calculation (Regular)'!Y10,'Plucrot +'!$A$2:$W$13,17,FALSE),IF($AH$16='Plucrot +'!$R$1,VLOOKUP('US MTM - Calculation (Regular)'!Y10,'Plucrot +'!$A$2:$W$13,18,FALSE),IF($AH$16='Plucrot +'!$S$1,VLOOKUP('US MTM - Calculation (Regular)'!Y10,'Plucrot +'!$A$2:$W$13,19,FALSE),IF($AH$16='Plucrot +'!$T$1,VLOOKUP('US MTM - Calculation (Regular)'!Y10,'Plucrot +'!$A$2:$W$13,20,FALSE),IF($AH$16='Plucrot +'!$U$1,VLOOKUP('US MTM - Calculation (Regular)'!Y10,'Plucrot +'!$A$2:$W$13,21,FALSE),IF($AH$16='Plucrot +'!$V$1,VLOOKUP('US MTM - Calculation (Regular)'!Y10,'Plucrot +'!$A$2:$W$13,22,FALSE),IF($AH$16='Plucrot +'!$W$1,VLOOKUP('US MTM - Calculation (Regular)'!Y10,'Plucrot +'!$A$2:$W$13,23,FALSE),)))))))))))))))))))))))</f>
        <v>0</v>
      </c>
      <c r="AE10" s="265">
        <f>IF(Z10=" ",0,IF($AH$17='Rais BK + -'!$B$1,VLOOKUP('US MTM - Calculation (Regular)'!Y10,'Rais BK + -'!$A$2:$W$13,2,FALSE),IF($AH$17='Rais BK + -'!$C$1,VLOOKUP('US MTM - Calculation (Regular)'!Y10,'Rais BK + -'!$A$2:$W$13,3,FALSE),IF($AH$17='Rais BK + -'!$D$1,VLOOKUP('US MTM - Calculation (Regular)'!Y10,'Rais BK + -'!$A$2:$W$13,4,FALSE),IF($AH$17='Rais BK + -'!$E$1,VLOOKUP('US MTM - Calculation (Regular)'!Y10,'Rais BK + -'!$A$2:$W$13,5,FALSE),IF($AH$17='Rais BK + -'!$F$1,VLOOKUP('US MTM - Calculation (Regular)'!Y10,'Rais BK + -'!$A$2:$W$13,6,FALSE),IF($AH$17='Rais BK + -'!$G$1,VLOOKUP('US MTM - Calculation (Regular)'!Y10,'Rais BK + -'!$A$2:$W$13,7,FALSE),IF($AH$17='Rais BK + -'!$H$1,VLOOKUP('US MTM - Calculation (Regular)'!Y10,'Rais BK + -'!$A$2:$W$13,8,FALSE),IF($AH$17='Rais BK + -'!$I$1,VLOOKUP('US MTM - Calculation (Regular)'!Y10,'Rais BK + -'!$A$2:$W$13,9,FALSE),IF($AH$17='Rais BK + -'!$J$1,VLOOKUP('US MTM - Calculation (Regular)'!Y10,'Rais BK + -'!$A$2:$W$13,10,FALSE),IF($AH$17='Rais BK + -'!$K$1,VLOOKUP('US MTM - Calculation (Regular)'!Y10,'Rais BK + -'!$A$2:$W$13,11,FALSE),IF($AH$17='Rais BK + -'!$L$1,VLOOKUP('US MTM - Calculation (Regular)'!Y10,'Rais BK + -'!$A$2:$W$13,12,FALSE),IF($AH$17='Rais BK + -'!$M$1,VLOOKUP('US MTM - Calculation (Regular)'!Y10,'Rais BK + -'!$A$2:$W$13,13,FALSE),IF($AH$17='Rais BK + -'!$N$1,VLOOKUP('US MTM - Calculation (Regular)'!Y10,'Rais BK + -'!$A$2:$W$13,14,FALSE),IF($AH$17='Rais BK + -'!$O$1,VLOOKUP('US MTM - Calculation (Regular)'!Y10,'Rais BK + -'!$A$2:$W$13,15,FALSE),IF($AH$17='Rais BK + -'!$P$1,VLOOKUP('US MTM - Calculation (Regular)'!Y10,'Rais BK + -'!$A$2:$W$13,16,FALSE),IF($AH$17='Rais BK + -'!$Q$1,VLOOKUP('US MTM - Calculation (Regular)'!Y10,'Rais BK + -'!$A$2:$W$13,17,FALSE),IF($AH$17='Rais BK + -'!$R$1,VLOOKUP('US MTM - Calculation (Regular)'!Y10,'Rais BK + -'!$A$2:$W$13,18,FALSE),IF($AH$17='Rais BK + -'!$S$1,VLOOKUP('US MTM - Calculation (Regular)'!Y10,'Rais BK + -'!$A$2:$W$13,19,FALSE),IF($AH$17='Rais BK + -'!$T$1,VLOOKUP('US MTM - Calculation (Regular)'!Y10,'Rais BK + -'!$A$2:$W$13,20,FALSE),IF($AH$17='Rais BK + -'!$U$1,VLOOKUP('US MTM - Calculation (Regular)'!Y10,'Rais BK + -'!$A$2:$W$13,21,FALSE),IF($AH$17='Rais BK + -'!$V$1,VLOOKUP('US MTM - Calculation (Regular)'!Y10,'Rais BK + -'!$A$2:$W$13,22,FALSE),IF($AH$17='Rais BK + -'!$W$1,VLOOKUP('US MTM - Calculation (Regular)'!Y10,'Rais BK + -'!$A$2:$W$13,23,FALSE),)))))))))))))))))))))))</f>
        <v>0</v>
      </c>
      <c r="AF10" s="263">
        <f t="shared" si="0"/>
        <v>0</v>
      </c>
      <c r="AG10" s="242">
        <f>IF(OR(Sheet1!C143="",Sheet1!C143=" "),0,Sheet1!C143)</f>
        <v>0</v>
      </c>
      <c r="AH10" s="266">
        <f>IF(AG10=0,0, AG10-AF10)</f>
        <v>0</v>
      </c>
      <c r="AI10" s="286"/>
      <c r="AJ10" s="287" t="s">
        <v>298</v>
      </c>
      <c r="AK10" s="288" t="str">
        <f>IF(OR(Sheet1!C163="",Sheet1!C163=" "),"",Sheet1!C163)</f>
        <v/>
      </c>
      <c r="AM10" s="282"/>
      <c r="AN10" s="282"/>
      <c r="AO10" s="278"/>
      <c r="AP10" s="268" t="s">
        <v>597</v>
      </c>
      <c r="AQ10" s="250" t="str">
        <f>IF($AQ$1="","",HLOOKUP($AQ$1,'Measurement Chart'!$A$1:$AG$14,ROW(),FALSE))</f>
        <v/>
      </c>
      <c r="AR10" s="242">
        <f>IF(OR(Sheet1!C304="",Sheet1!C304=" "),0,Sheet1!C304)</f>
        <v>0</v>
      </c>
      <c r="AS10" s="251">
        <f t="shared" si="1"/>
        <v>0</v>
      </c>
      <c r="AT10" s="252">
        <f>IF($AS$4='Front Length +'!$B$1,VLOOKUP(AP10,'Front Length +'!$A$2:$AO$14,2,FALSE),IF($AS$4='Front Length +'!$C$1,VLOOKUP(AP10,'Front Length +'!$A$2:$AO$14,3,FALSE),IF($AS$4='Front Length +'!$D$1,VLOOKUP(AP10,'Front Length +'!$A$2:$AO$14,4,FALSE),IF($AS$4='Front Length +'!$E$1,VLOOKUP(AP10,'Front Length +'!$A$2:$AO$14,5,FALSE),IF($AS$4='Front Length +'!$F$1,VLOOKUP(AP10,'Front Length +'!$A$2:$AO$14,6,FALSE),IF($AS$4='Front Length +'!$G$1,VLOOKUP(AP10,'Front Length +'!$A$2:$AO$14,7,FALSE),IF($AS$4='Front Length +'!$H$1,VLOOKUP(AP10,'Front Length +'!$A$2:$AO$14,8,FALSE),IF($AS$4='Front Length +'!$I$1,VLOOKUP(AP10,'Front Length +'!$A$2:$AO$14,9,FALSE),IF($AS$4='Front Length +'!$J$1,VLOOKUP(AP10,'Front Length +'!$A$2:$AO$14,10,FALSE),IF($AS$4='Front Length +'!$K$1,VLOOKUP(AP10,'Front Length +'!$A$2:$AO$14,11,FALSE),IF($AS$4='Front Length +'!$L$1,VLOOKUP(AP10,'Front Length +'!$A$2:$AO$14,12,FALSE),IF($AS$4='Front Length +'!$M$1,VLOOKUP(AP10,'Front Length +'!$A$2:$AO$14,13,FALSE),IF($AS$4='Front Length +'!$N$1,VLOOKUP(AP10,'Front Length +'!$A$2:$AO$14,14,FALSE),IF($AS$4='Front Length +'!$O$1,VLOOKUP(AP10,'Front Length +'!$A$2:$AO$14,15,FALSE),IF($AS$4='Front Length +'!$P$1,VLOOKUP(AP10,'Front Length +'!$A$2:$AO$14,16,FALSE),IF($AS$4='Front Length +'!$Q$1,VLOOKUP(AP10,'Front Length +'!$A$2:$AO$14,17,FALSE),IF($AS$4='Front Length +'!$R$1,VLOOKUP(AP10,'Front Length +'!$A$2:$AO$14,18,FALSE),IF($AS$4='Front Length +'!$S$1,VLOOKUP(AP10,'Front Length +'!$A$2:$AO$14,19,FALSE),IF($AS$4='Front Length +'!$T$1,VLOOKUP(AP10,'Front Length +'!$A$2:$AO$14,20,FALSE),IF($AS$4='Front Length +'!$U$1,VLOOKUP(AP10,'Front Length +'!$A$2:$AO$14,21,FALSE),IF($AS$4='Front Length +'!$V$1,VLOOKUP(AP10,'Front Length +'!$A$2:$AO$14,22,FALSE),IF($AS$4='Front Length +'!$W$1,VLOOKUP(AP10,'Front Length +'!$A$2:$AO$14,23,FALSE),IF($AS$4='Front Length +'!$X$1,VLOOKUP(AP10,'Front Length +'!$A$2:$AO$14,24,FALSE),IF($AS$4='Front Length +'!$Y$1,VLOOKUP(AP10,'Front Length +'!$A$2:$AO$14,25,FALSE),IF($AS$4='Front Length +'!$Z$1,VLOOKUP(AP10,'Front Length +'!$A$2:$AO$14,26,FALSE),IF($AS$4='Front Length +'!$AA$1,VLOOKUP(AP10,'Front Length +'!$A$2:$AO$14,27,FALSE),IF($AS$4='Front Length +'!$AB$1,VLOOKUP(AP10,'Front Length +'!$A$2:$AO$14,28,FALSE),IF($AS$4='Front Length +'!$AC$1,VLOOKUP(AP10,'Front Length +'!$A$2:$AO$14,29,FALSE),IF($AS$4='Front Length +'!$AD$1,VLOOKUP(AP10,'Front Length +'!$A$2:$AO$14,30,FALSE),IF($AS$4='Front Length +'!$AE$1,VLOOKUP(AP10,'Front Length +'!$A$2:$AO$14,31,FALSE),IF($AS$4='Front Length +'!$AF$1,VLOOKUP(AP10,'Front Length +'!$A$2:$AO$14,32,FALSE),IF($AS$4='Front Length +'!$AG$1,VLOOKUP(AP10,'Front Length +'!$A$2:$AO$14,33,FALSE),IF($AS$4='Front Length +'!$AH$1,VLOOKUP(AP10,'Front Length +'!$A$2:$AO$14,34,FALSE),IF($AS$4='Front Length +'!$AI$1,VLOOKUP(AP10,'Front Length +'!$A$2:$AO$14,35,FALSE),IF($AS$4='Front Length +'!$AJ$1,VLOOKUP(AP10,'Front Length +'!$A$2:$AO$14,36,FALSE),IF($AS$4='Front Length +'!$AK$1,VLOOKUP(AP10,'Front Length +'!$A$2:$AO$14,37,FALSE),IF($AS$4='Front Length +'!$AL$1,VLOOKUP(AP10,'Front Length +'!$A$2:$AO$14,38,FALSE),IF($AS$4='Front Length +'!$AM$1,VLOOKUP(AP10,'Front Length +'!$A$2:$AO$14,39,FALSE),IF($AS$4='Front Length +'!$AN$1,VLOOKUP(AP10,'Front Length +'!$A$2:$AO$14,40,FALSE),IF($AS$4='Front Length +'!$AO$1,VLOOKUP(AP10,'Front Length +'!$A$2:$AO$14,41,FALSE),))))))))))))))))))))))))))))))))))))))))</f>
        <v>0</v>
      </c>
      <c r="AU10" s="252">
        <f>IF($AS$4='Front Length -'!$B$1,VLOOKUP(AP10,'Front Length -'!$A$2:$AO$14,2,FALSE),IF($AS$4='Front Length -'!$C$1,VLOOKUP(AP10,'Front Length -'!$A$2:$AO$14,3,FALSE),IF($AS$4='Front Length -'!$D$1,VLOOKUP(AP10,'Front Length -'!$A$2:$AO$14,4,FALSE),IF($AS$4='Front Length -'!$E$1,VLOOKUP(AP10,'Front Length -'!$A$2:$AO$14,5,FALSE),IF($AS$4='Front Length -'!$F$1,VLOOKUP(AP10,'Front Length -'!$A$2:$AO$14,6,FALSE),IF($AS$4='Front Length -'!$G$1,VLOOKUP(AP10,'Front Length -'!$A$2:$AO$14,7,FALSE),IF($AS$4='Front Length -'!$H$1,VLOOKUP(AP10,'Front Length -'!$A$2:$AO$14,8,FALSE),IF($AS$4='Front Length -'!$I$1,VLOOKUP(AP10,'Front Length -'!$A$2:$AO$14,9,FALSE),IF($AS$4='Front Length -'!$J$1,VLOOKUP(AP10,'Front Length -'!$A$2:$AO$14,10,FALSE),IF($AS$4='Front Length -'!$K$1,VLOOKUP(AP10,'Front Length -'!$A$2:$AO$14,11,FALSE),IF($AS$4='Front Length -'!$L$1,VLOOKUP(AP10,'Front Length -'!$A$2:$AO$14,12,FALSE),IF($AS$4='Front Length -'!$M$1,VLOOKUP(AP10,'Front Length -'!$A$2:$AO$14,13,FALSE),IF($AS$4='Front Length -'!$N$1,VLOOKUP(AP10,'Front Length -'!$A$2:$AO$14,14,FALSE),IF($AS$4='Front Length -'!$O$1,VLOOKUP(AP10,'Front Length -'!$A$2:$AO$14,15,FALSE),IF($AS$4='Front Length -'!$P$1,VLOOKUP(AP10,'Front Length -'!$A$2:$AO$14,16,FALSE),IF($AS$4='Front Length -'!$Q$1,VLOOKUP(AP10,'Front Length -'!$A$2:$AO$14,17,FALSE),IF($AS$4='Front Length -'!$R$1,VLOOKUP(AP10,'Front Length -'!$A$2:$AO$14,18,FALSE),IF($AS$4='Front Length -'!$S$1,VLOOKUP(AP10,'Front Length -'!$A$2:$AO$14,19,FALSE),IF($AS$4='Front Length -'!$T$1,VLOOKUP(AP10,'Front Length -'!$A$2:$AO$14,20,FALSE),IF($AS$4='Front Length -'!$U$1,VLOOKUP(AP10,'Front Length -'!$A$2:$AO$14,21,FALSE),IF($AS$4='Front Length -'!$V$1,VLOOKUP(AP10,'Front Length -'!$A$2:$AO$14,22,FALSE),IF($AS$4='Front Length -'!$W$1,VLOOKUP(AP10,'Front Length -'!$A$2:$AO$14,23,FALSE),IF($AS$4='Front Length -'!$X$1,VLOOKUP(AP10,'Front Length -'!$A$2:$AO$14,24,FALSE),IF($AS$4='Front Length -'!$Y$1,VLOOKUP(AP10,'Front Length -'!$A$2:$AO$14,25,FALSE),IF($AS$4='Front Length -'!$Z$1,VLOOKUP(AP10,'Front Length -'!$A$2:$AO$14,26,FALSE),IF($AS$4='Front Length -'!$AA$1,VLOOKUP(AP10,'Front Length -'!$A$2:$AO$14,27,FALSE),IF($AS$4='Front Length -'!$AB$1,VLOOKUP(AP10,'Front Length -'!$A$2:$AO$14,28,FALSE),IF($AS$4='Front Length -'!$AC$1,VLOOKUP(AP10,'Front Length -'!$A$2:$AO$14,29,FALSE),IF($AS$4='Front Length -'!$AD$1,VLOOKUP(AP10,'Front Length -'!$A$2:$AO$14,30,FALSE),IF($AS$4='Front Length -'!$AE$1,VLOOKUP(AP10,'Front Length -'!$A$2:$AO$14,31,FALSE),IF($AS$4='Front Length -'!$AF$1,VLOOKUP(AP10,'Front Length -'!$A$2:$AO$14,32,FALSE),IF($AS$4='Front Length -'!$AG$1,VLOOKUP(AP10,'Front Length -'!$A$2:$AO$14,33,FALSE),IF($AS$4='Front Length -'!$AH$1,VLOOKUP(AP10,'Front Length -'!$A$2:$AO$14,34,FALSE),IF($AS$4='Front Length -'!$AI$1,VLOOKUP(AP10,'Front Length -'!$A$2:$AO$14,35,FALSE),IF($AS$4='Front Length -'!$AJ$1,VLOOKUP(AP10,'Front Length -'!$A$2:$AO$14,36,FALSE),IF($AS$4='Front Length -'!$AK$1,VLOOKUP(AP10,'Front Length -'!$A$2:$AO$14,37,FALSE),IF($AS$4='Front Length -'!$AL$1,VLOOKUP(AP10,'Front Length -'!$A$2:$AO$14,38,FALSE),IF($AS$4='Front Length -'!$AM$1,VLOOKUP(AP10,'Front Length -'!$A$2:$AO$14,39,FALSE),IF($AS$4='Front Length -'!$AN$1,VLOOKUP(AP10,'Front Length -'!$A$2:$AO$14,40,FALSE),IF($AS$4='Front Length -'!$AO$1,VLOOKUP(AP10,'Front Length -'!$A$2:$AO$14,41,FALSE),))))))))))))))))))))))))))))))))))))))))</f>
        <v>0</v>
      </c>
      <c r="AV10" s="253" t="str">
        <f t="shared" si="6"/>
        <v/>
      </c>
      <c r="AW10" s="234"/>
      <c r="AX10" s="255"/>
      <c r="AY10" s="255"/>
      <c r="AZ10" s="255"/>
      <c r="BA10" s="255"/>
      <c r="BB10" s="255"/>
      <c r="BC10" s="255"/>
      <c r="BD10" s="255"/>
      <c r="BE10" s="255"/>
      <c r="BF10" s="255"/>
      <c r="BG10" s="255"/>
      <c r="BH10" s="255"/>
      <c r="BI10" s="255"/>
      <c r="BJ10" s="255"/>
      <c r="BK10" s="255"/>
      <c r="BL10" s="255"/>
      <c r="BM10" s="255"/>
      <c r="BN10" s="255"/>
      <c r="BO10" s="255"/>
      <c r="BP10" s="255"/>
      <c r="BQ10" s="255"/>
      <c r="BR10" s="255"/>
      <c r="BS10" s="255"/>
    </row>
    <row r="11" spans="1:77" ht="45.95" customHeight="1" x14ac:dyDescent="0.55000000000000004">
      <c r="A11" s="259">
        <v>10</v>
      </c>
      <c r="B11" s="260" t="s">
        <v>64</v>
      </c>
      <c r="C11" s="261">
        <f>IF($C$1="","",HLOOKUP($C$1,'Size chart - R'!$A$1:$AC$16,ROW(),FALSE))</f>
        <v>3.5</v>
      </c>
      <c r="D11" s="262">
        <f>IF(C11=" ",0,IF($S$17='AH 34 A+'!$B$1,VLOOKUP('US MTM - Calculation (Regular)'!B11,'AH 34 A+'!$A$2:$G$16,2,FALSE),IF($S$17='AH 34 A+'!$C$1,VLOOKUP('US MTM - Calculation (Regular)'!B11,'AH 34 A+'!$A$2:$G$16,3,FALSE),IF($S$17='AH 34 A+'!$D$1,VLOOKUP('US MTM - Calculation (Regular)'!B11,'AH 34 A+'!$A$2:$G$16,4,FALSE),IF($S$17='AH 34 A+'!$E$1,VLOOKUP('US MTM - Calculation (Regular)'!B11,'AH 34 A+'!$A$2:$G$16,5,FALSE),IF($S$17='AH 34 A+'!$F$1,VLOOKUP('US MTM - Calculation (Regular)'!B11,'AH 34 A+'!$A$2:$G$16,6,FALSE),IF($S$17='AH 34 A+'!$G$1,VLOOKUP('US MTM - Calculation (Regular)'!B11,'AH 34 A+'!$A$2:$G$16,7,FALSE),)))))))</f>
        <v>0</v>
      </c>
      <c r="E11" s="262">
        <f>IF(C11=" ",0,IF($S$18='Erect +'!$B$1,VLOOKUP('US MTM - Calculation (Regular)'!B11,'Erect +'!$A$2:$D$16,2,FALSE),IF($S$18='Erect +'!$C$1,VLOOKUP('US MTM - Calculation (Regular)'!B11,'Erect +'!$A$2:$D$16,3,FALSE),IF($S$18='Erect +'!$D$1,VLOOKUP('US MTM - Calculation (Regular)'!B11,'Erect +'!$A$2:$D$16,4,FALSE),))))</f>
        <v>0</v>
      </c>
      <c r="F11" s="262">
        <f>IF(C11=" ",0,IF($S$19='Full Chest'!$B$1,VLOOKUP('US MTM - Calculation (Regular)'!B11,'Full Chest'!$A$2:$F$16,2,FALSE),IF($S$19='Full Chest'!$C$1,VLOOKUP('US MTM - Calculation (Regular)'!B11,'Full Chest'!$A$2:$F$16,3,FALSE),IF($S$19='Full Chest'!$D$1,VLOOKUP('US MTM - Calculation (Regular)'!B11,'Full Chest'!$A$2:$F$16,4,FALSE),))))</f>
        <v>0</v>
      </c>
      <c r="G11" s="262">
        <f>IF(C11=" ",0,IF($S$20='Head For +'!$B$1,VLOOKUP('US MTM - Calculation (Regular)'!B11,'Head For +'!$A$2:$E$16,2,FALSE),IF($S$20='Head For +'!$C$1,VLOOKUP('US MTM - Calculation (Regular)'!B11,'Head For +'!$A$2:$E$16,3,FALSE),IF($S$20='Head For +'!$D$1,VLOOKUP('US MTM - Calculation (Regular)'!B11,'Head For +'!$A$2:$E$16,4,FALSE),IF($S$20='Head For +'!$E$1,VLOOKUP('US MTM - Calculation (Regular)'!B11,'Head For +'!$A$2:$E$16,5,FALSE),)))))</f>
        <v>0</v>
      </c>
      <c r="H11" s="262">
        <f>IF(C11=" ",0,IF($S$21='LOW-CLR +'!$B$1,VLOOKUP('US MTM - Calculation (Regular)'!B11,'LOW-CLR +'!$A$2:$H$16,2,FALSE),IF($S$21='LOW-CLR +'!$C$1,VLOOKUP('US MTM - Calculation (Regular)'!B11,'LOW-CLR +'!$A$2:$H$16,3,FALSE),IF($S$21='LOW-CLR +'!$D$1,VLOOKUP('US MTM - Calculation (Regular)'!B11,'LOW-CLR +'!$A$2:$H$16,4,FALSE),IF($S$21='LOW-CLR +'!$E$1,VLOOKUP('US MTM - Calculation (Regular)'!B11,'LOW-CLR +'!$A$2:$H$16,5,FALSE),IF($S$21='LOW-CLR +'!$F$1,VLOOKUP('US MTM - Calculation (Regular)'!B11,'LOW-CLR +'!$A$2:$H$16,6,FALSE),))))))</f>
        <v>0</v>
      </c>
      <c r="I11" s="262">
        <f>IF(C11=" ",0,IF($S$22='P+AH+1 2'!$B$1,VLOOKUP('US MTM - Calculation (Regular)'!B11,'P+AH+1 2'!$A$2:$D$16,2,FALSE),IF($S$22='P+AH+1 2'!$C$1,VLOOKUP('US MTM - Calculation (Regular)'!B11,'P+AH+1 2'!$A$2:$D$16,3,FALSE),IF($S$22='P+AH+1 2'!$D$1,VLOOKUP('US MTM - Calculation (Regular)'!B11,'P+AH+1 2'!$A$2:$D$16,4,FALSE),))))</f>
        <v>0</v>
      </c>
      <c r="J11" s="262"/>
      <c r="K11" s="263">
        <f t="shared" si="2"/>
        <v>3.5</v>
      </c>
      <c r="L11" s="242">
        <f>IF(Sheet1!E107="",0,Sheet1!E107)</f>
        <v>3.25</v>
      </c>
      <c r="M11" s="486">
        <f t="shared" si="3"/>
        <v>-0.25</v>
      </c>
      <c r="N11" s="265">
        <f>IF($M$8='12 Back'!$B$1,VLOOKUP('US MTM - Calculation (Regular)'!B11,'12 Back'!$A$2:$BG$16,2,FALSE),IF($M$8='12 Back'!$C$1,VLOOKUP('US MTM - Calculation (Regular)'!B11,'12 Back'!$A$2:$BG$16,3,FALSE),IF($M$8='12 Back'!$D$1,VLOOKUP('US MTM - Calculation (Regular)'!B11,'12 Back'!$A$2:$BG$16,4,FALSE),IF($M$8='12 Back'!$E$1,VLOOKUP('US MTM - Calculation (Regular)'!B11,'12 Back'!$A$2:$BG$16,5,FALSE),IF($M$8='12 Back'!$F$1,VLOOKUP('US MTM - Calculation (Regular)'!B11,'12 Back'!$A$2:$BG$16,6,FALSE),IF($M$8='12 Back'!$G$1,VLOOKUP('US MTM - Calculation (Regular)'!B11,'12 Back'!$A$2:$BG$16,7,FALSE),IF($M$8='12 Back'!$H$1,VLOOKUP('US MTM - Calculation (Regular)'!B11,'12 Back'!$A$2:$BG$16,8,FALSE),IF($M$8='12 Back'!$I$1,VLOOKUP('US MTM - Calculation (Regular)'!B11,'12 Back'!$A$2:$BG$16,9,FALSE),IF($M$8='12 Back'!$J$1,VLOOKUP('US MTM - Calculation (Regular)'!B11,'12 Back'!$A$2:$BG$16,10,FALSE),IF($M$8='12 Back'!$K$1,VLOOKUP('US MTM - Calculation (Regular)'!B11,'12 Back'!$A$2:$BG$16,11,FALSE),IF($M$8='12 Back'!$L$1,VLOOKUP('US MTM - Calculation (Regular)'!B11,'12 Back'!$A$2:$BG$16,12,FALSE),IF($M$8='12 Back'!$M$1,VLOOKUP('US MTM - Calculation (Regular)'!B11,'12 Back'!$A$2:$BG$16,13,FALSE),IF($M$8='12 Back'!$N$1,VLOOKUP('US MTM - Calculation (Regular)'!B11,'12 Back'!$A$2:$BG$16,14,FALSE),IF($M$8='12 Back'!$O$1,VLOOKUP('US MTM - Calculation (Regular)'!B11,'12 Back'!$A$2:$BG$16,15,FALSE),IF($M$8='12 Back'!$P$1,VLOOKUP('US MTM - Calculation (Regular)'!B11,'12 Back'!$A$2:$BG$16,16,FALSE),IF($M$8='12 Back'!$Q$1,VLOOKUP('US MTM - Calculation (Regular)'!B11,'12 Back'!$A$2:$BG$16,17,FALSE),IF($M$8='12 Back'!$R$1,VLOOKUP('US MTM - Calculation (Regular)'!B11,'12 Back'!$A$2:$BG$16,18,FALSE),IF($M$8='12 Back'!$S$1,VLOOKUP('US MTM - Calculation (Regular)'!B11,'12 Back'!$A$2:$BG$16,19,FALSE),IF($M$8='12 Back'!$T$1,VLOOKUP('US MTM - Calculation (Regular)'!B11,'12 Back'!$A$2:$BG$16,20,FALSE),IF($M$8='12 Back'!$U$1,VLOOKUP('US MTM - Calculation (Regular)'!B11,'12 Back'!$A$2:$BG$16,21,FALSE),IF($M$8='12 Back'!$V$1,VLOOKUP('US MTM - Calculation (Regular)'!B11,'12 Back'!$A$2:$BG$16,22,FALSE),IF($M$8='12 Back'!$W$1,VLOOKUP('US MTM - Calculation (Regular)'!B11,'12 Back'!$A$2:$BG$16,23,FALSE),IF($M$8='12 Back'!$X$1,VLOOKUP('US MTM - Calculation (Regular)'!B11,'12 Back'!$A$2:$BG$16,24,FALSE),IF($M$8='12 Back'!$Y$1,VLOOKUP('US MTM - Calculation (Regular)'!B11,'12 Back'!$A$2:$BG$16,25,FALSE),IF($M$8='12 Back'!$Z$1,VLOOKUP('US MTM - Calculation (Regular)'!B11,'12 Back'!$A$2:$BG$16,26,FALSE),IF($M$8='12 Back'!$AA$1,VLOOKUP('US MTM - Calculation (Regular)'!B11,'12 Back'!$A$2:$BG$16,27,FALSE),IF($M$8='12 Back'!$AB$1,VLOOKUP('US MTM - Calculation (Regular)'!B11,'12 Back'!$A$2:$BG$16,28,FALSE),IF($M$8='12 Back'!$AC$1,VLOOKUP('US MTM - Calculation (Regular)'!B11,'12 Back'!$A$2:$BG$16,29,FALSE),IF($M$8='12 Back'!$AD$1,VLOOKUP('US MTM - Calculation (Regular)'!B11,'12 Back'!$A$2:$BG$16,30,FALSE),IF($M$8='12 Back'!$AE$1,VLOOKUP('US MTM - Calculation (Regular)'!B11,'12 Back'!$A$2:$BG$16,31,FALSE),IF($M$8='12 Back'!$AF$1,VLOOKUP('US MTM - Calculation (Regular)'!B11,'12 Back'!$A$2:$BG$16,32,FALSE),IF($M$8='12 Back'!$AG$1,VLOOKUP('US MTM - Calculation (Regular)'!B11,'12 Back'!$A$2:$BG$16,33,FALSE),IF($M$8='12 Back'!$AH$1,VLOOKUP('US MTM - Calculation (Regular)'!B11,'12 Back'!$A$2:$BG$16,34,FALSE),IF($M$8='12 Back'!$AI$1,VLOOKUP('US MTM - Calculation (Regular)'!B11,'12 Back'!$A$2:$BG$16,35,FALSE),IF($M$8='12 Back'!$AJ$1,VLOOKUP('US MTM - Calculation (Regular)'!B11,'12 Back'!$A$2:$BG$16,36,FALSE),IF($M$8='12 Back'!$AK$1,VLOOKUP('US MTM - Calculation (Regular)'!B11,'12 Back'!$A$2:$BG$16,37,FALSE),IF($M$8='12 Back'!$AL$1,VLOOKUP('US MTM - Calculation (Regular)'!B11,'12 Back'!$A$2:$BG$16,38,FALSE),IF($M$8='12 Back'!$AM$1,VLOOKUP('US MTM - Calculation (Regular)'!B11,'12 Back'!$A$2:$BG$16,39,FALSE),IF($M$8='12 Back'!$AN$1,VLOOKUP('US MTM - Calculation (Regular)'!B11,'12 Back'!$A$2:$BG$16,40,FALSE),IF($M$8='12 Back'!$AO$1,VLOOKUP('US MTM - Calculation (Regular)'!B11,'12 Back'!$A$2:$BG$16,41,FALSE),IF($M$8='12 Back'!$AP$1,VLOOKUP('US MTM - Calculation (Regular)'!B11,'12 Back'!$A$2:$BG$16,42,FALSE),IF($M$8='12 Back'!$AQ$1,VLOOKUP('US MTM - Calculation (Regular)'!B11,'12 Back'!$A$2:$BG$16,43,FALSE),IF($M$8='12 Back'!$AR$1,VLOOKUP('US MTM - Calculation (Regular)'!B11,'12 Back'!$A$2:$BG$16,44,FALSE),IF($M$8='12 Back'!$AS$1,VLOOKUP('US MTM - Calculation (Regular)'!B11,'12 Back'!$A$2:$BG$16,45,FALSE),IF($M$8='12 Back'!$AT$1,VLOOKUP('US MTM - Calculation (Regular)'!B11,'12 Back'!$A$2:$BG$16,46,FALSE),IF($M$8='12 Back'!$AU$1,VLOOKUP('US MTM - Calculation (Regular)'!B11,'12 Back'!$A$2:$BG$16,47,FALSE),IF($M$8='12 Back'!$AV$1,VLOOKUP('US MTM - Calculation (Regular)'!B11,'12 Back'!$A$2:$BG$16,48,FALSE),IF($M$8='12 Back'!$AW$1,VLOOKUP('US MTM - Calculation (Regular)'!B11,'12 Back'!$A$2:$BG$16,49,FALSE),IF($M$8='12 Back'!$AX$1,VLOOKUP('US MTM - Calculation (Regular)'!B11,'12 Back'!$A$2:$BG$16,50,FALSE),IF($M$8='12 Back'!$AY$1,VLOOKUP('US MTM - Calculation (Regular)'!B11,'12 Back'!$A$2:$BG$16,51,FALSE),IF($M$8='12 Back'!$AZ$1,VLOOKUP('US MTM - Calculation (Regular)'!B11,'12 Back'!$A$2:$BG$16,52,FALSE),IF($M$8='12 Back'!$BA$1,VLOOKUP('US MTM - Calculation (Regular)'!B11,'12 Back'!$A$2:$BG$16,53,FALSE),IF($M$8='12 Back'!$BB$1,VLOOKUP('US MTM - Calculation (Regular)'!B11,'12 Back'!$A$2:$BG$16,54,FALSE),IF($M$8='12 Back'!$BC$1,VLOOKUP('US MTM - Calculation (Regular)'!B11,'12 Back'!$A$2:$BG$16,55,FALSE),IF($M$8='12 Back'!$BD$1,VLOOKUP('US MTM - Calculation (Regular)'!B11,'12 Back'!$A$2:$BG$16,56,FALSE),IF($M$8='12 Back'!$BE$1,VLOOKUP('US MTM - Calculation (Regular)'!B11,'12 Back'!$A$2:$BG$16,57,FALSE),IF($M$8='12 Back'!$BF$1,VLOOKUP('US MTM - Calculation (Regular)'!B11,'12 Back'!$A$2:$BG$16,58,FALSE),IF($M$8='12 Back'!$BG$1,VLOOKUP('US MTM - Calculation (Regular)'!B11,'12 Back'!$A$2:$BG$16,59,FALSE),))))))))))))))))))))))))))))))))))))))))))))))))))))))))))</f>
        <v>0</v>
      </c>
      <c r="O11" s="265">
        <f>IF($M$3='Half Grith'!$B$1,VLOOKUP('US MTM - Calculation (Regular)'!B11,'Half Grith'!$A$2:$BN$16,2,FALSE),IF($M$3='Half Grith'!$C$1,VLOOKUP('US MTM - Calculation (Regular)'!B11,'Half Grith'!$A$2:$BN$16,3,FALSE),IF($M$3='Half Grith'!$D$1,VLOOKUP('US MTM - Calculation (Regular)'!B11,'Half Grith'!$A$2:$BN$16,4,FALSE),IF($M$3='Half Grith'!$E$1,VLOOKUP('US MTM - Calculation (Regular)'!B11,'Half Grith'!$A$2:$BN$16,5,FALSE),IF($M$3='Half Grith'!$F$1,VLOOKUP('US MTM - Calculation (Regular)'!B11,'Half Grith'!$A$2:$BN$16,6,FALSE),IF($M$3='Half Grith'!$G$1,VLOOKUP('US MTM - Calculation (Regular)'!B11,'Half Grith'!$A$2:$BN$16,7,FALSE),IF($M$3='Half Grith'!$H$1,VLOOKUP('US MTM - Calculation (Regular)'!B11,'Half Grith'!$A$2:$BN$16,8,FALSE),IF($M$3='Half Grith'!$I$1,VLOOKUP('US MTM - Calculation (Regular)'!B11,'Half Grith'!$A$2:$BN$16,9,FALSE),IF($M$3='Half Grith'!$J$1,VLOOKUP('US MTM - Calculation (Regular)'!B11,'Half Grith'!$A$2:$BN$16,10,FALSE),IF($M$3='Half Grith'!$K$1,VLOOKUP('US MTM - Calculation (Regular)'!B11,'Half Grith'!$A$2:$BN$16,11,FALSE),IF($M$3='Half Grith'!$L$1,VLOOKUP('US MTM - Calculation (Regular)'!B11,'Half Grith'!$A$2:$BN$16,12,FALSE),IF($M$3='Half Grith'!$M$1,VLOOKUP('US MTM - Calculation (Regular)'!B11,'Half Grith'!$A$2:$BN$16,13,FALSE),IF($M$3='Half Grith'!$N$1,VLOOKUP('US MTM - Calculation (Regular)'!B11,'Half Grith'!$A$2:$BN$16,14,FALSE),IF($M$3='Half Grith'!$O$1,VLOOKUP('US MTM - Calculation (Regular)'!B11,'Half Grith'!$A$2:$BN$16,15,FALSE),IF($M$3='Half Grith'!$P$1,VLOOKUP('US MTM - Calculation (Regular)'!B11,'Half Grith'!$A$2:$BN$16,16,FALSE),IF($M$3='Half Grith'!$Q$1,VLOOKUP('US MTM - Calculation (Regular)'!B11,'Half Grith'!$A$2:$BN$16,17,FALSE),IF($M$3='Half Grith'!$R$1,VLOOKUP('US MTM - Calculation (Regular)'!B11,'Half Grith'!$A$2:$BN$16,18,FALSE),IF($M$3='Half Grith'!$S$1,VLOOKUP('US MTM - Calculation (Regular)'!B11,'Half Grith'!$A$2:$BN$16,19,FALSE),IF($M$3='Half Grith'!$T$1,VLOOKUP('US MTM - Calculation (Regular)'!B11,'Half Grith'!$A$2:$BN$16,20,FALSE),IF($M$3='Half Grith'!$U$1,VLOOKUP('US MTM - Calculation (Regular)'!B11,'Half Grith'!$A$2:$BN$16,21,FALSE),IF($M$3='Half Grith'!$V$1,VLOOKUP('US MTM - Calculation (Regular)'!B11,'Half Grith'!$A$2:$BN$16,22,FALSE),IF($M$3='Half Grith'!$W$1,VLOOKUP('US MTM - Calculation (Regular)'!B11,'Half Grith'!$A$2:$BN$16,23,FALSE),IF($M$3='Half Grith'!$X$1,VLOOKUP('US MTM - Calculation (Regular)'!B11,'Half Grith'!$A$2:$BN$16,24,FALSE),IF($M$3='Half Grith'!$Y$1,VLOOKUP('US MTM - Calculation (Regular)'!B11,'Half Grith'!$A$2:$BN$16,25,FALSE),IF($M$3='Half Grith'!$Z$1,VLOOKUP('US MTM - Calculation (Regular)'!B11,'Half Grith'!$A$2:$BN$16,26,FALSE),IF($M$3='Half Grith'!$AA$1,VLOOKUP('US MTM - Calculation (Regular)'!B11,'Half Grith'!$A$2:$BN$16,27,FALSE),IF($M$3='Half Grith'!$AB$1,VLOOKUP('US MTM - Calculation (Regular)'!B11,'Half Grith'!$A$2:$BN$16,28,FALSE),IF($M$3='Half Grith'!$AC$1,VLOOKUP('US MTM - Calculation (Regular)'!B11,'Half Grith'!$A$2:$BN$16,29,FALSE),IF($M$3='Half Grith'!$AD$1,VLOOKUP('US MTM - Calculation (Regular)'!B11,'Half Grith'!$A$2:$BN$16,30,FALSE),IF($M$3='Half Grith'!$AE$1,VLOOKUP('US MTM - Calculation (Regular)'!B11,'Half Grith'!$A$2:$BN$16,31,FALSE),IF($M$3='Half Grith'!$AF$1,VLOOKUP('US MTM - Calculation (Regular)'!B11,'Half Grith'!$A$2:$BN$16,32,FALSE),IF($M$3='Half Grith'!$AG$1,VLOOKUP('US MTM - Calculation (Regular)'!B11,'Half Grith'!$A$2:$BN$16,33,FALSE),IF($M$3='Half Grith'!$AH$1,VLOOKUP('US MTM - Calculation (Regular)'!B11,'Half Grith'!$A$2:$BN$16,34,FALSE),IF($M$3='Half Grith'!$AI$1,VLOOKUP('US MTM - Calculation (Regular)'!B11,'Half Grith'!$A$2:$BN$16,35,FALSE),IF($M$3='Half Grith'!$AJ$1,VLOOKUP('US MTM - Calculation (Regular)'!B11,'Half Grith'!$A$2:$BN$16,36,FALSE),IF($M$3='Half Grith'!$AK$1,VLOOKUP('US MTM - Calculation (Regular)'!B11,'Half Grith'!$A$2:$BN$16,37,FALSE),IF($M$3='Half Grith'!$AL$1,VLOOKUP('US MTM - Calculation (Regular)'!B11,'Half Grith'!$A$2:$BN$16,38,FALSE),IF($M$3='Half Grith'!$AM$1,VLOOKUP('US MTM - Calculation (Regular)'!B11,'Half Grith'!$A$2:$BN$16,39,FALSE),IF($M$3='Half Grith'!$AN$1,VLOOKUP('US MTM - Calculation (Regular)'!B11,'Half Grith'!$A$2:$BN$16,40,FALSE),IF($M$3='Half Grith'!$AO$1,VLOOKUP('US MTM - Calculation (Regular)'!B11,'Half Grith'!$A$2:$BN$16,41,FALSE),IF($M$3='Half Grith'!$AP$1,VLOOKUP('US MTM - Calculation (Regular)'!B11,'Half Grith'!$A$2:$BN$16,42,FALSE),IF($M$3='Half Grith'!$AQ$1,VLOOKUP('US MTM - Calculation (Regular)'!B11,'Half Grith'!$A$2:$BN$16,43,FALSE),IF($M$3='Half Grith'!$AR$1,VLOOKUP('US MTM - Calculation (Regular)'!B11,'Half Grith'!$A$2:$BN$16,44,FALSE),IF($M$3='Half Grith'!$AS$1,VLOOKUP('US MTM - Calculation (Regular)'!B11,'Half Grith'!$A$2:$BN$16,45,FALSE),IF($M$3='Half Grith'!$AT$1,VLOOKUP('US MTM - Calculation (Regular)'!B11,'Half Grith'!$A$2:$BN$16,46,FALSE),IF($M$3='Half Grith'!$AU$1,VLOOKUP('US MTM - Calculation (Regular)'!B11,'Half Grith'!$A$2:$BN$16,47,FALSE),IF($M$3='Half Grith'!$AV$1,VLOOKUP('US MTM - Calculation (Regular)'!B11,'Half Grith'!$A$2:$BN$16,48,FALSE),IF($M$3='Half Grith'!$AW$1,VLOOKUP('US MTM - Calculation (Regular)'!B11,'Half Grith'!$A$2:$BN$16,49,FALSE),IF($M$3='Half Grith'!$AX$1,VLOOKUP('US MTM - Calculation (Regular)'!B11,'Half Grith'!$A$2:$BN$16,50,FALSE),IF($M$3='Half Grith'!$AY$1,VLOOKUP('US MTM - Calculation (Regular)'!B11,'Half Grith'!$A$2:$BN$16,51,FALSE),IF($M$3='Half Grith'!$AZ$1,VLOOKUP('US MTM - Calculation (Regular)'!B11,'Half Grith'!$A$2:$BN$16,52,FALSE),IF($M$3='Half Grith'!$BA$1,VLOOKUP('US MTM - Calculation (Regular)'!B11,'Half Grith'!$A$2:$BN$16,53,FALSE),IF($M$3='Half Grith'!$BB$1,VLOOKUP('US MTM - Calculation (Regular)'!B11,'Half Grith'!$A$2:$BN$16,54,FALSE),IF($M$3='Half Grith'!$BC$1,VLOOKUP('US MTM - Calculation (Regular)'!B11,'Half Grith'!$A$2:$BN$16,55,FALSE),IF($M$3='Half Grith'!$BD$1,VLOOKUP('US MTM - Calculation (Regular)'!B11,'Half Grith'!$A$2:$BN$16,56,FALSE),IF($M$3='Half Grith'!$BE$1,VLOOKUP('US MTM - Calculation (Regular)'!B11,'Half Grith'!$A$2:$BN$16,57,FALSE),IF($M$3='Half Grith'!$BF$1,VLOOKUP('US MTM - Calculation (Regular)'!B11,'Half Grith'!$A$2:$BN$16,58,FALSE),IF($M$3='Half Grith'!$BG$1,VLOOKUP('US MTM - Calculation (Regular)'!B11,'Half Grith'!$A$2:$BN$16,59,FALSE),IF($M$3='Half Grith'!$BH$1,VLOOKUP('US MTM - Calculation (Regular)'!B11,'Half Grith'!$A$2:$BN$16,60,FALSE),IF($M$3='Half Grith'!$BI$1,VLOOKUP('US MTM - Calculation (Regular)'!B11,'Half Grith'!$A$2:$BN$16,61,FALSE),IF($M$3='Half Grith'!$BJ$1,VLOOKUP('US MTM - Calculation (Regular)'!B11,'Half Grith'!$A$2:$BN$16,62,FALSE),IF($M$3='Half Grith'!$BK$1,VLOOKUP('US MTM - Calculation (Regular)'!B11,'Half Grith'!$A$2:$BN$16,63,FALSE),IF($M$3='Half Grith'!$BL$1,VLOOKUP('US MTM - Calculation (Regular)'!B11,'Half Grith'!$A$2:$BN$16,64,FALSE),IF($M$3='Half Grith'!$BM$1,VLOOKUP('US MTM - Calculation (Regular)'!B11,'Half Grith'!$A$2:$BN$16,65,FALSE),))))))))))))))))))))))))))))))))))))))))))))))))))))))))))))))))</f>
        <v>0</v>
      </c>
      <c r="P11" s="265">
        <f>IF($M$4=SEAT!$B$1,VLOOKUP('US MTM - Calculation (Regular)'!B11,SEAT!$A$2:$AY$16,2,FALSE),IF($M$4=SEAT!$C$1,VLOOKUP('US MTM - Calculation (Regular)'!B11,SEAT!$A$2:$AY$16,3,FALSE),IF($M$4=SEAT!$D$1,VLOOKUP('US MTM - Calculation (Regular)'!B11,SEAT!$A$2:$AY$16,4,FALSE),IF($M$4=SEAT!$E$1,VLOOKUP('US MTM - Calculation (Regular)'!B11,SEAT!$A$2:$AY$16,5,FALSE),IF($M$4=SEAT!$F$1,VLOOKUP('US MTM - Calculation (Regular)'!B11,SEAT!$A$2:$AY$16,6,FALSE),IF($M$4=SEAT!$G$1,VLOOKUP('US MTM - Calculation (Regular)'!B11,SEAT!$A$2:$AY$16,7,FALSE),IF($M$4=SEAT!$H$1,VLOOKUP('US MTM - Calculation (Regular)'!B11,SEAT!$A$2:$AY$16,8,FALSE),IF($M$4=SEAT!$I$1,VLOOKUP('US MTM - Calculation (Regular)'!B11,SEAT!$A$2:$AY$16,9,FALSE),IF($M$4=SEAT!$J$1,VLOOKUP('US MTM - Calculation (Regular)'!B11,SEAT!$A$2:$AY$16,10,FALSE),IF($M$4=SEAT!$K$1,VLOOKUP('US MTM - Calculation (Regular)'!B11,SEAT!$A$2:$AY$16,11,FALSE),IF($M$4=SEAT!$L$1,VLOOKUP('US MTM - Calculation (Regular)'!B11,SEAT!$A$2:$AY$16,12,FALSE),IF($M$4=SEAT!$M$1,VLOOKUP('US MTM - Calculation (Regular)'!B11,SEAT!$A$2:$AY$16,13,FALSE),IF($M$4=SEAT!$N$1,VLOOKUP('US MTM - Calculation (Regular)'!B11,SEAT!$A$2:$AY$16,14,FALSE),IF($M$4=SEAT!$O$1,VLOOKUP('US MTM - Calculation (Regular)'!B11,SEAT!$A$2:$AY$16,15,FALSE),IF($M$4=SEAT!$P$1,VLOOKUP('US MTM - Calculation (Regular)'!B11,SEAT!$A$2:$AY$16,16,FALSE),IF($M$4=SEAT!$Q$1,VLOOKUP('US MTM - Calculation (Regular)'!B11,SEAT!$A$2:$AY$16,17,FALSE),IF($M$4=SEAT!$R$1,VLOOKUP('US MTM - Calculation (Regular)'!B11,SEAT!$A$2:$AY$16,18,FALSE),IF($M$4=SEAT!$S$1,VLOOKUP('US MTM - Calculation (Regular)'!B11,SEAT!$A$2:$AY$16,19,FALSE),IF($M$4=SEAT!$T$1,VLOOKUP('US MTM - Calculation (Regular)'!B11,SEAT!$A$2:$AY$16,20,FALSE),IF($M$4=SEAT!$U$1,VLOOKUP('US MTM - Calculation (Regular)'!B11,SEAT!$A$2:$AY$16,21,FALSE),IF($M$4=SEAT!$V$1,VLOOKUP('US MTM - Calculation (Regular)'!B11,SEAT!$A$2:$AY$16,22,FALSE),IF($M$4=SEAT!$W$1,VLOOKUP('US MTM - Calculation (Regular)'!B11,SEAT!$A$2:$AY$16,23,FALSE),IF($M$4=SEAT!$X$1,VLOOKUP('US MTM - Calculation (Regular)'!B11,SEAT!$A$2:$AY$16,24,FALSE),IF($M$4=SEAT!$Y$1,VLOOKUP('US MTM - Calculation (Regular)'!B11,SEAT!$A$2:$AY$16,25,FALSE),IF($M$4=SEAT!$Z$1,VLOOKUP('US MTM - Calculation (Regular)'!B11,SEAT!$A$2:$AY$16,26,FALSE),IF($M$4=SEAT!$AA$1,VLOOKUP('US MTM - Calculation (Regular)'!B11,SEAT!$A$2:$AY$16,27,FALSE),IF($M$4=SEAT!$AB$1,VLOOKUP('US MTM - Calculation (Regular)'!B11,SEAT!$A$2:$AY$16,28,FALSE),IF($M$4=SEAT!$AC$1,VLOOKUP('US MTM - Calculation (Regular)'!B11,SEAT!$A$2:$AY$16,29,FALSE),IF($M$4=SEAT!$AD$1,VLOOKUP('US MTM - Calculation (Regular)'!B11,SEAT!$A$2:$AY$16,30,FALSE),IF($M$4=SEAT!$AE$1,VLOOKUP('US MTM - Calculation (Regular)'!B11,SEAT!$A$2:$AY$16,31,FALSE),IF($M$4=SEAT!$AF$1,VLOOKUP('US MTM - Calculation (Regular)'!B11,SEAT!$A$2:$AY$16,32,FALSE),IF($M$4=SEAT!$AG$1,VLOOKUP('US MTM - Calculation (Regular)'!B11,SEAT!$A$2:$AY$16,33,FALSE),IF($M$4=SEAT!$AH$1,VLOOKUP('US MTM - Calculation (Regular)'!B11,SEAT!$A$2:$AY$16,34,FALSE),IF($M$4=SEAT!$AI$1,VLOOKUP('US MTM - Calculation (Regular)'!B11,SEAT!$A$2:$AY$16,35,FALSE),IF($M$4=SEAT!$AJ$1,VLOOKUP('US MTM - Calculation (Regular)'!B11,SEAT!$A$2:$AY$16,36,FALSE),IF($M$4=SEAT!$AK$1,VLOOKUP('US MTM - Calculation (Regular)'!B11,SEAT!$A$2:$AY$16,37,FALSE),IF($M$4=SEAT!$AL$1,VLOOKUP('US MTM - Calculation (Regular)'!B11,SEAT!$A$2:$AY$16,38,FALSE),IF($M$4=SEAT!$AM$1,VLOOKUP('US MTM - Calculation (Regular)'!B11,SEAT!$A$2:$AY$16,39,FALSE),IF($M$4=SEAT!$AN$1,VLOOKUP('US MTM - Calculation (Regular)'!B11,SEAT!$A$2:$AY$16,40,FALSE),IF($M$4=SEAT!$AO$1,VLOOKUP('US MTM - Calculation (Regular)'!B11,SEAT!$A$2:$AY$16,41,FALSE),IF($M$4=SEAT!$AP$1,VLOOKUP('US MTM - Calculation (Regular)'!B11,SEAT!$A$2:$AY$16,42,FALSE),IF($M$4=SEAT!$AQ$1,VLOOKUP('US MTM - Calculation (Regular)'!B11,SEAT!$A$2:$AY$16,43,FALSE),IF($M$4=SEAT!$AR$1,VLOOKUP('US MTM - Calculation (Regular)'!B11,SEAT!$A$2:$AY$16,44,FALSE),IF($M$4=SEAT!$AS$1,VLOOKUP('US MTM - Calculation (Regular)'!B11,SEAT!$A$2:$AY$16,45,FALSE),IF($M$4=SEAT!$AT$1,VLOOKUP('US MTM - Calculation (Regular)'!B11,SEAT!$A$2:$AY$16,46,FALSE),IF($M$4=SEAT!$AU$1,VLOOKUP('US MTM - Calculation (Regular)'!B11,SEAT!$A$2:$AY$16,47,FALSE),IF($M$4=SEAT!$AV$1,VLOOKUP('US MTM - Calculation (Regular)'!B11,SEAT!$A$2:$AY$16,48,FALSE),IF($M$4=SEAT!$AW$1,VLOOKUP('US MTM - Calculation (Regular)'!B11,SEAT!$A$2:$AY$16,49,FALSE),IF($M$4=SEAT!$AX$1,VLOOKUP('US MTM - Calculation (Regular)'!B11,SEAT!$A$2:$AY$16,50,FALSE),IF($M$4=SEAT!$AY$1,VLOOKUP('US MTM - Calculation (Regular)'!B11,SEAT!$A$2:$AY$16,51,FALSE),))))))))))))))))))))))))))))))))))))))))))))))))))</f>
        <v>0</v>
      </c>
      <c r="Q11" s="265">
        <f>IF($M$5='4LEN'!$B$1,VLOOKUP('US MTM - Calculation (Regular)'!B11,'4LEN'!$A$2:$BM$16,2,FALSE),IF($M$5='4LEN'!$C$1,VLOOKUP('US MTM - Calculation (Regular)'!B11,'4LEN'!$A$2:$BM$16,3,FALSE),IF($M$5='4LEN'!$D$1,VLOOKUP('US MTM - Calculation (Regular)'!B11,'4LEN'!$A$2:$BM$16,4,FALSE),IF($M$5='4LEN'!$E$1,VLOOKUP('US MTM - Calculation (Regular)'!B11,'4LEN'!$A$2:$BM$16,5,FALSE),IF($M$5='4LEN'!$F$1,VLOOKUP('US MTM - Calculation (Regular)'!B11,'4LEN'!$A$2:$BM$16,6,FALSE),IF($M$5='4LEN'!$G$1,VLOOKUP('US MTM - Calculation (Regular)'!B11,'4LEN'!$A$2:$BM$16,7,FALSE),IF($M$5='4LEN'!$H$1,VLOOKUP('US MTM - Calculation (Regular)'!B11,'4LEN'!$A$2:$BM$16,8,FALSE),IF($M$5='4LEN'!$I$1,VLOOKUP('US MTM - Calculation (Regular)'!B11,'4LEN'!$A$2:$BM$16,9,FALSE),IF($M$5='4LEN'!$J$1,VLOOKUP('US MTM - Calculation (Regular)'!B11,'4LEN'!$A$2:$BM$16,10,FALSE),IF($M$5='4LEN'!$K$1,VLOOKUP('US MTM - Calculation (Regular)'!B11,'4LEN'!$A$2:$BM$16,11,FALSE),IF($M$5='4LEN'!$L$1,VLOOKUP('US MTM - Calculation (Regular)'!B11,'4LEN'!$A$2:$BM$16,12,FALSE),IF($M$5='4LEN'!$M$1,VLOOKUP('US MTM - Calculation (Regular)'!B11,'4LEN'!$A$2:$BM$16,13,FALSE),IF($M$5='4LEN'!$N$1,VLOOKUP('US MTM - Calculation (Regular)'!B11,'4LEN'!$A$2:$BM$16,14,FALSE),IF($M$5='4LEN'!$O$1,VLOOKUP('US MTM - Calculation (Regular)'!B11,'4LEN'!$A$2:$BM$16,15,FALSE),IF($M$5='4LEN'!$P$1,VLOOKUP('US MTM - Calculation (Regular)'!B11,'4LEN'!$A$2:$BM$16,16,FALSE),IF($M$5='4LEN'!$Q$1,VLOOKUP('US MTM - Calculation (Regular)'!B11,'4LEN'!$A$2:$BM$16,17,FALSE),IF($M$5='4LEN'!$R$1,VLOOKUP('US MTM - Calculation (Regular)'!B11,'4LEN'!$A$2:$BM$16,18,FALSE),IF($M$5='4LEN'!$S$1,VLOOKUP('US MTM - Calculation (Regular)'!B11,'4LEN'!$A$2:$BM$16,19,FALSE),IF($M$5='4LEN'!$T$1,VLOOKUP('US MTM - Calculation (Regular)'!B11,'4LEN'!$A$2:$BM$16,20,FALSE),IF($M$5='4LEN'!$U$1,VLOOKUP('US MTM - Calculation (Regular)'!B11,'4LEN'!$A$2:$BM$16,21,FALSE),IF($M$5='4LEN'!$V$1,VLOOKUP('US MTM - Calculation (Regular)'!B11,'4LEN'!$A$2:$BM$16,22,FALSE),IF($M$5='4LEN'!$W$1,VLOOKUP('US MTM - Calculation (Regular)'!B11,'4LEN'!$A$2:$BM$16,23,FALSE),IF($M$5='4LEN'!$X$1,VLOOKUP('US MTM - Calculation (Regular)'!B11,'4LEN'!$A$2:$BM$16,24,FALSE),IF($M$5='4LEN'!$Y$1,VLOOKUP('US MTM - Calculation (Regular)'!B11,'4LEN'!$A$2:$BM$16,25,FALSE),IF($M$5='4LEN'!$Z$1,VLOOKUP('US MTM - Calculation (Regular)'!B11,'4LEN'!$A$2:$BM$16,26,FALSE),IF($M$5='4LEN'!$AA$1,VLOOKUP('US MTM - Calculation (Regular)'!B11,'4LEN'!$A$2:$BM$16,27,FALSE),IF($M$5='4LEN'!$AB$1,VLOOKUP('US MTM - Calculation (Regular)'!B11,'4LEN'!$A$2:$BM$16,28,FALSE),IF($M$5='4LEN'!$AC$1,VLOOKUP('US MTM - Calculation (Regular)'!B11,'4LEN'!$A$2:$BM$16,29,FALSE),IF($M$5='4LEN'!$AD$1,VLOOKUP('US MTM - Calculation (Regular)'!B11,'4LEN'!$A$2:$BM$16,30,FALSE),IF($M$5='4LEN'!$AE$1,VLOOKUP('US MTM - Calculation (Regular)'!B11,'4LEN'!$A$2:$BM$16,31,FALSE),IF($M$5='4LEN'!$AF$1,VLOOKUP('US MTM - Calculation (Regular)'!B11,'4LEN'!$A$2:$BM$16,32,FALSE),IF($M$5='4LEN'!$AG$1,VLOOKUP('US MTM - Calculation (Regular)'!B11,'4LEN'!$A$2:$BM$16,33,FALSE),IF($M$5='4LEN'!$AH$1,VLOOKUP('US MTM - Calculation (Regular)'!B11,'4LEN'!$A$2:$BM$16,34,FALSE),IF($M$5='4LEN'!$AI$1,VLOOKUP('US MTM - Calculation (Regular)'!B11,'4LEN'!$A$2:$BM$16,35,FALSE),IF($M$5='4LEN'!$AJ$1,VLOOKUP('US MTM - Calculation (Regular)'!B11,'4LEN'!$A$2:$BM$16,36,FALSE),IF($M$5='4LEN'!$AK$1,VLOOKUP('US MTM - Calculation (Regular)'!B11,'4LEN'!$A$2:$BM$16,37,FALSE),IF($M$5='4LEN'!$AL$1,VLOOKUP('US MTM - Calculation (Regular)'!B11,'4LEN'!$A$2:$BM$16,38,FALSE),IF($M$5='4LEN'!$AM$1,VLOOKUP('US MTM - Calculation (Regular)'!B11,'4LEN'!$A$2:$BM$16,39,FALSE),IF($M$5='4LEN'!$AN$1,VLOOKUP('US MTM - Calculation (Regular)'!B11,'4LEN'!$A$2:$BM$16,40,FALSE),IF($M$5='4LEN'!$AO$1,VLOOKUP('US MTM - Calculation (Regular)'!B11,'4LEN'!$A$2:$BM$16,41,FALSE),IF($M$5='4LEN'!$AP$1,VLOOKUP('US MTM - Calculation (Regular)'!B11,'4LEN'!$A$2:$BM$16,42,FALSE),IF($M$5='4LEN'!$AQ$1,VLOOKUP('US MTM - Calculation (Regular)'!B11,'4LEN'!$A$2:$BM$16,43,FALSE),IF($M$5='4LEN'!$AR$1,VLOOKUP('US MTM - Calculation (Regular)'!B11,'4LEN'!$A$2:$BM$16,44,FALSE),IF($M$5='4LEN'!$AS$1,VLOOKUP('US MTM - Calculation (Regular)'!B11,'4LEN'!$A$2:$BM$16,45,FALSE),IF($M$5='4LEN'!$AT$1,VLOOKUP('US MTM - Calculation (Regular)'!B11,'4LEN'!$A$2:$BM$16,46,FALSE),IF($M$5='4LEN'!$AU$1,VLOOKUP('US MTM - Calculation (Regular)'!B11,'4LEN'!$A$2:$BM$16,47,FALSE),IF($M$5='4LEN'!$AV$1,VLOOKUP('US MTM - Calculation (Regular)'!B11,'4LEN'!$A$2:$BM$16,48,FALSE),IF($M$5='4LEN'!$AW$1,VLOOKUP('US MTM - Calculation (Regular)'!B11,'4LEN'!$A$2:$BM$16,49,FALSE),IF($M$5='4LEN'!$AX$1,VLOOKUP('US MTM - Calculation (Regular)'!B11,'4LEN'!$A$2:$BM$16,50,FALSE),IF($M$5='4LEN'!$AY$1,VLOOKUP('US MTM - Calculation (Regular)'!B11,'4LEN'!$A$2:$BM$16,51,FALSE),IF($M$5='4LEN'!$AZ$1,VLOOKUP('US MTM - Calculation (Regular)'!B11,'4LEN'!$A$2:$BM$16,52,FALSE),IF($M$5='4LEN'!$BA$1,VLOOKUP('US MTM - Calculation (Regular)'!B11,'4LEN'!$A$2:$BM$16,53,FALSE),IF($M$5='4LEN'!$BB$1,VLOOKUP('US MTM - Calculation (Regular)'!B11,'4LEN'!$A$2:$BM$16,54,FALSE),IF($M$5='4LEN'!$BC$1,VLOOKUP('US MTM - Calculation (Regular)'!B11,'4LEN'!$A$2:$BM$16,55,FALSE),IF($M$5='4LEN'!$BD$1,VLOOKUP('US MTM - Calculation (Regular)'!B11,'4LEN'!$A$2:$BM$16,56,FALSE),IF($M$5='4LEN'!$BE$1,VLOOKUP('US MTM - Calculation (Regular)'!B11,'4LEN'!$A$2:$BM$16,57,FALSE),IF($M$5='4LEN'!$BF$1,VLOOKUP('US MTM - Calculation (Regular)'!B11,'4LEN'!$A$2:$BM$16,58,FALSE),IF($M$5='4LEN'!$BG$1,VLOOKUP('US MTM - Calculation (Regular)'!B11,'4LEN'!$A$2:$BM$16,59,FALSE),IF($M$5='4LEN'!$BH$1,VLOOKUP('US MTM - Calculation (Regular)'!B11,'4LEN'!$A$2:$BM$16,60,FALSE),IF($M$5='4LEN'!$BI$1,VLOOKUP('US MTM - Calculation (Regular)'!B11,'4LEN'!$A$2:$BL$16,61,FALSE),IF($M$5='4LEN'!$BJ$1,VLOOKUP('US MTM - Calculation (Regular)'!B11,'4LEN'!$A$2:$BM$16,62,FALSE),IF($M$5='4LEN'!$BK$1,VLOOKUP('US MTM - Calculation (Regular)'!B11,'4LEN'!$A$2:$BM$16,63,FALSE),IF($M$5='4LEN'!$BL$1,VLOOKUP('US MTM - Calculation (Regular)'!B11,'4LEN'!$A$2:$BM$16,64,FALSE),IF($M$5='4LEN'!$BM$1,VLOOKUP('US MTM - Calculation (Regular)'!B11,'4LEN'!$A$2:$BM$16,65,FALSE),))))))))))))))))))))))))))))))))))))))))))))))))))))))))))))))))</f>
        <v>0</v>
      </c>
      <c r="R11" s="265">
        <f>IF($M$5='15VENT'!$B$1,VLOOKUP('US MTM - Calculation (Regular)'!B11,'15VENT'!$A$2:$BM$16,2,FALSE),IF($M$5='15VENT'!$C$1,VLOOKUP('US MTM - Calculation (Regular)'!B11,'15VENT'!$A$2:$BM$16,3,FALSE),IF($M$5='15VENT'!$D$1,VLOOKUP('US MTM - Calculation (Regular)'!B11,'15VENT'!$A$2:$BM$16,4,FALSE),IF($M$5='15VENT'!$E$1,VLOOKUP('US MTM - Calculation (Regular)'!B11,'15VENT'!$A$2:$BM$16,5,FALSE),IF($M$5='15VENT'!$F$1,VLOOKUP('US MTM - Calculation (Regular)'!B11,'15VENT'!$A$2:$BM$16,6,FALSE),IF($M$5='15VENT'!$G$1,VLOOKUP('US MTM - Calculation (Regular)'!B11,'15VENT'!$A$2:$BM$16,7,FALSE),IF($M$5='15VENT'!$H$1,VLOOKUP('US MTM - Calculation (Regular)'!B11,'15VENT'!$A$2:$BM$16,8,FALSE),IF($M$5='15VENT'!$I$1,VLOOKUP('US MTM - Calculation (Regular)'!B11,'15VENT'!$A$2:$BM$16,9,FALSE),IF($M$5='15VENT'!$J$1,VLOOKUP('US MTM - Calculation (Regular)'!B11,'15VENT'!$A$2:$BM$16,10,FALSE),IF($M$5='15VENT'!$K$1,VLOOKUP('US MTM - Calculation (Regular)'!B11,'15VENT'!$A$2:$BM$16,11,FALSE),IF($M$5='15VENT'!$L$1,VLOOKUP('US MTM - Calculation (Regular)'!B11,'15VENT'!$A$2:$BM$16,12,FALSE),IF($M$5='15VENT'!$M$1,VLOOKUP('US MTM - Calculation (Regular)'!B11,'15VENT'!$A$2:$BM$16,13,FALSE),IF($M$5='15VENT'!$N$1,VLOOKUP('US MTM - Calculation (Regular)'!B11,'15VENT'!$A$2:$BM$16,14,FALSE),IF($M$5='15VENT'!$O$1,VLOOKUP('US MTM - Calculation (Regular)'!B11,'15VENT'!$A$2:$BM$16,15,FALSE),IF($M$5='15VENT'!$P$1,VLOOKUP('US MTM - Calculation (Regular)'!B11,'15VENT'!$A$2:$BM$16,16,FALSE),IF($M$5='15VENT'!$Q$1,VLOOKUP('US MTM - Calculation (Regular)'!B11,'15VENT'!$A$2:$BM$16,17,FALSE),IF($M$5='15VENT'!$R$1,VLOOKUP('US MTM - Calculation (Regular)'!B11,'15VENT'!$A$2:$BM$16,18,FALSE),IF($M$5='15VENT'!$S$1,VLOOKUP('US MTM - Calculation (Regular)'!B11,'15VENT'!$A$2:$BM$16,19,FALSE),IF($M$5='15VENT'!$T$1,VLOOKUP('US MTM - Calculation (Regular)'!B11,'15VENT'!$A$2:$BM$16,20,FALSE),IF($M$5='15VENT'!$U$1,VLOOKUP('US MTM - Calculation (Regular)'!B11,'15VENT'!$A$2:$BM$16,21,FALSE),IF($M$5='15VENT'!$V$1,VLOOKUP('US MTM - Calculation (Regular)'!B11,'15VENT'!$A$2:$BM$16,22,FALSE),IF($M$5='15VENT'!$W$1,VLOOKUP('US MTM - Calculation (Regular)'!B11,'15VENT'!$A$2:$BM$16,23,FALSE),IF($M$5='15VENT'!$X$1,VLOOKUP('US MTM - Calculation (Regular)'!B11,'15VENT'!$A$2:$BM$16,24,FALSE),IF($M$5='15VENT'!$Y$1,VLOOKUP('US MTM - Calculation (Regular)'!B11,'15VENT'!$A$2:$BM$16,25,FALSE),IF($M$5='15VENT'!$Z$1,VLOOKUP('US MTM - Calculation (Regular)'!B11,'15VENT'!$A$2:$BM$16,26,FALSE),IF($M$5='15VENT'!$AA$1,VLOOKUP('US MTM - Calculation (Regular)'!B11,'15VENT'!$A$2:$BM$16,27,FALSE),IF($M$5='15VENT'!$AB$1,VLOOKUP('US MTM - Calculation (Regular)'!B11,'15VENT'!$A$2:$BM$16,28,FALSE),IF($M$5='15VENT'!$AC$1,VLOOKUP('US MTM - Calculation (Regular)'!B11,'15VENT'!$A$2:$BM$16,29,FALSE),IF($M$5='15VENT'!$AD$1,VLOOKUP('US MTM - Calculation (Regular)'!B11,'15VENT'!$A$2:$BM$16,30,FALSE),IF($M$5='15VENT'!$AE$1,VLOOKUP('US MTM - Calculation (Regular)'!B11,'15VENT'!$A$2:$BM$16,31,FALSE),IF($M$5='15VENT'!$AF$1,VLOOKUP('US MTM - Calculation (Regular)'!B11,'15VENT'!$A$2:$BM$16,32,FALSE),IF($M$5='15VENT'!$AG$1,VLOOKUP('US MTM - Calculation (Regular)'!B11,'15VENT'!$A$2:$BM$16,33,FALSE),IF($M$5='15VENT'!$AH$1,VLOOKUP('US MTM - Calculation (Regular)'!B11,'15VENT'!$A$2:$BM$16,34,FALSE),IF($M$5='15VENT'!$AI$1,VLOOKUP('US MTM - Calculation (Regular)'!B11,'15VENT'!$A$2:$BM$16,35,FALSE),IF($M$5='15VENT'!$AJ$1,VLOOKUP('US MTM - Calculation (Regular)'!B11,'15VENT'!$A$2:$BM$16,36,FALSE),IF($M$5='15VENT'!$AK$1,VLOOKUP('US MTM - Calculation (Regular)'!B11,'15VENT'!$A$2:$BM$16,37,FALSE),IF($M$5='15VENT'!$AL$1,VLOOKUP('US MTM - Calculation (Regular)'!B11,'15VENT'!$A$2:$BM$16,38,FALSE),IF($M$5='15VENT'!$AM$1,VLOOKUP('US MTM - Calculation (Regular)'!B11,'15VENT'!$A$2:$BM$16,39,FALSE),IF($M$5='15VENT'!$AN$1,VLOOKUP('US MTM - Calculation (Regular)'!B11,'15VENT'!$A$2:$BM$16,40,FALSE),IF($M$5='15VENT'!$AO$1,VLOOKUP('US MTM - Calculation (Regular)'!B11,'15VENT'!$A$2:$BM$16,41,FALSE),IF($M$5='15VENT'!$AP$1,VLOOKUP('US MTM - Calculation (Regular)'!B11,'15VENT'!$A$2:$BM$16,42,FALSE),IF($M$5='15VENT'!$AQ$1,VLOOKUP('US MTM - Calculation (Regular)'!B11,'15VENT'!$A$2:$BM$16,43,FALSE),IF($M$5='15VENT'!$AR$1,VLOOKUP('US MTM - Calculation (Regular)'!B11,'15VENT'!$A$2:$BM$16,44,FALSE),IF($M$5='15VENT'!$AS$1,VLOOKUP('US MTM - Calculation (Regular)'!B11,'15VENT'!$A$2:$BM$16,45,FALSE),IF($M$5='15VENT'!$AT$1,VLOOKUP('US MTM - Calculation (Regular)'!B11,'15VENT'!$A$2:$BM$16,46,FALSE),IF($M$5='15VENT'!$AU$1,VLOOKUP('US MTM - Calculation (Regular)'!B11,'15VENT'!$A$2:$BM$16,47,FALSE),IF($M$5='15VENT'!$AV$1,VLOOKUP('US MTM - Calculation (Regular)'!B11,'15VENT'!$A$2:$BM$16,48,FALSE),IF($M$5='15VENT'!$AW$1,VLOOKUP('US MTM - Calculation (Regular)'!B11,'15VENT'!$A$2:$BM$16,49,FALSE),IF($M$5='15VENT'!$AX$1,VLOOKUP('US MTM - Calculation (Regular)'!B11,'15VENT'!$A$2:$BM$16,50,FALSE),IF($M$5='15VENT'!$AY$1,VLOOKUP('US MTM - Calculation (Regular)'!B11,'15VENT'!$A$2:$BM$16,51,FALSE),IF($M$5='15VENT'!$AZ$1,VLOOKUP('US MTM - Calculation (Regular)'!B11,'15VENT'!$A$2:$BM$16,52,FALSE),IF($M$5='15VENT'!$BA$1,VLOOKUP('US MTM - Calculation (Regular)'!B11,'15VENT'!$A$2:$BM$16,53,FALSE),IF($M$5='15VENT'!$BB$1,VLOOKUP('US MTM - Calculation (Regular)'!B11,'15VENT'!$A$2:$BM$16,54,FALSE),IF($M$5='15VENT'!$BC$1,VLOOKUP('US MTM - Calculation (Regular)'!B11,'15VENT'!$A$2:$BM$16,55,FALSE),IF($M$5='15VENT'!$BD$1,VLOOKUP('US MTM - Calculation (Regular)'!B11,'15VENT'!$A$2:$BM$16,56,FALSE),IF($M$5='15VENT'!$BE$1,VLOOKUP('US MTM - Calculation (Regular)'!B11,'15VENT'!$A$2:$BM$16,57,FALSE),IF($M$5='15VENT'!$BF$1,VLOOKUP('US MTM - Calculation (Regular)'!B11,'15VENT'!$A$2:$BM$16,58,FALSE),IF($M$5='15VENT'!$BG$1,VLOOKUP('US MTM - Calculation (Regular)'!B11,'15VENT'!$A$2:$BM$16,59,FALSE),IF($M$5='15VENT'!$BH$1,VLOOKUP('US MTM - Calculation (Regular)'!B11,'15VENT'!$A$2:$BM$16,60,FALSE),IF($M$5='15VENT'!$BI$1,VLOOKUP('US MTM - Calculation (Regular)'!B11,'15VENT'!$A$2:$BJ$16,61,FALSE),IF($M$5='15VENT'!$BJ$1,VLOOKUP('US MTM - Calculation (Regular)'!B11,'15VENT'!$A$2:$BM$16,62,FALSE),IF($M$5='15VENT'!$BK$1,VLOOKUP('US MTM - Calculation (Regular)'!B11,'15VENT'!$A$2:$BM$16,63,FALSE),IF($M$5='15VENT'!$BL$1,VLOOKUP('US MTM - Calculation (Regular)'!B11,'15VENT'!$A$2:$BM$16,64,FALSE),IF($M$5='15VENT'!$BM$1,VLOOKUP('US MTM - Calculation (Regular)'!B11,'15VENT'!$A$2:$BM$16,65,FALSE),))))))))))))))))))))))))))))))))))))))))))))))))))))))))))))))))</f>
        <v>0</v>
      </c>
      <c r="S11" s="266">
        <f t="shared" si="4"/>
        <v>-0.25</v>
      </c>
      <c r="T11" s="274"/>
      <c r="U11" s="268" t="s">
        <v>91</v>
      </c>
      <c r="V11" s="288" t="str">
        <f>IF(OR(Sheet1!C77="",Sheet1!C77=" "),"",Sheet1!C77)</f>
        <v/>
      </c>
      <c r="W11" s="246"/>
      <c r="X11" s="259">
        <v>10</v>
      </c>
      <c r="Y11" s="260" t="s">
        <v>336</v>
      </c>
      <c r="Z11" s="247" t="str">
        <f>IF($Z$1="","",HLOOKUP($Z$1,'MTM US TRS (R)'!$A$2:$EV$13,ROW(),FALSE))</f>
        <v/>
      </c>
      <c r="AA11" s="265">
        <f>IF(Z11=" ",0,IF($AH$13='Deep Seat -'!$B$1,VLOOKUP('US MTM - Calculation (Regular)'!Y11,'Deep Seat -'!$A$2:$D$13,2,FALSE),IF($AH$13='Deep Seat -'!$C$1,VLOOKUP('US MTM - Calculation (Regular)'!Y11,'Deep Seat -'!$A$2:$D$13,3,FALSE),IF($AH$13='Deep Seat -'!$D$1,VLOOKUP('US MTM - Calculation (Regular)'!Y11,'Deep Seat -'!$A$2:$D$13,4,FALSE),))))</f>
        <v>0</v>
      </c>
      <c r="AB11" s="265">
        <f>IF(Z11=" ",0,IF($AH$14='Hip Forw +'!$B$1,VLOOKUP('US MTM - Calculation (Regular)'!Y11,'Hip Forw +'!$A$2:$E$13,2,FALSE),IF($AH$14='Hip Forw +'!$C$1,VLOOKUP('US MTM - Calculation (Regular)'!Y11,'Hip Forw +'!$A$2:$E$13,3,FALSE),IF($AH$14='Hip Forw +'!$D$1,VLOOKUP('US MTM - Calculation (Regular)'!Y11,'Hip Forw +'!$A$2:$E$13,4,FALSE),IF($AH$14='Hip Forw +'!$E$1,VLOOKUP('US MTM - Calculation (Regular)'!Y11,'Hip Forw +'!$A$2:$E$13,5,FALSE),)))))</f>
        <v>0</v>
      </c>
      <c r="AC11" s="265">
        <f>IF(Z11=" ",0,IF($AH$15='Low Fron'!$B$1,VLOOKUP('US MTM - Calculation (Regular)'!Y11,'Low Fron'!$A$2:$L$13,2,FALSE),IF($AH$15='Low Fron'!$C$1,VLOOKUP('US MTM - Calculation (Regular)'!Y11,'Low Fron'!$A$2:$L$13,3,FALSE),IF($AH$15='Low Fron'!$D$1,VLOOKUP('US MTM - Calculation (Regular)'!Y11,'Low Fron'!$A$2:$L$13,4,FALSE),IF($AH$15='Low Fron'!$E$1,VLOOKUP('US MTM - Calculation (Regular)'!Y11,'Low Fron'!$A$2:$L$13,5,FALSE),IF($AH$15='Low Fron'!$F$1,VLOOKUP('US MTM - Calculation (Regular)'!Y11,'Low Fron'!$A$2:$L$13,6,FALSE),IF($AH$15='Low Fron'!$G$1,VLOOKUP('US MTM - Calculation (Regular)'!Y11,'Low Fron'!$A$2:$L$13,7,FALSE),IF($AH$15='Low Fron'!$H$1,VLOOKUP('US MTM - Calculation (Regular)'!Y11,'Low Fron'!$A$2:$L$13,8,FALSE),IF($AH$15='Low Fron'!$I$1,VLOOKUP('US MTM - Calculation (Regular)'!Y11,'Low Fron'!$A$2:$L$13,9,FALSE),IF($AH$15='Low Fron'!$J$1,VLOOKUP('US MTM - Calculation (Regular)'!Y11,'Low Fron'!$A$2:$L$13,10,FALSE),IF($AH$15='Low Fron'!$K$1,VLOOKUP('US MTM - Calculation (Regular)'!Y11,'Low Fron'!$A$2:$L$13,11,FALSE),IF($AH$15='Low Fron'!$L$1,VLOOKUP('US MTM - Calculation (Regular)'!Y11,'Low Fron'!$A$2:$L$13,12,FALSE),))))))))))))</f>
        <v>0</v>
      </c>
      <c r="AD11" s="265">
        <f>IF(Z11=" ",0,IF($AH$16='Plucrot +'!$B$1,VLOOKUP('US MTM - Calculation (Regular)'!Y11,'Plucrot +'!$A$2:$W$13,2,FALSE),IF($AH$16='Plucrot +'!$C$1,VLOOKUP('US MTM - Calculation (Regular)'!Y11,'Plucrot +'!$A$2:$W$13,3,FALSE),IF($AH$16='Plucrot +'!$D$1,VLOOKUP('US MTM - Calculation (Regular)'!Y11,'Plucrot +'!$A$2:$W$13,4,FALSE),IF($AH$16='Plucrot +'!$E$1,VLOOKUP('US MTM - Calculation (Regular)'!Y11,'Plucrot +'!$A$2:$W$13,5,FALSE),IF($AH$16='Plucrot +'!$F$1,VLOOKUP('US MTM - Calculation (Regular)'!Y11,'Plucrot +'!$A$2:$W$13,6,FALSE),IF($AH$16='Plucrot +'!$G$1,VLOOKUP('US MTM - Calculation (Regular)'!Y11,'Plucrot +'!$A$2:$W$13,7,FALSE),IF($AH$16='Plucrot +'!$H$1,VLOOKUP('US MTM - Calculation (Regular)'!Y11,'Plucrot +'!$A$2:$W$13,8,FALSE),IF($AH$16='Plucrot +'!$I$1,VLOOKUP('US MTM - Calculation (Regular)'!Y11,'Plucrot +'!$A$2:$W$13,9,FALSE),IF($AH$16='Plucrot +'!$J$1,VLOOKUP('US MTM - Calculation (Regular)'!Y11,'Plucrot +'!$A$2:$W$13,10,FALSE),IF($AH$16='Plucrot +'!$K$1,VLOOKUP('US MTM - Calculation (Regular)'!Y11,'Plucrot +'!$A$2:$W$13,11,FALSE),IF($AH$16='Plucrot +'!$L$1,VLOOKUP('US MTM - Calculation (Regular)'!Y11,'Plucrot +'!$A$2:$W$13,12,FALSE),IF($AH$16='Plucrot +'!$M$1,VLOOKUP('US MTM - Calculation (Regular)'!Y11,'Plucrot +'!$A$2:$W$13,13,FALSE),IF($AH$16='Plucrot +'!$N$1,VLOOKUP('US MTM - Calculation (Regular)'!Y11,'Plucrot +'!$A$2:$W$13,14,FALSE),IF($AH$16='Plucrot +'!$O$1,VLOOKUP('US MTM - Calculation (Regular)'!Y11,'Plucrot +'!$A$2:$W$13,15,FALSE),IF($AH$16='Plucrot +'!$P$1,VLOOKUP('US MTM - Calculation (Regular)'!Y11,'Plucrot +'!$A$2:$W$13,16,FALSE),IF($AH$16='Plucrot +'!$Q$1,VLOOKUP('US MTM - Calculation (Regular)'!Y11,'Plucrot +'!$A$2:$W$13,17,FALSE),IF($AH$16='Plucrot +'!$R$1,VLOOKUP('US MTM - Calculation (Regular)'!Y11,'Plucrot +'!$A$2:$W$13,18,FALSE),IF($AH$16='Plucrot +'!$S$1,VLOOKUP('US MTM - Calculation (Regular)'!Y11,'Plucrot +'!$A$2:$W$13,19,FALSE),IF($AH$16='Plucrot +'!$T$1,VLOOKUP('US MTM - Calculation (Regular)'!Y11,'Plucrot +'!$A$2:$W$13,20,FALSE),IF($AH$16='Plucrot +'!$U$1,VLOOKUP('US MTM - Calculation (Regular)'!Y11,'Plucrot +'!$A$2:$W$13,21,FALSE),IF($AH$16='Plucrot +'!$V$1,VLOOKUP('US MTM - Calculation (Regular)'!Y11,'Plucrot +'!$A$2:$W$13,22,FALSE),IF($AH$16='Plucrot +'!$W$1,VLOOKUP('US MTM - Calculation (Regular)'!Y11,'Plucrot +'!$A$2:$W$13,23,FALSE),)))))))))))))))))))))))</f>
        <v>0</v>
      </c>
      <c r="AE11" s="265">
        <f>IF(Z11=" ",0,IF($AH$17='Rais BK + -'!$B$1,VLOOKUP('US MTM - Calculation (Regular)'!Y11,'Rais BK + -'!$A$2:$W$13,2,FALSE),IF($AH$17='Rais BK + -'!$C$1,VLOOKUP('US MTM - Calculation (Regular)'!Y11,'Rais BK + -'!$A$2:$W$13,3,FALSE),IF($AH$17='Rais BK + -'!$D$1,VLOOKUP('US MTM - Calculation (Regular)'!Y11,'Rais BK + -'!$A$2:$W$13,4,FALSE),IF($AH$17='Rais BK + -'!$E$1,VLOOKUP('US MTM - Calculation (Regular)'!Y11,'Rais BK + -'!$A$2:$W$13,5,FALSE),IF($AH$17='Rais BK + -'!$F$1,VLOOKUP('US MTM - Calculation (Regular)'!Y11,'Rais BK + -'!$A$2:$W$13,6,FALSE),IF($AH$17='Rais BK + -'!$G$1,VLOOKUP('US MTM - Calculation (Regular)'!Y11,'Rais BK + -'!$A$2:$W$13,7,FALSE),IF($AH$17='Rais BK + -'!$H$1,VLOOKUP('US MTM - Calculation (Regular)'!Y11,'Rais BK + -'!$A$2:$W$13,8,FALSE),IF($AH$17='Rais BK + -'!$I$1,VLOOKUP('US MTM - Calculation (Regular)'!Y11,'Rais BK + -'!$A$2:$W$13,9,FALSE),IF($AH$17='Rais BK + -'!$J$1,VLOOKUP('US MTM - Calculation (Regular)'!Y11,'Rais BK + -'!$A$2:$W$13,10,FALSE),IF($AH$17='Rais BK + -'!$K$1,VLOOKUP('US MTM - Calculation (Regular)'!Y11,'Rais BK + -'!$A$2:$W$13,11,FALSE),IF($AH$17='Rais BK + -'!$L$1,VLOOKUP('US MTM - Calculation (Regular)'!Y11,'Rais BK + -'!$A$2:$W$13,12,FALSE),IF($AH$17='Rais BK + -'!$M$1,VLOOKUP('US MTM - Calculation (Regular)'!Y11,'Rais BK + -'!$A$2:$W$13,13,FALSE),IF($AH$17='Rais BK + -'!$N$1,VLOOKUP('US MTM - Calculation (Regular)'!Y11,'Rais BK + -'!$A$2:$W$13,14,FALSE),IF($AH$17='Rais BK + -'!$O$1,VLOOKUP('US MTM - Calculation (Regular)'!Y11,'Rais BK + -'!$A$2:$W$13,15,FALSE),IF($AH$17='Rais BK + -'!$P$1,VLOOKUP('US MTM - Calculation (Regular)'!Y11,'Rais BK + -'!$A$2:$W$13,16,FALSE),IF($AH$17='Rais BK + -'!$Q$1,VLOOKUP('US MTM - Calculation (Regular)'!Y11,'Rais BK + -'!$A$2:$W$13,17,FALSE),IF($AH$17='Rais BK + -'!$R$1,VLOOKUP('US MTM - Calculation (Regular)'!Y11,'Rais BK + -'!$A$2:$W$13,18,FALSE),IF($AH$17='Rais BK + -'!$S$1,VLOOKUP('US MTM - Calculation (Regular)'!Y11,'Rais BK + -'!$A$2:$W$13,19,FALSE),IF($AH$17='Rais BK + -'!$T$1,VLOOKUP('US MTM - Calculation (Regular)'!Y11,'Rais BK + -'!$A$2:$W$13,20,FALSE),IF($AH$17='Rais BK + -'!$U$1,VLOOKUP('US MTM - Calculation (Regular)'!Y11,'Rais BK + -'!$A$2:$W$13,21,FALSE),IF($AH$17='Rais BK + -'!$V$1,VLOOKUP('US MTM - Calculation (Regular)'!Y11,'Rais BK + -'!$A$2:$W$13,22,FALSE),IF($AH$17='Rais BK + -'!$W$1,VLOOKUP('US MTM - Calculation (Regular)'!Y11,'Rais BK + -'!$A$2:$W$13,23,FALSE),)))))))))))))))))))))))</f>
        <v>0</v>
      </c>
      <c r="AF11" s="263">
        <f t="shared" si="0"/>
        <v>0</v>
      </c>
      <c r="AG11" s="242">
        <f>IF(OR(Sheet1!C144="",Sheet1!C144=" "),0,Sheet1!C144)</f>
        <v>0</v>
      </c>
      <c r="AH11" s="266">
        <f>IF(AG11=0,0, AG11-AF11)</f>
        <v>0</v>
      </c>
      <c r="AI11" s="286"/>
      <c r="AJ11" s="289" t="s">
        <v>299</v>
      </c>
      <c r="AK11" s="288" t="str">
        <f>IF(OR(Sheet1!C164="",Sheet1!C164=" "),"",Sheet1!C164)</f>
        <v/>
      </c>
      <c r="AM11" s="282"/>
      <c r="AN11" s="282"/>
      <c r="AO11" s="278"/>
      <c r="AP11" s="268" t="s">
        <v>598</v>
      </c>
      <c r="AQ11" s="250" t="str">
        <f>IF($AQ$1="","",HLOOKUP($AQ$1,'Measurement Chart'!$A$1:$AG$14,ROW(),FALSE))</f>
        <v/>
      </c>
      <c r="AR11" s="242">
        <f>IF(OR(Sheet1!C305="",Sheet1!C305=" "),0,Sheet1!C305)</f>
        <v>0</v>
      </c>
      <c r="AS11" s="251">
        <f t="shared" si="1"/>
        <v>0</v>
      </c>
      <c r="AT11" s="252">
        <f>IF($AS$4='Front Length +'!$B$1,VLOOKUP(AP11,'Front Length +'!$A$2:$AO$14,2,FALSE),IF($AS$4='Front Length +'!$C$1,VLOOKUP(AP11,'Front Length +'!$A$2:$AO$14,3,FALSE),IF($AS$4='Front Length +'!$D$1,VLOOKUP(AP11,'Front Length +'!$A$2:$AO$14,4,FALSE),IF($AS$4='Front Length +'!$E$1,VLOOKUP(AP11,'Front Length +'!$A$2:$AO$14,5,FALSE),IF($AS$4='Front Length +'!$F$1,VLOOKUP(AP11,'Front Length +'!$A$2:$AO$14,6,FALSE),IF($AS$4='Front Length +'!$G$1,VLOOKUP(AP11,'Front Length +'!$A$2:$AO$14,7,FALSE),IF($AS$4='Front Length +'!$H$1,VLOOKUP(AP11,'Front Length +'!$A$2:$AO$14,8,FALSE),IF($AS$4='Front Length +'!$I$1,VLOOKUP(AP11,'Front Length +'!$A$2:$AO$14,9,FALSE),IF($AS$4='Front Length +'!$J$1,VLOOKUP(AP11,'Front Length +'!$A$2:$AO$14,10,FALSE),IF($AS$4='Front Length +'!$K$1,VLOOKUP(AP11,'Front Length +'!$A$2:$AO$14,11,FALSE),IF($AS$4='Front Length +'!$L$1,VLOOKUP(AP11,'Front Length +'!$A$2:$AO$14,12,FALSE),IF($AS$4='Front Length +'!$M$1,VLOOKUP(AP11,'Front Length +'!$A$2:$AO$14,13,FALSE),IF($AS$4='Front Length +'!$N$1,VLOOKUP(AP11,'Front Length +'!$A$2:$AO$14,14,FALSE),IF($AS$4='Front Length +'!$O$1,VLOOKUP(AP11,'Front Length +'!$A$2:$AO$14,15,FALSE),IF($AS$4='Front Length +'!$P$1,VLOOKUP(AP11,'Front Length +'!$A$2:$AO$14,16,FALSE),IF($AS$4='Front Length +'!$Q$1,VLOOKUP(AP11,'Front Length +'!$A$2:$AO$14,17,FALSE),IF($AS$4='Front Length +'!$R$1,VLOOKUP(AP11,'Front Length +'!$A$2:$AO$14,18,FALSE),IF($AS$4='Front Length +'!$S$1,VLOOKUP(AP11,'Front Length +'!$A$2:$AO$14,19,FALSE),IF($AS$4='Front Length +'!$T$1,VLOOKUP(AP11,'Front Length +'!$A$2:$AO$14,20,FALSE),IF($AS$4='Front Length +'!$U$1,VLOOKUP(AP11,'Front Length +'!$A$2:$AO$14,21,FALSE),IF($AS$4='Front Length +'!$V$1,VLOOKUP(AP11,'Front Length +'!$A$2:$AO$14,22,FALSE),IF($AS$4='Front Length +'!$W$1,VLOOKUP(AP11,'Front Length +'!$A$2:$AO$14,23,FALSE),IF($AS$4='Front Length +'!$X$1,VLOOKUP(AP11,'Front Length +'!$A$2:$AO$14,24,FALSE),IF($AS$4='Front Length +'!$Y$1,VLOOKUP(AP11,'Front Length +'!$A$2:$AO$14,25,FALSE),IF($AS$4='Front Length +'!$Z$1,VLOOKUP(AP11,'Front Length +'!$A$2:$AO$14,26,FALSE),IF($AS$4='Front Length +'!$AA$1,VLOOKUP(AP11,'Front Length +'!$A$2:$AO$14,27,FALSE),IF($AS$4='Front Length +'!$AB$1,VLOOKUP(AP11,'Front Length +'!$A$2:$AO$14,28,FALSE),IF($AS$4='Front Length +'!$AC$1,VLOOKUP(AP11,'Front Length +'!$A$2:$AO$14,29,FALSE),IF($AS$4='Front Length +'!$AD$1,VLOOKUP(AP11,'Front Length +'!$A$2:$AO$14,30,FALSE),IF($AS$4='Front Length +'!$AE$1,VLOOKUP(AP11,'Front Length +'!$A$2:$AO$14,31,FALSE),IF($AS$4='Front Length +'!$AF$1,VLOOKUP(AP11,'Front Length +'!$A$2:$AO$14,32,FALSE),IF($AS$4='Front Length +'!$AG$1,VLOOKUP(AP11,'Front Length +'!$A$2:$AO$14,33,FALSE),IF($AS$4='Front Length +'!$AH$1,VLOOKUP(AP11,'Front Length +'!$A$2:$AO$14,34,FALSE),IF($AS$4='Front Length +'!$AI$1,VLOOKUP(AP11,'Front Length +'!$A$2:$AO$14,35,FALSE),IF($AS$4='Front Length +'!$AJ$1,VLOOKUP(AP11,'Front Length +'!$A$2:$AO$14,36,FALSE),IF($AS$4='Front Length +'!$AK$1,VLOOKUP(AP11,'Front Length +'!$A$2:$AO$14,37,FALSE),IF($AS$4='Front Length +'!$AL$1,VLOOKUP(AP11,'Front Length +'!$A$2:$AO$14,38,FALSE),IF($AS$4='Front Length +'!$AM$1,VLOOKUP(AP11,'Front Length +'!$A$2:$AO$14,39,FALSE),IF($AS$4='Front Length +'!$AN$1,VLOOKUP(AP11,'Front Length +'!$A$2:$AO$14,40,FALSE),IF($AS$4='Front Length +'!$AO$1,VLOOKUP(AP11,'Front Length +'!$A$2:$AO$14,41,FALSE),))))))))))))))))))))))))))))))))))))))))</f>
        <v>0</v>
      </c>
      <c r="AU11" s="252">
        <f>IF($AS$4='Front Length -'!$B$1,VLOOKUP(AP11,'Front Length -'!$A$2:$AO$14,2,FALSE),IF($AS$4='Front Length -'!$C$1,VLOOKUP(AP11,'Front Length -'!$A$2:$AO$14,3,FALSE),IF($AS$4='Front Length -'!$D$1,VLOOKUP(AP11,'Front Length -'!$A$2:$AO$14,4,FALSE),IF($AS$4='Front Length -'!$E$1,VLOOKUP(AP11,'Front Length -'!$A$2:$AO$14,5,FALSE),IF($AS$4='Front Length -'!$F$1,VLOOKUP(AP11,'Front Length -'!$A$2:$AO$14,6,FALSE),IF($AS$4='Front Length -'!$G$1,VLOOKUP(AP11,'Front Length -'!$A$2:$AO$14,7,FALSE),IF($AS$4='Front Length -'!$H$1,VLOOKUP(AP11,'Front Length -'!$A$2:$AO$14,8,FALSE),IF($AS$4='Front Length -'!$I$1,VLOOKUP(AP11,'Front Length -'!$A$2:$AO$14,9,FALSE),IF($AS$4='Front Length -'!$J$1,VLOOKUP(AP11,'Front Length -'!$A$2:$AO$14,10,FALSE),IF($AS$4='Front Length -'!$K$1,VLOOKUP(AP11,'Front Length -'!$A$2:$AO$14,11,FALSE),IF($AS$4='Front Length -'!$L$1,VLOOKUP(AP11,'Front Length -'!$A$2:$AO$14,12,FALSE),IF($AS$4='Front Length -'!$M$1,VLOOKUP(AP11,'Front Length -'!$A$2:$AO$14,13,FALSE),IF($AS$4='Front Length -'!$N$1,VLOOKUP(AP11,'Front Length -'!$A$2:$AO$14,14,FALSE),IF($AS$4='Front Length -'!$O$1,VLOOKUP(AP11,'Front Length -'!$A$2:$AO$14,15,FALSE),IF($AS$4='Front Length -'!$P$1,VLOOKUP(AP11,'Front Length -'!$A$2:$AO$14,16,FALSE),IF($AS$4='Front Length -'!$Q$1,VLOOKUP(AP11,'Front Length -'!$A$2:$AO$14,17,FALSE),IF($AS$4='Front Length -'!$R$1,VLOOKUP(AP11,'Front Length -'!$A$2:$AO$14,18,FALSE),IF($AS$4='Front Length -'!$S$1,VLOOKUP(AP11,'Front Length -'!$A$2:$AO$14,19,FALSE),IF($AS$4='Front Length -'!$T$1,VLOOKUP(AP11,'Front Length -'!$A$2:$AO$14,20,FALSE),IF($AS$4='Front Length -'!$U$1,VLOOKUP(AP11,'Front Length -'!$A$2:$AO$14,21,FALSE),IF($AS$4='Front Length -'!$V$1,VLOOKUP(AP11,'Front Length -'!$A$2:$AO$14,22,FALSE),IF($AS$4='Front Length -'!$W$1,VLOOKUP(AP11,'Front Length -'!$A$2:$AO$14,23,FALSE),IF($AS$4='Front Length -'!$X$1,VLOOKUP(AP11,'Front Length -'!$A$2:$AO$14,24,FALSE),IF($AS$4='Front Length -'!$Y$1,VLOOKUP(AP11,'Front Length -'!$A$2:$AO$14,25,FALSE),IF($AS$4='Front Length -'!$Z$1,VLOOKUP(AP11,'Front Length -'!$A$2:$AO$14,26,FALSE),IF($AS$4='Front Length -'!$AA$1,VLOOKUP(AP11,'Front Length -'!$A$2:$AO$14,27,FALSE),IF($AS$4='Front Length -'!$AB$1,VLOOKUP(AP11,'Front Length -'!$A$2:$AO$14,28,FALSE),IF($AS$4='Front Length -'!$AC$1,VLOOKUP(AP11,'Front Length -'!$A$2:$AO$14,29,FALSE),IF($AS$4='Front Length -'!$AD$1,VLOOKUP(AP11,'Front Length -'!$A$2:$AO$14,30,FALSE),IF($AS$4='Front Length -'!$AE$1,VLOOKUP(AP11,'Front Length -'!$A$2:$AO$14,31,FALSE),IF($AS$4='Front Length -'!$AF$1,VLOOKUP(AP11,'Front Length -'!$A$2:$AO$14,32,FALSE),IF($AS$4='Front Length -'!$AG$1,VLOOKUP(AP11,'Front Length -'!$A$2:$AO$14,33,FALSE),IF($AS$4='Front Length -'!$AH$1,VLOOKUP(AP11,'Front Length -'!$A$2:$AO$14,34,FALSE),IF($AS$4='Front Length -'!$AI$1,VLOOKUP(AP11,'Front Length -'!$A$2:$AO$14,35,FALSE),IF($AS$4='Front Length -'!$AJ$1,VLOOKUP(AP11,'Front Length -'!$A$2:$AO$14,36,FALSE),IF($AS$4='Front Length -'!$AK$1,VLOOKUP(AP11,'Front Length -'!$A$2:$AO$14,37,FALSE),IF($AS$4='Front Length -'!$AL$1,VLOOKUP(AP11,'Front Length -'!$A$2:$AO$14,38,FALSE),IF($AS$4='Front Length -'!$AM$1,VLOOKUP(AP11,'Front Length -'!$A$2:$AO$14,39,FALSE),IF($AS$4='Front Length -'!$AN$1,VLOOKUP(AP11,'Front Length -'!$A$2:$AO$14,40,FALSE),IF($AS$4='Front Length -'!$AO$1,VLOOKUP(AP11,'Front Length -'!$A$2:$AO$14,41,FALSE),))))))))))))))))))))))))))))))))))))))))</f>
        <v>0</v>
      </c>
      <c r="AV11" s="253" t="str">
        <f t="shared" si="6"/>
        <v/>
      </c>
      <c r="AW11" s="234"/>
      <c r="AX11" s="255"/>
      <c r="AY11" s="255"/>
      <c r="AZ11" s="255"/>
      <c r="BA11" s="255"/>
      <c r="BB11" s="255"/>
      <c r="BC11" s="255"/>
      <c r="BD11" s="255"/>
      <c r="BE11" s="255"/>
      <c r="BF11" s="255"/>
      <c r="BG11" s="255"/>
      <c r="BH11" s="255"/>
      <c r="BI11" s="255"/>
      <c r="BJ11" s="255"/>
      <c r="BK11" s="255"/>
      <c r="BL11" s="255"/>
      <c r="BM11" s="255"/>
      <c r="BN11" s="255"/>
      <c r="BO11" s="255"/>
      <c r="BP11" s="255"/>
      <c r="BQ11" s="255"/>
      <c r="BR11" s="255"/>
      <c r="BS11" s="255"/>
    </row>
    <row r="12" spans="1:77" ht="45.95" customHeight="1" x14ac:dyDescent="0.55000000000000004">
      <c r="A12" s="259">
        <v>11</v>
      </c>
      <c r="B12" s="260" t="s">
        <v>65</v>
      </c>
      <c r="C12" s="261">
        <f>IF($C$1="","",HLOOKUP($C$1,'Size chart - R'!$A$1:$AC$16,ROW(),FALSE))</f>
        <v>3.875</v>
      </c>
      <c r="D12" s="262">
        <f>IF(C12=" ",0,IF($S$17='AH 34 A+'!$B$1,VLOOKUP('US MTM - Calculation (Regular)'!B12,'AH 34 A+'!$A$2:$G$16,2,FALSE),IF($S$17='AH 34 A+'!$C$1,VLOOKUP('US MTM - Calculation (Regular)'!B12,'AH 34 A+'!$A$2:$G$16,3,FALSE),IF($S$17='AH 34 A+'!$D$1,VLOOKUP('US MTM - Calculation (Regular)'!B12,'AH 34 A+'!$A$2:$G$16,4,FALSE),IF($S$17='AH 34 A+'!$E$1,VLOOKUP('US MTM - Calculation (Regular)'!B12,'AH 34 A+'!$A$2:$G$16,5,FALSE),IF($S$17='AH 34 A+'!$F$1,VLOOKUP('US MTM - Calculation (Regular)'!B12,'AH 34 A+'!$A$2:$G$16,6,FALSE),IF($S$17='AH 34 A+'!$G$1,VLOOKUP('US MTM - Calculation (Regular)'!B12,'AH 34 A+'!$A$2:$G$16,7,FALSE),)))))))</f>
        <v>0</v>
      </c>
      <c r="E12" s="262">
        <f>IF(C12=" ",0,IF($S$18='Erect +'!$B$1,VLOOKUP('US MTM - Calculation (Regular)'!B12,'Erect +'!$A$2:$D$16,2,FALSE),IF($S$18='Erect +'!$C$1,VLOOKUP('US MTM - Calculation (Regular)'!B12,'Erect +'!$A$2:$D$16,3,FALSE),IF($S$18='Erect +'!$D$1,VLOOKUP('US MTM - Calculation (Regular)'!B12,'Erect +'!$A$2:$D$16,4,FALSE),))))</f>
        <v>0</v>
      </c>
      <c r="F12" s="262">
        <f>IF(C12=" ",0,IF($S$19='Full Chest'!$B$1,VLOOKUP('US MTM - Calculation (Regular)'!B12,'Full Chest'!$A$2:$F$16,2,FALSE),IF($S$19='Full Chest'!$C$1,VLOOKUP('US MTM - Calculation (Regular)'!B12,'Full Chest'!$A$2:$F$16,3,FALSE),IF($S$19='Full Chest'!$D$1,VLOOKUP('US MTM - Calculation (Regular)'!B12,'Full Chest'!$A$2:$F$16,4,FALSE),))))</f>
        <v>0</v>
      </c>
      <c r="G12" s="262">
        <f>IF(C12=" ",0,IF($S$20='Head For +'!$B$1,VLOOKUP('US MTM - Calculation (Regular)'!B12,'Head For +'!$A$2:$E$16,2,FALSE),IF($S$20='Head For +'!$C$1,VLOOKUP('US MTM - Calculation (Regular)'!B12,'Head For +'!$A$2:$E$16,3,FALSE),IF($S$20='Head For +'!$D$1,VLOOKUP('US MTM - Calculation (Regular)'!B12,'Head For +'!$A$2:$E$16,4,FALSE),IF($S$20='Head For +'!$E$1,VLOOKUP('US MTM - Calculation (Regular)'!B12,'Head For +'!$A$2:$E$16,5,FALSE),)))))</f>
        <v>0</v>
      </c>
      <c r="H12" s="262">
        <f>IF(C12=" ",0,IF($S$21='LOW-CLR +'!$B$1,VLOOKUP('US MTM - Calculation (Regular)'!B12,'LOW-CLR +'!$A$2:$H$16,2,FALSE),IF($S$21='LOW-CLR +'!$C$1,VLOOKUP('US MTM - Calculation (Regular)'!B12,'LOW-CLR +'!$A$2:$H$16,3,FALSE),IF($S$21='LOW-CLR +'!$D$1,VLOOKUP('US MTM - Calculation (Regular)'!B12,'LOW-CLR +'!$A$2:$H$16,4,FALSE),IF($S$21='LOW-CLR +'!$E$1,VLOOKUP('US MTM - Calculation (Regular)'!B12,'LOW-CLR +'!$A$2:$H$16,5,FALSE),IF($S$21='LOW-CLR +'!$F$1,VLOOKUP('US MTM - Calculation (Regular)'!B12,'LOW-CLR +'!$A$2:$H$16,6,FALSE),))))))</f>
        <v>0</v>
      </c>
      <c r="I12" s="262">
        <f>IF(C12=" ",0,IF($S$22='P+AH+1 2'!$B$1,VLOOKUP('US MTM - Calculation (Regular)'!B12,'P+AH+1 2'!$A$2:$D$16,2,FALSE),IF($S$22='P+AH+1 2'!$C$1,VLOOKUP('US MTM - Calculation (Regular)'!B12,'P+AH+1 2'!$A$2:$D$16,3,FALSE),IF($S$22='P+AH+1 2'!$D$1,VLOOKUP('US MTM - Calculation (Regular)'!B12,'P+AH+1 2'!$A$2:$D$16,4,FALSE),))))</f>
        <v>0</v>
      </c>
      <c r="J12" s="262"/>
      <c r="K12" s="263">
        <f t="shared" si="2"/>
        <v>3.875</v>
      </c>
      <c r="L12" s="242">
        <f>IF(OR(Sheet1!C33="",Sheet1!C33=" "),0,Sheet1!C33)</f>
        <v>0</v>
      </c>
      <c r="M12" s="486">
        <f t="shared" si="3"/>
        <v>0</v>
      </c>
      <c r="N12" s="265">
        <f>IF($M$8='12 Back'!$B$1,VLOOKUP('US MTM - Calculation (Regular)'!B12,'12 Back'!$A$2:$BG$16,2,FALSE),IF($M$8='12 Back'!$C$1,VLOOKUP('US MTM - Calculation (Regular)'!B12,'12 Back'!$A$2:$BG$16,3,FALSE),IF($M$8='12 Back'!$D$1,VLOOKUP('US MTM - Calculation (Regular)'!B12,'12 Back'!$A$2:$BG$16,4,FALSE),IF($M$8='12 Back'!$E$1,VLOOKUP('US MTM - Calculation (Regular)'!B12,'12 Back'!$A$2:$BG$16,5,FALSE),IF($M$8='12 Back'!$F$1,VLOOKUP('US MTM - Calculation (Regular)'!B12,'12 Back'!$A$2:$BG$16,6,FALSE),IF($M$8='12 Back'!$G$1,VLOOKUP('US MTM - Calculation (Regular)'!B12,'12 Back'!$A$2:$BG$16,7,FALSE),IF($M$8='12 Back'!$H$1,VLOOKUP('US MTM - Calculation (Regular)'!B12,'12 Back'!$A$2:$BG$16,8,FALSE),IF($M$8='12 Back'!$I$1,VLOOKUP('US MTM - Calculation (Regular)'!B12,'12 Back'!$A$2:$BG$16,9,FALSE),IF($M$8='12 Back'!$J$1,VLOOKUP('US MTM - Calculation (Regular)'!B12,'12 Back'!$A$2:$BG$16,10,FALSE),IF($M$8='12 Back'!$K$1,VLOOKUP('US MTM - Calculation (Regular)'!B12,'12 Back'!$A$2:$BG$16,11,FALSE),IF($M$8='12 Back'!$L$1,VLOOKUP('US MTM - Calculation (Regular)'!B12,'12 Back'!$A$2:$BG$16,12,FALSE),IF($M$8='12 Back'!$M$1,VLOOKUP('US MTM - Calculation (Regular)'!B12,'12 Back'!$A$2:$BG$16,13,FALSE),IF($M$8='12 Back'!$N$1,VLOOKUP('US MTM - Calculation (Regular)'!B12,'12 Back'!$A$2:$BG$16,14,FALSE),IF($M$8='12 Back'!$O$1,VLOOKUP('US MTM - Calculation (Regular)'!B12,'12 Back'!$A$2:$BG$16,15,FALSE),IF($M$8='12 Back'!$P$1,VLOOKUP('US MTM - Calculation (Regular)'!B12,'12 Back'!$A$2:$BG$16,16,FALSE),IF($M$8='12 Back'!$Q$1,VLOOKUP('US MTM - Calculation (Regular)'!B12,'12 Back'!$A$2:$BG$16,17,FALSE),IF($M$8='12 Back'!$R$1,VLOOKUP('US MTM - Calculation (Regular)'!B12,'12 Back'!$A$2:$BG$16,18,FALSE),IF($M$8='12 Back'!$S$1,VLOOKUP('US MTM - Calculation (Regular)'!B12,'12 Back'!$A$2:$BG$16,19,FALSE),IF($M$8='12 Back'!$T$1,VLOOKUP('US MTM - Calculation (Regular)'!B12,'12 Back'!$A$2:$BG$16,20,FALSE),IF($M$8='12 Back'!$U$1,VLOOKUP('US MTM - Calculation (Regular)'!B12,'12 Back'!$A$2:$BG$16,21,FALSE),IF($M$8='12 Back'!$V$1,VLOOKUP('US MTM - Calculation (Regular)'!B12,'12 Back'!$A$2:$BG$16,22,FALSE),IF($M$8='12 Back'!$W$1,VLOOKUP('US MTM - Calculation (Regular)'!B12,'12 Back'!$A$2:$BG$16,23,FALSE),IF($M$8='12 Back'!$X$1,VLOOKUP('US MTM - Calculation (Regular)'!B12,'12 Back'!$A$2:$BG$16,24,FALSE),IF($M$8='12 Back'!$Y$1,VLOOKUP('US MTM - Calculation (Regular)'!B12,'12 Back'!$A$2:$BG$16,25,FALSE),IF($M$8='12 Back'!$Z$1,VLOOKUP('US MTM - Calculation (Regular)'!B12,'12 Back'!$A$2:$BG$16,26,FALSE),IF($M$8='12 Back'!$AA$1,VLOOKUP('US MTM - Calculation (Regular)'!B12,'12 Back'!$A$2:$BG$16,27,FALSE),IF($M$8='12 Back'!$AB$1,VLOOKUP('US MTM - Calculation (Regular)'!B12,'12 Back'!$A$2:$BG$16,28,FALSE),IF($M$8='12 Back'!$AC$1,VLOOKUP('US MTM - Calculation (Regular)'!B12,'12 Back'!$A$2:$BG$16,29,FALSE),IF($M$8='12 Back'!$AD$1,VLOOKUP('US MTM - Calculation (Regular)'!B12,'12 Back'!$A$2:$BG$16,30,FALSE),IF($M$8='12 Back'!$AE$1,VLOOKUP('US MTM - Calculation (Regular)'!B12,'12 Back'!$A$2:$BG$16,31,FALSE),IF($M$8='12 Back'!$AF$1,VLOOKUP('US MTM - Calculation (Regular)'!B12,'12 Back'!$A$2:$BG$16,32,FALSE),IF($M$8='12 Back'!$AG$1,VLOOKUP('US MTM - Calculation (Regular)'!B12,'12 Back'!$A$2:$BG$16,33,FALSE),IF($M$8='12 Back'!$AH$1,VLOOKUP('US MTM - Calculation (Regular)'!B12,'12 Back'!$A$2:$BG$16,34,FALSE),IF($M$8='12 Back'!$AI$1,VLOOKUP('US MTM - Calculation (Regular)'!B12,'12 Back'!$A$2:$BG$16,35,FALSE),IF($M$8='12 Back'!$AJ$1,VLOOKUP('US MTM - Calculation (Regular)'!B12,'12 Back'!$A$2:$BG$16,36,FALSE),IF($M$8='12 Back'!$AK$1,VLOOKUP('US MTM - Calculation (Regular)'!B12,'12 Back'!$A$2:$BG$16,37,FALSE),IF($M$8='12 Back'!$AL$1,VLOOKUP('US MTM - Calculation (Regular)'!B12,'12 Back'!$A$2:$BG$16,38,FALSE),IF($M$8='12 Back'!$AM$1,VLOOKUP('US MTM - Calculation (Regular)'!B12,'12 Back'!$A$2:$BG$16,39,FALSE),IF($M$8='12 Back'!$AN$1,VLOOKUP('US MTM - Calculation (Regular)'!B12,'12 Back'!$A$2:$BG$16,40,FALSE),IF($M$8='12 Back'!$AO$1,VLOOKUP('US MTM - Calculation (Regular)'!B12,'12 Back'!$A$2:$BG$16,41,FALSE),IF($M$8='12 Back'!$AP$1,VLOOKUP('US MTM - Calculation (Regular)'!B12,'12 Back'!$A$2:$BG$16,42,FALSE),IF($M$8='12 Back'!$AQ$1,VLOOKUP('US MTM - Calculation (Regular)'!B12,'12 Back'!$A$2:$BG$16,43,FALSE),IF($M$8='12 Back'!$AR$1,VLOOKUP('US MTM - Calculation (Regular)'!B12,'12 Back'!$A$2:$BG$16,44,FALSE),IF($M$8='12 Back'!$AS$1,VLOOKUP('US MTM - Calculation (Regular)'!B12,'12 Back'!$A$2:$BG$16,45,FALSE),IF($M$8='12 Back'!$AT$1,VLOOKUP('US MTM - Calculation (Regular)'!B12,'12 Back'!$A$2:$BG$16,46,FALSE),IF($M$8='12 Back'!$AU$1,VLOOKUP('US MTM - Calculation (Regular)'!B12,'12 Back'!$A$2:$BG$16,47,FALSE),IF($M$8='12 Back'!$AV$1,VLOOKUP('US MTM - Calculation (Regular)'!B12,'12 Back'!$A$2:$BG$16,48,FALSE),IF($M$8='12 Back'!$AW$1,VLOOKUP('US MTM - Calculation (Regular)'!B12,'12 Back'!$A$2:$BG$16,49,FALSE),IF($M$8='12 Back'!$AX$1,VLOOKUP('US MTM - Calculation (Regular)'!B12,'12 Back'!$A$2:$BG$16,50,FALSE),IF($M$8='12 Back'!$AY$1,VLOOKUP('US MTM - Calculation (Regular)'!B12,'12 Back'!$A$2:$BG$16,51,FALSE),IF($M$8='12 Back'!$AZ$1,VLOOKUP('US MTM - Calculation (Regular)'!B12,'12 Back'!$A$2:$BG$16,52,FALSE),IF($M$8='12 Back'!$BA$1,VLOOKUP('US MTM - Calculation (Regular)'!B12,'12 Back'!$A$2:$BG$16,53,FALSE),IF($M$8='12 Back'!$BB$1,VLOOKUP('US MTM - Calculation (Regular)'!B12,'12 Back'!$A$2:$BG$16,54,FALSE),IF($M$8='12 Back'!$BC$1,VLOOKUP('US MTM - Calculation (Regular)'!B12,'12 Back'!$A$2:$BG$16,55,FALSE),IF($M$8='12 Back'!$BD$1,VLOOKUP('US MTM - Calculation (Regular)'!B12,'12 Back'!$A$2:$BG$16,56,FALSE),IF($M$8='12 Back'!$BE$1,VLOOKUP('US MTM - Calculation (Regular)'!B12,'12 Back'!$A$2:$BG$16,57,FALSE),IF($M$8='12 Back'!$BF$1,VLOOKUP('US MTM - Calculation (Regular)'!B12,'12 Back'!$A$2:$BG$16,58,FALSE),IF($M$8='12 Back'!$BG$1,VLOOKUP('US MTM - Calculation (Regular)'!B12,'12 Back'!$A$2:$BG$16,59,FALSE),))))))))))))))))))))))))))))))))))))))))))))))))))))))))))</f>
        <v>0</v>
      </c>
      <c r="O12" s="265">
        <f>IF($M$3='Half Grith'!$B$1,VLOOKUP('US MTM - Calculation (Regular)'!B12,'Half Grith'!$A$2:$BN$16,2,FALSE),IF($M$3='Half Grith'!$C$1,VLOOKUP('US MTM - Calculation (Regular)'!B12,'Half Grith'!$A$2:$BN$16,3,FALSE),IF($M$3='Half Grith'!$D$1,VLOOKUP('US MTM - Calculation (Regular)'!B12,'Half Grith'!$A$2:$BN$16,4,FALSE),IF($M$3='Half Grith'!$E$1,VLOOKUP('US MTM - Calculation (Regular)'!B12,'Half Grith'!$A$2:$BN$16,5,FALSE),IF($M$3='Half Grith'!$F$1,VLOOKUP('US MTM - Calculation (Regular)'!B12,'Half Grith'!$A$2:$BN$16,6,FALSE),IF($M$3='Half Grith'!$G$1,VLOOKUP('US MTM - Calculation (Regular)'!B12,'Half Grith'!$A$2:$BN$16,7,FALSE),IF($M$3='Half Grith'!$H$1,VLOOKUP('US MTM - Calculation (Regular)'!B12,'Half Grith'!$A$2:$BN$16,8,FALSE),IF($M$3='Half Grith'!$I$1,VLOOKUP('US MTM - Calculation (Regular)'!B12,'Half Grith'!$A$2:$BN$16,9,FALSE),IF($M$3='Half Grith'!$J$1,VLOOKUP('US MTM - Calculation (Regular)'!B12,'Half Grith'!$A$2:$BN$16,10,FALSE),IF($M$3='Half Grith'!$K$1,VLOOKUP('US MTM - Calculation (Regular)'!B12,'Half Grith'!$A$2:$BN$16,11,FALSE),IF($M$3='Half Grith'!$L$1,VLOOKUP('US MTM - Calculation (Regular)'!B12,'Half Grith'!$A$2:$BN$16,12,FALSE),IF($M$3='Half Grith'!$M$1,VLOOKUP('US MTM - Calculation (Regular)'!B12,'Half Grith'!$A$2:$BN$16,13,FALSE),IF($M$3='Half Grith'!$N$1,VLOOKUP('US MTM - Calculation (Regular)'!B12,'Half Grith'!$A$2:$BN$16,14,FALSE),IF($M$3='Half Grith'!$O$1,VLOOKUP('US MTM - Calculation (Regular)'!B12,'Half Grith'!$A$2:$BN$16,15,FALSE),IF($M$3='Half Grith'!$P$1,VLOOKUP('US MTM - Calculation (Regular)'!B12,'Half Grith'!$A$2:$BN$16,16,FALSE),IF($M$3='Half Grith'!$Q$1,VLOOKUP('US MTM - Calculation (Regular)'!B12,'Half Grith'!$A$2:$BN$16,17,FALSE),IF($M$3='Half Grith'!$R$1,VLOOKUP('US MTM - Calculation (Regular)'!B12,'Half Grith'!$A$2:$BN$16,18,FALSE),IF($M$3='Half Grith'!$S$1,VLOOKUP('US MTM - Calculation (Regular)'!B12,'Half Grith'!$A$2:$BN$16,19,FALSE),IF($M$3='Half Grith'!$T$1,VLOOKUP('US MTM - Calculation (Regular)'!B12,'Half Grith'!$A$2:$BN$16,20,FALSE),IF($M$3='Half Grith'!$U$1,VLOOKUP('US MTM - Calculation (Regular)'!B12,'Half Grith'!$A$2:$BN$16,21,FALSE),IF($M$3='Half Grith'!$V$1,VLOOKUP('US MTM - Calculation (Regular)'!B12,'Half Grith'!$A$2:$BN$16,22,FALSE),IF($M$3='Half Grith'!$W$1,VLOOKUP('US MTM - Calculation (Regular)'!B12,'Half Grith'!$A$2:$BN$16,23,FALSE),IF($M$3='Half Grith'!$X$1,VLOOKUP('US MTM - Calculation (Regular)'!B12,'Half Grith'!$A$2:$BN$16,24,FALSE),IF($M$3='Half Grith'!$Y$1,VLOOKUP('US MTM - Calculation (Regular)'!B12,'Half Grith'!$A$2:$BN$16,25,FALSE),IF($M$3='Half Grith'!$Z$1,VLOOKUP('US MTM - Calculation (Regular)'!B12,'Half Grith'!$A$2:$BN$16,26,FALSE),IF($M$3='Half Grith'!$AA$1,VLOOKUP('US MTM - Calculation (Regular)'!B12,'Half Grith'!$A$2:$BN$16,27,FALSE),IF($M$3='Half Grith'!$AB$1,VLOOKUP('US MTM - Calculation (Regular)'!B12,'Half Grith'!$A$2:$BN$16,28,FALSE),IF($M$3='Half Grith'!$AC$1,VLOOKUP('US MTM - Calculation (Regular)'!B12,'Half Grith'!$A$2:$BN$16,29,FALSE),IF($M$3='Half Grith'!$AD$1,VLOOKUP('US MTM - Calculation (Regular)'!B12,'Half Grith'!$A$2:$BN$16,30,FALSE),IF($M$3='Half Grith'!$AE$1,VLOOKUP('US MTM - Calculation (Regular)'!B12,'Half Grith'!$A$2:$BN$16,31,FALSE),IF($M$3='Half Grith'!$AF$1,VLOOKUP('US MTM - Calculation (Regular)'!B12,'Half Grith'!$A$2:$BN$16,32,FALSE),IF($M$3='Half Grith'!$AG$1,VLOOKUP('US MTM - Calculation (Regular)'!B12,'Half Grith'!$A$2:$BN$16,33,FALSE),IF($M$3='Half Grith'!$AH$1,VLOOKUP('US MTM - Calculation (Regular)'!B12,'Half Grith'!$A$2:$BN$16,34,FALSE),IF($M$3='Half Grith'!$AI$1,VLOOKUP('US MTM - Calculation (Regular)'!B12,'Half Grith'!$A$2:$BN$16,35,FALSE),IF($M$3='Half Grith'!$AJ$1,VLOOKUP('US MTM - Calculation (Regular)'!B12,'Half Grith'!$A$2:$BN$16,36,FALSE),IF($M$3='Half Grith'!$AK$1,VLOOKUP('US MTM - Calculation (Regular)'!B12,'Half Grith'!$A$2:$BN$16,37,FALSE),IF($M$3='Half Grith'!$AL$1,VLOOKUP('US MTM - Calculation (Regular)'!B12,'Half Grith'!$A$2:$BN$16,38,FALSE),IF($M$3='Half Grith'!$AM$1,VLOOKUP('US MTM - Calculation (Regular)'!B12,'Half Grith'!$A$2:$BN$16,39,FALSE),IF($M$3='Half Grith'!$AN$1,VLOOKUP('US MTM - Calculation (Regular)'!B12,'Half Grith'!$A$2:$BN$16,40,FALSE),IF($M$3='Half Grith'!$AO$1,VLOOKUP('US MTM - Calculation (Regular)'!B12,'Half Grith'!$A$2:$BN$16,41,FALSE),IF($M$3='Half Grith'!$AP$1,VLOOKUP('US MTM - Calculation (Regular)'!B12,'Half Grith'!$A$2:$BN$16,42,FALSE),IF($M$3='Half Grith'!$AQ$1,VLOOKUP('US MTM - Calculation (Regular)'!B12,'Half Grith'!$A$2:$BN$16,43,FALSE),IF($M$3='Half Grith'!$AR$1,VLOOKUP('US MTM - Calculation (Regular)'!B12,'Half Grith'!$A$2:$BN$16,44,FALSE),IF($M$3='Half Grith'!$AS$1,VLOOKUP('US MTM - Calculation (Regular)'!B12,'Half Grith'!$A$2:$BN$16,45,FALSE),IF($M$3='Half Grith'!$AT$1,VLOOKUP('US MTM - Calculation (Regular)'!B12,'Half Grith'!$A$2:$BN$16,46,FALSE),IF($M$3='Half Grith'!$AU$1,VLOOKUP('US MTM - Calculation (Regular)'!B12,'Half Grith'!$A$2:$BN$16,47,FALSE),IF($M$3='Half Grith'!$AV$1,VLOOKUP('US MTM - Calculation (Regular)'!B12,'Half Grith'!$A$2:$BN$16,48,FALSE),IF($M$3='Half Grith'!$AW$1,VLOOKUP('US MTM - Calculation (Regular)'!B12,'Half Grith'!$A$2:$BN$16,49,FALSE),IF($M$3='Half Grith'!$AX$1,VLOOKUP('US MTM - Calculation (Regular)'!B12,'Half Grith'!$A$2:$BN$16,50,FALSE),IF($M$3='Half Grith'!$AY$1,VLOOKUP('US MTM - Calculation (Regular)'!B12,'Half Grith'!$A$2:$BN$16,51,FALSE),IF($M$3='Half Grith'!$AZ$1,VLOOKUP('US MTM - Calculation (Regular)'!B12,'Half Grith'!$A$2:$BN$16,52,FALSE),IF($M$3='Half Grith'!$BA$1,VLOOKUP('US MTM - Calculation (Regular)'!B12,'Half Grith'!$A$2:$BN$16,53,FALSE),IF($M$3='Half Grith'!$BB$1,VLOOKUP('US MTM - Calculation (Regular)'!B12,'Half Grith'!$A$2:$BN$16,54,FALSE),IF($M$3='Half Grith'!$BC$1,VLOOKUP('US MTM - Calculation (Regular)'!B12,'Half Grith'!$A$2:$BN$16,55,FALSE),IF($M$3='Half Grith'!$BD$1,VLOOKUP('US MTM - Calculation (Regular)'!B12,'Half Grith'!$A$2:$BN$16,56,FALSE),IF($M$3='Half Grith'!$BE$1,VLOOKUP('US MTM - Calculation (Regular)'!B12,'Half Grith'!$A$2:$BN$16,57,FALSE),IF($M$3='Half Grith'!$BF$1,VLOOKUP('US MTM - Calculation (Regular)'!B12,'Half Grith'!$A$2:$BN$16,58,FALSE),IF($M$3='Half Grith'!$BG$1,VLOOKUP('US MTM - Calculation (Regular)'!B12,'Half Grith'!$A$2:$BN$16,59,FALSE),IF($M$3='Half Grith'!$BH$1,VLOOKUP('US MTM - Calculation (Regular)'!B12,'Half Grith'!$A$2:$BN$16,60,FALSE),IF($M$3='Half Grith'!$BI$1,VLOOKUP('US MTM - Calculation (Regular)'!B12,'Half Grith'!$A$2:$BN$16,61,FALSE),IF($M$3='Half Grith'!$BJ$1,VLOOKUP('US MTM - Calculation (Regular)'!B12,'Half Grith'!$A$2:$BN$16,62,FALSE),IF($M$3='Half Grith'!$BK$1,VLOOKUP('US MTM - Calculation (Regular)'!B12,'Half Grith'!$A$2:$BN$16,63,FALSE),IF($M$3='Half Grith'!$BL$1,VLOOKUP('US MTM - Calculation (Regular)'!B12,'Half Grith'!$A$2:$BN$16,64,FALSE),IF($M$3='Half Grith'!$BM$1,VLOOKUP('US MTM - Calculation (Regular)'!B12,'Half Grith'!$A$2:$BN$16,65,FALSE),))))))))))))))))))))))))))))))))))))))))))))))))))))))))))))))))</f>
        <v>0</v>
      </c>
      <c r="P12" s="265">
        <f>IF($M$4=SEAT!$B$1,VLOOKUP('US MTM - Calculation (Regular)'!B12,SEAT!$A$2:$AY$16,2,FALSE),IF($M$4=SEAT!$C$1,VLOOKUP('US MTM - Calculation (Regular)'!B12,SEAT!$A$2:$AY$16,3,FALSE),IF($M$4=SEAT!$D$1,VLOOKUP('US MTM - Calculation (Regular)'!B12,SEAT!$A$2:$AY$16,4,FALSE),IF($M$4=SEAT!$E$1,VLOOKUP('US MTM - Calculation (Regular)'!B12,SEAT!$A$2:$AY$16,5,FALSE),IF($M$4=SEAT!$F$1,VLOOKUP('US MTM - Calculation (Regular)'!B12,SEAT!$A$2:$AY$16,6,FALSE),IF($M$4=SEAT!$G$1,VLOOKUP('US MTM - Calculation (Regular)'!B12,SEAT!$A$2:$AY$16,7,FALSE),IF($M$4=SEAT!$H$1,VLOOKUP('US MTM - Calculation (Regular)'!B12,SEAT!$A$2:$AY$16,8,FALSE),IF($M$4=SEAT!$I$1,VLOOKUP('US MTM - Calculation (Regular)'!B12,SEAT!$A$2:$AY$16,9,FALSE),IF($M$4=SEAT!$J$1,VLOOKUP('US MTM - Calculation (Regular)'!B12,SEAT!$A$2:$AY$16,10,FALSE),IF($M$4=SEAT!$K$1,VLOOKUP('US MTM - Calculation (Regular)'!B12,SEAT!$A$2:$AY$16,11,FALSE),IF($M$4=SEAT!$L$1,VLOOKUP('US MTM - Calculation (Regular)'!B12,SEAT!$A$2:$AY$16,12,FALSE),IF($M$4=SEAT!$M$1,VLOOKUP('US MTM - Calculation (Regular)'!B12,SEAT!$A$2:$AY$16,13,FALSE),IF($M$4=SEAT!$N$1,VLOOKUP('US MTM - Calculation (Regular)'!B12,SEAT!$A$2:$AY$16,14,FALSE),IF($M$4=SEAT!$O$1,VLOOKUP('US MTM - Calculation (Regular)'!B12,SEAT!$A$2:$AY$16,15,FALSE),IF($M$4=SEAT!$P$1,VLOOKUP('US MTM - Calculation (Regular)'!B12,SEAT!$A$2:$AY$16,16,FALSE),IF($M$4=SEAT!$Q$1,VLOOKUP('US MTM - Calculation (Regular)'!B12,SEAT!$A$2:$AY$16,17,FALSE),IF($M$4=SEAT!$R$1,VLOOKUP('US MTM - Calculation (Regular)'!B12,SEAT!$A$2:$AY$16,18,FALSE),IF($M$4=SEAT!$S$1,VLOOKUP('US MTM - Calculation (Regular)'!B12,SEAT!$A$2:$AY$16,19,FALSE),IF($M$4=SEAT!$T$1,VLOOKUP('US MTM - Calculation (Regular)'!B12,SEAT!$A$2:$AY$16,20,FALSE),IF($M$4=SEAT!$U$1,VLOOKUP('US MTM - Calculation (Regular)'!B12,SEAT!$A$2:$AY$16,21,FALSE),IF($M$4=SEAT!$V$1,VLOOKUP('US MTM - Calculation (Regular)'!B12,SEAT!$A$2:$AY$16,22,FALSE),IF($M$4=SEAT!$W$1,VLOOKUP('US MTM - Calculation (Regular)'!B12,SEAT!$A$2:$AY$16,23,FALSE),IF($M$4=SEAT!$X$1,VLOOKUP('US MTM - Calculation (Regular)'!B12,SEAT!$A$2:$AY$16,24,FALSE),IF($M$4=SEAT!$Y$1,VLOOKUP('US MTM - Calculation (Regular)'!B12,SEAT!$A$2:$AY$16,25,FALSE),IF($M$4=SEAT!$Z$1,VLOOKUP('US MTM - Calculation (Regular)'!B12,SEAT!$A$2:$AY$16,26,FALSE),IF($M$4=SEAT!$AA$1,VLOOKUP('US MTM - Calculation (Regular)'!B12,SEAT!$A$2:$AY$16,27,FALSE),IF($M$4=SEAT!$AB$1,VLOOKUP('US MTM - Calculation (Regular)'!B12,SEAT!$A$2:$AY$16,28,FALSE),IF($M$4=SEAT!$AC$1,VLOOKUP('US MTM - Calculation (Regular)'!B12,SEAT!$A$2:$AY$16,29,FALSE),IF($M$4=SEAT!$AD$1,VLOOKUP('US MTM - Calculation (Regular)'!B12,SEAT!$A$2:$AY$16,30,FALSE),IF($M$4=SEAT!$AE$1,VLOOKUP('US MTM - Calculation (Regular)'!B12,SEAT!$A$2:$AY$16,31,FALSE),IF($M$4=SEAT!$AF$1,VLOOKUP('US MTM - Calculation (Regular)'!B12,SEAT!$A$2:$AY$16,32,FALSE),IF($M$4=SEAT!$AG$1,VLOOKUP('US MTM - Calculation (Regular)'!B12,SEAT!$A$2:$AY$16,33,FALSE),IF($M$4=SEAT!$AH$1,VLOOKUP('US MTM - Calculation (Regular)'!B12,SEAT!$A$2:$AY$16,34,FALSE),IF($M$4=SEAT!$AI$1,VLOOKUP('US MTM - Calculation (Regular)'!B12,SEAT!$A$2:$AY$16,35,FALSE),IF($M$4=SEAT!$AJ$1,VLOOKUP('US MTM - Calculation (Regular)'!B12,SEAT!$A$2:$AY$16,36,FALSE),IF($M$4=SEAT!$AK$1,VLOOKUP('US MTM - Calculation (Regular)'!B12,SEAT!$A$2:$AY$16,37,FALSE),IF($M$4=SEAT!$AL$1,VLOOKUP('US MTM - Calculation (Regular)'!B12,SEAT!$A$2:$AY$16,38,FALSE),IF($M$4=SEAT!$AM$1,VLOOKUP('US MTM - Calculation (Regular)'!B12,SEAT!$A$2:$AY$16,39,FALSE),IF($M$4=SEAT!$AN$1,VLOOKUP('US MTM - Calculation (Regular)'!B12,SEAT!$A$2:$AY$16,40,FALSE),IF($M$4=SEAT!$AO$1,VLOOKUP('US MTM - Calculation (Regular)'!B12,SEAT!$A$2:$AY$16,41,FALSE),IF($M$4=SEAT!$AP$1,VLOOKUP('US MTM - Calculation (Regular)'!B12,SEAT!$A$2:$AY$16,42,FALSE),IF($M$4=SEAT!$AQ$1,VLOOKUP('US MTM - Calculation (Regular)'!B12,SEAT!$A$2:$AY$16,43,FALSE),IF($M$4=SEAT!$AR$1,VLOOKUP('US MTM - Calculation (Regular)'!B12,SEAT!$A$2:$AY$16,44,FALSE),IF($M$4=SEAT!$AS$1,VLOOKUP('US MTM - Calculation (Regular)'!B12,SEAT!$A$2:$AY$16,45,FALSE),IF($M$4=SEAT!$AT$1,VLOOKUP('US MTM - Calculation (Regular)'!B12,SEAT!$A$2:$AY$16,46,FALSE),IF($M$4=SEAT!$AU$1,VLOOKUP('US MTM - Calculation (Regular)'!B12,SEAT!$A$2:$AY$16,47,FALSE),IF($M$4=SEAT!$AV$1,VLOOKUP('US MTM - Calculation (Regular)'!B12,SEAT!$A$2:$AY$16,48,FALSE),IF($M$4=SEAT!$AW$1,VLOOKUP('US MTM - Calculation (Regular)'!B12,SEAT!$A$2:$AY$16,49,FALSE),IF($M$4=SEAT!$AX$1,VLOOKUP('US MTM - Calculation (Regular)'!B12,SEAT!$A$2:$AY$16,50,FALSE),IF($M$4=SEAT!$AY$1,VLOOKUP('US MTM - Calculation (Regular)'!B12,SEAT!$A$2:$AY$16,51,FALSE),))))))))))))))))))))))))))))))))))))))))))))))))))</f>
        <v>0</v>
      </c>
      <c r="Q12" s="265">
        <f>IF($M$5='4LEN'!$B$1,VLOOKUP('US MTM - Calculation (Regular)'!B12,'4LEN'!$A$2:$BM$16,2,FALSE),IF($M$5='4LEN'!$C$1,VLOOKUP('US MTM - Calculation (Regular)'!B12,'4LEN'!$A$2:$BM$16,3,FALSE),IF($M$5='4LEN'!$D$1,VLOOKUP('US MTM - Calculation (Regular)'!B12,'4LEN'!$A$2:$BM$16,4,FALSE),IF($M$5='4LEN'!$E$1,VLOOKUP('US MTM - Calculation (Regular)'!B12,'4LEN'!$A$2:$BM$16,5,FALSE),IF($M$5='4LEN'!$F$1,VLOOKUP('US MTM - Calculation (Regular)'!B12,'4LEN'!$A$2:$BM$16,6,FALSE),IF($M$5='4LEN'!$G$1,VLOOKUP('US MTM - Calculation (Regular)'!B12,'4LEN'!$A$2:$BM$16,7,FALSE),IF($M$5='4LEN'!$H$1,VLOOKUP('US MTM - Calculation (Regular)'!B12,'4LEN'!$A$2:$BM$16,8,FALSE),IF($M$5='4LEN'!$I$1,VLOOKUP('US MTM - Calculation (Regular)'!B12,'4LEN'!$A$2:$BM$16,9,FALSE),IF($M$5='4LEN'!$J$1,VLOOKUP('US MTM - Calculation (Regular)'!B12,'4LEN'!$A$2:$BM$16,10,FALSE),IF($M$5='4LEN'!$K$1,VLOOKUP('US MTM - Calculation (Regular)'!B12,'4LEN'!$A$2:$BM$16,11,FALSE),IF($M$5='4LEN'!$L$1,VLOOKUP('US MTM - Calculation (Regular)'!B12,'4LEN'!$A$2:$BM$16,12,FALSE),IF($M$5='4LEN'!$M$1,VLOOKUP('US MTM - Calculation (Regular)'!B12,'4LEN'!$A$2:$BM$16,13,FALSE),IF($M$5='4LEN'!$N$1,VLOOKUP('US MTM - Calculation (Regular)'!B12,'4LEN'!$A$2:$BM$16,14,FALSE),IF($M$5='4LEN'!$O$1,VLOOKUP('US MTM - Calculation (Regular)'!B12,'4LEN'!$A$2:$BM$16,15,FALSE),IF($M$5='4LEN'!$P$1,VLOOKUP('US MTM - Calculation (Regular)'!B12,'4LEN'!$A$2:$BM$16,16,FALSE),IF($M$5='4LEN'!$Q$1,VLOOKUP('US MTM - Calculation (Regular)'!B12,'4LEN'!$A$2:$BM$16,17,FALSE),IF($M$5='4LEN'!$R$1,VLOOKUP('US MTM - Calculation (Regular)'!B12,'4LEN'!$A$2:$BM$16,18,FALSE),IF($M$5='4LEN'!$S$1,VLOOKUP('US MTM - Calculation (Regular)'!B12,'4LEN'!$A$2:$BM$16,19,FALSE),IF($M$5='4LEN'!$T$1,VLOOKUP('US MTM - Calculation (Regular)'!B12,'4LEN'!$A$2:$BM$16,20,FALSE),IF($M$5='4LEN'!$U$1,VLOOKUP('US MTM - Calculation (Regular)'!B12,'4LEN'!$A$2:$BM$16,21,FALSE),IF($M$5='4LEN'!$V$1,VLOOKUP('US MTM - Calculation (Regular)'!B12,'4LEN'!$A$2:$BM$16,22,FALSE),IF($M$5='4LEN'!$W$1,VLOOKUP('US MTM - Calculation (Regular)'!B12,'4LEN'!$A$2:$BM$16,23,FALSE),IF($M$5='4LEN'!$X$1,VLOOKUP('US MTM - Calculation (Regular)'!B12,'4LEN'!$A$2:$BM$16,24,FALSE),IF($M$5='4LEN'!$Y$1,VLOOKUP('US MTM - Calculation (Regular)'!B12,'4LEN'!$A$2:$BM$16,25,FALSE),IF($M$5='4LEN'!$Z$1,VLOOKUP('US MTM - Calculation (Regular)'!B12,'4LEN'!$A$2:$BM$16,26,FALSE),IF($M$5='4LEN'!$AA$1,VLOOKUP('US MTM - Calculation (Regular)'!B12,'4LEN'!$A$2:$BM$16,27,FALSE),IF($M$5='4LEN'!$AB$1,VLOOKUP('US MTM - Calculation (Regular)'!B12,'4LEN'!$A$2:$BM$16,28,FALSE),IF($M$5='4LEN'!$AC$1,VLOOKUP('US MTM - Calculation (Regular)'!B12,'4LEN'!$A$2:$BM$16,29,FALSE),IF($M$5='4LEN'!$AD$1,VLOOKUP('US MTM - Calculation (Regular)'!B12,'4LEN'!$A$2:$BM$16,30,FALSE),IF($M$5='4LEN'!$AE$1,VLOOKUP('US MTM - Calculation (Regular)'!B12,'4LEN'!$A$2:$BM$16,31,FALSE),IF($M$5='4LEN'!$AF$1,VLOOKUP('US MTM - Calculation (Regular)'!B12,'4LEN'!$A$2:$BM$16,32,FALSE),IF($M$5='4LEN'!$AG$1,VLOOKUP('US MTM - Calculation (Regular)'!B12,'4LEN'!$A$2:$BM$16,33,FALSE),IF($M$5='4LEN'!$AH$1,VLOOKUP('US MTM - Calculation (Regular)'!B12,'4LEN'!$A$2:$BM$16,34,FALSE),IF($M$5='4LEN'!$AI$1,VLOOKUP('US MTM - Calculation (Regular)'!B12,'4LEN'!$A$2:$BM$16,35,FALSE),IF($M$5='4LEN'!$AJ$1,VLOOKUP('US MTM - Calculation (Regular)'!B12,'4LEN'!$A$2:$BM$16,36,FALSE),IF($M$5='4LEN'!$AK$1,VLOOKUP('US MTM - Calculation (Regular)'!B12,'4LEN'!$A$2:$BM$16,37,FALSE),IF($M$5='4LEN'!$AL$1,VLOOKUP('US MTM - Calculation (Regular)'!B12,'4LEN'!$A$2:$BM$16,38,FALSE),IF($M$5='4LEN'!$AM$1,VLOOKUP('US MTM - Calculation (Regular)'!B12,'4LEN'!$A$2:$BM$16,39,FALSE),IF($M$5='4LEN'!$AN$1,VLOOKUP('US MTM - Calculation (Regular)'!B12,'4LEN'!$A$2:$BM$16,40,FALSE),IF($M$5='4LEN'!$AO$1,VLOOKUP('US MTM - Calculation (Regular)'!B12,'4LEN'!$A$2:$BM$16,41,FALSE),IF($M$5='4LEN'!$AP$1,VLOOKUP('US MTM - Calculation (Regular)'!B12,'4LEN'!$A$2:$BM$16,42,FALSE),IF($M$5='4LEN'!$AQ$1,VLOOKUP('US MTM - Calculation (Regular)'!B12,'4LEN'!$A$2:$BM$16,43,FALSE),IF($M$5='4LEN'!$AR$1,VLOOKUP('US MTM - Calculation (Regular)'!B12,'4LEN'!$A$2:$BM$16,44,FALSE),IF($M$5='4LEN'!$AS$1,VLOOKUP('US MTM - Calculation (Regular)'!B12,'4LEN'!$A$2:$BM$16,45,FALSE),IF($M$5='4LEN'!$AT$1,VLOOKUP('US MTM - Calculation (Regular)'!B12,'4LEN'!$A$2:$BM$16,46,FALSE),IF($M$5='4LEN'!$AU$1,VLOOKUP('US MTM - Calculation (Regular)'!B12,'4LEN'!$A$2:$BM$16,47,FALSE),IF($M$5='4LEN'!$AV$1,VLOOKUP('US MTM - Calculation (Regular)'!B12,'4LEN'!$A$2:$BM$16,48,FALSE),IF($M$5='4LEN'!$AW$1,VLOOKUP('US MTM - Calculation (Regular)'!B12,'4LEN'!$A$2:$BM$16,49,FALSE),IF($M$5='4LEN'!$AX$1,VLOOKUP('US MTM - Calculation (Regular)'!B12,'4LEN'!$A$2:$BM$16,50,FALSE),IF($M$5='4LEN'!$AY$1,VLOOKUP('US MTM - Calculation (Regular)'!B12,'4LEN'!$A$2:$BM$16,51,FALSE),IF($M$5='4LEN'!$AZ$1,VLOOKUP('US MTM - Calculation (Regular)'!B12,'4LEN'!$A$2:$BM$16,52,FALSE),IF($M$5='4LEN'!$BA$1,VLOOKUP('US MTM - Calculation (Regular)'!B12,'4LEN'!$A$2:$BM$16,53,FALSE),IF($M$5='4LEN'!$BB$1,VLOOKUP('US MTM - Calculation (Regular)'!B12,'4LEN'!$A$2:$BM$16,54,FALSE),IF($M$5='4LEN'!$BC$1,VLOOKUP('US MTM - Calculation (Regular)'!B12,'4LEN'!$A$2:$BM$16,55,FALSE),IF($M$5='4LEN'!$BD$1,VLOOKUP('US MTM - Calculation (Regular)'!B12,'4LEN'!$A$2:$BM$16,56,FALSE),IF($M$5='4LEN'!$BE$1,VLOOKUP('US MTM - Calculation (Regular)'!B12,'4LEN'!$A$2:$BM$16,57,FALSE),IF($M$5='4LEN'!$BF$1,VLOOKUP('US MTM - Calculation (Regular)'!B12,'4LEN'!$A$2:$BM$16,58,FALSE),IF($M$5='4LEN'!$BG$1,VLOOKUP('US MTM - Calculation (Regular)'!B12,'4LEN'!$A$2:$BM$16,59,FALSE),IF($M$5='4LEN'!$BH$1,VLOOKUP('US MTM - Calculation (Regular)'!B12,'4LEN'!$A$2:$BM$16,60,FALSE),IF($M$5='4LEN'!$BI$1,VLOOKUP('US MTM - Calculation (Regular)'!B12,'4LEN'!$A$2:$BL$16,61,FALSE),IF($M$5='4LEN'!$BJ$1,VLOOKUP('US MTM - Calculation (Regular)'!B12,'4LEN'!$A$2:$BM$16,62,FALSE),IF($M$5='4LEN'!$BK$1,VLOOKUP('US MTM - Calculation (Regular)'!B12,'4LEN'!$A$2:$BM$16,63,FALSE),IF($M$5='4LEN'!$BL$1,VLOOKUP('US MTM - Calculation (Regular)'!B12,'4LEN'!$A$2:$BM$16,64,FALSE),IF($M$5='4LEN'!$BM$1,VLOOKUP('US MTM - Calculation (Regular)'!B12,'4LEN'!$A$2:$BM$16,65,FALSE),))))))))))))))))))))))))))))))))))))))))))))))))))))))))))))))))</f>
        <v>0</v>
      </c>
      <c r="R12" s="265">
        <f>IF($M$5='15VENT'!$B$1,VLOOKUP('US MTM - Calculation (Regular)'!B12,'15VENT'!$A$2:$BM$16,2,FALSE),IF($M$5='15VENT'!$C$1,VLOOKUP('US MTM - Calculation (Regular)'!B12,'15VENT'!$A$2:$BM$16,3,FALSE),IF($M$5='15VENT'!$D$1,VLOOKUP('US MTM - Calculation (Regular)'!B12,'15VENT'!$A$2:$BM$16,4,FALSE),IF($M$5='15VENT'!$E$1,VLOOKUP('US MTM - Calculation (Regular)'!B12,'15VENT'!$A$2:$BM$16,5,FALSE),IF($M$5='15VENT'!$F$1,VLOOKUP('US MTM - Calculation (Regular)'!B12,'15VENT'!$A$2:$BM$16,6,FALSE),IF($M$5='15VENT'!$G$1,VLOOKUP('US MTM - Calculation (Regular)'!B12,'15VENT'!$A$2:$BM$16,7,FALSE),IF($M$5='15VENT'!$H$1,VLOOKUP('US MTM - Calculation (Regular)'!B12,'15VENT'!$A$2:$BM$16,8,FALSE),IF($M$5='15VENT'!$I$1,VLOOKUP('US MTM - Calculation (Regular)'!B12,'15VENT'!$A$2:$BM$16,9,FALSE),IF($M$5='15VENT'!$J$1,VLOOKUP('US MTM - Calculation (Regular)'!B12,'15VENT'!$A$2:$BM$16,10,FALSE),IF($M$5='15VENT'!$K$1,VLOOKUP('US MTM - Calculation (Regular)'!B12,'15VENT'!$A$2:$BM$16,11,FALSE),IF($M$5='15VENT'!$L$1,VLOOKUP('US MTM - Calculation (Regular)'!B12,'15VENT'!$A$2:$BM$16,12,FALSE),IF($M$5='15VENT'!$M$1,VLOOKUP('US MTM - Calculation (Regular)'!B12,'15VENT'!$A$2:$BM$16,13,FALSE),IF($M$5='15VENT'!$N$1,VLOOKUP('US MTM - Calculation (Regular)'!B12,'15VENT'!$A$2:$BM$16,14,FALSE),IF($M$5='15VENT'!$O$1,VLOOKUP('US MTM - Calculation (Regular)'!B12,'15VENT'!$A$2:$BM$16,15,FALSE),IF($M$5='15VENT'!$P$1,VLOOKUP('US MTM - Calculation (Regular)'!B12,'15VENT'!$A$2:$BM$16,16,FALSE),IF($M$5='15VENT'!$Q$1,VLOOKUP('US MTM - Calculation (Regular)'!B12,'15VENT'!$A$2:$BM$16,17,FALSE),IF($M$5='15VENT'!$R$1,VLOOKUP('US MTM - Calculation (Regular)'!B12,'15VENT'!$A$2:$BM$16,18,FALSE),IF($M$5='15VENT'!$S$1,VLOOKUP('US MTM - Calculation (Regular)'!B12,'15VENT'!$A$2:$BM$16,19,FALSE),IF($M$5='15VENT'!$T$1,VLOOKUP('US MTM - Calculation (Regular)'!B12,'15VENT'!$A$2:$BM$16,20,FALSE),IF($M$5='15VENT'!$U$1,VLOOKUP('US MTM - Calculation (Regular)'!B12,'15VENT'!$A$2:$BM$16,21,FALSE),IF($M$5='15VENT'!$V$1,VLOOKUP('US MTM - Calculation (Regular)'!B12,'15VENT'!$A$2:$BM$16,22,FALSE),IF($M$5='15VENT'!$W$1,VLOOKUP('US MTM - Calculation (Regular)'!B12,'15VENT'!$A$2:$BM$16,23,FALSE),IF($M$5='15VENT'!$X$1,VLOOKUP('US MTM - Calculation (Regular)'!B12,'15VENT'!$A$2:$BM$16,24,FALSE),IF($M$5='15VENT'!$Y$1,VLOOKUP('US MTM - Calculation (Regular)'!B12,'15VENT'!$A$2:$BM$16,25,FALSE),IF($M$5='15VENT'!$Z$1,VLOOKUP('US MTM - Calculation (Regular)'!B12,'15VENT'!$A$2:$BM$16,26,FALSE),IF($M$5='15VENT'!$AA$1,VLOOKUP('US MTM - Calculation (Regular)'!B12,'15VENT'!$A$2:$BM$16,27,FALSE),IF($M$5='15VENT'!$AB$1,VLOOKUP('US MTM - Calculation (Regular)'!B12,'15VENT'!$A$2:$BM$16,28,FALSE),IF($M$5='15VENT'!$AC$1,VLOOKUP('US MTM - Calculation (Regular)'!B12,'15VENT'!$A$2:$BM$16,29,FALSE),IF($M$5='15VENT'!$AD$1,VLOOKUP('US MTM - Calculation (Regular)'!B12,'15VENT'!$A$2:$BM$16,30,FALSE),IF($M$5='15VENT'!$AE$1,VLOOKUP('US MTM - Calculation (Regular)'!B12,'15VENT'!$A$2:$BM$16,31,FALSE),IF($M$5='15VENT'!$AF$1,VLOOKUP('US MTM - Calculation (Regular)'!B12,'15VENT'!$A$2:$BM$16,32,FALSE),IF($M$5='15VENT'!$AG$1,VLOOKUP('US MTM - Calculation (Regular)'!B12,'15VENT'!$A$2:$BM$16,33,FALSE),IF($M$5='15VENT'!$AH$1,VLOOKUP('US MTM - Calculation (Regular)'!B12,'15VENT'!$A$2:$BM$16,34,FALSE),IF($M$5='15VENT'!$AI$1,VLOOKUP('US MTM - Calculation (Regular)'!B12,'15VENT'!$A$2:$BM$16,35,FALSE),IF($M$5='15VENT'!$AJ$1,VLOOKUP('US MTM - Calculation (Regular)'!B12,'15VENT'!$A$2:$BM$16,36,FALSE),IF($M$5='15VENT'!$AK$1,VLOOKUP('US MTM - Calculation (Regular)'!B12,'15VENT'!$A$2:$BM$16,37,FALSE),IF($M$5='15VENT'!$AL$1,VLOOKUP('US MTM - Calculation (Regular)'!B12,'15VENT'!$A$2:$BM$16,38,FALSE),IF($M$5='15VENT'!$AM$1,VLOOKUP('US MTM - Calculation (Regular)'!B12,'15VENT'!$A$2:$BM$16,39,FALSE),IF($M$5='15VENT'!$AN$1,VLOOKUP('US MTM - Calculation (Regular)'!B12,'15VENT'!$A$2:$BM$16,40,FALSE),IF($M$5='15VENT'!$AO$1,VLOOKUP('US MTM - Calculation (Regular)'!B12,'15VENT'!$A$2:$BM$16,41,FALSE),IF($M$5='15VENT'!$AP$1,VLOOKUP('US MTM - Calculation (Regular)'!B12,'15VENT'!$A$2:$BM$16,42,FALSE),IF($M$5='15VENT'!$AQ$1,VLOOKUP('US MTM - Calculation (Regular)'!B12,'15VENT'!$A$2:$BM$16,43,FALSE),IF($M$5='15VENT'!$AR$1,VLOOKUP('US MTM - Calculation (Regular)'!B12,'15VENT'!$A$2:$BM$16,44,FALSE),IF($M$5='15VENT'!$AS$1,VLOOKUP('US MTM - Calculation (Regular)'!B12,'15VENT'!$A$2:$BM$16,45,FALSE),IF($M$5='15VENT'!$AT$1,VLOOKUP('US MTM - Calculation (Regular)'!B12,'15VENT'!$A$2:$BM$16,46,FALSE),IF($M$5='15VENT'!$AU$1,VLOOKUP('US MTM - Calculation (Regular)'!B12,'15VENT'!$A$2:$BM$16,47,FALSE),IF($M$5='15VENT'!$AV$1,VLOOKUP('US MTM - Calculation (Regular)'!B12,'15VENT'!$A$2:$BM$16,48,FALSE),IF($M$5='15VENT'!$AW$1,VLOOKUP('US MTM - Calculation (Regular)'!B12,'15VENT'!$A$2:$BM$16,49,FALSE),IF($M$5='15VENT'!$AX$1,VLOOKUP('US MTM - Calculation (Regular)'!B12,'15VENT'!$A$2:$BM$16,50,FALSE),IF($M$5='15VENT'!$AY$1,VLOOKUP('US MTM - Calculation (Regular)'!B12,'15VENT'!$A$2:$BM$16,51,FALSE),IF($M$5='15VENT'!$AZ$1,VLOOKUP('US MTM - Calculation (Regular)'!B12,'15VENT'!$A$2:$BM$16,52,FALSE),IF($M$5='15VENT'!$BA$1,VLOOKUP('US MTM - Calculation (Regular)'!B12,'15VENT'!$A$2:$BM$16,53,FALSE),IF($M$5='15VENT'!$BB$1,VLOOKUP('US MTM - Calculation (Regular)'!B12,'15VENT'!$A$2:$BM$16,54,FALSE),IF($M$5='15VENT'!$BC$1,VLOOKUP('US MTM - Calculation (Regular)'!B12,'15VENT'!$A$2:$BM$16,55,FALSE),IF($M$5='15VENT'!$BD$1,VLOOKUP('US MTM - Calculation (Regular)'!B12,'15VENT'!$A$2:$BM$16,56,FALSE),IF($M$5='15VENT'!$BE$1,VLOOKUP('US MTM - Calculation (Regular)'!B12,'15VENT'!$A$2:$BM$16,57,FALSE),IF($M$5='15VENT'!$BF$1,VLOOKUP('US MTM - Calculation (Regular)'!B12,'15VENT'!$A$2:$BM$16,58,FALSE),IF($M$5='15VENT'!$BG$1,VLOOKUP('US MTM - Calculation (Regular)'!B12,'15VENT'!$A$2:$BM$16,59,FALSE),IF($M$5='15VENT'!$BH$1,VLOOKUP('US MTM - Calculation (Regular)'!B12,'15VENT'!$A$2:$BM$16,60,FALSE),IF($M$5='15VENT'!$BI$1,VLOOKUP('US MTM - Calculation (Regular)'!B12,'15VENT'!$A$2:$BJ$16,61,FALSE),IF($M$5='15VENT'!$BJ$1,VLOOKUP('US MTM - Calculation (Regular)'!B12,'15VENT'!$A$2:$BM$16,62,FALSE),IF($M$5='15VENT'!$BK$1,VLOOKUP('US MTM - Calculation (Regular)'!B12,'15VENT'!$A$2:$BM$16,63,FALSE),IF($M$5='15VENT'!$BL$1,VLOOKUP('US MTM - Calculation (Regular)'!B12,'15VENT'!$A$2:$BM$16,64,FALSE),IF($M$5='15VENT'!$BM$1,VLOOKUP('US MTM - Calculation (Regular)'!B12,'15VENT'!$A$2:$BM$16,65,FALSE),))))))))))))))))))))))))))))))))))))))))))))))))))))))))))))))))</f>
        <v>0</v>
      </c>
      <c r="S12" s="266">
        <f t="shared" si="4"/>
        <v>0</v>
      </c>
      <c r="T12" s="274"/>
      <c r="U12" s="268" t="s">
        <v>92</v>
      </c>
      <c r="V12" s="288" t="str">
        <f>IF(OR(Sheet1!C78="",Sheet1!C78=" "),"",Sheet1!C78)</f>
        <v/>
      </c>
      <c r="W12" s="246"/>
      <c r="X12" s="259">
        <v>11</v>
      </c>
      <c r="Y12" s="260" t="s">
        <v>337</v>
      </c>
      <c r="Z12" s="247" t="str">
        <f>IF($Z$1="","",HLOOKUP($Z$1,'MTM US TRS (R)'!$A$2:$EV$13,ROW(),FALSE))</f>
        <v/>
      </c>
      <c r="AA12" s="265">
        <f>IF(Z12=" ",0,IF($AH$13='Deep Seat -'!$B$1,VLOOKUP('US MTM - Calculation (Regular)'!Y12,'Deep Seat -'!$A$2:$D$13,2,FALSE),IF($AH$13='Deep Seat -'!$C$1,VLOOKUP('US MTM - Calculation (Regular)'!Y12,'Deep Seat -'!$A$2:$D$13,3,FALSE),IF($AH$13='Deep Seat -'!$D$1,VLOOKUP('US MTM - Calculation (Regular)'!Y12,'Deep Seat -'!$A$2:$D$13,4,FALSE),))))</f>
        <v>0</v>
      </c>
      <c r="AB12" s="265">
        <f>IF(Z12=" ",0,IF($AH$14='Hip Forw +'!$B$1,VLOOKUP('US MTM - Calculation (Regular)'!Y12,'Hip Forw +'!$A$2:$E$13,2,FALSE),IF($AH$14='Hip Forw +'!$C$1,VLOOKUP('US MTM - Calculation (Regular)'!Y12,'Hip Forw +'!$A$2:$E$13,3,FALSE),IF($AH$14='Hip Forw +'!$D$1,VLOOKUP('US MTM - Calculation (Regular)'!Y12,'Hip Forw +'!$A$2:$E$13,4,FALSE),IF($AH$14='Hip Forw +'!$E$1,VLOOKUP('US MTM - Calculation (Regular)'!Y12,'Hip Forw +'!$A$2:$E$13,5,FALSE),)))))</f>
        <v>0</v>
      </c>
      <c r="AC12" s="265">
        <f>IF(Z12=" ",0,IF($AH$15='Low Fron'!$B$1,VLOOKUP('US MTM - Calculation (Regular)'!Y12,'Low Fron'!$A$2:$L$13,2,FALSE),IF($AH$15='Low Fron'!$C$1,VLOOKUP('US MTM - Calculation (Regular)'!Y12,'Low Fron'!$A$2:$L$13,3,FALSE),IF($AH$15='Low Fron'!$D$1,VLOOKUP('US MTM - Calculation (Regular)'!Y12,'Low Fron'!$A$2:$L$13,4,FALSE),IF($AH$15='Low Fron'!$E$1,VLOOKUP('US MTM - Calculation (Regular)'!Y12,'Low Fron'!$A$2:$L$13,5,FALSE),IF($AH$15='Low Fron'!$F$1,VLOOKUP('US MTM - Calculation (Regular)'!Y12,'Low Fron'!$A$2:$L$13,6,FALSE),IF($AH$15='Low Fron'!$G$1,VLOOKUP('US MTM - Calculation (Regular)'!Y12,'Low Fron'!$A$2:$L$13,7,FALSE),IF($AH$15='Low Fron'!$H$1,VLOOKUP('US MTM - Calculation (Regular)'!Y12,'Low Fron'!$A$2:$L$13,8,FALSE),IF($AH$15='Low Fron'!$I$1,VLOOKUP('US MTM - Calculation (Regular)'!Y12,'Low Fron'!$A$2:$L$13,9,FALSE),IF($AH$15='Low Fron'!$J$1,VLOOKUP('US MTM - Calculation (Regular)'!Y12,'Low Fron'!$A$2:$L$13,10,FALSE),IF($AH$15='Low Fron'!$K$1,VLOOKUP('US MTM - Calculation (Regular)'!Y12,'Low Fron'!$A$2:$L$13,11,FALSE),IF($AH$15='Low Fron'!$L$1,VLOOKUP('US MTM - Calculation (Regular)'!Y12,'Low Fron'!$A$2:$L$13,12,FALSE),))))))))))))</f>
        <v>0</v>
      </c>
      <c r="AD12" s="265">
        <f>IF(Z12=" ",0,IF($AH$16='Plucrot +'!$B$1,VLOOKUP('US MTM - Calculation (Regular)'!Y12,'Plucrot +'!$A$2:$W$13,2,FALSE),IF($AH$16='Plucrot +'!$C$1,VLOOKUP('US MTM - Calculation (Regular)'!Y12,'Plucrot +'!$A$2:$W$13,3,FALSE),IF($AH$16='Plucrot +'!$D$1,VLOOKUP('US MTM - Calculation (Regular)'!Y12,'Plucrot +'!$A$2:$W$13,4,FALSE),IF($AH$16='Plucrot +'!$E$1,VLOOKUP('US MTM - Calculation (Regular)'!Y12,'Plucrot +'!$A$2:$W$13,5,FALSE),IF($AH$16='Plucrot +'!$F$1,VLOOKUP('US MTM - Calculation (Regular)'!Y12,'Plucrot +'!$A$2:$W$13,6,FALSE),IF($AH$16='Plucrot +'!$G$1,VLOOKUP('US MTM - Calculation (Regular)'!Y12,'Plucrot +'!$A$2:$W$13,7,FALSE),IF($AH$16='Plucrot +'!$H$1,VLOOKUP('US MTM - Calculation (Regular)'!Y12,'Plucrot +'!$A$2:$W$13,8,FALSE),IF($AH$16='Plucrot +'!$I$1,VLOOKUP('US MTM - Calculation (Regular)'!Y12,'Plucrot +'!$A$2:$W$13,9,FALSE),IF($AH$16='Plucrot +'!$J$1,VLOOKUP('US MTM - Calculation (Regular)'!Y12,'Plucrot +'!$A$2:$W$13,10,FALSE),IF($AH$16='Plucrot +'!$K$1,VLOOKUP('US MTM - Calculation (Regular)'!Y12,'Plucrot +'!$A$2:$W$13,11,FALSE),IF($AH$16='Plucrot +'!$L$1,VLOOKUP('US MTM - Calculation (Regular)'!Y12,'Plucrot +'!$A$2:$W$13,12,FALSE),IF($AH$16='Plucrot +'!$M$1,VLOOKUP('US MTM - Calculation (Regular)'!Y12,'Plucrot +'!$A$2:$W$13,13,FALSE),IF($AH$16='Plucrot +'!$N$1,VLOOKUP('US MTM - Calculation (Regular)'!Y12,'Plucrot +'!$A$2:$W$13,14,FALSE),IF($AH$16='Plucrot +'!$O$1,VLOOKUP('US MTM - Calculation (Regular)'!Y12,'Plucrot +'!$A$2:$W$13,15,FALSE),IF($AH$16='Plucrot +'!$P$1,VLOOKUP('US MTM - Calculation (Regular)'!Y12,'Plucrot +'!$A$2:$W$13,16,FALSE),IF($AH$16='Plucrot +'!$Q$1,VLOOKUP('US MTM - Calculation (Regular)'!Y12,'Plucrot +'!$A$2:$W$13,17,FALSE),IF($AH$16='Plucrot +'!$R$1,VLOOKUP('US MTM - Calculation (Regular)'!Y12,'Plucrot +'!$A$2:$W$13,18,FALSE),IF($AH$16='Plucrot +'!$S$1,VLOOKUP('US MTM - Calculation (Regular)'!Y12,'Plucrot +'!$A$2:$W$13,19,FALSE),IF($AH$16='Plucrot +'!$T$1,VLOOKUP('US MTM - Calculation (Regular)'!Y12,'Plucrot +'!$A$2:$W$13,20,FALSE),IF($AH$16='Plucrot +'!$U$1,VLOOKUP('US MTM - Calculation (Regular)'!Y12,'Plucrot +'!$A$2:$W$13,21,FALSE),IF($AH$16='Plucrot +'!$V$1,VLOOKUP('US MTM - Calculation (Regular)'!Y12,'Plucrot +'!$A$2:$W$13,22,FALSE),IF($AH$16='Plucrot +'!$W$1,VLOOKUP('US MTM - Calculation (Regular)'!Y12,'Plucrot +'!$A$2:$W$13,23,FALSE),)))))))))))))))))))))))</f>
        <v>0</v>
      </c>
      <c r="AE12" s="265">
        <f>IF(Z12=" ",0,IF($AH$17='Rais BK + -'!$B$1,VLOOKUP('US MTM - Calculation (Regular)'!Y12,'Rais BK + -'!$A$2:$W$13,2,FALSE),IF($AH$17='Rais BK + -'!$C$1,VLOOKUP('US MTM - Calculation (Regular)'!Y12,'Rais BK + -'!$A$2:$W$13,3,FALSE),IF($AH$17='Rais BK + -'!$D$1,VLOOKUP('US MTM - Calculation (Regular)'!Y12,'Rais BK + -'!$A$2:$W$13,4,FALSE),IF($AH$17='Rais BK + -'!$E$1,VLOOKUP('US MTM - Calculation (Regular)'!Y12,'Rais BK + -'!$A$2:$W$13,5,FALSE),IF($AH$17='Rais BK + -'!$F$1,VLOOKUP('US MTM - Calculation (Regular)'!Y12,'Rais BK + -'!$A$2:$W$13,6,FALSE),IF($AH$17='Rais BK + -'!$G$1,VLOOKUP('US MTM - Calculation (Regular)'!Y12,'Rais BK + -'!$A$2:$W$13,7,FALSE),IF($AH$17='Rais BK + -'!$H$1,VLOOKUP('US MTM - Calculation (Regular)'!Y12,'Rais BK + -'!$A$2:$W$13,8,FALSE),IF($AH$17='Rais BK + -'!$I$1,VLOOKUP('US MTM - Calculation (Regular)'!Y12,'Rais BK + -'!$A$2:$W$13,9,FALSE),IF($AH$17='Rais BK + -'!$J$1,VLOOKUP('US MTM - Calculation (Regular)'!Y12,'Rais BK + -'!$A$2:$W$13,10,FALSE),IF($AH$17='Rais BK + -'!$K$1,VLOOKUP('US MTM - Calculation (Regular)'!Y12,'Rais BK + -'!$A$2:$W$13,11,FALSE),IF($AH$17='Rais BK + -'!$L$1,VLOOKUP('US MTM - Calculation (Regular)'!Y12,'Rais BK + -'!$A$2:$W$13,12,FALSE),IF($AH$17='Rais BK + -'!$M$1,VLOOKUP('US MTM - Calculation (Regular)'!Y12,'Rais BK + -'!$A$2:$W$13,13,FALSE),IF($AH$17='Rais BK + -'!$N$1,VLOOKUP('US MTM - Calculation (Regular)'!Y12,'Rais BK + -'!$A$2:$W$13,14,FALSE),IF($AH$17='Rais BK + -'!$O$1,VLOOKUP('US MTM - Calculation (Regular)'!Y12,'Rais BK + -'!$A$2:$W$13,15,FALSE),IF($AH$17='Rais BK + -'!$P$1,VLOOKUP('US MTM - Calculation (Regular)'!Y12,'Rais BK + -'!$A$2:$W$13,16,FALSE),IF($AH$17='Rais BK + -'!$Q$1,VLOOKUP('US MTM - Calculation (Regular)'!Y12,'Rais BK + -'!$A$2:$W$13,17,FALSE),IF($AH$17='Rais BK + -'!$R$1,VLOOKUP('US MTM - Calculation (Regular)'!Y12,'Rais BK + -'!$A$2:$W$13,18,FALSE),IF($AH$17='Rais BK + -'!$S$1,VLOOKUP('US MTM - Calculation (Regular)'!Y12,'Rais BK + -'!$A$2:$W$13,19,FALSE),IF($AH$17='Rais BK + -'!$T$1,VLOOKUP('US MTM - Calculation (Regular)'!Y12,'Rais BK + -'!$A$2:$W$13,20,FALSE),IF($AH$17='Rais BK + -'!$U$1,VLOOKUP('US MTM - Calculation (Regular)'!Y12,'Rais BK + -'!$A$2:$W$13,21,FALSE),IF($AH$17='Rais BK + -'!$V$1,VLOOKUP('US MTM - Calculation (Regular)'!Y12,'Rais BK + -'!$A$2:$W$13,22,FALSE),IF($AH$17='Rais BK + -'!$W$1,VLOOKUP('US MTM - Calculation (Regular)'!Y12,'Rais BK + -'!$A$2:$W$13,23,FALSE),)))))))))))))))))))))))</f>
        <v>0</v>
      </c>
      <c r="AF12" s="263">
        <f t="shared" si="0"/>
        <v>0</v>
      </c>
      <c r="AG12" s="242">
        <f>IF(OR(Sheet1!C145="",Sheet1!C145=" "),0,Sheet1!C145)</f>
        <v>0</v>
      </c>
      <c r="AH12" s="266">
        <f>IF(AG12=0,0, AG12-AF12)</f>
        <v>0</v>
      </c>
      <c r="AI12" s="286"/>
      <c r="AJ12" s="289" t="s">
        <v>300</v>
      </c>
      <c r="AK12" s="288" t="str">
        <f>IF(OR(Sheet1!C165="",Sheet1!C165=" "),"",Sheet1!C165)</f>
        <v/>
      </c>
      <c r="AM12" s="282"/>
      <c r="AN12" s="282"/>
      <c r="AO12" s="278"/>
      <c r="AP12" s="268" t="s">
        <v>599</v>
      </c>
      <c r="AQ12" s="250" t="str">
        <f>IF($AQ$1="","",HLOOKUP($AQ$1,'Measurement Chart'!$A$1:$AG$14,ROW(),FALSE))</f>
        <v/>
      </c>
      <c r="AR12" s="242">
        <f>IF(OR(Sheet1!C306="",Sheet1!C306=" "),0,Sheet1!C306)</f>
        <v>0</v>
      </c>
      <c r="AS12" s="251">
        <f t="shared" si="1"/>
        <v>0</v>
      </c>
      <c r="AT12" s="252">
        <f>IF($AS$4='Front Length +'!$B$1,VLOOKUP(AP12,'Front Length +'!$A$2:$AO$14,2,FALSE),IF($AS$4='Front Length +'!$C$1,VLOOKUP(AP12,'Front Length +'!$A$2:$AO$14,3,FALSE),IF($AS$4='Front Length +'!$D$1,VLOOKUP(AP12,'Front Length +'!$A$2:$AO$14,4,FALSE),IF($AS$4='Front Length +'!$E$1,VLOOKUP(AP12,'Front Length +'!$A$2:$AO$14,5,FALSE),IF($AS$4='Front Length +'!$F$1,VLOOKUP(AP12,'Front Length +'!$A$2:$AO$14,6,FALSE),IF($AS$4='Front Length +'!$G$1,VLOOKUP(AP12,'Front Length +'!$A$2:$AO$14,7,FALSE),IF($AS$4='Front Length +'!$H$1,VLOOKUP(AP12,'Front Length +'!$A$2:$AO$14,8,FALSE),IF($AS$4='Front Length +'!$I$1,VLOOKUP(AP12,'Front Length +'!$A$2:$AO$14,9,FALSE),IF($AS$4='Front Length +'!$J$1,VLOOKUP(AP12,'Front Length +'!$A$2:$AO$14,10,FALSE),IF($AS$4='Front Length +'!$K$1,VLOOKUP(AP12,'Front Length +'!$A$2:$AO$14,11,FALSE),IF($AS$4='Front Length +'!$L$1,VLOOKUP(AP12,'Front Length +'!$A$2:$AO$14,12,FALSE),IF($AS$4='Front Length +'!$M$1,VLOOKUP(AP12,'Front Length +'!$A$2:$AO$14,13,FALSE),IF($AS$4='Front Length +'!$N$1,VLOOKUP(AP12,'Front Length +'!$A$2:$AO$14,14,FALSE),IF($AS$4='Front Length +'!$O$1,VLOOKUP(AP12,'Front Length +'!$A$2:$AO$14,15,FALSE),IF($AS$4='Front Length +'!$P$1,VLOOKUP(AP12,'Front Length +'!$A$2:$AO$14,16,FALSE),IF($AS$4='Front Length +'!$Q$1,VLOOKUP(AP12,'Front Length +'!$A$2:$AO$14,17,FALSE),IF($AS$4='Front Length +'!$R$1,VLOOKUP(AP12,'Front Length +'!$A$2:$AO$14,18,FALSE),IF($AS$4='Front Length +'!$S$1,VLOOKUP(AP12,'Front Length +'!$A$2:$AO$14,19,FALSE),IF($AS$4='Front Length +'!$T$1,VLOOKUP(AP12,'Front Length +'!$A$2:$AO$14,20,FALSE),IF($AS$4='Front Length +'!$U$1,VLOOKUP(AP12,'Front Length +'!$A$2:$AO$14,21,FALSE),IF($AS$4='Front Length +'!$V$1,VLOOKUP(AP12,'Front Length +'!$A$2:$AO$14,22,FALSE),IF($AS$4='Front Length +'!$W$1,VLOOKUP(AP12,'Front Length +'!$A$2:$AO$14,23,FALSE),IF($AS$4='Front Length +'!$X$1,VLOOKUP(AP12,'Front Length +'!$A$2:$AO$14,24,FALSE),IF($AS$4='Front Length +'!$Y$1,VLOOKUP(AP12,'Front Length +'!$A$2:$AO$14,25,FALSE),IF($AS$4='Front Length +'!$Z$1,VLOOKUP(AP12,'Front Length +'!$A$2:$AO$14,26,FALSE),IF($AS$4='Front Length +'!$AA$1,VLOOKUP(AP12,'Front Length +'!$A$2:$AO$14,27,FALSE),IF($AS$4='Front Length +'!$AB$1,VLOOKUP(AP12,'Front Length +'!$A$2:$AO$14,28,FALSE),IF($AS$4='Front Length +'!$AC$1,VLOOKUP(AP12,'Front Length +'!$A$2:$AO$14,29,FALSE),IF($AS$4='Front Length +'!$AD$1,VLOOKUP(AP12,'Front Length +'!$A$2:$AO$14,30,FALSE),IF($AS$4='Front Length +'!$AE$1,VLOOKUP(AP12,'Front Length +'!$A$2:$AO$14,31,FALSE),IF($AS$4='Front Length +'!$AF$1,VLOOKUP(AP12,'Front Length +'!$A$2:$AO$14,32,FALSE),IF($AS$4='Front Length +'!$AG$1,VLOOKUP(AP12,'Front Length +'!$A$2:$AO$14,33,FALSE),IF($AS$4='Front Length +'!$AH$1,VLOOKUP(AP12,'Front Length +'!$A$2:$AO$14,34,FALSE),IF($AS$4='Front Length +'!$AI$1,VLOOKUP(AP12,'Front Length +'!$A$2:$AO$14,35,FALSE),IF($AS$4='Front Length +'!$AJ$1,VLOOKUP(AP12,'Front Length +'!$A$2:$AO$14,36,FALSE),IF($AS$4='Front Length +'!$AK$1,VLOOKUP(AP12,'Front Length +'!$A$2:$AO$14,37,FALSE),IF($AS$4='Front Length +'!$AL$1,VLOOKUP(AP12,'Front Length +'!$A$2:$AO$14,38,FALSE),IF($AS$4='Front Length +'!$AM$1,VLOOKUP(AP12,'Front Length +'!$A$2:$AO$14,39,FALSE),IF($AS$4='Front Length +'!$AN$1,VLOOKUP(AP12,'Front Length +'!$A$2:$AO$14,40,FALSE),IF($AS$4='Front Length +'!$AO$1,VLOOKUP(AP12,'Front Length +'!$A$2:$AO$14,41,FALSE),))))))))))))))))))))))))))))))))))))))))</f>
        <v>0</v>
      </c>
      <c r="AU12" s="252">
        <f>IF($AS$4='Front Length -'!$B$1,VLOOKUP(AP12,'Front Length -'!$A$2:$AO$14,2,FALSE),IF($AS$4='Front Length -'!$C$1,VLOOKUP(AP12,'Front Length -'!$A$2:$AO$14,3,FALSE),IF($AS$4='Front Length -'!$D$1,VLOOKUP(AP12,'Front Length -'!$A$2:$AO$14,4,FALSE),IF($AS$4='Front Length -'!$E$1,VLOOKUP(AP12,'Front Length -'!$A$2:$AO$14,5,FALSE),IF($AS$4='Front Length -'!$F$1,VLOOKUP(AP12,'Front Length -'!$A$2:$AO$14,6,FALSE),IF($AS$4='Front Length -'!$G$1,VLOOKUP(AP12,'Front Length -'!$A$2:$AO$14,7,FALSE),IF($AS$4='Front Length -'!$H$1,VLOOKUP(AP12,'Front Length -'!$A$2:$AO$14,8,FALSE),IF($AS$4='Front Length -'!$I$1,VLOOKUP(AP12,'Front Length -'!$A$2:$AO$14,9,FALSE),IF($AS$4='Front Length -'!$J$1,VLOOKUP(AP12,'Front Length -'!$A$2:$AO$14,10,FALSE),IF($AS$4='Front Length -'!$K$1,VLOOKUP(AP12,'Front Length -'!$A$2:$AO$14,11,FALSE),IF($AS$4='Front Length -'!$L$1,VLOOKUP(AP12,'Front Length -'!$A$2:$AO$14,12,FALSE),IF($AS$4='Front Length -'!$M$1,VLOOKUP(AP12,'Front Length -'!$A$2:$AO$14,13,FALSE),IF($AS$4='Front Length -'!$N$1,VLOOKUP(AP12,'Front Length -'!$A$2:$AO$14,14,FALSE),IF($AS$4='Front Length -'!$O$1,VLOOKUP(AP12,'Front Length -'!$A$2:$AO$14,15,FALSE),IF($AS$4='Front Length -'!$P$1,VLOOKUP(AP12,'Front Length -'!$A$2:$AO$14,16,FALSE),IF($AS$4='Front Length -'!$Q$1,VLOOKUP(AP12,'Front Length -'!$A$2:$AO$14,17,FALSE),IF($AS$4='Front Length -'!$R$1,VLOOKUP(AP12,'Front Length -'!$A$2:$AO$14,18,FALSE),IF($AS$4='Front Length -'!$S$1,VLOOKUP(AP12,'Front Length -'!$A$2:$AO$14,19,FALSE),IF($AS$4='Front Length -'!$T$1,VLOOKUP(AP12,'Front Length -'!$A$2:$AO$14,20,FALSE),IF($AS$4='Front Length -'!$U$1,VLOOKUP(AP12,'Front Length -'!$A$2:$AO$14,21,FALSE),IF($AS$4='Front Length -'!$V$1,VLOOKUP(AP12,'Front Length -'!$A$2:$AO$14,22,FALSE),IF($AS$4='Front Length -'!$W$1,VLOOKUP(AP12,'Front Length -'!$A$2:$AO$14,23,FALSE),IF($AS$4='Front Length -'!$X$1,VLOOKUP(AP12,'Front Length -'!$A$2:$AO$14,24,FALSE),IF($AS$4='Front Length -'!$Y$1,VLOOKUP(AP12,'Front Length -'!$A$2:$AO$14,25,FALSE),IF($AS$4='Front Length -'!$Z$1,VLOOKUP(AP12,'Front Length -'!$A$2:$AO$14,26,FALSE),IF($AS$4='Front Length -'!$AA$1,VLOOKUP(AP12,'Front Length -'!$A$2:$AO$14,27,FALSE),IF($AS$4='Front Length -'!$AB$1,VLOOKUP(AP12,'Front Length -'!$A$2:$AO$14,28,FALSE),IF($AS$4='Front Length -'!$AC$1,VLOOKUP(AP12,'Front Length -'!$A$2:$AO$14,29,FALSE),IF($AS$4='Front Length -'!$AD$1,VLOOKUP(AP12,'Front Length -'!$A$2:$AO$14,30,FALSE),IF($AS$4='Front Length -'!$AE$1,VLOOKUP(AP12,'Front Length -'!$A$2:$AO$14,31,FALSE),IF($AS$4='Front Length -'!$AF$1,VLOOKUP(AP12,'Front Length -'!$A$2:$AO$14,32,FALSE),IF($AS$4='Front Length -'!$AG$1,VLOOKUP(AP12,'Front Length -'!$A$2:$AO$14,33,FALSE),IF($AS$4='Front Length -'!$AH$1,VLOOKUP(AP12,'Front Length -'!$A$2:$AO$14,34,FALSE),IF($AS$4='Front Length -'!$AI$1,VLOOKUP(AP12,'Front Length -'!$A$2:$AO$14,35,FALSE),IF($AS$4='Front Length -'!$AJ$1,VLOOKUP(AP12,'Front Length -'!$A$2:$AO$14,36,FALSE),IF($AS$4='Front Length -'!$AK$1,VLOOKUP(AP12,'Front Length -'!$A$2:$AO$14,37,FALSE),IF($AS$4='Front Length -'!$AL$1,VLOOKUP(AP12,'Front Length -'!$A$2:$AO$14,38,FALSE),IF($AS$4='Front Length -'!$AM$1,VLOOKUP(AP12,'Front Length -'!$A$2:$AO$14,39,FALSE),IF($AS$4='Front Length -'!$AN$1,VLOOKUP(AP12,'Front Length -'!$A$2:$AO$14,40,FALSE),IF($AS$4='Front Length -'!$AO$1,VLOOKUP(AP12,'Front Length -'!$A$2:$AO$14,41,FALSE),))))))))))))))))))))))))))))))))))))))))</f>
        <v>0</v>
      </c>
      <c r="AV12" s="253" t="str">
        <f t="shared" si="6"/>
        <v/>
      </c>
      <c r="AW12" s="234"/>
      <c r="AX12" s="255"/>
      <c r="AY12" s="255"/>
      <c r="AZ12" s="255"/>
      <c r="BA12" s="255"/>
      <c r="BB12" s="255"/>
      <c r="BC12" s="255"/>
      <c r="BD12" s="255"/>
      <c r="BE12" s="255"/>
      <c r="BF12" s="255"/>
      <c r="BG12" s="255"/>
      <c r="BH12" s="255"/>
      <c r="BI12" s="255"/>
      <c r="BJ12" s="255"/>
      <c r="BK12" s="255"/>
      <c r="BL12" s="255"/>
      <c r="BM12" s="255"/>
      <c r="BN12" s="255"/>
      <c r="BO12" s="255"/>
      <c r="BP12" s="255"/>
      <c r="BQ12" s="255"/>
      <c r="BR12" s="255"/>
      <c r="BS12" s="255"/>
    </row>
    <row r="13" spans="1:77" ht="45.75" customHeight="1" x14ac:dyDescent="0.55000000000000004">
      <c r="A13" s="259">
        <v>12</v>
      </c>
      <c r="B13" s="260" t="s">
        <v>66</v>
      </c>
      <c r="C13" s="261">
        <f>IF($C$1="","",HLOOKUP($C$1,'Size chart - R'!$A$1:$AC$16,ROW(),FALSE))</f>
        <v>19.375</v>
      </c>
      <c r="D13" s="262">
        <f>IF(C13=" ",0,IF($S$17='AH 34 A+'!$B$1,VLOOKUP('US MTM - Calculation (Regular)'!B13,'AH 34 A+'!$A$2:$G$16,2,FALSE),IF($S$17='AH 34 A+'!$C$1,VLOOKUP('US MTM - Calculation (Regular)'!B13,'AH 34 A+'!$A$2:$G$16,3,FALSE),IF($S$17='AH 34 A+'!$D$1,VLOOKUP('US MTM - Calculation (Regular)'!B13,'AH 34 A+'!$A$2:$G$16,4,FALSE),IF($S$17='AH 34 A+'!$E$1,VLOOKUP('US MTM - Calculation (Regular)'!B13,'AH 34 A+'!$A$2:$G$16,5,FALSE),IF($S$17='AH 34 A+'!$F$1,VLOOKUP('US MTM - Calculation (Regular)'!B13,'AH 34 A+'!$A$2:$G$16,6,FALSE),IF($S$17='AH 34 A+'!$G$1,VLOOKUP('US MTM - Calculation (Regular)'!B13,'AH 34 A+'!$A$2:$G$16,7,FALSE),)))))))</f>
        <v>0</v>
      </c>
      <c r="E13" s="262">
        <f>IF(C13=" ",0,IF($S$18='Erect +'!$B$1,VLOOKUP('US MTM - Calculation (Regular)'!B13,'Erect +'!$A$2:$D$16,2,FALSE),IF($S$18='Erect +'!$C$1,VLOOKUP('US MTM - Calculation (Regular)'!B13,'Erect +'!$A$2:$D$16,3,FALSE),IF($S$18='Erect +'!$D$1,VLOOKUP('US MTM - Calculation (Regular)'!B13,'Erect +'!$A$2:$D$16,4,FALSE),))))</f>
        <v>0</v>
      </c>
      <c r="F13" s="262">
        <f>IF(C13=" ",0,IF($S$19='Full Chest'!$B$1,VLOOKUP('US MTM - Calculation (Regular)'!B13,'Full Chest'!$A$2:$F$16,2,FALSE),IF($S$19='Full Chest'!$C$1,VLOOKUP('US MTM - Calculation (Regular)'!B13,'Full Chest'!$A$2:$F$16,3,FALSE),IF($S$19='Full Chest'!$D$1,VLOOKUP('US MTM - Calculation (Regular)'!B13,'Full Chest'!$A$2:$F$16,4,FALSE),))))</f>
        <v>0</v>
      </c>
      <c r="G13" s="262">
        <f>IF(C13=" ",0,IF($S$20='Head For +'!$B$1,VLOOKUP('US MTM - Calculation (Regular)'!B13,'Head For +'!$A$2:$E$16,2,FALSE),IF($S$20='Head For +'!$C$1,VLOOKUP('US MTM - Calculation (Regular)'!B13,'Head For +'!$A$2:$E$16,3,FALSE),IF($S$20='Head For +'!$D$1,VLOOKUP('US MTM - Calculation (Regular)'!B13,'Head For +'!$A$2:$E$16,4,FALSE),IF($S$20='Head For +'!$E$1,VLOOKUP('US MTM - Calculation (Regular)'!B13,'Head For +'!$A$2:$E$16,5,FALSE),)))))</f>
        <v>0</v>
      </c>
      <c r="H13" s="262">
        <f>IF(C13=" ",0,IF($S$21='LOW-CLR +'!$B$1,VLOOKUP('US MTM - Calculation (Regular)'!B13,'LOW-CLR +'!$A$2:$H$16,2,FALSE),IF($S$21='LOW-CLR +'!$C$1,VLOOKUP('US MTM - Calculation (Regular)'!B13,'LOW-CLR +'!$A$2:$H$16,3,FALSE),IF($S$21='LOW-CLR +'!$D$1,VLOOKUP('US MTM - Calculation (Regular)'!B13,'LOW-CLR +'!$A$2:$H$16,4,FALSE),IF($S$21='LOW-CLR +'!$E$1,VLOOKUP('US MTM - Calculation (Regular)'!B13,'LOW-CLR +'!$A$2:$H$16,5,FALSE),IF($S$21='LOW-CLR +'!$F$1,VLOOKUP('US MTM - Calculation (Regular)'!B13,'LOW-CLR +'!$A$2:$H$16,6,FALSE),))))))</f>
        <v>0</v>
      </c>
      <c r="I13" s="262">
        <f>IF(C13=" ",0,IF($S$22='P+AH+1 2'!$B$1,VLOOKUP('US MTM - Calculation (Regular)'!B13,'P+AH+1 2'!$A$2:$D$16,2,FALSE),IF($S$22='P+AH+1 2'!$C$1,VLOOKUP('US MTM - Calculation (Regular)'!B13,'P+AH+1 2'!$A$2:$D$16,3,FALSE),IF($S$22='P+AH+1 2'!$D$1,VLOOKUP('US MTM - Calculation (Regular)'!B13,'P+AH+1 2'!$A$2:$D$16,4,FALSE),))))</f>
        <v>0</v>
      </c>
      <c r="J13" s="265" t="str">
        <f>IF($S$25&lt;&gt;"",2.5,IF($S$26&lt;&gt;"",-3,""))</f>
        <v/>
      </c>
      <c r="K13" s="263">
        <f t="shared" si="2"/>
        <v>19.375</v>
      </c>
      <c r="L13" s="467">
        <f>IF(OR(Sheet1!E34="",Sheet1!E34=" "),0,Sheet1!E34)</f>
        <v>0</v>
      </c>
      <c r="M13" s="486">
        <f>ROUNDDOWN(IF(L13=0,0,L13-K13)*8,0)/8</f>
        <v>0</v>
      </c>
      <c r="N13" s="265">
        <f>IF($M$8='12 Back'!$B$1,VLOOKUP('US MTM - Calculation (Regular)'!B13,'12 Back'!$A$2:$BG$16,2,FALSE),IF($M$8='12 Back'!$C$1,VLOOKUP('US MTM - Calculation (Regular)'!B13,'12 Back'!$A$2:$BG$16,3,FALSE),IF($M$8='12 Back'!$D$1,VLOOKUP('US MTM - Calculation (Regular)'!B13,'12 Back'!$A$2:$BG$16,4,FALSE),IF($M$8='12 Back'!$E$1,VLOOKUP('US MTM - Calculation (Regular)'!B13,'12 Back'!$A$2:$BG$16,5,FALSE),IF($M$8='12 Back'!$F$1,VLOOKUP('US MTM - Calculation (Regular)'!B13,'12 Back'!$A$2:$BG$16,6,FALSE),IF($M$8='12 Back'!$G$1,VLOOKUP('US MTM - Calculation (Regular)'!B13,'12 Back'!$A$2:$BG$16,7,FALSE),IF($M$8='12 Back'!$H$1,VLOOKUP('US MTM - Calculation (Regular)'!B13,'12 Back'!$A$2:$BG$16,8,FALSE),IF($M$8='12 Back'!$I$1,VLOOKUP('US MTM - Calculation (Regular)'!B13,'12 Back'!$A$2:$BG$16,9,FALSE),IF($M$8='12 Back'!$J$1,VLOOKUP('US MTM - Calculation (Regular)'!B13,'12 Back'!$A$2:$BG$16,10,FALSE),IF($M$8='12 Back'!$K$1,VLOOKUP('US MTM - Calculation (Regular)'!B13,'12 Back'!$A$2:$BG$16,11,FALSE),IF($M$8='12 Back'!$L$1,VLOOKUP('US MTM - Calculation (Regular)'!B13,'12 Back'!$A$2:$BG$16,12,FALSE),IF($M$8='12 Back'!$M$1,VLOOKUP('US MTM - Calculation (Regular)'!B13,'12 Back'!$A$2:$BG$16,13,FALSE),IF($M$8='12 Back'!$N$1,VLOOKUP('US MTM - Calculation (Regular)'!B13,'12 Back'!$A$2:$BG$16,14,FALSE),IF($M$8='12 Back'!$O$1,VLOOKUP('US MTM - Calculation (Regular)'!B13,'12 Back'!$A$2:$BG$16,15,FALSE),IF($M$8='12 Back'!$P$1,VLOOKUP('US MTM - Calculation (Regular)'!B13,'12 Back'!$A$2:$BG$16,16,FALSE),IF($M$8='12 Back'!$Q$1,VLOOKUP('US MTM - Calculation (Regular)'!B13,'12 Back'!$A$2:$BG$16,17,FALSE),IF($M$8='12 Back'!$R$1,VLOOKUP('US MTM - Calculation (Regular)'!B13,'12 Back'!$A$2:$BG$16,18,FALSE),IF($M$8='12 Back'!$S$1,VLOOKUP('US MTM - Calculation (Regular)'!B13,'12 Back'!$A$2:$BG$16,19,FALSE),IF($M$8='12 Back'!$T$1,VLOOKUP('US MTM - Calculation (Regular)'!B13,'12 Back'!$A$2:$BG$16,20,FALSE),IF($M$8='12 Back'!$U$1,VLOOKUP('US MTM - Calculation (Regular)'!B13,'12 Back'!$A$2:$BG$16,21,FALSE),IF($M$8='12 Back'!$V$1,VLOOKUP('US MTM - Calculation (Regular)'!B13,'12 Back'!$A$2:$BG$16,22,FALSE),IF($M$8='12 Back'!$W$1,VLOOKUP('US MTM - Calculation (Regular)'!B13,'12 Back'!$A$2:$BG$16,23,FALSE),IF($M$8='12 Back'!$X$1,VLOOKUP('US MTM - Calculation (Regular)'!B13,'12 Back'!$A$2:$BG$16,24,FALSE),IF($M$8='12 Back'!$Y$1,VLOOKUP('US MTM - Calculation (Regular)'!B13,'12 Back'!$A$2:$BG$16,25,FALSE),IF($M$8='12 Back'!$Z$1,VLOOKUP('US MTM - Calculation (Regular)'!B13,'12 Back'!$A$2:$BG$16,26,FALSE),IF($M$8='12 Back'!$AA$1,VLOOKUP('US MTM - Calculation (Regular)'!B13,'12 Back'!$A$2:$BG$16,27,FALSE),IF($M$8='12 Back'!$AB$1,VLOOKUP('US MTM - Calculation (Regular)'!B13,'12 Back'!$A$2:$BG$16,28,FALSE),IF($M$8='12 Back'!$AC$1,VLOOKUP('US MTM - Calculation (Regular)'!B13,'12 Back'!$A$2:$BG$16,29,FALSE),IF($M$8='12 Back'!$AD$1,VLOOKUP('US MTM - Calculation (Regular)'!B13,'12 Back'!$A$2:$BG$16,30,FALSE),IF($M$8='12 Back'!$AE$1,VLOOKUP('US MTM - Calculation (Regular)'!B13,'12 Back'!$A$2:$BG$16,31,FALSE),IF($M$8='12 Back'!$AF$1,VLOOKUP('US MTM - Calculation (Regular)'!B13,'12 Back'!$A$2:$BG$16,32,FALSE),IF($M$8='12 Back'!$AG$1,VLOOKUP('US MTM - Calculation (Regular)'!B13,'12 Back'!$A$2:$BG$16,33,FALSE),IF($M$8='12 Back'!$AH$1,VLOOKUP('US MTM - Calculation (Regular)'!B13,'12 Back'!$A$2:$BG$16,34,FALSE),IF($M$8='12 Back'!$AI$1,VLOOKUP('US MTM - Calculation (Regular)'!B13,'12 Back'!$A$2:$BG$16,35,FALSE),IF($M$8='12 Back'!$AJ$1,VLOOKUP('US MTM - Calculation (Regular)'!B13,'12 Back'!$A$2:$BG$16,36,FALSE),IF($M$8='12 Back'!$AK$1,VLOOKUP('US MTM - Calculation (Regular)'!B13,'12 Back'!$A$2:$BG$16,37,FALSE),IF($M$8='12 Back'!$AL$1,VLOOKUP('US MTM - Calculation (Regular)'!B13,'12 Back'!$A$2:$BG$16,38,FALSE),IF($M$8='12 Back'!$AM$1,VLOOKUP('US MTM - Calculation (Regular)'!B13,'12 Back'!$A$2:$BG$16,39,FALSE),IF($M$8='12 Back'!$AN$1,VLOOKUP('US MTM - Calculation (Regular)'!B13,'12 Back'!$A$2:$BG$16,40,FALSE),IF($M$8='12 Back'!$AO$1,VLOOKUP('US MTM - Calculation (Regular)'!B13,'12 Back'!$A$2:$BG$16,41,FALSE),IF($M$8='12 Back'!$AP$1,VLOOKUP('US MTM - Calculation (Regular)'!B13,'12 Back'!$A$2:$BG$16,42,FALSE),IF($M$8='12 Back'!$AQ$1,VLOOKUP('US MTM - Calculation (Regular)'!B13,'12 Back'!$A$2:$BG$16,43,FALSE),IF($M$8='12 Back'!$AR$1,VLOOKUP('US MTM - Calculation (Regular)'!B13,'12 Back'!$A$2:$BG$16,44,FALSE),IF($M$8='12 Back'!$AS$1,VLOOKUP('US MTM - Calculation (Regular)'!B13,'12 Back'!$A$2:$BG$16,45,FALSE),IF($M$8='12 Back'!$AT$1,VLOOKUP('US MTM - Calculation (Regular)'!B13,'12 Back'!$A$2:$BG$16,46,FALSE),IF($M$8='12 Back'!$AU$1,VLOOKUP('US MTM - Calculation (Regular)'!B13,'12 Back'!$A$2:$BG$16,47,FALSE),IF($M$8='12 Back'!$AV$1,VLOOKUP('US MTM - Calculation (Regular)'!B13,'12 Back'!$A$2:$BG$16,48,FALSE),IF($M$8='12 Back'!$AW$1,VLOOKUP('US MTM - Calculation (Regular)'!B13,'12 Back'!$A$2:$BG$16,49,FALSE),IF($M$8='12 Back'!$AX$1,VLOOKUP('US MTM - Calculation (Regular)'!B13,'12 Back'!$A$2:$BG$16,50,FALSE),IF($M$8='12 Back'!$AY$1,VLOOKUP('US MTM - Calculation (Regular)'!B13,'12 Back'!$A$2:$BG$16,51,FALSE),IF($M$8='12 Back'!$AZ$1,VLOOKUP('US MTM - Calculation (Regular)'!B13,'12 Back'!$A$2:$BG$16,52,FALSE),IF($M$8='12 Back'!$BA$1,VLOOKUP('US MTM - Calculation (Regular)'!B13,'12 Back'!$A$2:$BG$16,53,FALSE),IF($M$8='12 Back'!$BB$1,VLOOKUP('US MTM - Calculation (Regular)'!B13,'12 Back'!$A$2:$BG$16,54,FALSE),IF($M$8='12 Back'!$BC$1,VLOOKUP('US MTM - Calculation (Regular)'!B13,'12 Back'!$A$2:$BG$16,55,FALSE),IF($M$8='12 Back'!$BD$1,VLOOKUP('US MTM - Calculation (Regular)'!B13,'12 Back'!$A$2:$BG$16,56,FALSE),IF($M$8='12 Back'!$BE$1,VLOOKUP('US MTM - Calculation (Regular)'!B13,'12 Back'!$A$2:$BG$16,57,FALSE),IF($M$8='12 Back'!$BF$1,VLOOKUP('US MTM - Calculation (Regular)'!B13,'12 Back'!$A$2:$BG$16,58,FALSE),IF($M$8='12 Back'!$BG$1,VLOOKUP('US MTM - Calculation (Regular)'!B13,'12 Back'!$A$2:$BG$16,59,FALSE),))))))))))))))))))))))))))))))))))))))))))))))))))))))))))</f>
        <v>0</v>
      </c>
      <c r="O13" s="265">
        <f>IF($M$3='Half Grith'!$B$1,VLOOKUP('US MTM - Calculation (Regular)'!B13,'Half Grith'!$A$2:$BN$16,2,FALSE),IF($M$3='Half Grith'!$C$1,VLOOKUP('US MTM - Calculation (Regular)'!B13,'Half Grith'!$A$2:$BN$16,3,FALSE),IF($M$3='Half Grith'!$D$1,VLOOKUP('US MTM - Calculation (Regular)'!B13,'Half Grith'!$A$2:$BN$16,4,FALSE),IF($M$3='Half Grith'!$E$1,VLOOKUP('US MTM - Calculation (Regular)'!B13,'Half Grith'!$A$2:$BN$16,5,FALSE),IF($M$3='Half Grith'!$F$1,VLOOKUP('US MTM - Calculation (Regular)'!B13,'Half Grith'!$A$2:$BN$16,6,FALSE),IF($M$3='Half Grith'!$G$1,VLOOKUP('US MTM - Calculation (Regular)'!B13,'Half Grith'!$A$2:$BN$16,7,FALSE),IF($M$3='Half Grith'!$H$1,VLOOKUP('US MTM - Calculation (Regular)'!B13,'Half Grith'!$A$2:$BN$16,8,FALSE),IF($M$3='Half Grith'!$I$1,VLOOKUP('US MTM - Calculation (Regular)'!B13,'Half Grith'!$A$2:$BN$16,9,FALSE),IF($M$3='Half Grith'!$J$1,VLOOKUP('US MTM - Calculation (Regular)'!B13,'Half Grith'!$A$2:$BN$16,10,FALSE),IF($M$3='Half Grith'!$K$1,VLOOKUP('US MTM - Calculation (Regular)'!B13,'Half Grith'!$A$2:$BN$16,11,FALSE),IF($M$3='Half Grith'!$L$1,VLOOKUP('US MTM - Calculation (Regular)'!B13,'Half Grith'!$A$2:$BN$16,12,FALSE),IF($M$3='Half Grith'!$M$1,VLOOKUP('US MTM - Calculation (Regular)'!B13,'Half Grith'!$A$2:$BN$16,13,FALSE),IF($M$3='Half Grith'!$N$1,VLOOKUP('US MTM - Calculation (Regular)'!B13,'Half Grith'!$A$2:$BN$16,14,FALSE),IF($M$3='Half Grith'!$O$1,VLOOKUP('US MTM - Calculation (Regular)'!B13,'Half Grith'!$A$2:$BN$16,15,FALSE),IF($M$3='Half Grith'!$P$1,VLOOKUP('US MTM - Calculation (Regular)'!B13,'Half Grith'!$A$2:$BN$16,16,FALSE),IF($M$3='Half Grith'!$Q$1,VLOOKUP('US MTM - Calculation (Regular)'!B13,'Half Grith'!$A$2:$BN$16,17,FALSE),IF($M$3='Half Grith'!$R$1,VLOOKUP('US MTM - Calculation (Regular)'!B13,'Half Grith'!$A$2:$BN$16,18,FALSE),IF($M$3='Half Grith'!$S$1,VLOOKUP('US MTM - Calculation (Regular)'!B13,'Half Grith'!$A$2:$BN$16,19,FALSE),IF($M$3='Half Grith'!$T$1,VLOOKUP('US MTM - Calculation (Regular)'!B13,'Half Grith'!$A$2:$BN$16,20,FALSE),IF($M$3='Half Grith'!$U$1,VLOOKUP('US MTM - Calculation (Regular)'!B13,'Half Grith'!$A$2:$BN$16,21,FALSE),IF($M$3='Half Grith'!$V$1,VLOOKUP('US MTM - Calculation (Regular)'!B13,'Half Grith'!$A$2:$BN$16,22,FALSE),IF($M$3='Half Grith'!$W$1,VLOOKUP('US MTM - Calculation (Regular)'!B13,'Half Grith'!$A$2:$BN$16,23,FALSE),IF($M$3='Half Grith'!$X$1,VLOOKUP('US MTM - Calculation (Regular)'!B13,'Half Grith'!$A$2:$BN$16,24,FALSE),IF($M$3='Half Grith'!$Y$1,VLOOKUP('US MTM - Calculation (Regular)'!B13,'Half Grith'!$A$2:$BN$16,25,FALSE),IF($M$3='Half Grith'!$Z$1,VLOOKUP('US MTM - Calculation (Regular)'!B13,'Half Grith'!$A$2:$BN$16,26,FALSE),IF($M$3='Half Grith'!$AA$1,VLOOKUP('US MTM - Calculation (Regular)'!B13,'Half Grith'!$A$2:$BN$16,27,FALSE),IF($M$3='Half Grith'!$AB$1,VLOOKUP('US MTM - Calculation (Regular)'!B13,'Half Grith'!$A$2:$BN$16,28,FALSE),IF($M$3='Half Grith'!$AC$1,VLOOKUP('US MTM - Calculation (Regular)'!B13,'Half Grith'!$A$2:$BN$16,29,FALSE),IF($M$3='Half Grith'!$AD$1,VLOOKUP('US MTM - Calculation (Regular)'!B13,'Half Grith'!$A$2:$BN$16,30,FALSE),IF($M$3='Half Grith'!$AE$1,VLOOKUP('US MTM - Calculation (Regular)'!B13,'Half Grith'!$A$2:$BN$16,31,FALSE),IF($M$3='Half Grith'!$AF$1,VLOOKUP('US MTM - Calculation (Regular)'!B13,'Half Grith'!$A$2:$BN$16,32,FALSE),IF($M$3='Half Grith'!$AG$1,VLOOKUP('US MTM - Calculation (Regular)'!B13,'Half Grith'!$A$2:$BN$16,33,FALSE),IF($M$3='Half Grith'!$AH$1,VLOOKUP('US MTM - Calculation (Regular)'!B13,'Half Grith'!$A$2:$BN$16,34,FALSE),IF($M$3='Half Grith'!$AI$1,VLOOKUP('US MTM - Calculation (Regular)'!B13,'Half Grith'!$A$2:$BN$16,35,FALSE),IF($M$3='Half Grith'!$AJ$1,VLOOKUP('US MTM - Calculation (Regular)'!B13,'Half Grith'!$A$2:$BN$16,36,FALSE),IF($M$3='Half Grith'!$AK$1,VLOOKUP('US MTM - Calculation (Regular)'!B13,'Half Grith'!$A$2:$BN$16,37,FALSE),IF($M$3='Half Grith'!$AL$1,VLOOKUP('US MTM - Calculation (Regular)'!B13,'Half Grith'!$A$2:$BN$16,38,FALSE),IF($M$3='Half Grith'!$AM$1,VLOOKUP('US MTM - Calculation (Regular)'!B13,'Half Grith'!$A$2:$BN$16,39,FALSE),IF($M$3='Half Grith'!$AN$1,VLOOKUP('US MTM - Calculation (Regular)'!B13,'Half Grith'!$A$2:$BN$16,40,FALSE),IF($M$3='Half Grith'!$AO$1,VLOOKUP('US MTM - Calculation (Regular)'!B13,'Half Grith'!$A$2:$BN$16,41,FALSE),IF($M$3='Half Grith'!$AP$1,VLOOKUP('US MTM - Calculation (Regular)'!B13,'Half Grith'!$A$2:$BN$16,42,FALSE),IF($M$3='Half Grith'!$AQ$1,VLOOKUP('US MTM - Calculation (Regular)'!B13,'Half Grith'!$A$2:$BN$16,43,FALSE),IF($M$3='Half Grith'!$AR$1,VLOOKUP('US MTM - Calculation (Regular)'!B13,'Half Grith'!$A$2:$BN$16,44,FALSE),IF($M$3='Half Grith'!$AS$1,VLOOKUP('US MTM - Calculation (Regular)'!B13,'Half Grith'!$A$2:$BN$16,45,FALSE),IF($M$3='Half Grith'!$AT$1,VLOOKUP('US MTM - Calculation (Regular)'!B13,'Half Grith'!$A$2:$BN$16,46,FALSE),IF($M$3='Half Grith'!$AU$1,VLOOKUP('US MTM - Calculation (Regular)'!B13,'Half Grith'!$A$2:$BN$16,47,FALSE),IF($M$3='Half Grith'!$AV$1,VLOOKUP('US MTM - Calculation (Regular)'!B13,'Half Grith'!$A$2:$BN$16,48,FALSE),IF($M$3='Half Grith'!$AW$1,VLOOKUP('US MTM - Calculation (Regular)'!B13,'Half Grith'!$A$2:$BN$16,49,FALSE),IF($M$3='Half Grith'!$AX$1,VLOOKUP('US MTM - Calculation (Regular)'!B13,'Half Grith'!$A$2:$BN$16,50,FALSE),IF($M$3='Half Grith'!$AY$1,VLOOKUP('US MTM - Calculation (Regular)'!B13,'Half Grith'!$A$2:$BN$16,51,FALSE),IF($M$3='Half Grith'!$AZ$1,VLOOKUP('US MTM - Calculation (Regular)'!B13,'Half Grith'!$A$2:$BN$16,52,FALSE),IF($M$3='Half Grith'!$BA$1,VLOOKUP('US MTM - Calculation (Regular)'!B13,'Half Grith'!$A$2:$BN$16,53,FALSE),IF($M$3='Half Grith'!$BB$1,VLOOKUP('US MTM - Calculation (Regular)'!B13,'Half Grith'!$A$2:$BN$16,54,FALSE),IF($M$3='Half Grith'!$BC$1,VLOOKUP('US MTM - Calculation (Regular)'!B13,'Half Grith'!$A$2:$BN$16,55,FALSE),IF($M$3='Half Grith'!$BD$1,VLOOKUP('US MTM - Calculation (Regular)'!B13,'Half Grith'!$A$2:$BN$16,56,FALSE),IF($M$3='Half Grith'!$BE$1,VLOOKUP('US MTM - Calculation (Regular)'!B13,'Half Grith'!$A$2:$BN$16,57,FALSE),IF($M$3='Half Grith'!$BF$1,VLOOKUP('US MTM - Calculation (Regular)'!B13,'Half Grith'!$A$2:$BN$16,58,FALSE),IF($M$3='Half Grith'!$BG$1,VLOOKUP('US MTM - Calculation (Regular)'!B13,'Half Grith'!$A$2:$BN$16,59,FALSE),IF($M$3='Half Grith'!$BH$1,VLOOKUP('US MTM - Calculation (Regular)'!B13,'Half Grith'!$A$2:$BN$16,60,FALSE),IF($M$3='Half Grith'!$BI$1,VLOOKUP('US MTM - Calculation (Regular)'!B13,'Half Grith'!$A$2:$BN$16,61,FALSE),IF($M$3='Half Grith'!$BJ$1,VLOOKUP('US MTM - Calculation (Regular)'!B13,'Half Grith'!$A$2:$BN$16,62,FALSE),IF($M$3='Half Grith'!$BK$1,VLOOKUP('US MTM - Calculation (Regular)'!B13,'Half Grith'!$A$2:$BN$16,63,FALSE),IF($M$3='Half Grith'!$BL$1,VLOOKUP('US MTM - Calculation (Regular)'!B13,'Half Grith'!$A$2:$BN$16,64,FALSE),IF($M$3='Half Grith'!$BM$1,VLOOKUP('US MTM - Calculation (Regular)'!B13,'Half Grith'!$A$2:$BN$16,65,FALSE),))))))))))))))))))))))))))))))))))))))))))))))))))))))))))))))))</f>
        <v>0</v>
      </c>
      <c r="P13" s="265">
        <f>IF($M$4=SEAT!$B$1,VLOOKUP('US MTM - Calculation (Regular)'!B13,SEAT!$A$2:$AY$16,2,FALSE),IF($M$4=SEAT!$C$1,VLOOKUP('US MTM - Calculation (Regular)'!B13,SEAT!$A$2:$AY$16,3,FALSE),IF($M$4=SEAT!$D$1,VLOOKUP('US MTM - Calculation (Regular)'!B13,SEAT!$A$2:$AY$16,4,FALSE),IF($M$4=SEAT!$E$1,VLOOKUP('US MTM - Calculation (Regular)'!B13,SEAT!$A$2:$AY$16,5,FALSE),IF($M$4=SEAT!$F$1,VLOOKUP('US MTM - Calculation (Regular)'!B13,SEAT!$A$2:$AY$16,6,FALSE),IF($M$4=SEAT!$G$1,VLOOKUP('US MTM - Calculation (Regular)'!B13,SEAT!$A$2:$AY$16,7,FALSE),IF($M$4=SEAT!$H$1,VLOOKUP('US MTM - Calculation (Regular)'!B13,SEAT!$A$2:$AY$16,8,FALSE),IF($M$4=SEAT!$I$1,VLOOKUP('US MTM - Calculation (Regular)'!B13,SEAT!$A$2:$AY$16,9,FALSE),IF($M$4=SEAT!$J$1,VLOOKUP('US MTM - Calculation (Regular)'!B13,SEAT!$A$2:$AY$16,10,FALSE),IF($M$4=SEAT!$K$1,VLOOKUP('US MTM - Calculation (Regular)'!B13,SEAT!$A$2:$AY$16,11,FALSE),IF($M$4=SEAT!$L$1,VLOOKUP('US MTM - Calculation (Regular)'!B13,SEAT!$A$2:$AY$16,12,FALSE),IF($M$4=SEAT!$M$1,VLOOKUP('US MTM - Calculation (Regular)'!B13,SEAT!$A$2:$AY$16,13,FALSE),IF($M$4=SEAT!$N$1,VLOOKUP('US MTM - Calculation (Regular)'!B13,SEAT!$A$2:$AY$16,14,FALSE),IF($M$4=SEAT!$O$1,VLOOKUP('US MTM - Calculation (Regular)'!B13,SEAT!$A$2:$AY$16,15,FALSE),IF($M$4=SEAT!$P$1,VLOOKUP('US MTM - Calculation (Regular)'!B13,SEAT!$A$2:$AY$16,16,FALSE),IF($M$4=SEAT!$Q$1,VLOOKUP('US MTM - Calculation (Regular)'!B13,SEAT!$A$2:$AY$16,17,FALSE),IF($M$4=SEAT!$R$1,VLOOKUP('US MTM - Calculation (Regular)'!B13,SEAT!$A$2:$AY$16,18,FALSE),IF($M$4=SEAT!$S$1,VLOOKUP('US MTM - Calculation (Regular)'!B13,SEAT!$A$2:$AY$16,19,FALSE),IF($M$4=SEAT!$T$1,VLOOKUP('US MTM - Calculation (Regular)'!B13,SEAT!$A$2:$AY$16,20,FALSE),IF($M$4=SEAT!$U$1,VLOOKUP('US MTM - Calculation (Regular)'!B13,SEAT!$A$2:$AY$16,21,FALSE),IF($M$4=SEAT!$V$1,VLOOKUP('US MTM - Calculation (Regular)'!B13,SEAT!$A$2:$AY$16,22,FALSE),IF($M$4=SEAT!$W$1,VLOOKUP('US MTM - Calculation (Regular)'!B13,SEAT!$A$2:$AY$16,23,FALSE),IF($M$4=SEAT!$X$1,VLOOKUP('US MTM - Calculation (Regular)'!B13,SEAT!$A$2:$AY$16,24,FALSE),IF($M$4=SEAT!$Y$1,VLOOKUP('US MTM - Calculation (Regular)'!B13,SEAT!$A$2:$AY$16,25,FALSE),IF($M$4=SEAT!$Z$1,VLOOKUP('US MTM - Calculation (Regular)'!B13,SEAT!$A$2:$AY$16,26,FALSE),IF($M$4=SEAT!$AA$1,VLOOKUP('US MTM - Calculation (Regular)'!B13,SEAT!$A$2:$AY$16,27,FALSE),IF($M$4=SEAT!$AB$1,VLOOKUP('US MTM - Calculation (Regular)'!B13,SEAT!$A$2:$AY$16,28,FALSE),IF($M$4=SEAT!$AC$1,VLOOKUP('US MTM - Calculation (Regular)'!B13,SEAT!$A$2:$AY$16,29,FALSE),IF($M$4=SEAT!$AD$1,VLOOKUP('US MTM - Calculation (Regular)'!B13,SEAT!$A$2:$AY$16,30,FALSE),IF($M$4=SEAT!$AE$1,VLOOKUP('US MTM - Calculation (Regular)'!B13,SEAT!$A$2:$AY$16,31,FALSE),IF($M$4=SEAT!$AF$1,VLOOKUP('US MTM - Calculation (Regular)'!B13,SEAT!$A$2:$AY$16,32,FALSE),IF($M$4=SEAT!$AG$1,VLOOKUP('US MTM - Calculation (Regular)'!B13,SEAT!$A$2:$AY$16,33,FALSE),IF($M$4=SEAT!$AH$1,VLOOKUP('US MTM - Calculation (Regular)'!B13,SEAT!$A$2:$AY$16,34,FALSE),IF($M$4=SEAT!$AI$1,VLOOKUP('US MTM - Calculation (Regular)'!B13,SEAT!$A$2:$AY$16,35,FALSE),IF($M$4=SEAT!$AJ$1,VLOOKUP('US MTM - Calculation (Regular)'!B13,SEAT!$A$2:$AY$16,36,FALSE),IF($M$4=SEAT!$AK$1,VLOOKUP('US MTM - Calculation (Regular)'!B13,SEAT!$A$2:$AY$16,37,FALSE),IF($M$4=SEAT!$AL$1,VLOOKUP('US MTM - Calculation (Regular)'!B13,SEAT!$A$2:$AY$16,38,FALSE),IF($M$4=SEAT!$AM$1,VLOOKUP('US MTM - Calculation (Regular)'!B13,SEAT!$A$2:$AY$16,39,FALSE),IF($M$4=SEAT!$AN$1,VLOOKUP('US MTM - Calculation (Regular)'!B13,SEAT!$A$2:$AY$16,40,FALSE),IF($M$4=SEAT!$AO$1,VLOOKUP('US MTM - Calculation (Regular)'!B13,SEAT!$A$2:$AY$16,41,FALSE),IF($M$4=SEAT!$AP$1,VLOOKUP('US MTM - Calculation (Regular)'!B13,SEAT!$A$2:$AY$16,42,FALSE),IF($M$4=SEAT!$AQ$1,VLOOKUP('US MTM - Calculation (Regular)'!B13,SEAT!$A$2:$AY$16,43,FALSE),IF($M$4=SEAT!$AR$1,VLOOKUP('US MTM - Calculation (Regular)'!B13,SEAT!$A$2:$AY$16,44,FALSE),IF($M$4=SEAT!$AS$1,VLOOKUP('US MTM - Calculation (Regular)'!B13,SEAT!$A$2:$AY$16,45,FALSE),IF($M$4=SEAT!$AT$1,VLOOKUP('US MTM - Calculation (Regular)'!B13,SEAT!$A$2:$AY$16,46,FALSE),IF($M$4=SEAT!$AU$1,VLOOKUP('US MTM - Calculation (Regular)'!B13,SEAT!$A$2:$AY$16,47,FALSE),IF($M$4=SEAT!$AV$1,VLOOKUP('US MTM - Calculation (Regular)'!B13,SEAT!$A$2:$AY$16,48,FALSE),IF($M$4=SEAT!$AW$1,VLOOKUP('US MTM - Calculation (Regular)'!B13,SEAT!$A$2:$AY$16,49,FALSE),IF($M$4=SEAT!$AX$1,VLOOKUP('US MTM - Calculation (Regular)'!B13,SEAT!$A$2:$AY$16,50,FALSE),IF($M$4=SEAT!$AY$1,VLOOKUP('US MTM - Calculation (Regular)'!B13,SEAT!$A$2:$AY$16,51,FALSE),))))))))))))))))))))))))))))))))))))))))))))))))))</f>
        <v>0</v>
      </c>
      <c r="Q13" s="265">
        <f>IF($M$5='4LEN'!$B$1,VLOOKUP('US MTM - Calculation (Regular)'!B13,'4LEN'!$A$2:$BM$16,2,FALSE),IF($M$5='4LEN'!$C$1,VLOOKUP('US MTM - Calculation (Regular)'!B13,'4LEN'!$A$2:$BM$16,3,FALSE),IF($M$5='4LEN'!$D$1,VLOOKUP('US MTM - Calculation (Regular)'!B13,'4LEN'!$A$2:$BM$16,4,FALSE),IF($M$5='4LEN'!$E$1,VLOOKUP('US MTM - Calculation (Regular)'!B13,'4LEN'!$A$2:$BM$16,5,FALSE),IF($M$5='4LEN'!$F$1,VLOOKUP('US MTM - Calculation (Regular)'!B13,'4LEN'!$A$2:$BM$16,6,FALSE),IF($M$5='4LEN'!$G$1,VLOOKUP('US MTM - Calculation (Regular)'!B13,'4LEN'!$A$2:$BM$16,7,FALSE),IF($M$5='4LEN'!$H$1,VLOOKUP('US MTM - Calculation (Regular)'!B13,'4LEN'!$A$2:$BM$16,8,FALSE),IF($M$5='4LEN'!$I$1,VLOOKUP('US MTM - Calculation (Regular)'!B13,'4LEN'!$A$2:$BM$16,9,FALSE),IF($M$5='4LEN'!$J$1,VLOOKUP('US MTM - Calculation (Regular)'!B13,'4LEN'!$A$2:$BM$16,10,FALSE),IF($M$5='4LEN'!$K$1,VLOOKUP('US MTM - Calculation (Regular)'!B13,'4LEN'!$A$2:$BM$16,11,FALSE),IF($M$5='4LEN'!$L$1,VLOOKUP('US MTM - Calculation (Regular)'!B13,'4LEN'!$A$2:$BM$16,12,FALSE),IF($M$5='4LEN'!$M$1,VLOOKUP('US MTM - Calculation (Regular)'!B13,'4LEN'!$A$2:$BM$16,13,FALSE),IF($M$5='4LEN'!$N$1,VLOOKUP('US MTM - Calculation (Regular)'!B13,'4LEN'!$A$2:$BM$16,14,FALSE),IF($M$5='4LEN'!$O$1,VLOOKUP('US MTM - Calculation (Regular)'!B13,'4LEN'!$A$2:$BM$16,15,FALSE),IF($M$5='4LEN'!$P$1,VLOOKUP('US MTM - Calculation (Regular)'!B13,'4LEN'!$A$2:$BM$16,16,FALSE),IF($M$5='4LEN'!$Q$1,VLOOKUP('US MTM - Calculation (Regular)'!B13,'4LEN'!$A$2:$BM$16,17,FALSE),IF($M$5='4LEN'!$R$1,VLOOKUP('US MTM - Calculation (Regular)'!B13,'4LEN'!$A$2:$BM$16,18,FALSE),IF($M$5='4LEN'!$S$1,VLOOKUP('US MTM - Calculation (Regular)'!B13,'4LEN'!$A$2:$BM$16,19,FALSE),IF($M$5='4LEN'!$T$1,VLOOKUP('US MTM - Calculation (Regular)'!B13,'4LEN'!$A$2:$BM$16,20,FALSE),IF($M$5='4LEN'!$U$1,VLOOKUP('US MTM - Calculation (Regular)'!B13,'4LEN'!$A$2:$BM$16,21,FALSE),IF($M$5='4LEN'!$V$1,VLOOKUP('US MTM - Calculation (Regular)'!B13,'4LEN'!$A$2:$BM$16,22,FALSE),IF($M$5='4LEN'!$W$1,VLOOKUP('US MTM - Calculation (Regular)'!B13,'4LEN'!$A$2:$BM$16,23,FALSE),IF($M$5='4LEN'!$X$1,VLOOKUP('US MTM - Calculation (Regular)'!B13,'4LEN'!$A$2:$BM$16,24,FALSE),IF($M$5='4LEN'!$Y$1,VLOOKUP('US MTM - Calculation (Regular)'!B13,'4LEN'!$A$2:$BM$16,25,FALSE),IF($M$5='4LEN'!$Z$1,VLOOKUP('US MTM - Calculation (Regular)'!B13,'4LEN'!$A$2:$BM$16,26,FALSE),IF($M$5='4LEN'!$AA$1,VLOOKUP('US MTM - Calculation (Regular)'!B13,'4LEN'!$A$2:$BM$16,27,FALSE),IF($M$5='4LEN'!$AB$1,VLOOKUP('US MTM - Calculation (Regular)'!B13,'4LEN'!$A$2:$BM$16,28,FALSE),IF($M$5='4LEN'!$AC$1,VLOOKUP('US MTM - Calculation (Regular)'!B13,'4LEN'!$A$2:$BM$16,29,FALSE),IF($M$5='4LEN'!$AD$1,VLOOKUP('US MTM - Calculation (Regular)'!B13,'4LEN'!$A$2:$BM$16,30,FALSE),IF($M$5='4LEN'!$AE$1,VLOOKUP('US MTM - Calculation (Regular)'!B13,'4LEN'!$A$2:$BM$16,31,FALSE),IF($M$5='4LEN'!$AF$1,VLOOKUP('US MTM - Calculation (Regular)'!B13,'4LEN'!$A$2:$BM$16,32,FALSE),IF($M$5='4LEN'!$AG$1,VLOOKUP('US MTM - Calculation (Regular)'!B13,'4LEN'!$A$2:$BM$16,33,FALSE),IF($M$5='4LEN'!$AH$1,VLOOKUP('US MTM - Calculation (Regular)'!B13,'4LEN'!$A$2:$BM$16,34,FALSE),IF($M$5='4LEN'!$AI$1,VLOOKUP('US MTM - Calculation (Regular)'!B13,'4LEN'!$A$2:$BM$16,35,FALSE),IF($M$5='4LEN'!$AJ$1,VLOOKUP('US MTM - Calculation (Regular)'!B13,'4LEN'!$A$2:$BM$16,36,FALSE),IF($M$5='4LEN'!$AK$1,VLOOKUP('US MTM - Calculation (Regular)'!B13,'4LEN'!$A$2:$BM$16,37,FALSE),IF($M$5='4LEN'!$AL$1,VLOOKUP('US MTM - Calculation (Regular)'!B13,'4LEN'!$A$2:$BM$16,38,FALSE),IF($M$5='4LEN'!$AM$1,VLOOKUP('US MTM - Calculation (Regular)'!B13,'4LEN'!$A$2:$BM$16,39,FALSE),IF($M$5='4LEN'!$AN$1,VLOOKUP('US MTM - Calculation (Regular)'!B13,'4LEN'!$A$2:$BM$16,40,FALSE),IF($M$5='4LEN'!$AO$1,VLOOKUP('US MTM - Calculation (Regular)'!B13,'4LEN'!$A$2:$BM$16,41,FALSE),IF($M$5='4LEN'!$AP$1,VLOOKUP('US MTM - Calculation (Regular)'!B13,'4LEN'!$A$2:$BM$16,42,FALSE),IF($M$5='4LEN'!$AQ$1,VLOOKUP('US MTM - Calculation (Regular)'!B13,'4LEN'!$A$2:$BM$16,43,FALSE),IF($M$5='4LEN'!$AR$1,VLOOKUP('US MTM - Calculation (Regular)'!B13,'4LEN'!$A$2:$BM$16,44,FALSE),IF($M$5='4LEN'!$AS$1,VLOOKUP('US MTM - Calculation (Regular)'!B13,'4LEN'!$A$2:$BM$16,45,FALSE),IF($M$5='4LEN'!$AT$1,VLOOKUP('US MTM - Calculation (Regular)'!B13,'4LEN'!$A$2:$BM$16,46,FALSE),IF($M$5='4LEN'!$AU$1,VLOOKUP('US MTM - Calculation (Regular)'!B13,'4LEN'!$A$2:$BM$16,47,FALSE),IF($M$5='4LEN'!$AV$1,VLOOKUP('US MTM - Calculation (Regular)'!B13,'4LEN'!$A$2:$BM$16,48,FALSE),IF($M$5='4LEN'!$AW$1,VLOOKUP('US MTM - Calculation (Regular)'!B13,'4LEN'!$A$2:$BM$16,49,FALSE),IF($M$5='4LEN'!$AX$1,VLOOKUP('US MTM - Calculation (Regular)'!B13,'4LEN'!$A$2:$BM$16,50,FALSE),IF($M$5='4LEN'!$AY$1,VLOOKUP('US MTM - Calculation (Regular)'!B13,'4LEN'!$A$2:$BM$16,51,FALSE),IF($M$5='4LEN'!$AZ$1,VLOOKUP('US MTM - Calculation (Regular)'!B13,'4LEN'!$A$2:$BM$16,52,FALSE),IF($M$5='4LEN'!$BA$1,VLOOKUP('US MTM - Calculation (Regular)'!B13,'4LEN'!$A$2:$BM$16,53,FALSE),IF($M$5='4LEN'!$BB$1,VLOOKUP('US MTM - Calculation (Regular)'!B13,'4LEN'!$A$2:$BM$16,54,FALSE),IF($M$5='4LEN'!$BC$1,VLOOKUP('US MTM - Calculation (Regular)'!B13,'4LEN'!$A$2:$BM$16,55,FALSE),IF($M$5='4LEN'!$BD$1,VLOOKUP('US MTM - Calculation (Regular)'!B13,'4LEN'!$A$2:$BM$16,56,FALSE),IF($M$5='4LEN'!$BE$1,VLOOKUP('US MTM - Calculation (Regular)'!B13,'4LEN'!$A$2:$BM$16,57,FALSE),IF($M$5='4LEN'!$BF$1,VLOOKUP('US MTM - Calculation (Regular)'!B13,'4LEN'!$A$2:$BM$16,58,FALSE),IF($M$5='4LEN'!$BG$1,VLOOKUP('US MTM - Calculation (Regular)'!B13,'4LEN'!$A$2:$BM$16,59,FALSE),IF($M$5='4LEN'!$BH$1,VLOOKUP('US MTM - Calculation (Regular)'!B13,'4LEN'!$A$2:$BM$16,60,FALSE),IF($M$5='4LEN'!$BI$1,VLOOKUP('US MTM - Calculation (Regular)'!B13,'4LEN'!$A$2:$BL$16,61,FALSE),IF($M$5='4LEN'!$BJ$1,VLOOKUP('US MTM - Calculation (Regular)'!B13,'4LEN'!$A$2:$BM$16,62,FALSE),IF($M$5='4LEN'!$BK$1,VLOOKUP('US MTM - Calculation (Regular)'!B13,'4LEN'!$A$2:$BM$16,63,FALSE),IF($M$5='4LEN'!$BL$1,VLOOKUP('US MTM - Calculation (Regular)'!B13,'4LEN'!$A$2:$BM$16,64,FALSE),IF($M$5='4LEN'!$BM$1,VLOOKUP('US MTM - Calculation (Regular)'!B13,'4LEN'!$A$2:$BM$16,65,FALSE),))))))))))))))))))))))))))))))))))))))))))))))))))))))))))))))))</f>
        <v>-0.8125</v>
      </c>
      <c r="R13" s="265">
        <f>IF($M$5='15VENT'!$B$1,VLOOKUP('US MTM - Calculation (Regular)'!B13,'15VENT'!$A$2:$BM$16,2,FALSE),IF($M$5='15VENT'!$C$1,VLOOKUP('US MTM - Calculation (Regular)'!B13,'15VENT'!$A$2:$BM$16,3,FALSE),IF($M$5='15VENT'!$D$1,VLOOKUP('US MTM - Calculation (Regular)'!B13,'15VENT'!$A$2:$BM$16,4,FALSE),IF($M$5='15VENT'!$E$1,VLOOKUP('US MTM - Calculation (Regular)'!B13,'15VENT'!$A$2:$BM$16,5,FALSE),IF($M$5='15VENT'!$F$1,VLOOKUP('US MTM - Calculation (Regular)'!B13,'15VENT'!$A$2:$BM$16,6,FALSE),IF($M$5='15VENT'!$G$1,VLOOKUP('US MTM - Calculation (Regular)'!B13,'15VENT'!$A$2:$BM$16,7,FALSE),IF($M$5='15VENT'!$H$1,VLOOKUP('US MTM - Calculation (Regular)'!B13,'15VENT'!$A$2:$BM$16,8,FALSE),IF($M$5='15VENT'!$I$1,VLOOKUP('US MTM - Calculation (Regular)'!B13,'15VENT'!$A$2:$BM$16,9,FALSE),IF($M$5='15VENT'!$J$1,VLOOKUP('US MTM - Calculation (Regular)'!B13,'15VENT'!$A$2:$BM$16,10,FALSE),IF($M$5='15VENT'!$K$1,VLOOKUP('US MTM - Calculation (Regular)'!B13,'15VENT'!$A$2:$BM$16,11,FALSE),IF($M$5='15VENT'!$L$1,VLOOKUP('US MTM - Calculation (Regular)'!B13,'15VENT'!$A$2:$BM$16,12,FALSE),IF($M$5='15VENT'!$M$1,VLOOKUP('US MTM - Calculation (Regular)'!B13,'15VENT'!$A$2:$BM$16,13,FALSE),IF($M$5='15VENT'!$N$1,VLOOKUP('US MTM - Calculation (Regular)'!B13,'15VENT'!$A$2:$BM$16,14,FALSE),IF($M$5='15VENT'!$O$1,VLOOKUP('US MTM - Calculation (Regular)'!B13,'15VENT'!$A$2:$BM$16,15,FALSE),IF($M$5='15VENT'!$P$1,VLOOKUP('US MTM - Calculation (Regular)'!B13,'15VENT'!$A$2:$BM$16,16,FALSE),IF($M$5='15VENT'!$Q$1,VLOOKUP('US MTM - Calculation (Regular)'!B13,'15VENT'!$A$2:$BM$16,17,FALSE),IF($M$5='15VENT'!$R$1,VLOOKUP('US MTM - Calculation (Regular)'!B13,'15VENT'!$A$2:$BM$16,18,FALSE),IF($M$5='15VENT'!$S$1,VLOOKUP('US MTM - Calculation (Regular)'!B13,'15VENT'!$A$2:$BM$16,19,FALSE),IF($M$5='15VENT'!$T$1,VLOOKUP('US MTM - Calculation (Regular)'!B13,'15VENT'!$A$2:$BM$16,20,FALSE),IF($M$5='15VENT'!$U$1,VLOOKUP('US MTM - Calculation (Regular)'!B13,'15VENT'!$A$2:$BM$16,21,FALSE),IF($M$5='15VENT'!$V$1,VLOOKUP('US MTM - Calculation (Regular)'!B13,'15VENT'!$A$2:$BM$16,22,FALSE),IF($M$5='15VENT'!$W$1,VLOOKUP('US MTM - Calculation (Regular)'!B13,'15VENT'!$A$2:$BM$16,23,FALSE),IF($M$5='15VENT'!$X$1,VLOOKUP('US MTM - Calculation (Regular)'!B13,'15VENT'!$A$2:$BM$16,24,FALSE),IF($M$5='15VENT'!$Y$1,VLOOKUP('US MTM - Calculation (Regular)'!B13,'15VENT'!$A$2:$BM$16,25,FALSE),IF($M$5='15VENT'!$Z$1,VLOOKUP('US MTM - Calculation (Regular)'!B13,'15VENT'!$A$2:$BM$16,26,FALSE),IF($M$5='15VENT'!$AA$1,VLOOKUP('US MTM - Calculation (Regular)'!B13,'15VENT'!$A$2:$BM$16,27,FALSE),IF($M$5='15VENT'!$AB$1,VLOOKUP('US MTM - Calculation (Regular)'!B13,'15VENT'!$A$2:$BM$16,28,FALSE),IF($M$5='15VENT'!$AC$1,VLOOKUP('US MTM - Calculation (Regular)'!B13,'15VENT'!$A$2:$BM$16,29,FALSE),IF($M$5='15VENT'!$AD$1,VLOOKUP('US MTM - Calculation (Regular)'!B13,'15VENT'!$A$2:$BM$16,30,FALSE),IF($M$5='15VENT'!$AE$1,VLOOKUP('US MTM - Calculation (Regular)'!B13,'15VENT'!$A$2:$BM$16,31,FALSE),IF($M$5='15VENT'!$AF$1,VLOOKUP('US MTM - Calculation (Regular)'!B13,'15VENT'!$A$2:$BM$16,32,FALSE),IF($M$5='15VENT'!$AG$1,VLOOKUP('US MTM - Calculation (Regular)'!B13,'15VENT'!$A$2:$BM$16,33,FALSE),IF($M$5='15VENT'!$AH$1,VLOOKUP('US MTM - Calculation (Regular)'!B13,'15VENT'!$A$2:$BM$16,34,FALSE),IF($M$5='15VENT'!$AI$1,VLOOKUP('US MTM - Calculation (Regular)'!B13,'15VENT'!$A$2:$BM$16,35,FALSE),IF($M$5='15VENT'!$AJ$1,VLOOKUP('US MTM - Calculation (Regular)'!B13,'15VENT'!$A$2:$BM$16,36,FALSE),IF($M$5='15VENT'!$AK$1,VLOOKUP('US MTM - Calculation (Regular)'!B13,'15VENT'!$A$2:$BM$16,37,FALSE),IF($M$5='15VENT'!$AL$1,VLOOKUP('US MTM - Calculation (Regular)'!B13,'15VENT'!$A$2:$BM$16,38,FALSE),IF($M$5='15VENT'!$AM$1,VLOOKUP('US MTM - Calculation (Regular)'!B13,'15VENT'!$A$2:$BM$16,39,FALSE),IF($M$5='15VENT'!$AN$1,VLOOKUP('US MTM - Calculation (Regular)'!B13,'15VENT'!$A$2:$BM$16,40,FALSE),IF($M$5='15VENT'!$AO$1,VLOOKUP('US MTM - Calculation (Regular)'!B13,'15VENT'!$A$2:$BM$16,41,FALSE),IF($M$5='15VENT'!$AP$1,VLOOKUP('US MTM - Calculation (Regular)'!B13,'15VENT'!$A$2:$BM$16,42,FALSE),IF($M$5='15VENT'!$AQ$1,VLOOKUP('US MTM - Calculation (Regular)'!B13,'15VENT'!$A$2:$BM$16,43,FALSE),IF($M$5='15VENT'!$AR$1,VLOOKUP('US MTM - Calculation (Regular)'!B13,'15VENT'!$A$2:$BM$16,44,FALSE),IF($M$5='15VENT'!$AS$1,VLOOKUP('US MTM - Calculation (Regular)'!B13,'15VENT'!$A$2:$BM$16,45,FALSE),IF($M$5='15VENT'!$AT$1,VLOOKUP('US MTM - Calculation (Regular)'!B13,'15VENT'!$A$2:$BM$16,46,FALSE),IF($M$5='15VENT'!$AU$1,VLOOKUP('US MTM - Calculation (Regular)'!B13,'15VENT'!$A$2:$BM$16,47,FALSE),IF($M$5='15VENT'!$AV$1,VLOOKUP('US MTM - Calculation (Regular)'!B13,'15VENT'!$A$2:$BM$16,48,FALSE),IF($M$5='15VENT'!$AW$1,VLOOKUP('US MTM - Calculation (Regular)'!B13,'15VENT'!$A$2:$BM$16,49,FALSE),IF($M$5='15VENT'!$AX$1,VLOOKUP('US MTM - Calculation (Regular)'!B13,'15VENT'!$A$2:$BM$16,50,FALSE),IF($M$5='15VENT'!$AY$1,VLOOKUP('US MTM - Calculation (Regular)'!B13,'15VENT'!$A$2:$BM$16,51,FALSE),IF($M$5='15VENT'!$AZ$1,VLOOKUP('US MTM - Calculation (Regular)'!B13,'15VENT'!$A$2:$BM$16,52,FALSE),IF($M$5='15VENT'!$BA$1,VLOOKUP('US MTM - Calculation (Regular)'!B13,'15VENT'!$A$2:$BM$16,53,FALSE),IF($M$5='15VENT'!$BB$1,VLOOKUP('US MTM - Calculation (Regular)'!B13,'15VENT'!$A$2:$BM$16,54,FALSE),IF($M$5='15VENT'!$BC$1,VLOOKUP('US MTM - Calculation (Regular)'!B13,'15VENT'!$A$2:$BM$16,55,FALSE),IF($M$5='15VENT'!$BD$1,VLOOKUP('US MTM - Calculation (Regular)'!B13,'15VENT'!$A$2:$BM$16,56,FALSE),IF($M$5='15VENT'!$BE$1,VLOOKUP('US MTM - Calculation (Regular)'!B13,'15VENT'!$A$2:$BM$16,57,FALSE),IF($M$5='15VENT'!$BF$1,VLOOKUP('US MTM - Calculation (Regular)'!B13,'15VENT'!$A$2:$BM$16,58,FALSE),IF($M$5='15VENT'!$BG$1,VLOOKUP('US MTM - Calculation (Regular)'!B13,'15VENT'!$A$2:$BM$16,59,FALSE),IF($M$5='15VENT'!$BH$1,VLOOKUP('US MTM - Calculation (Regular)'!B13,'15VENT'!$A$2:$BM$16,60,FALSE),IF($M$5='15VENT'!$BI$1,VLOOKUP('US MTM - Calculation (Regular)'!B13,'15VENT'!$A$2:$BJ$16,61,FALSE),IF($M$5='15VENT'!$BJ$1,VLOOKUP('US MTM - Calculation (Regular)'!B13,'15VENT'!$A$2:$BM$16,62,FALSE),IF($M$5='15VENT'!$BK$1,VLOOKUP('US MTM - Calculation (Regular)'!B13,'15VENT'!$A$2:$BM$16,63,FALSE),IF($M$5='15VENT'!$BL$1,VLOOKUP('US MTM - Calculation (Regular)'!B13,'15VENT'!$A$2:$BM$16,64,FALSE),IF($M$5='15VENT'!$BM$1,VLOOKUP('US MTM - Calculation (Regular)'!B13,'15VENT'!$A$2:$BM$16,65,FALSE),))))))))))))))))))))))))))))))))))))))))))))))))))))))))))))))))</f>
        <v>0</v>
      </c>
      <c r="S13" s="266">
        <f>IF(K13=L13,(L13-SUM(K13,N13:R13)),IF(M13=0,0,L13-SUM(K13,N13:R13)))</f>
        <v>0</v>
      </c>
      <c r="T13" s="274"/>
      <c r="U13" s="268" t="s">
        <v>94</v>
      </c>
      <c r="V13" s="288" t="str">
        <f>IF(OR(Sheet1!C79="",Sheet1!C79=" "),"",Sheet1!C79)</f>
        <v/>
      </c>
      <c r="W13" s="246"/>
      <c r="X13" s="259"/>
      <c r="Y13" s="260" t="s">
        <v>338</v>
      </c>
      <c r="Z13" s="290"/>
      <c r="AA13" s="290"/>
      <c r="AB13" s="290"/>
      <c r="AC13" s="290"/>
      <c r="AD13" s="290"/>
      <c r="AE13" s="290"/>
      <c r="AF13" s="290"/>
      <c r="AG13" s="290"/>
      <c r="AH13" s="291">
        <f>IF(OR(Sheet1!C146="",Sheet1!C146=" "),0,CONCATENATE("-",Sheet1!C146))</f>
        <v>0</v>
      </c>
      <c r="AI13" s="275"/>
      <c r="AJ13" s="289" t="s">
        <v>301</v>
      </c>
      <c r="AK13" s="288" t="str">
        <f>IF(OR(Sheet1!C166="",Sheet1!C166=" "),"",Sheet1!C166)</f>
        <v/>
      </c>
      <c r="AM13" s="282"/>
      <c r="AN13" s="282"/>
      <c r="AO13" s="278"/>
      <c r="AP13" s="268" t="s">
        <v>600</v>
      </c>
      <c r="AQ13" s="250" t="str">
        <f>IF($AQ$1="","",HLOOKUP($AQ$1,'Measurement Chart'!$A$1:$AG$14,ROW(),FALSE))</f>
        <v/>
      </c>
      <c r="AR13" s="242">
        <f>IF(OR(Sheet1!C307="",Sheet1!C307=" "),0,Sheet1!C307)</f>
        <v>0</v>
      </c>
      <c r="AS13" s="251">
        <f t="shared" si="1"/>
        <v>0</v>
      </c>
      <c r="AT13" s="252">
        <f>IF($AS$4='Front Length +'!$B$1,VLOOKUP(AP13,'Front Length +'!$A$2:$AO$14,2,FALSE),IF($AS$4='Front Length +'!$C$1,VLOOKUP(AP13,'Front Length +'!$A$2:$AO$14,3,FALSE),IF($AS$4='Front Length +'!$D$1,VLOOKUP(AP13,'Front Length +'!$A$2:$AO$14,4,FALSE),IF($AS$4='Front Length +'!$E$1,VLOOKUP(AP13,'Front Length +'!$A$2:$AO$14,5,FALSE),IF($AS$4='Front Length +'!$F$1,VLOOKUP(AP13,'Front Length +'!$A$2:$AO$14,6,FALSE),IF($AS$4='Front Length +'!$G$1,VLOOKUP(AP13,'Front Length +'!$A$2:$AO$14,7,FALSE),IF($AS$4='Front Length +'!$H$1,VLOOKUP(AP13,'Front Length +'!$A$2:$AO$14,8,FALSE),IF($AS$4='Front Length +'!$I$1,VLOOKUP(AP13,'Front Length +'!$A$2:$AO$14,9,FALSE),IF($AS$4='Front Length +'!$J$1,VLOOKUP(AP13,'Front Length +'!$A$2:$AO$14,10,FALSE),IF($AS$4='Front Length +'!$K$1,VLOOKUP(AP13,'Front Length +'!$A$2:$AO$14,11,FALSE),IF($AS$4='Front Length +'!$L$1,VLOOKUP(AP13,'Front Length +'!$A$2:$AO$14,12,FALSE),IF($AS$4='Front Length +'!$M$1,VLOOKUP(AP13,'Front Length +'!$A$2:$AO$14,13,FALSE),IF($AS$4='Front Length +'!$N$1,VLOOKUP(AP13,'Front Length +'!$A$2:$AO$14,14,FALSE),IF($AS$4='Front Length +'!$O$1,VLOOKUP(AP13,'Front Length +'!$A$2:$AO$14,15,FALSE),IF($AS$4='Front Length +'!$P$1,VLOOKUP(AP13,'Front Length +'!$A$2:$AO$14,16,FALSE),IF($AS$4='Front Length +'!$Q$1,VLOOKUP(AP13,'Front Length +'!$A$2:$AO$14,17,FALSE),IF($AS$4='Front Length +'!$R$1,VLOOKUP(AP13,'Front Length +'!$A$2:$AO$14,18,FALSE),IF($AS$4='Front Length +'!$S$1,VLOOKUP(AP13,'Front Length +'!$A$2:$AO$14,19,FALSE),IF($AS$4='Front Length +'!$T$1,VLOOKUP(AP13,'Front Length +'!$A$2:$AO$14,20,FALSE),IF($AS$4='Front Length +'!$U$1,VLOOKUP(AP13,'Front Length +'!$A$2:$AO$14,21,FALSE),IF($AS$4='Front Length +'!$V$1,VLOOKUP(AP13,'Front Length +'!$A$2:$AO$14,22,FALSE),IF($AS$4='Front Length +'!$W$1,VLOOKUP(AP13,'Front Length +'!$A$2:$AO$14,23,FALSE),IF($AS$4='Front Length +'!$X$1,VLOOKUP(AP13,'Front Length +'!$A$2:$AO$14,24,FALSE),IF($AS$4='Front Length +'!$Y$1,VLOOKUP(AP13,'Front Length +'!$A$2:$AO$14,25,FALSE),IF($AS$4='Front Length +'!$Z$1,VLOOKUP(AP13,'Front Length +'!$A$2:$AO$14,26,FALSE),IF($AS$4='Front Length +'!$AA$1,VLOOKUP(AP13,'Front Length +'!$A$2:$AO$14,27,FALSE),IF($AS$4='Front Length +'!$AB$1,VLOOKUP(AP13,'Front Length +'!$A$2:$AO$14,28,FALSE),IF($AS$4='Front Length +'!$AC$1,VLOOKUP(AP13,'Front Length +'!$A$2:$AO$14,29,FALSE),IF($AS$4='Front Length +'!$AD$1,VLOOKUP(AP13,'Front Length +'!$A$2:$AO$14,30,FALSE),IF($AS$4='Front Length +'!$AE$1,VLOOKUP(AP13,'Front Length +'!$A$2:$AO$14,31,FALSE),IF($AS$4='Front Length +'!$AF$1,VLOOKUP(AP13,'Front Length +'!$A$2:$AO$14,32,FALSE),IF($AS$4='Front Length +'!$AG$1,VLOOKUP(AP13,'Front Length +'!$A$2:$AO$14,33,FALSE),IF($AS$4='Front Length +'!$AH$1,VLOOKUP(AP13,'Front Length +'!$A$2:$AO$14,34,FALSE),IF($AS$4='Front Length +'!$AI$1,VLOOKUP(AP13,'Front Length +'!$A$2:$AO$14,35,FALSE),IF($AS$4='Front Length +'!$AJ$1,VLOOKUP(AP13,'Front Length +'!$A$2:$AO$14,36,FALSE),IF($AS$4='Front Length +'!$AK$1,VLOOKUP(AP13,'Front Length +'!$A$2:$AO$14,37,FALSE),IF($AS$4='Front Length +'!$AL$1,VLOOKUP(AP13,'Front Length +'!$A$2:$AO$14,38,FALSE),IF($AS$4='Front Length +'!$AM$1,VLOOKUP(AP13,'Front Length +'!$A$2:$AO$14,39,FALSE),IF($AS$4='Front Length +'!$AN$1,VLOOKUP(AP13,'Front Length +'!$A$2:$AO$14,40,FALSE),IF($AS$4='Front Length +'!$AO$1,VLOOKUP(AP13,'Front Length +'!$A$2:$AO$14,41,FALSE),))))))))))))))))))))))))))))))))))))))))</f>
        <v>0</v>
      </c>
      <c r="AU13" s="252">
        <f>IF($AS$4='Front Length -'!$B$1,VLOOKUP(AP13,'Front Length -'!$A$2:$AO$14,2,FALSE),IF($AS$4='Front Length -'!$C$1,VLOOKUP(AP13,'Front Length -'!$A$2:$AO$14,3,FALSE),IF($AS$4='Front Length -'!$D$1,VLOOKUP(AP13,'Front Length -'!$A$2:$AO$14,4,FALSE),IF($AS$4='Front Length -'!$E$1,VLOOKUP(AP13,'Front Length -'!$A$2:$AO$14,5,FALSE),IF($AS$4='Front Length -'!$F$1,VLOOKUP(AP13,'Front Length -'!$A$2:$AO$14,6,FALSE),IF($AS$4='Front Length -'!$G$1,VLOOKUP(AP13,'Front Length -'!$A$2:$AO$14,7,FALSE),IF($AS$4='Front Length -'!$H$1,VLOOKUP(AP13,'Front Length -'!$A$2:$AO$14,8,FALSE),IF($AS$4='Front Length -'!$I$1,VLOOKUP(AP13,'Front Length -'!$A$2:$AO$14,9,FALSE),IF($AS$4='Front Length -'!$J$1,VLOOKUP(AP13,'Front Length -'!$A$2:$AO$14,10,FALSE),IF($AS$4='Front Length -'!$K$1,VLOOKUP(AP13,'Front Length -'!$A$2:$AO$14,11,FALSE),IF($AS$4='Front Length -'!$L$1,VLOOKUP(AP13,'Front Length -'!$A$2:$AO$14,12,FALSE),IF($AS$4='Front Length -'!$M$1,VLOOKUP(AP13,'Front Length -'!$A$2:$AO$14,13,FALSE),IF($AS$4='Front Length -'!$N$1,VLOOKUP(AP13,'Front Length -'!$A$2:$AO$14,14,FALSE),IF($AS$4='Front Length -'!$O$1,VLOOKUP(AP13,'Front Length -'!$A$2:$AO$14,15,FALSE),IF($AS$4='Front Length -'!$P$1,VLOOKUP(AP13,'Front Length -'!$A$2:$AO$14,16,FALSE),IF($AS$4='Front Length -'!$Q$1,VLOOKUP(AP13,'Front Length -'!$A$2:$AO$14,17,FALSE),IF($AS$4='Front Length -'!$R$1,VLOOKUP(AP13,'Front Length -'!$A$2:$AO$14,18,FALSE),IF($AS$4='Front Length -'!$S$1,VLOOKUP(AP13,'Front Length -'!$A$2:$AO$14,19,FALSE),IF($AS$4='Front Length -'!$T$1,VLOOKUP(AP13,'Front Length -'!$A$2:$AO$14,20,FALSE),IF($AS$4='Front Length -'!$U$1,VLOOKUP(AP13,'Front Length -'!$A$2:$AO$14,21,FALSE),IF($AS$4='Front Length -'!$V$1,VLOOKUP(AP13,'Front Length -'!$A$2:$AO$14,22,FALSE),IF($AS$4='Front Length -'!$W$1,VLOOKUP(AP13,'Front Length -'!$A$2:$AO$14,23,FALSE),IF($AS$4='Front Length -'!$X$1,VLOOKUP(AP13,'Front Length -'!$A$2:$AO$14,24,FALSE),IF($AS$4='Front Length -'!$Y$1,VLOOKUP(AP13,'Front Length -'!$A$2:$AO$14,25,FALSE),IF($AS$4='Front Length -'!$Z$1,VLOOKUP(AP13,'Front Length -'!$A$2:$AO$14,26,FALSE),IF($AS$4='Front Length -'!$AA$1,VLOOKUP(AP13,'Front Length -'!$A$2:$AO$14,27,FALSE),IF($AS$4='Front Length -'!$AB$1,VLOOKUP(AP13,'Front Length -'!$A$2:$AO$14,28,FALSE),IF($AS$4='Front Length -'!$AC$1,VLOOKUP(AP13,'Front Length -'!$A$2:$AO$14,29,FALSE),IF($AS$4='Front Length -'!$AD$1,VLOOKUP(AP13,'Front Length -'!$A$2:$AO$14,30,FALSE),IF($AS$4='Front Length -'!$AE$1,VLOOKUP(AP13,'Front Length -'!$A$2:$AO$14,31,FALSE),IF($AS$4='Front Length -'!$AF$1,VLOOKUP(AP13,'Front Length -'!$A$2:$AO$14,32,FALSE),IF($AS$4='Front Length -'!$AG$1,VLOOKUP(AP13,'Front Length -'!$A$2:$AO$14,33,FALSE),IF($AS$4='Front Length -'!$AH$1,VLOOKUP(AP13,'Front Length -'!$A$2:$AO$14,34,FALSE),IF($AS$4='Front Length -'!$AI$1,VLOOKUP(AP13,'Front Length -'!$A$2:$AO$14,35,FALSE),IF($AS$4='Front Length -'!$AJ$1,VLOOKUP(AP13,'Front Length -'!$A$2:$AO$14,36,FALSE),IF($AS$4='Front Length -'!$AK$1,VLOOKUP(AP13,'Front Length -'!$A$2:$AO$14,37,FALSE),IF($AS$4='Front Length -'!$AL$1,VLOOKUP(AP13,'Front Length -'!$A$2:$AO$14,38,FALSE),IF($AS$4='Front Length -'!$AM$1,VLOOKUP(AP13,'Front Length -'!$A$2:$AO$14,39,FALSE),IF($AS$4='Front Length -'!$AN$1,VLOOKUP(AP13,'Front Length -'!$A$2:$AO$14,40,FALSE),IF($AS$4='Front Length -'!$AO$1,VLOOKUP(AP13,'Front Length -'!$A$2:$AO$14,41,FALSE),))))))))))))))))))))))))))))))))))))))))</f>
        <v>0</v>
      </c>
      <c r="AV13" s="253" t="str">
        <f t="shared" si="6"/>
        <v/>
      </c>
      <c r="AW13" s="234"/>
      <c r="AX13" s="255"/>
      <c r="AY13" s="255"/>
      <c r="AZ13" s="255"/>
      <c r="BA13" s="255"/>
      <c r="BB13" s="255"/>
      <c r="BC13" s="255"/>
      <c r="BD13" s="255"/>
      <c r="BE13" s="255"/>
      <c r="BF13" s="255"/>
      <c r="BG13" s="255"/>
      <c r="BH13" s="255"/>
      <c r="BI13" s="255"/>
      <c r="BJ13" s="255"/>
      <c r="BK13" s="255"/>
      <c r="BL13" s="255"/>
      <c r="BM13" s="255"/>
      <c r="BN13" s="255"/>
      <c r="BO13" s="255"/>
      <c r="BP13" s="255"/>
      <c r="BQ13" s="255"/>
      <c r="BR13" s="255"/>
      <c r="BS13" s="255"/>
    </row>
    <row r="14" spans="1:77" ht="45.75" customHeight="1" thickBot="1" x14ac:dyDescent="0.6">
      <c r="A14" s="259">
        <v>13</v>
      </c>
      <c r="B14" s="260" t="s">
        <v>67</v>
      </c>
      <c r="C14" s="261">
        <f>IF($C$1="","",HLOOKUP($C$1,'Size chart - R'!$A$1:$AC$16,ROW(),FALSE))</f>
        <v>12.875</v>
      </c>
      <c r="D14" s="262">
        <f>IF(C14=" ",0,IF($S$17='AH 34 A+'!$B$1,VLOOKUP('US MTM - Calculation (Regular)'!B14,'AH 34 A+'!$A$2:$G$16,2,FALSE),IF($S$17='AH 34 A+'!$C$1,VLOOKUP('US MTM - Calculation (Regular)'!B14,'AH 34 A+'!$A$2:$G$16,3,FALSE),IF($S$17='AH 34 A+'!$D$1,VLOOKUP('US MTM - Calculation (Regular)'!B14,'AH 34 A+'!$A$2:$G$16,4,FALSE),IF($S$17='AH 34 A+'!$E$1,VLOOKUP('US MTM - Calculation (Regular)'!B14,'AH 34 A+'!$A$2:$G$16,5,FALSE),IF($S$17='AH 34 A+'!$F$1,VLOOKUP('US MTM - Calculation (Regular)'!B14,'AH 34 A+'!$A$2:$G$16,6,FALSE),IF($S$17='AH 34 A+'!$G$1,VLOOKUP('US MTM - Calculation (Regular)'!B14,'AH 34 A+'!$A$2:$G$16,7,FALSE),)))))))</f>
        <v>0</v>
      </c>
      <c r="E14" s="262">
        <f>IF(C14=" ",0,IF($S$18='Erect +'!$B$1,VLOOKUP('US MTM - Calculation (Regular)'!B14,'Erect +'!$A$2:$D$16,2,FALSE),IF($S$18='Erect +'!$C$1,VLOOKUP('US MTM - Calculation (Regular)'!B14,'Erect +'!$A$2:$D$16,3,FALSE),IF($S$18='Erect +'!$D$1,VLOOKUP('US MTM - Calculation (Regular)'!B14,'Erect +'!$A$2:$D$16,4,FALSE),))))</f>
        <v>0</v>
      </c>
      <c r="F14" s="262">
        <f>IF(C14=" ",0,IF($S$19='Full Chest'!$B$1,VLOOKUP('US MTM - Calculation (Regular)'!B14,'Full Chest'!$A$2:$F$16,2,FALSE),IF($S$19='Full Chest'!$C$1,VLOOKUP('US MTM - Calculation (Regular)'!B14,'Full Chest'!$A$2:$F$16,3,FALSE),IF($S$19='Full Chest'!$D$1,VLOOKUP('US MTM - Calculation (Regular)'!B14,'Full Chest'!$A$2:$F$16,4,FALSE),))))</f>
        <v>0</v>
      </c>
      <c r="G14" s="262">
        <f>IF(C14=" ",0,IF($S$20='Head For +'!$B$1,VLOOKUP('US MTM - Calculation (Regular)'!B14,'Head For +'!$A$2:$E$16,2,FALSE),IF($S$20='Head For +'!$C$1,VLOOKUP('US MTM - Calculation (Regular)'!B14,'Head For +'!$A$2:$E$16,3,FALSE),IF($S$20='Head For +'!$D$1,VLOOKUP('US MTM - Calculation (Regular)'!B14,'Head For +'!$A$2:$E$16,4,FALSE),IF($S$20='Head For +'!$E$1,VLOOKUP('US MTM - Calculation (Regular)'!B14,'Head For +'!$A$2:$E$16,5,FALSE),)))))</f>
        <v>0</v>
      </c>
      <c r="H14" s="262">
        <f>IF(C14=" ",0,IF($S$21='LOW-CLR +'!$B$1,VLOOKUP('US MTM - Calculation (Regular)'!B14,'LOW-CLR +'!$A$2:$H$16,2,FALSE),IF($S$21='LOW-CLR +'!$C$1,VLOOKUP('US MTM - Calculation (Regular)'!B14,'LOW-CLR +'!$A$2:$H$16,3,FALSE),IF($S$21='LOW-CLR +'!$D$1,VLOOKUP('US MTM - Calculation (Regular)'!B14,'LOW-CLR +'!$A$2:$H$16,4,FALSE),IF($S$21='LOW-CLR +'!$E$1,VLOOKUP('US MTM - Calculation (Regular)'!B14,'LOW-CLR +'!$A$2:$H$16,5,FALSE),IF($S$21='LOW-CLR +'!$F$1,VLOOKUP('US MTM - Calculation (Regular)'!B14,'LOW-CLR +'!$A$2:$H$16,6,FALSE),))))))</f>
        <v>0</v>
      </c>
      <c r="I14" s="262">
        <f>IF(C14=" ",0,IF($S$22='P+AH+1 2'!$B$1,VLOOKUP('US MTM - Calculation (Regular)'!B14,'P+AH+1 2'!$A$2:$D$16,2,FALSE),IF($S$22='P+AH+1 2'!$C$1,VLOOKUP('US MTM - Calculation (Regular)'!B14,'P+AH+1 2'!$A$2:$D$16,3,FALSE),IF($S$22='P+AH+1 2'!$D$1,VLOOKUP('US MTM - Calculation (Regular)'!B14,'P+AH+1 2'!$A$2:$D$16,4,FALSE),))))</f>
        <v>0</v>
      </c>
      <c r="J14" s="262"/>
      <c r="K14" s="263">
        <f t="shared" si="2"/>
        <v>12.875</v>
      </c>
      <c r="L14" s="242">
        <f>Sheet1!E35</f>
        <v>0</v>
      </c>
      <c r="M14" s="486">
        <f t="shared" si="3"/>
        <v>0</v>
      </c>
      <c r="N14" s="265">
        <f>IF($M$8='12 Back'!$B$1,VLOOKUP('US MTM - Calculation (Regular)'!B14,'12 Back'!$A$2:$BG$16,2,FALSE),IF($M$8='12 Back'!$C$1,VLOOKUP('US MTM - Calculation (Regular)'!B14,'12 Back'!$A$2:$BG$16,3,FALSE),IF($M$8='12 Back'!$D$1,VLOOKUP('US MTM - Calculation (Regular)'!B14,'12 Back'!$A$2:$BG$16,4,FALSE),IF($M$8='12 Back'!$E$1,VLOOKUP('US MTM - Calculation (Regular)'!B14,'12 Back'!$A$2:$BG$16,5,FALSE),IF($M$8='12 Back'!$F$1,VLOOKUP('US MTM - Calculation (Regular)'!B14,'12 Back'!$A$2:$BG$16,6,FALSE),IF($M$8='12 Back'!$G$1,VLOOKUP('US MTM - Calculation (Regular)'!B14,'12 Back'!$A$2:$BG$16,7,FALSE),IF($M$8='12 Back'!$H$1,VLOOKUP('US MTM - Calculation (Regular)'!B14,'12 Back'!$A$2:$BG$16,8,FALSE),IF($M$8='12 Back'!$I$1,VLOOKUP('US MTM - Calculation (Regular)'!B14,'12 Back'!$A$2:$BG$16,9,FALSE),IF($M$8='12 Back'!$J$1,VLOOKUP('US MTM - Calculation (Regular)'!B14,'12 Back'!$A$2:$BG$16,10,FALSE),IF($M$8='12 Back'!$K$1,VLOOKUP('US MTM - Calculation (Regular)'!B14,'12 Back'!$A$2:$BG$16,11,FALSE),IF($M$8='12 Back'!$L$1,VLOOKUP('US MTM - Calculation (Regular)'!B14,'12 Back'!$A$2:$BG$16,12,FALSE),IF($M$8='12 Back'!$M$1,VLOOKUP('US MTM - Calculation (Regular)'!B14,'12 Back'!$A$2:$BG$16,13,FALSE),IF($M$8='12 Back'!$N$1,VLOOKUP('US MTM - Calculation (Regular)'!B14,'12 Back'!$A$2:$BG$16,14,FALSE),IF($M$8='12 Back'!$O$1,VLOOKUP('US MTM - Calculation (Regular)'!B14,'12 Back'!$A$2:$BG$16,15,FALSE),IF($M$8='12 Back'!$P$1,VLOOKUP('US MTM - Calculation (Regular)'!B14,'12 Back'!$A$2:$BG$16,16,FALSE),IF($M$8='12 Back'!$Q$1,VLOOKUP('US MTM - Calculation (Regular)'!B14,'12 Back'!$A$2:$BG$16,17,FALSE),IF($M$8='12 Back'!$R$1,VLOOKUP('US MTM - Calculation (Regular)'!B14,'12 Back'!$A$2:$BG$16,18,FALSE),IF($M$8='12 Back'!$S$1,VLOOKUP('US MTM - Calculation (Regular)'!B14,'12 Back'!$A$2:$BG$16,19,FALSE),IF($M$8='12 Back'!$T$1,VLOOKUP('US MTM - Calculation (Regular)'!B14,'12 Back'!$A$2:$BG$16,20,FALSE),IF($M$8='12 Back'!$U$1,VLOOKUP('US MTM - Calculation (Regular)'!B14,'12 Back'!$A$2:$BG$16,21,FALSE),IF($M$8='12 Back'!$V$1,VLOOKUP('US MTM - Calculation (Regular)'!B14,'12 Back'!$A$2:$BG$16,22,FALSE),IF($M$8='12 Back'!$W$1,VLOOKUP('US MTM - Calculation (Regular)'!B14,'12 Back'!$A$2:$BG$16,23,FALSE),IF($M$8='12 Back'!$X$1,VLOOKUP('US MTM - Calculation (Regular)'!B14,'12 Back'!$A$2:$BG$16,24,FALSE),IF($M$8='12 Back'!$Y$1,VLOOKUP('US MTM - Calculation (Regular)'!B14,'12 Back'!$A$2:$BG$16,25,FALSE),IF($M$8='12 Back'!$Z$1,VLOOKUP('US MTM - Calculation (Regular)'!B14,'12 Back'!$A$2:$BG$16,26,FALSE),IF($M$8='12 Back'!$AA$1,VLOOKUP('US MTM - Calculation (Regular)'!B14,'12 Back'!$A$2:$BG$16,27,FALSE),IF($M$8='12 Back'!$AB$1,VLOOKUP('US MTM - Calculation (Regular)'!B14,'12 Back'!$A$2:$BG$16,28,FALSE),IF($M$8='12 Back'!$AC$1,VLOOKUP('US MTM - Calculation (Regular)'!B14,'12 Back'!$A$2:$BG$16,29,FALSE),IF($M$8='12 Back'!$AD$1,VLOOKUP('US MTM - Calculation (Regular)'!B14,'12 Back'!$A$2:$BG$16,30,FALSE),IF($M$8='12 Back'!$AE$1,VLOOKUP('US MTM - Calculation (Regular)'!B14,'12 Back'!$A$2:$BG$16,31,FALSE),IF($M$8='12 Back'!$AF$1,VLOOKUP('US MTM - Calculation (Regular)'!B14,'12 Back'!$A$2:$BG$16,32,FALSE),IF($M$8='12 Back'!$AG$1,VLOOKUP('US MTM - Calculation (Regular)'!B14,'12 Back'!$A$2:$BG$16,33,FALSE),IF($M$8='12 Back'!$AH$1,VLOOKUP('US MTM - Calculation (Regular)'!B14,'12 Back'!$A$2:$BG$16,34,FALSE),IF($M$8='12 Back'!$AI$1,VLOOKUP('US MTM - Calculation (Regular)'!B14,'12 Back'!$A$2:$BG$16,35,FALSE),IF($M$8='12 Back'!$AJ$1,VLOOKUP('US MTM - Calculation (Regular)'!B14,'12 Back'!$A$2:$BG$16,36,FALSE),IF($M$8='12 Back'!$AK$1,VLOOKUP('US MTM - Calculation (Regular)'!B14,'12 Back'!$A$2:$BG$16,37,FALSE),IF($M$8='12 Back'!$AL$1,VLOOKUP('US MTM - Calculation (Regular)'!B14,'12 Back'!$A$2:$BG$16,38,FALSE),IF($M$8='12 Back'!$AM$1,VLOOKUP('US MTM - Calculation (Regular)'!B14,'12 Back'!$A$2:$BG$16,39,FALSE),IF($M$8='12 Back'!$AN$1,VLOOKUP('US MTM - Calculation (Regular)'!B14,'12 Back'!$A$2:$BG$16,40,FALSE),IF($M$8='12 Back'!$AO$1,VLOOKUP('US MTM - Calculation (Regular)'!B14,'12 Back'!$A$2:$BG$16,41,FALSE),IF($M$8='12 Back'!$AP$1,VLOOKUP('US MTM - Calculation (Regular)'!B14,'12 Back'!$A$2:$BG$16,42,FALSE),IF($M$8='12 Back'!$AQ$1,VLOOKUP('US MTM - Calculation (Regular)'!B14,'12 Back'!$A$2:$BG$16,43,FALSE),IF($M$8='12 Back'!$AR$1,VLOOKUP('US MTM - Calculation (Regular)'!B14,'12 Back'!$A$2:$BG$16,44,FALSE),IF($M$8='12 Back'!$AS$1,VLOOKUP('US MTM - Calculation (Regular)'!B14,'12 Back'!$A$2:$BG$16,45,FALSE),IF($M$8='12 Back'!$AT$1,VLOOKUP('US MTM - Calculation (Regular)'!B14,'12 Back'!$A$2:$BG$16,46,FALSE),IF($M$8='12 Back'!$AU$1,VLOOKUP('US MTM - Calculation (Regular)'!B14,'12 Back'!$A$2:$BG$16,47,FALSE),IF($M$8='12 Back'!$AV$1,VLOOKUP('US MTM - Calculation (Regular)'!B14,'12 Back'!$A$2:$BG$16,48,FALSE),IF($M$8='12 Back'!$AW$1,VLOOKUP('US MTM - Calculation (Regular)'!B14,'12 Back'!$A$2:$BG$16,49,FALSE),IF($M$8='12 Back'!$AX$1,VLOOKUP('US MTM - Calculation (Regular)'!B14,'12 Back'!$A$2:$BG$16,50,FALSE),IF($M$8='12 Back'!$AY$1,VLOOKUP('US MTM - Calculation (Regular)'!B14,'12 Back'!$A$2:$BG$16,51,FALSE),IF($M$8='12 Back'!$AZ$1,VLOOKUP('US MTM - Calculation (Regular)'!B14,'12 Back'!$A$2:$BG$16,52,FALSE),IF($M$8='12 Back'!$BA$1,VLOOKUP('US MTM - Calculation (Regular)'!B14,'12 Back'!$A$2:$BG$16,53,FALSE),IF($M$8='12 Back'!$BB$1,VLOOKUP('US MTM - Calculation (Regular)'!B14,'12 Back'!$A$2:$BG$16,54,FALSE),IF($M$8='12 Back'!$BC$1,VLOOKUP('US MTM - Calculation (Regular)'!B14,'12 Back'!$A$2:$BG$16,55,FALSE),IF($M$8='12 Back'!$BD$1,VLOOKUP('US MTM - Calculation (Regular)'!B14,'12 Back'!$A$2:$BG$16,56,FALSE),IF($M$8='12 Back'!$BE$1,VLOOKUP('US MTM - Calculation (Regular)'!B14,'12 Back'!$A$2:$BG$16,57,FALSE),IF($M$8='12 Back'!$BF$1,VLOOKUP('US MTM - Calculation (Regular)'!B14,'12 Back'!$A$2:$BG$16,58,FALSE),IF($M$8='12 Back'!$BG$1,VLOOKUP('US MTM - Calculation (Regular)'!B14,'12 Back'!$A$2:$BG$16,59,FALSE),))))))))))))))))))))))))))))))))))))))))))))))))))))))))))</f>
        <v>0</v>
      </c>
      <c r="O14" s="265">
        <f>IF($M$3='Half Grith'!$B$1,VLOOKUP('US MTM - Calculation (Regular)'!B14,'Half Grith'!$A$2:$BN$16,2,FALSE),IF($M$3='Half Grith'!$C$1,VLOOKUP('US MTM - Calculation (Regular)'!B14,'Half Grith'!$A$2:$BN$16,3,FALSE),IF($M$3='Half Grith'!$D$1,VLOOKUP('US MTM - Calculation (Regular)'!B14,'Half Grith'!$A$2:$BN$16,4,FALSE),IF($M$3='Half Grith'!$E$1,VLOOKUP('US MTM - Calculation (Regular)'!B14,'Half Grith'!$A$2:$BN$16,5,FALSE),IF($M$3='Half Grith'!$F$1,VLOOKUP('US MTM - Calculation (Regular)'!B14,'Half Grith'!$A$2:$BN$16,6,FALSE),IF($M$3='Half Grith'!$G$1,VLOOKUP('US MTM - Calculation (Regular)'!B14,'Half Grith'!$A$2:$BN$16,7,FALSE),IF($M$3='Half Grith'!$H$1,VLOOKUP('US MTM - Calculation (Regular)'!B14,'Half Grith'!$A$2:$BN$16,8,FALSE),IF($M$3='Half Grith'!$I$1,VLOOKUP('US MTM - Calculation (Regular)'!B14,'Half Grith'!$A$2:$BN$16,9,FALSE),IF($M$3='Half Grith'!$J$1,VLOOKUP('US MTM - Calculation (Regular)'!B14,'Half Grith'!$A$2:$BN$16,10,FALSE),IF($M$3='Half Grith'!$K$1,VLOOKUP('US MTM - Calculation (Regular)'!B14,'Half Grith'!$A$2:$BN$16,11,FALSE),IF($M$3='Half Grith'!$L$1,VLOOKUP('US MTM - Calculation (Regular)'!B14,'Half Grith'!$A$2:$BN$16,12,FALSE),IF($M$3='Half Grith'!$M$1,VLOOKUP('US MTM - Calculation (Regular)'!B14,'Half Grith'!$A$2:$BN$16,13,FALSE),IF($M$3='Half Grith'!$N$1,VLOOKUP('US MTM - Calculation (Regular)'!B14,'Half Grith'!$A$2:$BN$16,14,FALSE),IF($M$3='Half Grith'!$O$1,VLOOKUP('US MTM - Calculation (Regular)'!B14,'Half Grith'!$A$2:$BN$16,15,FALSE),IF($M$3='Half Grith'!$P$1,VLOOKUP('US MTM - Calculation (Regular)'!B14,'Half Grith'!$A$2:$BN$16,16,FALSE),IF($M$3='Half Grith'!$Q$1,VLOOKUP('US MTM - Calculation (Regular)'!B14,'Half Grith'!$A$2:$BN$16,17,FALSE),IF($M$3='Half Grith'!$R$1,VLOOKUP('US MTM - Calculation (Regular)'!B14,'Half Grith'!$A$2:$BN$16,18,FALSE),IF($M$3='Half Grith'!$S$1,VLOOKUP('US MTM - Calculation (Regular)'!B14,'Half Grith'!$A$2:$BN$16,19,FALSE),IF($M$3='Half Grith'!$T$1,VLOOKUP('US MTM - Calculation (Regular)'!B14,'Half Grith'!$A$2:$BN$16,20,FALSE),IF($M$3='Half Grith'!$U$1,VLOOKUP('US MTM - Calculation (Regular)'!B14,'Half Grith'!$A$2:$BN$16,21,FALSE),IF($M$3='Half Grith'!$V$1,VLOOKUP('US MTM - Calculation (Regular)'!B14,'Half Grith'!$A$2:$BN$16,22,FALSE),IF($M$3='Half Grith'!$W$1,VLOOKUP('US MTM - Calculation (Regular)'!B14,'Half Grith'!$A$2:$BN$16,23,FALSE),IF($M$3='Half Grith'!$X$1,VLOOKUP('US MTM - Calculation (Regular)'!B14,'Half Grith'!$A$2:$BN$16,24,FALSE),IF($M$3='Half Grith'!$Y$1,VLOOKUP('US MTM - Calculation (Regular)'!B14,'Half Grith'!$A$2:$BN$16,25,FALSE),IF($M$3='Half Grith'!$Z$1,VLOOKUP('US MTM - Calculation (Regular)'!B14,'Half Grith'!$A$2:$BN$16,26,FALSE),IF($M$3='Half Grith'!$AA$1,VLOOKUP('US MTM - Calculation (Regular)'!B14,'Half Grith'!$A$2:$BN$16,27,FALSE),IF($M$3='Half Grith'!$AB$1,VLOOKUP('US MTM - Calculation (Regular)'!B14,'Half Grith'!$A$2:$BN$16,28,FALSE),IF($M$3='Half Grith'!$AC$1,VLOOKUP('US MTM - Calculation (Regular)'!B14,'Half Grith'!$A$2:$BN$16,29,FALSE),IF($M$3='Half Grith'!$AD$1,VLOOKUP('US MTM - Calculation (Regular)'!B14,'Half Grith'!$A$2:$BN$16,30,FALSE),IF($M$3='Half Grith'!$AE$1,VLOOKUP('US MTM - Calculation (Regular)'!B14,'Half Grith'!$A$2:$BN$16,31,FALSE),IF($M$3='Half Grith'!$AF$1,VLOOKUP('US MTM - Calculation (Regular)'!B14,'Half Grith'!$A$2:$BN$16,32,FALSE),IF($M$3='Half Grith'!$AG$1,VLOOKUP('US MTM - Calculation (Regular)'!B14,'Half Grith'!$A$2:$BN$16,33,FALSE),IF($M$3='Half Grith'!$AH$1,VLOOKUP('US MTM - Calculation (Regular)'!B14,'Half Grith'!$A$2:$BN$16,34,FALSE),IF($M$3='Half Grith'!$AI$1,VLOOKUP('US MTM - Calculation (Regular)'!B14,'Half Grith'!$A$2:$BN$16,35,FALSE),IF($M$3='Half Grith'!$AJ$1,VLOOKUP('US MTM - Calculation (Regular)'!B14,'Half Grith'!$A$2:$BN$16,36,FALSE),IF($M$3='Half Grith'!$AK$1,VLOOKUP('US MTM - Calculation (Regular)'!B14,'Half Grith'!$A$2:$BN$16,37,FALSE),IF($M$3='Half Grith'!$AL$1,VLOOKUP('US MTM - Calculation (Regular)'!B14,'Half Grith'!$A$2:$BN$16,38,FALSE),IF($M$3='Half Grith'!$AM$1,VLOOKUP('US MTM - Calculation (Regular)'!B14,'Half Grith'!$A$2:$BN$16,39,FALSE),IF($M$3='Half Grith'!$AN$1,VLOOKUP('US MTM - Calculation (Regular)'!B14,'Half Grith'!$A$2:$BN$16,40,FALSE),IF($M$3='Half Grith'!$AO$1,VLOOKUP('US MTM - Calculation (Regular)'!B14,'Half Grith'!$A$2:$BN$16,41,FALSE),IF($M$3='Half Grith'!$AP$1,VLOOKUP('US MTM - Calculation (Regular)'!B14,'Half Grith'!$A$2:$BN$16,42,FALSE),IF($M$3='Half Grith'!$AQ$1,VLOOKUP('US MTM - Calculation (Regular)'!B14,'Half Grith'!$A$2:$BN$16,43,FALSE),IF($M$3='Half Grith'!$AR$1,VLOOKUP('US MTM - Calculation (Regular)'!B14,'Half Grith'!$A$2:$BN$16,44,FALSE),IF($M$3='Half Grith'!$AS$1,VLOOKUP('US MTM - Calculation (Regular)'!B14,'Half Grith'!$A$2:$BN$16,45,FALSE),IF($M$3='Half Grith'!$AT$1,VLOOKUP('US MTM - Calculation (Regular)'!B14,'Half Grith'!$A$2:$BN$16,46,FALSE),IF($M$3='Half Grith'!$AU$1,VLOOKUP('US MTM - Calculation (Regular)'!B14,'Half Grith'!$A$2:$BN$16,47,FALSE),IF($M$3='Half Grith'!$AV$1,VLOOKUP('US MTM - Calculation (Regular)'!B14,'Half Grith'!$A$2:$BN$16,48,FALSE),IF($M$3='Half Grith'!$AW$1,VLOOKUP('US MTM - Calculation (Regular)'!B14,'Half Grith'!$A$2:$BN$16,49,FALSE),IF($M$3='Half Grith'!$AX$1,VLOOKUP('US MTM - Calculation (Regular)'!B14,'Half Grith'!$A$2:$BN$16,50,FALSE),IF($M$3='Half Grith'!$AY$1,VLOOKUP('US MTM - Calculation (Regular)'!B14,'Half Grith'!$A$2:$BN$16,51,FALSE),IF($M$3='Half Grith'!$AZ$1,VLOOKUP('US MTM - Calculation (Regular)'!B14,'Half Grith'!$A$2:$BN$16,52,FALSE),IF($M$3='Half Grith'!$BA$1,VLOOKUP('US MTM - Calculation (Regular)'!B14,'Half Grith'!$A$2:$BN$16,53,FALSE),IF($M$3='Half Grith'!$BB$1,VLOOKUP('US MTM - Calculation (Regular)'!B14,'Half Grith'!$A$2:$BN$16,54,FALSE),IF($M$3='Half Grith'!$BC$1,VLOOKUP('US MTM - Calculation (Regular)'!B14,'Half Grith'!$A$2:$BN$16,55,FALSE),IF($M$3='Half Grith'!$BD$1,VLOOKUP('US MTM - Calculation (Regular)'!B14,'Half Grith'!$A$2:$BN$16,56,FALSE),IF($M$3='Half Grith'!$BE$1,VLOOKUP('US MTM - Calculation (Regular)'!B14,'Half Grith'!$A$2:$BN$16,57,FALSE),IF($M$3='Half Grith'!$BF$1,VLOOKUP('US MTM - Calculation (Regular)'!B14,'Half Grith'!$A$2:$BN$16,58,FALSE),IF($M$3='Half Grith'!$BG$1,VLOOKUP('US MTM - Calculation (Regular)'!B14,'Half Grith'!$A$2:$BN$16,59,FALSE),IF($M$3='Half Grith'!$BH$1,VLOOKUP('US MTM - Calculation (Regular)'!B14,'Half Grith'!$A$2:$BN$16,60,FALSE),IF($M$3='Half Grith'!$BI$1,VLOOKUP('US MTM - Calculation (Regular)'!B14,'Half Grith'!$A$2:$BN$16,61,FALSE),IF($M$3='Half Grith'!$BJ$1,VLOOKUP('US MTM - Calculation (Regular)'!B14,'Half Grith'!$A$2:$BN$16,62,FALSE),IF($M$3='Half Grith'!$BK$1,VLOOKUP('US MTM - Calculation (Regular)'!B14,'Half Grith'!$A$2:$BN$16,63,FALSE),IF($M$3='Half Grith'!$BL$1,VLOOKUP('US MTM - Calculation (Regular)'!B14,'Half Grith'!$A$2:$BN$16,64,FALSE),IF($M$3='Half Grith'!$BM$1,VLOOKUP('US MTM - Calculation (Regular)'!B14,'Half Grith'!$A$2:$BN$16,65,FALSE),))))))))))))))))))))))))))))))))))))))))))))))))))))))))))))))))</f>
        <v>0</v>
      </c>
      <c r="P14" s="265">
        <f>IF($M$4=SEAT!$B$1,VLOOKUP('US MTM - Calculation (Regular)'!B14,SEAT!$A$2:$AY$16,2,FALSE),IF($M$4=SEAT!$C$1,VLOOKUP('US MTM - Calculation (Regular)'!B14,SEAT!$A$2:$AY$16,3,FALSE),IF($M$4=SEAT!$D$1,VLOOKUP('US MTM - Calculation (Regular)'!B14,SEAT!$A$2:$AY$16,4,FALSE),IF($M$4=SEAT!$E$1,VLOOKUP('US MTM - Calculation (Regular)'!B14,SEAT!$A$2:$AY$16,5,FALSE),IF($M$4=SEAT!$F$1,VLOOKUP('US MTM - Calculation (Regular)'!B14,SEAT!$A$2:$AY$16,6,FALSE),IF($M$4=SEAT!$G$1,VLOOKUP('US MTM - Calculation (Regular)'!B14,SEAT!$A$2:$AY$16,7,FALSE),IF($M$4=SEAT!$H$1,VLOOKUP('US MTM - Calculation (Regular)'!B14,SEAT!$A$2:$AY$16,8,FALSE),IF($M$4=SEAT!$I$1,VLOOKUP('US MTM - Calculation (Regular)'!B14,SEAT!$A$2:$AY$16,9,FALSE),IF($M$4=SEAT!$J$1,VLOOKUP('US MTM - Calculation (Regular)'!B14,SEAT!$A$2:$AY$16,10,FALSE),IF($M$4=SEAT!$K$1,VLOOKUP('US MTM - Calculation (Regular)'!B14,SEAT!$A$2:$AY$16,11,FALSE),IF($M$4=SEAT!$L$1,VLOOKUP('US MTM - Calculation (Regular)'!B14,SEAT!$A$2:$AY$16,12,FALSE),IF($M$4=SEAT!$M$1,VLOOKUP('US MTM - Calculation (Regular)'!B14,SEAT!$A$2:$AY$16,13,FALSE),IF($M$4=SEAT!$N$1,VLOOKUP('US MTM - Calculation (Regular)'!B14,SEAT!$A$2:$AY$16,14,FALSE),IF($M$4=SEAT!$O$1,VLOOKUP('US MTM - Calculation (Regular)'!B14,SEAT!$A$2:$AY$16,15,FALSE),IF($M$4=SEAT!$P$1,VLOOKUP('US MTM - Calculation (Regular)'!B14,SEAT!$A$2:$AY$16,16,FALSE),IF($M$4=SEAT!$Q$1,VLOOKUP('US MTM - Calculation (Regular)'!B14,SEAT!$A$2:$AY$16,17,FALSE),IF($M$4=SEAT!$R$1,VLOOKUP('US MTM - Calculation (Regular)'!B14,SEAT!$A$2:$AY$16,18,FALSE),IF($M$4=SEAT!$S$1,VLOOKUP('US MTM - Calculation (Regular)'!B14,SEAT!$A$2:$AY$16,19,FALSE),IF($M$4=SEAT!$T$1,VLOOKUP('US MTM - Calculation (Regular)'!B14,SEAT!$A$2:$AY$16,20,FALSE),IF($M$4=SEAT!$U$1,VLOOKUP('US MTM - Calculation (Regular)'!B14,SEAT!$A$2:$AY$16,21,FALSE),IF($M$4=SEAT!$V$1,VLOOKUP('US MTM - Calculation (Regular)'!B14,SEAT!$A$2:$AY$16,22,FALSE),IF($M$4=SEAT!$W$1,VLOOKUP('US MTM - Calculation (Regular)'!B14,SEAT!$A$2:$AY$16,23,FALSE),IF($M$4=SEAT!$X$1,VLOOKUP('US MTM - Calculation (Regular)'!B14,SEAT!$A$2:$AY$16,24,FALSE),IF($M$4=SEAT!$Y$1,VLOOKUP('US MTM - Calculation (Regular)'!B14,SEAT!$A$2:$AY$16,25,FALSE),IF($M$4=SEAT!$Z$1,VLOOKUP('US MTM - Calculation (Regular)'!B14,SEAT!$A$2:$AY$16,26,FALSE),IF($M$4=SEAT!$AA$1,VLOOKUP('US MTM - Calculation (Regular)'!B14,SEAT!$A$2:$AY$16,27,FALSE),IF($M$4=SEAT!$AB$1,VLOOKUP('US MTM - Calculation (Regular)'!B14,SEAT!$A$2:$AY$16,28,FALSE),IF($M$4=SEAT!$AC$1,VLOOKUP('US MTM - Calculation (Regular)'!B14,SEAT!$A$2:$AY$16,29,FALSE),IF($M$4=SEAT!$AD$1,VLOOKUP('US MTM - Calculation (Regular)'!B14,SEAT!$A$2:$AY$16,30,FALSE),IF($M$4=SEAT!$AE$1,VLOOKUP('US MTM - Calculation (Regular)'!B14,SEAT!$A$2:$AY$16,31,FALSE),IF($M$4=SEAT!$AF$1,VLOOKUP('US MTM - Calculation (Regular)'!B14,SEAT!$A$2:$AY$16,32,FALSE),IF($M$4=SEAT!$AG$1,VLOOKUP('US MTM - Calculation (Regular)'!B14,SEAT!$A$2:$AY$16,33,FALSE),IF($M$4=SEAT!$AH$1,VLOOKUP('US MTM - Calculation (Regular)'!B14,SEAT!$A$2:$AY$16,34,FALSE),IF($M$4=SEAT!$AI$1,VLOOKUP('US MTM - Calculation (Regular)'!B14,SEAT!$A$2:$AY$16,35,FALSE),IF($M$4=SEAT!$AJ$1,VLOOKUP('US MTM - Calculation (Regular)'!B14,SEAT!$A$2:$AY$16,36,FALSE),IF($M$4=SEAT!$AK$1,VLOOKUP('US MTM - Calculation (Regular)'!B14,SEAT!$A$2:$AY$16,37,FALSE),IF($M$4=SEAT!$AL$1,VLOOKUP('US MTM - Calculation (Regular)'!B14,SEAT!$A$2:$AY$16,38,FALSE),IF($M$4=SEAT!$AM$1,VLOOKUP('US MTM - Calculation (Regular)'!B14,SEAT!$A$2:$AY$16,39,FALSE),IF($M$4=SEAT!$AN$1,VLOOKUP('US MTM - Calculation (Regular)'!B14,SEAT!$A$2:$AY$16,40,FALSE),IF($M$4=SEAT!$AO$1,VLOOKUP('US MTM - Calculation (Regular)'!B14,SEAT!$A$2:$AY$16,41,FALSE),IF($M$4=SEAT!$AP$1,VLOOKUP('US MTM - Calculation (Regular)'!B14,SEAT!$A$2:$AY$16,42,FALSE),IF($M$4=SEAT!$AQ$1,VLOOKUP('US MTM - Calculation (Regular)'!B14,SEAT!$A$2:$AY$16,43,FALSE),IF($M$4=SEAT!$AR$1,VLOOKUP('US MTM - Calculation (Regular)'!B14,SEAT!$A$2:$AY$16,44,FALSE),IF($M$4=SEAT!$AS$1,VLOOKUP('US MTM - Calculation (Regular)'!B14,SEAT!$A$2:$AY$16,45,FALSE),IF($M$4=SEAT!$AT$1,VLOOKUP('US MTM - Calculation (Regular)'!B14,SEAT!$A$2:$AY$16,46,FALSE),IF($M$4=SEAT!$AU$1,VLOOKUP('US MTM - Calculation (Regular)'!B14,SEAT!$A$2:$AY$16,47,FALSE),IF($M$4=SEAT!$AV$1,VLOOKUP('US MTM - Calculation (Regular)'!B14,SEAT!$A$2:$AY$16,48,FALSE),IF($M$4=SEAT!$AW$1,VLOOKUP('US MTM - Calculation (Regular)'!B14,SEAT!$A$2:$AY$16,49,FALSE),IF($M$4=SEAT!$AX$1,VLOOKUP('US MTM - Calculation (Regular)'!B14,SEAT!$A$2:$AY$16,50,FALSE),IF($M$4=SEAT!$AY$1,VLOOKUP('US MTM - Calculation (Regular)'!B14,SEAT!$A$2:$AY$16,51,FALSE),))))))))))))))))))))))))))))))))))))))))))))))))))</f>
        <v>0</v>
      </c>
      <c r="Q14" s="265">
        <f>IF($M$5='4LEN'!$B$1,VLOOKUP('US MTM - Calculation (Regular)'!B14,'4LEN'!$A$2:$BM$16,2,FALSE),IF($M$5='4LEN'!$C$1,VLOOKUP('US MTM - Calculation (Regular)'!B14,'4LEN'!$A$2:$BM$16,3,FALSE),IF($M$5='4LEN'!$D$1,VLOOKUP('US MTM - Calculation (Regular)'!B14,'4LEN'!$A$2:$BM$16,4,FALSE),IF($M$5='4LEN'!$E$1,VLOOKUP('US MTM - Calculation (Regular)'!B14,'4LEN'!$A$2:$BM$16,5,FALSE),IF($M$5='4LEN'!$F$1,VLOOKUP('US MTM - Calculation (Regular)'!B14,'4LEN'!$A$2:$BM$16,6,FALSE),IF($M$5='4LEN'!$G$1,VLOOKUP('US MTM - Calculation (Regular)'!B14,'4LEN'!$A$2:$BM$16,7,FALSE),IF($M$5='4LEN'!$H$1,VLOOKUP('US MTM - Calculation (Regular)'!B14,'4LEN'!$A$2:$BM$16,8,FALSE),IF($M$5='4LEN'!$I$1,VLOOKUP('US MTM - Calculation (Regular)'!B14,'4LEN'!$A$2:$BM$16,9,FALSE),IF($M$5='4LEN'!$J$1,VLOOKUP('US MTM - Calculation (Regular)'!B14,'4LEN'!$A$2:$BM$16,10,FALSE),IF($M$5='4LEN'!$K$1,VLOOKUP('US MTM - Calculation (Regular)'!B14,'4LEN'!$A$2:$BM$16,11,FALSE),IF($M$5='4LEN'!$L$1,VLOOKUP('US MTM - Calculation (Regular)'!B14,'4LEN'!$A$2:$BM$16,12,FALSE),IF($M$5='4LEN'!$M$1,VLOOKUP('US MTM - Calculation (Regular)'!B14,'4LEN'!$A$2:$BM$16,13,FALSE),IF($M$5='4LEN'!$N$1,VLOOKUP('US MTM - Calculation (Regular)'!B14,'4LEN'!$A$2:$BM$16,14,FALSE),IF($M$5='4LEN'!$O$1,VLOOKUP('US MTM - Calculation (Regular)'!B14,'4LEN'!$A$2:$BM$16,15,FALSE),IF($M$5='4LEN'!$P$1,VLOOKUP('US MTM - Calculation (Regular)'!B14,'4LEN'!$A$2:$BM$16,16,FALSE),IF($M$5='4LEN'!$Q$1,VLOOKUP('US MTM - Calculation (Regular)'!B14,'4LEN'!$A$2:$BM$16,17,FALSE),IF($M$5='4LEN'!$R$1,VLOOKUP('US MTM - Calculation (Regular)'!B14,'4LEN'!$A$2:$BM$16,18,FALSE),IF($M$5='4LEN'!$S$1,VLOOKUP('US MTM - Calculation (Regular)'!B14,'4LEN'!$A$2:$BM$16,19,FALSE),IF($M$5='4LEN'!$T$1,VLOOKUP('US MTM - Calculation (Regular)'!B14,'4LEN'!$A$2:$BM$16,20,FALSE),IF($M$5='4LEN'!$U$1,VLOOKUP('US MTM - Calculation (Regular)'!B14,'4LEN'!$A$2:$BM$16,21,FALSE),IF($M$5='4LEN'!$V$1,VLOOKUP('US MTM - Calculation (Regular)'!B14,'4LEN'!$A$2:$BM$16,22,FALSE),IF($M$5='4LEN'!$W$1,VLOOKUP('US MTM - Calculation (Regular)'!B14,'4LEN'!$A$2:$BM$16,23,FALSE),IF($M$5='4LEN'!$X$1,VLOOKUP('US MTM - Calculation (Regular)'!B14,'4LEN'!$A$2:$BM$16,24,FALSE),IF($M$5='4LEN'!$Y$1,VLOOKUP('US MTM - Calculation (Regular)'!B14,'4LEN'!$A$2:$BM$16,25,FALSE),IF($M$5='4LEN'!$Z$1,VLOOKUP('US MTM - Calculation (Regular)'!B14,'4LEN'!$A$2:$BM$16,26,FALSE),IF($M$5='4LEN'!$AA$1,VLOOKUP('US MTM - Calculation (Regular)'!B14,'4LEN'!$A$2:$BM$16,27,FALSE),IF($M$5='4LEN'!$AB$1,VLOOKUP('US MTM - Calculation (Regular)'!B14,'4LEN'!$A$2:$BM$16,28,FALSE),IF($M$5='4LEN'!$AC$1,VLOOKUP('US MTM - Calculation (Regular)'!B14,'4LEN'!$A$2:$BM$16,29,FALSE),IF($M$5='4LEN'!$AD$1,VLOOKUP('US MTM - Calculation (Regular)'!B14,'4LEN'!$A$2:$BM$16,30,FALSE),IF($M$5='4LEN'!$AE$1,VLOOKUP('US MTM - Calculation (Regular)'!B14,'4LEN'!$A$2:$BM$16,31,FALSE),IF($M$5='4LEN'!$AF$1,VLOOKUP('US MTM - Calculation (Regular)'!B14,'4LEN'!$A$2:$BM$16,32,FALSE),IF($M$5='4LEN'!$AG$1,VLOOKUP('US MTM - Calculation (Regular)'!B14,'4LEN'!$A$2:$BM$16,33,FALSE),IF($M$5='4LEN'!$AH$1,VLOOKUP('US MTM - Calculation (Regular)'!B14,'4LEN'!$A$2:$BM$16,34,FALSE),IF($M$5='4LEN'!$AI$1,VLOOKUP('US MTM - Calculation (Regular)'!B14,'4LEN'!$A$2:$BM$16,35,FALSE),IF($M$5='4LEN'!$AJ$1,VLOOKUP('US MTM - Calculation (Regular)'!B14,'4LEN'!$A$2:$BM$16,36,FALSE),IF($M$5='4LEN'!$AK$1,VLOOKUP('US MTM - Calculation (Regular)'!B14,'4LEN'!$A$2:$BM$16,37,FALSE),IF($M$5='4LEN'!$AL$1,VLOOKUP('US MTM - Calculation (Regular)'!B14,'4LEN'!$A$2:$BM$16,38,FALSE),IF($M$5='4LEN'!$AM$1,VLOOKUP('US MTM - Calculation (Regular)'!B14,'4LEN'!$A$2:$BM$16,39,FALSE),IF($M$5='4LEN'!$AN$1,VLOOKUP('US MTM - Calculation (Regular)'!B14,'4LEN'!$A$2:$BM$16,40,FALSE),IF($M$5='4LEN'!$AO$1,VLOOKUP('US MTM - Calculation (Regular)'!B14,'4LEN'!$A$2:$BM$16,41,FALSE),IF($M$5='4LEN'!$AP$1,VLOOKUP('US MTM - Calculation (Regular)'!B14,'4LEN'!$A$2:$BM$16,42,FALSE),IF($M$5='4LEN'!$AQ$1,VLOOKUP('US MTM - Calculation (Regular)'!B14,'4LEN'!$A$2:$BM$16,43,FALSE),IF($M$5='4LEN'!$AR$1,VLOOKUP('US MTM - Calculation (Regular)'!B14,'4LEN'!$A$2:$BM$16,44,FALSE),IF($M$5='4LEN'!$AS$1,VLOOKUP('US MTM - Calculation (Regular)'!B14,'4LEN'!$A$2:$BM$16,45,FALSE),IF($M$5='4LEN'!$AT$1,VLOOKUP('US MTM - Calculation (Regular)'!B14,'4LEN'!$A$2:$BM$16,46,FALSE),IF($M$5='4LEN'!$AU$1,VLOOKUP('US MTM - Calculation (Regular)'!B14,'4LEN'!$A$2:$BM$16,47,FALSE),IF($M$5='4LEN'!$AV$1,VLOOKUP('US MTM - Calculation (Regular)'!B14,'4LEN'!$A$2:$BM$16,48,FALSE),IF($M$5='4LEN'!$AW$1,VLOOKUP('US MTM - Calculation (Regular)'!B14,'4LEN'!$A$2:$BM$16,49,FALSE),IF($M$5='4LEN'!$AX$1,VLOOKUP('US MTM - Calculation (Regular)'!B14,'4LEN'!$A$2:$BM$16,50,FALSE),IF($M$5='4LEN'!$AY$1,VLOOKUP('US MTM - Calculation (Regular)'!B14,'4LEN'!$A$2:$BM$16,51,FALSE),IF($M$5='4LEN'!$AZ$1,VLOOKUP('US MTM - Calculation (Regular)'!B14,'4LEN'!$A$2:$BM$16,52,FALSE),IF($M$5='4LEN'!$BA$1,VLOOKUP('US MTM - Calculation (Regular)'!B14,'4LEN'!$A$2:$BM$16,53,FALSE),IF($M$5='4LEN'!$BB$1,VLOOKUP('US MTM - Calculation (Regular)'!B14,'4LEN'!$A$2:$BM$16,54,FALSE),IF($M$5='4LEN'!$BC$1,VLOOKUP('US MTM - Calculation (Regular)'!B14,'4LEN'!$A$2:$BM$16,55,FALSE),IF($M$5='4LEN'!$BD$1,VLOOKUP('US MTM - Calculation (Regular)'!B14,'4LEN'!$A$2:$BM$16,56,FALSE),IF($M$5='4LEN'!$BE$1,VLOOKUP('US MTM - Calculation (Regular)'!B14,'4LEN'!$A$2:$BM$16,57,FALSE),IF($M$5='4LEN'!$BF$1,VLOOKUP('US MTM - Calculation (Regular)'!B14,'4LEN'!$A$2:$BM$16,58,FALSE),IF($M$5='4LEN'!$BG$1,VLOOKUP('US MTM - Calculation (Regular)'!B14,'4LEN'!$A$2:$BM$16,59,FALSE),IF($M$5='4LEN'!$BH$1,VLOOKUP('US MTM - Calculation (Regular)'!B14,'4LEN'!$A$2:$BM$16,60,FALSE),IF($M$5='4LEN'!$BI$1,VLOOKUP('US MTM - Calculation (Regular)'!B14,'4LEN'!$A$2:$BL$16,61,FALSE),IF($M$5='4LEN'!$BJ$1,VLOOKUP('US MTM - Calculation (Regular)'!B14,'4LEN'!$A$2:$BM$16,62,FALSE),IF($M$5='4LEN'!$BK$1,VLOOKUP('US MTM - Calculation (Regular)'!B14,'4LEN'!$A$2:$BM$16,63,FALSE),IF($M$5='4LEN'!$BL$1,VLOOKUP('US MTM - Calculation (Regular)'!B14,'4LEN'!$A$2:$BM$16,64,FALSE),IF($M$5='4LEN'!$BM$1,VLOOKUP('US MTM - Calculation (Regular)'!B14,'4LEN'!$A$2:$BM$16,65,FALSE),))))))))))))))))))))))))))))))))))))))))))))))))))))))))))))))))</f>
        <v>0</v>
      </c>
      <c r="R14" s="265">
        <f>IF($M$5='15VENT'!$B$1,VLOOKUP('US MTM - Calculation (Regular)'!B14,'15VENT'!$A$2:$BM$16,2,FALSE),IF($M$5='15VENT'!$C$1,VLOOKUP('US MTM - Calculation (Regular)'!B14,'15VENT'!$A$2:$BM$16,3,FALSE),IF($M$5='15VENT'!$D$1,VLOOKUP('US MTM - Calculation (Regular)'!B14,'15VENT'!$A$2:$BM$16,4,FALSE),IF($M$5='15VENT'!$E$1,VLOOKUP('US MTM - Calculation (Regular)'!B14,'15VENT'!$A$2:$BM$16,5,FALSE),IF($M$5='15VENT'!$F$1,VLOOKUP('US MTM - Calculation (Regular)'!B14,'15VENT'!$A$2:$BM$16,6,FALSE),IF($M$5='15VENT'!$G$1,VLOOKUP('US MTM - Calculation (Regular)'!B14,'15VENT'!$A$2:$BM$16,7,FALSE),IF($M$5='15VENT'!$H$1,VLOOKUP('US MTM - Calculation (Regular)'!B14,'15VENT'!$A$2:$BM$16,8,FALSE),IF($M$5='15VENT'!$I$1,VLOOKUP('US MTM - Calculation (Regular)'!B14,'15VENT'!$A$2:$BM$16,9,FALSE),IF($M$5='15VENT'!$J$1,VLOOKUP('US MTM - Calculation (Regular)'!B14,'15VENT'!$A$2:$BM$16,10,FALSE),IF($M$5='15VENT'!$K$1,VLOOKUP('US MTM - Calculation (Regular)'!B14,'15VENT'!$A$2:$BM$16,11,FALSE),IF($M$5='15VENT'!$L$1,VLOOKUP('US MTM - Calculation (Regular)'!B14,'15VENT'!$A$2:$BM$16,12,FALSE),IF($M$5='15VENT'!$M$1,VLOOKUP('US MTM - Calculation (Regular)'!B14,'15VENT'!$A$2:$BM$16,13,FALSE),IF($M$5='15VENT'!$N$1,VLOOKUP('US MTM - Calculation (Regular)'!B14,'15VENT'!$A$2:$BM$16,14,FALSE),IF($M$5='15VENT'!$O$1,VLOOKUP('US MTM - Calculation (Regular)'!B14,'15VENT'!$A$2:$BM$16,15,FALSE),IF($M$5='15VENT'!$P$1,VLOOKUP('US MTM - Calculation (Regular)'!B14,'15VENT'!$A$2:$BM$16,16,FALSE),IF($M$5='15VENT'!$Q$1,VLOOKUP('US MTM - Calculation (Regular)'!B14,'15VENT'!$A$2:$BM$16,17,FALSE),IF($M$5='15VENT'!$R$1,VLOOKUP('US MTM - Calculation (Regular)'!B14,'15VENT'!$A$2:$BM$16,18,FALSE),IF($M$5='15VENT'!$S$1,VLOOKUP('US MTM - Calculation (Regular)'!B14,'15VENT'!$A$2:$BM$16,19,FALSE),IF($M$5='15VENT'!$T$1,VLOOKUP('US MTM - Calculation (Regular)'!B14,'15VENT'!$A$2:$BM$16,20,FALSE),IF($M$5='15VENT'!$U$1,VLOOKUP('US MTM - Calculation (Regular)'!B14,'15VENT'!$A$2:$BM$16,21,FALSE),IF($M$5='15VENT'!$V$1,VLOOKUP('US MTM - Calculation (Regular)'!B14,'15VENT'!$A$2:$BM$16,22,FALSE),IF($M$5='15VENT'!$W$1,VLOOKUP('US MTM - Calculation (Regular)'!B14,'15VENT'!$A$2:$BM$16,23,FALSE),IF($M$5='15VENT'!$X$1,VLOOKUP('US MTM - Calculation (Regular)'!B14,'15VENT'!$A$2:$BM$16,24,FALSE),IF($M$5='15VENT'!$Y$1,VLOOKUP('US MTM - Calculation (Regular)'!B14,'15VENT'!$A$2:$BM$16,25,FALSE),IF($M$5='15VENT'!$Z$1,VLOOKUP('US MTM - Calculation (Regular)'!B14,'15VENT'!$A$2:$BM$16,26,FALSE),IF($M$5='15VENT'!$AA$1,VLOOKUP('US MTM - Calculation (Regular)'!B14,'15VENT'!$A$2:$BM$16,27,FALSE),IF($M$5='15VENT'!$AB$1,VLOOKUP('US MTM - Calculation (Regular)'!B14,'15VENT'!$A$2:$BM$16,28,FALSE),IF($M$5='15VENT'!$AC$1,VLOOKUP('US MTM - Calculation (Regular)'!B14,'15VENT'!$A$2:$BM$16,29,FALSE),IF($M$5='15VENT'!$AD$1,VLOOKUP('US MTM - Calculation (Regular)'!B14,'15VENT'!$A$2:$BM$16,30,FALSE),IF($M$5='15VENT'!$AE$1,VLOOKUP('US MTM - Calculation (Regular)'!B14,'15VENT'!$A$2:$BM$16,31,FALSE),IF($M$5='15VENT'!$AF$1,VLOOKUP('US MTM - Calculation (Regular)'!B14,'15VENT'!$A$2:$BM$16,32,FALSE),IF($M$5='15VENT'!$AG$1,VLOOKUP('US MTM - Calculation (Regular)'!B14,'15VENT'!$A$2:$BM$16,33,FALSE),IF($M$5='15VENT'!$AH$1,VLOOKUP('US MTM - Calculation (Regular)'!B14,'15VENT'!$A$2:$BM$16,34,FALSE),IF($M$5='15VENT'!$AI$1,VLOOKUP('US MTM - Calculation (Regular)'!B14,'15VENT'!$A$2:$BM$16,35,FALSE),IF($M$5='15VENT'!$AJ$1,VLOOKUP('US MTM - Calculation (Regular)'!B14,'15VENT'!$A$2:$BM$16,36,FALSE),IF($M$5='15VENT'!$AK$1,VLOOKUP('US MTM - Calculation (Regular)'!B14,'15VENT'!$A$2:$BM$16,37,FALSE),IF($M$5='15VENT'!$AL$1,VLOOKUP('US MTM - Calculation (Regular)'!B14,'15VENT'!$A$2:$BM$16,38,FALSE),IF($M$5='15VENT'!$AM$1,VLOOKUP('US MTM - Calculation (Regular)'!B14,'15VENT'!$A$2:$BM$16,39,FALSE),IF($M$5='15VENT'!$AN$1,VLOOKUP('US MTM - Calculation (Regular)'!B14,'15VENT'!$A$2:$BM$16,40,FALSE),IF($M$5='15VENT'!$AO$1,VLOOKUP('US MTM - Calculation (Regular)'!B14,'15VENT'!$A$2:$BM$16,41,FALSE),IF($M$5='15VENT'!$AP$1,VLOOKUP('US MTM - Calculation (Regular)'!B14,'15VENT'!$A$2:$BM$16,42,FALSE),IF($M$5='15VENT'!$AQ$1,VLOOKUP('US MTM - Calculation (Regular)'!B14,'15VENT'!$A$2:$BM$16,43,FALSE),IF($M$5='15VENT'!$AR$1,VLOOKUP('US MTM - Calculation (Regular)'!B14,'15VENT'!$A$2:$BM$16,44,FALSE),IF($M$5='15VENT'!$AS$1,VLOOKUP('US MTM - Calculation (Regular)'!B14,'15VENT'!$A$2:$BM$16,45,FALSE),IF($M$5='15VENT'!$AT$1,VLOOKUP('US MTM - Calculation (Regular)'!B14,'15VENT'!$A$2:$BM$16,46,FALSE),IF($M$5='15VENT'!$AU$1,VLOOKUP('US MTM - Calculation (Regular)'!B14,'15VENT'!$A$2:$BM$16,47,FALSE),IF($M$5='15VENT'!$AV$1,VLOOKUP('US MTM - Calculation (Regular)'!B14,'15VENT'!$A$2:$BM$16,48,FALSE),IF($M$5='15VENT'!$AW$1,VLOOKUP('US MTM - Calculation (Regular)'!B14,'15VENT'!$A$2:$BM$16,49,FALSE),IF($M$5='15VENT'!$AX$1,VLOOKUP('US MTM - Calculation (Regular)'!B14,'15VENT'!$A$2:$BM$16,50,FALSE),IF($M$5='15VENT'!$AY$1,VLOOKUP('US MTM - Calculation (Regular)'!B14,'15VENT'!$A$2:$BM$16,51,FALSE),IF($M$5='15VENT'!$AZ$1,VLOOKUP('US MTM - Calculation (Regular)'!B14,'15VENT'!$A$2:$BM$16,52,FALSE),IF($M$5='15VENT'!$BA$1,VLOOKUP('US MTM - Calculation (Regular)'!B14,'15VENT'!$A$2:$BM$16,53,FALSE),IF($M$5='15VENT'!$BB$1,VLOOKUP('US MTM - Calculation (Regular)'!B14,'15VENT'!$A$2:$BM$16,54,FALSE),IF($M$5='15VENT'!$BC$1,VLOOKUP('US MTM - Calculation (Regular)'!B14,'15VENT'!$A$2:$BM$16,55,FALSE),IF($M$5='15VENT'!$BD$1,VLOOKUP('US MTM - Calculation (Regular)'!B14,'15VENT'!$A$2:$BM$16,56,FALSE),IF($M$5='15VENT'!$BE$1,VLOOKUP('US MTM - Calculation (Regular)'!B14,'15VENT'!$A$2:$BM$16,57,FALSE),IF($M$5='15VENT'!$BF$1,VLOOKUP('US MTM - Calculation (Regular)'!B14,'15VENT'!$A$2:$BM$16,58,FALSE),IF($M$5='15VENT'!$BG$1,VLOOKUP('US MTM - Calculation (Regular)'!B14,'15VENT'!$A$2:$BM$16,59,FALSE),IF($M$5='15VENT'!$BH$1,VLOOKUP('US MTM - Calculation (Regular)'!B14,'15VENT'!$A$2:$BM$16,60,FALSE),IF($M$5='15VENT'!$BI$1,VLOOKUP('US MTM - Calculation (Regular)'!B14,'15VENT'!$A$2:$BJ$16,61,FALSE),IF($M$5='15VENT'!$BJ$1,VLOOKUP('US MTM - Calculation (Regular)'!B14,'15VENT'!$A$2:$BM$16,62,FALSE),IF($M$5='15VENT'!$BK$1,VLOOKUP('US MTM - Calculation (Regular)'!B14,'15VENT'!$A$2:$BM$16,63,FALSE),IF($M$5='15VENT'!$BL$1,VLOOKUP('US MTM - Calculation (Regular)'!B14,'15VENT'!$A$2:$BM$16,64,FALSE),IF($M$5='15VENT'!$BM$1,VLOOKUP('US MTM - Calculation (Regular)'!B14,'15VENT'!$A$2:$BM$16,65,FALSE),))))))))))))))))))))))))))))))))))))))))))))))))))))))))))))))))</f>
        <v>0</v>
      </c>
      <c r="S14" s="266">
        <f>IF(S10&lt;&gt;0,S10/2,IF(K14=L14,(L14-SUM(K14,N14:R14)),IF(M14=0,0,L14-SUM(K14,N14:R14))))</f>
        <v>0</v>
      </c>
      <c r="T14" s="274"/>
      <c r="U14" s="268" t="s">
        <v>93</v>
      </c>
      <c r="V14" s="288" t="str">
        <f>IF(OR(Sheet1!C80="",Sheet1!C80=" "),"",Sheet1!C80)</f>
        <v/>
      </c>
      <c r="W14" s="246"/>
      <c r="X14" s="259"/>
      <c r="Y14" s="260" t="s">
        <v>339</v>
      </c>
      <c r="Z14" s="290"/>
      <c r="AA14" s="290"/>
      <c r="AB14" s="290"/>
      <c r="AC14" s="290"/>
      <c r="AD14" s="290"/>
      <c r="AE14" s="290"/>
      <c r="AF14" s="290"/>
      <c r="AG14" s="290"/>
      <c r="AH14" s="291">
        <f>IF(OR(Sheet1!C147="",Sheet1!C147=" "),0,Sheet1!C147)</f>
        <v>0</v>
      </c>
      <c r="AI14" s="275"/>
      <c r="AJ14" s="289" t="s">
        <v>302</v>
      </c>
      <c r="AK14" s="288" t="str">
        <f>IF(OR(Sheet1!C167="",Sheet1!C167=" "),"",Sheet1!C167)</f>
        <v/>
      </c>
      <c r="AM14" s="282"/>
      <c r="AN14" s="282"/>
      <c r="AO14" s="278"/>
      <c r="AP14" s="292" t="s">
        <v>601</v>
      </c>
      <c r="AQ14" s="293" t="str">
        <f>IF($AQ$1="","",HLOOKUP($AQ$1,'Measurement Chart'!$A$1:$AG$14,ROW(),FALSE))</f>
        <v/>
      </c>
      <c r="AR14" s="294">
        <f>IF(OR(Sheet1!C308="",Sheet1!C308=" "),0,Sheet1!C308)</f>
        <v>0</v>
      </c>
      <c r="AS14" s="295">
        <f t="shared" si="1"/>
        <v>0</v>
      </c>
      <c r="AT14" s="296">
        <f>IF($AS$4='Front Length +'!$B$1,VLOOKUP(AP14,'Front Length +'!$A$2:$AO$14,2,FALSE),IF($AS$4='Front Length +'!$C$1,VLOOKUP(AP14,'Front Length +'!$A$2:$AO$14,3,FALSE),IF($AS$4='Front Length +'!$D$1,VLOOKUP(AP14,'Front Length +'!$A$2:$AO$14,4,FALSE),IF($AS$4='Front Length +'!$E$1,VLOOKUP(AP14,'Front Length +'!$A$2:$AO$14,5,FALSE),IF($AS$4='Front Length +'!$F$1,VLOOKUP(AP14,'Front Length +'!$A$2:$AO$14,6,FALSE),IF($AS$4='Front Length +'!$G$1,VLOOKUP(AP14,'Front Length +'!$A$2:$AO$14,7,FALSE),IF($AS$4='Front Length +'!$H$1,VLOOKUP(AP14,'Front Length +'!$A$2:$AO$14,8,FALSE),IF($AS$4='Front Length +'!$I$1,VLOOKUP(AP14,'Front Length +'!$A$2:$AO$14,9,FALSE),IF($AS$4='Front Length +'!$J$1,VLOOKUP(AP14,'Front Length +'!$A$2:$AO$14,10,FALSE),IF($AS$4='Front Length +'!$K$1,VLOOKUP(AP14,'Front Length +'!$A$2:$AO$14,11,FALSE),IF($AS$4='Front Length +'!$L$1,VLOOKUP(AP14,'Front Length +'!$A$2:$AO$14,12,FALSE),IF($AS$4='Front Length +'!$M$1,VLOOKUP(AP14,'Front Length +'!$A$2:$AO$14,13,FALSE),IF($AS$4='Front Length +'!$N$1,VLOOKUP(AP14,'Front Length +'!$A$2:$AO$14,14,FALSE),IF($AS$4='Front Length +'!$O$1,VLOOKUP(AP14,'Front Length +'!$A$2:$AO$14,15,FALSE),IF($AS$4='Front Length +'!$P$1,VLOOKUP(AP14,'Front Length +'!$A$2:$AO$14,16,FALSE),IF($AS$4='Front Length +'!$Q$1,VLOOKUP(AP14,'Front Length +'!$A$2:$AO$14,17,FALSE),IF($AS$4='Front Length +'!$R$1,VLOOKUP(AP14,'Front Length +'!$A$2:$AO$14,18,FALSE),IF($AS$4='Front Length +'!$S$1,VLOOKUP(AP14,'Front Length +'!$A$2:$AO$14,19,FALSE),IF($AS$4='Front Length +'!$T$1,VLOOKUP(AP14,'Front Length +'!$A$2:$AO$14,20,FALSE),IF($AS$4='Front Length +'!$U$1,VLOOKUP(AP14,'Front Length +'!$A$2:$AO$14,21,FALSE),IF($AS$4='Front Length +'!$V$1,VLOOKUP(AP14,'Front Length +'!$A$2:$AO$14,22,FALSE),IF($AS$4='Front Length +'!$W$1,VLOOKUP(AP14,'Front Length +'!$A$2:$AO$14,23,FALSE),IF($AS$4='Front Length +'!$X$1,VLOOKUP(AP14,'Front Length +'!$A$2:$AO$14,24,FALSE),IF($AS$4='Front Length +'!$Y$1,VLOOKUP(AP14,'Front Length +'!$A$2:$AO$14,25,FALSE),IF($AS$4='Front Length +'!$Z$1,VLOOKUP(AP14,'Front Length +'!$A$2:$AO$14,26,FALSE),IF($AS$4='Front Length +'!$AA$1,VLOOKUP(AP14,'Front Length +'!$A$2:$AO$14,27,FALSE),IF($AS$4='Front Length +'!$AB$1,VLOOKUP(AP14,'Front Length +'!$A$2:$AO$14,28,FALSE),IF($AS$4='Front Length +'!$AC$1,VLOOKUP(AP14,'Front Length +'!$A$2:$AO$14,29,FALSE),IF($AS$4='Front Length +'!$AD$1,VLOOKUP(AP14,'Front Length +'!$A$2:$AO$14,30,FALSE),IF($AS$4='Front Length +'!$AE$1,VLOOKUP(AP14,'Front Length +'!$A$2:$AO$14,31,FALSE),IF($AS$4='Front Length +'!$AF$1,VLOOKUP(AP14,'Front Length +'!$A$2:$AO$14,32,FALSE),IF($AS$4='Front Length +'!$AG$1,VLOOKUP(AP14,'Front Length +'!$A$2:$AO$14,33,FALSE),IF($AS$4='Front Length +'!$AH$1,VLOOKUP(AP14,'Front Length +'!$A$2:$AO$14,34,FALSE),IF($AS$4='Front Length +'!$AI$1,VLOOKUP(AP14,'Front Length +'!$A$2:$AO$14,35,FALSE),IF($AS$4='Front Length +'!$AJ$1,VLOOKUP(AP14,'Front Length +'!$A$2:$AO$14,36,FALSE),IF($AS$4='Front Length +'!$AK$1,VLOOKUP(AP14,'Front Length +'!$A$2:$AO$14,37,FALSE),IF($AS$4='Front Length +'!$AL$1,VLOOKUP(AP14,'Front Length +'!$A$2:$AO$14,38,FALSE),IF($AS$4='Front Length +'!$AM$1,VLOOKUP(AP14,'Front Length +'!$A$2:$AO$14,39,FALSE),IF($AS$4='Front Length +'!$AN$1,VLOOKUP(AP14,'Front Length +'!$A$2:$AO$14,40,FALSE),IF($AS$4='Front Length +'!$AO$1,VLOOKUP(AP14,'Front Length +'!$A$2:$AO$14,41,FALSE),))))))))))))))))))))))))))))))))))))))))</f>
        <v>0</v>
      </c>
      <c r="AU14" s="296">
        <f>IF($AS$4='Front Length -'!$B$1,VLOOKUP(AP14,'Front Length -'!$A$2:$AO$14,2,FALSE),IF($AS$4='Front Length -'!$C$1,VLOOKUP(AP14,'Front Length -'!$A$2:$AO$14,3,FALSE),IF($AS$4='Front Length -'!$D$1,VLOOKUP(AP14,'Front Length -'!$A$2:$AO$14,4,FALSE),IF($AS$4='Front Length -'!$E$1,VLOOKUP(AP14,'Front Length -'!$A$2:$AO$14,5,FALSE),IF($AS$4='Front Length -'!$F$1,VLOOKUP(AP14,'Front Length -'!$A$2:$AO$14,6,FALSE),IF($AS$4='Front Length -'!$G$1,VLOOKUP(AP14,'Front Length -'!$A$2:$AO$14,7,FALSE),IF($AS$4='Front Length -'!$H$1,VLOOKUP(AP14,'Front Length -'!$A$2:$AO$14,8,FALSE),IF($AS$4='Front Length -'!$I$1,VLOOKUP(AP14,'Front Length -'!$A$2:$AO$14,9,FALSE),IF($AS$4='Front Length -'!$J$1,VLOOKUP(AP14,'Front Length -'!$A$2:$AO$14,10,FALSE),IF($AS$4='Front Length -'!$K$1,VLOOKUP(AP14,'Front Length -'!$A$2:$AO$14,11,FALSE),IF($AS$4='Front Length -'!$L$1,VLOOKUP(AP14,'Front Length -'!$A$2:$AO$14,12,FALSE),IF($AS$4='Front Length -'!$M$1,VLOOKUP(AP14,'Front Length -'!$A$2:$AO$14,13,FALSE),IF($AS$4='Front Length -'!$N$1,VLOOKUP(AP14,'Front Length -'!$A$2:$AO$14,14,FALSE),IF($AS$4='Front Length -'!$O$1,VLOOKUP(AP14,'Front Length -'!$A$2:$AO$14,15,FALSE),IF($AS$4='Front Length -'!$P$1,VLOOKUP(AP14,'Front Length -'!$A$2:$AO$14,16,FALSE),IF($AS$4='Front Length -'!$Q$1,VLOOKUP(AP14,'Front Length -'!$A$2:$AO$14,17,FALSE),IF($AS$4='Front Length -'!$R$1,VLOOKUP(AP14,'Front Length -'!$A$2:$AO$14,18,FALSE),IF($AS$4='Front Length -'!$S$1,VLOOKUP(AP14,'Front Length -'!$A$2:$AO$14,19,FALSE),IF($AS$4='Front Length -'!$T$1,VLOOKUP(AP14,'Front Length -'!$A$2:$AO$14,20,FALSE),IF($AS$4='Front Length -'!$U$1,VLOOKUP(AP14,'Front Length -'!$A$2:$AO$14,21,FALSE),IF($AS$4='Front Length -'!$V$1,VLOOKUP(AP14,'Front Length -'!$A$2:$AO$14,22,FALSE),IF($AS$4='Front Length -'!$W$1,VLOOKUP(AP14,'Front Length -'!$A$2:$AO$14,23,FALSE),IF($AS$4='Front Length -'!$X$1,VLOOKUP(AP14,'Front Length -'!$A$2:$AO$14,24,FALSE),IF($AS$4='Front Length -'!$Y$1,VLOOKUP(AP14,'Front Length -'!$A$2:$AO$14,25,FALSE),IF($AS$4='Front Length -'!$Z$1,VLOOKUP(AP14,'Front Length -'!$A$2:$AO$14,26,FALSE),IF($AS$4='Front Length -'!$AA$1,VLOOKUP(AP14,'Front Length -'!$A$2:$AO$14,27,FALSE),IF($AS$4='Front Length -'!$AB$1,VLOOKUP(AP14,'Front Length -'!$A$2:$AO$14,28,FALSE),IF($AS$4='Front Length -'!$AC$1,VLOOKUP(AP14,'Front Length -'!$A$2:$AO$14,29,FALSE),IF($AS$4='Front Length -'!$AD$1,VLOOKUP(AP14,'Front Length -'!$A$2:$AO$14,30,FALSE),IF($AS$4='Front Length -'!$AE$1,VLOOKUP(AP14,'Front Length -'!$A$2:$AO$14,31,FALSE),IF($AS$4='Front Length -'!$AF$1,VLOOKUP(AP14,'Front Length -'!$A$2:$AO$14,32,FALSE),IF($AS$4='Front Length -'!$AG$1,VLOOKUP(AP14,'Front Length -'!$A$2:$AO$14,33,FALSE),IF($AS$4='Front Length -'!$AH$1,VLOOKUP(AP14,'Front Length -'!$A$2:$AO$14,34,FALSE),IF($AS$4='Front Length -'!$AI$1,VLOOKUP(AP14,'Front Length -'!$A$2:$AO$14,35,FALSE),IF($AS$4='Front Length -'!$AJ$1,VLOOKUP(AP14,'Front Length -'!$A$2:$AO$14,36,FALSE),IF($AS$4='Front Length -'!$AK$1,VLOOKUP(AP14,'Front Length -'!$A$2:$AO$14,37,FALSE),IF($AS$4='Front Length -'!$AL$1,VLOOKUP(AP14,'Front Length -'!$A$2:$AO$14,38,FALSE),IF($AS$4='Front Length -'!$AM$1,VLOOKUP(AP14,'Front Length -'!$A$2:$AO$14,39,FALSE),IF($AS$4='Front Length -'!$AN$1,VLOOKUP(AP14,'Front Length -'!$A$2:$AO$14,40,FALSE),IF($AS$4='Front Length -'!$AO$1,VLOOKUP(AP14,'Front Length -'!$A$2:$AO$14,41,FALSE),))))))))))))))))))))))))))))))))))))))))</f>
        <v>0</v>
      </c>
      <c r="AV14" s="297" t="str">
        <f>IF(AQ14="","",IF(AQ14=AR14,(AR14-(AQ14+SUM(AT14:AU14))),IF(AS14=0,0,AR14-(AQ14+SUM(AT14:AU14)))))</f>
        <v/>
      </c>
      <c r="AW14" s="234"/>
      <c r="AX14" s="255"/>
      <c r="AY14" s="255"/>
      <c r="AZ14" s="255"/>
      <c r="BA14" s="255"/>
      <c r="BB14" s="255"/>
      <c r="BC14" s="255"/>
      <c r="BD14" s="255"/>
      <c r="BE14" s="255"/>
      <c r="BF14" s="255"/>
      <c r="BG14" s="255"/>
      <c r="BH14" s="255"/>
      <c r="BI14" s="255"/>
      <c r="BJ14" s="255"/>
      <c r="BK14" s="255"/>
      <c r="BL14" s="255"/>
      <c r="BM14" s="255"/>
      <c r="BN14" s="255"/>
      <c r="BO14" s="255"/>
      <c r="BP14" s="255"/>
      <c r="BQ14" s="255"/>
      <c r="BR14" s="255"/>
      <c r="BS14" s="255"/>
    </row>
    <row r="15" spans="1:77" ht="45.95" customHeight="1" x14ac:dyDescent="0.55000000000000004">
      <c r="A15" s="259">
        <v>14</v>
      </c>
      <c r="B15" s="260" t="s">
        <v>348</v>
      </c>
      <c r="C15" s="261">
        <f>IF($C$1="","",HLOOKUP($C$1,'Size chart - R'!$A$1:$AC$16,ROW(),FALSE))</f>
        <v>0</v>
      </c>
      <c r="D15" s="262">
        <f>IF(C15=" ",0,IF($S$17='AH 34 A+'!$B$1,VLOOKUP('US MTM - Calculation (Regular)'!B15,'AH 34 A+'!$A$2:$G$16,2,FALSE),IF($S$17='AH 34 A+'!$C$1,VLOOKUP('US MTM - Calculation (Regular)'!B15,'AH 34 A+'!$A$2:$G$16,3,FALSE),IF($S$17='AH 34 A+'!$D$1,VLOOKUP('US MTM - Calculation (Regular)'!B15,'AH 34 A+'!$A$2:$G$16,4,FALSE),IF($S$17='AH 34 A+'!$E$1,VLOOKUP('US MTM - Calculation (Regular)'!B15,'AH 34 A+'!$A$2:$G$16,5,FALSE),IF($S$17='AH 34 A+'!$F$1,VLOOKUP('US MTM - Calculation (Regular)'!B15,'AH 34 A+'!$A$2:$G$16,6,FALSE),IF($S$17='AH 34 A+'!$G$1,VLOOKUP('US MTM - Calculation (Regular)'!B15,'AH 34 A+'!$A$2:$G$16,7,FALSE),)))))))</f>
        <v>0</v>
      </c>
      <c r="E15" s="262">
        <f>IF(C15=" ",0,IF($S$18='Erect +'!$B$1,VLOOKUP('US MTM - Calculation (Regular)'!B15,'Erect +'!$A$2:$D$16,2,FALSE),IF($S$18='Erect +'!$C$1,VLOOKUP('US MTM - Calculation (Regular)'!B15,'Erect +'!$A$2:$D$16,3,FALSE),IF($S$18='Erect +'!$D$1,VLOOKUP('US MTM - Calculation (Regular)'!B15,'Erect +'!$A$2:$D$16,4,FALSE),))))</f>
        <v>0</v>
      </c>
      <c r="F15" s="262">
        <f>IF(C15=" ",0,IF($S$19='Full Chest'!$B$1,VLOOKUP('US MTM - Calculation (Regular)'!B15,'Full Chest'!$A$2:$F$16,2,FALSE),IF($S$19='Full Chest'!$C$1,VLOOKUP('US MTM - Calculation (Regular)'!B15,'Full Chest'!$A$2:$F$16,3,FALSE),IF($S$19='Full Chest'!$D$1,VLOOKUP('US MTM - Calculation (Regular)'!B15,'Full Chest'!$A$2:$F$16,4,FALSE),))))</f>
        <v>0</v>
      </c>
      <c r="G15" s="262">
        <f>IF(C15=" ",0,IF($S$20='Head For +'!$B$1,VLOOKUP('US MTM - Calculation (Regular)'!B15,'Head For +'!$A$2:$E$16,2,FALSE),IF($S$20='Head For +'!$C$1,VLOOKUP('US MTM - Calculation (Regular)'!B15,'Head For +'!$A$2:$E$16,3,FALSE),IF($S$20='Head For +'!$D$1,VLOOKUP('US MTM - Calculation (Regular)'!B15,'Head For +'!$A$2:$E$16,4,FALSE),IF($S$20='Head For +'!$E$1,VLOOKUP('US MTM - Calculation (Regular)'!B15,'Head For +'!$A$2:$E$16,5,FALSE),)))))</f>
        <v>0</v>
      </c>
      <c r="H15" s="262">
        <f>IF(C15=" ",0,IF($S$21='LOW-CLR +'!$B$1,VLOOKUP('US MTM - Calculation (Regular)'!B15,'LOW-CLR +'!$A$2:$H$16,2,FALSE),IF($S$21='LOW-CLR +'!$C$1,VLOOKUP('US MTM - Calculation (Regular)'!B15,'LOW-CLR +'!$A$2:$H$16,3,FALSE),IF($S$21='LOW-CLR +'!$D$1,VLOOKUP('US MTM - Calculation (Regular)'!B15,'LOW-CLR +'!$A$2:$H$16,4,FALSE),IF($S$21='LOW-CLR +'!$E$1,VLOOKUP('US MTM - Calculation (Regular)'!B15,'LOW-CLR +'!$A$2:$H$16,5,FALSE),IF($S$21='LOW-CLR +'!$F$1,VLOOKUP('US MTM - Calculation (Regular)'!B15,'LOW-CLR +'!$A$2:$H$16,6,FALSE),))))))</f>
        <v>0</v>
      </c>
      <c r="I15" s="262">
        <f>IF(C15=" ",0,IF($S$22='P+AH+1 2'!$B$1,VLOOKUP('US MTM - Calculation (Regular)'!B15,'P+AH+1 2'!$A$2:$D$16,2,FALSE),IF($S$22='P+AH+1 2'!$C$1,VLOOKUP('US MTM - Calculation (Regular)'!B15,'P+AH+1 2'!$A$2:$D$16,3,FALSE),IF($S$22='P+AH+1 2'!$D$1,VLOOKUP('US MTM - Calculation (Regular)'!B15,'P+AH+1 2'!$A$2:$D$16,4,FALSE),))))</f>
        <v>0</v>
      </c>
      <c r="J15" s="262"/>
      <c r="K15" s="263">
        <f t="shared" si="2"/>
        <v>0</v>
      </c>
      <c r="L15" s="242">
        <f>IF(OR(Sheet1!C36="",Sheet1!C36=" "),0,Sheet1!C36)</f>
        <v>0</v>
      </c>
      <c r="M15" s="486">
        <f t="shared" si="3"/>
        <v>0</v>
      </c>
      <c r="N15" s="265">
        <f>IF($M$8='12 Back'!$B$1,VLOOKUP('US MTM - Calculation (Regular)'!B15,'12 Back'!$A$2:$BG$16,2,FALSE),IF($M$8='12 Back'!$C$1,VLOOKUP('US MTM - Calculation (Regular)'!B15,'12 Back'!$A$2:$BG$16,3,FALSE),IF($M$8='12 Back'!$D$1,VLOOKUP('US MTM - Calculation (Regular)'!B15,'12 Back'!$A$2:$BG$16,4,FALSE),IF($M$8='12 Back'!$E$1,VLOOKUP('US MTM - Calculation (Regular)'!B15,'12 Back'!$A$2:$BG$16,5,FALSE),IF($M$8='12 Back'!$F$1,VLOOKUP('US MTM - Calculation (Regular)'!B15,'12 Back'!$A$2:$BG$16,6,FALSE),IF($M$8='12 Back'!$G$1,VLOOKUP('US MTM - Calculation (Regular)'!B15,'12 Back'!$A$2:$BG$16,7,FALSE),IF($M$8='12 Back'!$H$1,VLOOKUP('US MTM - Calculation (Regular)'!B15,'12 Back'!$A$2:$BG$16,8,FALSE),IF($M$8='12 Back'!$I$1,VLOOKUP('US MTM - Calculation (Regular)'!B15,'12 Back'!$A$2:$BG$16,9,FALSE),IF($M$8='12 Back'!$J$1,VLOOKUP('US MTM - Calculation (Regular)'!B15,'12 Back'!$A$2:$BG$16,10,FALSE),IF($M$8='12 Back'!$K$1,VLOOKUP('US MTM - Calculation (Regular)'!B15,'12 Back'!$A$2:$BG$16,11,FALSE),IF($M$8='12 Back'!$L$1,VLOOKUP('US MTM - Calculation (Regular)'!B15,'12 Back'!$A$2:$BG$16,12,FALSE),IF($M$8='12 Back'!$M$1,VLOOKUP('US MTM - Calculation (Regular)'!B15,'12 Back'!$A$2:$BG$16,13,FALSE),IF($M$8='12 Back'!$N$1,VLOOKUP('US MTM - Calculation (Regular)'!B15,'12 Back'!$A$2:$BG$16,14,FALSE),IF($M$8='12 Back'!$O$1,VLOOKUP('US MTM - Calculation (Regular)'!B15,'12 Back'!$A$2:$BG$16,15,FALSE),IF($M$8='12 Back'!$P$1,VLOOKUP('US MTM - Calculation (Regular)'!B15,'12 Back'!$A$2:$BG$16,16,FALSE),IF($M$8='12 Back'!$Q$1,VLOOKUP('US MTM - Calculation (Regular)'!B15,'12 Back'!$A$2:$BG$16,17,FALSE),IF($M$8='12 Back'!$R$1,VLOOKUP('US MTM - Calculation (Regular)'!B15,'12 Back'!$A$2:$BG$16,18,FALSE),IF($M$8='12 Back'!$S$1,VLOOKUP('US MTM - Calculation (Regular)'!B15,'12 Back'!$A$2:$BG$16,19,FALSE),IF($M$8='12 Back'!$T$1,VLOOKUP('US MTM - Calculation (Regular)'!B15,'12 Back'!$A$2:$BG$16,20,FALSE),IF($M$8='12 Back'!$U$1,VLOOKUP('US MTM - Calculation (Regular)'!B15,'12 Back'!$A$2:$BG$16,21,FALSE),IF($M$8='12 Back'!$V$1,VLOOKUP('US MTM - Calculation (Regular)'!B15,'12 Back'!$A$2:$BG$16,22,FALSE),IF($M$8='12 Back'!$W$1,VLOOKUP('US MTM - Calculation (Regular)'!B15,'12 Back'!$A$2:$BG$16,23,FALSE),IF($M$8='12 Back'!$X$1,VLOOKUP('US MTM - Calculation (Regular)'!B15,'12 Back'!$A$2:$BG$16,24,FALSE),IF($M$8='12 Back'!$Y$1,VLOOKUP('US MTM - Calculation (Regular)'!B15,'12 Back'!$A$2:$BG$16,25,FALSE),IF($M$8='12 Back'!$Z$1,VLOOKUP('US MTM - Calculation (Regular)'!B15,'12 Back'!$A$2:$BG$16,26,FALSE),IF($M$8='12 Back'!$AA$1,VLOOKUP('US MTM - Calculation (Regular)'!B15,'12 Back'!$A$2:$BG$16,27,FALSE),IF($M$8='12 Back'!$AB$1,VLOOKUP('US MTM - Calculation (Regular)'!B15,'12 Back'!$A$2:$BG$16,28,FALSE),IF($M$8='12 Back'!$AC$1,VLOOKUP('US MTM - Calculation (Regular)'!B15,'12 Back'!$A$2:$BG$16,29,FALSE),IF($M$8='12 Back'!$AD$1,VLOOKUP('US MTM - Calculation (Regular)'!B15,'12 Back'!$A$2:$BG$16,30,FALSE),IF($M$8='12 Back'!$AE$1,VLOOKUP('US MTM - Calculation (Regular)'!B15,'12 Back'!$A$2:$BG$16,31,FALSE),IF($M$8='12 Back'!$AF$1,VLOOKUP('US MTM - Calculation (Regular)'!B15,'12 Back'!$A$2:$BG$16,32,FALSE),IF($M$8='12 Back'!$AG$1,VLOOKUP('US MTM - Calculation (Regular)'!B15,'12 Back'!$A$2:$BG$16,33,FALSE),IF($M$8='12 Back'!$AH$1,VLOOKUP('US MTM - Calculation (Regular)'!B15,'12 Back'!$A$2:$BG$16,34,FALSE),IF($M$8='12 Back'!$AI$1,VLOOKUP('US MTM - Calculation (Regular)'!B15,'12 Back'!$A$2:$BG$16,35,FALSE),IF($M$8='12 Back'!$AJ$1,VLOOKUP('US MTM - Calculation (Regular)'!B15,'12 Back'!$A$2:$BG$16,36,FALSE),IF($M$8='12 Back'!$AK$1,VLOOKUP('US MTM - Calculation (Regular)'!B15,'12 Back'!$A$2:$BG$16,37,FALSE),IF($M$8='12 Back'!$AL$1,VLOOKUP('US MTM - Calculation (Regular)'!B15,'12 Back'!$A$2:$BG$16,38,FALSE),IF($M$8='12 Back'!$AM$1,VLOOKUP('US MTM - Calculation (Regular)'!B15,'12 Back'!$A$2:$BG$16,39,FALSE),IF($M$8='12 Back'!$AN$1,VLOOKUP('US MTM - Calculation (Regular)'!B15,'12 Back'!$A$2:$BG$16,40,FALSE),IF($M$8='12 Back'!$AO$1,VLOOKUP('US MTM - Calculation (Regular)'!B15,'12 Back'!$A$2:$BG$16,41,FALSE),IF($M$8='12 Back'!$AP$1,VLOOKUP('US MTM - Calculation (Regular)'!B15,'12 Back'!$A$2:$BG$16,42,FALSE),IF($M$8='12 Back'!$AQ$1,VLOOKUP('US MTM - Calculation (Regular)'!B15,'12 Back'!$A$2:$BG$16,43,FALSE),IF($M$8='12 Back'!$AR$1,VLOOKUP('US MTM - Calculation (Regular)'!B15,'12 Back'!$A$2:$BG$16,44,FALSE),IF($M$8='12 Back'!$AS$1,VLOOKUP('US MTM - Calculation (Regular)'!B15,'12 Back'!$A$2:$BG$16,45,FALSE),IF($M$8='12 Back'!$AT$1,VLOOKUP('US MTM - Calculation (Regular)'!B15,'12 Back'!$A$2:$BG$16,46,FALSE),IF($M$8='12 Back'!$AU$1,VLOOKUP('US MTM - Calculation (Regular)'!B15,'12 Back'!$A$2:$BG$16,47,FALSE),IF($M$8='12 Back'!$AV$1,VLOOKUP('US MTM - Calculation (Regular)'!B15,'12 Back'!$A$2:$BG$16,48,FALSE),IF($M$8='12 Back'!$AW$1,VLOOKUP('US MTM - Calculation (Regular)'!B15,'12 Back'!$A$2:$BG$16,49,FALSE),IF($M$8='12 Back'!$AX$1,VLOOKUP('US MTM - Calculation (Regular)'!B15,'12 Back'!$A$2:$BG$16,50,FALSE),IF($M$8='12 Back'!$AY$1,VLOOKUP('US MTM - Calculation (Regular)'!B15,'12 Back'!$A$2:$BG$16,51,FALSE),IF($M$8='12 Back'!$AZ$1,VLOOKUP('US MTM - Calculation (Regular)'!B15,'12 Back'!$A$2:$BG$16,52,FALSE),IF($M$8='12 Back'!$BA$1,VLOOKUP('US MTM - Calculation (Regular)'!B15,'12 Back'!$A$2:$BG$16,53,FALSE),IF($M$8='12 Back'!$BB$1,VLOOKUP('US MTM - Calculation (Regular)'!B15,'12 Back'!$A$2:$BG$16,54,FALSE),IF($M$8='12 Back'!$BC$1,VLOOKUP('US MTM - Calculation (Regular)'!B15,'12 Back'!$A$2:$BG$16,55,FALSE),IF($M$8='12 Back'!$BD$1,VLOOKUP('US MTM - Calculation (Regular)'!B15,'12 Back'!$A$2:$BG$16,56,FALSE),IF($M$8='12 Back'!$BE$1,VLOOKUP('US MTM - Calculation (Regular)'!B15,'12 Back'!$A$2:$BG$16,57,FALSE),IF($M$8='12 Back'!$BF$1,VLOOKUP('US MTM - Calculation (Regular)'!B15,'12 Back'!$A$2:$BG$16,58,FALSE),IF($M$8='12 Back'!$BG$1,VLOOKUP('US MTM - Calculation (Regular)'!B15,'12 Back'!$A$2:$BG$16,59,FALSE),))))))))))))))))))))))))))))))))))))))))))))))))))))))))))</f>
        <v>0</v>
      </c>
      <c r="O15" s="265">
        <f>IF($M$3='Half Grith'!$B$1,VLOOKUP('US MTM - Calculation (Regular)'!B15,'Half Grith'!$A$2:$BN$16,2,FALSE),IF($M$3='Half Grith'!$C$1,VLOOKUP('US MTM - Calculation (Regular)'!B15,'Half Grith'!$A$2:$BN$16,3,FALSE),IF($M$3='Half Grith'!$D$1,VLOOKUP('US MTM - Calculation (Regular)'!B15,'Half Grith'!$A$2:$BN$16,4,FALSE),IF($M$3='Half Grith'!$E$1,VLOOKUP('US MTM - Calculation (Regular)'!B15,'Half Grith'!$A$2:$BN$16,5,FALSE),IF($M$3='Half Grith'!$F$1,VLOOKUP('US MTM - Calculation (Regular)'!B15,'Half Grith'!$A$2:$BN$16,6,FALSE),IF($M$3='Half Grith'!$G$1,VLOOKUP('US MTM - Calculation (Regular)'!B15,'Half Grith'!$A$2:$BN$16,7,FALSE),IF($M$3='Half Grith'!$H$1,VLOOKUP('US MTM - Calculation (Regular)'!B15,'Half Grith'!$A$2:$BN$16,8,FALSE),IF($M$3='Half Grith'!$I$1,VLOOKUP('US MTM - Calculation (Regular)'!B15,'Half Grith'!$A$2:$BN$16,9,FALSE),IF($M$3='Half Grith'!$J$1,VLOOKUP('US MTM - Calculation (Regular)'!B15,'Half Grith'!$A$2:$BN$16,10,FALSE),IF($M$3='Half Grith'!$K$1,VLOOKUP('US MTM - Calculation (Regular)'!B15,'Half Grith'!$A$2:$BN$16,11,FALSE),IF($M$3='Half Grith'!$L$1,VLOOKUP('US MTM - Calculation (Regular)'!B15,'Half Grith'!$A$2:$BN$16,12,FALSE),IF($M$3='Half Grith'!$M$1,VLOOKUP('US MTM - Calculation (Regular)'!B15,'Half Grith'!$A$2:$BN$16,13,FALSE),IF($M$3='Half Grith'!$N$1,VLOOKUP('US MTM - Calculation (Regular)'!B15,'Half Grith'!$A$2:$BN$16,14,FALSE),IF($M$3='Half Grith'!$O$1,VLOOKUP('US MTM - Calculation (Regular)'!B15,'Half Grith'!$A$2:$BN$16,15,FALSE),IF($M$3='Half Grith'!$P$1,VLOOKUP('US MTM - Calculation (Regular)'!B15,'Half Grith'!$A$2:$BN$16,16,FALSE),IF($M$3='Half Grith'!$Q$1,VLOOKUP('US MTM - Calculation (Regular)'!B15,'Half Grith'!$A$2:$BN$16,17,FALSE),IF($M$3='Half Grith'!$R$1,VLOOKUP('US MTM - Calculation (Regular)'!B15,'Half Grith'!$A$2:$BN$16,18,FALSE),IF($M$3='Half Grith'!$S$1,VLOOKUP('US MTM - Calculation (Regular)'!B15,'Half Grith'!$A$2:$BN$16,19,FALSE),IF($M$3='Half Grith'!$T$1,VLOOKUP('US MTM - Calculation (Regular)'!B15,'Half Grith'!$A$2:$BN$16,20,FALSE),IF($M$3='Half Grith'!$U$1,VLOOKUP('US MTM - Calculation (Regular)'!B15,'Half Grith'!$A$2:$BN$16,21,FALSE),IF($M$3='Half Grith'!$V$1,VLOOKUP('US MTM - Calculation (Regular)'!B15,'Half Grith'!$A$2:$BN$16,22,FALSE),IF($M$3='Half Grith'!$W$1,VLOOKUP('US MTM - Calculation (Regular)'!B15,'Half Grith'!$A$2:$BN$16,23,FALSE),IF($M$3='Half Grith'!$X$1,VLOOKUP('US MTM - Calculation (Regular)'!B15,'Half Grith'!$A$2:$BN$16,24,FALSE),IF($M$3='Half Grith'!$Y$1,VLOOKUP('US MTM - Calculation (Regular)'!B15,'Half Grith'!$A$2:$BN$16,25,FALSE),IF($M$3='Half Grith'!$Z$1,VLOOKUP('US MTM - Calculation (Regular)'!B15,'Half Grith'!$A$2:$BN$16,26,FALSE),IF($M$3='Half Grith'!$AA$1,VLOOKUP('US MTM - Calculation (Regular)'!B15,'Half Grith'!$A$2:$BN$16,27,FALSE),IF($M$3='Half Grith'!$AB$1,VLOOKUP('US MTM - Calculation (Regular)'!B15,'Half Grith'!$A$2:$BN$16,28,FALSE),IF($M$3='Half Grith'!$AC$1,VLOOKUP('US MTM - Calculation (Regular)'!B15,'Half Grith'!$A$2:$BN$16,29,FALSE),IF($M$3='Half Grith'!$AD$1,VLOOKUP('US MTM - Calculation (Regular)'!B15,'Half Grith'!$A$2:$BN$16,30,FALSE),IF($M$3='Half Grith'!$AE$1,VLOOKUP('US MTM - Calculation (Regular)'!B15,'Half Grith'!$A$2:$BN$16,31,FALSE),IF($M$3='Half Grith'!$AF$1,VLOOKUP('US MTM - Calculation (Regular)'!B15,'Half Grith'!$A$2:$BN$16,32,FALSE),IF($M$3='Half Grith'!$AG$1,VLOOKUP('US MTM - Calculation (Regular)'!B15,'Half Grith'!$A$2:$BN$16,33,FALSE),IF($M$3='Half Grith'!$AH$1,VLOOKUP('US MTM - Calculation (Regular)'!B15,'Half Grith'!$A$2:$BN$16,34,FALSE),IF($M$3='Half Grith'!$AI$1,VLOOKUP('US MTM - Calculation (Regular)'!B15,'Half Grith'!$A$2:$BN$16,35,FALSE),IF($M$3='Half Grith'!$AJ$1,VLOOKUP('US MTM - Calculation (Regular)'!B15,'Half Grith'!$A$2:$BN$16,36,FALSE),IF($M$3='Half Grith'!$AK$1,VLOOKUP('US MTM - Calculation (Regular)'!B15,'Half Grith'!$A$2:$BN$16,37,FALSE),IF($M$3='Half Grith'!$AL$1,VLOOKUP('US MTM - Calculation (Regular)'!B15,'Half Grith'!$A$2:$BN$16,38,FALSE),IF($M$3='Half Grith'!$AM$1,VLOOKUP('US MTM - Calculation (Regular)'!B15,'Half Grith'!$A$2:$BN$16,39,FALSE),IF($M$3='Half Grith'!$AN$1,VLOOKUP('US MTM - Calculation (Regular)'!B15,'Half Grith'!$A$2:$BN$16,40,FALSE),IF($M$3='Half Grith'!$AO$1,VLOOKUP('US MTM - Calculation (Regular)'!B15,'Half Grith'!$A$2:$BN$16,41,FALSE),IF($M$3='Half Grith'!$AP$1,VLOOKUP('US MTM - Calculation (Regular)'!B15,'Half Grith'!$A$2:$BN$16,42,FALSE),IF($M$3='Half Grith'!$AQ$1,VLOOKUP('US MTM - Calculation (Regular)'!B15,'Half Grith'!$A$2:$BN$16,43,FALSE),IF($M$3='Half Grith'!$AR$1,VLOOKUP('US MTM - Calculation (Regular)'!B15,'Half Grith'!$A$2:$BN$16,44,FALSE),IF($M$3='Half Grith'!$AS$1,VLOOKUP('US MTM - Calculation (Regular)'!B15,'Half Grith'!$A$2:$BN$16,45,FALSE),IF($M$3='Half Grith'!$AT$1,VLOOKUP('US MTM - Calculation (Regular)'!B15,'Half Grith'!$A$2:$BN$16,46,FALSE),IF($M$3='Half Grith'!$AU$1,VLOOKUP('US MTM - Calculation (Regular)'!B15,'Half Grith'!$A$2:$BN$16,47,FALSE),IF($M$3='Half Grith'!$AV$1,VLOOKUP('US MTM - Calculation (Regular)'!B15,'Half Grith'!$A$2:$BN$16,48,FALSE),IF($M$3='Half Grith'!$AW$1,VLOOKUP('US MTM - Calculation (Regular)'!B15,'Half Grith'!$A$2:$BN$16,49,FALSE),IF($M$3='Half Grith'!$AX$1,VLOOKUP('US MTM - Calculation (Regular)'!B15,'Half Grith'!$A$2:$BN$16,50,FALSE),IF($M$3='Half Grith'!$AY$1,VLOOKUP('US MTM - Calculation (Regular)'!B15,'Half Grith'!$A$2:$BN$16,51,FALSE),IF($M$3='Half Grith'!$AZ$1,VLOOKUP('US MTM - Calculation (Regular)'!B15,'Half Grith'!$A$2:$BN$16,52,FALSE),IF($M$3='Half Grith'!$BA$1,VLOOKUP('US MTM - Calculation (Regular)'!B15,'Half Grith'!$A$2:$BN$16,53,FALSE),IF($M$3='Half Grith'!$BB$1,VLOOKUP('US MTM - Calculation (Regular)'!B15,'Half Grith'!$A$2:$BN$16,54,FALSE),IF($M$3='Half Grith'!$BC$1,VLOOKUP('US MTM - Calculation (Regular)'!B15,'Half Grith'!$A$2:$BN$16,55,FALSE),IF($M$3='Half Grith'!$BD$1,VLOOKUP('US MTM - Calculation (Regular)'!B15,'Half Grith'!$A$2:$BN$16,56,FALSE),IF($M$3='Half Grith'!$BE$1,VLOOKUP('US MTM - Calculation (Regular)'!B15,'Half Grith'!$A$2:$BN$16,57,FALSE),IF($M$3='Half Grith'!$BF$1,VLOOKUP('US MTM - Calculation (Regular)'!B15,'Half Grith'!$A$2:$BN$16,58,FALSE),IF($M$3='Half Grith'!$BG$1,VLOOKUP('US MTM - Calculation (Regular)'!B15,'Half Grith'!$A$2:$BN$16,59,FALSE),IF($M$3='Half Grith'!$BH$1,VLOOKUP('US MTM - Calculation (Regular)'!B15,'Half Grith'!$A$2:$BN$16,60,FALSE),IF($M$3='Half Grith'!$BI$1,VLOOKUP('US MTM - Calculation (Regular)'!B15,'Half Grith'!$A$2:$BN$16,61,FALSE),IF($M$3='Half Grith'!$BJ$1,VLOOKUP('US MTM - Calculation (Regular)'!B15,'Half Grith'!$A$2:$BN$16,62,FALSE),IF($M$3='Half Grith'!$BK$1,VLOOKUP('US MTM - Calculation (Regular)'!B15,'Half Grith'!$A$2:$BN$16,63,FALSE),IF($M$3='Half Grith'!$BL$1,VLOOKUP('US MTM - Calculation (Regular)'!B15,'Half Grith'!$A$2:$BN$16,64,FALSE),IF($M$3='Half Grith'!$BM$1,VLOOKUP('US MTM - Calculation (Regular)'!B15,'Half Grith'!$A$2:$BN$16,65,FALSE),))))))))))))))))))))))))))))))))))))))))))))))))))))))))))))))))</f>
        <v>0</v>
      </c>
      <c r="P15" s="265">
        <f>IF($M$4=SEAT!$B$1,VLOOKUP('US MTM - Calculation (Regular)'!B15,SEAT!$A$2:$AY$16,2,FALSE),IF($M$4=SEAT!$C$1,VLOOKUP('US MTM - Calculation (Regular)'!B15,SEAT!$A$2:$AY$16,3,FALSE),IF($M$4=SEAT!$D$1,VLOOKUP('US MTM - Calculation (Regular)'!B15,SEAT!$A$2:$AY$16,4,FALSE),IF($M$4=SEAT!$E$1,VLOOKUP('US MTM - Calculation (Regular)'!B15,SEAT!$A$2:$AY$16,5,FALSE),IF($M$4=SEAT!$F$1,VLOOKUP('US MTM - Calculation (Regular)'!B15,SEAT!$A$2:$AY$16,6,FALSE),IF($M$4=SEAT!$G$1,VLOOKUP('US MTM - Calculation (Regular)'!B15,SEAT!$A$2:$AY$16,7,FALSE),IF($M$4=SEAT!$H$1,VLOOKUP('US MTM - Calculation (Regular)'!B15,SEAT!$A$2:$AY$16,8,FALSE),IF($M$4=SEAT!$I$1,VLOOKUP('US MTM - Calculation (Regular)'!B15,SEAT!$A$2:$AY$16,9,FALSE),IF($M$4=SEAT!$J$1,VLOOKUP('US MTM - Calculation (Regular)'!B15,SEAT!$A$2:$AY$16,10,FALSE),IF($M$4=SEAT!$K$1,VLOOKUP('US MTM - Calculation (Regular)'!B15,SEAT!$A$2:$AY$16,11,FALSE),IF($M$4=SEAT!$L$1,VLOOKUP('US MTM - Calculation (Regular)'!B15,SEAT!$A$2:$AY$16,12,FALSE),IF($M$4=SEAT!$M$1,VLOOKUP('US MTM - Calculation (Regular)'!B15,SEAT!$A$2:$AY$16,13,FALSE),IF($M$4=SEAT!$N$1,VLOOKUP('US MTM - Calculation (Regular)'!B15,SEAT!$A$2:$AY$16,14,FALSE),IF($M$4=SEAT!$O$1,VLOOKUP('US MTM - Calculation (Regular)'!B15,SEAT!$A$2:$AY$16,15,FALSE),IF($M$4=SEAT!$P$1,VLOOKUP('US MTM - Calculation (Regular)'!B15,SEAT!$A$2:$AY$16,16,FALSE),IF($M$4=SEAT!$Q$1,VLOOKUP('US MTM - Calculation (Regular)'!B15,SEAT!$A$2:$AY$16,17,FALSE),IF($M$4=SEAT!$R$1,VLOOKUP('US MTM - Calculation (Regular)'!B15,SEAT!$A$2:$AY$16,18,FALSE),IF($M$4=SEAT!$S$1,VLOOKUP('US MTM - Calculation (Regular)'!B15,SEAT!$A$2:$AY$16,19,FALSE),IF($M$4=SEAT!$T$1,VLOOKUP('US MTM - Calculation (Regular)'!B15,SEAT!$A$2:$AY$16,20,FALSE),IF($M$4=SEAT!$U$1,VLOOKUP('US MTM - Calculation (Regular)'!B15,SEAT!$A$2:$AY$16,21,FALSE),IF($M$4=SEAT!$V$1,VLOOKUP('US MTM - Calculation (Regular)'!B15,SEAT!$A$2:$AY$16,22,FALSE),IF($M$4=SEAT!$W$1,VLOOKUP('US MTM - Calculation (Regular)'!B15,SEAT!$A$2:$AY$16,23,FALSE),IF($M$4=SEAT!$X$1,VLOOKUP('US MTM - Calculation (Regular)'!B15,SEAT!$A$2:$AY$16,24,FALSE),IF($M$4=SEAT!$Y$1,VLOOKUP('US MTM - Calculation (Regular)'!B15,SEAT!$A$2:$AY$16,25,FALSE),IF($M$4=SEAT!$Z$1,VLOOKUP('US MTM - Calculation (Regular)'!B15,SEAT!$A$2:$AY$16,26,FALSE),IF($M$4=SEAT!$AA$1,VLOOKUP('US MTM - Calculation (Regular)'!B15,SEAT!$A$2:$AY$16,27,FALSE),IF($M$4=SEAT!$AB$1,VLOOKUP('US MTM - Calculation (Regular)'!B15,SEAT!$A$2:$AY$16,28,FALSE),IF($M$4=SEAT!$AC$1,VLOOKUP('US MTM - Calculation (Regular)'!B15,SEAT!$A$2:$AY$16,29,FALSE),IF($M$4=SEAT!$AD$1,VLOOKUP('US MTM - Calculation (Regular)'!B15,SEAT!$A$2:$AY$16,30,FALSE),IF($M$4=SEAT!$AE$1,VLOOKUP('US MTM - Calculation (Regular)'!B15,SEAT!$A$2:$AY$16,31,FALSE),IF($M$4=SEAT!$AF$1,VLOOKUP('US MTM - Calculation (Regular)'!B15,SEAT!$A$2:$AY$16,32,FALSE),IF($M$4=SEAT!$AG$1,VLOOKUP('US MTM - Calculation (Regular)'!B15,SEAT!$A$2:$AY$16,33,FALSE),IF($M$4=SEAT!$AH$1,VLOOKUP('US MTM - Calculation (Regular)'!B15,SEAT!$A$2:$AY$16,34,FALSE),IF($M$4=SEAT!$AI$1,VLOOKUP('US MTM - Calculation (Regular)'!B15,SEAT!$A$2:$AY$16,35,FALSE),IF($M$4=SEAT!$AJ$1,VLOOKUP('US MTM - Calculation (Regular)'!B15,SEAT!$A$2:$AY$16,36,FALSE),IF($M$4=SEAT!$AK$1,VLOOKUP('US MTM - Calculation (Regular)'!B15,SEAT!$A$2:$AY$16,37,FALSE),IF($M$4=SEAT!$AL$1,VLOOKUP('US MTM - Calculation (Regular)'!B15,SEAT!$A$2:$AY$16,38,FALSE),IF($M$4=SEAT!$AM$1,VLOOKUP('US MTM - Calculation (Regular)'!B15,SEAT!$A$2:$AY$16,39,FALSE),IF($M$4=SEAT!$AN$1,VLOOKUP('US MTM - Calculation (Regular)'!B15,SEAT!$A$2:$AY$16,40,FALSE),IF($M$4=SEAT!$AO$1,VLOOKUP('US MTM - Calculation (Regular)'!B15,SEAT!$A$2:$AY$16,41,FALSE),IF($M$4=SEAT!$AP$1,VLOOKUP('US MTM - Calculation (Regular)'!B15,SEAT!$A$2:$AY$16,42,FALSE),IF($M$4=SEAT!$AQ$1,VLOOKUP('US MTM - Calculation (Regular)'!B15,SEAT!$A$2:$AY$16,43,FALSE),IF($M$4=SEAT!$AR$1,VLOOKUP('US MTM - Calculation (Regular)'!B15,SEAT!$A$2:$AY$16,44,FALSE),IF($M$4=SEAT!$AS$1,VLOOKUP('US MTM - Calculation (Regular)'!B15,SEAT!$A$2:$AY$16,45,FALSE),IF($M$4=SEAT!$AT$1,VLOOKUP('US MTM - Calculation (Regular)'!B15,SEAT!$A$2:$AY$16,46,FALSE),IF($M$4=SEAT!$AU$1,VLOOKUP('US MTM - Calculation (Regular)'!B15,SEAT!$A$2:$AY$16,47,FALSE),IF($M$4=SEAT!$AV$1,VLOOKUP('US MTM - Calculation (Regular)'!B15,SEAT!$A$2:$AY$16,48,FALSE),IF($M$4=SEAT!$AW$1,VLOOKUP('US MTM - Calculation (Regular)'!B15,SEAT!$A$2:$AY$16,49,FALSE),IF($M$4=SEAT!$AX$1,VLOOKUP('US MTM - Calculation (Regular)'!B15,SEAT!$A$2:$AY$16,50,FALSE),IF($M$4=SEAT!$AY$1,VLOOKUP('US MTM - Calculation (Regular)'!B15,SEAT!$A$2:$AY$16,51,FALSE),))))))))))))))))))))))))))))))))))))))))))))))))))</f>
        <v>0</v>
      </c>
      <c r="Q15" s="265">
        <f>IF($M$5='4LEN'!$B$1,VLOOKUP('US MTM - Calculation (Regular)'!B15,'4LEN'!$A$2:$BM$16,2,FALSE),IF($M$5='4LEN'!$C$1,VLOOKUP('US MTM - Calculation (Regular)'!B15,'4LEN'!$A$2:$BM$16,3,FALSE),IF($M$5='4LEN'!$D$1,VLOOKUP('US MTM - Calculation (Regular)'!B15,'4LEN'!$A$2:$BM$16,4,FALSE),IF($M$5='4LEN'!$E$1,VLOOKUP('US MTM - Calculation (Regular)'!B15,'4LEN'!$A$2:$BM$16,5,FALSE),IF($M$5='4LEN'!$F$1,VLOOKUP('US MTM - Calculation (Regular)'!B15,'4LEN'!$A$2:$BM$16,6,FALSE),IF($M$5='4LEN'!$G$1,VLOOKUP('US MTM - Calculation (Regular)'!B15,'4LEN'!$A$2:$BM$16,7,FALSE),IF($M$5='4LEN'!$H$1,VLOOKUP('US MTM - Calculation (Regular)'!B15,'4LEN'!$A$2:$BM$16,8,FALSE),IF($M$5='4LEN'!$I$1,VLOOKUP('US MTM - Calculation (Regular)'!B15,'4LEN'!$A$2:$BM$16,9,FALSE),IF($M$5='4LEN'!$J$1,VLOOKUP('US MTM - Calculation (Regular)'!B15,'4LEN'!$A$2:$BM$16,10,FALSE),IF($M$5='4LEN'!$K$1,VLOOKUP('US MTM - Calculation (Regular)'!B15,'4LEN'!$A$2:$BM$16,11,FALSE),IF($M$5='4LEN'!$L$1,VLOOKUP('US MTM - Calculation (Regular)'!B15,'4LEN'!$A$2:$BM$16,12,FALSE),IF($M$5='4LEN'!$M$1,VLOOKUP('US MTM - Calculation (Regular)'!B15,'4LEN'!$A$2:$BM$16,13,FALSE),IF($M$5='4LEN'!$N$1,VLOOKUP('US MTM - Calculation (Regular)'!B15,'4LEN'!$A$2:$BM$16,14,FALSE),IF($M$5='4LEN'!$O$1,VLOOKUP('US MTM - Calculation (Regular)'!B15,'4LEN'!$A$2:$BM$16,15,FALSE),IF($M$5='4LEN'!$P$1,VLOOKUP('US MTM - Calculation (Regular)'!B15,'4LEN'!$A$2:$BM$16,16,FALSE),IF($M$5='4LEN'!$Q$1,VLOOKUP('US MTM - Calculation (Regular)'!B15,'4LEN'!$A$2:$BM$16,17,FALSE),IF($M$5='4LEN'!$R$1,VLOOKUP('US MTM - Calculation (Regular)'!B15,'4LEN'!$A$2:$BM$16,18,FALSE),IF($M$5='4LEN'!$S$1,VLOOKUP('US MTM - Calculation (Regular)'!B15,'4LEN'!$A$2:$BM$16,19,FALSE),IF($M$5='4LEN'!$T$1,VLOOKUP('US MTM - Calculation (Regular)'!B15,'4LEN'!$A$2:$BM$16,20,FALSE),IF($M$5='4LEN'!$U$1,VLOOKUP('US MTM - Calculation (Regular)'!B15,'4LEN'!$A$2:$BM$16,21,FALSE),IF($M$5='4LEN'!$V$1,VLOOKUP('US MTM - Calculation (Regular)'!B15,'4LEN'!$A$2:$BM$16,22,FALSE),IF($M$5='4LEN'!$W$1,VLOOKUP('US MTM - Calculation (Regular)'!B15,'4LEN'!$A$2:$BM$16,23,FALSE),IF($M$5='4LEN'!$X$1,VLOOKUP('US MTM - Calculation (Regular)'!B15,'4LEN'!$A$2:$BM$16,24,FALSE),IF($M$5='4LEN'!$Y$1,VLOOKUP('US MTM - Calculation (Regular)'!B15,'4LEN'!$A$2:$BM$16,25,FALSE),IF($M$5='4LEN'!$Z$1,VLOOKUP('US MTM - Calculation (Regular)'!B15,'4LEN'!$A$2:$BM$16,26,FALSE),IF($M$5='4LEN'!$AA$1,VLOOKUP('US MTM - Calculation (Regular)'!B15,'4LEN'!$A$2:$BM$16,27,FALSE),IF($M$5='4LEN'!$AB$1,VLOOKUP('US MTM - Calculation (Regular)'!B15,'4LEN'!$A$2:$BM$16,28,FALSE),IF($M$5='4LEN'!$AC$1,VLOOKUP('US MTM - Calculation (Regular)'!B15,'4LEN'!$A$2:$BM$16,29,FALSE),IF($M$5='4LEN'!$AD$1,VLOOKUP('US MTM - Calculation (Regular)'!B15,'4LEN'!$A$2:$BM$16,30,FALSE),IF($M$5='4LEN'!$AE$1,VLOOKUP('US MTM - Calculation (Regular)'!B15,'4LEN'!$A$2:$BM$16,31,FALSE),IF($M$5='4LEN'!$AF$1,VLOOKUP('US MTM - Calculation (Regular)'!B15,'4LEN'!$A$2:$BM$16,32,FALSE),IF($M$5='4LEN'!$AG$1,VLOOKUP('US MTM - Calculation (Regular)'!B15,'4LEN'!$A$2:$BM$16,33,FALSE),IF($M$5='4LEN'!$AH$1,VLOOKUP('US MTM - Calculation (Regular)'!B15,'4LEN'!$A$2:$BM$16,34,FALSE),IF($M$5='4LEN'!$AI$1,VLOOKUP('US MTM - Calculation (Regular)'!B15,'4LEN'!$A$2:$BM$16,35,FALSE),IF($M$5='4LEN'!$AJ$1,VLOOKUP('US MTM - Calculation (Regular)'!B15,'4LEN'!$A$2:$BM$16,36,FALSE),IF($M$5='4LEN'!$AK$1,VLOOKUP('US MTM - Calculation (Regular)'!B15,'4LEN'!$A$2:$BM$16,37,FALSE),IF($M$5='4LEN'!$AL$1,VLOOKUP('US MTM - Calculation (Regular)'!B15,'4LEN'!$A$2:$BM$16,38,FALSE),IF($M$5='4LEN'!$AM$1,VLOOKUP('US MTM - Calculation (Regular)'!B15,'4LEN'!$A$2:$BM$16,39,FALSE),IF($M$5='4LEN'!$AN$1,VLOOKUP('US MTM - Calculation (Regular)'!B15,'4LEN'!$A$2:$BM$16,40,FALSE),IF($M$5='4LEN'!$AO$1,VLOOKUP('US MTM - Calculation (Regular)'!B15,'4LEN'!$A$2:$BM$16,41,FALSE),IF($M$5='4LEN'!$AP$1,VLOOKUP('US MTM - Calculation (Regular)'!B15,'4LEN'!$A$2:$BM$16,42,FALSE),IF($M$5='4LEN'!$AQ$1,VLOOKUP('US MTM - Calculation (Regular)'!B15,'4LEN'!$A$2:$BM$16,43,FALSE),IF($M$5='4LEN'!$AR$1,VLOOKUP('US MTM - Calculation (Regular)'!B15,'4LEN'!$A$2:$BM$16,44,FALSE),IF($M$5='4LEN'!$AS$1,VLOOKUP('US MTM - Calculation (Regular)'!B15,'4LEN'!$A$2:$BM$16,45,FALSE),IF($M$5='4LEN'!$AT$1,VLOOKUP('US MTM - Calculation (Regular)'!B15,'4LEN'!$A$2:$BM$16,46,FALSE),IF($M$5='4LEN'!$AU$1,VLOOKUP('US MTM - Calculation (Regular)'!B15,'4LEN'!$A$2:$BM$16,47,FALSE),IF($M$5='4LEN'!$AV$1,VLOOKUP('US MTM - Calculation (Regular)'!B15,'4LEN'!$A$2:$BM$16,48,FALSE),IF($M$5='4LEN'!$AW$1,VLOOKUP('US MTM - Calculation (Regular)'!B15,'4LEN'!$A$2:$BM$16,49,FALSE),IF($M$5='4LEN'!$AX$1,VLOOKUP('US MTM - Calculation (Regular)'!B15,'4LEN'!$A$2:$BM$16,50,FALSE),IF($M$5='4LEN'!$AY$1,VLOOKUP('US MTM - Calculation (Regular)'!B15,'4LEN'!$A$2:$BM$16,51,FALSE),IF($M$5='4LEN'!$AZ$1,VLOOKUP('US MTM - Calculation (Regular)'!B15,'4LEN'!$A$2:$BM$16,52,FALSE),IF($M$5='4LEN'!$BA$1,VLOOKUP('US MTM - Calculation (Regular)'!B15,'4LEN'!$A$2:$BM$16,53,FALSE),IF($M$5='4LEN'!$BB$1,VLOOKUP('US MTM - Calculation (Regular)'!B15,'4LEN'!$A$2:$BM$16,54,FALSE),IF($M$5='4LEN'!$BC$1,VLOOKUP('US MTM - Calculation (Regular)'!B15,'4LEN'!$A$2:$BM$16,55,FALSE),IF($M$5='4LEN'!$BD$1,VLOOKUP('US MTM - Calculation (Regular)'!B15,'4LEN'!$A$2:$BM$16,56,FALSE),IF($M$5='4LEN'!$BE$1,VLOOKUP('US MTM - Calculation (Regular)'!B15,'4LEN'!$A$2:$BM$16,57,FALSE),IF($M$5='4LEN'!$BF$1,VLOOKUP('US MTM - Calculation (Regular)'!B15,'4LEN'!$A$2:$BM$16,58,FALSE),IF($M$5='4LEN'!$BG$1,VLOOKUP('US MTM - Calculation (Regular)'!B15,'4LEN'!$A$2:$BM$16,59,FALSE),IF($M$5='4LEN'!$BH$1,VLOOKUP('US MTM - Calculation (Regular)'!B15,'4LEN'!$A$2:$BM$16,60,FALSE),IF($M$5='4LEN'!$BI$1,VLOOKUP('US MTM - Calculation (Regular)'!B15,'4LEN'!$A$2:$BL$16,61,FALSE),IF($M$5='4LEN'!$BJ$1,VLOOKUP('US MTM - Calculation (Regular)'!B15,'4LEN'!$A$2:$BM$16,62,FALSE),IF($M$5='4LEN'!$BK$1,VLOOKUP('US MTM - Calculation (Regular)'!B15,'4LEN'!$A$2:$BM$16,63,FALSE),IF($M$5='4LEN'!$BL$1,VLOOKUP('US MTM - Calculation (Regular)'!B15,'4LEN'!$A$2:$BM$16,64,FALSE),IF($M$5='4LEN'!$BM$1,VLOOKUP('US MTM - Calculation (Regular)'!B15,'4LEN'!$A$2:$BM$16,65,FALSE),))))))))))))))))))))))))))))))))))))))))))))))))))))))))))))))))</f>
        <v>0</v>
      </c>
      <c r="R15" s="265">
        <f>IF($M$5='15VENT'!$B$1,VLOOKUP('US MTM - Calculation (Regular)'!B15,'15VENT'!$A$2:$BM$16,2,FALSE),IF($M$5='15VENT'!$C$1,VLOOKUP('US MTM - Calculation (Regular)'!B15,'15VENT'!$A$2:$BM$16,3,FALSE),IF($M$5='15VENT'!$D$1,VLOOKUP('US MTM - Calculation (Regular)'!B15,'15VENT'!$A$2:$BM$16,4,FALSE),IF($M$5='15VENT'!$E$1,VLOOKUP('US MTM - Calculation (Regular)'!B15,'15VENT'!$A$2:$BM$16,5,FALSE),IF($M$5='15VENT'!$F$1,VLOOKUP('US MTM - Calculation (Regular)'!B15,'15VENT'!$A$2:$BM$16,6,FALSE),IF($M$5='15VENT'!$G$1,VLOOKUP('US MTM - Calculation (Regular)'!B15,'15VENT'!$A$2:$BM$16,7,FALSE),IF($M$5='15VENT'!$H$1,VLOOKUP('US MTM - Calculation (Regular)'!B15,'15VENT'!$A$2:$BM$16,8,FALSE),IF($M$5='15VENT'!$I$1,VLOOKUP('US MTM - Calculation (Regular)'!B15,'15VENT'!$A$2:$BM$16,9,FALSE),IF($M$5='15VENT'!$J$1,VLOOKUP('US MTM - Calculation (Regular)'!B15,'15VENT'!$A$2:$BM$16,10,FALSE),IF($M$5='15VENT'!$K$1,VLOOKUP('US MTM - Calculation (Regular)'!B15,'15VENT'!$A$2:$BM$16,11,FALSE),IF($M$5='15VENT'!$L$1,VLOOKUP('US MTM - Calculation (Regular)'!B15,'15VENT'!$A$2:$BM$16,12,FALSE),IF($M$5='15VENT'!$M$1,VLOOKUP('US MTM - Calculation (Regular)'!B15,'15VENT'!$A$2:$BM$16,13,FALSE),IF($M$5='15VENT'!$N$1,VLOOKUP('US MTM - Calculation (Regular)'!B15,'15VENT'!$A$2:$BM$16,14,FALSE),IF($M$5='15VENT'!$O$1,VLOOKUP('US MTM - Calculation (Regular)'!B15,'15VENT'!$A$2:$BM$16,15,FALSE),IF($M$5='15VENT'!$P$1,VLOOKUP('US MTM - Calculation (Regular)'!B15,'15VENT'!$A$2:$BM$16,16,FALSE),IF($M$5='15VENT'!$Q$1,VLOOKUP('US MTM - Calculation (Regular)'!B15,'15VENT'!$A$2:$BM$16,17,FALSE),IF($M$5='15VENT'!$R$1,VLOOKUP('US MTM - Calculation (Regular)'!B15,'15VENT'!$A$2:$BM$16,18,FALSE),IF($M$5='15VENT'!$S$1,VLOOKUP('US MTM - Calculation (Regular)'!B15,'15VENT'!$A$2:$BM$16,19,FALSE),IF($M$5='15VENT'!$T$1,VLOOKUP('US MTM - Calculation (Regular)'!B15,'15VENT'!$A$2:$BM$16,20,FALSE),IF($M$5='15VENT'!$U$1,VLOOKUP('US MTM - Calculation (Regular)'!B15,'15VENT'!$A$2:$BM$16,21,FALSE),IF($M$5='15VENT'!$V$1,VLOOKUP('US MTM - Calculation (Regular)'!B15,'15VENT'!$A$2:$BM$16,22,FALSE),IF($M$5='15VENT'!$W$1,VLOOKUP('US MTM - Calculation (Regular)'!B15,'15VENT'!$A$2:$BM$16,23,FALSE),IF($M$5='15VENT'!$X$1,VLOOKUP('US MTM - Calculation (Regular)'!B15,'15VENT'!$A$2:$BM$16,24,FALSE),IF($M$5='15VENT'!$Y$1,VLOOKUP('US MTM - Calculation (Regular)'!B15,'15VENT'!$A$2:$BM$16,25,FALSE),IF($M$5='15VENT'!$Z$1,VLOOKUP('US MTM - Calculation (Regular)'!B15,'15VENT'!$A$2:$BM$16,26,FALSE),IF($M$5='15VENT'!$AA$1,VLOOKUP('US MTM - Calculation (Regular)'!B15,'15VENT'!$A$2:$BM$16,27,FALSE),IF($M$5='15VENT'!$AB$1,VLOOKUP('US MTM - Calculation (Regular)'!B15,'15VENT'!$A$2:$BM$16,28,FALSE),IF($M$5='15VENT'!$AC$1,VLOOKUP('US MTM - Calculation (Regular)'!B15,'15VENT'!$A$2:$BM$16,29,FALSE),IF($M$5='15VENT'!$AD$1,VLOOKUP('US MTM - Calculation (Regular)'!B15,'15VENT'!$A$2:$BM$16,30,FALSE),IF($M$5='15VENT'!$AE$1,VLOOKUP('US MTM - Calculation (Regular)'!B15,'15VENT'!$A$2:$BM$16,31,FALSE),IF($M$5='15VENT'!$AF$1,VLOOKUP('US MTM - Calculation (Regular)'!B15,'15VENT'!$A$2:$BM$16,32,FALSE),IF($M$5='15VENT'!$AG$1,VLOOKUP('US MTM - Calculation (Regular)'!B15,'15VENT'!$A$2:$BM$16,33,FALSE),IF($M$5='15VENT'!$AH$1,VLOOKUP('US MTM - Calculation (Regular)'!B15,'15VENT'!$A$2:$BM$16,34,FALSE),IF($M$5='15VENT'!$AI$1,VLOOKUP('US MTM - Calculation (Regular)'!B15,'15VENT'!$A$2:$BM$16,35,FALSE),IF($M$5='15VENT'!$AJ$1,VLOOKUP('US MTM - Calculation (Regular)'!B15,'15VENT'!$A$2:$BM$16,36,FALSE),IF($M$5='15VENT'!$AK$1,VLOOKUP('US MTM - Calculation (Regular)'!B15,'15VENT'!$A$2:$BM$16,37,FALSE),IF($M$5='15VENT'!$AL$1,VLOOKUP('US MTM - Calculation (Regular)'!B15,'15VENT'!$A$2:$BM$16,38,FALSE),IF($M$5='15VENT'!$AM$1,VLOOKUP('US MTM - Calculation (Regular)'!B15,'15VENT'!$A$2:$BM$16,39,FALSE),IF($M$5='15VENT'!$AN$1,VLOOKUP('US MTM - Calculation (Regular)'!B15,'15VENT'!$A$2:$BM$16,40,FALSE),IF($M$5='15VENT'!$AO$1,VLOOKUP('US MTM - Calculation (Regular)'!B15,'15VENT'!$A$2:$BM$16,41,FALSE),IF($M$5='15VENT'!$AP$1,VLOOKUP('US MTM - Calculation (Regular)'!B15,'15VENT'!$A$2:$BM$16,42,FALSE),IF($M$5='15VENT'!$AQ$1,VLOOKUP('US MTM - Calculation (Regular)'!B15,'15VENT'!$A$2:$BM$16,43,FALSE),IF($M$5='15VENT'!$AR$1,VLOOKUP('US MTM - Calculation (Regular)'!B15,'15VENT'!$A$2:$BM$16,44,FALSE),IF($M$5='15VENT'!$AS$1,VLOOKUP('US MTM - Calculation (Regular)'!B15,'15VENT'!$A$2:$BM$16,45,FALSE),IF($M$5='15VENT'!$AT$1,VLOOKUP('US MTM - Calculation (Regular)'!B15,'15VENT'!$A$2:$BM$16,46,FALSE),IF($M$5='15VENT'!$AU$1,VLOOKUP('US MTM - Calculation (Regular)'!B15,'15VENT'!$A$2:$BM$16,47,FALSE),IF($M$5='15VENT'!$AV$1,VLOOKUP('US MTM - Calculation (Regular)'!B15,'15VENT'!$A$2:$BM$16,48,FALSE),IF($M$5='15VENT'!$AW$1,VLOOKUP('US MTM - Calculation (Regular)'!B15,'15VENT'!$A$2:$BM$16,49,FALSE),IF($M$5='15VENT'!$AX$1,VLOOKUP('US MTM - Calculation (Regular)'!B15,'15VENT'!$A$2:$BM$16,50,FALSE),IF($M$5='15VENT'!$AY$1,VLOOKUP('US MTM - Calculation (Regular)'!B15,'15VENT'!$A$2:$BM$16,51,FALSE),IF($M$5='15VENT'!$AZ$1,VLOOKUP('US MTM - Calculation (Regular)'!B15,'15VENT'!$A$2:$BM$16,52,FALSE),IF($M$5='15VENT'!$BA$1,VLOOKUP('US MTM - Calculation (Regular)'!B15,'15VENT'!$A$2:$BM$16,53,FALSE),IF($M$5='15VENT'!$BB$1,VLOOKUP('US MTM - Calculation (Regular)'!B15,'15VENT'!$A$2:$BM$16,54,FALSE),IF($M$5='15VENT'!$BC$1,VLOOKUP('US MTM - Calculation (Regular)'!B15,'15VENT'!$A$2:$BM$16,55,FALSE),IF($M$5='15VENT'!$BD$1,VLOOKUP('US MTM - Calculation (Regular)'!B15,'15VENT'!$A$2:$BM$16,56,FALSE),IF($M$5='15VENT'!$BE$1,VLOOKUP('US MTM - Calculation (Regular)'!B15,'15VENT'!$A$2:$BM$16,57,FALSE),IF($M$5='15VENT'!$BF$1,VLOOKUP('US MTM - Calculation (Regular)'!B15,'15VENT'!$A$2:$BM$16,58,FALSE),IF($M$5='15VENT'!$BG$1,VLOOKUP('US MTM - Calculation (Regular)'!B15,'15VENT'!$A$2:$BM$16,59,FALSE),IF($M$5='15VENT'!$BH$1,VLOOKUP('US MTM - Calculation (Regular)'!B15,'15VENT'!$A$2:$BM$16,60,FALSE),IF($M$5='15VENT'!$BI$1,VLOOKUP('US MTM - Calculation (Regular)'!B15,'15VENT'!$A$2:$BJ$16,61,FALSE),IF($M$5='15VENT'!$BJ$1,VLOOKUP('US MTM - Calculation (Regular)'!B15,'15VENT'!$A$2:$BM$16,62,FALSE),IF($M$5='15VENT'!$BK$1,VLOOKUP('US MTM - Calculation (Regular)'!B15,'15VENT'!$A$2:$BM$16,63,FALSE),IF($M$5='15VENT'!$BL$1,VLOOKUP('US MTM - Calculation (Regular)'!B15,'15VENT'!$A$2:$BM$16,64,FALSE),IF($M$5='15VENT'!$BM$1,VLOOKUP('US MTM - Calculation (Regular)'!B15,'15VENT'!$A$2:$BM$16,65,FALSE),))))))))))))))))))))))))))))))))))))))))))))))))))))))))))))))))</f>
        <v>0</v>
      </c>
      <c r="S15" s="266">
        <f>$L$15</f>
        <v>0</v>
      </c>
      <c r="T15" s="274"/>
      <c r="U15" s="268" t="s">
        <v>95</v>
      </c>
      <c r="V15" s="288" t="str">
        <f>IF(OR(Sheet1!C81="",Sheet1!C81=" "),"",Sheet1!C81)</f>
        <v/>
      </c>
      <c r="W15" s="246"/>
      <c r="X15" s="259"/>
      <c r="Y15" s="260" t="s">
        <v>340</v>
      </c>
      <c r="Z15" s="290"/>
      <c r="AA15" s="290"/>
      <c r="AB15" s="290"/>
      <c r="AC15" s="290"/>
      <c r="AD15" s="290"/>
      <c r="AE15" s="290"/>
      <c r="AF15" s="290"/>
      <c r="AG15" s="290"/>
      <c r="AH15" s="291" t="str">
        <f>IF(Sheet1!C330="",IF(OR(Sheet1!C148="",Sheet1!C148=" "),0,CONCATENATE("-",Sheet1!C148)),Sheet1!C330)</f>
        <v xml:space="preserve">TKT PKT RT
BW Slv Lin
</v>
      </c>
      <c r="AI15" s="275"/>
      <c r="AJ15" s="289" t="s">
        <v>303</v>
      </c>
      <c r="AK15" s="288" t="str">
        <f>IF(OR(Sheet1!C168="",Sheet1!C168=" "),"",Sheet1!C168)</f>
        <v/>
      </c>
      <c r="AM15" s="282"/>
      <c r="AN15" s="282"/>
      <c r="AO15" s="228"/>
      <c r="AP15" s="507" t="str">
        <f>IF(Sheet1!E15="","",Sheet1!E15)</f>
        <v>S95-SHELL PLAID</v>
      </c>
      <c r="AQ15" s="234"/>
      <c r="AR15" s="234"/>
      <c r="AS15" s="234"/>
      <c r="AT15" s="234"/>
      <c r="AU15" s="234"/>
      <c r="AV15" s="234"/>
      <c r="AW15" s="234"/>
      <c r="AX15" s="255"/>
      <c r="AY15" s="255"/>
      <c r="AZ15" s="255"/>
      <c r="BA15" s="255"/>
      <c r="BB15" s="255"/>
      <c r="BC15" s="255"/>
      <c r="BD15" s="255"/>
      <c r="BE15" s="255"/>
      <c r="BF15" s="255"/>
      <c r="BG15" s="255"/>
      <c r="BH15" s="255"/>
      <c r="BI15" s="255"/>
      <c r="BJ15" s="255"/>
      <c r="BK15" s="255"/>
      <c r="BL15" s="255"/>
      <c r="BM15" s="255"/>
      <c r="BN15" s="255"/>
      <c r="BO15" s="255"/>
      <c r="BP15" s="255"/>
      <c r="BQ15" s="255"/>
      <c r="BR15" s="255"/>
      <c r="BS15" s="255"/>
    </row>
    <row r="16" spans="1:77" ht="45.95" customHeight="1" thickBot="1" x14ac:dyDescent="0.6">
      <c r="A16" s="259">
        <v>15</v>
      </c>
      <c r="B16" s="260" t="s">
        <v>68</v>
      </c>
      <c r="C16" s="261">
        <f>IF($C$1="","",HLOOKUP($C$1,'Size chart - R'!$A$1:$AC$16,ROW(),FALSE))</f>
        <v>9.5</v>
      </c>
      <c r="D16" s="262">
        <f>IF(C16=" ",0,IF($S$17='AH 34 A+'!$B$1,VLOOKUP('US MTM - Calculation (Regular)'!B16,'AH 34 A+'!$A$2:$G$16,2,FALSE),IF($S$17='AH 34 A+'!$C$1,VLOOKUP('US MTM - Calculation (Regular)'!B16,'AH 34 A+'!$A$2:$G$16,3,FALSE),IF($S$17='AH 34 A+'!$D$1,VLOOKUP('US MTM - Calculation (Regular)'!B16,'AH 34 A+'!$A$2:$G$16,4,FALSE),IF($S$17='AH 34 A+'!$E$1,VLOOKUP('US MTM - Calculation (Regular)'!B16,'AH 34 A+'!$A$2:$G$16,5,FALSE),IF($S$17='AH 34 A+'!$F$1,VLOOKUP('US MTM - Calculation (Regular)'!B16,'AH 34 A+'!$A$2:$G$16,6,FALSE),IF($S$17='AH 34 A+'!$G$1,VLOOKUP('US MTM - Calculation (Regular)'!B16,'AH 34 A+'!$A$2:$G$16,7,FALSE),)))))))</f>
        <v>0</v>
      </c>
      <c r="E16" s="262" t="s">
        <v>493</v>
      </c>
      <c r="F16" s="262">
        <f>IF(C16=" ",0,IF($S$19='Full Chest'!$B$1,VLOOKUP('US MTM - Calculation (Regular)'!B16,'Full Chest'!$A$2:$F$16,2,FALSE),IF($S$19='Full Chest'!$C$1,VLOOKUP('US MTM - Calculation (Regular)'!B16,'Full Chest'!$A$2:$F$16,3,FALSE),IF($S$19='Full Chest'!$D$1,VLOOKUP('US MTM - Calculation (Regular)'!B16,'Full Chest'!$A$2:$F$16,4,FALSE),))))</f>
        <v>0</v>
      </c>
      <c r="G16" s="262">
        <f>IF(C16=" ",0,IF($S$20='Head For +'!$B$1,VLOOKUP('US MTM - Calculation (Regular)'!B16,'Head For +'!$A$2:$E$16,2,FALSE),IF($S$20='Head For +'!$C$1,VLOOKUP('US MTM - Calculation (Regular)'!B16,'Head For +'!$A$2:$E$16,3,FALSE),IF($S$20='Head For +'!$D$1,VLOOKUP('US MTM - Calculation (Regular)'!B16,'Head For +'!$A$2:$E$16,4,FALSE),IF($S$20='Head For +'!$E$1,VLOOKUP('US MTM - Calculation (Regular)'!B16,'Head For +'!$A$2:$E$16,5,FALSE),)))))</f>
        <v>0</v>
      </c>
      <c r="H16" s="262">
        <f>IF(C16=" ",0,IF($S$21='LOW-CLR +'!$B$1,VLOOKUP('US MTM - Calculation (Regular)'!B16,'LOW-CLR +'!$A$2:$H$16,2,FALSE),IF($S$21='LOW-CLR +'!$C$1,VLOOKUP('US MTM - Calculation (Regular)'!B16,'LOW-CLR +'!$A$2:$H$16,3,FALSE),IF($S$21='LOW-CLR +'!$D$1,VLOOKUP('US MTM - Calculation (Regular)'!B16,'LOW-CLR +'!$A$2:$H$16,4,FALSE),IF($S$21='LOW-CLR +'!$E$1,VLOOKUP('US MTM - Calculation (Regular)'!B16,'LOW-CLR +'!$A$2:$H$16,5,FALSE),IF($S$21='LOW-CLR +'!$F$1,VLOOKUP('US MTM - Calculation (Regular)'!B16,'LOW-CLR +'!$A$2:$H$16,6,FALSE),))))))</f>
        <v>0</v>
      </c>
      <c r="I16" s="262">
        <f>IF(C16=" ",0,IF($S$22='P+AH+1 2'!$B$1,VLOOKUP('US MTM - Calculation (Regular)'!B16,'P+AH+1 2'!$A$2:$D$16,2,FALSE),IF($S$22='P+AH+1 2'!$C$1,VLOOKUP('US MTM - Calculation (Regular)'!B16,'P+AH+1 2'!$A$2:$D$16,3,FALSE),IF($S$22='P+AH+1 2'!$D$1,VLOOKUP('US MTM - Calculation (Regular)'!B16,'P+AH+1 2'!$A$2:$D$16,4,FALSE),))))</f>
        <v>0</v>
      </c>
      <c r="J16" s="262"/>
      <c r="K16" s="263">
        <f t="shared" si="2"/>
        <v>9.5</v>
      </c>
      <c r="L16" s="242">
        <f>IF(OR(Sheet1!C37="",Sheet1!C37=" "),0,Sheet1!C37)</f>
        <v>0</v>
      </c>
      <c r="M16" s="486">
        <f t="shared" si="3"/>
        <v>0</v>
      </c>
      <c r="N16" s="265">
        <f>IF($M$8='12 Back'!$B$1,VLOOKUP('US MTM - Calculation (Regular)'!B16,'12 Back'!$A$2:$BG$16,2,FALSE),IF($M$8='12 Back'!$C$1,VLOOKUP('US MTM - Calculation (Regular)'!B16,'12 Back'!$A$2:$BG$16,3,FALSE),IF($M$8='12 Back'!$D$1,VLOOKUP('US MTM - Calculation (Regular)'!B16,'12 Back'!$A$2:$BG$16,4,FALSE),IF($M$8='12 Back'!$E$1,VLOOKUP('US MTM - Calculation (Regular)'!B16,'12 Back'!$A$2:$BG$16,5,FALSE),IF($M$8='12 Back'!$F$1,VLOOKUP('US MTM - Calculation (Regular)'!B16,'12 Back'!$A$2:$BG$16,6,FALSE),IF($M$8='12 Back'!$G$1,VLOOKUP('US MTM - Calculation (Regular)'!B16,'12 Back'!$A$2:$BG$16,7,FALSE),IF($M$8='12 Back'!$H$1,VLOOKUP('US MTM - Calculation (Regular)'!B16,'12 Back'!$A$2:$BG$16,8,FALSE),IF($M$8='12 Back'!$I$1,VLOOKUP('US MTM - Calculation (Regular)'!B16,'12 Back'!$A$2:$BG$16,9,FALSE),IF($M$8='12 Back'!$J$1,VLOOKUP('US MTM - Calculation (Regular)'!B16,'12 Back'!$A$2:$BG$16,10,FALSE),IF($M$8='12 Back'!$K$1,VLOOKUP('US MTM - Calculation (Regular)'!B16,'12 Back'!$A$2:$BG$16,11,FALSE),IF($M$8='12 Back'!$L$1,VLOOKUP('US MTM - Calculation (Regular)'!B16,'12 Back'!$A$2:$BG$16,12,FALSE),IF($M$8='12 Back'!$M$1,VLOOKUP('US MTM - Calculation (Regular)'!B16,'12 Back'!$A$2:$BG$16,13,FALSE),IF($M$8='12 Back'!$N$1,VLOOKUP('US MTM - Calculation (Regular)'!B16,'12 Back'!$A$2:$BG$16,14,FALSE),IF($M$8='12 Back'!$O$1,VLOOKUP('US MTM - Calculation (Regular)'!B16,'12 Back'!$A$2:$BG$16,15,FALSE),IF($M$8='12 Back'!$P$1,VLOOKUP('US MTM - Calculation (Regular)'!B16,'12 Back'!$A$2:$BG$16,16,FALSE),IF($M$8='12 Back'!$Q$1,VLOOKUP('US MTM - Calculation (Regular)'!B16,'12 Back'!$A$2:$BG$16,17,FALSE),IF($M$8='12 Back'!$R$1,VLOOKUP('US MTM - Calculation (Regular)'!B16,'12 Back'!$A$2:$BG$16,18,FALSE),IF($M$8='12 Back'!$S$1,VLOOKUP('US MTM - Calculation (Regular)'!B16,'12 Back'!$A$2:$BG$16,19,FALSE),IF($M$8='12 Back'!$T$1,VLOOKUP('US MTM - Calculation (Regular)'!B16,'12 Back'!$A$2:$BG$16,20,FALSE),IF($M$8='12 Back'!$U$1,VLOOKUP('US MTM - Calculation (Regular)'!B16,'12 Back'!$A$2:$BG$16,21,FALSE),IF($M$8='12 Back'!$V$1,VLOOKUP('US MTM - Calculation (Regular)'!B16,'12 Back'!$A$2:$BG$16,22,FALSE),IF($M$8='12 Back'!$W$1,VLOOKUP('US MTM - Calculation (Regular)'!B16,'12 Back'!$A$2:$BG$16,23,FALSE),IF($M$8='12 Back'!$X$1,VLOOKUP('US MTM - Calculation (Regular)'!B16,'12 Back'!$A$2:$BG$16,24,FALSE),IF($M$8='12 Back'!$Y$1,VLOOKUP('US MTM - Calculation (Regular)'!B16,'12 Back'!$A$2:$BG$16,25,FALSE),IF($M$8='12 Back'!$Z$1,VLOOKUP('US MTM - Calculation (Regular)'!B16,'12 Back'!$A$2:$BG$16,26,FALSE),IF($M$8='12 Back'!$AA$1,VLOOKUP('US MTM - Calculation (Regular)'!B16,'12 Back'!$A$2:$BG$16,27,FALSE),IF($M$8='12 Back'!$AB$1,VLOOKUP('US MTM - Calculation (Regular)'!B16,'12 Back'!$A$2:$BG$16,28,FALSE),IF($M$8='12 Back'!$AC$1,VLOOKUP('US MTM - Calculation (Regular)'!B16,'12 Back'!$A$2:$BG$16,29,FALSE),IF($M$8='12 Back'!$AD$1,VLOOKUP('US MTM - Calculation (Regular)'!B16,'12 Back'!$A$2:$BG$16,30,FALSE),IF($M$8='12 Back'!$AE$1,VLOOKUP('US MTM - Calculation (Regular)'!B16,'12 Back'!$A$2:$BG$16,31,FALSE),IF($M$8='12 Back'!$AF$1,VLOOKUP('US MTM - Calculation (Regular)'!B16,'12 Back'!$A$2:$BG$16,32,FALSE),IF($M$8='12 Back'!$AG$1,VLOOKUP('US MTM - Calculation (Regular)'!B16,'12 Back'!$A$2:$BG$16,33,FALSE),IF($M$8='12 Back'!$AH$1,VLOOKUP('US MTM - Calculation (Regular)'!B16,'12 Back'!$A$2:$BG$16,34,FALSE),IF($M$8='12 Back'!$AI$1,VLOOKUP('US MTM - Calculation (Regular)'!B16,'12 Back'!$A$2:$BG$16,35,FALSE),IF($M$8='12 Back'!$AJ$1,VLOOKUP('US MTM - Calculation (Regular)'!B16,'12 Back'!$A$2:$BG$16,36,FALSE),IF($M$8='12 Back'!$AK$1,VLOOKUP('US MTM - Calculation (Regular)'!B16,'12 Back'!$A$2:$BG$16,37,FALSE),IF($M$8='12 Back'!$AL$1,VLOOKUP('US MTM - Calculation (Regular)'!B16,'12 Back'!$A$2:$BG$16,38,FALSE),IF($M$8='12 Back'!$AM$1,VLOOKUP('US MTM - Calculation (Regular)'!B16,'12 Back'!$A$2:$BG$16,39,FALSE),IF($M$8='12 Back'!$AN$1,VLOOKUP('US MTM - Calculation (Regular)'!B16,'12 Back'!$A$2:$BG$16,40,FALSE),IF($M$8='12 Back'!$AO$1,VLOOKUP('US MTM - Calculation (Regular)'!B16,'12 Back'!$A$2:$BG$16,41,FALSE),IF($M$8='12 Back'!$AP$1,VLOOKUP('US MTM - Calculation (Regular)'!B16,'12 Back'!$A$2:$BG$16,42,FALSE),IF($M$8='12 Back'!$AQ$1,VLOOKUP('US MTM - Calculation (Regular)'!B16,'12 Back'!$A$2:$BG$16,43,FALSE),IF($M$8='12 Back'!$AR$1,VLOOKUP('US MTM - Calculation (Regular)'!B16,'12 Back'!$A$2:$BG$16,44,FALSE),IF($M$8='12 Back'!$AS$1,VLOOKUP('US MTM - Calculation (Regular)'!B16,'12 Back'!$A$2:$BG$16,45,FALSE),IF($M$8='12 Back'!$AT$1,VLOOKUP('US MTM - Calculation (Regular)'!B16,'12 Back'!$A$2:$BG$16,46,FALSE),IF($M$8='12 Back'!$AU$1,VLOOKUP('US MTM - Calculation (Regular)'!B16,'12 Back'!$A$2:$BG$16,47,FALSE),IF($M$8='12 Back'!$AV$1,VLOOKUP('US MTM - Calculation (Regular)'!B16,'12 Back'!$A$2:$BG$16,48,FALSE),IF($M$8='12 Back'!$AW$1,VLOOKUP('US MTM - Calculation (Regular)'!B16,'12 Back'!$A$2:$BG$16,49,FALSE),IF($M$8='12 Back'!$AX$1,VLOOKUP('US MTM - Calculation (Regular)'!B16,'12 Back'!$A$2:$BG$16,50,FALSE),IF($M$8='12 Back'!$AY$1,VLOOKUP('US MTM - Calculation (Regular)'!B16,'12 Back'!$A$2:$BG$16,51,FALSE),IF($M$8='12 Back'!$AZ$1,VLOOKUP('US MTM - Calculation (Regular)'!B16,'12 Back'!$A$2:$BG$16,52,FALSE),IF($M$8='12 Back'!$BA$1,VLOOKUP('US MTM - Calculation (Regular)'!B16,'12 Back'!$A$2:$BG$16,53,FALSE),IF($M$8='12 Back'!$BB$1,VLOOKUP('US MTM - Calculation (Regular)'!B16,'12 Back'!$A$2:$BG$16,54,FALSE),IF($M$8='12 Back'!$BC$1,VLOOKUP('US MTM - Calculation (Regular)'!B16,'12 Back'!$A$2:$BG$16,55,FALSE),IF($M$8='12 Back'!$BD$1,VLOOKUP('US MTM - Calculation (Regular)'!B16,'12 Back'!$A$2:$BG$16,56,FALSE),IF($M$8='12 Back'!$BE$1,VLOOKUP('US MTM - Calculation (Regular)'!B16,'12 Back'!$A$2:$BG$16,57,FALSE),IF($M$8='12 Back'!$BF$1,VLOOKUP('US MTM - Calculation (Regular)'!B16,'12 Back'!$A$2:$BG$16,58,FALSE),IF($M$8='12 Back'!$BG$1,VLOOKUP('US MTM - Calculation (Regular)'!B16,'12 Back'!$A$2:$BG$16,59,FALSE),))))))))))))))))))))))))))))))))))))))))))))))))))))))))))</f>
        <v>0</v>
      </c>
      <c r="O16" s="265">
        <f>IF($M$3='Half Grith'!$B$1,VLOOKUP('US MTM - Calculation (Regular)'!B16,'Half Grith'!$A$2:$BN$16,2,FALSE),IF($M$3='Half Grith'!$C$1,VLOOKUP('US MTM - Calculation (Regular)'!B16,'Half Grith'!$A$2:$BN$16,3,FALSE),IF($M$3='Half Grith'!$D$1,VLOOKUP('US MTM - Calculation (Regular)'!B16,'Half Grith'!$A$2:$BN$16,4,FALSE),IF($M$3='Half Grith'!$E$1,VLOOKUP('US MTM - Calculation (Regular)'!B16,'Half Grith'!$A$2:$BN$16,5,FALSE),IF($M$3='Half Grith'!$F$1,VLOOKUP('US MTM - Calculation (Regular)'!B16,'Half Grith'!$A$2:$BN$16,6,FALSE),IF($M$3='Half Grith'!$G$1,VLOOKUP('US MTM - Calculation (Regular)'!B16,'Half Grith'!$A$2:$BN$16,7,FALSE),IF($M$3='Half Grith'!$H$1,VLOOKUP('US MTM - Calculation (Regular)'!B16,'Half Grith'!$A$2:$BN$16,8,FALSE),IF($M$3='Half Grith'!$I$1,VLOOKUP('US MTM - Calculation (Regular)'!B16,'Half Grith'!$A$2:$BN$16,9,FALSE),IF($M$3='Half Grith'!$J$1,VLOOKUP('US MTM - Calculation (Regular)'!B16,'Half Grith'!$A$2:$BN$16,10,FALSE),IF($M$3='Half Grith'!$K$1,VLOOKUP('US MTM - Calculation (Regular)'!B16,'Half Grith'!$A$2:$BN$16,11,FALSE),IF($M$3='Half Grith'!$L$1,VLOOKUP('US MTM - Calculation (Regular)'!B16,'Half Grith'!$A$2:$BN$16,12,FALSE),IF($M$3='Half Grith'!$M$1,VLOOKUP('US MTM - Calculation (Regular)'!B16,'Half Grith'!$A$2:$BN$16,13,FALSE),IF($M$3='Half Grith'!$N$1,VLOOKUP('US MTM - Calculation (Regular)'!B16,'Half Grith'!$A$2:$BN$16,14,FALSE),IF($M$3='Half Grith'!$O$1,VLOOKUP('US MTM - Calculation (Regular)'!B16,'Half Grith'!$A$2:$BN$16,15,FALSE),IF($M$3='Half Grith'!$P$1,VLOOKUP('US MTM - Calculation (Regular)'!B16,'Half Grith'!$A$2:$BN$16,16,FALSE),IF($M$3='Half Grith'!$Q$1,VLOOKUP('US MTM - Calculation (Regular)'!B16,'Half Grith'!$A$2:$BN$16,17,FALSE),IF($M$3='Half Grith'!$R$1,VLOOKUP('US MTM - Calculation (Regular)'!B16,'Half Grith'!$A$2:$BN$16,18,FALSE),IF($M$3='Half Grith'!$S$1,VLOOKUP('US MTM - Calculation (Regular)'!B16,'Half Grith'!$A$2:$BN$16,19,FALSE),IF($M$3='Half Grith'!$T$1,VLOOKUP('US MTM - Calculation (Regular)'!B16,'Half Grith'!$A$2:$BN$16,20,FALSE),IF($M$3='Half Grith'!$U$1,VLOOKUP('US MTM - Calculation (Regular)'!B16,'Half Grith'!$A$2:$BN$16,21,FALSE),IF($M$3='Half Grith'!$V$1,VLOOKUP('US MTM - Calculation (Regular)'!B16,'Half Grith'!$A$2:$BN$16,22,FALSE),IF($M$3='Half Grith'!$W$1,VLOOKUP('US MTM - Calculation (Regular)'!B16,'Half Grith'!$A$2:$BN$16,23,FALSE),IF($M$3='Half Grith'!$X$1,VLOOKUP('US MTM - Calculation (Regular)'!B16,'Half Grith'!$A$2:$BN$16,24,FALSE),IF($M$3='Half Grith'!$Y$1,VLOOKUP('US MTM - Calculation (Regular)'!B16,'Half Grith'!$A$2:$BN$16,25,FALSE),IF($M$3='Half Grith'!$Z$1,VLOOKUP('US MTM - Calculation (Regular)'!B16,'Half Grith'!$A$2:$BN$16,26,FALSE),IF($M$3='Half Grith'!$AA$1,VLOOKUP('US MTM - Calculation (Regular)'!B16,'Half Grith'!$A$2:$BN$16,27,FALSE),IF($M$3='Half Grith'!$AB$1,VLOOKUP('US MTM - Calculation (Regular)'!B16,'Half Grith'!$A$2:$BN$16,28,FALSE),IF($M$3='Half Grith'!$AC$1,VLOOKUP('US MTM - Calculation (Regular)'!B16,'Half Grith'!$A$2:$BN$16,29,FALSE),IF($M$3='Half Grith'!$AD$1,VLOOKUP('US MTM - Calculation (Regular)'!B16,'Half Grith'!$A$2:$BN$16,30,FALSE),IF($M$3='Half Grith'!$AE$1,VLOOKUP('US MTM - Calculation (Regular)'!B16,'Half Grith'!$A$2:$BN$16,31,FALSE),IF($M$3='Half Grith'!$AF$1,VLOOKUP('US MTM - Calculation (Regular)'!B16,'Half Grith'!$A$2:$BN$16,32,FALSE),IF($M$3='Half Grith'!$AG$1,VLOOKUP('US MTM - Calculation (Regular)'!B16,'Half Grith'!$A$2:$BN$16,33,FALSE),IF($M$3='Half Grith'!$AH$1,VLOOKUP('US MTM - Calculation (Regular)'!B16,'Half Grith'!$A$2:$BN$16,34,FALSE),IF($M$3='Half Grith'!$AI$1,VLOOKUP('US MTM - Calculation (Regular)'!B16,'Half Grith'!$A$2:$BN$16,35,FALSE),IF($M$3='Half Grith'!$AJ$1,VLOOKUP('US MTM - Calculation (Regular)'!B16,'Half Grith'!$A$2:$BN$16,36,FALSE),IF($M$3='Half Grith'!$AK$1,VLOOKUP('US MTM - Calculation (Regular)'!B16,'Half Grith'!$A$2:$BN$16,37,FALSE),IF($M$3='Half Grith'!$AL$1,VLOOKUP('US MTM - Calculation (Regular)'!B16,'Half Grith'!$A$2:$BN$16,38,FALSE),IF($M$3='Half Grith'!$AM$1,VLOOKUP('US MTM - Calculation (Regular)'!B16,'Half Grith'!$A$2:$BN$16,39,FALSE),IF($M$3='Half Grith'!$AN$1,VLOOKUP('US MTM - Calculation (Regular)'!B16,'Half Grith'!$A$2:$BN$16,40,FALSE),IF($M$3='Half Grith'!$AO$1,VLOOKUP('US MTM - Calculation (Regular)'!B16,'Half Grith'!$A$2:$BN$16,41,FALSE),IF($M$3='Half Grith'!$AP$1,VLOOKUP('US MTM - Calculation (Regular)'!B16,'Half Grith'!$A$2:$BN$16,42,FALSE),IF($M$3='Half Grith'!$AQ$1,VLOOKUP('US MTM - Calculation (Regular)'!B16,'Half Grith'!$A$2:$BN$16,43,FALSE),IF($M$3='Half Grith'!$AR$1,VLOOKUP('US MTM - Calculation (Regular)'!B16,'Half Grith'!$A$2:$BN$16,44,FALSE),IF($M$3='Half Grith'!$AS$1,VLOOKUP('US MTM - Calculation (Regular)'!B16,'Half Grith'!$A$2:$BN$16,45,FALSE),IF($M$3='Half Grith'!$AT$1,VLOOKUP('US MTM - Calculation (Regular)'!B16,'Half Grith'!$A$2:$BN$16,46,FALSE),IF($M$3='Half Grith'!$AU$1,VLOOKUP('US MTM - Calculation (Regular)'!B16,'Half Grith'!$A$2:$BN$16,47,FALSE),IF($M$3='Half Grith'!$AV$1,VLOOKUP('US MTM - Calculation (Regular)'!B16,'Half Grith'!$A$2:$BN$16,48,FALSE),IF($M$3='Half Grith'!$AW$1,VLOOKUP('US MTM - Calculation (Regular)'!B16,'Half Grith'!$A$2:$BN$16,49,FALSE),IF($M$3='Half Grith'!$AX$1,VLOOKUP('US MTM - Calculation (Regular)'!B16,'Half Grith'!$A$2:$BN$16,50,FALSE),IF($M$3='Half Grith'!$AY$1,VLOOKUP('US MTM - Calculation (Regular)'!B16,'Half Grith'!$A$2:$BN$16,51,FALSE),IF($M$3='Half Grith'!$AZ$1,VLOOKUP('US MTM - Calculation (Regular)'!B16,'Half Grith'!$A$2:$BN$16,52,FALSE),IF($M$3='Half Grith'!$BA$1,VLOOKUP('US MTM - Calculation (Regular)'!B16,'Half Grith'!$A$2:$BN$16,53,FALSE),IF($M$3='Half Grith'!$BB$1,VLOOKUP('US MTM - Calculation (Regular)'!B16,'Half Grith'!$A$2:$BN$16,54,FALSE),IF($M$3='Half Grith'!$BC$1,VLOOKUP('US MTM - Calculation (Regular)'!B16,'Half Grith'!$A$2:$BN$16,55,FALSE),IF($M$3='Half Grith'!$BD$1,VLOOKUP('US MTM - Calculation (Regular)'!B16,'Half Grith'!$A$2:$BN$16,56,FALSE),IF($M$3='Half Grith'!$BE$1,VLOOKUP('US MTM - Calculation (Regular)'!B16,'Half Grith'!$A$2:$BN$16,57,FALSE),IF($M$3='Half Grith'!$BF$1,VLOOKUP('US MTM - Calculation (Regular)'!B16,'Half Grith'!$A$2:$BN$16,58,FALSE),IF($M$3='Half Grith'!$BG$1,VLOOKUP('US MTM - Calculation (Regular)'!B16,'Half Grith'!$A$2:$BN$16,59,FALSE),IF($M$3='Half Grith'!$BH$1,VLOOKUP('US MTM - Calculation (Regular)'!B16,'Half Grith'!$A$2:$BN$16,60,FALSE),IF($M$3='Half Grith'!$BI$1,VLOOKUP('US MTM - Calculation (Regular)'!B16,'Half Grith'!$A$2:$BN$16,61,FALSE),IF($M$3='Half Grith'!$BJ$1,VLOOKUP('US MTM - Calculation (Regular)'!B16,'Half Grith'!$A$2:$BN$16,62,FALSE),IF($M$3='Half Grith'!$BK$1,VLOOKUP('US MTM - Calculation (Regular)'!B16,'Half Grith'!$A$2:$BN$16,63,FALSE),IF($M$3='Half Grith'!$BL$1,VLOOKUP('US MTM - Calculation (Regular)'!B16,'Half Grith'!$A$2:$BN$16,64,FALSE),IF($M$3='Half Grith'!$BM$1,VLOOKUP('US MTM - Calculation (Regular)'!B16,'Half Grith'!$A$2:$BN$16,65,FALSE),))))))))))))))))))))))))))))))))))))))))))))))))))))))))))))))))</f>
        <v>0</v>
      </c>
      <c r="P16" s="265">
        <f>IF($M$4=SEAT!$B$1,VLOOKUP('US MTM - Calculation (Regular)'!B16,SEAT!$A$2:$AY$16,2,FALSE),IF($M$4=SEAT!$C$1,VLOOKUP('US MTM - Calculation (Regular)'!B16,SEAT!$A$2:$AY$16,3,FALSE),IF($M$4=SEAT!$D$1,VLOOKUP('US MTM - Calculation (Regular)'!B16,SEAT!$A$2:$AY$16,4,FALSE),IF($M$4=SEAT!$E$1,VLOOKUP('US MTM - Calculation (Regular)'!B16,SEAT!$A$2:$AY$16,5,FALSE),IF($M$4=SEAT!$F$1,VLOOKUP('US MTM - Calculation (Regular)'!B16,SEAT!$A$2:$AY$16,6,FALSE),IF($M$4=SEAT!$G$1,VLOOKUP('US MTM - Calculation (Regular)'!B16,SEAT!$A$2:$AY$16,7,FALSE),IF($M$4=SEAT!$H$1,VLOOKUP('US MTM - Calculation (Regular)'!B16,SEAT!$A$2:$AY$16,8,FALSE),IF($M$4=SEAT!$I$1,VLOOKUP('US MTM - Calculation (Regular)'!B16,SEAT!$A$2:$AY$16,9,FALSE),IF($M$4=SEAT!$J$1,VLOOKUP('US MTM - Calculation (Regular)'!B16,SEAT!$A$2:$AY$16,10,FALSE),IF($M$4=SEAT!$K$1,VLOOKUP('US MTM - Calculation (Regular)'!B16,SEAT!$A$2:$AY$16,11,FALSE),IF($M$4=SEAT!$L$1,VLOOKUP('US MTM - Calculation (Regular)'!B16,SEAT!$A$2:$AY$16,12,FALSE),IF($M$4=SEAT!$M$1,VLOOKUP('US MTM - Calculation (Regular)'!B16,SEAT!$A$2:$AY$16,13,FALSE),IF($M$4=SEAT!$N$1,VLOOKUP('US MTM - Calculation (Regular)'!B16,SEAT!$A$2:$AY$16,14,FALSE),IF($M$4=SEAT!$O$1,VLOOKUP('US MTM - Calculation (Regular)'!B16,SEAT!$A$2:$AY$16,15,FALSE),IF($M$4=SEAT!$P$1,VLOOKUP('US MTM - Calculation (Regular)'!B16,SEAT!$A$2:$AY$16,16,FALSE),IF($M$4=SEAT!$Q$1,VLOOKUP('US MTM - Calculation (Regular)'!B16,SEAT!$A$2:$AY$16,17,FALSE),IF($M$4=SEAT!$R$1,VLOOKUP('US MTM - Calculation (Regular)'!B16,SEAT!$A$2:$AY$16,18,FALSE),IF($M$4=SEAT!$S$1,VLOOKUP('US MTM - Calculation (Regular)'!B16,SEAT!$A$2:$AY$16,19,FALSE),IF($M$4=SEAT!$T$1,VLOOKUP('US MTM - Calculation (Regular)'!B16,SEAT!$A$2:$AY$16,20,FALSE),IF($M$4=SEAT!$U$1,VLOOKUP('US MTM - Calculation (Regular)'!B16,SEAT!$A$2:$AY$16,21,FALSE),IF($M$4=SEAT!$V$1,VLOOKUP('US MTM - Calculation (Regular)'!B16,SEAT!$A$2:$AY$16,22,FALSE),IF($M$4=SEAT!$W$1,VLOOKUP('US MTM - Calculation (Regular)'!B16,SEAT!$A$2:$AY$16,23,FALSE),IF($M$4=SEAT!$X$1,VLOOKUP('US MTM - Calculation (Regular)'!B16,SEAT!$A$2:$AY$16,24,FALSE),IF($M$4=SEAT!$Y$1,VLOOKUP('US MTM - Calculation (Regular)'!B16,SEAT!$A$2:$AY$16,25,FALSE),IF($M$4=SEAT!$Z$1,VLOOKUP('US MTM - Calculation (Regular)'!B16,SEAT!$A$2:$AY$16,26,FALSE),IF($M$4=SEAT!$AA$1,VLOOKUP('US MTM - Calculation (Regular)'!B16,SEAT!$A$2:$AY$16,27,FALSE),IF($M$4=SEAT!$AB$1,VLOOKUP('US MTM - Calculation (Regular)'!B16,SEAT!$A$2:$AY$16,28,FALSE),IF($M$4=SEAT!$AC$1,VLOOKUP('US MTM - Calculation (Regular)'!B16,SEAT!$A$2:$AY$16,29,FALSE),IF($M$4=SEAT!$AD$1,VLOOKUP('US MTM - Calculation (Regular)'!B16,SEAT!$A$2:$AY$16,30,FALSE),IF($M$4=SEAT!$AE$1,VLOOKUP('US MTM - Calculation (Regular)'!B16,SEAT!$A$2:$AY$16,31,FALSE),IF($M$4=SEAT!$AF$1,VLOOKUP('US MTM - Calculation (Regular)'!B16,SEAT!$A$2:$AY$16,32,FALSE),IF($M$4=SEAT!$AG$1,VLOOKUP('US MTM - Calculation (Regular)'!B16,SEAT!$A$2:$AY$16,33,FALSE),IF($M$4=SEAT!$AH$1,VLOOKUP('US MTM - Calculation (Regular)'!B16,SEAT!$A$2:$AY$16,34,FALSE),IF($M$4=SEAT!$AI$1,VLOOKUP('US MTM - Calculation (Regular)'!B16,SEAT!$A$2:$AY$16,35,FALSE),IF($M$4=SEAT!$AJ$1,VLOOKUP('US MTM - Calculation (Regular)'!B16,SEAT!$A$2:$AY$16,36,FALSE),IF($M$4=SEAT!$AK$1,VLOOKUP('US MTM - Calculation (Regular)'!B16,SEAT!$A$2:$AY$16,37,FALSE),IF($M$4=SEAT!$AL$1,VLOOKUP('US MTM - Calculation (Regular)'!B16,SEAT!$A$2:$AY$16,38,FALSE),IF($M$4=SEAT!$AM$1,VLOOKUP('US MTM - Calculation (Regular)'!B16,SEAT!$A$2:$AY$16,39,FALSE),IF($M$4=SEAT!$AN$1,VLOOKUP('US MTM - Calculation (Regular)'!B16,SEAT!$A$2:$AY$16,40,FALSE),IF($M$4=SEAT!$AO$1,VLOOKUP('US MTM - Calculation (Regular)'!B16,SEAT!$A$2:$AY$16,41,FALSE),IF($M$4=SEAT!$AP$1,VLOOKUP('US MTM - Calculation (Regular)'!B16,SEAT!$A$2:$AY$16,42,FALSE),IF($M$4=SEAT!$AQ$1,VLOOKUP('US MTM - Calculation (Regular)'!B16,SEAT!$A$2:$AY$16,43,FALSE),IF($M$4=SEAT!$AR$1,VLOOKUP('US MTM - Calculation (Regular)'!B16,SEAT!$A$2:$AY$16,44,FALSE),IF($M$4=SEAT!$AS$1,VLOOKUP('US MTM - Calculation (Regular)'!B16,SEAT!$A$2:$AY$16,45,FALSE),IF($M$4=SEAT!$AT$1,VLOOKUP('US MTM - Calculation (Regular)'!B16,SEAT!$A$2:$AY$16,46,FALSE),IF($M$4=SEAT!$AU$1,VLOOKUP('US MTM - Calculation (Regular)'!B16,SEAT!$A$2:$AY$16,47,FALSE),IF($M$4=SEAT!$AV$1,VLOOKUP('US MTM - Calculation (Regular)'!B16,SEAT!$A$2:$AY$16,48,FALSE),IF($M$4=SEAT!$AW$1,VLOOKUP('US MTM - Calculation (Regular)'!B16,SEAT!$A$2:$AY$16,49,FALSE),IF($M$4=SEAT!$AX$1,VLOOKUP('US MTM - Calculation (Regular)'!B16,SEAT!$A$2:$AY$16,50,FALSE),IF($M$4=SEAT!$AY$1,VLOOKUP('US MTM - Calculation (Regular)'!B16,SEAT!$A$2:$AY$16,51,FALSE),))))))))))))))))))))))))))))))))))))))))))))))))))</f>
        <v>0</v>
      </c>
      <c r="Q16" s="265">
        <f>IF($M$5='4LEN'!$B$1,VLOOKUP('US MTM - Calculation (Regular)'!B16,'4LEN'!$A$2:$BM$16,2,FALSE),IF($M$5='4LEN'!$C$1,VLOOKUP('US MTM - Calculation (Regular)'!B16,'4LEN'!$A$2:$BM$16,3,FALSE),IF($M$5='4LEN'!$D$1,VLOOKUP('US MTM - Calculation (Regular)'!B16,'4LEN'!$A$2:$BM$16,4,FALSE),IF($M$5='4LEN'!$E$1,VLOOKUP('US MTM - Calculation (Regular)'!B16,'4LEN'!$A$2:$BM$16,5,FALSE),IF($M$5='4LEN'!$F$1,VLOOKUP('US MTM - Calculation (Regular)'!B16,'4LEN'!$A$2:$BM$16,6,FALSE),IF($M$5='4LEN'!$G$1,VLOOKUP('US MTM - Calculation (Regular)'!B16,'4LEN'!$A$2:$BM$16,7,FALSE),IF($M$5='4LEN'!$H$1,VLOOKUP('US MTM - Calculation (Regular)'!B16,'4LEN'!$A$2:$BM$16,8,FALSE),IF($M$5='4LEN'!$I$1,VLOOKUP('US MTM - Calculation (Regular)'!B16,'4LEN'!$A$2:$BM$16,9,FALSE),IF($M$5='4LEN'!$J$1,VLOOKUP('US MTM - Calculation (Regular)'!B16,'4LEN'!$A$2:$BM$16,10,FALSE),IF($M$5='4LEN'!$K$1,VLOOKUP('US MTM - Calculation (Regular)'!B16,'4LEN'!$A$2:$BM$16,11,FALSE),IF($M$5='4LEN'!$L$1,VLOOKUP('US MTM - Calculation (Regular)'!B16,'4LEN'!$A$2:$BM$16,12,FALSE),IF($M$5='4LEN'!$M$1,VLOOKUP('US MTM - Calculation (Regular)'!B16,'4LEN'!$A$2:$BM$16,13,FALSE),IF($M$5='4LEN'!$N$1,VLOOKUP('US MTM - Calculation (Regular)'!B16,'4LEN'!$A$2:$BM$16,14,FALSE),IF($M$5='4LEN'!$O$1,VLOOKUP('US MTM - Calculation (Regular)'!B16,'4LEN'!$A$2:$BM$16,15,FALSE),IF($M$5='4LEN'!$P$1,VLOOKUP('US MTM - Calculation (Regular)'!B16,'4LEN'!$A$2:$BM$16,16,FALSE),IF($M$5='4LEN'!$Q$1,VLOOKUP('US MTM - Calculation (Regular)'!B16,'4LEN'!$A$2:$BM$16,17,FALSE),IF($M$5='4LEN'!$R$1,VLOOKUP('US MTM - Calculation (Regular)'!B16,'4LEN'!$A$2:$BM$16,18,FALSE),IF($M$5='4LEN'!$S$1,VLOOKUP('US MTM - Calculation (Regular)'!B16,'4LEN'!$A$2:$BM$16,19,FALSE),IF($M$5='4LEN'!$T$1,VLOOKUP('US MTM - Calculation (Regular)'!B16,'4LEN'!$A$2:$BM$16,20,FALSE),IF($M$5='4LEN'!$U$1,VLOOKUP('US MTM - Calculation (Regular)'!B16,'4LEN'!$A$2:$BM$16,21,FALSE),IF($M$5='4LEN'!$V$1,VLOOKUP('US MTM - Calculation (Regular)'!B16,'4LEN'!$A$2:$BM$16,22,FALSE),IF($M$5='4LEN'!$W$1,VLOOKUP('US MTM - Calculation (Regular)'!B16,'4LEN'!$A$2:$BM$16,23,FALSE),IF($M$5='4LEN'!$X$1,VLOOKUP('US MTM - Calculation (Regular)'!B16,'4LEN'!$A$2:$BM$16,24,FALSE),IF($M$5='4LEN'!$Y$1,VLOOKUP('US MTM - Calculation (Regular)'!B16,'4LEN'!$A$2:$BM$16,25,FALSE),IF($M$5='4LEN'!$Z$1,VLOOKUP('US MTM - Calculation (Regular)'!B16,'4LEN'!$A$2:$BM$16,26,FALSE),IF($M$5='4LEN'!$AA$1,VLOOKUP('US MTM - Calculation (Regular)'!B16,'4LEN'!$A$2:$BM$16,27,FALSE),IF($M$5='4LEN'!$AB$1,VLOOKUP('US MTM - Calculation (Regular)'!B16,'4LEN'!$A$2:$BM$16,28,FALSE),IF($M$5='4LEN'!$AC$1,VLOOKUP('US MTM - Calculation (Regular)'!B16,'4LEN'!$A$2:$BM$16,29,FALSE),IF($M$5='4LEN'!$AD$1,VLOOKUP('US MTM - Calculation (Regular)'!B16,'4LEN'!$A$2:$BM$16,30,FALSE),IF($M$5='4LEN'!$AE$1,VLOOKUP('US MTM - Calculation (Regular)'!B16,'4LEN'!$A$2:$BM$16,31,FALSE),IF($M$5='4LEN'!$AF$1,VLOOKUP('US MTM - Calculation (Regular)'!B16,'4LEN'!$A$2:$BM$16,32,FALSE),IF($M$5='4LEN'!$AG$1,VLOOKUP('US MTM - Calculation (Regular)'!B16,'4LEN'!$A$2:$BM$16,33,FALSE),IF($M$5='4LEN'!$AH$1,VLOOKUP('US MTM - Calculation (Regular)'!B16,'4LEN'!$A$2:$BM$16,34,FALSE),IF($M$5='4LEN'!$AI$1,VLOOKUP('US MTM - Calculation (Regular)'!B16,'4LEN'!$A$2:$BM$16,35,FALSE),IF($M$5='4LEN'!$AJ$1,VLOOKUP('US MTM - Calculation (Regular)'!B16,'4LEN'!$A$2:$BM$16,36,FALSE),IF($M$5='4LEN'!$AK$1,VLOOKUP('US MTM - Calculation (Regular)'!B16,'4LEN'!$A$2:$BM$16,37,FALSE),IF($M$5='4LEN'!$AL$1,VLOOKUP('US MTM - Calculation (Regular)'!B16,'4LEN'!$A$2:$BM$16,38,FALSE),IF($M$5='4LEN'!$AM$1,VLOOKUP('US MTM - Calculation (Regular)'!B16,'4LEN'!$A$2:$BM$16,39,FALSE),IF($M$5='4LEN'!$AN$1,VLOOKUP('US MTM - Calculation (Regular)'!B16,'4LEN'!$A$2:$BM$16,40,FALSE),IF($M$5='4LEN'!$AO$1,VLOOKUP('US MTM - Calculation (Regular)'!B16,'4LEN'!$A$2:$BM$16,41,FALSE),IF($M$5='4LEN'!$AP$1,VLOOKUP('US MTM - Calculation (Regular)'!B16,'4LEN'!$A$2:$BM$16,42,FALSE),IF($M$5='4LEN'!$AQ$1,VLOOKUP('US MTM - Calculation (Regular)'!B16,'4LEN'!$A$2:$BM$16,43,FALSE),IF($M$5='4LEN'!$AR$1,VLOOKUP('US MTM - Calculation (Regular)'!B16,'4LEN'!$A$2:$BM$16,44,FALSE),IF($M$5='4LEN'!$AS$1,VLOOKUP('US MTM - Calculation (Regular)'!B16,'4LEN'!$A$2:$BM$16,45,FALSE),IF($M$5='4LEN'!$AT$1,VLOOKUP('US MTM - Calculation (Regular)'!B16,'4LEN'!$A$2:$BM$16,46,FALSE),IF($M$5='4LEN'!$AU$1,VLOOKUP('US MTM - Calculation (Regular)'!B16,'4LEN'!$A$2:$BM$16,47,FALSE),IF($M$5='4LEN'!$AV$1,VLOOKUP('US MTM - Calculation (Regular)'!B16,'4LEN'!$A$2:$BM$16,48,FALSE),IF($M$5='4LEN'!$AW$1,VLOOKUP('US MTM - Calculation (Regular)'!B16,'4LEN'!$A$2:$BM$16,49,FALSE),IF($M$5='4LEN'!$AX$1,VLOOKUP('US MTM - Calculation (Regular)'!B16,'4LEN'!$A$2:$BM$16,50,FALSE),IF($M$5='4LEN'!$AY$1,VLOOKUP('US MTM - Calculation (Regular)'!B16,'4LEN'!$A$2:$BM$16,51,FALSE),IF($M$5='4LEN'!$AZ$1,VLOOKUP('US MTM - Calculation (Regular)'!B16,'4LEN'!$A$2:$BM$16,52,FALSE),IF($M$5='4LEN'!$BA$1,VLOOKUP('US MTM - Calculation (Regular)'!B16,'4LEN'!$A$2:$BM$16,53,FALSE),IF($M$5='4LEN'!$BB$1,VLOOKUP('US MTM - Calculation (Regular)'!B16,'4LEN'!$A$2:$BM$16,54,FALSE),IF($M$5='4LEN'!$BC$1,VLOOKUP('US MTM - Calculation (Regular)'!B16,'4LEN'!$A$2:$BM$16,55,FALSE),IF($M$5='4LEN'!$BD$1,VLOOKUP('US MTM - Calculation (Regular)'!B16,'4LEN'!$A$2:$BM$16,56,FALSE),IF($M$5='4LEN'!$BE$1,VLOOKUP('US MTM - Calculation (Regular)'!B16,'4LEN'!$A$2:$BM$16,57,FALSE),IF($M$5='4LEN'!$BF$1,VLOOKUP('US MTM - Calculation (Regular)'!B16,'4LEN'!$A$2:$BM$16,58,FALSE),IF($M$5='4LEN'!$BG$1,VLOOKUP('US MTM - Calculation (Regular)'!B16,'4LEN'!$A$2:$BM$16,59,FALSE),IF($M$5='4LEN'!$BH$1,VLOOKUP('US MTM - Calculation (Regular)'!B16,'4LEN'!$A$2:$BM$16,60,FALSE),IF($M$5='4LEN'!$BI$1,VLOOKUP('US MTM - Calculation (Regular)'!B16,'4LEN'!$A$2:$BL$16,61,FALSE),IF($M$5='4LEN'!$BJ$1,VLOOKUP('US MTM - Calculation (Regular)'!B16,'4LEN'!$A$2:$BM$16,62,FALSE),IF($M$5='4LEN'!$BK$1,VLOOKUP('US MTM - Calculation (Regular)'!B16,'4LEN'!$A$2:$BM$16,63,FALSE),IF($M$5='4LEN'!$BL$1,VLOOKUP('US MTM - Calculation (Regular)'!B16,'4LEN'!$A$2:$BM$16,64,FALSE),IF($M$5='4LEN'!$BM$1,VLOOKUP('US MTM - Calculation (Regular)'!B16,'4LEN'!$A$2:$BM$16,65,FALSE),))))))))))))))))))))))))))))))))))))))))))))))))))))))))))))))))</f>
        <v>0</v>
      </c>
      <c r="R16" s="265">
        <f>IF($M$5='15VENT'!$B$1,VLOOKUP('US MTM - Calculation (Regular)'!B16,'15VENT'!$A$2:$BM$16,2,FALSE),IF($M$5='15VENT'!$C$1,VLOOKUP('US MTM - Calculation (Regular)'!B16,'15VENT'!$A$2:$BM$16,3,FALSE),IF($M$5='15VENT'!$D$1,VLOOKUP('US MTM - Calculation (Regular)'!B16,'15VENT'!$A$2:$BM$16,4,FALSE),IF($M$5='15VENT'!$E$1,VLOOKUP('US MTM - Calculation (Regular)'!B16,'15VENT'!$A$2:$BM$16,5,FALSE),IF($M$5='15VENT'!$F$1,VLOOKUP('US MTM - Calculation (Regular)'!B16,'15VENT'!$A$2:$BM$16,6,FALSE),IF($M$5='15VENT'!$G$1,VLOOKUP('US MTM - Calculation (Regular)'!B16,'15VENT'!$A$2:$BM$16,7,FALSE),IF($M$5='15VENT'!$H$1,VLOOKUP('US MTM - Calculation (Regular)'!B16,'15VENT'!$A$2:$BM$16,8,FALSE),IF($M$5='15VENT'!$I$1,VLOOKUP('US MTM - Calculation (Regular)'!B16,'15VENT'!$A$2:$BM$16,9,FALSE),IF($M$5='15VENT'!$J$1,VLOOKUP('US MTM - Calculation (Regular)'!B16,'15VENT'!$A$2:$BM$16,10,FALSE),IF($M$5='15VENT'!$K$1,VLOOKUP('US MTM - Calculation (Regular)'!B16,'15VENT'!$A$2:$BM$16,11,FALSE),IF($M$5='15VENT'!$L$1,VLOOKUP('US MTM - Calculation (Regular)'!B16,'15VENT'!$A$2:$BM$16,12,FALSE),IF($M$5='15VENT'!$M$1,VLOOKUP('US MTM - Calculation (Regular)'!B16,'15VENT'!$A$2:$BM$16,13,FALSE),IF($M$5='15VENT'!$N$1,VLOOKUP('US MTM - Calculation (Regular)'!B16,'15VENT'!$A$2:$BM$16,14,FALSE),IF($M$5='15VENT'!$O$1,VLOOKUP('US MTM - Calculation (Regular)'!B16,'15VENT'!$A$2:$BM$16,15,FALSE),IF($M$5='15VENT'!$P$1,VLOOKUP('US MTM - Calculation (Regular)'!B16,'15VENT'!$A$2:$BM$16,16,FALSE),IF($M$5='15VENT'!$Q$1,VLOOKUP('US MTM - Calculation (Regular)'!B16,'15VENT'!$A$2:$BM$16,17,FALSE),IF($M$5='15VENT'!$R$1,VLOOKUP('US MTM - Calculation (Regular)'!B16,'15VENT'!$A$2:$BM$16,18,FALSE),IF($M$5='15VENT'!$S$1,VLOOKUP('US MTM - Calculation (Regular)'!B16,'15VENT'!$A$2:$BM$16,19,FALSE),IF($M$5='15VENT'!$T$1,VLOOKUP('US MTM - Calculation (Regular)'!B16,'15VENT'!$A$2:$BM$16,20,FALSE),IF($M$5='15VENT'!$U$1,VLOOKUP('US MTM - Calculation (Regular)'!B16,'15VENT'!$A$2:$BM$16,21,FALSE),IF($M$5='15VENT'!$V$1,VLOOKUP('US MTM - Calculation (Regular)'!B16,'15VENT'!$A$2:$BM$16,22,FALSE),IF($M$5='15VENT'!$W$1,VLOOKUP('US MTM - Calculation (Regular)'!B16,'15VENT'!$A$2:$BM$16,23,FALSE),IF($M$5='15VENT'!$X$1,VLOOKUP('US MTM - Calculation (Regular)'!B16,'15VENT'!$A$2:$BM$16,24,FALSE),IF($M$5='15VENT'!$Y$1,VLOOKUP('US MTM - Calculation (Regular)'!B16,'15VENT'!$A$2:$BM$16,25,FALSE),IF($M$5='15VENT'!$Z$1,VLOOKUP('US MTM - Calculation (Regular)'!B16,'15VENT'!$A$2:$BM$16,26,FALSE),IF($M$5='15VENT'!$AA$1,VLOOKUP('US MTM - Calculation (Regular)'!B16,'15VENT'!$A$2:$BM$16,27,FALSE),IF($M$5='15VENT'!$AB$1,VLOOKUP('US MTM - Calculation (Regular)'!B16,'15VENT'!$A$2:$BM$16,28,FALSE),IF($M$5='15VENT'!$AC$1,VLOOKUP('US MTM - Calculation (Regular)'!B16,'15VENT'!$A$2:$BM$16,29,FALSE),IF($M$5='15VENT'!$AD$1,VLOOKUP('US MTM - Calculation (Regular)'!B16,'15VENT'!$A$2:$BM$16,30,FALSE),IF($M$5='15VENT'!$AE$1,VLOOKUP('US MTM - Calculation (Regular)'!B16,'15VENT'!$A$2:$BM$16,31,FALSE),IF($M$5='15VENT'!$AF$1,VLOOKUP('US MTM - Calculation (Regular)'!B16,'15VENT'!$A$2:$BM$16,32,FALSE),IF($M$5='15VENT'!$AG$1,VLOOKUP('US MTM - Calculation (Regular)'!B16,'15VENT'!$A$2:$BM$16,33,FALSE),IF($M$5='15VENT'!$AH$1,VLOOKUP('US MTM - Calculation (Regular)'!B16,'15VENT'!$A$2:$BM$16,34,FALSE),IF($M$5='15VENT'!$AI$1,VLOOKUP('US MTM - Calculation (Regular)'!B16,'15VENT'!$A$2:$BM$16,35,FALSE),IF($M$5='15VENT'!$AJ$1,VLOOKUP('US MTM - Calculation (Regular)'!B16,'15VENT'!$A$2:$BM$16,36,FALSE),IF($M$5='15VENT'!$AK$1,VLOOKUP('US MTM - Calculation (Regular)'!B16,'15VENT'!$A$2:$BM$16,37,FALSE),IF($M$5='15VENT'!$AL$1,VLOOKUP('US MTM - Calculation (Regular)'!B16,'15VENT'!$A$2:$BM$16,38,FALSE),IF($M$5='15VENT'!$AM$1,VLOOKUP('US MTM - Calculation (Regular)'!B16,'15VENT'!$A$2:$BM$16,39,FALSE),IF($M$5='15VENT'!$AN$1,VLOOKUP('US MTM - Calculation (Regular)'!B16,'15VENT'!$A$2:$BM$16,40,FALSE),IF($M$5='15VENT'!$AO$1,VLOOKUP('US MTM - Calculation (Regular)'!B16,'15VENT'!$A$2:$BM$16,41,FALSE),IF($M$5='15VENT'!$AP$1,VLOOKUP('US MTM - Calculation (Regular)'!B16,'15VENT'!$A$2:$BM$16,42,FALSE),IF($M$5='15VENT'!$AQ$1,VLOOKUP('US MTM - Calculation (Regular)'!B16,'15VENT'!$A$2:$BM$16,43,FALSE),IF($M$5='15VENT'!$AR$1,VLOOKUP('US MTM - Calculation (Regular)'!B16,'15VENT'!$A$2:$BM$16,44,FALSE),IF($M$5='15VENT'!$AS$1,VLOOKUP('US MTM - Calculation (Regular)'!B16,'15VENT'!$A$2:$BM$16,45,FALSE),IF($M$5='15VENT'!$AT$1,VLOOKUP('US MTM - Calculation (Regular)'!B16,'15VENT'!$A$2:$BM$16,46,FALSE),IF($M$5='15VENT'!$AU$1,VLOOKUP('US MTM - Calculation (Regular)'!B16,'15VENT'!$A$2:$BM$16,47,FALSE),IF($M$5='15VENT'!$AV$1,VLOOKUP('US MTM - Calculation (Regular)'!B16,'15VENT'!$A$2:$BM$16,48,FALSE),IF($M$5='15VENT'!$AW$1,VLOOKUP('US MTM - Calculation (Regular)'!B16,'15VENT'!$A$2:$BM$16,49,FALSE),IF($M$5='15VENT'!$AX$1,VLOOKUP('US MTM - Calculation (Regular)'!B16,'15VENT'!$A$2:$BM$16,50,FALSE),IF($M$5='15VENT'!$AY$1,VLOOKUP('US MTM - Calculation (Regular)'!B16,'15VENT'!$A$2:$BM$16,51,FALSE),IF($M$5='15VENT'!$AZ$1,VLOOKUP('US MTM - Calculation (Regular)'!B16,'15VENT'!$A$2:$BM$16,52,FALSE),IF($M$5='15VENT'!$BA$1,VLOOKUP('US MTM - Calculation (Regular)'!B16,'15VENT'!$A$2:$BM$16,53,FALSE),IF($M$5='15VENT'!$BB$1,VLOOKUP('US MTM - Calculation (Regular)'!B16,'15VENT'!$A$2:$BM$16,54,FALSE),IF($M$5='15VENT'!$BC$1,VLOOKUP('US MTM - Calculation (Regular)'!B16,'15VENT'!$A$2:$BM$16,55,FALSE),IF($M$5='15VENT'!$BD$1,VLOOKUP('US MTM - Calculation (Regular)'!B16,'15VENT'!$A$2:$BM$16,56,FALSE),IF($M$5='15VENT'!$BE$1,VLOOKUP('US MTM - Calculation (Regular)'!B16,'15VENT'!$A$2:$BM$16,57,FALSE),IF($M$5='15VENT'!$BF$1,VLOOKUP('US MTM - Calculation (Regular)'!B16,'15VENT'!$A$2:$BM$16,58,FALSE),IF($M$5='15VENT'!$BG$1,VLOOKUP('US MTM - Calculation (Regular)'!B16,'15VENT'!$A$2:$BM$16,59,FALSE),IF($M$5='15VENT'!$BH$1,VLOOKUP('US MTM - Calculation (Regular)'!B16,'15VENT'!$A$2:$BM$16,60,FALSE),IF($M$5='15VENT'!$BI$1,VLOOKUP('US MTM - Calculation (Regular)'!B16,'15VENT'!$A$2:$BJ$16,61,FALSE),IF($M$5='15VENT'!$BJ$1,VLOOKUP('US MTM - Calculation (Regular)'!B16,'15VENT'!$A$2:$BM$16,62,FALSE),IF($M$5='15VENT'!$BK$1,VLOOKUP('US MTM - Calculation (Regular)'!B16,'15VENT'!$A$2:$BM$16,63,FALSE),IF($M$5='15VENT'!$BL$1,VLOOKUP('US MTM - Calculation (Regular)'!B16,'15VENT'!$A$2:$BM$16,64,FALSE),IF($M$5='15VENT'!$BM$1,VLOOKUP('US MTM - Calculation (Regular)'!B16,'15VENT'!$A$2:$BM$16,65,FALSE),))))))))))))))))))))))))))))))))))))))))))))))))))))))))))))))))</f>
        <v>-0.375</v>
      </c>
      <c r="S16" s="266">
        <f t="shared" si="4"/>
        <v>0</v>
      </c>
      <c r="T16" s="274"/>
      <c r="U16" s="268" t="s">
        <v>96</v>
      </c>
      <c r="V16" s="288" t="str">
        <f>IF(OR(Sheet1!C82="",Sheet1!C82=" "),"",Sheet1!C82)</f>
        <v/>
      </c>
      <c r="W16" s="246"/>
      <c r="X16" s="259"/>
      <c r="Y16" s="260" t="s">
        <v>341</v>
      </c>
      <c r="Z16" s="290"/>
      <c r="AA16" s="290"/>
      <c r="AB16" s="290"/>
      <c r="AC16" s="290"/>
      <c r="AD16" s="290"/>
      <c r="AE16" s="290"/>
      <c r="AF16" s="290"/>
      <c r="AG16" s="290"/>
      <c r="AH16" s="291">
        <f>Sheet1!E149</f>
        <v>0</v>
      </c>
      <c r="AI16" s="275"/>
      <c r="AJ16" s="289" t="s">
        <v>304</v>
      </c>
      <c r="AK16" s="288" t="str">
        <f>IF(OR(Sheet1!C169="",Sheet1!C169=" "),"",Sheet1!C169)</f>
        <v/>
      </c>
      <c r="AM16" s="282"/>
      <c r="AN16" s="282"/>
      <c r="AO16" s="228"/>
      <c r="AP16" s="508"/>
      <c r="AQ16" s="234"/>
      <c r="AR16" s="234"/>
      <c r="AS16" s="234"/>
      <c r="AT16" s="234"/>
      <c r="AU16" s="234"/>
      <c r="AV16" s="234"/>
      <c r="AW16" s="275"/>
      <c r="AX16" s="255"/>
      <c r="AY16" s="255"/>
      <c r="AZ16" s="255"/>
      <c r="BA16" s="255"/>
      <c r="BB16" s="255"/>
      <c r="BC16" s="255"/>
      <c r="BD16" s="255"/>
      <c r="BE16" s="255"/>
      <c r="BF16" s="255"/>
      <c r="BG16" s="255"/>
      <c r="BH16" s="255"/>
      <c r="BI16" s="255"/>
      <c r="BJ16" s="255"/>
      <c r="BK16" s="255"/>
      <c r="BL16" s="255"/>
      <c r="BM16" s="255"/>
      <c r="BN16" s="255"/>
      <c r="BO16" s="255"/>
      <c r="BP16" s="255"/>
      <c r="BQ16" s="255"/>
      <c r="BR16" s="255"/>
      <c r="BS16" s="255"/>
    </row>
    <row r="17" spans="1:116" ht="45.95" customHeight="1" thickBot="1" x14ac:dyDescent="0.6">
      <c r="A17" s="259"/>
      <c r="B17" s="260" t="s">
        <v>127</v>
      </c>
      <c r="C17" s="261"/>
      <c r="D17" s="298"/>
      <c r="E17" s="298"/>
      <c r="F17" s="299"/>
      <c r="G17" s="299"/>
      <c r="H17" s="299"/>
      <c r="I17" s="299"/>
      <c r="J17" s="299"/>
      <c r="K17" s="300"/>
      <c r="L17" s="301"/>
      <c r="M17" s="302"/>
      <c r="N17" s="303"/>
      <c r="O17" s="303"/>
      <c r="P17" s="303"/>
      <c r="Q17" s="303"/>
      <c r="R17" s="303"/>
      <c r="S17" s="291">
        <f>IF(OR(Sheet1!C38="",Sheet1!C38=" "),0,Sheet1!C38)</f>
        <v>0</v>
      </c>
      <c r="T17" s="274"/>
      <c r="U17" s="284" t="s">
        <v>97</v>
      </c>
      <c r="V17" s="304"/>
      <c r="W17" s="228"/>
      <c r="X17" s="259"/>
      <c r="Y17" s="260" t="s">
        <v>351</v>
      </c>
      <c r="Z17" s="290"/>
      <c r="AA17" s="290"/>
      <c r="AB17" s="290"/>
      <c r="AC17" s="290"/>
      <c r="AD17" s="290"/>
      <c r="AE17" s="290"/>
      <c r="AF17" s="290"/>
      <c r="AG17" s="290"/>
      <c r="AH17" s="450">
        <f>IF(Sheet1!C331="",IF(OR(Sheet1!C150="",Sheet1!C150=" "),0,Sheet1!C150),CONCATENATE("-",Sheet1!C331))</f>
        <v>0</v>
      </c>
      <c r="AI17" s="275"/>
      <c r="AJ17" s="289" t="s">
        <v>305</v>
      </c>
      <c r="AK17" s="288" t="str">
        <f>IF(OR(Sheet1!C170="",Sheet1!C170=" "),"",Sheet1!C170)</f>
        <v/>
      </c>
      <c r="AM17" s="282"/>
      <c r="AN17" s="282"/>
      <c r="AO17" s="228"/>
      <c r="AP17" s="305"/>
      <c r="AQ17" s="234"/>
      <c r="AR17" s="234"/>
      <c r="AS17" s="234"/>
      <c r="AT17" s="234"/>
      <c r="AU17" s="234"/>
      <c r="AV17" s="234"/>
      <c r="AW17" s="275"/>
      <c r="AX17" s="255"/>
      <c r="AY17" s="255"/>
      <c r="AZ17" s="255"/>
      <c r="BA17" s="255"/>
      <c r="BB17" s="255"/>
      <c r="BC17" s="255"/>
      <c r="BD17" s="255"/>
      <c r="BE17" s="255"/>
      <c r="BF17" s="255"/>
      <c r="BG17" s="255"/>
      <c r="BH17" s="255"/>
      <c r="BI17" s="255"/>
      <c r="BJ17" s="255"/>
      <c r="BK17" s="255"/>
      <c r="BL17" s="255"/>
      <c r="BM17" s="255"/>
      <c r="BN17" s="255"/>
      <c r="BO17" s="255"/>
      <c r="BP17" s="255"/>
      <c r="BQ17" s="255"/>
      <c r="BR17" s="255"/>
      <c r="BS17" s="255"/>
    </row>
    <row r="18" spans="1:116" s="309" customFormat="1" ht="45.95" customHeight="1" x14ac:dyDescent="0.55000000000000004">
      <c r="A18" s="259"/>
      <c r="B18" s="260" t="s">
        <v>69</v>
      </c>
      <c r="C18" s="261"/>
      <c r="D18" s="298"/>
      <c r="E18" s="298"/>
      <c r="F18" s="299"/>
      <c r="G18" s="299"/>
      <c r="H18" s="299"/>
      <c r="I18" s="299"/>
      <c r="J18" s="299"/>
      <c r="K18" s="300"/>
      <c r="L18" s="301"/>
      <c r="M18" s="302"/>
      <c r="N18" s="303"/>
      <c r="O18" s="303"/>
      <c r="P18" s="303"/>
      <c r="Q18" s="303"/>
      <c r="R18" s="303"/>
      <c r="S18" s="291">
        <f>IF(OR(Sheet1!C39="",Sheet1!C39=" "),0,Sheet1!C39)</f>
        <v>0</v>
      </c>
      <c r="T18" s="274"/>
      <c r="U18" s="249" t="s">
        <v>98</v>
      </c>
      <c r="V18" s="288" t="str">
        <f>IF(OR(Sheet1!E84="",Sheet1!E84=" "),"",Sheet1!E84)</f>
        <v/>
      </c>
      <c r="W18" s="228"/>
      <c r="X18" s="259"/>
      <c r="Y18" s="260" t="s">
        <v>352</v>
      </c>
      <c r="Z18" s="306">
        <v>1.125</v>
      </c>
      <c r="AA18" s="290"/>
      <c r="AB18" s="290"/>
      <c r="AC18" s="290"/>
      <c r="AD18" s="290"/>
      <c r="AE18" s="290"/>
      <c r="AF18" s="290"/>
      <c r="AG18" s="242" t="str">
        <f>IF(OR(Sheet1!C151="",Sheet1!C151=" "),"",Sheet1!C151)</f>
        <v/>
      </c>
      <c r="AH18" s="307" t="str">
        <f>IF($AG$18="","",$AG$18-$Z$18)</f>
        <v/>
      </c>
      <c r="AI18" s="275"/>
      <c r="AJ18" s="289" t="s">
        <v>306</v>
      </c>
      <c r="AK18" s="288" t="str">
        <f>IF(OR(Sheet1!C171="",Sheet1!C171=" "),"",Sheet1!C171)</f>
        <v/>
      </c>
      <c r="AL18" s="248"/>
      <c r="AM18" s="282"/>
      <c r="AN18" s="282"/>
      <c r="AO18" s="228"/>
      <c r="AP18" s="509" t="str">
        <f>IF(Sheet1!E18="","",Sheet1!E18)</f>
        <v>BUFFER PLAID -S95</v>
      </c>
      <c r="AQ18" s="234"/>
      <c r="AR18" s="234"/>
      <c r="AS18" s="234"/>
      <c r="AT18" s="234"/>
      <c r="AU18" s="234"/>
      <c r="AV18" s="234"/>
      <c r="AW18" s="27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5"/>
      <c r="BR18" s="255"/>
      <c r="BS18" s="255"/>
      <c r="BT18" s="308"/>
      <c r="BU18" s="308"/>
      <c r="BV18" s="308"/>
      <c r="BW18" s="308"/>
      <c r="BX18" s="308"/>
      <c r="BY18" s="308"/>
      <c r="BZ18" s="308"/>
      <c r="CA18" s="308"/>
      <c r="CB18" s="308"/>
      <c r="CC18" s="308"/>
      <c r="CD18" s="308"/>
      <c r="CE18" s="308"/>
      <c r="CF18" s="308"/>
      <c r="CG18" s="308"/>
      <c r="CH18" s="308"/>
      <c r="CI18" s="308"/>
      <c r="CJ18" s="308"/>
      <c r="CK18" s="308"/>
      <c r="CL18" s="308"/>
      <c r="CM18" s="308"/>
      <c r="CN18" s="308"/>
      <c r="CO18" s="308"/>
      <c r="CP18" s="308"/>
      <c r="CQ18" s="308"/>
      <c r="CR18" s="308"/>
      <c r="CS18" s="308"/>
      <c r="CT18" s="308"/>
      <c r="CU18" s="308"/>
      <c r="CV18" s="308"/>
      <c r="CW18" s="308"/>
      <c r="CX18" s="308"/>
      <c r="CY18" s="308"/>
      <c r="CZ18" s="308"/>
      <c r="DA18" s="308"/>
      <c r="DB18" s="308"/>
      <c r="DC18" s="308"/>
      <c r="DD18" s="308"/>
      <c r="DE18" s="308"/>
      <c r="DF18" s="308"/>
      <c r="DG18" s="308"/>
      <c r="DH18" s="308"/>
      <c r="DI18" s="308"/>
      <c r="DJ18" s="308"/>
      <c r="DK18" s="308"/>
      <c r="DL18" s="308"/>
    </row>
    <row r="19" spans="1:116" s="309" customFormat="1" ht="45.95" customHeight="1" thickBot="1" x14ac:dyDescent="0.6">
      <c r="A19" s="259"/>
      <c r="B19" s="260" t="s">
        <v>70</v>
      </c>
      <c r="C19" s="261"/>
      <c r="D19" s="298"/>
      <c r="E19" s="298"/>
      <c r="F19" s="299"/>
      <c r="G19" s="299"/>
      <c r="H19" s="299"/>
      <c r="I19" s="299"/>
      <c r="J19" s="299"/>
      <c r="K19" s="300"/>
      <c r="L19" s="301"/>
      <c r="M19" s="302"/>
      <c r="N19" s="303"/>
      <c r="O19" s="303"/>
      <c r="P19" s="303"/>
      <c r="Q19" s="303"/>
      <c r="R19" s="303"/>
      <c r="S19" s="291" t="str">
        <f>IF(OR(Sheet1!C40="",Sheet1!C40=" "),0,Sheet1!C40)</f>
        <v xml:space="preserve"> 3/4</v>
      </c>
      <c r="T19" s="274"/>
      <c r="U19" s="268" t="s">
        <v>99</v>
      </c>
      <c r="V19" s="288" t="str">
        <f>IF(OR(Sheet1!C85="",Sheet1!C85=" "),"",Sheet1!C85)</f>
        <v>1L</v>
      </c>
      <c r="W19" s="228"/>
      <c r="X19" s="259"/>
      <c r="Y19" s="260" t="s">
        <v>353</v>
      </c>
      <c r="Z19" s="306">
        <v>0.625</v>
      </c>
      <c r="AA19" s="290"/>
      <c r="AB19" s="290"/>
      <c r="AC19" s="290"/>
      <c r="AD19" s="290"/>
      <c r="AE19" s="290"/>
      <c r="AF19" s="290"/>
      <c r="AG19" s="242" t="str">
        <f>IF(OR(Sheet1!C152="",Sheet1!C152=" "),"",Sheet1!C152)</f>
        <v/>
      </c>
      <c r="AH19" s="307" t="str">
        <f>IF($AG$19="","",$AG$19-$Z$19)</f>
        <v/>
      </c>
      <c r="AI19" s="275"/>
      <c r="AJ19" s="289" t="s">
        <v>307</v>
      </c>
      <c r="AK19" s="288" t="str">
        <f>IF(OR(Sheet1!C172="",Sheet1!C172=" "),"",Sheet1!C172)</f>
        <v/>
      </c>
      <c r="AL19" s="248"/>
      <c r="AM19" s="282"/>
      <c r="AN19" s="282"/>
      <c r="AO19" s="228"/>
      <c r="AP19" s="510"/>
      <c r="AQ19" s="234"/>
      <c r="AR19" s="234"/>
      <c r="AS19" s="234"/>
      <c r="AT19" s="234"/>
      <c r="AU19" s="234"/>
      <c r="AV19" s="234"/>
      <c r="AW19" s="275"/>
      <c r="AX19" s="255"/>
      <c r="AY19" s="255"/>
      <c r="AZ19" s="255"/>
      <c r="BA19" s="255"/>
      <c r="BB19" s="255"/>
      <c r="BC19" s="255"/>
      <c r="BD19" s="255"/>
      <c r="BE19" s="255"/>
      <c r="BF19" s="255"/>
      <c r="BG19" s="255"/>
      <c r="BH19" s="255"/>
      <c r="BI19" s="255"/>
      <c r="BJ19" s="255"/>
      <c r="BK19" s="255"/>
      <c r="BL19" s="255"/>
      <c r="BM19" s="255"/>
      <c r="BN19" s="255"/>
      <c r="BO19" s="255"/>
      <c r="BP19" s="255"/>
      <c r="BQ19" s="255"/>
      <c r="BR19" s="255"/>
      <c r="BS19" s="255"/>
      <c r="BT19" s="308"/>
      <c r="BU19" s="308"/>
      <c r="BV19" s="308"/>
      <c r="BW19" s="308"/>
      <c r="BX19" s="308"/>
      <c r="BY19" s="308"/>
      <c r="BZ19" s="308"/>
      <c r="CA19" s="308"/>
      <c r="CB19" s="308"/>
      <c r="CC19" s="308"/>
      <c r="CD19" s="308"/>
      <c r="CE19" s="308"/>
      <c r="CF19" s="308"/>
      <c r="CG19" s="308"/>
      <c r="CH19" s="308"/>
      <c r="CI19" s="308"/>
      <c r="CJ19" s="308"/>
      <c r="CK19" s="308"/>
      <c r="CL19" s="308"/>
      <c r="CM19" s="308"/>
      <c r="CN19" s="308"/>
      <c r="CO19" s="308"/>
      <c r="CP19" s="308"/>
      <c r="CQ19" s="308"/>
      <c r="CR19" s="308"/>
      <c r="CS19" s="308"/>
      <c r="CT19" s="308"/>
      <c r="CU19" s="308"/>
      <c r="CV19" s="308"/>
      <c r="CW19" s="308"/>
      <c r="CX19" s="308"/>
      <c r="CY19" s="308"/>
      <c r="CZ19" s="308"/>
      <c r="DA19" s="308"/>
      <c r="DB19" s="308"/>
      <c r="DC19" s="308"/>
      <c r="DD19" s="308"/>
      <c r="DE19" s="308"/>
      <c r="DF19" s="308"/>
      <c r="DG19" s="308"/>
      <c r="DH19" s="308"/>
      <c r="DI19" s="308"/>
      <c r="DJ19" s="308"/>
      <c r="DK19" s="308"/>
      <c r="DL19" s="308"/>
    </row>
    <row r="20" spans="1:116" s="309" customFormat="1" ht="45.95" customHeight="1" x14ac:dyDescent="0.55000000000000004">
      <c r="A20" s="259"/>
      <c r="B20" s="260" t="s">
        <v>119</v>
      </c>
      <c r="C20" s="261"/>
      <c r="D20" s="298"/>
      <c r="E20" s="298"/>
      <c r="F20" s="299"/>
      <c r="G20" s="299"/>
      <c r="H20" s="299"/>
      <c r="I20" s="299"/>
      <c r="J20" s="299"/>
      <c r="K20" s="300"/>
      <c r="L20" s="301"/>
      <c r="M20" s="302"/>
      <c r="N20" s="303"/>
      <c r="O20" s="303"/>
      <c r="P20" s="303"/>
      <c r="Q20" s="303"/>
      <c r="R20" s="303"/>
      <c r="S20" s="291">
        <f>IF(OR(Sheet1!C41="",Sheet1!C41=" "),0,IF(Sheet1!C41&gt;1,1,Sheet1!C41))</f>
        <v>0</v>
      </c>
      <c r="T20" s="274"/>
      <c r="U20" s="268" t="s">
        <v>100</v>
      </c>
      <c r="V20" s="288" t="str">
        <f>IF(OR(Sheet1!C86="",Sheet1!C86=" "),"",Sheet1!C86)</f>
        <v/>
      </c>
      <c r="W20" s="228"/>
      <c r="X20" s="259"/>
      <c r="Y20" s="260" t="s">
        <v>342</v>
      </c>
      <c r="Z20" s="290"/>
      <c r="AA20" s="290"/>
      <c r="AB20" s="290"/>
      <c r="AC20" s="290"/>
      <c r="AD20" s="290"/>
      <c r="AE20" s="290"/>
      <c r="AF20" s="290"/>
      <c r="AG20" s="290"/>
      <c r="AH20" s="291" t="str">
        <f>IF(OR(Sheet1!C153="",Sheet1!C153=" "),"",Sheet1!C153)</f>
        <v/>
      </c>
      <c r="AI20" s="275"/>
      <c r="AJ20" s="289" t="s">
        <v>308</v>
      </c>
      <c r="AK20" s="288" t="str">
        <f>IF(OR(Sheet1!C173="",Sheet1!C173=" "),"",Sheet1!C173)</f>
        <v/>
      </c>
      <c r="AL20" s="248"/>
      <c r="AM20" s="282"/>
      <c r="AN20" s="282"/>
      <c r="AO20" s="228"/>
      <c r="AP20" s="509" t="str">
        <f>IF(Sheet1!E22="","",Sheet1!E22)</f>
        <v/>
      </c>
      <c r="AQ20" s="234"/>
      <c r="AR20" s="234"/>
      <c r="AS20" s="234"/>
      <c r="AT20" s="234"/>
      <c r="AU20" s="234"/>
      <c r="AV20" s="234"/>
      <c r="AW20" s="275"/>
      <c r="AX20" s="255"/>
      <c r="AY20" s="255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308"/>
      <c r="BU20" s="308"/>
      <c r="BV20" s="308"/>
      <c r="BW20" s="308"/>
      <c r="BX20" s="308"/>
      <c r="BY20" s="308"/>
      <c r="BZ20" s="308"/>
      <c r="CA20" s="308"/>
      <c r="CB20" s="308"/>
      <c r="CC20" s="308"/>
      <c r="CD20" s="308"/>
      <c r="CE20" s="308"/>
      <c r="CF20" s="308"/>
      <c r="CG20" s="308"/>
      <c r="CH20" s="308"/>
      <c r="CI20" s="308"/>
      <c r="CJ20" s="308"/>
      <c r="CK20" s="308"/>
      <c r="CL20" s="308"/>
      <c r="CM20" s="308"/>
      <c r="CN20" s="308"/>
      <c r="CO20" s="308"/>
      <c r="CP20" s="308"/>
      <c r="CQ20" s="308"/>
      <c r="CR20" s="308"/>
      <c r="CS20" s="308"/>
      <c r="CT20" s="308"/>
      <c r="CU20" s="308"/>
      <c r="CV20" s="308"/>
      <c r="CW20" s="308"/>
      <c r="CX20" s="308"/>
      <c r="CY20" s="308"/>
      <c r="CZ20" s="308"/>
      <c r="DA20" s="308"/>
      <c r="DB20" s="308"/>
      <c r="DC20" s="308"/>
      <c r="DD20" s="308"/>
      <c r="DE20" s="308"/>
      <c r="DF20" s="308"/>
      <c r="DG20" s="308"/>
      <c r="DH20" s="308"/>
      <c r="DI20" s="308"/>
      <c r="DJ20" s="308"/>
      <c r="DK20" s="308"/>
      <c r="DL20" s="308"/>
    </row>
    <row r="21" spans="1:116" s="309" customFormat="1" ht="45.95" customHeight="1" thickBot="1" x14ac:dyDescent="0.6">
      <c r="A21" s="259"/>
      <c r="B21" s="260" t="s">
        <v>71</v>
      </c>
      <c r="C21" s="261"/>
      <c r="D21" s="298"/>
      <c r="E21" s="298"/>
      <c r="F21" s="299"/>
      <c r="G21" s="299"/>
      <c r="H21" s="299"/>
      <c r="I21" s="299"/>
      <c r="J21" s="299"/>
      <c r="K21" s="300"/>
      <c r="L21" s="301"/>
      <c r="M21" s="302"/>
      <c r="N21" s="303"/>
      <c r="O21" s="303"/>
      <c r="P21" s="303"/>
      <c r="Q21" s="303"/>
      <c r="R21" s="303"/>
      <c r="S21" s="291">
        <f>IF(OR(Sheet1!C42="",Sheet1!C42=" "),0,IF(Sheet1!C42&gt;1,1,Sheet1!C42))</f>
        <v>0</v>
      </c>
      <c r="T21" s="274"/>
      <c r="U21" s="268" t="s">
        <v>101</v>
      </c>
      <c r="V21" s="288" t="str">
        <f>IF(OR(Sheet1!C87="",Sheet1!C87=" "),"",Sheet1!C87)</f>
        <v/>
      </c>
      <c r="W21" s="228"/>
      <c r="X21" s="259"/>
      <c r="Y21" s="260" t="s">
        <v>343</v>
      </c>
      <c r="Z21" s="290"/>
      <c r="AA21" s="290"/>
      <c r="AB21" s="290"/>
      <c r="AC21" s="290"/>
      <c r="AD21" s="290"/>
      <c r="AE21" s="290"/>
      <c r="AF21" s="290"/>
      <c r="AG21" s="290"/>
      <c r="AH21" s="291">
        <f>IF(OR(Sheet1!E154="",Sheet1!E154=" "),"",Sheet1!E154)</f>
        <v>0</v>
      </c>
      <c r="AI21" s="275"/>
      <c r="AJ21" s="289" t="s">
        <v>309</v>
      </c>
      <c r="AK21" s="288" t="str">
        <f>IF(OR(Sheet1!C174="",Sheet1!C174=" "),"",Sheet1!C174)</f>
        <v/>
      </c>
      <c r="AL21" s="248"/>
      <c r="AM21" s="282"/>
      <c r="AN21" s="282"/>
      <c r="AO21" s="228"/>
      <c r="AP21" s="510"/>
      <c r="AQ21" s="310"/>
      <c r="AR21" s="310"/>
      <c r="AS21" s="275"/>
      <c r="AT21" s="310"/>
      <c r="AU21" s="275"/>
      <c r="AV21" s="275"/>
      <c r="AW21" s="27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308"/>
      <c r="BU21" s="308"/>
      <c r="BV21" s="308"/>
      <c r="BW21" s="308"/>
      <c r="BX21" s="308"/>
      <c r="BY21" s="308"/>
      <c r="BZ21" s="308"/>
      <c r="CA21" s="308"/>
      <c r="CB21" s="308"/>
      <c r="CC21" s="308"/>
      <c r="CD21" s="308"/>
      <c r="CE21" s="308"/>
      <c r="CF21" s="308"/>
      <c r="CG21" s="308"/>
      <c r="CH21" s="308"/>
      <c r="CI21" s="308"/>
      <c r="CJ21" s="308"/>
      <c r="CK21" s="308"/>
      <c r="CL21" s="308"/>
      <c r="CM21" s="308"/>
      <c r="CN21" s="308"/>
      <c r="CO21" s="308"/>
      <c r="CP21" s="308"/>
      <c r="CQ21" s="308"/>
      <c r="CR21" s="308"/>
      <c r="CS21" s="308"/>
      <c r="CT21" s="308"/>
      <c r="CU21" s="308"/>
      <c r="CV21" s="308"/>
      <c r="CW21" s="308"/>
      <c r="CX21" s="308"/>
      <c r="CY21" s="308"/>
      <c r="CZ21" s="308"/>
      <c r="DA21" s="308"/>
      <c r="DB21" s="308"/>
      <c r="DC21" s="308"/>
      <c r="DD21" s="308"/>
      <c r="DE21" s="308"/>
      <c r="DF21" s="308"/>
      <c r="DG21" s="308"/>
      <c r="DH21" s="308"/>
      <c r="DI21" s="308"/>
      <c r="DJ21" s="308"/>
      <c r="DK21" s="308"/>
      <c r="DL21" s="308"/>
    </row>
    <row r="22" spans="1:116" s="309" customFormat="1" ht="45.95" customHeight="1" thickBot="1" x14ac:dyDescent="0.6">
      <c r="A22" s="259"/>
      <c r="B22" s="260" t="s">
        <v>120</v>
      </c>
      <c r="C22" s="261"/>
      <c r="D22" s="298"/>
      <c r="E22" s="298"/>
      <c r="F22" s="299"/>
      <c r="G22" s="299"/>
      <c r="H22" s="299"/>
      <c r="I22" s="299"/>
      <c r="J22" s="299"/>
      <c r="K22" s="300"/>
      <c r="L22" s="301"/>
      <c r="M22" s="302"/>
      <c r="N22" s="303"/>
      <c r="O22" s="303"/>
      <c r="P22" s="303"/>
      <c r="Q22" s="303"/>
      <c r="R22" s="303"/>
      <c r="S22" s="291" t="str">
        <f>IF(OR(Sheet1!C43="",Sheet1!C43=" "),0,Sheet1!C43)</f>
        <v xml:space="preserve"> 1/2</v>
      </c>
      <c r="T22" s="274"/>
      <c r="U22" s="268" t="s">
        <v>102</v>
      </c>
      <c r="V22" s="288" t="str">
        <f>IF(OR(Sheet1!C88="",Sheet1!C88=" "),"",Sheet1!C88)</f>
        <v/>
      </c>
      <c r="W22" s="228"/>
      <c r="X22" s="259"/>
      <c r="Y22" s="260" t="s">
        <v>344</v>
      </c>
      <c r="Z22" s="290"/>
      <c r="AA22" s="290"/>
      <c r="AB22" s="290"/>
      <c r="AC22" s="290"/>
      <c r="AD22" s="290"/>
      <c r="AE22" s="290"/>
      <c r="AF22" s="290"/>
      <c r="AG22" s="290"/>
      <c r="AH22" s="291" t="str">
        <f>IF(OR(Sheet1!C155="",Sheet1!C155=" "),"",Sheet1!C155)</f>
        <v/>
      </c>
      <c r="AI22" s="275"/>
      <c r="AJ22" s="289" t="s">
        <v>310</v>
      </c>
      <c r="AK22" s="288" t="str">
        <f>IF(OR(Sheet1!E175="",Sheet1!E175=" ",Sheet1!E175=0),"",Sheet1!E175)</f>
        <v/>
      </c>
      <c r="AL22" s="248"/>
      <c r="AM22" s="282"/>
      <c r="AN22" s="282"/>
      <c r="AO22" s="228"/>
      <c r="AP22" s="275"/>
      <c r="AQ22" s="310"/>
      <c r="AR22" s="310"/>
      <c r="AS22" s="275"/>
      <c r="AT22" s="310"/>
      <c r="AU22" s="275"/>
      <c r="AV22" s="275"/>
      <c r="AW22" s="275"/>
      <c r="AX22" s="255"/>
      <c r="AY22" s="255"/>
      <c r="AZ22" s="255"/>
      <c r="BA22" s="255"/>
      <c r="BB22" s="255"/>
      <c r="BC22" s="255"/>
      <c r="BD22" s="255"/>
      <c r="BE22" s="255"/>
      <c r="BF22" s="255"/>
      <c r="BG22" s="255"/>
      <c r="BH22" s="255"/>
      <c r="BI22" s="255"/>
      <c r="BJ22" s="255"/>
      <c r="BK22" s="255"/>
      <c r="BL22" s="255"/>
      <c r="BM22" s="255"/>
      <c r="BN22" s="255"/>
      <c r="BO22" s="255"/>
      <c r="BP22" s="255"/>
      <c r="BQ22" s="255"/>
      <c r="BR22" s="255"/>
      <c r="BS22" s="255"/>
      <c r="BT22" s="308"/>
      <c r="BU22" s="308"/>
      <c r="BV22" s="308"/>
      <c r="BW22" s="308"/>
      <c r="BX22" s="308"/>
      <c r="BY22" s="308"/>
      <c r="BZ22" s="308"/>
      <c r="CA22" s="308"/>
      <c r="CB22" s="308"/>
      <c r="CC22" s="308"/>
      <c r="CD22" s="308"/>
      <c r="CE22" s="308"/>
      <c r="CF22" s="308"/>
      <c r="CG22" s="308"/>
      <c r="CH22" s="308"/>
      <c r="CI22" s="308"/>
      <c r="CJ22" s="308"/>
      <c r="CK22" s="308"/>
      <c r="CL22" s="308"/>
      <c r="CM22" s="308"/>
      <c r="CN22" s="308"/>
      <c r="CO22" s="308"/>
      <c r="CP22" s="308"/>
      <c r="CQ22" s="308"/>
      <c r="CR22" s="308"/>
      <c r="CS22" s="308"/>
      <c r="CT22" s="308"/>
      <c r="CU22" s="308"/>
      <c r="CV22" s="308"/>
      <c r="CW22" s="308"/>
      <c r="CX22" s="308"/>
      <c r="CY22" s="308"/>
      <c r="CZ22" s="308"/>
      <c r="DA22" s="308"/>
      <c r="DB22" s="308"/>
      <c r="DC22" s="308"/>
      <c r="DD22" s="308"/>
      <c r="DE22" s="308"/>
      <c r="DF22" s="308"/>
      <c r="DG22" s="308"/>
      <c r="DH22" s="308"/>
      <c r="DI22" s="308"/>
      <c r="DJ22" s="308"/>
      <c r="DK22" s="308"/>
      <c r="DL22" s="308"/>
    </row>
    <row r="23" spans="1:116" s="309" customFormat="1" ht="45.95" customHeight="1" x14ac:dyDescent="0.55000000000000004">
      <c r="A23" s="259"/>
      <c r="B23" s="260" t="s">
        <v>118</v>
      </c>
      <c r="C23" s="261"/>
      <c r="D23" s="298"/>
      <c r="E23" s="298"/>
      <c r="F23" s="299"/>
      <c r="G23" s="299"/>
      <c r="H23" s="299"/>
      <c r="I23" s="299"/>
      <c r="J23" s="299"/>
      <c r="K23" s="300"/>
      <c r="L23" s="301"/>
      <c r="M23" s="302"/>
      <c r="N23" s="303"/>
      <c r="O23" s="303"/>
      <c r="P23" s="303"/>
      <c r="Q23" s="303"/>
      <c r="R23" s="303"/>
      <c r="S23" s="291">
        <f>IF(OR(Sheet1!C44="",Sheet1!C44=" "),0,CONCATENATE("-",Sheet1!C44))</f>
        <v>0</v>
      </c>
      <c r="T23" s="274"/>
      <c r="U23" s="268" t="s">
        <v>103</v>
      </c>
      <c r="V23" s="288" t="str">
        <f>IF(OR(Sheet1!C89="",Sheet1!C89=" "),"",Sheet1!C89)</f>
        <v/>
      </c>
      <c r="W23" s="228"/>
      <c r="X23" s="259"/>
      <c r="Y23" s="260" t="s">
        <v>345</v>
      </c>
      <c r="Z23" s="290"/>
      <c r="AA23" s="290"/>
      <c r="AB23" s="290"/>
      <c r="AC23" s="290"/>
      <c r="AD23" s="290"/>
      <c r="AE23" s="290"/>
      <c r="AF23" s="290"/>
      <c r="AG23" s="290"/>
      <c r="AH23" s="291" t="str">
        <f>IF(OR(Sheet1!C156="",Sheet1!C156=" "),"",Sheet1!C156)</f>
        <v/>
      </c>
      <c r="AI23" s="275"/>
      <c r="AJ23" s="289" t="s">
        <v>649</v>
      </c>
      <c r="AK23" s="288" t="str">
        <f>IF(OR(Sheet1!C176="",Sheet1!C176=" "),"",Sheet1!C176)</f>
        <v/>
      </c>
      <c r="AL23" s="248"/>
      <c r="AM23" s="282"/>
      <c r="AN23" s="282"/>
      <c r="AO23" s="228"/>
      <c r="AP23" s="493" t="s">
        <v>517</v>
      </c>
      <c r="AQ23" s="494"/>
      <c r="AR23" s="275"/>
      <c r="AS23" s="311"/>
      <c r="AT23" s="311"/>
      <c r="AU23" s="312"/>
      <c r="AV23" s="275"/>
      <c r="AW23" s="275"/>
      <c r="AX23" s="255"/>
      <c r="AY23" s="255"/>
      <c r="AZ23" s="255"/>
      <c r="BA23" s="255"/>
      <c r="BB23" s="255"/>
      <c r="BC23" s="255"/>
      <c r="BD23" s="255"/>
      <c r="BE23" s="255"/>
      <c r="BF23" s="255"/>
      <c r="BG23" s="255"/>
      <c r="BH23" s="255"/>
      <c r="BI23" s="255"/>
      <c r="BJ23" s="255"/>
      <c r="BK23" s="255"/>
      <c r="BL23" s="255"/>
      <c r="BM23" s="255"/>
      <c r="BN23" s="255"/>
      <c r="BO23" s="255"/>
      <c r="BP23" s="255"/>
      <c r="BQ23" s="255"/>
      <c r="BR23" s="255"/>
      <c r="BS23" s="255"/>
      <c r="BT23" s="308"/>
      <c r="BU23" s="308"/>
      <c r="BV23" s="308"/>
      <c r="BW23" s="308"/>
      <c r="BX23" s="308"/>
      <c r="BY23" s="308"/>
      <c r="BZ23" s="308"/>
      <c r="CA23" s="308"/>
      <c r="CB23" s="308"/>
      <c r="CC23" s="308"/>
      <c r="CD23" s="308"/>
      <c r="CE23" s="308"/>
      <c r="CF23" s="308"/>
      <c r="CG23" s="308"/>
      <c r="CH23" s="308"/>
      <c r="CI23" s="308"/>
      <c r="CJ23" s="308"/>
      <c r="CK23" s="308"/>
      <c r="CL23" s="308"/>
      <c r="CM23" s="308"/>
      <c r="CN23" s="308"/>
      <c r="CO23" s="308"/>
      <c r="CP23" s="308"/>
      <c r="CQ23" s="308"/>
      <c r="CR23" s="308"/>
      <c r="CS23" s="308"/>
      <c r="CT23" s="308"/>
      <c r="CU23" s="308"/>
      <c r="CV23" s="308"/>
      <c r="CW23" s="308"/>
      <c r="CX23" s="308"/>
      <c r="CY23" s="308"/>
      <c r="CZ23" s="308"/>
      <c r="DA23" s="308"/>
      <c r="DB23" s="308"/>
      <c r="DC23" s="308"/>
      <c r="DD23" s="308"/>
      <c r="DE23" s="308"/>
      <c r="DF23" s="308"/>
      <c r="DG23" s="308"/>
      <c r="DH23" s="308"/>
      <c r="DI23" s="308"/>
      <c r="DJ23" s="308"/>
      <c r="DK23" s="308"/>
      <c r="DL23" s="308"/>
    </row>
    <row r="24" spans="1:116" s="309" customFormat="1" ht="45.95" customHeight="1" x14ac:dyDescent="0.55000000000000004">
      <c r="A24" s="259"/>
      <c r="B24" s="260" t="s">
        <v>72</v>
      </c>
      <c r="C24" s="261"/>
      <c r="D24" s="298"/>
      <c r="E24" s="298"/>
      <c r="F24" s="299"/>
      <c r="G24" s="299"/>
      <c r="H24" s="299"/>
      <c r="I24" s="299"/>
      <c r="J24" s="299"/>
      <c r="K24" s="300"/>
      <c r="L24" s="301"/>
      <c r="M24" s="302"/>
      <c r="N24" s="303"/>
      <c r="O24" s="303"/>
      <c r="P24" s="303"/>
      <c r="Q24" s="303"/>
      <c r="R24" s="303"/>
      <c r="S24" s="291">
        <f>IF(OR(Sheet1!C45="",Sheet1!C45=" "),0,Sheet1!C45)</f>
        <v>0</v>
      </c>
      <c r="T24" s="274"/>
      <c r="U24" s="268" t="s">
        <v>104</v>
      </c>
      <c r="V24" s="288" t="str">
        <f>IF(OR(Sheet1!C90="",Sheet1!C90=" "),"",Sheet1!C90)</f>
        <v/>
      </c>
      <c r="W24" s="228"/>
      <c r="X24" s="259"/>
      <c r="Y24" s="260" t="s">
        <v>346</v>
      </c>
      <c r="Z24" s="290"/>
      <c r="AA24" s="290"/>
      <c r="AB24" s="290"/>
      <c r="AC24" s="290"/>
      <c r="AD24" s="290"/>
      <c r="AE24" s="290"/>
      <c r="AF24" s="290"/>
      <c r="AG24" s="290"/>
      <c r="AH24" s="291" t="str">
        <f>IF(OR(Sheet1!E157="",Sheet1!E157=" "),"",Sheet1!E157)</f>
        <v/>
      </c>
      <c r="AI24" s="275"/>
      <c r="AJ24" s="289" t="s">
        <v>312</v>
      </c>
      <c r="AK24" s="288" t="str">
        <f>IF(OR(Sheet1!C177="",Sheet1!C177=" "),"",Sheet1!C177)</f>
        <v/>
      </c>
      <c r="AL24" s="248"/>
      <c r="AM24" s="282"/>
      <c r="AN24" s="282"/>
      <c r="AO24" s="228"/>
      <c r="AP24" s="268" t="s">
        <v>624</v>
      </c>
      <c r="AQ24" s="288" t="str">
        <f>IF(OR(Sheet1!C297="",Sheet1!C297=" "),"",Sheet1!C297)</f>
        <v/>
      </c>
      <c r="AR24" s="275"/>
      <c r="AS24" s="313"/>
      <c r="AT24" s="314"/>
      <c r="AU24" s="315"/>
      <c r="AV24" s="275"/>
      <c r="AW24" s="275"/>
      <c r="AX24" s="255"/>
      <c r="AY24" s="255"/>
      <c r="AZ24" s="255"/>
      <c r="BA24" s="255"/>
      <c r="BB24" s="255"/>
      <c r="BC24" s="255"/>
      <c r="BD24" s="255"/>
      <c r="BE24" s="255"/>
      <c r="BF24" s="255"/>
      <c r="BG24" s="255"/>
      <c r="BH24" s="255"/>
      <c r="BI24" s="255"/>
      <c r="BJ24" s="255"/>
      <c r="BK24" s="255"/>
      <c r="BL24" s="255"/>
      <c r="BM24" s="255"/>
      <c r="BN24" s="255"/>
      <c r="BO24" s="255"/>
      <c r="BP24" s="255"/>
      <c r="BQ24" s="255"/>
      <c r="BR24" s="255"/>
      <c r="BS24" s="255"/>
      <c r="BT24" s="308"/>
      <c r="BU24" s="308"/>
      <c r="BV24" s="308"/>
      <c r="BW24" s="308"/>
      <c r="BX24" s="308"/>
      <c r="BY24" s="308"/>
      <c r="BZ24" s="308"/>
      <c r="CA24" s="308"/>
      <c r="CB24" s="308"/>
      <c r="CC24" s="308"/>
      <c r="CD24" s="308"/>
      <c r="CE24" s="308"/>
      <c r="CF24" s="308"/>
      <c r="CG24" s="308"/>
      <c r="CH24" s="308"/>
      <c r="CI24" s="308"/>
      <c r="CJ24" s="308"/>
      <c r="CK24" s="308"/>
      <c r="CL24" s="308"/>
      <c r="CM24" s="308"/>
      <c r="CN24" s="308"/>
      <c r="CO24" s="308"/>
      <c r="CP24" s="308"/>
      <c r="CQ24" s="308"/>
      <c r="CR24" s="308"/>
      <c r="CS24" s="308"/>
      <c r="CT24" s="308"/>
      <c r="CU24" s="308"/>
      <c r="CV24" s="308"/>
      <c r="CW24" s="308"/>
      <c r="CX24" s="308"/>
      <c r="CY24" s="308"/>
      <c r="CZ24" s="308"/>
      <c r="DA24" s="308"/>
      <c r="DB24" s="308"/>
      <c r="DC24" s="308"/>
      <c r="DD24" s="308"/>
      <c r="DE24" s="308"/>
      <c r="DF24" s="308"/>
      <c r="DG24" s="308"/>
      <c r="DH24" s="308"/>
      <c r="DI24" s="308"/>
      <c r="DJ24" s="308"/>
      <c r="DK24" s="308"/>
      <c r="DL24" s="308"/>
    </row>
    <row r="25" spans="1:116" s="309" customFormat="1" ht="45.95" customHeight="1" x14ac:dyDescent="0.55000000000000004">
      <c r="A25" s="259"/>
      <c r="B25" s="260" t="s">
        <v>121</v>
      </c>
      <c r="C25" s="261"/>
      <c r="D25" s="298"/>
      <c r="E25" s="298"/>
      <c r="F25" s="299"/>
      <c r="G25" s="299"/>
      <c r="H25" s="299"/>
      <c r="I25" s="299"/>
      <c r="J25" s="299"/>
      <c r="K25" s="300"/>
      <c r="L25" s="301"/>
      <c r="M25" s="302"/>
      <c r="N25" s="303"/>
      <c r="O25" s="303"/>
      <c r="P25" s="303"/>
      <c r="Q25" s="303"/>
      <c r="R25" s="303"/>
      <c r="S25" s="291" t="str">
        <f>IF(OR(Sheet1!C46="",Sheet1!C46=" "),"",IF(Sheet1!C46=1,0.394,0))</f>
        <v/>
      </c>
      <c r="T25" s="274"/>
      <c r="U25" s="268" t="s">
        <v>105</v>
      </c>
      <c r="V25" s="288" t="str">
        <f>IF(OR(Sheet1!C91="",Sheet1!C91=" "),"",Sheet1!C91)</f>
        <v/>
      </c>
      <c r="W25" s="228"/>
      <c r="X25" s="259"/>
      <c r="Y25" s="260" t="s">
        <v>347</v>
      </c>
      <c r="Z25" s="290">
        <v>1.5</v>
      </c>
      <c r="AA25" s="290"/>
      <c r="AB25" s="290"/>
      <c r="AC25" s="290"/>
      <c r="AD25" s="290"/>
      <c r="AE25" s="290"/>
      <c r="AF25" s="290"/>
      <c r="AG25" s="291" t="str">
        <f>IF(OR(Sheet1!C158="",Sheet1!C158=" "),"",Sheet1!C158)</f>
        <v/>
      </c>
      <c r="AH25" s="291" t="str">
        <f>IF(AG25="","",AG25-Z25)</f>
        <v/>
      </c>
      <c r="AI25" s="275"/>
      <c r="AJ25" s="289" t="s">
        <v>313</v>
      </c>
      <c r="AK25" s="288" t="str">
        <f>IF(OR(Sheet1!C178="",Sheet1!C178=" "),"",Sheet1!C178)</f>
        <v/>
      </c>
      <c r="AL25" s="248"/>
      <c r="AM25" s="282"/>
      <c r="AN25" s="282"/>
      <c r="AO25" s="228"/>
      <c r="AP25" s="268" t="s">
        <v>625</v>
      </c>
      <c r="AQ25" s="288" t="str">
        <f>IF(OR(Sheet1!C298="",Sheet1!C298=" "),"",Sheet1!C298)</f>
        <v/>
      </c>
      <c r="AR25" s="275"/>
      <c r="AS25" s="313"/>
      <c r="AT25" s="314"/>
      <c r="AU25" s="315"/>
      <c r="AV25" s="275"/>
      <c r="AW25" s="275"/>
      <c r="AX25" s="255"/>
      <c r="AY25" s="255"/>
      <c r="AZ25" s="255"/>
      <c r="BA25" s="255"/>
      <c r="BB25" s="255"/>
      <c r="BC25" s="255"/>
      <c r="BD25" s="255"/>
      <c r="BE25" s="255"/>
      <c r="BF25" s="255"/>
      <c r="BG25" s="255"/>
      <c r="BH25" s="255"/>
      <c r="BI25" s="255"/>
      <c r="BJ25" s="255"/>
      <c r="BK25" s="255"/>
      <c r="BL25" s="255"/>
      <c r="BM25" s="255"/>
      <c r="BN25" s="255"/>
      <c r="BO25" s="255"/>
      <c r="BP25" s="255"/>
      <c r="BQ25" s="255"/>
      <c r="BR25" s="255"/>
      <c r="BS25" s="255"/>
      <c r="BT25" s="308"/>
      <c r="BU25" s="308"/>
      <c r="BV25" s="308"/>
      <c r="BW25" s="308"/>
      <c r="BX25" s="308"/>
      <c r="BY25" s="308"/>
      <c r="BZ25" s="308"/>
      <c r="CA25" s="308"/>
      <c r="CB25" s="308"/>
      <c r="CC25" s="308"/>
      <c r="CD25" s="308"/>
      <c r="CE25" s="308"/>
      <c r="CF25" s="308"/>
      <c r="CG25" s="308"/>
      <c r="CH25" s="308"/>
      <c r="CI25" s="308"/>
      <c r="CJ25" s="308"/>
      <c r="CK25" s="308"/>
      <c r="CL25" s="308"/>
      <c r="CM25" s="308"/>
      <c r="CN25" s="308"/>
      <c r="CO25" s="308"/>
      <c r="CP25" s="308"/>
      <c r="CQ25" s="308"/>
      <c r="CR25" s="308"/>
      <c r="CS25" s="308"/>
      <c r="CT25" s="308"/>
      <c r="CU25" s="308"/>
      <c r="CV25" s="308"/>
      <c r="CW25" s="308"/>
      <c r="CX25" s="308"/>
      <c r="CY25" s="308"/>
      <c r="CZ25" s="308"/>
      <c r="DA25" s="308"/>
      <c r="DB25" s="308"/>
      <c r="DC25" s="308"/>
      <c r="DD25" s="308"/>
      <c r="DE25" s="308"/>
      <c r="DF25" s="308"/>
      <c r="DG25" s="308"/>
      <c r="DH25" s="308"/>
      <c r="DI25" s="308"/>
      <c r="DJ25" s="308"/>
      <c r="DK25" s="308"/>
      <c r="DL25" s="308"/>
    </row>
    <row r="26" spans="1:116" s="309" customFormat="1" ht="45.95" customHeight="1" x14ac:dyDescent="0.55000000000000004">
      <c r="A26" s="259"/>
      <c r="B26" s="260" t="s">
        <v>122</v>
      </c>
      <c r="C26" s="261"/>
      <c r="D26" s="298"/>
      <c r="E26" s="298"/>
      <c r="F26" s="299"/>
      <c r="G26" s="299"/>
      <c r="H26" s="299"/>
      <c r="I26" s="299"/>
      <c r="J26" s="299"/>
      <c r="K26" s="300"/>
      <c r="L26" s="301"/>
      <c r="M26" s="302"/>
      <c r="N26" s="303"/>
      <c r="O26" s="303"/>
      <c r="P26" s="303"/>
      <c r="Q26" s="303"/>
      <c r="R26" s="303"/>
      <c r="S26" s="291" t="str">
        <f>IF(OR(Sheet1!C47="",Sheet1!C47=" "),"",IF(Sheet1!C47=1,0.394,0))</f>
        <v/>
      </c>
      <c r="T26" s="274"/>
      <c r="U26" s="268" t="s">
        <v>106</v>
      </c>
      <c r="V26" s="288" t="str">
        <f>IF(OR(Sheet1!C92="",Sheet1!C92=" "),"",Sheet1!C92)</f>
        <v/>
      </c>
      <c r="W26" s="228"/>
      <c r="X26" s="259"/>
      <c r="Y26" s="260" t="s">
        <v>503</v>
      </c>
      <c r="Z26" s="290"/>
      <c r="AA26" s="290"/>
      <c r="AB26" s="290"/>
      <c r="AC26" s="290"/>
      <c r="AD26" s="290"/>
      <c r="AE26" s="290"/>
      <c r="AF26" s="290"/>
      <c r="AG26" s="290"/>
      <c r="AH26" s="291" t="str">
        <f>IF(OR(Sheet1!C159="",Sheet1!C159=" "),"",IF(OR(Sheet1!C204=1,Sheet1!C205=1,Sheet1!C334=1,Sheet1!C335=1,Sheet1!C353=1,Sheet1!C354=1),Sheet1!C159,""))</f>
        <v/>
      </c>
      <c r="AI26" s="275"/>
      <c r="AJ26" s="289" t="s">
        <v>314</v>
      </c>
      <c r="AK26" s="288" t="str">
        <f>IF(OR(Sheet1!C179="",Sheet1!C179=" "),"",Sheet1!C179)</f>
        <v/>
      </c>
      <c r="AL26" s="248"/>
      <c r="AM26" s="282"/>
      <c r="AN26" s="282"/>
      <c r="AO26" s="228"/>
      <c r="AP26" s="268" t="s">
        <v>626</v>
      </c>
      <c r="AQ26" s="288" t="str">
        <f>IF(OR(Sheet1!C299="",Sheet1!C299=" "),"",Sheet1!C299)</f>
        <v/>
      </c>
      <c r="AR26" s="275"/>
      <c r="AS26" s="313"/>
      <c r="AT26" s="314"/>
      <c r="AU26" s="315"/>
      <c r="AV26" s="275"/>
      <c r="AW26" s="275"/>
      <c r="AX26" s="255"/>
      <c r="AY26" s="255"/>
      <c r="AZ26" s="255"/>
      <c r="BA26" s="255"/>
      <c r="BB26" s="255"/>
      <c r="BC26" s="255"/>
      <c r="BD26" s="255"/>
      <c r="BE26" s="255"/>
      <c r="BF26" s="255"/>
      <c r="BG26" s="255"/>
      <c r="BH26" s="255"/>
      <c r="BI26" s="255"/>
      <c r="BJ26" s="255"/>
      <c r="BK26" s="255"/>
      <c r="BL26" s="255"/>
      <c r="BM26" s="255"/>
      <c r="BN26" s="255"/>
      <c r="BO26" s="255"/>
      <c r="BP26" s="255"/>
      <c r="BQ26" s="255"/>
      <c r="BR26" s="255"/>
      <c r="BS26" s="255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</row>
    <row r="27" spans="1:116" s="309" customFormat="1" ht="45.95" customHeight="1" x14ac:dyDescent="0.55000000000000004">
      <c r="A27" s="259"/>
      <c r="B27" s="260" t="s">
        <v>73</v>
      </c>
      <c r="C27" s="261"/>
      <c r="D27" s="298"/>
      <c r="E27" s="298"/>
      <c r="F27" s="299"/>
      <c r="G27" s="299"/>
      <c r="H27" s="299"/>
      <c r="I27" s="299"/>
      <c r="J27" s="299"/>
      <c r="K27" s="300"/>
      <c r="L27" s="301"/>
      <c r="M27" s="302"/>
      <c r="N27" s="303"/>
      <c r="O27" s="303"/>
      <c r="P27" s="303"/>
      <c r="Q27" s="303"/>
      <c r="R27" s="303"/>
      <c r="S27" s="291">
        <f>IF(OR(Sheet1!C48="",Sheet1!C48=" "),0,Sheet1!C48)</f>
        <v>0</v>
      </c>
      <c r="T27" s="274"/>
      <c r="U27" s="268" t="s">
        <v>107</v>
      </c>
      <c r="V27" s="288" t="str">
        <f>IF(OR(Sheet1!C93="",Sheet1!C93=" "),"",Sheet1!C93)</f>
        <v/>
      </c>
      <c r="W27" s="228"/>
      <c r="X27" s="259"/>
      <c r="Y27" s="260" t="s">
        <v>615</v>
      </c>
      <c r="Z27" s="316">
        <v>12.75</v>
      </c>
      <c r="AA27" s="290"/>
      <c r="AB27" s="290"/>
      <c r="AC27" s="290"/>
      <c r="AD27" s="290"/>
      <c r="AE27" s="290"/>
      <c r="AF27" s="290"/>
      <c r="AG27" s="242" t="str">
        <f>IF(OR(Sheet1!C160="",Sheet1!C160=" "),"",Sheet1!C160)</f>
        <v/>
      </c>
      <c r="AH27" s="317" t="str">
        <f>IF($AG$27="","",$AG$27-$Z$27)</f>
        <v/>
      </c>
      <c r="AI27" s="275"/>
      <c r="AJ27" s="289" t="s">
        <v>315</v>
      </c>
      <c r="AK27" s="288" t="str">
        <f>IF(OR(Sheet1!C180="",Sheet1!C180=" "),"",Sheet1!C180)</f>
        <v/>
      </c>
      <c r="AL27" s="248"/>
      <c r="AM27" s="282"/>
      <c r="AN27" s="282"/>
      <c r="AO27" s="228"/>
      <c r="AP27" s="268" t="s">
        <v>627</v>
      </c>
      <c r="AQ27" s="288" t="str">
        <f>IF(OR(Sheet1!C300="",Sheet1!C300=" "),"",Sheet1!C300)</f>
        <v/>
      </c>
      <c r="AR27" s="275"/>
      <c r="AS27" s="313"/>
      <c r="AT27" s="314"/>
      <c r="AU27" s="315"/>
      <c r="AV27" s="275"/>
      <c r="AW27" s="275"/>
      <c r="AX27" s="255"/>
      <c r="AY27" s="255"/>
      <c r="AZ27" s="255"/>
      <c r="BA27" s="255"/>
      <c r="BB27" s="255"/>
      <c r="BC27" s="255"/>
      <c r="BD27" s="255"/>
      <c r="BE27" s="255"/>
      <c r="BF27" s="255"/>
      <c r="BG27" s="255"/>
      <c r="BH27" s="255"/>
      <c r="BI27" s="255"/>
      <c r="BJ27" s="255"/>
      <c r="BK27" s="255"/>
      <c r="BL27" s="255"/>
      <c r="BM27" s="255"/>
      <c r="BN27" s="255"/>
      <c r="BO27" s="255"/>
      <c r="BP27" s="255"/>
      <c r="BQ27" s="255"/>
      <c r="BR27" s="255"/>
      <c r="BS27" s="255"/>
      <c r="BT27" s="308"/>
      <c r="BU27" s="308"/>
      <c r="BV27" s="308"/>
      <c r="BW27" s="308"/>
      <c r="BX27" s="308"/>
      <c r="BY27" s="308"/>
      <c r="BZ27" s="308"/>
      <c r="CA27" s="308"/>
      <c r="CB27" s="308"/>
      <c r="CC27" s="308"/>
      <c r="CD27" s="308"/>
      <c r="CE27" s="308"/>
      <c r="CF27" s="308"/>
      <c r="CG27" s="308"/>
      <c r="CH27" s="308"/>
      <c r="CI27" s="308"/>
      <c r="CJ27" s="308"/>
      <c r="CK27" s="308"/>
      <c r="CL27" s="308"/>
      <c r="CM27" s="308"/>
      <c r="CN27" s="308"/>
      <c r="CO27" s="308"/>
      <c r="CP27" s="308"/>
      <c r="CQ27" s="308"/>
      <c r="CR27" s="308"/>
      <c r="CS27" s="308"/>
      <c r="CT27" s="308"/>
      <c r="CU27" s="308"/>
      <c r="CV27" s="308"/>
      <c r="CW27" s="308"/>
      <c r="CX27" s="308"/>
      <c r="CY27" s="308"/>
      <c r="CZ27" s="308"/>
      <c r="DA27" s="308"/>
      <c r="DB27" s="308"/>
      <c r="DC27" s="308"/>
      <c r="DD27" s="308"/>
      <c r="DE27" s="308"/>
      <c r="DF27" s="308"/>
      <c r="DG27" s="308"/>
      <c r="DH27" s="308"/>
      <c r="DI27" s="308"/>
      <c r="DJ27" s="308"/>
      <c r="DK27" s="308"/>
      <c r="DL27" s="308"/>
    </row>
    <row r="28" spans="1:116" s="309" customFormat="1" ht="45.95" customHeight="1" thickBot="1" x14ac:dyDescent="0.6">
      <c r="A28" s="259"/>
      <c r="B28" s="260" t="s">
        <v>74</v>
      </c>
      <c r="C28" s="261"/>
      <c r="D28" s="298"/>
      <c r="E28" s="298"/>
      <c r="F28" s="299"/>
      <c r="G28" s="299"/>
      <c r="H28" s="299"/>
      <c r="I28" s="299"/>
      <c r="J28" s="299"/>
      <c r="K28" s="300"/>
      <c r="L28" s="301"/>
      <c r="M28" s="302"/>
      <c r="N28" s="303"/>
      <c r="O28" s="303"/>
      <c r="P28" s="303"/>
      <c r="Q28" s="303"/>
      <c r="R28" s="303"/>
      <c r="S28" s="291">
        <f>IF(OR(Sheet1!E49="",Sheet1!E49=" "),0,Sheet1!E49)</f>
        <v>0</v>
      </c>
      <c r="T28" s="274"/>
      <c r="U28" s="268" t="s">
        <v>652</v>
      </c>
      <c r="V28" s="288">
        <f>IF(OR(Sheet1!E94="",Sheet1!E94=" "),"",Sheet1!E94)</f>
        <v>1</v>
      </c>
      <c r="W28" s="228"/>
      <c r="X28" s="259"/>
      <c r="Y28" s="260" t="s">
        <v>650</v>
      </c>
      <c r="Z28" s="316"/>
      <c r="AA28" s="290"/>
      <c r="AB28" s="290"/>
      <c r="AC28" s="290"/>
      <c r="AD28" s="290"/>
      <c r="AE28" s="290"/>
      <c r="AF28" s="290"/>
      <c r="AG28" s="318"/>
      <c r="AH28" s="307" t="str">
        <f>IF($AH$10&lt;0,$AH$10,"")</f>
        <v/>
      </c>
      <c r="AI28" s="275"/>
      <c r="AJ28" s="289" t="s">
        <v>316</v>
      </c>
      <c r="AK28" s="288" t="str">
        <f>IF(OR(Sheet1!C181="",Sheet1!C181=" "),"",Sheet1!C181)</f>
        <v/>
      </c>
      <c r="AL28" s="248"/>
      <c r="AM28" s="282"/>
      <c r="AN28" s="282"/>
      <c r="AO28" s="228"/>
      <c r="AP28" s="292" t="s">
        <v>628</v>
      </c>
      <c r="AQ28" s="319" t="str">
        <f>IF(OR(Sheet1!C301="",Sheet1!C301=" "),"",Sheet1!C301)</f>
        <v/>
      </c>
      <c r="AR28" s="275"/>
      <c r="AS28" s="320"/>
      <c r="AT28" s="321"/>
      <c r="AU28" s="322"/>
      <c r="AV28" s="275"/>
      <c r="AW28" s="275"/>
      <c r="AX28" s="255"/>
      <c r="AY28" s="255"/>
      <c r="AZ28" s="255"/>
      <c r="BA28" s="255"/>
      <c r="BB28" s="255"/>
      <c r="BC28" s="255"/>
      <c r="BD28" s="255"/>
      <c r="BE28" s="255"/>
      <c r="BF28" s="255"/>
      <c r="BG28" s="255"/>
      <c r="BH28" s="255"/>
      <c r="BI28" s="255"/>
      <c r="BJ28" s="255"/>
      <c r="BK28" s="255"/>
      <c r="BL28" s="255"/>
      <c r="BM28" s="255"/>
      <c r="BN28" s="255"/>
      <c r="BO28" s="255"/>
      <c r="BP28" s="255"/>
      <c r="BQ28" s="255"/>
      <c r="BR28" s="255"/>
      <c r="BS28" s="255"/>
      <c r="BT28" s="308"/>
      <c r="BU28" s="308"/>
      <c r="BV28" s="308"/>
      <c r="BW28" s="308"/>
      <c r="BX28" s="308"/>
      <c r="BY28" s="308"/>
      <c r="BZ28" s="308"/>
      <c r="CA28" s="308"/>
      <c r="CB28" s="308"/>
      <c r="CC28" s="308"/>
      <c r="CD28" s="308"/>
      <c r="CE28" s="308"/>
      <c r="CF28" s="308"/>
      <c r="CG28" s="308"/>
      <c r="CH28" s="308"/>
      <c r="CI28" s="308"/>
      <c r="CJ28" s="308"/>
      <c r="CK28" s="308"/>
      <c r="CL28" s="308"/>
      <c r="CM28" s="308"/>
      <c r="CN28" s="308"/>
      <c r="CO28" s="308"/>
      <c r="CP28" s="308"/>
      <c r="CQ28" s="308"/>
      <c r="CR28" s="308"/>
      <c r="CS28" s="308"/>
      <c r="CT28" s="308"/>
      <c r="CU28" s="308"/>
      <c r="CV28" s="308"/>
      <c r="CW28" s="308"/>
      <c r="CX28" s="308"/>
      <c r="CY28" s="308"/>
      <c r="CZ28" s="308"/>
      <c r="DA28" s="308"/>
      <c r="DB28" s="308"/>
      <c r="DC28" s="308"/>
      <c r="DD28" s="308"/>
      <c r="DE28" s="308"/>
      <c r="DF28" s="308"/>
      <c r="DG28" s="308"/>
      <c r="DH28" s="308"/>
      <c r="DI28" s="308"/>
      <c r="DJ28" s="308"/>
      <c r="DK28" s="308"/>
      <c r="DL28" s="308"/>
    </row>
    <row r="29" spans="1:116" s="309" customFormat="1" ht="45.95" customHeight="1" x14ac:dyDescent="0.55000000000000004">
      <c r="A29" s="259"/>
      <c r="B29" s="260" t="s">
        <v>75</v>
      </c>
      <c r="C29" s="261"/>
      <c r="D29" s="298"/>
      <c r="E29" s="298"/>
      <c r="F29" s="299"/>
      <c r="G29" s="299"/>
      <c r="H29" s="299"/>
      <c r="I29" s="299"/>
      <c r="J29" s="299"/>
      <c r="K29" s="300"/>
      <c r="L29" s="301"/>
      <c r="M29" s="302"/>
      <c r="N29" s="303"/>
      <c r="O29" s="303"/>
      <c r="P29" s="303"/>
      <c r="Q29" s="303"/>
      <c r="R29" s="303"/>
      <c r="S29" s="291">
        <f>IF(OR(Sheet1!C51="",Sheet1!C51=" "),0,0.394)</f>
        <v>0</v>
      </c>
      <c r="T29" s="274"/>
      <c r="U29" s="284" t="s">
        <v>109</v>
      </c>
      <c r="V29" s="285"/>
      <c r="W29" s="228"/>
      <c r="X29" s="259"/>
      <c r="Y29" s="260" t="s">
        <v>639</v>
      </c>
      <c r="Z29" s="316"/>
      <c r="AA29" s="290"/>
      <c r="AB29" s="290"/>
      <c r="AC29" s="290"/>
      <c r="AD29" s="290"/>
      <c r="AE29" s="290"/>
      <c r="AF29" s="290"/>
      <c r="AG29" s="318"/>
      <c r="AH29" s="307" t="str">
        <f>IF($AH$11&gt;0,$AH$11,"")</f>
        <v/>
      </c>
      <c r="AI29" s="275"/>
      <c r="AJ29" s="289" t="s">
        <v>317</v>
      </c>
      <c r="AK29" s="288" t="str">
        <f>IF(OR(Sheet1!C182="",Sheet1!C182=" "),"",Sheet1!C182)</f>
        <v/>
      </c>
      <c r="AL29" s="248"/>
      <c r="AM29" s="282"/>
      <c r="AN29" s="282"/>
      <c r="AO29" s="228"/>
      <c r="AP29" s="275"/>
      <c r="AQ29" s="275"/>
      <c r="AR29" s="275"/>
      <c r="AS29" s="323"/>
      <c r="AT29" s="323"/>
      <c r="AU29" s="323"/>
      <c r="AV29" s="275"/>
      <c r="AW29" s="275"/>
      <c r="AX29" s="255"/>
      <c r="AY29" s="255"/>
      <c r="AZ29" s="255"/>
      <c r="BA29" s="255"/>
      <c r="BB29" s="255"/>
      <c r="BC29" s="255"/>
      <c r="BD29" s="255"/>
      <c r="BE29" s="255"/>
      <c r="BF29" s="255"/>
      <c r="BG29" s="255"/>
      <c r="BH29" s="255"/>
      <c r="BI29" s="255"/>
      <c r="BJ29" s="255"/>
      <c r="BK29" s="255"/>
      <c r="BL29" s="255"/>
      <c r="BM29" s="255"/>
      <c r="BN29" s="255"/>
      <c r="BO29" s="255"/>
      <c r="BP29" s="255"/>
      <c r="BQ29" s="255"/>
      <c r="BR29" s="255"/>
      <c r="BS29" s="255"/>
      <c r="BT29" s="308"/>
      <c r="BU29" s="308"/>
      <c r="BV29" s="308"/>
      <c r="BW29" s="308"/>
      <c r="BX29" s="308"/>
      <c r="BY29" s="308"/>
      <c r="BZ29" s="308"/>
      <c r="CA29" s="308"/>
      <c r="CB29" s="308"/>
      <c r="CC29" s="308"/>
      <c r="CD29" s="308"/>
      <c r="CE29" s="308"/>
      <c r="CF29" s="308"/>
      <c r="CG29" s="308"/>
      <c r="CH29" s="308"/>
      <c r="CI29" s="308"/>
      <c r="CJ29" s="308"/>
      <c r="CK29" s="308"/>
      <c r="CL29" s="308"/>
      <c r="CM29" s="308"/>
      <c r="CN29" s="308"/>
      <c r="CO29" s="308"/>
      <c r="CP29" s="308"/>
      <c r="CQ29" s="308"/>
      <c r="CR29" s="308"/>
      <c r="CS29" s="308"/>
      <c r="CT29" s="308"/>
      <c r="CU29" s="308"/>
      <c r="CV29" s="308"/>
      <c r="CW29" s="308"/>
      <c r="CX29" s="308"/>
      <c r="CY29" s="308"/>
      <c r="CZ29" s="308"/>
      <c r="DA29" s="308"/>
      <c r="DB29" s="308"/>
      <c r="DC29" s="308"/>
      <c r="DD29" s="308"/>
      <c r="DE29" s="308"/>
      <c r="DF29" s="308"/>
      <c r="DG29" s="308"/>
      <c r="DH29" s="308"/>
      <c r="DI29" s="308"/>
      <c r="DJ29" s="308"/>
      <c r="DK29" s="308"/>
      <c r="DL29" s="308"/>
    </row>
    <row r="30" spans="1:116" s="309" customFormat="1" ht="45.95" customHeight="1" x14ac:dyDescent="0.55000000000000004">
      <c r="A30" s="259"/>
      <c r="B30" s="260" t="s">
        <v>76</v>
      </c>
      <c r="C30" s="261"/>
      <c r="D30" s="298"/>
      <c r="E30" s="298"/>
      <c r="F30" s="299"/>
      <c r="G30" s="299"/>
      <c r="H30" s="299"/>
      <c r="I30" s="299"/>
      <c r="J30" s="299"/>
      <c r="K30" s="300"/>
      <c r="L30" s="301"/>
      <c r="M30" s="302"/>
      <c r="N30" s="303"/>
      <c r="O30" s="303"/>
      <c r="P30" s="303"/>
      <c r="Q30" s="303"/>
      <c r="R30" s="303"/>
      <c r="S30" s="291">
        <f>IF(OR(Sheet1!E52="",Sheet1!E52=" "),0,Sheet1!E52)</f>
        <v>0</v>
      </c>
      <c r="T30" s="274"/>
      <c r="U30" s="268" t="s">
        <v>110</v>
      </c>
      <c r="V30" s="288" t="str">
        <f>IF(OR(Sheet1!C95="",Sheet1!C95=" "),"",Sheet1!C95)</f>
        <v/>
      </c>
      <c r="W30" s="278"/>
      <c r="X30" s="259"/>
      <c r="Y30" s="260" t="s">
        <v>640</v>
      </c>
      <c r="Z30" s="267"/>
      <c r="AA30" s="290"/>
      <c r="AB30" s="290"/>
      <c r="AC30" s="290"/>
      <c r="AD30" s="290"/>
      <c r="AE30" s="290"/>
      <c r="AF30" s="290"/>
      <c r="AG30" s="318"/>
      <c r="AH30" s="307" t="str">
        <f>IF($AH$10&gt;0,$AH$10,"")</f>
        <v/>
      </c>
      <c r="AI30" s="234"/>
      <c r="AJ30" s="289" t="s">
        <v>318</v>
      </c>
      <c r="AK30" s="288" t="str">
        <f>IF(OR(Sheet1!C183="",Sheet1!C183=" "),"",Sheet1!C183)</f>
        <v/>
      </c>
      <c r="AL30" s="324"/>
      <c r="AM30" s="282"/>
      <c r="AN30" s="282"/>
      <c r="AO30" s="228"/>
      <c r="AP30" s="275"/>
      <c r="AQ30" s="275"/>
      <c r="AR30" s="275"/>
      <c r="AS30" s="323"/>
      <c r="AT30" s="323"/>
      <c r="AU30" s="323"/>
      <c r="AV30" s="275"/>
      <c r="AW30" s="275"/>
      <c r="AX30" s="255"/>
      <c r="AY30" s="255"/>
      <c r="AZ30" s="255"/>
      <c r="BA30" s="255"/>
      <c r="BB30" s="255"/>
      <c r="BC30" s="255"/>
      <c r="BD30" s="255"/>
      <c r="BE30" s="255"/>
      <c r="BF30" s="255"/>
      <c r="BG30" s="255"/>
      <c r="BH30" s="255"/>
      <c r="BI30" s="255"/>
      <c r="BJ30" s="255"/>
      <c r="BK30" s="255"/>
      <c r="BL30" s="255"/>
      <c r="BM30" s="255"/>
      <c r="BN30" s="255"/>
      <c r="BO30" s="255"/>
      <c r="BP30" s="255"/>
      <c r="BQ30" s="255"/>
      <c r="BR30" s="255"/>
      <c r="BS30" s="255"/>
      <c r="BT30" s="308"/>
      <c r="BU30" s="308"/>
      <c r="BV30" s="308"/>
      <c r="BW30" s="308"/>
      <c r="BX30" s="308"/>
      <c r="BY30" s="308"/>
      <c r="BZ30" s="308"/>
      <c r="CA30" s="308"/>
      <c r="CB30" s="308"/>
      <c r="CC30" s="308"/>
      <c r="CD30" s="308"/>
      <c r="CE30" s="308"/>
      <c r="CF30" s="308"/>
      <c r="CG30" s="308"/>
      <c r="CH30" s="308"/>
      <c r="CI30" s="308"/>
      <c r="CJ30" s="308"/>
      <c r="CK30" s="308"/>
      <c r="CL30" s="308"/>
      <c r="CM30" s="308"/>
      <c r="CN30" s="308"/>
      <c r="CO30" s="308"/>
      <c r="CP30" s="308"/>
      <c r="CQ30" s="308"/>
      <c r="CR30" s="308"/>
      <c r="CS30" s="308"/>
      <c r="CT30" s="308"/>
      <c r="CU30" s="308"/>
      <c r="CV30" s="308"/>
      <c r="CW30" s="308"/>
      <c r="CX30" s="308"/>
      <c r="CY30" s="308"/>
      <c r="CZ30" s="308"/>
      <c r="DA30" s="308"/>
      <c r="DB30" s="308"/>
      <c r="DC30" s="308"/>
      <c r="DD30" s="308"/>
      <c r="DE30" s="308"/>
      <c r="DF30" s="308"/>
      <c r="DG30" s="308"/>
      <c r="DH30" s="308"/>
      <c r="DI30" s="308"/>
      <c r="DJ30" s="308"/>
      <c r="DK30" s="308"/>
      <c r="DL30" s="308"/>
    </row>
    <row r="31" spans="1:116" s="309" customFormat="1" ht="45.95" customHeight="1" x14ac:dyDescent="0.55000000000000004">
      <c r="A31" s="259"/>
      <c r="B31" s="260" t="s">
        <v>77</v>
      </c>
      <c r="C31" s="261"/>
      <c r="D31" s="298"/>
      <c r="E31" s="298"/>
      <c r="F31" s="299"/>
      <c r="G31" s="299"/>
      <c r="H31" s="299"/>
      <c r="I31" s="299"/>
      <c r="J31" s="299"/>
      <c r="K31" s="300"/>
      <c r="L31" s="301"/>
      <c r="M31" s="302"/>
      <c r="N31" s="303"/>
      <c r="O31" s="303"/>
      <c r="P31" s="303"/>
      <c r="Q31" s="303"/>
      <c r="R31" s="303"/>
      <c r="S31" s="291">
        <f>IF(OR(Sheet1!E53="",Sheet1!E53=" "),0,Sheet1!E53)</f>
        <v>0</v>
      </c>
      <c r="T31" s="274"/>
      <c r="U31" s="284" t="s">
        <v>111</v>
      </c>
      <c r="V31" s="285"/>
      <c r="W31" s="278"/>
      <c r="X31" s="259"/>
      <c r="Y31" s="260" t="s">
        <v>641</v>
      </c>
      <c r="Z31" s="316"/>
      <c r="AA31" s="290"/>
      <c r="AB31" s="290"/>
      <c r="AC31" s="290"/>
      <c r="AD31" s="290"/>
      <c r="AE31" s="290"/>
      <c r="AF31" s="290"/>
      <c r="AG31" s="318"/>
      <c r="AH31" s="307" t="str">
        <f>IF($AH$11&lt;0,$AH$11,"")</f>
        <v/>
      </c>
      <c r="AI31" s="234"/>
      <c r="AJ31" s="289" t="s">
        <v>319</v>
      </c>
      <c r="AK31" s="288" t="str">
        <f>IF(OR(Sheet1!C184="",Sheet1!C184=" "),"",Sheet1!C184)</f>
        <v/>
      </c>
      <c r="AL31" s="324"/>
      <c r="AM31" s="282"/>
      <c r="AN31" s="282"/>
      <c r="AO31" s="228"/>
      <c r="AP31" s="275"/>
      <c r="AQ31" s="275"/>
      <c r="AR31" s="275"/>
      <c r="AS31" s="323"/>
      <c r="AT31" s="323"/>
      <c r="AU31" s="323"/>
      <c r="AV31" s="275"/>
      <c r="AW31" s="275"/>
      <c r="AX31" s="255"/>
      <c r="AY31" s="255"/>
      <c r="AZ31" s="255"/>
      <c r="BA31" s="255"/>
      <c r="BB31" s="255"/>
      <c r="BC31" s="255"/>
      <c r="BD31" s="255"/>
      <c r="BE31" s="255"/>
      <c r="BF31" s="255"/>
      <c r="BG31" s="255"/>
      <c r="BH31" s="255"/>
      <c r="BI31" s="255"/>
      <c r="BJ31" s="255"/>
      <c r="BK31" s="255"/>
      <c r="BL31" s="255"/>
      <c r="BM31" s="255"/>
      <c r="BN31" s="255"/>
      <c r="BO31" s="255"/>
      <c r="BP31" s="255"/>
      <c r="BQ31" s="255"/>
      <c r="BR31" s="255"/>
      <c r="BS31" s="255"/>
      <c r="BT31" s="308"/>
      <c r="BU31" s="308"/>
      <c r="BV31" s="308"/>
      <c r="BW31" s="308"/>
      <c r="BX31" s="308"/>
      <c r="BY31" s="308"/>
      <c r="BZ31" s="308"/>
      <c r="CA31" s="308"/>
      <c r="CB31" s="308"/>
      <c r="CC31" s="308"/>
      <c r="CD31" s="308"/>
      <c r="CE31" s="308"/>
      <c r="CF31" s="308"/>
      <c r="CG31" s="308"/>
      <c r="CH31" s="308"/>
      <c r="CI31" s="308"/>
      <c r="CJ31" s="308"/>
      <c r="CK31" s="308"/>
      <c r="CL31" s="308"/>
      <c r="CM31" s="308"/>
      <c r="CN31" s="308"/>
      <c r="CO31" s="308"/>
      <c r="CP31" s="308"/>
      <c r="CQ31" s="308"/>
      <c r="CR31" s="308"/>
      <c r="CS31" s="308"/>
      <c r="CT31" s="308"/>
      <c r="CU31" s="308"/>
      <c r="CV31" s="308"/>
      <c r="CW31" s="308"/>
      <c r="CX31" s="308"/>
      <c r="CY31" s="308"/>
      <c r="CZ31" s="308"/>
      <c r="DA31" s="308"/>
      <c r="DB31" s="308"/>
      <c r="DC31" s="308"/>
      <c r="DD31" s="308"/>
      <c r="DE31" s="308"/>
      <c r="DF31" s="308"/>
      <c r="DG31" s="308"/>
      <c r="DH31" s="308"/>
      <c r="DI31" s="308"/>
      <c r="DJ31" s="308"/>
      <c r="DK31" s="308"/>
      <c r="DL31" s="308"/>
    </row>
    <row r="32" spans="1:116" s="309" customFormat="1" ht="45.95" customHeight="1" thickBot="1" x14ac:dyDescent="0.6">
      <c r="A32" s="259"/>
      <c r="B32" s="260" t="s">
        <v>78</v>
      </c>
      <c r="C32" s="261"/>
      <c r="D32" s="298"/>
      <c r="E32" s="298"/>
      <c r="F32" s="299"/>
      <c r="G32" s="299"/>
      <c r="H32" s="299"/>
      <c r="I32" s="299"/>
      <c r="J32" s="299"/>
      <c r="K32" s="300"/>
      <c r="L32" s="301"/>
      <c r="M32" s="302"/>
      <c r="N32" s="303"/>
      <c r="O32" s="303"/>
      <c r="P32" s="303"/>
      <c r="Q32" s="303"/>
      <c r="R32" s="303"/>
      <c r="S32" s="291">
        <f>IF(OR(Sheet1!C54="",Sheet1!C54=" "),0,Sheet1!C54)</f>
        <v>0</v>
      </c>
      <c r="T32" s="274"/>
      <c r="U32" s="268" t="s">
        <v>112</v>
      </c>
      <c r="V32" s="288" t="str">
        <f>IF(OR(Sheet1!C97="",Sheet1!C97=" "),"",Sheet1!C97)</f>
        <v/>
      </c>
      <c r="W32" s="278"/>
      <c r="X32" s="259"/>
      <c r="Y32" s="260" t="s">
        <v>616</v>
      </c>
      <c r="Z32" s="316">
        <v>7.375</v>
      </c>
      <c r="AA32" s="290"/>
      <c r="AB32" s="290"/>
      <c r="AC32" s="290"/>
      <c r="AD32" s="290"/>
      <c r="AE32" s="290"/>
      <c r="AF32" s="290"/>
      <c r="AG32" s="447" t="str">
        <f>IF(OR(Sheet1!C161="",Sheet1!C161=" "),"",Sheet1!C161)</f>
        <v/>
      </c>
      <c r="AH32" s="307" t="str">
        <f>IF($AG$32="","",$AG$32-$Z$32)</f>
        <v/>
      </c>
      <c r="AI32" s="234"/>
      <c r="AJ32" s="289" t="s">
        <v>320</v>
      </c>
      <c r="AK32" s="288" t="str">
        <f>IF(OR(Sheet1!C185="",Sheet1!C185=" "),"",Sheet1!C185)</f>
        <v/>
      </c>
      <c r="AL32" s="324"/>
      <c r="AM32" s="282"/>
      <c r="AN32" s="282"/>
      <c r="AO32" s="228"/>
      <c r="AP32" s="275"/>
      <c r="AQ32" s="275"/>
      <c r="AR32" s="275"/>
      <c r="AS32" s="323"/>
      <c r="AT32" s="323"/>
      <c r="AU32" s="323"/>
      <c r="AV32" s="275"/>
      <c r="AW32" s="275"/>
      <c r="AX32" s="255"/>
      <c r="AY32" s="255"/>
      <c r="AZ32" s="255"/>
      <c r="BA32" s="255"/>
      <c r="BB32" s="255"/>
      <c r="BC32" s="255"/>
      <c r="BD32" s="255"/>
      <c r="BE32" s="255"/>
      <c r="BF32" s="255"/>
      <c r="BG32" s="255"/>
      <c r="BH32" s="255"/>
      <c r="BI32" s="255"/>
      <c r="BJ32" s="255"/>
      <c r="BK32" s="255"/>
      <c r="BL32" s="255"/>
      <c r="BM32" s="255"/>
      <c r="BN32" s="255"/>
      <c r="BO32" s="255"/>
      <c r="BP32" s="255"/>
      <c r="BQ32" s="255"/>
      <c r="BR32" s="255"/>
      <c r="BS32" s="255"/>
      <c r="BT32" s="308"/>
      <c r="BU32" s="308"/>
      <c r="BV32" s="308"/>
      <c r="BW32" s="308"/>
      <c r="BX32" s="308"/>
      <c r="BY32" s="308"/>
      <c r="BZ32" s="308"/>
      <c r="CA32" s="308"/>
      <c r="CB32" s="308"/>
      <c r="CC32" s="308"/>
      <c r="CD32" s="308"/>
      <c r="CE32" s="308"/>
      <c r="CF32" s="308"/>
      <c r="CG32" s="308"/>
      <c r="CH32" s="308"/>
      <c r="CI32" s="308"/>
      <c r="CJ32" s="308"/>
      <c r="CK32" s="308"/>
      <c r="CL32" s="308"/>
      <c r="CM32" s="308"/>
      <c r="CN32" s="308"/>
      <c r="CO32" s="308"/>
      <c r="CP32" s="308"/>
      <c r="CQ32" s="308"/>
      <c r="CR32" s="308"/>
      <c r="CS32" s="308"/>
      <c r="CT32" s="308"/>
      <c r="CU32" s="308"/>
      <c r="CV32" s="308"/>
      <c r="CW32" s="308"/>
      <c r="CX32" s="308"/>
      <c r="CY32" s="308"/>
      <c r="CZ32" s="308"/>
      <c r="DA32" s="308"/>
      <c r="DB32" s="308"/>
      <c r="DC32" s="308"/>
      <c r="DD32" s="308"/>
      <c r="DE32" s="308"/>
      <c r="DF32" s="308"/>
      <c r="DG32" s="308"/>
      <c r="DH32" s="308"/>
      <c r="DI32" s="308"/>
      <c r="DJ32" s="308"/>
      <c r="DK32" s="308"/>
      <c r="DL32" s="308"/>
    </row>
    <row r="33" spans="1:116" s="309" customFormat="1" ht="45.95" customHeight="1" thickBot="1" x14ac:dyDescent="0.6">
      <c r="A33" s="259"/>
      <c r="B33" s="260" t="s">
        <v>79</v>
      </c>
      <c r="C33" s="261"/>
      <c r="D33" s="298"/>
      <c r="E33" s="298"/>
      <c r="F33" s="299"/>
      <c r="G33" s="299"/>
      <c r="H33" s="299"/>
      <c r="I33" s="299"/>
      <c r="J33" s="299"/>
      <c r="K33" s="300"/>
      <c r="L33" s="301"/>
      <c r="M33" s="302"/>
      <c r="N33" s="303"/>
      <c r="O33" s="303"/>
      <c r="P33" s="303"/>
      <c r="Q33" s="303"/>
      <c r="R33" s="303"/>
      <c r="S33" s="291">
        <f>IF(OR(Sheet1!E55="",Sheet1!E55=" "),0,Sheet1!E55)</f>
        <v>0</v>
      </c>
      <c r="T33" s="274"/>
      <c r="U33" s="268" t="s">
        <v>113</v>
      </c>
      <c r="V33" s="288" t="str">
        <f>IF(OR(Sheet1!C98="",Sheet1!C98=" "),"",Sheet1!C98)</f>
        <v/>
      </c>
      <c r="W33" s="278"/>
      <c r="X33" s="440"/>
      <c r="Y33" s="333" t="s">
        <v>617</v>
      </c>
      <c r="Z33" s="441"/>
      <c r="AA33" s="442"/>
      <c r="AB33" s="442"/>
      <c r="AC33" s="442"/>
      <c r="AD33" s="442"/>
      <c r="AE33" s="442"/>
      <c r="AF33" s="445"/>
      <c r="AG33" s="448"/>
      <c r="AH33" s="446" t="str">
        <f>IF(OR(Sheet1!C162="",Sheet1!C162=" "),"",Sheet1!C162)</f>
        <v/>
      </c>
      <c r="AI33" s="234"/>
      <c r="AJ33" s="289" t="s">
        <v>321</v>
      </c>
      <c r="AK33" s="288" t="str">
        <f>IF(OR(Sheet1!C186="",Sheet1!C186=" "),"",Sheet1!C186)</f>
        <v/>
      </c>
      <c r="AL33" s="324"/>
      <c r="AM33" s="282"/>
      <c r="AN33" s="282"/>
      <c r="AO33" s="228"/>
      <c r="AP33" s="275"/>
      <c r="AQ33" s="275"/>
      <c r="AR33" s="275"/>
      <c r="AS33" s="323"/>
      <c r="AT33" s="323"/>
      <c r="AU33" s="323"/>
      <c r="AV33" s="275"/>
      <c r="AW33" s="275"/>
      <c r="AX33" s="255"/>
      <c r="AY33" s="255"/>
      <c r="AZ33" s="255"/>
      <c r="BA33" s="255"/>
      <c r="BB33" s="255"/>
      <c r="BC33" s="255"/>
      <c r="BD33" s="255"/>
      <c r="BE33" s="255"/>
      <c r="BF33" s="255"/>
      <c r="BG33" s="255"/>
      <c r="BH33" s="255"/>
      <c r="BI33" s="255"/>
      <c r="BJ33" s="255"/>
      <c r="BK33" s="255"/>
      <c r="BL33" s="255"/>
      <c r="BM33" s="255"/>
      <c r="BN33" s="255"/>
      <c r="BO33" s="255"/>
      <c r="BP33" s="255"/>
      <c r="BQ33" s="255"/>
      <c r="BR33" s="255"/>
      <c r="BS33" s="255"/>
      <c r="BT33" s="308"/>
      <c r="BU33" s="308"/>
      <c r="BV33" s="308"/>
      <c r="BW33" s="308"/>
      <c r="BX33" s="308"/>
      <c r="BY33" s="308"/>
      <c r="BZ33" s="308"/>
      <c r="CA33" s="308"/>
      <c r="CB33" s="308"/>
      <c r="CC33" s="308"/>
      <c r="CD33" s="308"/>
      <c r="CE33" s="308"/>
      <c r="CF33" s="308"/>
      <c r="CG33" s="308"/>
      <c r="CH33" s="308"/>
      <c r="CI33" s="308"/>
      <c r="CJ33" s="308"/>
      <c r="CK33" s="308"/>
      <c r="CL33" s="308"/>
      <c r="CM33" s="308"/>
      <c r="CN33" s="308"/>
      <c r="CO33" s="308"/>
      <c r="CP33" s="308"/>
      <c r="CQ33" s="308"/>
      <c r="CR33" s="308"/>
      <c r="CS33" s="308"/>
      <c r="CT33" s="308"/>
      <c r="CU33" s="308"/>
      <c r="CV33" s="308"/>
      <c r="CW33" s="308"/>
      <c r="CX33" s="308"/>
      <c r="CY33" s="308"/>
      <c r="CZ33" s="308"/>
      <c r="DA33" s="308"/>
      <c r="DB33" s="308"/>
      <c r="DC33" s="308"/>
      <c r="DD33" s="308"/>
      <c r="DE33" s="308"/>
      <c r="DF33" s="308"/>
      <c r="DG33" s="308"/>
      <c r="DH33" s="308"/>
      <c r="DI33" s="308"/>
      <c r="DJ33" s="308"/>
      <c r="DK33" s="308"/>
      <c r="DL33" s="308"/>
    </row>
    <row r="34" spans="1:116" s="309" customFormat="1" ht="45.95" customHeight="1" x14ac:dyDescent="0.55000000000000004">
      <c r="A34" s="259"/>
      <c r="B34" s="260" t="s">
        <v>80</v>
      </c>
      <c r="C34" s="261"/>
      <c r="D34" s="298"/>
      <c r="E34" s="298"/>
      <c r="F34" s="299"/>
      <c r="G34" s="299"/>
      <c r="H34" s="299"/>
      <c r="I34" s="299"/>
      <c r="J34" s="299"/>
      <c r="K34" s="300"/>
      <c r="L34" s="301"/>
      <c r="M34" s="302"/>
      <c r="N34" s="303"/>
      <c r="O34" s="303"/>
      <c r="P34" s="303"/>
      <c r="Q34" s="303"/>
      <c r="R34" s="303"/>
      <c r="S34" s="291">
        <v>0</v>
      </c>
      <c r="T34" s="274"/>
      <c r="U34" s="268" t="s">
        <v>114</v>
      </c>
      <c r="V34" s="288">
        <f>IF(OR(Sheet1!C99="",Sheet1!C99=" "),"",Sheet1!C99)</f>
        <v>1</v>
      </c>
      <c r="W34" s="278"/>
      <c r="X34" s="259"/>
      <c r="Y34" s="260" t="s">
        <v>1172</v>
      </c>
      <c r="Z34" s="316">
        <v>1</v>
      </c>
      <c r="AA34" s="290"/>
      <c r="AB34" s="290"/>
      <c r="AC34" s="290"/>
      <c r="AD34" s="290"/>
      <c r="AE34" s="290"/>
      <c r="AF34" s="290"/>
      <c r="AG34" s="288" t="str">
        <f>IF(OR(Sheet1!C177="",Sheet1!C177=" "),"",Sheet1!C177)</f>
        <v/>
      </c>
      <c r="AH34" s="317" t="str">
        <f>IF($AG$34="","",$AG$34-$Z$34)</f>
        <v/>
      </c>
      <c r="AI34" s="234"/>
      <c r="AJ34" s="289" t="s">
        <v>322</v>
      </c>
      <c r="AK34" s="288" t="str">
        <f>IF(OR(Sheet1!C187="",Sheet1!C187=" "),"",Sheet1!C187)</f>
        <v/>
      </c>
      <c r="AL34" s="324"/>
      <c r="AM34" s="282"/>
      <c r="AN34" s="282"/>
      <c r="AO34" s="228"/>
      <c r="AP34" s="275"/>
      <c r="AQ34" s="275"/>
      <c r="AR34" s="275"/>
      <c r="AS34" s="323"/>
      <c r="AT34" s="323"/>
      <c r="AU34" s="323"/>
      <c r="AV34" s="275"/>
      <c r="AW34" s="275"/>
      <c r="AX34" s="255"/>
      <c r="AY34" s="255"/>
      <c r="AZ34" s="255"/>
      <c r="BA34" s="255"/>
      <c r="BB34" s="255"/>
      <c r="BC34" s="255"/>
      <c r="BD34" s="255"/>
      <c r="BE34" s="255"/>
      <c r="BF34" s="255"/>
      <c r="BG34" s="255"/>
      <c r="BH34" s="255"/>
      <c r="BI34" s="255"/>
      <c r="BJ34" s="255"/>
      <c r="BK34" s="255"/>
      <c r="BL34" s="255"/>
      <c r="BM34" s="255"/>
      <c r="BN34" s="255"/>
      <c r="BO34" s="255"/>
      <c r="BP34" s="255"/>
      <c r="BQ34" s="255"/>
      <c r="BR34" s="255"/>
      <c r="BS34" s="255"/>
      <c r="BT34" s="308"/>
      <c r="BU34" s="308"/>
      <c r="BV34" s="308"/>
      <c r="BW34" s="308"/>
      <c r="BX34" s="308"/>
      <c r="BY34" s="308"/>
      <c r="BZ34" s="308"/>
      <c r="CA34" s="308"/>
      <c r="CB34" s="308"/>
      <c r="CC34" s="308"/>
      <c r="CD34" s="308"/>
      <c r="CE34" s="308"/>
      <c r="CF34" s="308"/>
      <c r="CG34" s="308"/>
      <c r="CH34" s="308"/>
      <c r="CI34" s="308"/>
      <c r="CJ34" s="308"/>
      <c r="CK34" s="308"/>
      <c r="CL34" s="308"/>
      <c r="CM34" s="308"/>
      <c r="CN34" s="308"/>
      <c r="CO34" s="308"/>
      <c r="CP34" s="308"/>
      <c r="CQ34" s="308"/>
      <c r="CR34" s="308"/>
      <c r="CS34" s="308"/>
      <c r="CT34" s="308"/>
      <c r="CU34" s="308"/>
      <c r="CV34" s="308"/>
      <c r="CW34" s="308"/>
      <c r="CX34" s="308"/>
      <c r="CY34" s="308"/>
      <c r="CZ34" s="308"/>
      <c r="DA34" s="308"/>
      <c r="DB34" s="308"/>
      <c r="DC34" s="308"/>
      <c r="DD34" s="308"/>
      <c r="DE34" s="308"/>
      <c r="DF34" s="308"/>
      <c r="DG34" s="308"/>
      <c r="DH34" s="308"/>
      <c r="DI34" s="308"/>
      <c r="DJ34" s="308"/>
      <c r="DK34" s="308"/>
      <c r="DL34" s="308"/>
    </row>
    <row r="35" spans="1:116" s="309" customFormat="1" ht="45.95" customHeight="1" x14ac:dyDescent="0.55000000000000004">
      <c r="A35" s="259"/>
      <c r="B35" s="260" t="s">
        <v>81</v>
      </c>
      <c r="C35" s="261"/>
      <c r="D35" s="298"/>
      <c r="E35" s="298"/>
      <c r="F35" s="299"/>
      <c r="G35" s="299"/>
      <c r="H35" s="299"/>
      <c r="I35" s="299"/>
      <c r="J35" s="299"/>
      <c r="K35" s="300"/>
      <c r="L35" s="301"/>
      <c r="M35" s="302"/>
      <c r="N35" s="303"/>
      <c r="O35" s="303"/>
      <c r="P35" s="303"/>
      <c r="Q35" s="303"/>
      <c r="R35" s="303"/>
      <c r="S35" s="291">
        <v>0</v>
      </c>
      <c r="T35" s="274"/>
      <c r="U35" s="268" t="s">
        <v>115</v>
      </c>
      <c r="V35" s="288" t="str">
        <f>IF(OR(Sheet1!C100="",Sheet1!C100=" "),"",Sheet1!C100)</f>
        <v/>
      </c>
      <c r="W35" s="278"/>
      <c r="X35" s="259"/>
      <c r="Y35" s="260" t="s">
        <v>1173</v>
      </c>
      <c r="Z35" s="316">
        <v>6.5</v>
      </c>
      <c r="AA35" s="290"/>
      <c r="AB35" s="290"/>
      <c r="AC35" s="290"/>
      <c r="AD35" s="290"/>
      <c r="AE35" s="290"/>
      <c r="AF35" s="290"/>
      <c r="AG35" s="443" t="str">
        <f>IF(OR(Sheet1!C349="",Sheet1!C349=" "),"",Sheet1!C349)</f>
        <v/>
      </c>
      <c r="AH35" s="317" t="str">
        <f>IF($AG$35="","",$AG$35-$Z$35)</f>
        <v/>
      </c>
      <c r="AI35" s="234"/>
      <c r="AJ35" s="289" t="s">
        <v>323</v>
      </c>
      <c r="AK35" s="288" t="str">
        <f>IF(OR(Sheet1!C188="",Sheet1!C188=" "),"",Sheet1!C188)</f>
        <v/>
      </c>
      <c r="AL35" s="324"/>
      <c r="AM35" s="282"/>
      <c r="AN35" s="282"/>
      <c r="AO35" s="228"/>
      <c r="AP35" s="275"/>
      <c r="AQ35" s="310"/>
      <c r="AR35" s="310"/>
      <c r="AS35" s="275"/>
      <c r="AT35" s="310"/>
      <c r="AU35" s="275"/>
      <c r="AV35" s="275"/>
      <c r="AW35" s="275"/>
      <c r="AX35" s="255"/>
      <c r="AY35" s="255"/>
      <c r="AZ35" s="255"/>
      <c r="BA35" s="255"/>
      <c r="BB35" s="255"/>
      <c r="BC35" s="255"/>
      <c r="BD35" s="255"/>
      <c r="BE35" s="255"/>
      <c r="BF35" s="255"/>
      <c r="BG35" s="255"/>
      <c r="BH35" s="255"/>
      <c r="BI35" s="255"/>
      <c r="BJ35" s="255"/>
      <c r="BK35" s="255"/>
      <c r="BL35" s="255"/>
      <c r="BM35" s="255"/>
      <c r="BN35" s="255"/>
      <c r="BO35" s="255"/>
      <c r="BP35" s="255"/>
      <c r="BQ35" s="255"/>
      <c r="BR35" s="255"/>
      <c r="BS35" s="255"/>
      <c r="BT35" s="308"/>
      <c r="BU35" s="308"/>
      <c r="BV35" s="308"/>
      <c r="BW35" s="308"/>
      <c r="BX35" s="308"/>
      <c r="BY35" s="308"/>
      <c r="BZ35" s="308"/>
      <c r="CA35" s="308"/>
      <c r="CB35" s="308"/>
      <c r="CC35" s="308"/>
      <c r="CD35" s="308"/>
      <c r="CE35" s="308"/>
      <c r="CF35" s="308"/>
      <c r="CG35" s="308"/>
      <c r="CH35" s="308"/>
      <c r="CI35" s="308"/>
      <c r="CJ35" s="308"/>
      <c r="CK35" s="308"/>
      <c r="CL35" s="308"/>
      <c r="CM35" s="308"/>
      <c r="CN35" s="308"/>
      <c r="CO35" s="308"/>
      <c r="CP35" s="308"/>
      <c r="CQ35" s="308"/>
      <c r="CR35" s="308"/>
      <c r="CS35" s="308"/>
      <c r="CT35" s="308"/>
      <c r="CU35" s="308"/>
      <c r="CV35" s="308"/>
      <c r="CW35" s="308"/>
      <c r="CX35" s="308"/>
      <c r="CY35" s="308"/>
      <c r="CZ35" s="308"/>
      <c r="DA35" s="308"/>
      <c r="DB35" s="308"/>
      <c r="DC35" s="308"/>
      <c r="DD35" s="308"/>
      <c r="DE35" s="308"/>
      <c r="DF35" s="308"/>
      <c r="DG35" s="308"/>
      <c r="DH35" s="308"/>
      <c r="DI35" s="308"/>
      <c r="DJ35" s="308"/>
      <c r="DK35" s="308"/>
      <c r="DL35" s="308"/>
    </row>
    <row r="36" spans="1:116" s="309" customFormat="1" ht="45.95" customHeight="1" x14ac:dyDescent="0.55000000000000004">
      <c r="A36" s="259"/>
      <c r="B36" s="260" t="s">
        <v>82</v>
      </c>
      <c r="C36" s="261"/>
      <c r="D36" s="298"/>
      <c r="E36" s="298"/>
      <c r="F36" s="299"/>
      <c r="G36" s="299"/>
      <c r="H36" s="299"/>
      <c r="I36" s="299"/>
      <c r="J36" s="299"/>
      <c r="K36" s="300"/>
      <c r="L36" s="301"/>
      <c r="M36" s="302"/>
      <c r="N36" s="303"/>
      <c r="O36" s="303"/>
      <c r="P36" s="303"/>
      <c r="Q36" s="303"/>
      <c r="R36" s="303"/>
      <c r="S36" s="291">
        <v>0</v>
      </c>
      <c r="T36" s="274"/>
      <c r="U36" s="268" t="s">
        <v>116</v>
      </c>
      <c r="V36" s="288" t="str">
        <f>IF(OR(Sheet1!C101="",Sheet1!C101=" "),"",Sheet1!C101)</f>
        <v/>
      </c>
      <c r="W36" s="278"/>
      <c r="X36" s="457"/>
      <c r="Y36" s="260" t="s">
        <v>1174</v>
      </c>
      <c r="Z36" s="316"/>
      <c r="AA36" s="290"/>
      <c r="AB36" s="290"/>
      <c r="AC36" s="290"/>
      <c r="AD36" s="290"/>
      <c r="AE36" s="290"/>
      <c r="AF36" s="290"/>
      <c r="AG36" s="456"/>
      <c r="AH36" s="456" t="str">
        <f>IF(OR(Sheet1!C350="",Sheet1!C350=" "),"",IF(Sheet1!C350=1,0.394,""))</f>
        <v/>
      </c>
      <c r="AI36" s="234"/>
      <c r="AJ36" s="289" t="s">
        <v>324</v>
      </c>
      <c r="AK36" s="288" t="str">
        <f>IF(OR(Sheet1!C189="",Sheet1!C189=" "),"",Sheet1!C189)</f>
        <v/>
      </c>
      <c r="AL36" s="324"/>
      <c r="AM36" s="282"/>
      <c r="AN36" s="282"/>
      <c r="AO36" s="228"/>
      <c r="AP36" s="275"/>
      <c r="AQ36" s="310"/>
      <c r="AR36" s="310"/>
      <c r="AS36" s="275"/>
      <c r="AT36" s="310"/>
      <c r="AU36" s="275"/>
      <c r="AV36" s="275"/>
      <c r="AW36" s="275"/>
      <c r="AX36" s="255"/>
      <c r="AY36" s="255"/>
      <c r="AZ36" s="255"/>
      <c r="BA36" s="255"/>
      <c r="BB36" s="255"/>
      <c r="BC36" s="255"/>
      <c r="BD36" s="255"/>
      <c r="BE36" s="255"/>
      <c r="BF36" s="255"/>
      <c r="BG36" s="255"/>
      <c r="BH36" s="255"/>
      <c r="BI36" s="255"/>
      <c r="BJ36" s="255"/>
      <c r="BK36" s="255"/>
      <c r="BL36" s="255"/>
      <c r="BM36" s="255"/>
      <c r="BN36" s="255"/>
      <c r="BO36" s="255"/>
      <c r="BP36" s="255"/>
      <c r="BQ36" s="255"/>
      <c r="BR36" s="255"/>
      <c r="BS36" s="255"/>
      <c r="BT36" s="308"/>
      <c r="BU36" s="308"/>
      <c r="BV36" s="308"/>
      <c r="BW36" s="308"/>
      <c r="BX36" s="308"/>
      <c r="BY36" s="308"/>
      <c r="BZ36" s="308"/>
      <c r="CA36" s="308"/>
      <c r="CB36" s="308"/>
      <c r="CC36" s="308"/>
      <c r="CD36" s="308"/>
      <c r="CE36" s="308"/>
      <c r="CF36" s="308"/>
      <c r="CG36" s="308"/>
      <c r="CH36" s="308"/>
      <c r="CI36" s="308"/>
      <c r="CJ36" s="308"/>
      <c r="CK36" s="308"/>
      <c r="CL36" s="308"/>
      <c r="CM36" s="308"/>
      <c r="CN36" s="308"/>
      <c r="CO36" s="308"/>
      <c r="CP36" s="308"/>
      <c r="CQ36" s="308"/>
      <c r="CR36" s="308"/>
      <c r="CS36" s="308"/>
      <c r="CT36" s="308"/>
      <c r="CU36" s="308"/>
      <c r="CV36" s="308"/>
      <c r="CW36" s="308"/>
      <c r="CX36" s="308"/>
      <c r="CY36" s="308"/>
      <c r="CZ36" s="308"/>
      <c r="DA36" s="308"/>
      <c r="DB36" s="308"/>
      <c r="DC36" s="308"/>
      <c r="DD36" s="308"/>
      <c r="DE36" s="308"/>
      <c r="DF36" s="308"/>
      <c r="DG36" s="308"/>
      <c r="DH36" s="308"/>
      <c r="DI36" s="308"/>
      <c r="DJ36" s="308"/>
      <c r="DK36" s="308"/>
      <c r="DL36" s="308"/>
    </row>
    <row r="37" spans="1:116" s="309" customFormat="1" ht="45.95" customHeight="1" x14ac:dyDescent="0.55000000000000004">
      <c r="A37" s="259"/>
      <c r="B37" s="260" t="s">
        <v>83</v>
      </c>
      <c r="C37" s="261"/>
      <c r="D37" s="298"/>
      <c r="E37" s="298"/>
      <c r="F37" s="299"/>
      <c r="G37" s="299"/>
      <c r="H37" s="299"/>
      <c r="I37" s="299"/>
      <c r="J37" s="299"/>
      <c r="K37" s="300"/>
      <c r="L37" s="301"/>
      <c r="M37" s="302"/>
      <c r="N37" s="303"/>
      <c r="O37" s="303"/>
      <c r="P37" s="303"/>
      <c r="Q37" s="303"/>
      <c r="R37" s="303"/>
      <c r="S37" s="291">
        <v>0</v>
      </c>
      <c r="T37" s="274"/>
      <c r="U37" s="330" t="s">
        <v>117</v>
      </c>
      <c r="V37" s="288" t="str">
        <f>IF(OR(Sheet1!C102="",Sheet1!C102=" "),"",Sheet1!C102)</f>
        <v/>
      </c>
      <c r="W37" s="278"/>
      <c r="X37" s="458"/>
      <c r="Y37" s="260" t="s">
        <v>1200</v>
      </c>
      <c r="Z37" s="306">
        <v>1.125</v>
      </c>
      <c r="AA37" s="290"/>
      <c r="AB37" s="290"/>
      <c r="AC37" s="290"/>
      <c r="AD37" s="290"/>
      <c r="AE37" s="290"/>
      <c r="AF37" s="290"/>
      <c r="AG37" s="242" t="str">
        <f>IF(OR(Sheet1!C358="",Sheet1!C358=" "),"",Sheet1!C358)</f>
        <v/>
      </c>
      <c r="AH37" s="307" t="str">
        <f>IF($AG$37="","",$AG$37-$Z$37)</f>
        <v/>
      </c>
      <c r="AI37" s="234"/>
      <c r="AJ37" s="289" t="s">
        <v>325</v>
      </c>
      <c r="AK37" s="288" t="str">
        <f>IF(OR(Sheet1!C190="",Sheet1!C190=" "),"",Sheet1!C190)</f>
        <v/>
      </c>
      <c r="AL37" s="324"/>
      <c r="AM37" s="282"/>
      <c r="AN37" s="282"/>
      <c r="AO37" s="228"/>
      <c r="AP37" s="275"/>
      <c r="AQ37" s="310"/>
      <c r="AR37" s="310"/>
      <c r="AS37" s="275"/>
      <c r="AT37" s="310"/>
      <c r="AU37" s="275"/>
      <c r="AV37" s="275"/>
      <c r="AW37" s="275"/>
      <c r="AX37" s="255"/>
      <c r="AY37" s="255"/>
      <c r="AZ37" s="255"/>
      <c r="BA37" s="255"/>
      <c r="BB37" s="255"/>
      <c r="BC37" s="255"/>
      <c r="BD37" s="255"/>
      <c r="BE37" s="255"/>
      <c r="BF37" s="255"/>
      <c r="BG37" s="255"/>
      <c r="BH37" s="255"/>
      <c r="BI37" s="255"/>
      <c r="BJ37" s="255"/>
      <c r="BK37" s="255"/>
      <c r="BL37" s="255"/>
      <c r="BM37" s="255"/>
      <c r="BN37" s="255"/>
      <c r="BO37" s="255"/>
      <c r="BP37" s="255"/>
      <c r="BQ37" s="255"/>
      <c r="BR37" s="255"/>
      <c r="BS37" s="255"/>
      <c r="BT37" s="308"/>
      <c r="BU37" s="308"/>
      <c r="BV37" s="308"/>
      <c r="BW37" s="308"/>
      <c r="BX37" s="308"/>
      <c r="BY37" s="308"/>
      <c r="BZ37" s="308"/>
      <c r="CA37" s="308"/>
      <c r="CB37" s="308"/>
      <c r="CC37" s="308"/>
      <c r="CD37" s="308"/>
      <c r="CE37" s="308"/>
      <c r="CF37" s="308"/>
      <c r="CG37" s="308"/>
      <c r="CH37" s="308"/>
      <c r="CI37" s="308"/>
      <c r="CJ37" s="308"/>
      <c r="CK37" s="308"/>
      <c r="CL37" s="308"/>
      <c r="CM37" s="308"/>
      <c r="CN37" s="308"/>
      <c r="CO37" s="308"/>
      <c r="CP37" s="308"/>
      <c r="CQ37" s="308"/>
      <c r="CR37" s="308"/>
      <c r="CS37" s="308"/>
      <c r="CT37" s="308"/>
      <c r="CU37" s="308"/>
      <c r="CV37" s="308"/>
      <c r="CW37" s="308"/>
      <c r="CX37" s="308"/>
      <c r="CY37" s="308"/>
      <c r="CZ37" s="308"/>
      <c r="DA37" s="308"/>
      <c r="DB37" s="308"/>
      <c r="DC37" s="308"/>
      <c r="DD37" s="308"/>
      <c r="DE37" s="308"/>
      <c r="DF37" s="308"/>
      <c r="DG37" s="308"/>
      <c r="DH37" s="308"/>
      <c r="DI37" s="308"/>
      <c r="DJ37" s="308"/>
      <c r="DK37" s="308"/>
      <c r="DL37" s="308"/>
    </row>
    <row r="38" spans="1:116" s="309" customFormat="1" ht="45.95" customHeight="1" x14ac:dyDescent="0.55000000000000004">
      <c r="A38" s="259"/>
      <c r="B38" s="260" t="s">
        <v>84</v>
      </c>
      <c r="C38" s="261"/>
      <c r="D38" s="298"/>
      <c r="E38" s="298"/>
      <c r="F38" s="299"/>
      <c r="G38" s="299"/>
      <c r="H38" s="299"/>
      <c r="I38" s="299"/>
      <c r="J38" s="299"/>
      <c r="K38" s="300"/>
      <c r="L38" s="301"/>
      <c r="M38" s="302"/>
      <c r="N38" s="303"/>
      <c r="O38" s="303"/>
      <c r="P38" s="303"/>
      <c r="Q38" s="303"/>
      <c r="R38" s="303"/>
      <c r="S38" s="291">
        <f>IF(OR(Sheet1!E78="",Sheet1!E78=" "),0,Sheet1!E78)</f>
        <v>0</v>
      </c>
      <c r="T38" s="274"/>
      <c r="U38" s="268" t="s">
        <v>1228</v>
      </c>
      <c r="V38" s="288" t="str">
        <f>IF(OR(Sheet1!C103="",Sheet1!C103=" "),"",Sheet1!C103)</f>
        <v/>
      </c>
      <c r="W38" s="278"/>
      <c r="X38" s="458"/>
      <c r="Y38" s="260" t="s">
        <v>1201</v>
      </c>
      <c r="Z38" s="306">
        <v>0.625</v>
      </c>
      <c r="AA38" s="290"/>
      <c r="AB38" s="290"/>
      <c r="AC38" s="290"/>
      <c r="AD38" s="290"/>
      <c r="AE38" s="290"/>
      <c r="AF38" s="290"/>
      <c r="AG38" s="242" t="str">
        <f>IF(OR(Sheet1!C359="",Sheet1!C359=" "),"",Sheet1!C359)</f>
        <v/>
      </c>
      <c r="AH38" s="307" t="str">
        <f>IF($AG$38="","",$Z$38-$AG$38)</f>
        <v/>
      </c>
      <c r="AI38" s="234"/>
      <c r="AJ38" s="289" t="s">
        <v>326</v>
      </c>
      <c r="AK38" s="288" t="str">
        <f>IF(OR(Sheet1!C191="",Sheet1!C191=" "),"",Sheet1!C191)</f>
        <v/>
      </c>
      <c r="AL38" s="324"/>
      <c r="AM38" s="282"/>
      <c r="AN38" s="282"/>
      <c r="AO38" s="228"/>
      <c r="AP38" s="275"/>
      <c r="AQ38" s="310"/>
      <c r="AR38" s="310"/>
      <c r="AS38" s="275"/>
      <c r="AT38" s="310"/>
      <c r="AU38" s="275"/>
      <c r="AV38" s="275"/>
      <c r="AW38" s="275"/>
      <c r="AX38" s="255"/>
      <c r="AY38" s="255"/>
      <c r="AZ38" s="255"/>
      <c r="BA38" s="255"/>
      <c r="BB38" s="255"/>
      <c r="BC38" s="255"/>
      <c r="BD38" s="255"/>
      <c r="BE38" s="255"/>
      <c r="BF38" s="255"/>
      <c r="BG38" s="255"/>
      <c r="BH38" s="255"/>
      <c r="BI38" s="255"/>
      <c r="BJ38" s="255"/>
      <c r="BK38" s="255"/>
      <c r="BL38" s="255"/>
      <c r="BM38" s="255"/>
      <c r="BN38" s="255"/>
      <c r="BO38" s="255"/>
      <c r="BP38" s="255"/>
      <c r="BQ38" s="255"/>
      <c r="BR38" s="255"/>
      <c r="BS38" s="255"/>
      <c r="BT38" s="308"/>
      <c r="BU38" s="308"/>
      <c r="BV38" s="308"/>
      <c r="BW38" s="308"/>
      <c r="BX38" s="308"/>
      <c r="BY38" s="308"/>
      <c r="BZ38" s="308"/>
      <c r="CA38" s="308"/>
      <c r="CB38" s="308"/>
      <c r="CC38" s="308"/>
      <c r="CD38" s="308"/>
      <c r="CE38" s="308"/>
      <c r="CF38" s="308"/>
      <c r="CG38" s="308"/>
      <c r="CH38" s="308"/>
      <c r="CI38" s="308"/>
      <c r="CJ38" s="308"/>
      <c r="CK38" s="308"/>
      <c r="CL38" s="308"/>
      <c r="CM38" s="308"/>
      <c r="CN38" s="308"/>
      <c r="CO38" s="308"/>
      <c r="CP38" s="308"/>
      <c r="CQ38" s="308"/>
      <c r="CR38" s="308"/>
      <c r="CS38" s="308"/>
      <c r="CT38" s="308"/>
      <c r="CU38" s="308"/>
      <c r="CV38" s="308"/>
      <c r="CW38" s="308"/>
      <c r="CX38" s="308"/>
      <c r="CY38" s="308"/>
      <c r="CZ38" s="308"/>
      <c r="DA38" s="308"/>
      <c r="DB38" s="308"/>
      <c r="DC38" s="308"/>
      <c r="DD38" s="308"/>
      <c r="DE38" s="308"/>
      <c r="DF38" s="308"/>
      <c r="DG38" s="308"/>
      <c r="DH38" s="308"/>
      <c r="DI38" s="308"/>
      <c r="DJ38" s="308"/>
      <c r="DK38" s="308"/>
      <c r="DL38" s="308"/>
    </row>
    <row r="39" spans="1:116" s="309" customFormat="1" ht="45.95" customHeight="1" x14ac:dyDescent="0.55000000000000004">
      <c r="A39" s="259"/>
      <c r="B39" s="260" t="s">
        <v>85</v>
      </c>
      <c r="C39" s="261"/>
      <c r="D39" s="298"/>
      <c r="E39" s="298"/>
      <c r="F39" s="299"/>
      <c r="G39" s="299"/>
      <c r="H39" s="299"/>
      <c r="I39" s="299"/>
      <c r="J39" s="299"/>
      <c r="K39" s="300"/>
      <c r="L39" s="301"/>
      <c r="M39" s="302"/>
      <c r="N39" s="303"/>
      <c r="O39" s="303"/>
      <c r="P39" s="303"/>
      <c r="Q39" s="303"/>
      <c r="R39" s="303"/>
      <c r="S39" s="291">
        <f>IF(OR(Sheet1!C62="",Sheet1!C62=" "),Sheet1!E31,Sheet1!C62)</f>
        <v>0.125</v>
      </c>
      <c r="T39" s="274"/>
      <c r="U39" s="268" t="s">
        <v>622</v>
      </c>
      <c r="V39" s="288" t="str">
        <f>IF(OR(Sheet1!C20="",Sheet1!C20=" "),"",Sheet1!C20)</f>
        <v/>
      </c>
      <c r="W39" s="278"/>
      <c r="X39" s="458"/>
      <c r="Y39" s="260" t="s">
        <v>1208</v>
      </c>
      <c r="Z39" s="316"/>
      <c r="AA39" s="290"/>
      <c r="AB39" s="290"/>
      <c r="AC39" s="290"/>
      <c r="AD39" s="290"/>
      <c r="AE39" s="290"/>
      <c r="AF39" s="290"/>
      <c r="AG39" s="242"/>
      <c r="AH39" s="242" t="str">
        <f>IF(OR(Sheet1!C360="",Sheet1!C360=" "),"",Sheet1!C360)</f>
        <v/>
      </c>
      <c r="AI39" s="234"/>
      <c r="AJ39" s="331" t="s">
        <v>635</v>
      </c>
      <c r="AK39" s="288" t="str">
        <f>IF(OR(Sheet1!C192="",Sheet1!C192=" "),"",Sheet1!C192)</f>
        <v/>
      </c>
      <c r="AL39" s="324"/>
      <c r="AM39" s="282"/>
      <c r="AN39" s="282"/>
      <c r="AO39" s="228"/>
      <c r="AP39" s="275"/>
      <c r="AQ39" s="310"/>
      <c r="AR39" s="310"/>
      <c r="AS39" s="275"/>
      <c r="AT39" s="310"/>
      <c r="AU39" s="275"/>
      <c r="AV39" s="275"/>
      <c r="AW39" s="275"/>
      <c r="AX39" s="255"/>
      <c r="AY39" s="255"/>
      <c r="AZ39" s="255"/>
      <c r="BA39" s="255"/>
      <c r="BB39" s="255"/>
      <c r="BC39" s="255"/>
      <c r="BD39" s="255"/>
      <c r="BE39" s="255"/>
      <c r="BF39" s="255"/>
      <c r="BG39" s="255"/>
      <c r="BH39" s="255"/>
      <c r="BI39" s="255"/>
      <c r="BJ39" s="255"/>
      <c r="BK39" s="255"/>
      <c r="BL39" s="255"/>
      <c r="BM39" s="255"/>
      <c r="BN39" s="255"/>
      <c r="BO39" s="255"/>
      <c r="BP39" s="255"/>
      <c r="BQ39" s="255"/>
      <c r="BR39" s="255"/>
      <c r="BS39" s="255"/>
      <c r="BT39" s="308"/>
      <c r="BU39" s="308"/>
      <c r="BV39" s="308"/>
      <c r="BW39" s="308"/>
      <c r="BX39" s="308"/>
      <c r="BY39" s="308"/>
      <c r="BZ39" s="308"/>
      <c r="CA39" s="308"/>
      <c r="CB39" s="308"/>
      <c r="CC39" s="308"/>
      <c r="CD39" s="308"/>
      <c r="CE39" s="308"/>
      <c r="CF39" s="308"/>
      <c r="CG39" s="308"/>
      <c r="CH39" s="308"/>
      <c r="CI39" s="308"/>
      <c r="CJ39" s="308"/>
      <c r="CK39" s="308"/>
      <c r="CL39" s="308"/>
      <c r="CM39" s="308"/>
      <c r="CN39" s="308"/>
      <c r="CO39" s="308"/>
      <c r="CP39" s="308"/>
      <c r="CQ39" s="308"/>
      <c r="CR39" s="308"/>
      <c r="CS39" s="308"/>
      <c r="CT39" s="308"/>
      <c r="CU39" s="308"/>
      <c r="CV39" s="308"/>
      <c r="CW39" s="308"/>
      <c r="CX39" s="308"/>
      <c r="CY39" s="308"/>
      <c r="CZ39" s="308"/>
      <c r="DA39" s="308"/>
      <c r="DB39" s="308"/>
      <c r="DC39" s="308"/>
      <c r="DD39" s="308"/>
      <c r="DE39" s="308"/>
      <c r="DF39" s="308"/>
      <c r="DG39" s="308"/>
      <c r="DH39" s="308"/>
      <c r="DI39" s="308"/>
      <c r="DJ39" s="308"/>
      <c r="DK39" s="308"/>
      <c r="DL39" s="308"/>
    </row>
    <row r="40" spans="1:116" s="309" customFormat="1" ht="45.95" customHeight="1" x14ac:dyDescent="0.55000000000000004">
      <c r="A40" s="259"/>
      <c r="B40" s="260" t="s">
        <v>86</v>
      </c>
      <c r="C40" s="261"/>
      <c r="D40" s="298"/>
      <c r="E40" s="298"/>
      <c r="F40" s="299"/>
      <c r="G40" s="299"/>
      <c r="H40" s="299"/>
      <c r="I40" s="299"/>
      <c r="J40" s="299"/>
      <c r="K40" s="300"/>
      <c r="L40" s="301"/>
      <c r="M40" s="302"/>
      <c r="N40" s="303"/>
      <c r="O40" s="303"/>
      <c r="P40" s="303"/>
      <c r="Q40" s="303"/>
      <c r="R40" s="303"/>
      <c r="S40" s="291">
        <f>IF(OR(Sheet1!C63="",Sheet1!C63=" "),0,Sheet1!C63)</f>
        <v>0</v>
      </c>
      <c r="T40" s="274"/>
      <c r="U40" s="330" t="s">
        <v>623</v>
      </c>
      <c r="V40" s="288" t="str">
        <f>IF(OR(Sheet1!C104="",Sheet1!C104=" "),"",Sheet1!C104)</f>
        <v/>
      </c>
      <c r="W40" s="278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34"/>
      <c r="AJ40" s="331" t="s">
        <v>636</v>
      </c>
      <c r="AK40" s="288" t="str">
        <f>IF(OR(Sheet1!C193="",Sheet1!C193=" "),"",Sheet1!C193)</f>
        <v/>
      </c>
      <c r="AL40" s="324"/>
      <c r="AM40" s="282"/>
      <c r="AN40" s="282"/>
      <c r="AO40" s="228"/>
      <c r="AP40" s="275"/>
      <c r="AQ40" s="310"/>
      <c r="AR40" s="310"/>
      <c r="AS40" s="275"/>
      <c r="AT40" s="310"/>
      <c r="AU40" s="275"/>
      <c r="AV40" s="275"/>
      <c r="AW40" s="275"/>
      <c r="AX40" s="255"/>
      <c r="AY40" s="255"/>
      <c r="AZ40" s="255"/>
      <c r="BA40" s="255"/>
      <c r="BB40" s="255"/>
      <c r="BC40" s="255"/>
      <c r="BD40" s="255"/>
      <c r="BE40" s="255"/>
      <c r="BF40" s="255"/>
      <c r="BG40" s="255"/>
      <c r="BH40" s="255"/>
      <c r="BI40" s="255"/>
      <c r="BJ40" s="255"/>
      <c r="BK40" s="255"/>
      <c r="BL40" s="255"/>
      <c r="BM40" s="255"/>
      <c r="BN40" s="255"/>
      <c r="BO40" s="255"/>
      <c r="BP40" s="255"/>
      <c r="BQ40" s="255"/>
      <c r="BR40" s="255"/>
      <c r="BS40" s="255"/>
      <c r="BT40" s="308"/>
      <c r="BU40" s="308"/>
      <c r="BV40" s="308"/>
      <c r="BW40" s="308"/>
      <c r="BX40" s="308"/>
      <c r="BY40" s="308"/>
      <c r="BZ40" s="308"/>
      <c r="CA40" s="308"/>
      <c r="CB40" s="308"/>
      <c r="CC40" s="308"/>
      <c r="CD40" s="308"/>
      <c r="CE40" s="308"/>
      <c r="CF40" s="308"/>
      <c r="CG40" s="308"/>
      <c r="CH40" s="308"/>
      <c r="CI40" s="308"/>
      <c r="CJ40" s="308"/>
      <c r="CK40" s="308"/>
      <c r="CL40" s="308"/>
      <c r="CM40" s="308"/>
      <c r="CN40" s="308"/>
      <c r="CO40" s="308"/>
      <c r="CP40" s="308"/>
      <c r="CQ40" s="308"/>
      <c r="CR40" s="308"/>
      <c r="CS40" s="308"/>
      <c r="CT40" s="308"/>
      <c r="CU40" s="308"/>
      <c r="CV40" s="308"/>
      <c r="CW40" s="308"/>
      <c r="CX40" s="308"/>
      <c r="CY40" s="308"/>
      <c r="CZ40" s="308"/>
      <c r="DA40" s="308"/>
      <c r="DB40" s="308"/>
      <c r="DC40" s="308"/>
      <c r="DD40" s="308"/>
      <c r="DE40" s="308"/>
      <c r="DF40" s="308"/>
      <c r="DG40" s="308"/>
      <c r="DH40" s="308"/>
      <c r="DI40" s="308"/>
      <c r="DJ40" s="308"/>
      <c r="DK40" s="308"/>
      <c r="DL40" s="308"/>
    </row>
    <row r="41" spans="1:116" s="309" customFormat="1" ht="45.95" customHeight="1" x14ac:dyDescent="0.55000000000000004">
      <c r="A41" s="259"/>
      <c r="B41" s="260" t="s">
        <v>87</v>
      </c>
      <c r="C41" s="261"/>
      <c r="D41" s="298"/>
      <c r="E41" s="298"/>
      <c r="F41" s="299"/>
      <c r="G41" s="299"/>
      <c r="H41" s="299"/>
      <c r="I41" s="299"/>
      <c r="J41" s="299"/>
      <c r="K41" s="300"/>
      <c r="L41" s="301"/>
      <c r="M41" s="302"/>
      <c r="N41" s="303"/>
      <c r="O41" s="303"/>
      <c r="P41" s="303"/>
      <c r="Q41" s="303"/>
      <c r="R41" s="303"/>
      <c r="S41" s="291">
        <f>IF(OR(Sheet1!C64="",Sheet1!C64=" "),0,Sheet1!C64)</f>
        <v>0</v>
      </c>
      <c r="T41" s="274"/>
      <c r="U41" s="330" t="s">
        <v>1161</v>
      </c>
      <c r="V41" s="288" t="str">
        <f>IF(OR(Sheet1!C338="",Sheet1!C338=" "),"",Sheet1!C338)</f>
        <v>Ventresca, Ltd.</v>
      </c>
      <c r="W41" s="228"/>
      <c r="X41" s="310"/>
      <c r="Y41" s="332"/>
      <c r="Z41" s="310"/>
      <c r="AA41" s="310"/>
      <c r="AB41" s="310"/>
      <c r="AC41" s="310"/>
      <c r="AD41" s="310"/>
      <c r="AE41" s="310"/>
      <c r="AF41" s="310"/>
      <c r="AG41" s="310"/>
      <c r="AH41" s="310"/>
      <c r="AI41" s="275"/>
      <c r="AJ41" s="331" t="s">
        <v>637</v>
      </c>
      <c r="AK41" s="288" t="str">
        <f>IF(OR(Sheet1!C194="",Sheet1!C194=" "),"",Sheet1!C194)</f>
        <v/>
      </c>
      <c r="AL41" s="248"/>
      <c r="AM41" s="282"/>
      <c r="AN41" s="282"/>
      <c r="AO41" s="228"/>
      <c r="AP41" s="275"/>
      <c r="AQ41" s="310"/>
      <c r="AR41" s="310"/>
      <c r="AS41" s="275"/>
      <c r="AT41" s="310"/>
      <c r="AU41" s="275"/>
      <c r="AV41" s="275"/>
      <c r="AW41" s="275"/>
      <c r="AX41" s="255"/>
      <c r="AY41" s="255"/>
      <c r="AZ41" s="255"/>
      <c r="BA41" s="255"/>
      <c r="BB41" s="255"/>
      <c r="BC41" s="255"/>
      <c r="BD41" s="255"/>
      <c r="BE41" s="255"/>
      <c r="BF41" s="255"/>
      <c r="BG41" s="255"/>
      <c r="BH41" s="255"/>
      <c r="BI41" s="255"/>
      <c r="BJ41" s="255"/>
      <c r="BK41" s="255"/>
      <c r="BL41" s="255"/>
      <c r="BM41" s="255"/>
      <c r="BN41" s="255"/>
      <c r="BO41" s="255"/>
      <c r="BP41" s="255"/>
      <c r="BQ41" s="255"/>
      <c r="BR41" s="255"/>
      <c r="BS41" s="255"/>
      <c r="BT41" s="308"/>
      <c r="BU41" s="308"/>
      <c r="BV41" s="308"/>
      <c r="BW41" s="308"/>
      <c r="BX41" s="308"/>
      <c r="BY41" s="308"/>
      <c r="BZ41" s="308"/>
      <c r="CA41" s="308"/>
      <c r="CB41" s="308"/>
      <c r="CC41" s="308"/>
      <c r="CD41" s="308"/>
      <c r="CE41" s="308"/>
      <c r="CF41" s="308"/>
      <c r="CG41" s="308"/>
      <c r="CH41" s="308"/>
      <c r="CI41" s="308"/>
      <c r="CJ41" s="308"/>
      <c r="CK41" s="308"/>
      <c r="CL41" s="308"/>
      <c r="CM41" s="308"/>
      <c r="CN41" s="308"/>
      <c r="CO41" s="308"/>
      <c r="CP41" s="308"/>
      <c r="CQ41" s="308"/>
      <c r="CR41" s="308"/>
      <c r="CS41" s="308"/>
      <c r="CT41" s="308"/>
      <c r="CU41" s="308"/>
      <c r="CV41" s="308"/>
      <c r="CW41" s="308"/>
      <c r="CX41" s="308"/>
      <c r="CY41" s="308"/>
      <c r="CZ41" s="308"/>
      <c r="DA41" s="308"/>
      <c r="DB41" s="308"/>
      <c r="DC41" s="308"/>
      <c r="DD41" s="308"/>
      <c r="DE41" s="308"/>
      <c r="DF41" s="308"/>
      <c r="DG41" s="308"/>
      <c r="DH41" s="308"/>
      <c r="DI41" s="308"/>
      <c r="DJ41" s="308"/>
      <c r="DK41" s="308"/>
      <c r="DL41" s="308"/>
    </row>
    <row r="42" spans="1:116" s="309" customFormat="1" ht="45.95" customHeight="1" thickBot="1" x14ac:dyDescent="0.6">
      <c r="A42" s="259"/>
      <c r="B42" s="260" t="s">
        <v>88</v>
      </c>
      <c r="C42" s="261"/>
      <c r="D42" s="298"/>
      <c r="E42" s="298"/>
      <c r="F42" s="299"/>
      <c r="G42" s="299"/>
      <c r="H42" s="299"/>
      <c r="I42" s="299"/>
      <c r="J42" s="299"/>
      <c r="K42" s="300"/>
      <c r="L42" s="301"/>
      <c r="M42" s="302"/>
      <c r="N42" s="303"/>
      <c r="O42" s="303"/>
      <c r="P42" s="303"/>
      <c r="Q42" s="303"/>
      <c r="R42" s="303"/>
      <c r="S42" s="291">
        <f>IF(OR(Sheet1!C65="",Sheet1!C65=" "),0,Sheet1!C65)</f>
        <v>0</v>
      </c>
      <c r="T42" s="274"/>
      <c r="U42" s="330" t="s">
        <v>1251</v>
      </c>
      <c r="V42" s="288" t="str">
        <f>IF(OR(Sheet1!C339="",Sheet1!C339=" "),"",Sheet1!C339)</f>
        <v/>
      </c>
      <c r="W42" s="228"/>
      <c r="X42" s="310"/>
      <c r="Y42" s="332"/>
      <c r="Z42" s="310"/>
      <c r="AA42" s="310"/>
      <c r="AB42" s="310"/>
      <c r="AC42" s="310"/>
      <c r="AD42" s="310"/>
      <c r="AE42" s="310"/>
      <c r="AF42" s="310"/>
      <c r="AG42" s="310"/>
      <c r="AH42" s="310"/>
      <c r="AI42" s="275"/>
      <c r="AJ42" s="331" t="s">
        <v>638</v>
      </c>
      <c r="AK42" s="288" t="str">
        <f>IF(OR(Sheet1!C195="",Sheet1!C195=" "),"",Sheet1!C195)</f>
        <v/>
      </c>
      <c r="AL42" s="248"/>
      <c r="AM42" s="282"/>
      <c r="AN42" s="282"/>
      <c r="AO42" s="228"/>
      <c r="AP42" s="275"/>
      <c r="AQ42" s="310"/>
      <c r="AR42" s="310"/>
      <c r="AS42" s="275"/>
      <c r="AT42" s="310"/>
      <c r="AU42" s="275"/>
      <c r="AV42" s="275"/>
      <c r="AW42" s="275"/>
      <c r="AX42" s="255"/>
      <c r="AY42" s="255"/>
      <c r="AZ42" s="255"/>
      <c r="BA42" s="255"/>
      <c r="BB42" s="255"/>
      <c r="BC42" s="255"/>
      <c r="BD42" s="255"/>
      <c r="BE42" s="255"/>
      <c r="BF42" s="255"/>
      <c r="BG42" s="255"/>
      <c r="BH42" s="255"/>
      <c r="BI42" s="255"/>
      <c r="BJ42" s="255"/>
      <c r="BK42" s="255"/>
      <c r="BL42" s="255"/>
      <c r="BM42" s="255"/>
      <c r="BN42" s="255"/>
      <c r="BO42" s="255"/>
      <c r="BP42" s="255"/>
      <c r="BQ42" s="255"/>
      <c r="BR42" s="255"/>
      <c r="BS42" s="255"/>
      <c r="BT42" s="308"/>
      <c r="BU42" s="308"/>
      <c r="BV42" s="308"/>
      <c r="BW42" s="308"/>
      <c r="BX42" s="308"/>
      <c r="BY42" s="308"/>
      <c r="BZ42" s="308"/>
      <c r="CA42" s="308"/>
      <c r="CB42" s="308"/>
      <c r="CC42" s="308"/>
      <c r="CD42" s="308"/>
      <c r="CE42" s="308"/>
      <c r="CF42" s="308"/>
      <c r="CG42" s="308"/>
      <c r="CH42" s="308"/>
      <c r="CI42" s="308"/>
      <c r="CJ42" s="308"/>
      <c r="CK42" s="308"/>
      <c r="CL42" s="308"/>
      <c r="CM42" s="308"/>
      <c r="CN42" s="308"/>
      <c r="CO42" s="308"/>
      <c r="CP42" s="308"/>
      <c r="CQ42" s="308"/>
      <c r="CR42" s="308"/>
      <c r="CS42" s="308"/>
      <c r="CT42" s="308"/>
      <c r="CU42" s="308"/>
      <c r="CV42" s="308"/>
      <c r="CW42" s="308"/>
      <c r="CX42" s="308"/>
      <c r="CY42" s="308"/>
      <c r="CZ42" s="308"/>
      <c r="DA42" s="308"/>
      <c r="DB42" s="308"/>
      <c r="DC42" s="308"/>
      <c r="DD42" s="308"/>
      <c r="DE42" s="308"/>
      <c r="DF42" s="308"/>
      <c r="DG42" s="308"/>
      <c r="DH42" s="308"/>
      <c r="DI42" s="308"/>
      <c r="DJ42" s="308"/>
      <c r="DK42" s="308"/>
      <c r="DL42" s="308"/>
    </row>
    <row r="43" spans="1:116" s="309" customFormat="1" ht="45.95" customHeight="1" x14ac:dyDescent="0.55000000000000004">
      <c r="A43" s="259"/>
      <c r="B43" s="260" t="s">
        <v>89</v>
      </c>
      <c r="C43" s="261"/>
      <c r="D43" s="298"/>
      <c r="E43" s="298"/>
      <c r="F43" s="299"/>
      <c r="G43" s="299"/>
      <c r="H43" s="299"/>
      <c r="I43" s="299"/>
      <c r="J43" s="299"/>
      <c r="K43" s="300"/>
      <c r="L43" s="301"/>
      <c r="M43" s="302"/>
      <c r="N43" s="303"/>
      <c r="O43" s="303"/>
      <c r="P43" s="303"/>
      <c r="Q43" s="303"/>
      <c r="R43" s="303"/>
      <c r="S43" s="291">
        <f>IF(OR(Sheet1!C66="",Sheet1!C66=" "),0,Sheet1!C66)</f>
        <v>0</v>
      </c>
      <c r="T43" s="274"/>
      <c r="U43" s="330" t="s">
        <v>1162</v>
      </c>
      <c r="V43" s="288" t="str">
        <f>IF(OR(Sheet1!C340="",Sheet1!C340=" "),"",Sheet1!C340)</f>
        <v/>
      </c>
      <c r="W43" s="228"/>
      <c r="X43" s="310"/>
      <c r="Y43" s="332"/>
      <c r="Z43" s="310"/>
      <c r="AA43" s="310"/>
      <c r="AB43" s="310"/>
      <c r="AC43" s="310"/>
      <c r="AD43" s="310"/>
      <c r="AE43" s="310"/>
      <c r="AF43" s="310"/>
      <c r="AG43" s="310"/>
      <c r="AH43" s="310"/>
      <c r="AI43" s="275"/>
      <c r="AJ43" s="489" t="str">
        <f>IF(Sheet1!E23="","",Sheet1!E23)</f>
        <v>HARI-11-FF-TRS</v>
      </c>
      <c r="AK43" s="490"/>
      <c r="AL43" s="248"/>
      <c r="AM43" s="282"/>
      <c r="AN43" s="282"/>
      <c r="AO43" s="228"/>
      <c r="AP43" s="275"/>
      <c r="AQ43" s="310"/>
      <c r="AR43" s="310"/>
      <c r="AS43" s="275"/>
      <c r="AT43" s="310"/>
      <c r="AU43" s="275"/>
      <c r="AV43" s="275"/>
      <c r="AW43" s="275"/>
      <c r="AX43" s="255"/>
      <c r="AY43" s="255"/>
      <c r="AZ43" s="255"/>
      <c r="BA43" s="255"/>
      <c r="BB43" s="255"/>
      <c r="BC43" s="255"/>
      <c r="BD43" s="255"/>
      <c r="BE43" s="255"/>
      <c r="BF43" s="255"/>
      <c r="BG43" s="255"/>
      <c r="BH43" s="255"/>
      <c r="BI43" s="255"/>
      <c r="BJ43" s="255"/>
      <c r="BK43" s="255"/>
      <c r="BL43" s="255"/>
      <c r="BM43" s="255"/>
      <c r="BN43" s="255"/>
      <c r="BO43" s="255"/>
      <c r="BP43" s="255"/>
      <c r="BQ43" s="255"/>
      <c r="BR43" s="255"/>
      <c r="BS43" s="255"/>
      <c r="BT43" s="308"/>
      <c r="BU43" s="308"/>
      <c r="BV43" s="308"/>
      <c r="BW43" s="308"/>
      <c r="BX43" s="308"/>
      <c r="BY43" s="308"/>
      <c r="BZ43" s="308"/>
      <c r="CA43" s="308"/>
      <c r="CB43" s="308"/>
      <c r="CC43" s="308"/>
      <c r="CD43" s="308"/>
      <c r="CE43" s="308"/>
      <c r="CF43" s="308"/>
      <c r="CG43" s="308"/>
      <c r="CH43" s="308"/>
      <c r="CI43" s="308"/>
      <c r="CJ43" s="308"/>
      <c r="CK43" s="308"/>
      <c r="CL43" s="308"/>
      <c r="CM43" s="308"/>
      <c r="CN43" s="308"/>
      <c r="CO43" s="308"/>
      <c r="CP43" s="308"/>
      <c r="CQ43" s="308"/>
      <c r="CR43" s="308"/>
      <c r="CS43" s="308"/>
      <c r="CT43" s="308"/>
      <c r="CU43" s="308"/>
      <c r="CV43" s="308"/>
      <c r="CW43" s="308"/>
      <c r="CX43" s="308"/>
      <c r="CY43" s="308"/>
      <c r="CZ43" s="308"/>
      <c r="DA43" s="308"/>
      <c r="DB43" s="308"/>
      <c r="DC43" s="308"/>
      <c r="DD43" s="308"/>
      <c r="DE43" s="308"/>
      <c r="DF43" s="308"/>
      <c r="DG43" s="308"/>
      <c r="DH43" s="308"/>
      <c r="DI43" s="308"/>
      <c r="DJ43" s="308"/>
      <c r="DK43" s="308"/>
      <c r="DL43" s="308"/>
    </row>
    <row r="44" spans="1:116" s="309" customFormat="1" ht="45.95" customHeight="1" thickBot="1" x14ac:dyDescent="0.6">
      <c r="A44" s="259"/>
      <c r="B44" s="260" t="s">
        <v>90</v>
      </c>
      <c r="C44" s="261"/>
      <c r="D44" s="298"/>
      <c r="E44" s="298"/>
      <c r="F44" s="299"/>
      <c r="G44" s="299"/>
      <c r="H44" s="299"/>
      <c r="I44" s="299"/>
      <c r="J44" s="299"/>
      <c r="K44" s="300"/>
      <c r="L44" s="301"/>
      <c r="M44" s="302"/>
      <c r="N44" s="303"/>
      <c r="O44" s="303"/>
      <c r="P44" s="303"/>
      <c r="Q44" s="303"/>
      <c r="R44" s="303"/>
      <c r="S44" s="291">
        <f>IF(OR(Sheet1!E67="",Sheet1!E67=" "),0,Sheet1!E67)</f>
        <v>0</v>
      </c>
      <c r="T44" s="274"/>
      <c r="U44" s="330" t="s">
        <v>1163</v>
      </c>
      <c r="V44" s="288" t="str">
        <f>IF(OR(Sheet1!C341="",Sheet1!C341=" "),"",Sheet1!C341)</f>
        <v/>
      </c>
      <c r="W44" s="228"/>
      <c r="X44" s="310"/>
      <c r="Y44" s="332"/>
      <c r="Z44" s="310"/>
      <c r="AA44" s="310"/>
      <c r="AB44" s="310"/>
      <c r="AC44" s="310"/>
      <c r="AD44" s="310"/>
      <c r="AE44" s="310"/>
      <c r="AF44" s="310"/>
      <c r="AG44" s="310"/>
      <c r="AH44" s="310"/>
      <c r="AI44" s="275"/>
      <c r="AJ44" s="491"/>
      <c r="AK44" s="492"/>
      <c r="AL44" s="248"/>
      <c r="AM44" s="282"/>
      <c r="AN44" s="282"/>
      <c r="AO44" s="228"/>
      <c r="AP44" s="275"/>
      <c r="AQ44" s="310"/>
      <c r="AR44" s="310"/>
      <c r="AS44" s="275"/>
      <c r="AT44" s="310"/>
      <c r="AU44" s="275"/>
      <c r="AV44" s="275"/>
      <c r="AW44" s="275"/>
      <c r="AX44" s="255"/>
      <c r="AY44" s="255"/>
      <c r="AZ44" s="255"/>
      <c r="BA44" s="255"/>
      <c r="BB44" s="255"/>
      <c r="BC44" s="255"/>
      <c r="BD44" s="255"/>
      <c r="BE44" s="255"/>
      <c r="BF44" s="255"/>
      <c r="BG44" s="255"/>
      <c r="BH44" s="255"/>
      <c r="BI44" s="255"/>
      <c r="BJ44" s="255"/>
      <c r="BK44" s="255"/>
      <c r="BL44" s="255"/>
      <c r="BM44" s="255"/>
      <c r="BN44" s="255"/>
      <c r="BO44" s="255"/>
      <c r="BP44" s="255"/>
      <c r="BQ44" s="255"/>
      <c r="BR44" s="255"/>
      <c r="BS44" s="255"/>
      <c r="BT44" s="308"/>
      <c r="BU44" s="308"/>
      <c r="BV44" s="308"/>
      <c r="BW44" s="308"/>
      <c r="BX44" s="308"/>
      <c r="BY44" s="308"/>
      <c r="BZ44" s="308"/>
      <c r="CA44" s="308"/>
      <c r="CB44" s="308"/>
      <c r="CC44" s="308"/>
      <c r="CD44" s="308"/>
      <c r="CE44" s="308"/>
      <c r="CF44" s="308"/>
      <c r="CG44" s="308"/>
      <c r="CH44" s="308"/>
      <c r="CI44" s="308"/>
      <c r="CJ44" s="308"/>
      <c r="CK44" s="308"/>
      <c r="CL44" s="308"/>
      <c r="CM44" s="308"/>
      <c r="CN44" s="308"/>
      <c r="CO44" s="308"/>
      <c r="CP44" s="308"/>
      <c r="CQ44" s="308"/>
      <c r="CR44" s="308"/>
      <c r="CS44" s="308"/>
      <c r="CT44" s="308"/>
      <c r="CU44" s="308"/>
      <c r="CV44" s="308"/>
      <c r="CW44" s="308"/>
      <c r="CX44" s="308"/>
      <c r="CY44" s="308"/>
      <c r="CZ44" s="308"/>
      <c r="DA44" s="308"/>
      <c r="DB44" s="308"/>
      <c r="DC44" s="308"/>
      <c r="DD44" s="308"/>
      <c r="DE44" s="308"/>
      <c r="DF44" s="308"/>
      <c r="DG44" s="308"/>
      <c r="DH44" s="308"/>
      <c r="DI44" s="308"/>
      <c r="DJ44" s="308"/>
      <c r="DK44" s="308"/>
      <c r="DL44" s="308"/>
    </row>
    <row r="45" spans="1:116" s="309" customFormat="1" ht="45.95" customHeight="1" x14ac:dyDescent="0.55000000000000004">
      <c r="A45" s="259"/>
      <c r="B45" s="260" t="s">
        <v>123</v>
      </c>
      <c r="C45" s="261"/>
      <c r="D45" s="298"/>
      <c r="E45" s="298"/>
      <c r="F45" s="299"/>
      <c r="G45" s="299"/>
      <c r="H45" s="299"/>
      <c r="I45" s="299"/>
      <c r="J45" s="299"/>
      <c r="K45" s="300"/>
      <c r="L45" s="301"/>
      <c r="M45" s="302"/>
      <c r="N45" s="303"/>
      <c r="O45" s="303"/>
      <c r="P45" s="303"/>
      <c r="Q45" s="303"/>
      <c r="R45" s="303"/>
      <c r="S45" s="291">
        <v>0</v>
      </c>
      <c r="T45" s="274"/>
      <c r="U45" s="330" t="s">
        <v>1164</v>
      </c>
      <c r="V45" s="288" t="str">
        <f>IF(OR(Sheet1!C342="",Sheet1!C342=" "),"",Sheet1!C342)</f>
        <v/>
      </c>
      <c r="W45" s="228"/>
      <c r="X45" s="310"/>
      <c r="Y45" s="332"/>
      <c r="Z45" s="310"/>
      <c r="AA45" s="310"/>
      <c r="AB45" s="310"/>
      <c r="AC45" s="310"/>
      <c r="AD45" s="310"/>
      <c r="AE45" s="310"/>
      <c r="AF45" s="310"/>
      <c r="AG45" s="310"/>
      <c r="AH45" s="310"/>
      <c r="AI45" s="275"/>
      <c r="AJ45" s="331" t="s">
        <v>1170</v>
      </c>
      <c r="AK45" s="288" t="str">
        <f>IF(OR(Sheet1!C351="",Sheet1!C351=" "),"",Sheet1!C351)</f>
        <v/>
      </c>
      <c r="AL45" s="248"/>
      <c r="AM45" s="282"/>
      <c r="AN45" s="282"/>
      <c r="AO45" s="228"/>
      <c r="AP45" s="275"/>
      <c r="AQ45" s="310"/>
      <c r="AR45" s="310"/>
      <c r="AS45" s="275"/>
      <c r="AT45" s="310"/>
      <c r="AU45" s="275"/>
      <c r="AV45" s="275"/>
      <c r="AW45" s="275"/>
      <c r="AX45" s="255"/>
      <c r="AY45" s="255"/>
      <c r="AZ45" s="255"/>
      <c r="BA45" s="255"/>
      <c r="BB45" s="255"/>
      <c r="BC45" s="255"/>
      <c r="BD45" s="255"/>
      <c r="BE45" s="255"/>
      <c r="BF45" s="255"/>
      <c r="BG45" s="255"/>
      <c r="BH45" s="255"/>
      <c r="BI45" s="255"/>
      <c r="BJ45" s="255"/>
      <c r="BK45" s="255"/>
      <c r="BL45" s="255"/>
      <c r="BM45" s="255"/>
      <c r="BN45" s="255"/>
      <c r="BO45" s="255"/>
      <c r="BP45" s="255"/>
      <c r="BQ45" s="255"/>
      <c r="BR45" s="255"/>
      <c r="BS45" s="255"/>
      <c r="BT45" s="308"/>
      <c r="BU45" s="308"/>
      <c r="BV45" s="308"/>
      <c r="BW45" s="308"/>
      <c r="BX45" s="308"/>
      <c r="BY45" s="308"/>
      <c r="BZ45" s="308"/>
      <c r="CA45" s="308"/>
      <c r="CB45" s="308"/>
      <c r="CC45" s="308"/>
      <c r="CD45" s="308"/>
      <c r="CE45" s="308"/>
      <c r="CF45" s="308"/>
      <c r="CG45" s="308"/>
      <c r="CH45" s="308"/>
      <c r="CI45" s="308"/>
      <c r="CJ45" s="308"/>
      <c r="CK45" s="308"/>
      <c r="CL45" s="308"/>
      <c r="CM45" s="308"/>
      <c r="CN45" s="308"/>
      <c r="CO45" s="308"/>
      <c r="CP45" s="308"/>
      <c r="CQ45" s="308"/>
      <c r="CR45" s="308"/>
      <c r="CS45" s="308"/>
      <c r="CT45" s="308"/>
      <c r="CU45" s="308"/>
      <c r="CV45" s="308"/>
      <c r="CW45" s="308"/>
      <c r="CX45" s="308"/>
      <c r="CY45" s="308"/>
      <c r="CZ45" s="308"/>
      <c r="DA45" s="308"/>
      <c r="DB45" s="308"/>
      <c r="DC45" s="308"/>
      <c r="DD45" s="308"/>
      <c r="DE45" s="308"/>
      <c r="DF45" s="308"/>
      <c r="DG45" s="308"/>
      <c r="DH45" s="308"/>
      <c r="DI45" s="308"/>
      <c r="DJ45" s="308"/>
      <c r="DK45" s="308"/>
      <c r="DL45" s="308"/>
    </row>
    <row r="46" spans="1:116" s="309" customFormat="1" ht="45.95" customHeight="1" x14ac:dyDescent="0.55000000000000004">
      <c r="A46" s="259"/>
      <c r="B46" s="260" t="s">
        <v>124</v>
      </c>
      <c r="C46" s="261"/>
      <c r="D46" s="298"/>
      <c r="E46" s="298"/>
      <c r="F46" s="299"/>
      <c r="G46" s="299"/>
      <c r="H46" s="299"/>
      <c r="I46" s="299"/>
      <c r="J46" s="299"/>
      <c r="K46" s="300"/>
      <c r="L46" s="301"/>
      <c r="M46" s="302"/>
      <c r="N46" s="303"/>
      <c r="O46" s="303"/>
      <c r="P46" s="303"/>
      <c r="Q46" s="303"/>
      <c r="R46" s="303"/>
      <c r="S46" s="291">
        <f>IF(OR(Sheet1!C68="",Sheet1!C68=" "),0,Sheet1!C68)</f>
        <v>0</v>
      </c>
      <c r="T46" s="274"/>
      <c r="U46" s="330" t="s">
        <v>1165</v>
      </c>
      <c r="V46" s="288" t="str">
        <f>IF(OR(Sheet1!C343="",Sheet1!C343=" "),"",Sheet1!C343)</f>
        <v/>
      </c>
      <c r="W46" s="228"/>
      <c r="X46" s="310"/>
      <c r="Y46" s="332"/>
      <c r="Z46" s="310"/>
      <c r="AA46" s="310"/>
      <c r="AB46" s="310"/>
      <c r="AC46" s="310"/>
      <c r="AD46" s="310"/>
      <c r="AE46" s="310"/>
      <c r="AF46" s="310"/>
      <c r="AG46" s="310"/>
      <c r="AH46" s="310"/>
      <c r="AI46" s="275"/>
      <c r="AJ46" s="331" t="s">
        <v>1171</v>
      </c>
      <c r="AK46" s="288" t="str">
        <f>IF(OR(Sheet1!C352="",Sheet1!C352=" "),"",Sheet1!C352)</f>
        <v/>
      </c>
      <c r="AL46" s="248"/>
      <c r="AM46" s="282"/>
      <c r="AN46" s="282"/>
      <c r="AO46" s="228"/>
      <c r="AP46" s="275"/>
      <c r="AQ46" s="310"/>
      <c r="AR46" s="310"/>
      <c r="AS46" s="275"/>
      <c r="AT46" s="310"/>
      <c r="AU46" s="275"/>
      <c r="AV46" s="275"/>
      <c r="AW46" s="275"/>
      <c r="AX46" s="255"/>
      <c r="AY46" s="255"/>
      <c r="AZ46" s="255"/>
      <c r="BA46" s="255"/>
      <c r="BB46" s="255"/>
      <c r="BC46" s="255"/>
      <c r="BD46" s="255"/>
      <c r="BE46" s="255"/>
      <c r="BF46" s="255"/>
      <c r="BG46" s="255"/>
      <c r="BH46" s="255"/>
      <c r="BI46" s="255"/>
      <c r="BJ46" s="255"/>
      <c r="BK46" s="255"/>
      <c r="BL46" s="255"/>
      <c r="BM46" s="255"/>
      <c r="BN46" s="255"/>
      <c r="BO46" s="255"/>
      <c r="BP46" s="255"/>
      <c r="BQ46" s="255"/>
      <c r="BR46" s="255"/>
      <c r="BS46" s="255"/>
      <c r="BT46" s="308"/>
      <c r="BU46" s="308"/>
      <c r="BV46" s="308"/>
      <c r="BW46" s="308"/>
      <c r="BX46" s="308"/>
      <c r="BY46" s="308"/>
      <c r="BZ46" s="308"/>
      <c r="CA46" s="308"/>
      <c r="CB46" s="308"/>
      <c r="CC46" s="308"/>
      <c r="CD46" s="308"/>
      <c r="CE46" s="308"/>
      <c r="CF46" s="308"/>
      <c r="CG46" s="308"/>
      <c r="CH46" s="308"/>
      <c r="CI46" s="308"/>
      <c r="CJ46" s="308"/>
      <c r="CK46" s="308"/>
      <c r="CL46" s="308"/>
      <c r="CM46" s="308"/>
      <c r="CN46" s="308"/>
      <c r="CO46" s="308"/>
      <c r="CP46" s="308"/>
      <c r="CQ46" s="308"/>
      <c r="CR46" s="308"/>
      <c r="CS46" s="308"/>
      <c r="CT46" s="308"/>
      <c r="CU46" s="308"/>
      <c r="CV46" s="308"/>
      <c r="CW46" s="308"/>
      <c r="CX46" s="308"/>
      <c r="CY46" s="308"/>
      <c r="CZ46" s="308"/>
      <c r="DA46" s="308"/>
      <c r="DB46" s="308"/>
      <c r="DC46" s="308"/>
      <c r="DD46" s="308"/>
      <c r="DE46" s="308"/>
      <c r="DF46" s="308"/>
      <c r="DG46" s="308"/>
      <c r="DH46" s="308"/>
      <c r="DI46" s="308"/>
      <c r="DJ46" s="308"/>
      <c r="DK46" s="308"/>
      <c r="DL46" s="308"/>
    </row>
    <row r="47" spans="1:116" s="309" customFormat="1" ht="45.95" customHeight="1" x14ac:dyDescent="0.55000000000000004">
      <c r="A47" s="259"/>
      <c r="B47" s="260" t="s">
        <v>125</v>
      </c>
      <c r="C47" s="261"/>
      <c r="D47" s="298"/>
      <c r="E47" s="298"/>
      <c r="F47" s="299"/>
      <c r="G47" s="299"/>
      <c r="H47" s="299"/>
      <c r="I47" s="299"/>
      <c r="J47" s="299"/>
      <c r="K47" s="300"/>
      <c r="L47" s="301"/>
      <c r="M47" s="302"/>
      <c r="N47" s="303"/>
      <c r="O47" s="303"/>
      <c r="P47" s="303"/>
      <c r="Q47" s="303"/>
      <c r="R47" s="303"/>
      <c r="S47" s="291" t="str">
        <f>IF(OR(Sheet1!C69="",Sheet1!C69=" "),0,Sheet1!C69)</f>
        <v xml:space="preserve"> 1/2</v>
      </c>
      <c r="T47" s="274"/>
      <c r="U47" s="330" t="s">
        <v>1166</v>
      </c>
      <c r="V47" s="288" t="str">
        <f>IF(OR(Sheet1!C344="",Sheet1!C344=" "),"",Sheet1!C344)</f>
        <v/>
      </c>
      <c r="W47" s="228"/>
      <c r="X47" s="310"/>
      <c r="Y47" s="332"/>
      <c r="Z47" s="310"/>
      <c r="AA47" s="310"/>
      <c r="AB47" s="310"/>
      <c r="AC47" s="310"/>
      <c r="AD47" s="310"/>
      <c r="AE47" s="310"/>
      <c r="AF47" s="310"/>
      <c r="AG47" s="310"/>
      <c r="AH47" s="310"/>
      <c r="AI47" s="275"/>
      <c r="AJ47" s="331" t="s">
        <v>1209</v>
      </c>
      <c r="AK47" s="288" t="str">
        <f>IF(OR(Sheet1!C361="",Sheet1!C361=" "),"",Sheet1!C361)</f>
        <v/>
      </c>
      <c r="AL47" s="248"/>
      <c r="AM47" s="282"/>
      <c r="AN47" s="282"/>
      <c r="AO47" s="228"/>
      <c r="AP47" s="275"/>
      <c r="AQ47" s="310"/>
      <c r="AR47" s="310"/>
      <c r="AS47" s="275"/>
      <c r="AT47" s="310"/>
      <c r="AU47" s="275"/>
      <c r="AV47" s="275"/>
      <c r="AW47" s="275"/>
      <c r="AX47" s="255"/>
      <c r="AY47" s="255"/>
      <c r="AZ47" s="255"/>
      <c r="BA47" s="255"/>
      <c r="BB47" s="255"/>
      <c r="BC47" s="255"/>
      <c r="BD47" s="255"/>
      <c r="BE47" s="255"/>
      <c r="BF47" s="255"/>
      <c r="BG47" s="255"/>
      <c r="BH47" s="255"/>
      <c r="BI47" s="255"/>
      <c r="BJ47" s="255"/>
      <c r="BK47" s="255"/>
      <c r="BL47" s="255"/>
      <c r="BM47" s="255"/>
      <c r="BN47" s="255"/>
      <c r="BO47" s="255"/>
      <c r="BP47" s="255"/>
      <c r="BQ47" s="255"/>
      <c r="BR47" s="255"/>
      <c r="BS47" s="255"/>
      <c r="BT47" s="308"/>
      <c r="BU47" s="308"/>
      <c r="BV47" s="308"/>
      <c r="BW47" s="308"/>
      <c r="BX47" s="308"/>
      <c r="BY47" s="308"/>
      <c r="BZ47" s="308"/>
      <c r="CA47" s="308"/>
      <c r="CB47" s="308"/>
      <c r="CC47" s="308"/>
      <c r="CD47" s="308"/>
      <c r="CE47" s="308"/>
      <c r="CF47" s="308"/>
      <c r="CG47" s="308"/>
      <c r="CH47" s="308"/>
      <c r="CI47" s="308"/>
      <c r="CJ47" s="308"/>
      <c r="CK47" s="308"/>
      <c r="CL47" s="308"/>
      <c r="CM47" s="308"/>
      <c r="CN47" s="308"/>
      <c r="CO47" s="308"/>
      <c r="CP47" s="308"/>
      <c r="CQ47" s="308"/>
      <c r="CR47" s="308"/>
      <c r="CS47" s="308"/>
      <c r="CT47" s="308"/>
      <c r="CU47" s="308"/>
      <c r="CV47" s="308"/>
      <c r="CW47" s="308"/>
      <c r="CX47" s="308"/>
      <c r="CY47" s="308"/>
      <c r="CZ47" s="308"/>
      <c r="DA47" s="308"/>
      <c r="DB47" s="308"/>
      <c r="DC47" s="308"/>
      <c r="DD47" s="308"/>
      <c r="DE47" s="308"/>
      <c r="DF47" s="308"/>
      <c r="DG47" s="308"/>
      <c r="DH47" s="308"/>
      <c r="DI47" s="308"/>
      <c r="DJ47" s="308"/>
      <c r="DK47" s="308"/>
      <c r="DL47" s="308"/>
    </row>
    <row r="48" spans="1:116" s="309" customFormat="1" ht="45.95" customHeight="1" thickBot="1" x14ac:dyDescent="0.6">
      <c r="A48" s="259"/>
      <c r="B48" s="333" t="s">
        <v>126</v>
      </c>
      <c r="C48" s="334"/>
      <c r="D48" s="335"/>
      <c r="E48" s="335"/>
      <c r="F48" s="336"/>
      <c r="G48" s="336"/>
      <c r="H48" s="336"/>
      <c r="I48" s="336"/>
      <c r="J48" s="336"/>
      <c r="K48" s="337"/>
      <c r="L48" s="338"/>
      <c r="M48" s="339"/>
      <c r="N48" s="340"/>
      <c r="O48" s="340"/>
      <c r="P48" s="340"/>
      <c r="Q48" s="340"/>
      <c r="R48" s="340"/>
      <c r="S48" s="291">
        <f>IF(OR(Sheet1!C70="",Sheet1!C70=" "),0,Sheet1!C70)</f>
        <v>0</v>
      </c>
      <c r="T48" s="274"/>
      <c r="U48" s="330" t="s">
        <v>1167</v>
      </c>
      <c r="V48" s="288" t="str">
        <f>IF(OR(Sheet1!C345="",Sheet1!C345=" "),"",Sheet1!C345)</f>
        <v/>
      </c>
      <c r="W48" s="228"/>
      <c r="X48" s="310"/>
      <c r="Y48" s="332"/>
      <c r="Z48" s="310"/>
      <c r="AA48" s="310"/>
      <c r="AB48" s="310"/>
      <c r="AC48" s="310"/>
      <c r="AD48" s="310"/>
      <c r="AE48" s="310"/>
      <c r="AF48" s="310"/>
      <c r="AG48" s="310"/>
      <c r="AH48" s="310"/>
      <c r="AI48" s="275"/>
      <c r="AJ48" s="331" t="s">
        <v>1210</v>
      </c>
      <c r="AK48" s="288" t="str">
        <f>IF(OR(Sheet1!C362="",Sheet1!C362=" "),"",Sheet1!C362)</f>
        <v/>
      </c>
      <c r="AL48" s="248"/>
      <c r="AM48" s="282"/>
      <c r="AN48" s="282"/>
      <c r="AO48" s="228"/>
      <c r="AP48" s="275"/>
      <c r="AQ48" s="310"/>
      <c r="AR48" s="310"/>
      <c r="AS48" s="275"/>
      <c r="AT48" s="310"/>
      <c r="AU48" s="275"/>
      <c r="AV48" s="275"/>
      <c r="AW48" s="275"/>
      <c r="AX48" s="255"/>
      <c r="AY48" s="255"/>
      <c r="AZ48" s="255"/>
      <c r="BA48" s="255"/>
      <c r="BB48" s="255"/>
      <c r="BC48" s="255"/>
      <c r="BD48" s="255"/>
      <c r="BE48" s="255"/>
      <c r="BF48" s="255"/>
      <c r="BG48" s="255"/>
      <c r="BH48" s="255"/>
      <c r="BI48" s="255"/>
      <c r="BJ48" s="255"/>
      <c r="BK48" s="255"/>
      <c r="BL48" s="255"/>
      <c r="BM48" s="255"/>
      <c r="BN48" s="255"/>
      <c r="BO48" s="255"/>
      <c r="BP48" s="255"/>
      <c r="BQ48" s="255"/>
      <c r="BR48" s="255"/>
      <c r="BS48" s="255"/>
      <c r="BT48" s="308"/>
      <c r="BU48" s="308"/>
      <c r="BV48" s="308"/>
      <c r="BW48" s="308"/>
      <c r="BX48" s="308"/>
      <c r="BY48" s="308"/>
      <c r="BZ48" s="308"/>
      <c r="CA48" s="308"/>
      <c r="CB48" s="308"/>
      <c r="CC48" s="308"/>
      <c r="CD48" s="308"/>
      <c r="CE48" s="308"/>
      <c r="CF48" s="308"/>
      <c r="CG48" s="308"/>
      <c r="CH48" s="308"/>
      <c r="CI48" s="308"/>
      <c r="CJ48" s="308"/>
      <c r="CK48" s="308"/>
      <c r="CL48" s="308"/>
      <c r="CM48" s="308"/>
      <c r="CN48" s="308"/>
      <c r="CO48" s="308"/>
      <c r="CP48" s="308"/>
      <c r="CQ48" s="308"/>
      <c r="CR48" s="308"/>
      <c r="CS48" s="308"/>
      <c r="CT48" s="308"/>
      <c r="CU48" s="308"/>
      <c r="CV48" s="308"/>
      <c r="CW48" s="308"/>
      <c r="CX48" s="308"/>
      <c r="CY48" s="308"/>
      <c r="CZ48" s="308"/>
      <c r="DA48" s="308"/>
      <c r="DB48" s="308"/>
      <c r="DC48" s="308"/>
      <c r="DD48" s="308"/>
      <c r="DE48" s="308"/>
      <c r="DF48" s="308"/>
      <c r="DG48" s="308"/>
      <c r="DH48" s="308"/>
      <c r="DI48" s="308"/>
      <c r="DJ48" s="308"/>
      <c r="DK48" s="308"/>
      <c r="DL48" s="308"/>
    </row>
    <row r="49" spans="1:116" ht="45.95" customHeight="1" thickBot="1" x14ac:dyDescent="0.6">
      <c r="A49" s="259"/>
      <c r="B49" s="260" t="s">
        <v>618</v>
      </c>
      <c r="C49" s="261"/>
      <c r="D49" s="298"/>
      <c r="E49" s="298"/>
      <c r="F49" s="299"/>
      <c r="G49" s="299"/>
      <c r="H49" s="299"/>
      <c r="I49" s="299"/>
      <c r="J49" s="299"/>
      <c r="K49" s="300"/>
      <c r="L49" s="301"/>
      <c r="M49" s="339"/>
      <c r="N49" s="340"/>
      <c r="O49" s="340"/>
      <c r="P49" s="340"/>
      <c r="Q49" s="340"/>
      <c r="R49" s="340"/>
      <c r="S49" s="291">
        <f>IF(OR(Sheet1!C71="",Sheet1!C71=" "),0,Sheet1!C71)</f>
        <v>0</v>
      </c>
      <c r="T49" s="341"/>
      <c r="U49" s="260" t="s">
        <v>1169</v>
      </c>
      <c r="V49" s="465" t="str">
        <f>IF(OR(Sheet1!C346="",Sheet1!C346=" "),"",Sheet1!C346)</f>
        <v/>
      </c>
      <c r="W49" s="228"/>
      <c r="X49" s="310"/>
      <c r="Y49" s="332"/>
      <c r="Z49" s="310"/>
      <c r="AA49" s="310"/>
      <c r="AB49" s="310"/>
      <c r="AC49" s="310"/>
      <c r="AD49" s="310"/>
      <c r="AE49" s="310"/>
      <c r="AF49" s="310"/>
      <c r="AG49" s="310"/>
      <c r="AH49" s="310"/>
      <c r="AI49" s="310"/>
      <c r="AJ49" s="310"/>
      <c r="AK49" s="310"/>
      <c r="AL49" s="342"/>
      <c r="AM49" s="342"/>
      <c r="AN49" s="342"/>
      <c r="AO49" s="228"/>
      <c r="AP49" s="275"/>
      <c r="AQ49" s="310"/>
      <c r="AR49" s="310"/>
      <c r="AS49" s="310"/>
      <c r="AT49" s="310"/>
      <c r="AU49" s="310"/>
      <c r="AV49" s="310"/>
      <c r="AW49" s="310"/>
      <c r="AX49" s="255"/>
      <c r="AY49" s="255"/>
      <c r="AZ49" s="255"/>
      <c r="BA49" s="255"/>
      <c r="BB49" s="255"/>
      <c r="BC49" s="255"/>
      <c r="BD49" s="255"/>
      <c r="BE49" s="255"/>
      <c r="BF49" s="255"/>
      <c r="BG49" s="255"/>
      <c r="BH49" s="255"/>
      <c r="BI49" s="255"/>
      <c r="BJ49" s="255"/>
      <c r="BK49" s="255"/>
      <c r="BL49" s="255"/>
      <c r="BM49" s="255"/>
      <c r="BN49" s="255"/>
      <c r="BO49" s="255"/>
      <c r="BP49" s="255"/>
      <c r="BQ49" s="255"/>
      <c r="BR49" s="255"/>
      <c r="BS49" s="255"/>
      <c r="BT49" s="308"/>
      <c r="BU49" s="308"/>
      <c r="BV49" s="308"/>
      <c r="BW49" s="308"/>
      <c r="BX49" s="308"/>
      <c r="BY49" s="308"/>
      <c r="BZ49" s="308"/>
      <c r="CA49" s="308"/>
      <c r="CB49" s="308"/>
      <c r="CC49" s="308"/>
      <c r="CD49" s="308"/>
      <c r="CE49" s="308"/>
      <c r="CF49" s="308"/>
      <c r="CG49" s="308"/>
      <c r="CH49" s="308"/>
      <c r="CI49" s="308"/>
      <c r="CJ49" s="308"/>
      <c r="CK49" s="308"/>
      <c r="CL49" s="308"/>
      <c r="CM49" s="308"/>
      <c r="CN49" s="308"/>
      <c r="CO49" s="308"/>
      <c r="CP49" s="308"/>
      <c r="CQ49" s="308"/>
      <c r="CR49" s="308"/>
      <c r="CS49" s="308"/>
      <c r="CT49" s="308"/>
      <c r="CU49" s="308"/>
      <c r="CV49" s="308"/>
      <c r="CW49" s="308"/>
      <c r="CX49" s="308"/>
      <c r="CY49" s="308"/>
      <c r="CZ49" s="308"/>
      <c r="DA49" s="308"/>
      <c r="DB49" s="308"/>
      <c r="DC49" s="308"/>
      <c r="DD49" s="308"/>
      <c r="DE49" s="308"/>
      <c r="DF49" s="308"/>
      <c r="DG49" s="308"/>
      <c r="DH49" s="308"/>
      <c r="DI49" s="308"/>
      <c r="DJ49" s="308"/>
      <c r="DK49" s="308"/>
      <c r="DL49" s="308"/>
    </row>
    <row r="50" spans="1:116" ht="45.95" customHeight="1" thickBot="1" x14ac:dyDescent="0.6">
      <c r="A50" s="259"/>
      <c r="B50" s="260" t="s">
        <v>645</v>
      </c>
      <c r="C50" s="261"/>
      <c r="D50" s="298"/>
      <c r="E50" s="298"/>
      <c r="F50" s="299"/>
      <c r="G50" s="299"/>
      <c r="H50" s="299"/>
      <c r="I50" s="299"/>
      <c r="J50" s="299"/>
      <c r="K50" s="300"/>
      <c r="L50" s="301"/>
      <c r="M50" s="339"/>
      <c r="N50" s="340"/>
      <c r="O50" s="340"/>
      <c r="P50" s="340"/>
      <c r="Q50" s="340"/>
      <c r="R50" s="340"/>
      <c r="S50" s="291">
        <f>IF(OR(Sheet1!C72="",Sheet1!C72=" "),0,Sheet1!C72)</f>
        <v>0</v>
      </c>
      <c r="T50" s="341"/>
      <c r="U50" s="260" t="s">
        <v>1168</v>
      </c>
      <c r="V50" s="465" t="str">
        <f>IF(OR(Sheet1!C347="",Sheet1!C347=" "),"",Sheet1!C347)</f>
        <v/>
      </c>
      <c r="W50" s="228"/>
      <c r="X50" s="310"/>
      <c r="Y50" s="332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42"/>
      <c r="AM50" s="342"/>
      <c r="AN50" s="342"/>
      <c r="AO50" s="228"/>
      <c r="AP50" s="275"/>
      <c r="AQ50" s="310"/>
      <c r="AR50" s="310"/>
      <c r="AS50" s="310"/>
      <c r="AT50" s="310"/>
      <c r="AU50" s="310"/>
      <c r="AV50" s="310"/>
      <c r="AW50" s="310"/>
      <c r="AX50" s="255"/>
      <c r="AY50" s="255"/>
      <c r="AZ50" s="255"/>
      <c r="BA50" s="255"/>
      <c r="BB50" s="255"/>
      <c r="BC50" s="255"/>
      <c r="BD50" s="255"/>
      <c r="BE50" s="255"/>
      <c r="BF50" s="255"/>
      <c r="BG50" s="255"/>
      <c r="BH50" s="255"/>
      <c r="BI50" s="255"/>
      <c r="BJ50" s="255"/>
      <c r="BK50" s="255"/>
      <c r="BL50" s="255"/>
      <c r="BM50" s="255"/>
      <c r="BN50" s="255"/>
      <c r="BO50" s="255"/>
      <c r="BP50" s="255"/>
      <c r="BQ50" s="255"/>
      <c r="BR50" s="255"/>
      <c r="BS50" s="255"/>
      <c r="BT50" s="308"/>
      <c r="BU50" s="308"/>
      <c r="BV50" s="308"/>
      <c r="BW50" s="308"/>
      <c r="BX50" s="308"/>
      <c r="BY50" s="308"/>
      <c r="BZ50" s="308"/>
      <c r="CA50" s="308"/>
      <c r="CB50" s="308"/>
      <c r="CC50" s="308"/>
      <c r="CD50" s="308"/>
      <c r="CE50" s="308"/>
      <c r="CF50" s="308"/>
      <c r="CG50" s="308"/>
      <c r="CH50" s="308"/>
      <c r="CI50" s="308"/>
      <c r="CJ50" s="308"/>
      <c r="CK50" s="308"/>
      <c r="CL50" s="308"/>
      <c r="CM50" s="308"/>
      <c r="CN50" s="308"/>
      <c r="CO50" s="308"/>
      <c r="CP50" s="308"/>
      <c r="CQ50" s="308"/>
      <c r="CR50" s="308"/>
      <c r="CS50" s="308"/>
      <c r="CT50" s="308"/>
      <c r="CU50" s="308"/>
      <c r="CV50" s="308"/>
      <c r="CW50" s="308"/>
      <c r="CX50" s="308"/>
      <c r="CY50" s="308"/>
      <c r="CZ50" s="308"/>
      <c r="DA50" s="308"/>
      <c r="DB50" s="308"/>
      <c r="DC50" s="308"/>
      <c r="DD50" s="308"/>
      <c r="DE50" s="308"/>
      <c r="DF50" s="308"/>
      <c r="DG50" s="308"/>
      <c r="DH50" s="308"/>
      <c r="DI50" s="308"/>
      <c r="DJ50" s="308"/>
      <c r="DK50" s="308"/>
      <c r="DL50" s="308"/>
    </row>
    <row r="51" spans="1:116" ht="45.95" customHeight="1" thickBot="1" x14ac:dyDescent="0.6">
      <c r="A51" s="259"/>
      <c r="B51" s="260" t="s">
        <v>619</v>
      </c>
      <c r="C51" s="261"/>
      <c r="D51" s="298"/>
      <c r="E51" s="298"/>
      <c r="F51" s="299"/>
      <c r="G51" s="299"/>
      <c r="H51" s="299"/>
      <c r="I51" s="299"/>
      <c r="J51" s="299"/>
      <c r="K51" s="300"/>
      <c r="L51" s="301"/>
      <c r="M51" s="339"/>
      <c r="N51" s="340"/>
      <c r="O51" s="340"/>
      <c r="P51" s="340"/>
      <c r="Q51" s="340"/>
      <c r="R51" s="340"/>
      <c r="S51" s="291">
        <f>IF(OR(Sheet1!C73="",Sheet1!C73=" "),0,Sheet1!C73)</f>
        <v>0</v>
      </c>
      <c r="T51" s="341"/>
      <c r="U51" s="260" t="s">
        <v>1223</v>
      </c>
      <c r="V51" s="465" t="str">
        <f>IF(OR(Sheet1!C364="",Sheet1!C364=" "),"",Sheet1!C364)</f>
        <v xml:space="preserve"> 1/4</v>
      </c>
      <c r="W51" s="228"/>
      <c r="X51" s="310"/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42"/>
      <c r="AM51" s="342"/>
      <c r="AN51" s="342"/>
      <c r="AO51" s="228"/>
      <c r="AP51" s="310"/>
      <c r="AQ51" s="310"/>
      <c r="AR51" s="310"/>
      <c r="AS51" s="310"/>
      <c r="AT51" s="310"/>
      <c r="AU51" s="310"/>
      <c r="AV51" s="310"/>
      <c r="AW51" s="310"/>
      <c r="AX51" s="255"/>
      <c r="AY51" s="255"/>
      <c r="AZ51" s="255"/>
      <c r="BA51" s="255"/>
      <c r="BB51" s="255"/>
      <c r="BC51" s="255"/>
      <c r="BD51" s="255"/>
      <c r="BE51" s="255"/>
      <c r="BF51" s="255"/>
      <c r="BG51" s="255"/>
      <c r="BH51" s="255"/>
      <c r="BI51" s="255"/>
      <c r="BJ51" s="255"/>
      <c r="BK51" s="255"/>
      <c r="BL51" s="255"/>
      <c r="BM51" s="255"/>
      <c r="BN51" s="255"/>
      <c r="BO51" s="255"/>
      <c r="BP51" s="255"/>
      <c r="BQ51" s="255"/>
      <c r="BR51" s="255"/>
      <c r="BS51" s="255"/>
    </row>
    <row r="52" spans="1:116" ht="45.95" customHeight="1" thickBot="1" x14ac:dyDescent="0.6">
      <c r="A52" s="457"/>
      <c r="B52" s="260" t="s">
        <v>620</v>
      </c>
      <c r="C52" s="261"/>
      <c r="D52" s="298"/>
      <c r="E52" s="298"/>
      <c r="F52" s="299"/>
      <c r="G52" s="299"/>
      <c r="H52" s="299"/>
      <c r="I52" s="299"/>
      <c r="J52" s="299"/>
      <c r="K52" s="300"/>
      <c r="L52" s="301"/>
      <c r="M52" s="339"/>
      <c r="N52" s="340"/>
      <c r="O52" s="340"/>
      <c r="P52" s="340"/>
      <c r="Q52" s="340"/>
      <c r="R52" s="340"/>
      <c r="S52" s="291">
        <f>IF(OR(Sheet1!C74="",Sheet1!C74=" "),0,Sheet1!C74)</f>
        <v>0</v>
      </c>
      <c r="T52" s="341"/>
      <c r="U52" s="260" t="s">
        <v>1225</v>
      </c>
      <c r="V52" s="465" t="str">
        <f>IF(OR(Sheet1!C365="",Sheet1!C365=" "),"",Sheet1!C365)</f>
        <v/>
      </c>
      <c r="W52" s="228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42"/>
      <c r="AM52" s="342"/>
      <c r="AN52" s="342"/>
      <c r="AO52" s="228"/>
      <c r="AP52" s="310"/>
      <c r="AQ52" s="310"/>
      <c r="AR52" s="310"/>
      <c r="AS52" s="310"/>
      <c r="AT52" s="310"/>
      <c r="AU52" s="310"/>
      <c r="AV52" s="310"/>
      <c r="AW52" s="310"/>
      <c r="AX52" s="255"/>
      <c r="AY52" s="255"/>
      <c r="AZ52" s="255"/>
      <c r="BA52" s="255"/>
      <c r="BB52" s="255"/>
      <c r="BC52" s="255"/>
      <c r="BD52" s="255"/>
      <c r="BE52" s="255"/>
      <c r="BF52" s="255"/>
      <c r="BG52" s="255"/>
      <c r="BH52" s="255"/>
      <c r="BI52" s="255"/>
      <c r="BJ52" s="255"/>
      <c r="BK52" s="255"/>
      <c r="BL52" s="255"/>
      <c r="BM52" s="255"/>
      <c r="BN52" s="255"/>
      <c r="BO52" s="255"/>
      <c r="BP52" s="255"/>
      <c r="BQ52" s="255"/>
      <c r="BR52" s="255"/>
      <c r="BS52" s="255"/>
    </row>
    <row r="53" spans="1:116" ht="45.95" customHeight="1" x14ac:dyDescent="0.55000000000000004">
      <c r="A53" s="457"/>
      <c r="B53" s="260" t="s">
        <v>646</v>
      </c>
      <c r="C53" s="334"/>
      <c r="D53" s="335"/>
      <c r="E53" s="335"/>
      <c r="F53" s="336"/>
      <c r="G53" s="336"/>
      <c r="H53" s="336"/>
      <c r="I53" s="336"/>
      <c r="J53" s="336"/>
      <c r="K53" s="337"/>
      <c r="L53" s="338"/>
      <c r="M53" s="453"/>
      <c r="N53" s="454"/>
      <c r="O53" s="454"/>
      <c r="P53" s="454"/>
      <c r="Q53" s="454"/>
      <c r="R53" s="454"/>
      <c r="S53" s="455">
        <f>IF(OR(Sheet1!C75="",Sheet1!C75=" "),0,Sheet1!C75)</f>
        <v>0</v>
      </c>
      <c r="T53" s="341"/>
      <c r="U53" s="260" t="s">
        <v>1229</v>
      </c>
      <c r="V53" s="465" t="str">
        <f>IF(OR(Sheet1!C366="",Sheet1!C366=" "),"",Sheet1!C366)</f>
        <v/>
      </c>
      <c r="W53" s="228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42"/>
      <c r="AM53" s="342"/>
      <c r="AN53" s="342"/>
      <c r="AO53" s="228"/>
      <c r="AP53" s="310"/>
      <c r="AQ53" s="310"/>
      <c r="AR53" s="310"/>
      <c r="AS53" s="310"/>
      <c r="AT53" s="310"/>
      <c r="AU53" s="310"/>
      <c r="AV53" s="310"/>
      <c r="AW53" s="310"/>
      <c r="AX53" s="255"/>
      <c r="AY53" s="255"/>
      <c r="AZ53" s="255"/>
      <c r="BA53" s="255"/>
      <c r="BB53" s="255"/>
      <c r="BC53" s="255"/>
      <c r="BD53" s="255"/>
      <c r="BE53" s="255"/>
      <c r="BF53" s="255"/>
      <c r="BG53" s="255"/>
      <c r="BH53" s="255"/>
      <c r="BI53" s="255"/>
      <c r="BJ53" s="255"/>
      <c r="BK53" s="255"/>
      <c r="BL53" s="255"/>
      <c r="BM53" s="255"/>
      <c r="BN53" s="255"/>
      <c r="BO53" s="255"/>
      <c r="BP53" s="255"/>
      <c r="BQ53" s="255"/>
      <c r="BR53" s="255"/>
      <c r="BS53" s="255"/>
    </row>
    <row r="54" spans="1:116" ht="45.95" customHeight="1" x14ac:dyDescent="0.55000000000000004">
      <c r="A54" s="457"/>
      <c r="B54" s="260" t="s">
        <v>1160</v>
      </c>
      <c r="C54" s="261"/>
      <c r="D54" s="298"/>
      <c r="E54" s="298"/>
      <c r="F54" s="299"/>
      <c r="G54" s="299"/>
      <c r="H54" s="299"/>
      <c r="I54" s="299"/>
      <c r="J54" s="299"/>
      <c r="K54" s="300"/>
      <c r="L54" s="301"/>
      <c r="M54" s="302"/>
      <c r="N54" s="303"/>
      <c r="O54" s="303"/>
      <c r="P54" s="303"/>
      <c r="Q54" s="303"/>
      <c r="R54" s="303"/>
      <c r="S54" s="456">
        <f>IF(OR(Sheet1!C337="",Sheet1!C337=" "),0,Sheet1!C337)</f>
        <v>0</v>
      </c>
      <c r="T54" s="341"/>
      <c r="U54" s="260" t="s">
        <v>1230</v>
      </c>
      <c r="V54" s="465" t="str">
        <f>IF(OR(Sheet1!C367="",Sheet1!C367=" "),"",Sheet1!C367)</f>
        <v/>
      </c>
      <c r="W54" s="228"/>
      <c r="X54" s="310"/>
      <c r="Y54" s="310"/>
      <c r="Z54" s="310"/>
      <c r="AA54" s="310"/>
      <c r="AB54" s="310"/>
      <c r="AC54" s="310"/>
      <c r="AD54" s="310"/>
      <c r="AE54" s="310"/>
      <c r="AF54" s="310"/>
      <c r="AG54" s="310"/>
      <c r="AH54" s="310"/>
      <c r="AI54" s="310"/>
      <c r="AJ54" s="310"/>
      <c r="AK54" s="310"/>
      <c r="AL54" s="342"/>
      <c r="AM54" s="342"/>
      <c r="AN54" s="342"/>
      <c r="AO54" s="228"/>
      <c r="AP54" s="310"/>
      <c r="AQ54" s="310"/>
      <c r="AR54" s="310"/>
      <c r="AS54" s="310"/>
      <c r="AT54" s="310"/>
      <c r="AU54" s="310"/>
      <c r="AV54" s="310"/>
      <c r="AW54" s="310"/>
      <c r="AX54" s="255"/>
      <c r="AY54" s="255"/>
      <c r="AZ54" s="255"/>
      <c r="BA54" s="255"/>
      <c r="BB54" s="255"/>
      <c r="BC54" s="255"/>
      <c r="BD54" s="255"/>
      <c r="BE54" s="255"/>
      <c r="BF54" s="255"/>
      <c r="BG54" s="255"/>
      <c r="BH54" s="255"/>
      <c r="BI54" s="255"/>
      <c r="BJ54" s="255"/>
      <c r="BK54" s="255"/>
      <c r="BL54" s="255"/>
      <c r="BM54" s="255"/>
      <c r="BN54" s="255"/>
      <c r="BO54" s="255"/>
      <c r="BP54" s="255"/>
      <c r="BQ54" s="255"/>
      <c r="BR54" s="255"/>
      <c r="BS54" s="255"/>
    </row>
    <row r="55" spans="1:116" ht="45.95" customHeight="1" x14ac:dyDescent="0.55000000000000004">
      <c r="A55" s="469"/>
      <c r="B55" s="260" t="s">
        <v>1202</v>
      </c>
      <c r="C55" s="261"/>
      <c r="D55" s="298"/>
      <c r="E55" s="298"/>
      <c r="F55" s="299"/>
      <c r="G55" s="299"/>
      <c r="H55" s="299"/>
      <c r="I55" s="299"/>
      <c r="J55" s="299"/>
      <c r="K55" s="300"/>
      <c r="L55" s="301"/>
      <c r="M55" s="302"/>
      <c r="N55" s="303"/>
      <c r="O55" s="303"/>
      <c r="P55" s="303"/>
      <c r="Q55" s="303"/>
      <c r="R55" s="303"/>
      <c r="S55" s="456">
        <f>IF(OR(Sheet1!C355="",Sheet1!C355=" "),0,Sheet1!C355)</f>
        <v>0</v>
      </c>
      <c r="T55" s="332"/>
      <c r="U55" s="260" t="s">
        <v>1254</v>
      </c>
      <c r="V55" s="465" t="str">
        <f>Sheet1!E57</f>
        <v/>
      </c>
      <c r="W55" s="228"/>
      <c r="X55" s="332"/>
      <c r="Y55" s="332"/>
      <c r="Z55" s="332"/>
      <c r="AA55" s="332"/>
      <c r="AB55" s="332"/>
      <c r="AC55" s="332"/>
      <c r="AD55" s="332"/>
      <c r="AE55" s="332"/>
      <c r="AF55" s="332"/>
      <c r="AG55" s="332"/>
      <c r="AH55" s="332"/>
      <c r="AI55" s="332"/>
      <c r="AJ55" s="332"/>
      <c r="AK55" s="332"/>
      <c r="AL55" s="332"/>
      <c r="AM55" s="332"/>
      <c r="AN55" s="332"/>
      <c r="AO55" s="228"/>
      <c r="AP55" s="332"/>
      <c r="AQ55" s="332"/>
      <c r="AR55" s="332"/>
      <c r="AS55" s="332"/>
      <c r="AT55" s="332"/>
      <c r="AU55" s="332"/>
      <c r="AV55" s="332"/>
      <c r="AW55" s="332"/>
      <c r="AX55" s="255"/>
      <c r="AY55" s="255"/>
      <c r="AZ55" s="255"/>
      <c r="BA55" s="255"/>
      <c r="BB55" s="255"/>
      <c r="BC55" s="255"/>
      <c r="BD55" s="255"/>
      <c r="BE55" s="255"/>
      <c r="BF55" s="255"/>
      <c r="BG55" s="255"/>
      <c r="BH55" s="255"/>
      <c r="BI55" s="255"/>
      <c r="BJ55" s="255"/>
      <c r="BK55" s="255"/>
      <c r="BL55" s="255"/>
      <c r="BM55" s="255"/>
      <c r="BN55" s="255"/>
      <c r="BO55" s="255"/>
      <c r="BP55" s="255"/>
      <c r="BQ55" s="255"/>
      <c r="BR55" s="255"/>
      <c r="BS55" s="255"/>
    </row>
    <row r="56" spans="1:116" ht="45.95" customHeight="1" x14ac:dyDescent="0.55000000000000004">
      <c r="A56" s="469"/>
      <c r="B56" s="260" t="s">
        <v>1198</v>
      </c>
      <c r="C56" s="261"/>
      <c r="D56" s="298"/>
      <c r="E56" s="298"/>
      <c r="F56" s="299"/>
      <c r="G56" s="299"/>
      <c r="H56" s="299"/>
      <c r="I56" s="299"/>
      <c r="J56" s="299"/>
      <c r="K56" s="300"/>
      <c r="L56" s="301"/>
      <c r="M56" s="302"/>
      <c r="N56" s="303"/>
      <c r="O56" s="303"/>
      <c r="P56" s="303"/>
      <c r="Q56" s="303"/>
      <c r="R56" s="303"/>
      <c r="S56" s="456" t="str">
        <f>IF(Sheet1!C356=1,0.394,"0.000")</f>
        <v>0.000</v>
      </c>
      <c r="T56" s="332"/>
      <c r="U56" s="260" t="s">
        <v>1253</v>
      </c>
      <c r="V56" s="465" t="str">
        <f>Sheet1!E59</f>
        <v/>
      </c>
      <c r="W56" s="228"/>
      <c r="X56" s="332"/>
      <c r="Y56" s="275" t="s">
        <v>504</v>
      </c>
      <c r="Z56" s="275" t="s">
        <v>612</v>
      </c>
      <c r="AA56" s="332"/>
      <c r="AB56" s="332"/>
      <c r="AC56" s="332"/>
      <c r="AD56" s="332"/>
      <c r="AE56" s="332"/>
      <c r="AF56" s="332"/>
      <c r="AG56" s="310"/>
      <c r="AH56" s="310" t="str">
        <f>$Y$1</f>
        <v>Peter Reardon 20737</v>
      </c>
      <c r="AI56" s="310"/>
      <c r="AJ56" s="332"/>
      <c r="AK56" s="332"/>
      <c r="AL56" s="332"/>
      <c r="AM56" s="332"/>
      <c r="AN56" s="332"/>
      <c r="AO56" s="332"/>
      <c r="AP56" s="310" t="s">
        <v>559</v>
      </c>
      <c r="AQ56" s="275" t="s">
        <v>612</v>
      </c>
      <c r="AR56" s="332"/>
      <c r="AS56" s="332"/>
      <c r="AT56" s="332"/>
      <c r="AU56" s="332"/>
      <c r="AV56" s="332"/>
      <c r="AW56" s="332"/>
      <c r="AX56" s="255"/>
      <c r="AY56" s="255"/>
      <c r="AZ56" s="255"/>
      <c r="BA56" s="255"/>
      <c r="BB56" s="255"/>
      <c r="BC56" s="255"/>
      <c r="BD56" s="255"/>
      <c r="BE56" s="255"/>
      <c r="BF56" s="255"/>
      <c r="BG56" s="255"/>
      <c r="BH56" s="255"/>
      <c r="BI56" s="255"/>
      <c r="BJ56" s="255"/>
      <c r="BK56" s="255"/>
      <c r="BL56" s="255"/>
      <c r="BM56" s="255"/>
      <c r="BN56" s="255"/>
      <c r="BO56" s="255"/>
      <c r="BP56" s="255"/>
      <c r="BQ56" s="255"/>
      <c r="BR56" s="255"/>
      <c r="BS56" s="255"/>
    </row>
    <row r="57" spans="1:116" ht="45.95" customHeight="1" x14ac:dyDescent="0.55000000000000004">
      <c r="A57" s="469"/>
      <c r="B57" s="260" t="s">
        <v>1199</v>
      </c>
      <c r="C57" s="261"/>
      <c r="D57" s="298"/>
      <c r="E57" s="298"/>
      <c r="F57" s="299"/>
      <c r="G57" s="299"/>
      <c r="H57" s="299"/>
      <c r="I57" s="299"/>
      <c r="J57" s="299"/>
      <c r="K57" s="300"/>
      <c r="L57" s="301"/>
      <c r="M57" s="302"/>
      <c r="N57" s="303"/>
      <c r="O57" s="303"/>
      <c r="P57" s="303"/>
      <c r="Q57" s="303"/>
      <c r="R57" s="303"/>
      <c r="S57" s="456">
        <f>IF(OR(Sheet1!C357="",Sheet1!C357=" "),0,Sheet1!C357)</f>
        <v>0</v>
      </c>
      <c r="T57" s="332"/>
      <c r="U57" s="260" t="s">
        <v>1255</v>
      </c>
      <c r="V57" s="465" t="str">
        <f>Sheet1!E58</f>
        <v/>
      </c>
      <c r="W57" s="228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2"/>
      <c r="AI57" s="332"/>
      <c r="AJ57" s="332"/>
      <c r="AK57" s="332"/>
      <c r="AL57" s="332"/>
      <c r="AM57" s="332"/>
      <c r="AN57" s="332"/>
      <c r="AO57" s="332"/>
      <c r="AP57" s="332"/>
      <c r="AQ57" s="332"/>
      <c r="AR57" s="332"/>
      <c r="AS57" s="332"/>
      <c r="AT57" s="332"/>
      <c r="AU57" s="332"/>
      <c r="AV57" s="332"/>
      <c r="AW57" s="332"/>
      <c r="AX57" s="255"/>
      <c r="AY57" s="255"/>
      <c r="AZ57" s="255"/>
      <c r="BA57" s="255"/>
      <c r="BB57" s="255"/>
      <c r="BC57" s="255"/>
      <c r="BD57" s="255"/>
      <c r="BE57" s="255"/>
      <c r="BF57" s="255"/>
      <c r="BG57" s="255"/>
      <c r="BH57" s="255"/>
      <c r="BI57" s="255"/>
      <c r="BJ57" s="255"/>
      <c r="BK57" s="255"/>
      <c r="BL57" s="255"/>
      <c r="BM57" s="255"/>
      <c r="BN57" s="255"/>
      <c r="BO57" s="255"/>
      <c r="BP57" s="255"/>
      <c r="BQ57" s="255"/>
      <c r="BR57" s="255"/>
      <c r="BS57" s="255"/>
    </row>
    <row r="58" spans="1:116" ht="45.95" customHeight="1" x14ac:dyDescent="0.55000000000000004">
      <c r="A58" s="332"/>
      <c r="B58" s="332"/>
      <c r="C58" s="332"/>
      <c r="D58" s="332"/>
      <c r="E58" s="332"/>
      <c r="F58" s="332"/>
      <c r="G58" s="332"/>
      <c r="H58" s="332"/>
      <c r="I58" s="332"/>
      <c r="J58" s="332"/>
      <c r="K58" s="332"/>
      <c r="L58" s="332"/>
      <c r="M58" s="332"/>
      <c r="N58" s="332"/>
      <c r="O58" s="332"/>
      <c r="P58" s="332"/>
      <c r="Q58" s="332"/>
      <c r="R58" s="332"/>
      <c r="S58" s="332"/>
      <c r="T58" s="332"/>
      <c r="U58" s="275" t="s">
        <v>612</v>
      </c>
      <c r="V58" s="332"/>
      <c r="X58" s="332"/>
      <c r="Y58" s="332"/>
      <c r="Z58" s="332"/>
      <c r="AA58" s="332"/>
      <c r="AB58" s="332"/>
      <c r="AC58" s="332"/>
      <c r="AD58" s="332"/>
      <c r="AE58" s="332"/>
      <c r="AF58" s="332"/>
      <c r="AG58" s="332"/>
      <c r="AH58" s="332"/>
      <c r="AI58" s="332"/>
      <c r="AJ58" s="332"/>
      <c r="AK58" s="332"/>
      <c r="AL58" s="332"/>
      <c r="AM58" s="332"/>
      <c r="AN58" s="332"/>
      <c r="AO58" s="332"/>
      <c r="AP58" s="332"/>
      <c r="AQ58" s="332"/>
      <c r="AR58" s="332"/>
      <c r="AS58" s="332"/>
      <c r="AT58" s="332"/>
      <c r="AU58" s="332"/>
      <c r="AV58" s="332"/>
      <c r="AW58" s="332"/>
      <c r="AX58" s="255"/>
      <c r="AY58" s="255"/>
      <c r="AZ58" s="255"/>
      <c r="BA58" s="255"/>
      <c r="BB58" s="255"/>
      <c r="BC58" s="255"/>
      <c r="BD58" s="255"/>
      <c r="BE58" s="255"/>
      <c r="BF58" s="255"/>
      <c r="BG58" s="255"/>
      <c r="BH58" s="255"/>
      <c r="BI58" s="255"/>
      <c r="BJ58" s="255"/>
      <c r="BK58" s="255"/>
      <c r="BL58" s="255"/>
      <c r="BM58" s="255"/>
      <c r="BN58" s="255"/>
      <c r="BO58" s="255"/>
      <c r="BP58" s="255"/>
      <c r="BQ58" s="255"/>
      <c r="BR58" s="255"/>
      <c r="BS58" s="255"/>
    </row>
    <row r="59" spans="1:116" ht="45.95" customHeight="1" x14ac:dyDescent="0.55000000000000004">
      <c r="A59" s="348"/>
      <c r="B59" s="349"/>
      <c r="C59" s="350"/>
      <c r="D59" s="351"/>
      <c r="E59" s="351"/>
      <c r="F59" s="352"/>
      <c r="G59" s="352"/>
      <c r="H59" s="352"/>
      <c r="I59" s="352"/>
      <c r="J59" s="352"/>
      <c r="K59" s="353"/>
      <c r="L59" s="350"/>
      <c r="M59" s="350"/>
      <c r="N59" s="354"/>
      <c r="O59" s="354"/>
      <c r="P59" s="354"/>
      <c r="Q59" s="354"/>
      <c r="R59" s="354"/>
      <c r="S59" s="350"/>
      <c r="T59" s="355"/>
      <c r="U59" s="356"/>
      <c r="V59" s="356"/>
      <c r="W59" s="356"/>
      <c r="X59" s="348"/>
      <c r="Y59" s="349"/>
      <c r="Z59" s="350"/>
      <c r="AA59" s="348"/>
      <c r="AB59" s="348"/>
      <c r="AC59" s="348"/>
      <c r="AD59" s="348"/>
      <c r="AE59" s="348"/>
      <c r="AF59" s="348"/>
      <c r="AG59" s="350"/>
      <c r="AH59" s="350"/>
      <c r="AI59" s="356"/>
      <c r="AJ59" s="350"/>
      <c r="AK59" s="356"/>
      <c r="AL59" s="357"/>
      <c r="AM59" s="356"/>
      <c r="AN59" s="356"/>
      <c r="AO59" s="356"/>
      <c r="AP59" s="358"/>
      <c r="AQ59" s="358"/>
      <c r="AR59" s="359"/>
      <c r="AS59" s="282"/>
      <c r="AT59" s="359"/>
      <c r="AU59" s="282"/>
      <c r="AV59" s="282"/>
      <c r="AW59" s="282"/>
      <c r="AX59" s="255"/>
      <c r="AY59" s="255"/>
      <c r="AZ59" s="255"/>
      <c r="BA59" s="255"/>
      <c r="BB59" s="255"/>
      <c r="BC59" s="255"/>
      <c r="BD59" s="255"/>
      <c r="BE59" s="255"/>
      <c r="BF59" s="255"/>
      <c r="BG59" s="255"/>
      <c r="BH59" s="255"/>
      <c r="BI59" s="255"/>
      <c r="BJ59" s="255"/>
      <c r="BK59" s="255"/>
      <c r="BL59" s="255"/>
      <c r="BM59" s="255"/>
      <c r="BN59" s="255"/>
      <c r="BO59" s="255"/>
      <c r="BP59" s="255"/>
      <c r="BQ59" s="255"/>
      <c r="BR59" s="255"/>
      <c r="BS59" s="255"/>
    </row>
    <row r="60" spans="1:116" ht="45.95" customHeight="1" x14ac:dyDescent="0.55000000000000004">
      <c r="A60" s="348"/>
      <c r="B60" s="349"/>
      <c r="C60" s="350"/>
      <c r="D60" s="351"/>
      <c r="E60" s="351"/>
      <c r="F60" s="352"/>
      <c r="G60" s="352"/>
      <c r="H60" s="352"/>
      <c r="I60" s="352"/>
      <c r="J60" s="352"/>
      <c r="K60" s="353"/>
      <c r="L60" s="350"/>
      <c r="M60" s="350"/>
      <c r="N60" s="354"/>
      <c r="O60" s="354"/>
      <c r="P60" s="354"/>
      <c r="Q60" s="354"/>
      <c r="R60" s="354"/>
      <c r="S60" s="350"/>
      <c r="T60" s="355"/>
      <c r="U60" s="356"/>
      <c r="V60" s="356"/>
      <c r="W60" s="356"/>
      <c r="X60" s="348"/>
      <c r="Y60" s="349"/>
      <c r="Z60" s="350"/>
      <c r="AA60" s="348"/>
      <c r="AB60" s="348"/>
      <c r="AC60" s="348"/>
      <c r="AD60" s="348"/>
      <c r="AE60" s="348"/>
      <c r="AF60" s="348"/>
      <c r="AG60" s="350"/>
      <c r="AH60" s="350"/>
      <c r="AI60" s="356"/>
      <c r="AJ60" s="350"/>
      <c r="AK60" s="356"/>
      <c r="AL60" s="357"/>
      <c r="AM60" s="356"/>
      <c r="AN60" s="356"/>
      <c r="AO60" s="356"/>
      <c r="AP60" s="358"/>
      <c r="AQ60" s="358"/>
      <c r="AR60" s="359"/>
      <c r="AS60" s="282"/>
      <c r="AT60" s="359"/>
      <c r="AU60" s="282"/>
      <c r="AV60" s="282"/>
      <c r="AW60" s="282"/>
      <c r="AX60" s="255"/>
      <c r="AY60" s="255"/>
      <c r="AZ60" s="255"/>
      <c r="BA60" s="255"/>
      <c r="BB60" s="255"/>
      <c r="BC60" s="255"/>
      <c r="BD60" s="255"/>
      <c r="BE60" s="255"/>
      <c r="BF60" s="255"/>
      <c r="BG60" s="255"/>
      <c r="BH60" s="255"/>
      <c r="BI60" s="255"/>
      <c r="BJ60" s="255"/>
      <c r="BK60" s="255"/>
      <c r="BL60" s="255"/>
      <c r="BM60" s="255"/>
      <c r="BN60" s="255"/>
      <c r="BO60" s="255"/>
      <c r="BP60" s="255"/>
      <c r="BQ60" s="255"/>
      <c r="BR60" s="255"/>
      <c r="BS60" s="255"/>
    </row>
    <row r="61" spans="1:116" ht="45.95" customHeight="1" x14ac:dyDescent="0.55000000000000004">
      <c r="A61" s="348"/>
      <c r="B61" s="349"/>
      <c r="C61" s="350"/>
      <c r="D61" s="351"/>
      <c r="E61" s="351"/>
      <c r="F61" s="352"/>
      <c r="G61" s="352"/>
      <c r="H61" s="352"/>
      <c r="I61" s="352"/>
      <c r="J61" s="352"/>
      <c r="K61" s="353"/>
      <c r="L61" s="350"/>
      <c r="M61" s="350"/>
      <c r="N61" s="354"/>
      <c r="O61" s="354"/>
      <c r="P61" s="354"/>
      <c r="Q61" s="354"/>
      <c r="R61" s="354"/>
      <c r="S61" s="350"/>
      <c r="T61" s="355"/>
      <c r="U61" s="356"/>
      <c r="V61" s="356"/>
      <c r="W61" s="356"/>
      <c r="X61" s="348"/>
      <c r="Y61" s="349"/>
      <c r="Z61" s="350"/>
      <c r="AA61" s="348"/>
      <c r="AB61" s="348"/>
      <c r="AC61" s="348"/>
      <c r="AD61" s="348"/>
      <c r="AE61" s="348"/>
      <c r="AF61" s="348"/>
      <c r="AG61" s="350"/>
      <c r="AH61" s="350"/>
      <c r="AI61" s="356"/>
      <c r="AJ61" s="350"/>
      <c r="AK61" s="356"/>
      <c r="AL61" s="357"/>
      <c r="AM61" s="356"/>
      <c r="AN61" s="356"/>
      <c r="AO61" s="356"/>
      <c r="AP61" s="358"/>
      <c r="AQ61" s="358"/>
      <c r="AR61" s="359"/>
      <c r="AS61" s="282"/>
      <c r="AT61" s="359"/>
      <c r="AU61" s="282"/>
      <c r="AV61" s="282"/>
      <c r="AW61" s="282"/>
      <c r="AX61" s="255"/>
      <c r="AY61" s="255"/>
      <c r="AZ61" s="255"/>
      <c r="BA61" s="255"/>
      <c r="BB61" s="255"/>
      <c r="BC61" s="255"/>
      <c r="BD61" s="255"/>
      <c r="BE61" s="255"/>
      <c r="BF61" s="255"/>
      <c r="BG61" s="255"/>
      <c r="BH61" s="255"/>
      <c r="BI61" s="255"/>
      <c r="BJ61" s="255"/>
      <c r="BK61" s="255"/>
      <c r="BL61" s="255"/>
      <c r="BM61" s="255"/>
      <c r="BN61" s="255"/>
      <c r="BO61" s="255"/>
      <c r="BP61" s="255"/>
      <c r="BQ61" s="255"/>
      <c r="BR61" s="255"/>
      <c r="BS61" s="255"/>
    </row>
    <row r="62" spans="1:116" ht="45.95" customHeight="1" x14ac:dyDescent="0.55000000000000004">
      <c r="A62" s="348"/>
      <c r="B62" s="349"/>
      <c r="C62" s="350"/>
      <c r="D62" s="351"/>
      <c r="E62" s="351"/>
      <c r="F62" s="352"/>
      <c r="G62" s="352"/>
      <c r="H62" s="352"/>
      <c r="I62" s="352"/>
      <c r="J62" s="352"/>
      <c r="K62" s="353"/>
      <c r="L62" s="350"/>
      <c r="M62" s="350"/>
      <c r="N62" s="354"/>
      <c r="O62" s="354"/>
      <c r="P62" s="354"/>
      <c r="Q62" s="354"/>
      <c r="R62" s="354"/>
      <c r="S62" s="350"/>
      <c r="T62" s="355"/>
      <c r="U62" s="356"/>
      <c r="V62" s="356"/>
      <c r="W62" s="356"/>
      <c r="X62" s="348"/>
      <c r="Y62" s="349"/>
      <c r="Z62" s="350"/>
      <c r="AA62" s="348"/>
      <c r="AB62" s="348"/>
      <c r="AC62" s="348"/>
      <c r="AD62" s="348"/>
      <c r="AE62" s="348"/>
      <c r="AF62" s="348"/>
      <c r="AG62" s="350"/>
      <c r="AH62" s="350"/>
      <c r="AI62" s="356"/>
      <c r="AJ62" s="350"/>
      <c r="AK62" s="356"/>
      <c r="AL62" s="357"/>
      <c r="AM62" s="356"/>
      <c r="AN62" s="356"/>
      <c r="AO62" s="356"/>
      <c r="AP62" s="358"/>
      <c r="AQ62" s="358"/>
      <c r="AR62" s="359"/>
      <c r="AS62" s="282"/>
      <c r="AT62" s="359"/>
      <c r="AU62" s="282"/>
      <c r="AV62" s="282"/>
      <c r="AW62" s="282"/>
      <c r="AX62" s="255"/>
      <c r="AY62" s="255"/>
      <c r="AZ62" s="255"/>
      <c r="BA62" s="255"/>
      <c r="BB62" s="255"/>
      <c r="BC62" s="255"/>
      <c r="BD62" s="255"/>
      <c r="BE62" s="255"/>
      <c r="BF62" s="255"/>
      <c r="BG62" s="255"/>
      <c r="BH62" s="255"/>
      <c r="BI62" s="255"/>
      <c r="BJ62" s="255"/>
      <c r="BK62" s="255"/>
      <c r="BL62" s="255"/>
      <c r="BM62" s="255"/>
      <c r="BN62" s="255"/>
      <c r="BO62" s="255"/>
      <c r="BP62" s="255"/>
      <c r="BQ62" s="255"/>
      <c r="BR62" s="255"/>
      <c r="BS62" s="255"/>
    </row>
    <row r="63" spans="1:116" ht="45.95" customHeight="1" x14ac:dyDescent="0.55000000000000004">
      <c r="B63" s="361"/>
      <c r="C63" s="359"/>
      <c r="L63" s="359"/>
      <c r="M63" s="359"/>
      <c r="N63" s="365"/>
      <c r="O63" s="365"/>
      <c r="P63" s="365"/>
      <c r="Q63" s="365"/>
      <c r="R63" s="365"/>
      <c r="S63" s="359"/>
      <c r="U63" s="282"/>
      <c r="V63" s="282"/>
      <c r="W63" s="282"/>
      <c r="Y63" s="361"/>
      <c r="Z63" s="359"/>
      <c r="AA63" s="360"/>
      <c r="AB63" s="360"/>
      <c r="AC63" s="360"/>
      <c r="AD63" s="360"/>
      <c r="AE63" s="360"/>
      <c r="AF63" s="360"/>
      <c r="AG63" s="359"/>
      <c r="AH63" s="359"/>
      <c r="AI63" s="282"/>
      <c r="AJ63" s="350"/>
      <c r="AK63" s="282"/>
      <c r="AM63" s="282"/>
      <c r="AN63" s="282"/>
      <c r="AO63" s="282"/>
      <c r="AP63" s="367"/>
      <c r="AQ63" s="367"/>
      <c r="AR63" s="359"/>
      <c r="AS63" s="282"/>
      <c r="AT63" s="359"/>
      <c r="AU63" s="282"/>
      <c r="AV63" s="282"/>
      <c r="AW63" s="282"/>
      <c r="AX63" s="255"/>
      <c r="AY63" s="255"/>
      <c r="AZ63" s="255"/>
      <c r="BA63" s="255"/>
      <c r="BB63" s="255"/>
      <c r="BC63" s="255"/>
      <c r="BD63" s="255"/>
      <c r="BE63" s="255"/>
      <c r="BF63" s="255"/>
      <c r="BG63" s="255"/>
      <c r="BH63" s="255"/>
      <c r="BI63" s="255"/>
      <c r="BJ63" s="255"/>
      <c r="BK63" s="255"/>
      <c r="BL63" s="255"/>
      <c r="BM63" s="255"/>
      <c r="BN63" s="255"/>
      <c r="BO63" s="255"/>
      <c r="BP63" s="255"/>
      <c r="BQ63" s="255"/>
      <c r="BR63" s="255"/>
      <c r="BS63" s="255"/>
    </row>
    <row r="64" spans="1:116" ht="45.95" customHeight="1" x14ac:dyDescent="0.55000000000000004">
      <c r="B64" s="361"/>
      <c r="C64" s="359"/>
      <c r="L64" s="359"/>
      <c r="M64" s="359"/>
      <c r="N64" s="365"/>
      <c r="O64" s="365"/>
      <c r="P64" s="365"/>
      <c r="Q64" s="365"/>
      <c r="R64" s="365"/>
      <c r="S64" s="359"/>
      <c r="U64" s="282"/>
      <c r="V64" s="282"/>
      <c r="W64" s="282"/>
      <c r="Y64" s="361"/>
      <c r="Z64" s="359"/>
      <c r="AA64" s="360"/>
      <c r="AB64" s="360"/>
      <c r="AC64" s="360"/>
      <c r="AD64" s="360"/>
      <c r="AE64" s="360"/>
      <c r="AF64" s="360"/>
      <c r="AG64" s="359"/>
      <c r="AH64" s="359"/>
      <c r="AI64" s="282"/>
      <c r="AJ64" s="359"/>
      <c r="AK64" s="282"/>
      <c r="AM64" s="282"/>
      <c r="AN64" s="282"/>
      <c r="AO64" s="282"/>
      <c r="AP64" s="367"/>
      <c r="AQ64" s="367"/>
      <c r="AR64" s="359"/>
      <c r="AS64" s="282"/>
      <c r="AT64" s="359"/>
      <c r="AU64" s="282"/>
      <c r="AV64" s="282"/>
      <c r="AW64" s="282"/>
      <c r="AX64" s="255"/>
      <c r="AY64" s="255"/>
      <c r="AZ64" s="255"/>
      <c r="BA64" s="255"/>
      <c r="BB64" s="255"/>
      <c r="BC64" s="255"/>
      <c r="BD64" s="255"/>
      <c r="BE64" s="255"/>
      <c r="BF64" s="255"/>
      <c r="BG64" s="255"/>
      <c r="BH64" s="255"/>
      <c r="BI64" s="255"/>
      <c r="BJ64" s="255"/>
      <c r="BK64" s="255"/>
      <c r="BL64" s="255"/>
      <c r="BM64" s="255"/>
      <c r="BN64" s="255"/>
      <c r="BO64" s="255"/>
      <c r="BP64" s="255"/>
      <c r="BQ64" s="255"/>
      <c r="BR64" s="255"/>
      <c r="BS64" s="255"/>
    </row>
    <row r="65" spans="2:71" ht="45.95" customHeight="1" x14ac:dyDescent="0.55000000000000004">
      <c r="B65" s="361"/>
      <c r="C65" s="359"/>
      <c r="L65" s="359"/>
      <c r="M65" s="359"/>
      <c r="N65" s="365"/>
      <c r="O65" s="365"/>
      <c r="P65" s="365"/>
      <c r="Q65" s="365"/>
      <c r="R65" s="365"/>
      <c r="S65" s="359"/>
      <c r="U65" s="282"/>
      <c r="V65" s="282"/>
      <c r="W65" s="282"/>
      <c r="Y65" s="361"/>
      <c r="Z65" s="359"/>
      <c r="AA65" s="360"/>
      <c r="AB65" s="360"/>
      <c r="AC65" s="360"/>
      <c r="AD65" s="360"/>
      <c r="AE65" s="360"/>
      <c r="AF65" s="360"/>
      <c r="AG65" s="359"/>
      <c r="AH65" s="359"/>
      <c r="AI65" s="282"/>
      <c r="AJ65" s="359"/>
      <c r="AK65" s="282"/>
      <c r="AM65" s="282"/>
      <c r="AN65" s="282"/>
      <c r="AO65" s="282"/>
      <c r="AP65" s="367"/>
      <c r="AQ65" s="367"/>
      <c r="AR65" s="359"/>
      <c r="AS65" s="282"/>
      <c r="AT65" s="359"/>
      <c r="AU65" s="282"/>
      <c r="AV65" s="282"/>
      <c r="AW65" s="282"/>
      <c r="AX65" s="255"/>
      <c r="AY65" s="255"/>
      <c r="AZ65" s="255"/>
      <c r="BA65" s="255"/>
      <c r="BB65" s="255"/>
      <c r="BC65" s="255"/>
      <c r="BD65" s="255"/>
      <c r="BE65" s="255"/>
      <c r="BF65" s="255"/>
      <c r="BG65" s="255"/>
      <c r="BH65" s="255"/>
      <c r="BI65" s="255"/>
      <c r="BJ65" s="255"/>
      <c r="BK65" s="255"/>
      <c r="BL65" s="255"/>
      <c r="BM65" s="255"/>
      <c r="BN65" s="255"/>
      <c r="BO65" s="255"/>
      <c r="BP65" s="255"/>
      <c r="BQ65" s="255"/>
      <c r="BR65" s="255"/>
      <c r="BS65" s="255"/>
    </row>
    <row r="66" spans="2:71" ht="45.95" customHeight="1" x14ac:dyDescent="0.55000000000000004">
      <c r="B66" s="361"/>
      <c r="C66" s="359"/>
      <c r="L66" s="359"/>
      <c r="M66" s="359"/>
      <c r="N66" s="365"/>
      <c r="O66" s="365"/>
      <c r="P66" s="365"/>
      <c r="Q66" s="365"/>
      <c r="R66" s="365"/>
      <c r="S66" s="359"/>
      <c r="U66" s="282"/>
      <c r="V66" s="282"/>
      <c r="W66" s="282"/>
      <c r="Y66" s="361"/>
      <c r="Z66" s="359"/>
      <c r="AA66" s="360"/>
      <c r="AB66" s="360"/>
      <c r="AC66" s="360"/>
      <c r="AD66" s="360"/>
      <c r="AE66" s="360"/>
      <c r="AF66" s="360"/>
      <c r="AG66" s="359"/>
      <c r="AH66" s="359"/>
      <c r="AI66" s="282"/>
      <c r="AJ66" s="359"/>
      <c r="AK66" s="282"/>
      <c r="AM66" s="282"/>
      <c r="AN66" s="282"/>
      <c r="AO66" s="282"/>
      <c r="AP66" s="367"/>
      <c r="AQ66" s="367"/>
      <c r="AR66" s="359"/>
      <c r="AS66" s="282"/>
      <c r="AT66" s="359"/>
      <c r="AU66" s="282"/>
      <c r="AV66" s="282"/>
      <c r="AW66" s="282"/>
      <c r="AX66" s="255"/>
      <c r="AY66" s="255"/>
      <c r="AZ66" s="255"/>
      <c r="BA66" s="255"/>
      <c r="BB66" s="255"/>
      <c r="BC66" s="255"/>
      <c r="BD66" s="255"/>
      <c r="BE66" s="255"/>
      <c r="BF66" s="255"/>
      <c r="BG66" s="255"/>
      <c r="BH66" s="255"/>
      <c r="BI66" s="255"/>
      <c r="BJ66" s="255"/>
      <c r="BK66" s="255"/>
      <c r="BL66" s="255"/>
      <c r="BM66" s="255"/>
      <c r="BN66" s="255"/>
      <c r="BO66" s="255"/>
      <c r="BP66" s="255"/>
      <c r="BQ66" s="255"/>
      <c r="BR66" s="255"/>
      <c r="BS66" s="255"/>
    </row>
    <row r="67" spans="2:71" ht="45.95" customHeight="1" x14ac:dyDescent="0.55000000000000004">
      <c r="B67" s="361"/>
      <c r="C67" s="359"/>
      <c r="L67" s="359"/>
      <c r="M67" s="359"/>
      <c r="N67" s="365"/>
      <c r="O67" s="365"/>
      <c r="P67" s="365"/>
      <c r="Q67" s="365"/>
      <c r="R67" s="365"/>
      <c r="S67" s="359"/>
      <c r="U67" s="282"/>
      <c r="V67" s="282"/>
      <c r="W67" s="282"/>
      <c r="Y67" s="361"/>
      <c r="Z67" s="359"/>
      <c r="AA67" s="360"/>
      <c r="AB67" s="360"/>
      <c r="AC67" s="360"/>
      <c r="AD67" s="360"/>
      <c r="AE67" s="360"/>
      <c r="AF67" s="360"/>
      <c r="AG67" s="359"/>
      <c r="AH67" s="359"/>
      <c r="AI67" s="282"/>
      <c r="AJ67" s="359"/>
      <c r="AK67" s="282"/>
      <c r="AM67" s="282"/>
      <c r="AN67" s="282"/>
      <c r="AO67" s="282"/>
      <c r="AP67" s="367"/>
      <c r="AQ67" s="367"/>
      <c r="AR67" s="359"/>
      <c r="AS67" s="282"/>
      <c r="AT67" s="359"/>
      <c r="AU67" s="282"/>
      <c r="AV67" s="282"/>
      <c r="AW67" s="282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</row>
    <row r="68" spans="2:71" ht="45.95" customHeight="1" x14ac:dyDescent="0.55000000000000004">
      <c r="B68" s="361"/>
      <c r="C68" s="359"/>
      <c r="L68" s="359"/>
      <c r="M68" s="359"/>
      <c r="N68" s="365"/>
      <c r="O68" s="365"/>
      <c r="P68" s="365"/>
      <c r="Q68" s="365"/>
      <c r="R68" s="365"/>
      <c r="S68" s="359"/>
      <c r="U68" s="282"/>
      <c r="V68" s="282"/>
      <c r="W68" s="282"/>
      <c r="Y68" s="361"/>
      <c r="Z68" s="359"/>
      <c r="AA68" s="360"/>
      <c r="AB68" s="360"/>
      <c r="AC68" s="360"/>
      <c r="AD68" s="360"/>
      <c r="AE68" s="360"/>
      <c r="AF68" s="360"/>
      <c r="AG68" s="359"/>
      <c r="AH68" s="359"/>
      <c r="AI68" s="282"/>
      <c r="AJ68" s="359"/>
      <c r="AK68" s="282"/>
      <c r="AM68" s="282"/>
      <c r="AN68" s="282"/>
      <c r="AO68" s="282"/>
      <c r="AP68" s="367"/>
      <c r="AQ68" s="367"/>
      <c r="AR68" s="359"/>
      <c r="AS68" s="282"/>
      <c r="AT68" s="359"/>
      <c r="AU68" s="282"/>
      <c r="AV68" s="282"/>
      <c r="AW68" s="282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</row>
    <row r="69" spans="2:71" ht="45.95" customHeight="1" x14ac:dyDescent="0.55000000000000004">
      <c r="B69" s="361"/>
      <c r="C69" s="359"/>
      <c r="L69" s="359"/>
      <c r="M69" s="359"/>
      <c r="N69" s="365"/>
      <c r="O69" s="365"/>
      <c r="P69" s="365"/>
      <c r="Q69" s="365"/>
      <c r="R69" s="365"/>
      <c r="S69" s="359"/>
      <c r="U69" s="282"/>
      <c r="V69" s="282"/>
      <c r="W69" s="282"/>
      <c r="Y69" s="361"/>
      <c r="Z69" s="359"/>
      <c r="AA69" s="360"/>
      <c r="AB69" s="360"/>
      <c r="AC69" s="360"/>
      <c r="AD69" s="360"/>
      <c r="AE69" s="360"/>
      <c r="AF69" s="360"/>
      <c r="AG69" s="359"/>
      <c r="AH69" s="359"/>
      <c r="AI69" s="282"/>
      <c r="AJ69" s="359"/>
      <c r="AK69" s="282"/>
      <c r="AM69" s="282"/>
      <c r="AN69" s="282"/>
      <c r="AO69" s="282"/>
      <c r="AP69" s="367"/>
      <c r="AQ69" s="367"/>
      <c r="AR69" s="359"/>
      <c r="AS69" s="282"/>
      <c r="AT69" s="359"/>
      <c r="AU69" s="282"/>
      <c r="AV69" s="282"/>
      <c r="AW69" s="282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</row>
    <row r="70" spans="2:71" ht="45.95" customHeight="1" x14ac:dyDescent="0.55000000000000004">
      <c r="B70" s="361"/>
      <c r="C70" s="359"/>
      <c r="L70" s="359"/>
      <c r="M70" s="359"/>
      <c r="N70" s="365"/>
      <c r="O70" s="365"/>
      <c r="P70" s="365"/>
      <c r="Q70" s="365"/>
      <c r="R70" s="365"/>
      <c r="S70" s="359"/>
      <c r="U70" s="282"/>
      <c r="V70" s="282"/>
      <c r="W70" s="282"/>
      <c r="Y70" s="361"/>
      <c r="Z70" s="359"/>
      <c r="AA70" s="360"/>
      <c r="AB70" s="360"/>
      <c r="AC70" s="360"/>
      <c r="AD70" s="360"/>
      <c r="AE70" s="360"/>
      <c r="AF70" s="360"/>
      <c r="AG70" s="359"/>
      <c r="AH70" s="359"/>
      <c r="AI70" s="282"/>
      <c r="AJ70" s="359"/>
      <c r="AK70" s="282"/>
      <c r="AM70" s="282"/>
      <c r="AN70" s="282"/>
      <c r="AO70" s="282"/>
      <c r="AP70" s="367"/>
      <c r="AQ70" s="367"/>
      <c r="AR70" s="359"/>
      <c r="AS70" s="282"/>
      <c r="AT70" s="359"/>
      <c r="AU70" s="282"/>
      <c r="AV70" s="282"/>
      <c r="AW70" s="282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</row>
    <row r="71" spans="2:71" ht="45.95" customHeight="1" x14ac:dyDescent="0.55000000000000004">
      <c r="B71" s="361"/>
      <c r="C71" s="359"/>
      <c r="L71" s="359"/>
      <c r="M71" s="359"/>
      <c r="N71" s="365"/>
      <c r="O71" s="365"/>
      <c r="P71" s="365"/>
      <c r="Q71" s="365"/>
      <c r="R71" s="365"/>
      <c r="S71" s="359"/>
      <c r="U71" s="282"/>
      <c r="V71" s="282"/>
      <c r="W71" s="282"/>
      <c r="Y71" s="361"/>
      <c r="Z71" s="359"/>
      <c r="AA71" s="360"/>
      <c r="AB71" s="360"/>
      <c r="AC71" s="360"/>
      <c r="AD71" s="360"/>
      <c r="AE71" s="360"/>
      <c r="AF71" s="360"/>
      <c r="AG71" s="359"/>
      <c r="AH71" s="359"/>
      <c r="AI71" s="282"/>
      <c r="AJ71" s="359"/>
      <c r="AK71" s="282"/>
      <c r="AM71" s="282"/>
      <c r="AN71" s="282"/>
      <c r="AO71" s="282"/>
      <c r="AP71" s="367"/>
      <c r="AQ71" s="367"/>
      <c r="AR71" s="359"/>
      <c r="AS71" s="282"/>
      <c r="AT71" s="359"/>
      <c r="AU71" s="282"/>
      <c r="AV71" s="282"/>
      <c r="AW71" s="282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</row>
    <row r="72" spans="2:71" ht="45.95" customHeight="1" x14ac:dyDescent="0.55000000000000004">
      <c r="B72" s="361"/>
      <c r="C72" s="359"/>
      <c r="L72" s="359"/>
      <c r="M72" s="359"/>
      <c r="N72" s="365"/>
      <c r="O72" s="365"/>
      <c r="P72" s="365"/>
      <c r="Q72" s="365"/>
      <c r="R72" s="365"/>
      <c r="S72" s="359"/>
      <c r="U72" s="282"/>
      <c r="V72" s="282"/>
      <c r="W72" s="282"/>
      <c r="Y72" s="361"/>
      <c r="Z72" s="359"/>
      <c r="AA72" s="360"/>
      <c r="AB72" s="360"/>
      <c r="AC72" s="360"/>
      <c r="AD72" s="360"/>
      <c r="AE72" s="360"/>
      <c r="AF72" s="360"/>
      <c r="AG72" s="359"/>
      <c r="AH72" s="359"/>
      <c r="AI72" s="282"/>
      <c r="AJ72" s="359"/>
      <c r="AK72" s="282"/>
      <c r="AM72" s="282"/>
      <c r="AN72" s="282"/>
      <c r="AO72" s="282"/>
      <c r="AP72" s="367"/>
      <c r="AQ72" s="367"/>
      <c r="AR72" s="359"/>
      <c r="AS72" s="282"/>
      <c r="AT72" s="359"/>
      <c r="AU72" s="282"/>
      <c r="AV72" s="282"/>
      <c r="AW72" s="282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</row>
    <row r="73" spans="2:71" ht="45.95" customHeight="1" x14ac:dyDescent="0.55000000000000004">
      <c r="B73" s="361"/>
      <c r="C73" s="359"/>
      <c r="L73" s="359"/>
      <c r="M73" s="359"/>
      <c r="N73" s="365"/>
      <c r="O73" s="365"/>
      <c r="P73" s="365"/>
      <c r="Q73" s="365"/>
      <c r="R73" s="365"/>
      <c r="S73" s="359"/>
      <c r="U73" s="282"/>
      <c r="V73" s="282"/>
      <c r="W73" s="282"/>
      <c r="Y73" s="361"/>
      <c r="Z73" s="359"/>
      <c r="AA73" s="360"/>
      <c r="AB73" s="360"/>
      <c r="AC73" s="360"/>
      <c r="AD73" s="360"/>
      <c r="AE73" s="360"/>
      <c r="AF73" s="360"/>
      <c r="AG73" s="359"/>
      <c r="AH73" s="359"/>
      <c r="AI73" s="282"/>
      <c r="AJ73" s="359"/>
      <c r="AK73" s="282"/>
      <c r="AM73" s="282"/>
      <c r="AN73" s="282"/>
      <c r="AO73" s="282"/>
      <c r="AP73" s="282"/>
      <c r="AQ73" s="359"/>
      <c r="AR73" s="359"/>
      <c r="AS73" s="282"/>
      <c r="AT73" s="359"/>
      <c r="AU73" s="282"/>
      <c r="AV73" s="282"/>
      <c r="AW73" s="282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</row>
    <row r="74" spans="2:71" ht="45.95" customHeight="1" x14ac:dyDescent="0.55000000000000004">
      <c r="B74" s="361"/>
      <c r="C74" s="359"/>
      <c r="L74" s="359"/>
      <c r="M74" s="359"/>
      <c r="N74" s="365"/>
      <c r="O74" s="365"/>
      <c r="P74" s="365"/>
      <c r="Q74" s="365"/>
      <c r="R74" s="365"/>
      <c r="S74" s="359"/>
      <c r="U74" s="282"/>
      <c r="V74" s="282"/>
      <c r="W74" s="282"/>
      <c r="Y74" s="361"/>
      <c r="Z74" s="359"/>
      <c r="AA74" s="360"/>
      <c r="AB74" s="360"/>
      <c r="AC74" s="360"/>
      <c r="AD74" s="360"/>
      <c r="AE74" s="360"/>
      <c r="AF74" s="360"/>
      <c r="AG74" s="359"/>
      <c r="AH74" s="359"/>
      <c r="AI74" s="282"/>
      <c r="AJ74" s="359"/>
      <c r="AK74" s="282"/>
      <c r="AM74" s="282"/>
      <c r="AN74" s="282"/>
      <c r="AO74" s="282"/>
      <c r="AP74" s="282"/>
      <c r="AQ74" s="359"/>
      <c r="AR74" s="359"/>
      <c r="AS74" s="282"/>
      <c r="AT74" s="359"/>
      <c r="AU74" s="282"/>
      <c r="AV74" s="282"/>
      <c r="AW74" s="282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</row>
    <row r="75" spans="2:71" ht="45.95" customHeight="1" x14ac:dyDescent="0.55000000000000004">
      <c r="B75" s="361"/>
      <c r="C75" s="359"/>
      <c r="L75" s="359"/>
      <c r="M75" s="359"/>
      <c r="N75" s="365"/>
      <c r="O75" s="365"/>
      <c r="P75" s="365"/>
      <c r="Q75" s="365"/>
      <c r="R75" s="365"/>
      <c r="S75" s="359"/>
      <c r="U75" s="282"/>
      <c r="V75" s="282"/>
      <c r="W75" s="282"/>
      <c r="Y75" s="361"/>
      <c r="Z75" s="359"/>
      <c r="AA75" s="360"/>
      <c r="AB75" s="360"/>
      <c r="AC75" s="360"/>
      <c r="AD75" s="360"/>
      <c r="AE75" s="360"/>
      <c r="AF75" s="360"/>
      <c r="AG75" s="359"/>
      <c r="AH75" s="359"/>
      <c r="AI75" s="282"/>
      <c r="AJ75" s="359"/>
      <c r="AK75" s="282"/>
      <c r="AM75" s="282"/>
      <c r="AN75" s="282"/>
      <c r="AO75" s="282"/>
      <c r="AP75" s="282"/>
      <c r="AQ75" s="359"/>
      <c r="AR75" s="359"/>
      <c r="AS75" s="282"/>
      <c r="AT75" s="359"/>
      <c r="AU75" s="282"/>
      <c r="AV75" s="282"/>
      <c r="AW75" s="282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</row>
    <row r="76" spans="2:71" ht="45.95" customHeight="1" x14ac:dyDescent="0.55000000000000004">
      <c r="B76" s="361"/>
      <c r="C76" s="359"/>
      <c r="L76" s="359"/>
      <c r="M76" s="359"/>
      <c r="N76" s="365"/>
      <c r="O76" s="365"/>
      <c r="P76" s="365"/>
      <c r="Q76" s="365"/>
      <c r="R76" s="365"/>
      <c r="S76" s="359"/>
      <c r="U76" s="282"/>
      <c r="V76" s="282"/>
      <c r="W76" s="282"/>
      <c r="Y76" s="361"/>
      <c r="Z76" s="359"/>
      <c r="AA76" s="360"/>
      <c r="AB76" s="360"/>
      <c r="AC76" s="360"/>
      <c r="AD76" s="360"/>
      <c r="AE76" s="360"/>
      <c r="AF76" s="360"/>
      <c r="AG76" s="359"/>
      <c r="AH76" s="359"/>
      <c r="AI76" s="282"/>
      <c r="AJ76" s="359"/>
      <c r="AK76" s="282"/>
      <c r="AM76" s="282"/>
      <c r="AN76" s="282"/>
      <c r="AO76" s="282"/>
      <c r="AP76" s="282"/>
      <c r="AQ76" s="359"/>
      <c r="AR76" s="359"/>
      <c r="AS76" s="282"/>
      <c r="AT76" s="359"/>
      <c r="AU76" s="282"/>
      <c r="AV76" s="282"/>
      <c r="AW76" s="282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</row>
    <row r="77" spans="2:71" ht="45.95" customHeight="1" x14ac:dyDescent="0.55000000000000004">
      <c r="B77" s="361"/>
      <c r="C77" s="359"/>
      <c r="L77" s="359"/>
      <c r="M77" s="359"/>
      <c r="N77" s="365"/>
      <c r="O77" s="365"/>
      <c r="P77" s="365"/>
      <c r="Q77" s="365"/>
      <c r="R77" s="365"/>
      <c r="S77" s="359"/>
      <c r="U77" s="282"/>
      <c r="V77" s="282"/>
      <c r="W77" s="282"/>
      <c r="Y77" s="361"/>
      <c r="Z77" s="359"/>
      <c r="AA77" s="360"/>
      <c r="AB77" s="360"/>
      <c r="AC77" s="360"/>
      <c r="AD77" s="360"/>
      <c r="AE77" s="360"/>
      <c r="AF77" s="360"/>
      <c r="AG77" s="359"/>
      <c r="AH77" s="359"/>
      <c r="AI77" s="282"/>
      <c r="AJ77" s="359"/>
      <c r="AK77" s="282"/>
      <c r="AM77" s="282"/>
      <c r="AN77" s="282"/>
      <c r="AO77" s="282"/>
      <c r="AP77" s="282"/>
      <c r="AQ77" s="359"/>
      <c r="AR77" s="359"/>
      <c r="AS77" s="282"/>
      <c r="AT77" s="359"/>
      <c r="AU77" s="282"/>
      <c r="AV77" s="282"/>
      <c r="AW77" s="282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</row>
    <row r="78" spans="2:71" ht="45.95" customHeight="1" x14ac:dyDescent="0.55000000000000004">
      <c r="B78" s="361"/>
      <c r="C78" s="359"/>
      <c r="L78" s="359"/>
      <c r="M78" s="359"/>
      <c r="N78" s="365"/>
      <c r="O78" s="365"/>
      <c r="P78" s="365"/>
      <c r="Q78" s="365"/>
      <c r="R78" s="365"/>
      <c r="S78" s="359"/>
      <c r="U78" s="282"/>
      <c r="V78" s="282"/>
      <c r="W78" s="282"/>
      <c r="Y78" s="361"/>
      <c r="Z78" s="359"/>
      <c r="AA78" s="360"/>
      <c r="AB78" s="360"/>
      <c r="AC78" s="360"/>
      <c r="AD78" s="360"/>
      <c r="AE78" s="360"/>
      <c r="AF78" s="360"/>
      <c r="AG78" s="359"/>
      <c r="AH78" s="359"/>
      <c r="AI78" s="282"/>
      <c r="AJ78" s="359"/>
      <c r="AK78" s="282"/>
      <c r="AM78" s="282"/>
      <c r="AN78" s="282"/>
      <c r="AO78" s="282"/>
      <c r="AP78" s="282"/>
      <c r="AQ78" s="359"/>
      <c r="AR78" s="359"/>
      <c r="AS78" s="282"/>
      <c r="AT78" s="359"/>
      <c r="AU78" s="282"/>
      <c r="AV78" s="282"/>
      <c r="AW78" s="282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</row>
    <row r="79" spans="2:71" ht="45.95" customHeight="1" x14ac:dyDescent="0.55000000000000004">
      <c r="B79" s="361"/>
      <c r="C79" s="359"/>
      <c r="L79" s="359"/>
      <c r="M79" s="359"/>
      <c r="N79" s="365"/>
      <c r="O79" s="365"/>
      <c r="P79" s="365"/>
      <c r="Q79" s="365"/>
      <c r="R79" s="365"/>
      <c r="S79" s="359"/>
      <c r="U79" s="282"/>
      <c r="V79" s="282"/>
      <c r="W79" s="282"/>
      <c r="Y79" s="361"/>
      <c r="Z79" s="359"/>
      <c r="AA79" s="360"/>
      <c r="AB79" s="360"/>
      <c r="AC79" s="360"/>
      <c r="AD79" s="360"/>
      <c r="AE79" s="360"/>
      <c r="AF79" s="360"/>
      <c r="AG79" s="359"/>
      <c r="AH79" s="359"/>
      <c r="AI79" s="282"/>
      <c r="AJ79" s="359"/>
      <c r="AK79" s="282"/>
      <c r="AM79" s="282"/>
      <c r="AN79" s="282"/>
      <c r="AO79" s="282"/>
      <c r="AP79" s="282"/>
      <c r="AQ79" s="359"/>
      <c r="AR79" s="359"/>
      <c r="AS79" s="282"/>
      <c r="AT79" s="359"/>
      <c r="AU79" s="282"/>
      <c r="AV79" s="282"/>
      <c r="AW79" s="282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</row>
    <row r="80" spans="2:71" ht="45.95" customHeight="1" x14ac:dyDescent="0.55000000000000004">
      <c r="B80" s="361"/>
      <c r="C80" s="359"/>
      <c r="L80" s="359"/>
      <c r="M80" s="359"/>
      <c r="N80" s="365"/>
      <c r="O80" s="365"/>
      <c r="P80" s="365"/>
      <c r="Q80" s="365"/>
      <c r="R80" s="365"/>
      <c r="S80" s="359"/>
      <c r="U80" s="282"/>
      <c r="V80" s="282"/>
      <c r="W80" s="282"/>
      <c r="Y80" s="361"/>
      <c r="Z80" s="359"/>
      <c r="AA80" s="360"/>
      <c r="AB80" s="360"/>
      <c r="AC80" s="360"/>
      <c r="AD80" s="360"/>
      <c r="AE80" s="360"/>
      <c r="AF80" s="360"/>
      <c r="AG80" s="359"/>
      <c r="AH80" s="359"/>
      <c r="AI80" s="282"/>
      <c r="AJ80" s="359"/>
      <c r="AK80" s="282"/>
      <c r="AM80" s="282"/>
      <c r="AN80" s="282"/>
      <c r="AO80" s="282"/>
      <c r="AP80" s="282"/>
      <c r="AQ80" s="359"/>
      <c r="AR80" s="359"/>
      <c r="AS80" s="282"/>
      <c r="AT80" s="359"/>
      <c r="AU80" s="282"/>
      <c r="AV80" s="282"/>
      <c r="AW80" s="282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</row>
    <row r="81" spans="2:71" ht="45.95" customHeight="1" x14ac:dyDescent="0.55000000000000004">
      <c r="B81" s="361"/>
      <c r="C81" s="359"/>
      <c r="L81" s="359"/>
      <c r="M81" s="359"/>
      <c r="N81" s="365"/>
      <c r="O81" s="365"/>
      <c r="P81" s="365"/>
      <c r="Q81" s="365"/>
      <c r="R81" s="365"/>
      <c r="S81" s="359"/>
      <c r="U81" s="282"/>
      <c r="V81" s="282"/>
      <c r="W81" s="282"/>
      <c r="Y81" s="361"/>
      <c r="Z81" s="359"/>
      <c r="AA81" s="360"/>
      <c r="AB81" s="360"/>
      <c r="AC81" s="360"/>
      <c r="AD81" s="360"/>
      <c r="AE81" s="360"/>
      <c r="AF81" s="360"/>
      <c r="AG81" s="359"/>
      <c r="AH81" s="359"/>
      <c r="AI81" s="282"/>
      <c r="AJ81" s="359"/>
      <c r="AK81" s="282"/>
      <c r="AM81" s="282"/>
      <c r="AN81" s="282"/>
      <c r="AO81" s="282"/>
      <c r="AP81" s="282"/>
      <c r="AQ81" s="359"/>
      <c r="AR81" s="359"/>
      <c r="AS81" s="282"/>
      <c r="AT81" s="359"/>
      <c r="AU81" s="282"/>
      <c r="AV81" s="282"/>
      <c r="AW81" s="282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</row>
    <row r="82" spans="2:71" ht="45.95" customHeight="1" x14ac:dyDescent="0.55000000000000004">
      <c r="B82" s="361"/>
      <c r="C82" s="359"/>
      <c r="L82" s="359"/>
      <c r="M82" s="359"/>
      <c r="N82" s="365"/>
      <c r="O82" s="365"/>
      <c r="P82" s="365"/>
      <c r="Q82" s="365"/>
      <c r="R82" s="365"/>
      <c r="S82" s="359"/>
      <c r="U82" s="282"/>
      <c r="V82" s="282"/>
      <c r="W82" s="282"/>
      <c r="Y82" s="361"/>
      <c r="Z82" s="359"/>
      <c r="AA82" s="360"/>
      <c r="AB82" s="360"/>
      <c r="AC82" s="360"/>
      <c r="AD82" s="360"/>
      <c r="AE82" s="360"/>
      <c r="AF82" s="360"/>
      <c r="AG82" s="359"/>
      <c r="AH82" s="359"/>
      <c r="AI82" s="282"/>
      <c r="AJ82" s="359"/>
      <c r="AK82" s="282"/>
      <c r="AM82" s="282"/>
      <c r="AN82" s="282"/>
      <c r="AO82" s="282"/>
      <c r="AP82" s="282"/>
      <c r="AQ82" s="359"/>
      <c r="AR82" s="359"/>
      <c r="AS82" s="282"/>
      <c r="AT82" s="359"/>
      <c r="AU82" s="282"/>
      <c r="AV82" s="282"/>
      <c r="AW82" s="282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</row>
    <row r="83" spans="2:71" ht="45.95" customHeight="1" x14ac:dyDescent="0.55000000000000004">
      <c r="B83" s="361"/>
      <c r="C83" s="359"/>
      <c r="L83" s="359"/>
      <c r="M83" s="359"/>
      <c r="N83" s="365"/>
      <c r="O83" s="365"/>
      <c r="P83" s="365"/>
      <c r="Q83" s="365"/>
      <c r="R83" s="365"/>
      <c r="S83" s="359"/>
      <c r="U83" s="282"/>
      <c r="V83" s="282"/>
      <c r="W83" s="282"/>
      <c r="Y83" s="361"/>
      <c r="Z83" s="359"/>
      <c r="AA83" s="360"/>
      <c r="AB83" s="360"/>
      <c r="AC83" s="360"/>
      <c r="AD83" s="360"/>
      <c r="AE83" s="360"/>
      <c r="AF83" s="360"/>
      <c r="AG83" s="359"/>
      <c r="AH83" s="359"/>
      <c r="AI83" s="282"/>
      <c r="AJ83" s="359"/>
      <c r="AK83" s="282"/>
      <c r="AM83" s="282"/>
      <c r="AN83" s="282"/>
      <c r="AO83" s="282"/>
      <c r="AP83" s="282"/>
      <c r="AQ83" s="359"/>
      <c r="AR83" s="359"/>
      <c r="AS83" s="282"/>
      <c r="AT83" s="359"/>
      <c r="AU83" s="282"/>
      <c r="AV83" s="282"/>
      <c r="AW83" s="282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</row>
    <row r="84" spans="2:71" ht="45.95" customHeight="1" x14ac:dyDescent="0.55000000000000004">
      <c r="B84" s="361"/>
      <c r="C84" s="359"/>
      <c r="L84" s="359"/>
      <c r="M84" s="359"/>
      <c r="N84" s="365"/>
      <c r="O84" s="365"/>
      <c r="P84" s="365"/>
      <c r="Q84" s="365"/>
      <c r="R84" s="365"/>
      <c r="S84" s="359"/>
      <c r="U84" s="282"/>
      <c r="V84" s="282"/>
      <c r="W84" s="282"/>
      <c r="Y84" s="361"/>
      <c r="Z84" s="359"/>
      <c r="AA84" s="360"/>
      <c r="AB84" s="360"/>
      <c r="AC84" s="360"/>
      <c r="AD84" s="360"/>
      <c r="AE84" s="360"/>
      <c r="AF84" s="360"/>
      <c r="AG84" s="359"/>
      <c r="AH84" s="359"/>
      <c r="AI84" s="282"/>
      <c r="AJ84" s="359"/>
      <c r="AK84" s="282"/>
      <c r="AM84" s="282"/>
      <c r="AN84" s="282"/>
      <c r="AO84" s="282"/>
      <c r="AP84" s="282"/>
      <c r="AQ84" s="359"/>
      <c r="AR84" s="359"/>
      <c r="AS84" s="282"/>
      <c r="AT84" s="359"/>
      <c r="AU84" s="282"/>
      <c r="AV84" s="282"/>
      <c r="AW84" s="282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</row>
    <row r="85" spans="2:71" ht="45.95" customHeight="1" x14ac:dyDescent="0.55000000000000004">
      <c r="B85" s="361"/>
      <c r="C85" s="359"/>
      <c r="L85" s="359"/>
      <c r="M85" s="359"/>
      <c r="N85" s="365"/>
      <c r="O85" s="365"/>
      <c r="P85" s="365"/>
      <c r="Q85" s="365"/>
      <c r="R85" s="365"/>
      <c r="S85" s="359"/>
      <c r="U85" s="282"/>
      <c r="V85" s="282"/>
      <c r="W85" s="282"/>
      <c r="Y85" s="361"/>
      <c r="Z85" s="359"/>
      <c r="AA85" s="360"/>
      <c r="AB85" s="360"/>
      <c r="AC85" s="360"/>
      <c r="AD85" s="360"/>
      <c r="AE85" s="360"/>
      <c r="AF85" s="360"/>
      <c r="AG85" s="359"/>
      <c r="AH85" s="359"/>
      <c r="AI85" s="282"/>
      <c r="AJ85" s="359"/>
      <c r="AK85" s="282"/>
      <c r="AM85" s="282"/>
      <c r="AN85" s="282"/>
      <c r="AO85" s="282"/>
      <c r="AP85" s="282"/>
      <c r="AQ85" s="359"/>
      <c r="AR85" s="359"/>
      <c r="AS85" s="282"/>
      <c r="AT85" s="359"/>
      <c r="AU85" s="282"/>
      <c r="AV85" s="282"/>
      <c r="AW85" s="282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</row>
    <row r="86" spans="2:71" ht="45.95" customHeight="1" x14ac:dyDescent="0.55000000000000004">
      <c r="B86" s="361"/>
      <c r="C86" s="359"/>
      <c r="L86" s="359"/>
      <c r="M86" s="359"/>
      <c r="N86" s="365"/>
      <c r="O86" s="365"/>
      <c r="P86" s="365"/>
      <c r="Q86" s="365"/>
      <c r="R86" s="365"/>
      <c r="S86" s="359"/>
      <c r="U86" s="282"/>
      <c r="V86" s="282"/>
      <c r="W86" s="282"/>
      <c r="Y86" s="361"/>
      <c r="Z86" s="359"/>
      <c r="AA86" s="360"/>
      <c r="AB86" s="360"/>
      <c r="AC86" s="360"/>
      <c r="AD86" s="360"/>
      <c r="AE86" s="360"/>
      <c r="AF86" s="360"/>
      <c r="AG86" s="359"/>
      <c r="AH86" s="359"/>
      <c r="AI86" s="282"/>
      <c r="AJ86" s="359"/>
      <c r="AK86" s="282"/>
      <c r="AM86" s="282"/>
      <c r="AN86" s="282"/>
      <c r="AO86" s="282"/>
      <c r="AP86" s="282"/>
      <c r="AQ86" s="359"/>
      <c r="AR86" s="359"/>
      <c r="AS86" s="282"/>
      <c r="AT86" s="359"/>
      <c r="AU86" s="282"/>
      <c r="AV86" s="282"/>
      <c r="AW86" s="282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</row>
    <row r="87" spans="2:71" ht="45.95" customHeight="1" x14ac:dyDescent="0.55000000000000004">
      <c r="B87" s="361"/>
      <c r="C87" s="359"/>
      <c r="L87" s="359"/>
      <c r="M87" s="359"/>
      <c r="N87" s="365"/>
      <c r="O87" s="365"/>
      <c r="P87" s="365"/>
      <c r="Q87" s="365"/>
      <c r="R87" s="365"/>
      <c r="S87" s="359"/>
      <c r="U87" s="282"/>
      <c r="V87" s="282"/>
      <c r="W87" s="282"/>
      <c r="Y87" s="361"/>
      <c r="Z87" s="359"/>
      <c r="AA87" s="360"/>
      <c r="AB87" s="360"/>
      <c r="AC87" s="360"/>
      <c r="AD87" s="360"/>
      <c r="AE87" s="360"/>
      <c r="AF87" s="360"/>
      <c r="AG87" s="359"/>
      <c r="AH87" s="359"/>
      <c r="AI87" s="282"/>
      <c r="AJ87" s="359"/>
      <c r="AK87" s="282"/>
      <c r="AM87" s="282"/>
      <c r="AN87" s="282"/>
      <c r="AO87" s="282"/>
      <c r="AP87" s="282"/>
      <c r="AQ87" s="359"/>
      <c r="AR87" s="359"/>
      <c r="AS87" s="282"/>
      <c r="AT87" s="359"/>
      <c r="AU87" s="282"/>
      <c r="AV87" s="282"/>
      <c r="AW87" s="282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</row>
    <row r="88" spans="2:71" ht="45.95" customHeight="1" x14ac:dyDescent="0.55000000000000004">
      <c r="B88" s="361"/>
      <c r="C88" s="359"/>
      <c r="L88" s="359"/>
      <c r="M88" s="359"/>
      <c r="N88" s="365"/>
      <c r="O88" s="365"/>
      <c r="P88" s="365"/>
      <c r="Q88" s="365"/>
      <c r="R88" s="365"/>
      <c r="S88" s="359"/>
      <c r="U88" s="282"/>
      <c r="V88" s="282"/>
      <c r="W88" s="282"/>
      <c r="Y88" s="361"/>
      <c r="Z88" s="359"/>
      <c r="AA88" s="360"/>
      <c r="AB88" s="360"/>
      <c r="AC88" s="360"/>
      <c r="AD88" s="360"/>
      <c r="AE88" s="360"/>
      <c r="AF88" s="360"/>
      <c r="AG88" s="359"/>
      <c r="AH88" s="359"/>
      <c r="AI88" s="282"/>
      <c r="AJ88" s="359"/>
      <c r="AK88" s="282"/>
      <c r="AM88" s="282"/>
      <c r="AN88" s="282"/>
      <c r="AO88" s="282"/>
      <c r="AP88" s="282"/>
      <c r="AQ88" s="359"/>
      <c r="AR88" s="359"/>
      <c r="AS88" s="282"/>
      <c r="AT88" s="359"/>
      <c r="AU88" s="282"/>
      <c r="AV88" s="282"/>
      <c r="AW88" s="282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</row>
    <row r="89" spans="2:71" ht="45.95" customHeight="1" x14ac:dyDescent="0.55000000000000004">
      <c r="B89" s="361"/>
      <c r="C89" s="359"/>
      <c r="L89" s="359"/>
      <c r="M89" s="359"/>
      <c r="N89" s="365"/>
      <c r="O89" s="365"/>
      <c r="P89" s="365"/>
      <c r="Q89" s="365"/>
      <c r="R89" s="365"/>
      <c r="S89" s="359"/>
      <c r="U89" s="282"/>
      <c r="V89" s="282"/>
      <c r="W89" s="282"/>
      <c r="Y89" s="361"/>
      <c r="Z89" s="359"/>
      <c r="AA89" s="360"/>
      <c r="AB89" s="360"/>
      <c r="AC89" s="360"/>
      <c r="AD89" s="360"/>
      <c r="AE89" s="360"/>
      <c r="AF89" s="360"/>
      <c r="AG89" s="359"/>
      <c r="AH89" s="359"/>
      <c r="AI89" s="282"/>
      <c r="AJ89" s="359"/>
      <c r="AK89" s="282"/>
      <c r="AM89" s="282"/>
      <c r="AN89" s="282"/>
      <c r="AO89" s="282"/>
      <c r="AP89" s="282"/>
      <c r="AQ89" s="359"/>
      <c r="AR89" s="359"/>
      <c r="AS89" s="282"/>
      <c r="AT89" s="359"/>
      <c r="AU89" s="282"/>
      <c r="AV89" s="282"/>
      <c r="AW89" s="282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</row>
    <row r="90" spans="2:71" ht="45.95" customHeight="1" x14ac:dyDescent="0.55000000000000004">
      <c r="B90" s="361"/>
      <c r="C90" s="359"/>
      <c r="L90" s="359"/>
      <c r="M90" s="359"/>
      <c r="N90" s="365"/>
      <c r="O90" s="365"/>
      <c r="P90" s="365"/>
      <c r="Q90" s="365"/>
      <c r="R90" s="365"/>
      <c r="S90" s="359"/>
      <c r="U90" s="282"/>
      <c r="V90" s="282"/>
      <c r="W90" s="282"/>
      <c r="Y90" s="361"/>
      <c r="Z90" s="359"/>
      <c r="AA90" s="360"/>
      <c r="AB90" s="360"/>
      <c r="AC90" s="360"/>
      <c r="AD90" s="360"/>
      <c r="AE90" s="360"/>
      <c r="AF90" s="360"/>
      <c r="AG90" s="359"/>
      <c r="AH90" s="359"/>
      <c r="AI90" s="282"/>
      <c r="AJ90" s="359"/>
      <c r="AK90" s="282"/>
      <c r="AM90" s="282"/>
      <c r="AN90" s="282"/>
      <c r="AO90" s="282"/>
      <c r="AP90" s="282"/>
      <c r="AQ90" s="359"/>
      <c r="AR90" s="359"/>
      <c r="AS90" s="282"/>
      <c r="AT90" s="359"/>
      <c r="AU90" s="282"/>
      <c r="AV90" s="282"/>
      <c r="AW90" s="282"/>
      <c r="AX90" s="255"/>
      <c r="AY90" s="255"/>
      <c r="AZ90" s="255"/>
      <c r="BA90" s="255"/>
      <c r="BB90" s="255"/>
      <c r="BC90" s="255"/>
      <c r="BD90" s="255"/>
      <c r="BE90" s="255"/>
      <c r="BF90" s="255"/>
      <c r="BG90" s="255"/>
      <c r="BH90" s="255"/>
      <c r="BI90" s="255"/>
      <c r="BJ90" s="255"/>
      <c r="BK90" s="255"/>
      <c r="BL90" s="255"/>
      <c r="BM90" s="255"/>
      <c r="BN90" s="255"/>
      <c r="BO90" s="255"/>
      <c r="BP90" s="255"/>
      <c r="BQ90" s="255"/>
      <c r="BR90" s="255"/>
      <c r="BS90" s="255"/>
    </row>
    <row r="91" spans="2:71" ht="45.95" customHeight="1" x14ac:dyDescent="0.55000000000000004">
      <c r="B91" s="361"/>
      <c r="C91" s="359"/>
      <c r="L91" s="359"/>
      <c r="M91" s="359"/>
      <c r="N91" s="365"/>
      <c r="O91" s="365"/>
      <c r="P91" s="365"/>
      <c r="Q91" s="365"/>
      <c r="R91" s="365"/>
      <c r="S91" s="359"/>
      <c r="U91" s="282"/>
      <c r="V91" s="282"/>
      <c r="W91" s="282"/>
      <c r="Y91" s="361"/>
      <c r="Z91" s="359"/>
      <c r="AA91" s="360"/>
      <c r="AB91" s="360"/>
      <c r="AC91" s="360"/>
      <c r="AD91" s="360"/>
      <c r="AE91" s="360"/>
      <c r="AF91" s="360"/>
      <c r="AG91" s="359"/>
      <c r="AH91" s="359"/>
      <c r="AI91" s="282"/>
      <c r="AJ91" s="359"/>
      <c r="AK91" s="282"/>
      <c r="AM91" s="282"/>
      <c r="AN91" s="282"/>
      <c r="AO91" s="282"/>
      <c r="AP91" s="282"/>
      <c r="AQ91" s="359"/>
      <c r="AR91" s="359"/>
      <c r="AS91" s="282"/>
      <c r="AT91" s="359"/>
      <c r="AU91" s="282"/>
      <c r="AV91" s="282"/>
      <c r="AW91" s="282"/>
      <c r="AX91" s="255"/>
      <c r="AY91" s="255"/>
      <c r="AZ91" s="255"/>
      <c r="BA91" s="255"/>
      <c r="BB91" s="255"/>
      <c r="BC91" s="255"/>
      <c r="BD91" s="255"/>
      <c r="BE91" s="255"/>
      <c r="BF91" s="255"/>
      <c r="BG91" s="255"/>
      <c r="BH91" s="255"/>
      <c r="BI91" s="255"/>
      <c r="BJ91" s="255"/>
      <c r="BK91" s="255"/>
      <c r="BL91" s="255"/>
      <c r="BM91" s="255"/>
      <c r="BN91" s="255"/>
      <c r="BO91" s="255"/>
      <c r="BP91" s="255"/>
      <c r="BQ91" s="255"/>
      <c r="BR91" s="255"/>
      <c r="BS91" s="255"/>
    </row>
    <row r="92" spans="2:71" ht="45.95" customHeight="1" x14ac:dyDescent="0.55000000000000004">
      <c r="B92" s="361"/>
      <c r="C92" s="359"/>
      <c r="L92" s="359"/>
      <c r="M92" s="359"/>
      <c r="N92" s="365"/>
      <c r="O92" s="365"/>
      <c r="P92" s="365"/>
      <c r="Q92" s="365"/>
      <c r="R92" s="365"/>
      <c r="S92" s="359"/>
      <c r="U92" s="282"/>
      <c r="V92" s="282"/>
      <c r="W92" s="282"/>
      <c r="Y92" s="361"/>
      <c r="Z92" s="359"/>
      <c r="AA92" s="360"/>
      <c r="AB92" s="360"/>
      <c r="AC92" s="360"/>
      <c r="AD92" s="360"/>
      <c r="AE92" s="360"/>
      <c r="AF92" s="360"/>
      <c r="AG92" s="359"/>
      <c r="AH92" s="359"/>
      <c r="AI92" s="282"/>
      <c r="AJ92" s="359"/>
      <c r="AK92" s="282"/>
      <c r="AM92" s="282"/>
      <c r="AN92" s="282"/>
      <c r="AO92" s="282"/>
      <c r="AP92" s="282"/>
      <c r="AQ92" s="359"/>
      <c r="AR92" s="359"/>
      <c r="AS92" s="282"/>
      <c r="AT92" s="359"/>
      <c r="AU92" s="282"/>
      <c r="AV92" s="282"/>
      <c r="AW92" s="282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</row>
    <row r="93" spans="2:71" ht="45.95" customHeight="1" x14ac:dyDescent="0.55000000000000004">
      <c r="B93" s="361"/>
      <c r="C93" s="359"/>
      <c r="L93" s="359"/>
      <c r="M93" s="359"/>
      <c r="N93" s="365"/>
      <c r="O93" s="365"/>
      <c r="P93" s="365"/>
      <c r="Q93" s="365"/>
      <c r="R93" s="365"/>
      <c r="S93" s="359"/>
      <c r="U93" s="282"/>
      <c r="V93" s="282"/>
      <c r="W93" s="282"/>
      <c r="Y93" s="361"/>
      <c r="Z93" s="359"/>
      <c r="AA93" s="360"/>
      <c r="AB93" s="360"/>
      <c r="AC93" s="360"/>
      <c r="AD93" s="360"/>
      <c r="AE93" s="360"/>
      <c r="AF93" s="360"/>
      <c r="AG93" s="359"/>
      <c r="AH93" s="359"/>
      <c r="AI93" s="282"/>
      <c r="AJ93" s="359"/>
      <c r="AK93" s="282"/>
      <c r="AM93" s="282"/>
      <c r="AN93" s="282"/>
      <c r="AO93" s="282"/>
      <c r="AP93" s="282"/>
      <c r="AQ93" s="359"/>
      <c r="AR93" s="359"/>
      <c r="AS93" s="282"/>
      <c r="AT93" s="359"/>
      <c r="AU93" s="282"/>
      <c r="AV93" s="282"/>
      <c r="AW93" s="282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</row>
    <row r="94" spans="2:71" ht="45.95" customHeight="1" x14ac:dyDescent="0.55000000000000004">
      <c r="B94" s="361"/>
      <c r="C94" s="359"/>
      <c r="L94" s="359"/>
      <c r="M94" s="359"/>
      <c r="N94" s="365"/>
      <c r="O94" s="365"/>
      <c r="P94" s="365"/>
      <c r="Q94" s="365"/>
      <c r="R94" s="365"/>
      <c r="S94" s="359"/>
      <c r="U94" s="282"/>
      <c r="V94" s="282"/>
      <c r="W94" s="282"/>
      <c r="Y94" s="361"/>
      <c r="Z94" s="359"/>
      <c r="AA94" s="360"/>
      <c r="AB94" s="360"/>
      <c r="AC94" s="360"/>
      <c r="AD94" s="360"/>
      <c r="AE94" s="360"/>
      <c r="AF94" s="360"/>
      <c r="AG94" s="359"/>
      <c r="AH94" s="359"/>
      <c r="AI94" s="282"/>
      <c r="AJ94" s="359"/>
      <c r="AK94" s="282"/>
      <c r="AM94" s="282"/>
      <c r="AN94" s="282"/>
      <c r="AO94" s="282"/>
      <c r="AP94" s="282"/>
      <c r="AQ94" s="359"/>
      <c r="AR94" s="359"/>
      <c r="AS94" s="282"/>
      <c r="AT94" s="359"/>
      <c r="AU94" s="282"/>
      <c r="AV94" s="282"/>
      <c r="AW94" s="282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</row>
    <row r="95" spans="2:71" ht="45.95" customHeight="1" x14ac:dyDescent="0.55000000000000004">
      <c r="B95" s="361"/>
      <c r="C95" s="359"/>
      <c r="L95" s="359"/>
      <c r="M95" s="359"/>
      <c r="N95" s="365"/>
      <c r="O95" s="365"/>
      <c r="P95" s="365"/>
      <c r="Q95" s="365"/>
      <c r="R95" s="365"/>
      <c r="S95" s="359"/>
      <c r="U95" s="282"/>
      <c r="V95" s="282"/>
      <c r="W95" s="282"/>
      <c r="Y95" s="361"/>
      <c r="Z95" s="359"/>
      <c r="AA95" s="360"/>
      <c r="AB95" s="360"/>
      <c r="AC95" s="360"/>
      <c r="AD95" s="360"/>
      <c r="AE95" s="360"/>
      <c r="AF95" s="360"/>
      <c r="AG95" s="359"/>
      <c r="AH95" s="359"/>
      <c r="AI95" s="282"/>
      <c r="AJ95" s="359"/>
      <c r="AK95" s="282"/>
      <c r="AM95" s="282"/>
      <c r="AN95" s="282"/>
      <c r="AO95" s="282"/>
      <c r="AP95" s="282"/>
      <c r="AQ95" s="359"/>
      <c r="AR95" s="359"/>
      <c r="AS95" s="282"/>
      <c r="AT95" s="359"/>
      <c r="AU95" s="282"/>
      <c r="AV95" s="282"/>
      <c r="AW95" s="282"/>
      <c r="AX95" s="255"/>
      <c r="AY95" s="255"/>
      <c r="AZ95" s="255"/>
      <c r="BA95" s="255"/>
      <c r="BB95" s="255"/>
      <c r="BC95" s="255"/>
      <c r="BD95" s="255"/>
      <c r="BE95" s="255"/>
      <c r="BF95" s="255"/>
      <c r="BG95" s="255"/>
      <c r="BH95" s="255"/>
      <c r="BI95" s="255"/>
      <c r="BJ95" s="255"/>
      <c r="BK95" s="255"/>
      <c r="BL95" s="255"/>
      <c r="BM95" s="255"/>
      <c r="BN95" s="255"/>
      <c r="BO95" s="255"/>
      <c r="BP95" s="255"/>
      <c r="BQ95" s="255"/>
      <c r="BR95" s="255"/>
      <c r="BS95" s="255"/>
    </row>
    <row r="96" spans="2:71" ht="45.95" customHeight="1" x14ac:dyDescent="0.55000000000000004">
      <c r="B96" s="361"/>
      <c r="C96" s="359"/>
      <c r="L96" s="359"/>
      <c r="M96" s="359"/>
      <c r="N96" s="365"/>
      <c r="O96" s="365"/>
      <c r="P96" s="365"/>
      <c r="Q96" s="365"/>
      <c r="R96" s="365"/>
      <c r="S96" s="359"/>
      <c r="U96" s="282"/>
      <c r="V96" s="282"/>
      <c r="W96" s="282"/>
      <c r="Y96" s="361"/>
      <c r="Z96" s="359"/>
      <c r="AA96" s="360"/>
      <c r="AB96" s="360"/>
      <c r="AC96" s="360"/>
      <c r="AD96" s="360"/>
      <c r="AE96" s="360"/>
      <c r="AF96" s="360"/>
      <c r="AG96" s="359"/>
      <c r="AH96" s="359"/>
      <c r="AI96" s="282"/>
      <c r="AJ96" s="359"/>
      <c r="AK96" s="282"/>
      <c r="AM96" s="282"/>
      <c r="AN96" s="282"/>
      <c r="AO96" s="282"/>
      <c r="AP96" s="282"/>
      <c r="AQ96" s="359"/>
      <c r="AR96" s="359"/>
      <c r="AS96" s="282"/>
      <c r="AT96" s="359"/>
      <c r="AU96" s="282"/>
      <c r="AV96" s="282"/>
      <c r="AW96" s="282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</row>
    <row r="97" spans="2:71" ht="45.95" customHeight="1" x14ac:dyDescent="0.55000000000000004">
      <c r="B97" s="361"/>
      <c r="C97" s="359"/>
      <c r="L97" s="359"/>
      <c r="M97" s="359"/>
      <c r="N97" s="365"/>
      <c r="O97" s="365"/>
      <c r="P97" s="365"/>
      <c r="Q97" s="365"/>
      <c r="R97" s="365"/>
      <c r="S97" s="359"/>
      <c r="U97" s="282"/>
      <c r="V97" s="282"/>
      <c r="W97" s="282"/>
      <c r="Y97" s="361"/>
      <c r="Z97" s="359"/>
      <c r="AA97" s="360"/>
      <c r="AB97" s="360"/>
      <c r="AC97" s="360"/>
      <c r="AD97" s="360"/>
      <c r="AE97" s="360"/>
      <c r="AF97" s="360"/>
      <c r="AG97" s="359"/>
      <c r="AH97" s="359"/>
      <c r="AI97" s="282"/>
      <c r="AJ97" s="359"/>
      <c r="AK97" s="282"/>
      <c r="AM97" s="282"/>
      <c r="AN97" s="282"/>
      <c r="AO97" s="282"/>
      <c r="AP97" s="282"/>
      <c r="AQ97" s="359"/>
      <c r="AR97" s="359"/>
      <c r="AS97" s="282"/>
      <c r="AT97" s="359"/>
      <c r="AU97" s="282"/>
      <c r="AV97" s="282"/>
      <c r="AW97" s="282"/>
      <c r="AX97" s="255"/>
      <c r="AY97" s="255"/>
      <c r="AZ97" s="255"/>
      <c r="BA97" s="255"/>
      <c r="BB97" s="255"/>
      <c r="BC97" s="255"/>
      <c r="BD97" s="255"/>
      <c r="BE97" s="255"/>
      <c r="BF97" s="255"/>
      <c r="BG97" s="255"/>
      <c r="BH97" s="255"/>
      <c r="BI97" s="255"/>
      <c r="BJ97" s="255"/>
      <c r="BK97" s="255"/>
      <c r="BL97" s="255"/>
      <c r="BM97" s="255"/>
      <c r="BN97" s="255"/>
      <c r="BO97" s="255"/>
      <c r="BP97" s="255"/>
      <c r="BQ97" s="255"/>
      <c r="BR97" s="255"/>
      <c r="BS97" s="255"/>
    </row>
    <row r="98" spans="2:71" ht="45.95" customHeight="1" x14ac:dyDescent="0.55000000000000004">
      <c r="B98" s="361"/>
      <c r="C98" s="359"/>
      <c r="L98" s="359"/>
      <c r="M98" s="359"/>
      <c r="N98" s="365"/>
      <c r="O98" s="365"/>
      <c r="P98" s="365"/>
      <c r="Q98" s="365"/>
      <c r="R98" s="365"/>
      <c r="S98" s="359"/>
      <c r="U98" s="282"/>
      <c r="V98" s="282"/>
      <c r="W98" s="282"/>
      <c r="Y98" s="361"/>
      <c r="Z98" s="359"/>
      <c r="AA98" s="360"/>
      <c r="AB98" s="360"/>
      <c r="AC98" s="360"/>
      <c r="AD98" s="360"/>
      <c r="AE98" s="360"/>
      <c r="AF98" s="360"/>
      <c r="AG98" s="359"/>
      <c r="AH98" s="359"/>
      <c r="AI98" s="282"/>
      <c r="AJ98" s="359"/>
      <c r="AK98" s="282"/>
      <c r="AM98" s="282"/>
      <c r="AN98" s="282"/>
      <c r="AO98" s="282"/>
      <c r="AP98" s="282"/>
      <c r="AQ98" s="359"/>
      <c r="AR98" s="359"/>
      <c r="AS98" s="282"/>
      <c r="AT98" s="359"/>
      <c r="AU98" s="282"/>
      <c r="AV98" s="282"/>
      <c r="AW98" s="282"/>
      <c r="AX98" s="255"/>
      <c r="AY98" s="255"/>
      <c r="AZ98" s="255"/>
      <c r="BA98" s="255"/>
      <c r="BB98" s="255"/>
      <c r="BC98" s="255"/>
      <c r="BD98" s="255"/>
      <c r="BE98" s="255"/>
      <c r="BF98" s="255"/>
      <c r="BG98" s="255"/>
      <c r="BH98" s="255"/>
      <c r="BI98" s="255"/>
      <c r="BJ98" s="255"/>
      <c r="BK98" s="255"/>
      <c r="BL98" s="255"/>
      <c r="BM98" s="255"/>
      <c r="BN98" s="255"/>
      <c r="BO98" s="255"/>
      <c r="BP98" s="255"/>
      <c r="BQ98" s="255"/>
      <c r="BR98" s="255"/>
      <c r="BS98" s="255"/>
    </row>
    <row r="99" spans="2:71" ht="45.95" customHeight="1" x14ac:dyDescent="0.55000000000000004">
      <c r="B99" s="361"/>
      <c r="C99" s="359"/>
      <c r="L99" s="359"/>
      <c r="M99" s="359"/>
      <c r="N99" s="365"/>
      <c r="O99" s="365"/>
      <c r="P99" s="365"/>
      <c r="Q99" s="365"/>
      <c r="R99" s="365"/>
      <c r="S99" s="359"/>
      <c r="U99" s="367"/>
      <c r="V99" s="282"/>
      <c r="W99" s="282"/>
      <c r="Y99" s="361"/>
      <c r="Z99" s="359"/>
      <c r="AA99" s="360"/>
      <c r="AB99" s="360"/>
      <c r="AC99" s="360"/>
      <c r="AD99" s="360"/>
      <c r="AE99" s="360"/>
      <c r="AF99" s="360"/>
      <c r="AG99" s="359"/>
      <c r="AH99" s="359"/>
      <c r="AI99" s="282"/>
      <c r="AJ99" s="359"/>
      <c r="AK99" s="282"/>
      <c r="AM99" s="282"/>
      <c r="AN99" s="282"/>
      <c r="AO99" s="282"/>
      <c r="AP99" s="282"/>
      <c r="AQ99" s="359"/>
      <c r="AR99" s="359"/>
      <c r="AS99" s="282"/>
      <c r="AT99" s="359"/>
      <c r="AU99" s="282"/>
      <c r="AV99" s="282"/>
      <c r="AW99" s="282"/>
      <c r="AX99" s="255"/>
      <c r="AY99" s="255"/>
      <c r="AZ99" s="255"/>
      <c r="BA99" s="255"/>
      <c r="BB99" s="255"/>
      <c r="BC99" s="255"/>
      <c r="BD99" s="255"/>
      <c r="BE99" s="255"/>
      <c r="BF99" s="255"/>
      <c r="BG99" s="255"/>
      <c r="BH99" s="255"/>
      <c r="BI99" s="255"/>
      <c r="BJ99" s="255"/>
      <c r="BK99" s="255"/>
      <c r="BL99" s="255"/>
      <c r="BM99" s="255"/>
      <c r="BN99" s="255"/>
      <c r="BO99" s="255"/>
      <c r="BP99" s="255"/>
      <c r="BQ99" s="255"/>
      <c r="BR99" s="255"/>
      <c r="BS99" s="255"/>
    </row>
    <row r="100" spans="2:71" ht="45.95" customHeight="1" x14ac:dyDescent="0.55000000000000004">
      <c r="B100" s="361"/>
      <c r="C100" s="359"/>
      <c r="L100" s="359"/>
      <c r="M100" s="359"/>
      <c r="N100" s="365"/>
      <c r="O100" s="365"/>
      <c r="P100" s="365"/>
      <c r="Q100" s="365"/>
      <c r="R100" s="365"/>
      <c r="S100" s="359"/>
      <c r="U100" s="282"/>
      <c r="V100" s="282"/>
      <c r="W100" s="282"/>
      <c r="Y100" s="361"/>
      <c r="Z100" s="359"/>
      <c r="AA100" s="360"/>
      <c r="AB100" s="360"/>
      <c r="AC100" s="360"/>
      <c r="AD100" s="360"/>
      <c r="AE100" s="360"/>
      <c r="AF100" s="360"/>
      <c r="AG100" s="359"/>
      <c r="AH100" s="359"/>
      <c r="AI100" s="282"/>
      <c r="AJ100" s="359"/>
      <c r="AK100" s="282"/>
      <c r="AM100" s="282"/>
      <c r="AN100" s="282"/>
      <c r="AO100" s="282"/>
      <c r="AP100" s="282"/>
      <c r="AQ100" s="359"/>
      <c r="AR100" s="359"/>
      <c r="AS100" s="282"/>
      <c r="AT100" s="359"/>
      <c r="AU100" s="282"/>
      <c r="AV100" s="282"/>
      <c r="AW100" s="282"/>
      <c r="AX100" s="255"/>
      <c r="AY100" s="255"/>
      <c r="AZ100" s="255"/>
      <c r="BA100" s="255"/>
      <c r="BB100" s="255"/>
      <c r="BC100" s="255"/>
      <c r="BD100" s="255"/>
      <c r="BE100" s="255"/>
      <c r="BF100" s="255"/>
      <c r="BG100" s="255"/>
      <c r="BH100" s="255"/>
      <c r="BI100" s="255"/>
      <c r="BJ100" s="255"/>
      <c r="BK100" s="255"/>
      <c r="BL100" s="255"/>
      <c r="BM100" s="255"/>
      <c r="BN100" s="255"/>
      <c r="BO100" s="255"/>
      <c r="BP100" s="255"/>
      <c r="BQ100" s="255"/>
      <c r="BR100" s="255"/>
      <c r="BS100" s="255"/>
    </row>
    <row r="101" spans="2:71" ht="45.95" customHeight="1" x14ac:dyDescent="0.55000000000000004">
      <c r="B101" s="361"/>
      <c r="C101" s="359"/>
      <c r="L101" s="359"/>
      <c r="M101" s="359"/>
      <c r="N101" s="365"/>
      <c r="O101" s="365"/>
      <c r="P101" s="365"/>
      <c r="Q101" s="365"/>
      <c r="R101" s="365"/>
      <c r="S101" s="359"/>
      <c r="U101" s="282"/>
      <c r="V101" s="282"/>
      <c r="W101" s="282"/>
      <c r="Y101" s="361"/>
      <c r="Z101" s="359"/>
      <c r="AA101" s="360"/>
      <c r="AB101" s="360"/>
      <c r="AC101" s="360"/>
      <c r="AD101" s="360"/>
      <c r="AE101" s="360"/>
      <c r="AF101" s="360"/>
      <c r="AG101" s="359"/>
      <c r="AH101" s="359"/>
      <c r="AI101" s="282"/>
      <c r="AJ101" s="359"/>
      <c r="AK101" s="282"/>
      <c r="AM101" s="282"/>
      <c r="AN101" s="282"/>
      <c r="AO101" s="282"/>
      <c r="AP101" s="282"/>
      <c r="AQ101" s="359"/>
      <c r="AR101" s="359"/>
      <c r="AS101" s="282"/>
      <c r="AT101" s="359"/>
      <c r="AU101" s="282"/>
      <c r="AV101" s="282"/>
      <c r="AW101" s="282"/>
      <c r="AX101" s="255"/>
      <c r="AY101" s="255"/>
      <c r="AZ101" s="255"/>
      <c r="BA101" s="255"/>
      <c r="BB101" s="255"/>
      <c r="BC101" s="255"/>
      <c r="BD101" s="255"/>
      <c r="BE101" s="255"/>
      <c r="BF101" s="255"/>
      <c r="BG101" s="255"/>
      <c r="BH101" s="255"/>
      <c r="BI101" s="255"/>
      <c r="BJ101" s="255"/>
      <c r="BK101" s="255"/>
      <c r="BL101" s="255"/>
      <c r="BM101" s="255"/>
      <c r="BN101" s="255"/>
      <c r="BO101" s="255"/>
      <c r="BP101" s="255"/>
      <c r="BQ101" s="255"/>
      <c r="BR101" s="255"/>
      <c r="BS101" s="255"/>
    </row>
    <row r="102" spans="2:71" ht="45.95" customHeight="1" x14ac:dyDescent="0.55000000000000004">
      <c r="B102" s="361"/>
      <c r="C102" s="359"/>
      <c r="L102" s="359"/>
      <c r="M102" s="359"/>
      <c r="N102" s="365"/>
      <c r="O102" s="365"/>
      <c r="P102" s="365"/>
      <c r="Q102" s="365"/>
      <c r="R102" s="365"/>
      <c r="S102" s="359"/>
      <c r="U102" s="282"/>
      <c r="V102" s="282"/>
      <c r="W102" s="282"/>
      <c r="Y102" s="361"/>
      <c r="Z102" s="359"/>
      <c r="AA102" s="360"/>
      <c r="AB102" s="360"/>
      <c r="AC102" s="360"/>
      <c r="AD102" s="360"/>
      <c r="AE102" s="360"/>
      <c r="AF102" s="360"/>
      <c r="AG102" s="359"/>
      <c r="AH102" s="359"/>
      <c r="AI102" s="282"/>
      <c r="AJ102" s="359"/>
      <c r="AK102" s="282"/>
      <c r="AM102" s="282"/>
      <c r="AN102" s="282"/>
      <c r="AO102" s="282"/>
      <c r="AP102" s="282"/>
      <c r="AQ102" s="359"/>
      <c r="AR102" s="359"/>
      <c r="AS102" s="282"/>
      <c r="AT102" s="359"/>
      <c r="AU102" s="282"/>
      <c r="AV102" s="282"/>
      <c r="AW102" s="282"/>
      <c r="AX102" s="255"/>
      <c r="AY102" s="255"/>
      <c r="AZ102" s="255"/>
      <c r="BA102" s="255"/>
      <c r="BB102" s="255"/>
      <c r="BC102" s="255"/>
      <c r="BD102" s="255"/>
      <c r="BE102" s="255"/>
      <c r="BF102" s="255"/>
      <c r="BG102" s="255"/>
      <c r="BH102" s="255"/>
      <c r="BI102" s="255"/>
      <c r="BJ102" s="255"/>
      <c r="BK102" s="255"/>
      <c r="BL102" s="255"/>
      <c r="BM102" s="255"/>
      <c r="BN102" s="255"/>
      <c r="BO102" s="255"/>
      <c r="BP102" s="255"/>
      <c r="BQ102" s="255"/>
      <c r="BR102" s="255"/>
      <c r="BS102" s="255"/>
    </row>
    <row r="103" spans="2:71" ht="45.95" customHeight="1" x14ac:dyDescent="0.55000000000000004">
      <c r="B103" s="361"/>
      <c r="C103" s="359"/>
      <c r="L103" s="359"/>
      <c r="M103" s="359"/>
      <c r="N103" s="365"/>
      <c r="O103" s="365"/>
      <c r="P103" s="365"/>
      <c r="Q103" s="365"/>
      <c r="R103" s="365"/>
      <c r="S103" s="359"/>
      <c r="U103" s="282"/>
      <c r="V103" s="282"/>
      <c r="W103" s="282"/>
      <c r="Y103" s="361"/>
      <c r="Z103" s="359"/>
      <c r="AA103" s="360"/>
      <c r="AB103" s="360"/>
      <c r="AC103" s="360"/>
      <c r="AD103" s="360"/>
      <c r="AE103" s="360"/>
      <c r="AF103" s="360"/>
      <c r="AG103" s="359"/>
      <c r="AH103" s="359"/>
      <c r="AI103" s="282"/>
      <c r="AJ103" s="359"/>
      <c r="AK103" s="282"/>
      <c r="AM103" s="282"/>
      <c r="AN103" s="282"/>
      <c r="AO103" s="282"/>
      <c r="AP103" s="282"/>
      <c r="AQ103" s="359"/>
      <c r="AR103" s="359"/>
      <c r="AS103" s="282"/>
      <c r="AT103" s="359"/>
      <c r="AU103" s="282"/>
      <c r="AV103" s="282"/>
      <c r="AW103" s="282"/>
      <c r="AX103" s="255"/>
      <c r="AY103" s="255"/>
      <c r="AZ103" s="255"/>
      <c r="BA103" s="255"/>
      <c r="BB103" s="255"/>
      <c r="BC103" s="255"/>
      <c r="BD103" s="255"/>
      <c r="BE103" s="255"/>
      <c r="BF103" s="255"/>
      <c r="BG103" s="255"/>
      <c r="BH103" s="255"/>
      <c r="BI103" s="255"/>
      <c r="BJ103" s="255"/>
      <c r="BK103" s="255"/>
      <c r="BL103" s="255"/>
      <c r="BM103" s="255"/>
      <c r="BN103" s="255"/>
      <c r="BO103" s="255"/>
      <c r="BP103" s="255"/>
      <c r="BQ103" s="255"/>
      <c r="BR103" s="255"/>
      <c r="BS103" s="255"/>
    </row>
    <row r="104" spans="2:71" ht="45.95" customHeight="1" x14ac:dyDescent="0.55000000000000004">
      <c r="B104" s="361"/>
      <c r="C104" s="359"/>
      <c r="L104" s="359"/>
      <c r="M104" s="359"/>
      <c r="N104" s="365"/>
      <c r="O104" s="365"/>
      <c r="P104" s="365"/>
      <c r="Q104" s="365"/>
      <c r="R104" s="365"/>
      <c r="S104" s="359"/>
      <c r="U104" s="282"/>
      <c r="V104" s="282"/>
      <c r="W104" s="282"/>
      <c r="Y104" s="361"/>
      <c r="Z104" s="359"/>
      <c r="AA104" s="360"/>
      <c r="AB104" s="360"/>
      <c r="AC104" s="360"/>
      <c r="AD104" s="360"/>
      <c r="AE104" s="360"/>
      <c r="AF104" s="360"/>
      <c r="AG104" s="359"/>
      <c r="AH104" s="359"/>
      <c r="AI104" s="282"/>
      <c r="AJ104" s="359"/>
      <c r="AK104" s="282"/>
      <c r="AM104" s="282"/>
      <c r="AN104" s="282"/>
      <c r="AO104" s="282"/>
      <c r="AP104" s="282"/>
      <c r="AQ104" s="359"/>
      <c r="AR104" s="359"/>
      <c r="AS104" s="282"/>
      <c r="AT104" s="359"/>
      <c r="AU104" s="282"/>
      <c r="AV104" s="282"/>
      <c r="AW104" s="282"/>
      <c r="AX104" s="255"/>
      <c r="AY104" s="255"/>
      <c r="AZ104" s="255"/>
      <c r="BA104" s="255"/>
      <c r="BB104" s="255"/>
      <c r="BC104" s="255"/>
      <c r="BD104" s="255"/>
      <c r="BE104" s="255"/>
      <c r="BF104" s="255"/>
      <c r="BG104" s="255"/>
      <c r="BH104" s="255"/>
      <c r="BI104" s="255"/>
      <c r="BJ104" s="255"/>
      <c r="BK104" s="255"/>
      <c r="BL104" s="255"/>
      <c r="BM104" s="255"/>
      <c r="BN104" s="255"/>
      <c r="BO104" s="255"/>
      <c r="BP104" s="255"/>
      <c r="BQ104" s="255"/>
      <c r="BR104" s="255"/>
      <c r="BS104" s="255"/>
    </row>
    <row r="105" spans="2:71" ht="45.95" customHeight="1" x14ac:dyDescent="0.55000000000000004">
      <c r="B105" s="361"/>
      <c r="C105" s="359"/>
      <c r="L105" s="359"/>
      <c r="M105" s="359"/>
      <c r="N105" s="365"/>
      <c r="O105" s="365"/>
      <c r="P105" s="365"/>
      <c r="Q105" s="365"/>
      <c r="R105" s="365"/>
      <c r="S105" s="359"/>
      <c r="U105" s="282"/>
      <c r="V105" s="282"/>
      <c r="W105" s="282"/>
      <c r="Y105" s="361"/>
      <c r="Z105" s="359"/>
      <c r="AA105" s="360"/>
      <c r="AB105" s="360"/>
      <c r="AC105" s="360"/>
      <c r="AD105" s="360"/>
      <c r="AE105" s="360"/>
      <c r="AF105" s="360"/>
      <c r="AG105" s="359"/>
      <c r="AH105" s="359"/>
      <c r="AI105" s="282"/>
      <c r="AJ105" s="359"/>
      <c r="AK105" s="282"/>
      <c r="AM105" s="282"/>
      <c r="AN105" s="282"/>
      <c r="AO105" s="282"/>
      <c r="AP105" s="282"/>
      <c r="AQ105" s="359"/>
      <c r="AR105" s="359"/>
      <c r="AS105" s="282"/>
      <c r="AT105" s="359"/>
      <c r="AU105" s="282"/>
      <c r="AV105" s="282"/>
      <c r="AW105" s="282"/>
      <c r="AX105" s="255"/>
      <c r="AY105" s="255"/>
      <c r="AZ105" s="255"/>
      <c r="BA105" s="255"/>
      <c r="BB105" s="255"/>
      <c r="BC105" s="255"/>
      <c r="BD105" s="255"/>
      <c r="BE105" s="255"/>
      <c r="BF105" s="255"/>
      <c r="BG105" s="255"/>
      <c r="BH105" s="255"/>
      <c r="BI105" s="255"/>
      <c r="BJ105" s="255"/>
      <c r="BK105" s="255"/>
      <c r="BL105" s="255"/>
      <c r="BM105" s="255"/>
      <c r="BN105" s="255"/>
      <c r="BO105" s="255"/>
      <c r="BP105" s="255"/>
      <c r="BQ105" s="255"/>
      <c r="BR105" s="255"/>
      <c r="BS105" s="255"/>
    </row>
    <row r="106" spans="2:71" ht="45.95" customHeight="1" x14ac:dyDescent="0.55000000000000004">
      <c r="B106" s="361"/>
      <c r="C106" s="359"/>
      <c r="L106" s="359"/>
      <c r="M106" s="359"/>
      <c r="N106" s="365"/>
      <c r="O106" s="365"/>
      <c r="P106" s="365"/>
      <c r="Q106" s="365"/>
      <c r="R106" s="365"/>
      <c r="S106" s="359"/>
      <c r="U106" s="282"/>
      <c r="V106" s="282"/>
      <c r="W106" s="282"/>
      <c r="Y106" s="361"/>
      <c r="Z106" s="359"/>
      <c r="AA106" s="360"/>
      <c r="AB106" s="360"/>
      <c r="AC106" s="360"/>
      <c r="AD106" s="360"/>
      <c r="AE106" s="360"/>
      <c r="AF106" s="360"/>
      <c r="AG106" s="359"/>
      <c r="AH106" s="359"/>
      <c r="AI106" s="282"/>
      <c r="AJ106" s="359"/>
      <c r="AK106" s="282"/>
      <c r="AM106" s="282"/>
      <c r="AN106" s="282"/>
      <c r="AO106" s="282"/>
      <c r="AP106" s="282"/>
      <c r="AQ106" s="359"/>
      <c r="AR106" s="359"/>
      <c r="AS106" s="282"/>
      <c r="AT106" s="359"/>
      <c r="AU106" s="282"/>
      <c r="AV106" s="282"/>
      <c r="AW106" s="282"/>
      <c r="AX106" s="255"/>
      <c r="AY106" s="255"/>
      <c r="AZ106" s="255"/>
      <c r="BA106" s="255"/>
      <c r="BB106" s="255"/>
      <c r="BC106" s="255"/>
      <c r="BD106" s="255"/>
      <c r="BE106" s="255"/>
      <c r="BF106" s="255"/>
      <c r="BG106" s="255"/>
      <c r="BH106" s="255"/>
      <c r="BI106" s="255"/>
      <c r="BJ106" s="255"/>
      <c r="BK106" s="255"/>
      <c r="BL106" s="255"/>
      <c r="BM106" s="255"/>
      <c r="BN106" s="255"/>
      <c r="BO106" s="255"/>
      <c r="BP106" s="255"/>
      <c r="BQ106" s="255"/>
      <c r="BR106" s="255"/>
      <c r="BS106" s="255"/>
    </row>
    <row r="107" spans="2:71" ht="45.95" customHeight="1" x14ac:dyDescent="0.55000000000000004">
      <c r="B107" s="361"/>
      <c r="C107" s="359"/>
      <c r="L107" s="359"/>
      <c r="M107" s="359"/>
      <c r="N107" s="365"/>
      <c r="O107" s="365"/>
      <c r="P107" s="365"/>
      <c r="Q107" s="365"/>
      <c r="R107" s="365"/>
      <c r="S107" s="359"/>
      <c r="U107" s="282"/>
      <c r="V107" s="282"/>
      <c r="W107" s="282"/>
      <c r="Y107" s="361"/>
      <c r="Z107" s="359"/>
      <c r="AA107" s="360"/>
      <c r="AB107" s="360"/>
      <c r="AC107" s="360"/>
      <c r="AD107" s="360"/>
      <c r="AE107" s="360"/>
      <c r="AF107" s="360"/>
      <c r="AG107" s="359"/>
      <c r="AH107" s="359"/>
      <c r="AI107" s="282"/>
      <c r="AJ107" s="359"/>
      <c r="AK107" s="282"/>
      <c r="AM107" s="282"/>
      <c r="AN107" s="282"/>
      <c r="AO107" s="282"/>
      <c r="AP107" s="282"/>
      <c r="AQ107" s="359"/>
      <c r="AR107" s="359"/>
      <c r="AS107" s="282"/>
      <c r="AT107" s="359"/>
      <c r="AU107" s="282"/>
      <c r="AV107" s="282"/>
      <c r="AW107" s="282"/>
      <c r="AX107" s="255"/>
      <c r="AY107" s="255"/>
      <c r="AZ107" s="255"/>
      <c r="BA107" s="255"/>
      <c r="BB107" s="255"/>
      <c r="BC107" s="255"/>
      <c r="BD107" s="255"/>
      <c r="BE107" s="255"/>
      <c r="BF107" s="255"/>
      <c r="BG107" s="255"/>
      <c r="BH107" s="255"/>
      <c r="BI107" s="255"/>
      <c r="BJ107" s="255"/>
      <c r="BK107" s="255"/>
      <c r="BL107" s="255"/>
      <c r="BM107" s="255"/>
      <c r="BN107" s="255"/>
      <c r="BO107" s="255"/>
      <c r="BP107" s="255"/>
      <c r="BQ107" s="255"/>
      <c r="BR107" s="255"/>
      <c r="BS107" s="255"/>
    </row>
    <row r="108" spans="2:71" ht="45.95" customHeight="1" x14ac:dyDescent="0.55000000000000004">
      <c r="B108" s="361"/>
      <c r="C108" s="359"/>
      <c r="L108" s="359"/>
      <c r="M108" s="359"/>
      <c r="N108" s="365"/>
      <c r="O108" s="365"/>
      <c r="P108" s="365"/>
      <c r="Q108" s="365"/>
      <c r="R108" s="365"/>
      <c r="S108" s="359"/>
      <c r="U108" s="282"/>
      <c r="V108" s="282"/>
      <c r="W108" s="282"/>
      <c r="Y108" s="361"/>
      <c r="Z108" s="359"/>
      <c r="AA108" s="360"/>
      <c r="AB108" s="360"/>
      <c r="AC108" s="360"/>
      <c r="AD108" s="360"/>
      <c r="AE108" s="360"/>
      <c r="AF108" s="360"/>
      <c r="AG108" s="359"/>
      <c r="AH108" s="359"/>
      <c r="AI108" s="282"/>
      <c r="AJ108" s="359"/>
      <c r="AK108" s="282"/>
      <c r="AM108" s="282"/>
      <c r="AN108" s="282"/>
      <c r="AO108" s="282"/>
      <c r="AP108" s="282"/>
      <c r="AQ108" s="359"/>
      <c r="AR108" s="359"/>
      <c r="AS108" s="282"/>
      <c r="AT108" s="359"/>
      <c r="AU108" s="282"/>
      <c r="AV108" s="282"/>
      <c r="AW108" s="282"/>
      <c r="AX108" s="255"/>
      <c r="AY108" s="255"/>
      <c r="AZ108" s="255"/>
      <c r="BA108" s="255"/>
      <c r="BB108" s="255"/>
      <c r="BC108" s="255"/>
      <c r="BD108" s="255"/>
      <c r="BE108" s="255"/>
      <c r="BF108" s="255"/>
      <c r="BG108" s="255"/>
      <c r="BH108" s="255"/>
      <c r="BI108" s="255"/>
      <c r="BJ108" s="255"/>
      <c r="BK108" s="255"/>
      <c r="BL108" s="255"/>
      <c r="BM108" s="255"/>
      <c r="BN108" s="255"/>
      <c r="BO108" s="255"/>
      <c r="BP108" s="255"/>
      <c r="BQ108" s="255"/>
      <c r="BR108" s="255"/>
      <c r="BS108" s="255"/>
    </row>
    <row r="109" spans="2:71" ht="45.95" customHeight="1" x14ac:dyDescent="0.55000000000000004">
      <c r="B109" s="361"/>
      <c r="C109" s="359"/>
      <c r="L109" s="359"/>
      <c r="M109" s="359"/>
      <c r="N109" s="365"/>
      <c r="O109" s="365"/>
      <c r="P109" s="365"/>
      <c r="Q109" s="365"/>
      <c r="R109" s="365"/>
      <c r="S109" s="359"/>
      <c r="U109" s="282"/>
      <c r="V109" s="282"/>
      <c r="W109" s="282"/>
      <c r="Y109" s="361"/>
      <c r="Z109" s="359"/>
      <c r="AA109" s="360"/>
      <c r="AB109" s="360"/>
      <c r="AC109" s="360"/>
      <c r="AD109" s="360"/>
      <c r="AE109" s="360"/>
      <c r="AF109" s="360"/>
      <c r="AG109" s="359"/>
      <c r="AH109" s="359"/>
      <c r="AI109" s="282"/>
      <c r="AJ109" s="359"/>
      <c r="AK109" s="282"/>
      <c r="AM109" s="282"/>
      <c r="AN109" s="282"/>
      <c r="AO109" s="282"/>
      <c r="AP109" s="282"/>
      <c r="AQ109" s="359"/>
      <c r="AR109" s="359"/>
      <c r="AS109" s="282"/>
      <c r="AT109" s="359"/>
      <c r="AU109" s="282"/>
      <c r="AV109" s="282"/>
      <c r="AW109" s="282"/>
      <c r="AX109" s="255"/>
      <c r="AY109" s="255"/>
      <c r="AZ109" s="255"/>
      <c r="BA109" s="255"/>
      <c r="BB109" s="255"/>
      <c r="BC109" s="255"/>
      <c r="BD109" s="255"/>
      <c r="BE109" s="255"/>
      <c r="BF109" s="255"/>
      <c r="BG109" s="255"/>
      <c r="BH109" s="255"/>
      <c r="BI109" s="255"/>
      <c r="BJ109" s="255"/>
      <c r="BK109" s="255"/>
      <c r="BL109" s="255"/>
      <c r="BM109" s="255"/>
      <c r="BN109" s="255"/>
      <c r="BO109" s="255"/>
      <c r="BP109" s="255"/>
      <c r="BQ109" s="255"/>
      <c r="BR109" s="255"/>
      <c r="BS109" s="255"/>
    </row>
    <row r="110" spans="2:71" ht="45.95" customHeight="1" x14ac:dyDescent="0.55000000000000004">
      <c r="B110" s="361"/>
      <c r="C110" s="359"/>
      <c r="L110" s="359"/>
      <c r="M110" s="359"/>
      <c r="N110" s="365"/>
      <c r="O110" s="365"/>
      <c r="P110" s="365"/>
      <c r="Q110" s="365"/>
      <c r="R110" s="365"/>
      <c r="S110" s="359"/>
      <c r="U110" s="282"/>
      <c r="V110" s="282"/>
      <c r="W110" s="282"/>
      <c r="Y110" s="361"/>
      <c r="Z110" s="359"/>
      <c r="AA110" s="360"/>
      <c r="AB110" s="360"/>
      <c r="AC110" s="360"/>
      <c r="AD110" s="360"/>
      <c r="AE110" s="360"/>
      <c r="AF110" s="360"/>
      <c r="AG110" s="359"/>
      <c r="AH110" s="359"/>
      <c r="AI110" s="282"/>
      <c r="AJ110" s="359"/>
      <c r="AK110" s="282"/>
      <c r="AM110" s="282"/>
      <c r="AN110" s="282"/>
      <c r="AO110" s="282"/>
      <c r="AP110" s="282"/>
      <c r="AQ110" s="359"/>
      <c r="AR110" s="359"/>
      <c r="AS110" s="282"/>
      <c r="AT110" s="359"/>
      <c r="AU110" s="282"/>
      <c r="AV110" s="282"/>
      <c r="AW110" s="282"/>
      <c r="AX110" s="255"/>
      <c r="AY110" s="255"/>
      <c r="AZ110" s="255"/>
      <c r="BA110" s="255"/>
      <c r="BB110" s="255"/>
      <c r="BC110" s="255"/>
      <c r="BD110" s="255"/>
      <c r="BE110" s="255"/>
      <c r="BF110" s="255"/>
      <c r="BG110" s="255"/>
      <c r="BH110" s="255"/>
      <c r="BI110" s="255"/>
      <c r="BJ110" s="255"/>
      <c r="BK110" s="255"/>
      <c r="BL110" s="255"/>
      <c r="BM110" s="255"/>
      <c r="BN110" s="255"/>
      <c r="BO110" s="255"/>
      <c r="BP110" s="255"/>
      <c r="BQ110" s="255"/>
      <c r="BR110" s="255"/>
      <c r="BS110" s="255"/>
    </row>
    <row r="111" spans="2:71" ht="45.95" customHeight="1" x14ac:dyDescent="0.55000000000000004">
      <c r="B111" s="361"/>
      <c r="C111" s="359"/>
      <c r="L111" s="359"/>
      <c r="M111" s="359"/>
      <c r="N111" s="365"/>
      <c r="O111" s="365"/>
      <c r="P111" s="365"/>
      <c r="Q111" s="365"/>
      <c r="R111" s="365"/>
      <c r="S111" s="359"/>
      <c r="U111" s="282"/>
      <c r="V111" s="282"/>
      <c r="W111" s="282"/>
      <c r="Y111" s="361"/>
      <c r="Z111" s="359"/>
      <c r="AA111" s="360"/>
      <c r="AB111" s="360"/>
      <c r="AC111" s="360"/>
      <c r="AD111" s="360"/>
      <c r="AE111" s="360"/>
      <c r="AF111" s="360"/>
      <c r="AG111" s="359"/>
      <c r="AH111" s="359"/>
      <c r="AI111" s="282"/>
      <c r="AJ111" s="359"/>
      <c r="AK111" s="282"/>
      <c r="AM111" s="282"/>
      <c r="AN111" s="282"/>
      <c r="AO111" s="282"/>
      <c r="AP111" s="282"/>
      <c r="AQ111" s="359"/>
      <c r="AR111" s="359"/>
      <c r="AS111" s="282"/>
      <c r="AT111" s="359"/>
      <c r="AU111" s="282"/>
      <c r="AV111" s="282"/>
      <c r="AW111" s="282"/>
      <c r="AX111" s="255"/>
      <c r="AY111" s="255"/>
      <c r="AZ111" s="255"/>
      <c r="BA111" s="255"/>
      <c r="BB111" s="255"/>
      <c r="BC111" s="255"/>
      <c r="BD111" s="255"/>
      <c r="BE111" s="255"/>
      <c r="BF111" s="255"/>
      <c r="BG111" s="255"/>
      <c r="BH111" s="255"/>
      <c r="BI111" s="255"/>
      <c r="BJ111" s="255"/>
      <c r="BK111" s="255"/>
      <c r="BL111" s="255"/>
      <c r="BM111" s="255"/>
      <c r="BN111" s="255"/>
      <c r="BO111" s="255"/>
      <c r="BP111" s="255"/>
      <c r="BQ111" s="255"/>
      <c r="BR111" s="255"/>
      <c r="BS111" s="255"/>
    </row>
    <row r="112" spans="2:71" ht="45.95" customHeight="1" x14ac:dyDescent="0.55000000000000004">
      <c r="B112" s="361"/>
      <c r="C112" s="359"/>
      <c r="L112" s="359"/>
      <c r="M112" s="359"/>
      <c r="N112" s="365"/>
      <c r="O112" s="365"/>
      <c r="P112" s="365"/>
      <c r="Q112" s="365"/>
      <c r="R112" s="365"/>
      <c r="S112" s="359"/>
      <c r="U112" s="282"/>
      <c r="V112" s="282"/>
      <c r="W112" s="282"/>
      <c r="Y112" s="361"/>
      <c r="Z112" s="359"/>
      <c r="AA112" s="360"/>
      <c r="AB112" s="360"/>
      <c r="AC112" s="360"/>
      <c r="AD112" s="360"/>
      <c r="AE112" s="360"/>
      <c r="AF112" s="360"/>
      <c r="AG112" s="359"/>
      <c r="AH112" s="359"/>
      <c r="AI112" s="282"/>
      <c r="AJ112" s="359"/>
      <c r="AK112" s="282"/>
      <c r="AM112" s="282"/>
      <c r="AN112" s="282"/>
      <c r="AO112" s="282"/>
      <c r="AP112" s="282"/>
      <c r="AQ112" s="359"/>
      <c r="AR112" s="359"/>
      <c r="AS112" s="282"/>
      <c r="AT112" s="359"/>
      <c r="AU112" s="282"/>
      <c r="AV112" s="282"/>
      <c r="AW112" s="282"/>
      <c r="AX112" s="255"/>
      <c r="AY112" s="255"/>
      <c r="AZ112" s="255"/>
      <c r="BA112" s="255"/>
      <c r="BB112" s="255"/>
      <c r="BC112" s="255"/>
      <c r="BD112" s="255"/>
      <c r="BE112" s="255"/>
      <c r="BF112" s="255"/>
      <c r="BG112" s="255"/>
      <c r="BH112" s="255"/>
      <c r="BI112" s="255"/>
      <c r="BJ112" s="255"/>
      <c r="BK112" s="255"/>
      <c r="BL112" s="255"/>
      <c r="BM112" s="255"/>
      <c r="BN112" s="255"/>
      <c r="BO112" s="255"/>
      <c r="BP112" s="255"/>
      <c r="BQ112" s="255"/>
      <c r="BR112" s="255"/>
      <c r="BS112" s="255"/>
    </row>
    <row r="113" spans="2:71" ht="45.95" customHeight="1" x14ac:dyDescent="0.55000000000000004">
      <c r="B113" s="361"/>
      <c r="C113" s="359"/>
      <c r="L113" s="359"/>
      <c r="M113" s="359"/>
      <c r="N113" s="365"/>
      <c r="O113" s="365"/>
      <c r="P113" s="365"/>
      <c r="Q113" s="365"/>
      <c r="R113" s="365"/>
      <c r="S113" s="359"/>
      <c r="U113" s="282"/>
      <c r="V113" s="282"/>
      <c r="W113" s="282"/>
      <c r="Y113" s="361"/>
      <c r="Z113" s="359"/>
      <c r="AA113" s="360"/>
      <c r="AB113" s="360"/>
      <c r="AC113" s="360"/>
      <c r="AD113" s="360"/>
      <c r="AE113" s="360"/>
      <c r="AF113" s="360"/>
      <c r="AG113" s="359"/>
      <c r="AH113" s="359"/>
      <c r="AI113" s="282"/>
      <c r="AJ113" s="359"/>
      <c r="AK113" s="282"/>
      <c r="AM113" s="282"/>
      <c r="AN113" s="282"/>
      <c r="AO113" s="282"/>
      <c r="AP113" s="282"/>
      <c r="AQ113" s="359"/>
      <c r="AR113" s="359"/>
      <c r="AS113" s="282"/>
      <c r="AT113" s="359"/>
      <c r="AU113" s="282"/>
      <c r="AV113" s="282"/>
      <c r="AW113" s="282"/>
      <c r="AX113" s="255"/>
      <c r="AY113" s="255"/>
      <c r="AZ113" s="255"/>
      <c r="BA113" s="255"/>
      <c r="BB113" s="255"/>
      <c r="BC113" s="255"/>
      <c r="BD113" s="255"/>
      <c r="BE113" s="255"/>
      <c r="BF113" s="255"/>
      <c r="BG113" s="255"/>
      <c r="BH113" s="255"/>
      <c r="BI113" s="255"/>
      <c r="BJ113" s="255"/>
      <c r="BK113" s="255"/>
      <c r="BL113" s="255"/>
      <c r="BM113" s="255"/>
      <c r="BN113" s="255"/>
      <c r="BO113" s="255"/>
      <c r="BP113" s="255"/>
      <c r="BQ113" s="255"/>
      <c r="BR113" s="255"/>
      <c r="BS113" s="255"/>
    </row>
    <row r="114" spans="2:71" ht="45.95" customHeight="1" x14ac:dyDescent="0.55000000000000004">
      <c r="B114" s="361"/>
      <c r="C114" s="359"/>
      <c r="L114" s="359"/>
      <c r="M114" s="359"/>
      <c r="N114" s="365"/>
      <c r="O114" s="365"/>
      <c r="P114" s="365"/>
      <c r="Q114" s="365"/>
      <c r="R114" s="365"/>
      <c r="S114" s="359"/>
      <c r="U114" s="282"/>
      <c r="V114" s="282"/>
      <c r="W114" s="282"/>
      <c r="Y114" s="361"/>
      <c r="Z114" s="359"/>
      <c r="AA114" s="360"/>
      <c r="AB114" s="360"/>
      <c r="AC114" s="360"/>
      <c r="AD114" s="360"/>
      <c r="AE114" s="360"/>
      <c r="AF114" s="360"/>
      <c r="AG114" s="359"/>
      <c r="AH114" s="359"/>
      <c r="AI114" s="282"/>
      <c r="AJ114" s="359"/>
      <c r="AK114" s="282"/>
      <c r="AM114" s="282"/>
      <c r="AN114" s="282"/>
      <c r="AO114" s="282"/>
      <c r="AP114" s="282"/>
      <c r="AQ114" s="359"/>
      <c r="AR114" s="359"/>
      <c r="AS114" s="282"/>
      <c r="AT114" s="359"/>
      <c r="AU114" s="282"/>
      <c r="AV114" s="282"/>
      <c r="AW114" s="282"/>
      <c r="AX114" s="255"/>
      <c r="AY114" s="255"/>
      <c r="AZ114" s="255"/>
      <c r="BA114" s="255"/>
      <c r="BB114" s="255"/>
      <c r="BC114" s="255"/>
      <c r="BD114" s="255"/>
      <c r="BE114" s="255"/>
      <c r="BF114" s="255"/>
      <c r="BG114" s="255"/>
      <c r="BH114" s="255"/>
      <c r="BI114" s="255"/>
      <c r="BJ114" s="255"/>
      <c r="BK114" s="255"/>
      <c r="BL114" s="255"/>
      <c r="BM114" s="255"/>
      <c r="BN114" s="255"/>
      <c r="BO114" s="255"/>
      <c r="BP114" s="255"/>
      <c r="BQ114" s="255"/>
      <c r="BR114" s="255"/>
      <c r="BS114" s="255"/>
    </row>
    <row r="115" spans="2:71" ht="45.95" customHeight="1" x14ac:dyDescent="0.55000000000000004">
      <c r="B115" s="361"/>
      <c r="C115" s="359"/>
      <c r="L115" s="359"/>
      <c r="M115" s="359"/>
      <c r="N115" s="365"/>
      <c r="O115" s="365"/>
      <c r="P115" s="365"/>
      <c r="Q115" s="365"/>
      <c r="R115" s="365"/>
      <c r="S115" s="359"/>
      <c r="U115" s="282"/>
      <c r="V115" s="282"/>
      <c r="W115" s="282"/>
      <c r="Y115" s="361"/>
      <c r="Z115" s="359"/>
      <c r="AA115" s="360"/>
      <c r="AB115" s="360"/>
      <c r="AC115" s="360"/>
      <c r="AD115" s="360"/>
      <c r="AE115" s="360"/>
      <c r="AF115" s="360"/>
      <c r="AG115" s="359"/>
      <c r="AH115" s="359"/>
      <c r="AI115" s="282"/>
      <c r="AJ115" s="359"/>
      <c r="AK115" s="282"/>
      <c r="AM115" s="282"/>
      <c r="AN115" s="282"/>
      <c r="AO115" s="282"/>
      <c r="AP115" s="282"/>
      <c r="AQ115" s="359"/>
      <c r="AR115" s="359"/>
      <c r="AS115" s="282"/>
      <c r="AT115" s="359"/>
      <c r="AU115" s="282"/>
      <c r="AV115" s="282"/>
      <c r="AW115" s="282"/>
      <c r="AX115" s="255"/>
      <c r="AY115" s="255"/>
      <c r="AZ115" s="255"/>
      <c r="BA115" s="255"/>
      <c r="BB115" s="255"/>
      <c r="BC115" s="255"/>
      <c r="BD115" s="255"/>
      <c r="BE115" s="255"/>
      <c r="BF115" s="255"/>
      <c r="BG115" s="255"/>
      <c r="BH115" s="255"/>
      <c r="BI115" s="255"/>
      <c r="BJ115" s="255"/>
      <c r="BK115" s="255"/>
      <c r="BL115" s="255"/>
      <c r="BM115" s="255"/>
      <c r="BN115" s="255"/>
      <c r="BO115" s="255"/>
      <c r="BP115" s="255"/>
      <c r="BQ115" s="255"/>
      <c r="BR115" s="255"/>
      <c r="BS115" s="255"/>
    </row>
    <row r="116" spans="2:71" ht="45.95" customHeight="1" x14ac:dyDescent="0.55000000000000004">
      <c r="B116" s="361"/>
      <c r="C116" s="359"/>
      <c r="L116" s="359"/>
      <c r="M116" s="359"/>
      <c r="N116" s="365"/>
      <c r="O116" s="365"/>
      <c r="P116" s="365"/>
      <c r="Q116" s="365"/>
      <c r="R116" s="365"/>
      <c r="S116" s="359"/>
      <c r="U116" s="282"/>
      <c r="V116" s="282"/>
      <c r="W116" s="282"/>
      <c r="Y116" s="361"/>
      <c r="Z116" s="359"/>
      <c r="AA116" s="360"/>
      <c r="AB116" s="360"/>
      <c r="AC116" s="360"/>
      <c r="AD116" s="360"/>
      <c r="AE116" s="360"/>
      <c r="AF116" s="360"/>
      <c r="AG116" s="359"/>
      <c r="AH116" s="359"/>
      <c r="AI116" s="282"/>
      <c r="AJ116" s="359"/>
      <c r="AK116" s="282"/>
      <c r="AM116" s="282"/>
      <c r="AN116" s="282"/>
      <c r="AO116" s="282"/>
      <c r="AP116" s="282"/>
      <c r="AQ116" s="359"/>
      <c r="AR116" s="359"/>
      <c r="AS116" s="282"/>
      <c r="AT116" s="359"/>
      <c r="AU116" s="282"/>
      <c r="AV116" s="282"/>
      <c r="AW116" s="282"/>
      <c r="AX116" s="255"/>
      <c r="AY116" s="255"/>
      <c r="AZ116" s="255"/>
      <c r="BA116" s="255"/>
      <c r="BB116" s="255"/>
      <c r="BC116" s="255"/>
      <c r="BD116" s="255"/>
      <c r="BE116" s="255"/>
      <c r="BF116" s="255"/>
      <c r="BG116" s="255"/>
      <c r="BH116" s="255"/>
      <c r="BI116" s="255"/>
      <c r="BJ116" s="255"/>
      <c r="BK116" s="255"/>
      <c r="BL116" s="255"/>
      <c r="BM116" s="255"/>
      <c r="BN116" s="255"/>
      <c r="BO116" s="255"/>
      <c r="BP116" s="255"/>
      <c r="BQ116" s="255"/>
      <c r="BR116" s="255"/>
      <c r="BS116" s="255"/>
    </row>
    <row r="117" spans="2:71" ht="45.95" customHeight="1" x14ac:dyDescent="0.55000000000000004">
      <c r="B117" s="361"/>
      <c r="C117" s="359"/>
      <c r="L117" s="359"/>
      <c r="M117" s="359"/>
      <c r="N117" s="365"/>
      <c r="O117" s="365"/>
      <c r="P117" s="365"/>
      <c r="Q117" s="365"/>
      <c r="R117" s="365"/>
      <c r="S117" s="359"/>
      <c r="U117" s="282"/>
      <c r="V117" s="282"/>
      <c r="W117" s="282"/>
      <c r="Y117" s="361"/>
      <c r="Z117" s="359"/>
      <c r="AA117" s="360"/>
      <c r="AB117" s="360"/>
      <c r="AC117" s="360"/>
      <c r="AD117" s="360"/>
      <c r="AE117" s="360"/>
      <c r="AF117" s="360"/>
      <c r="AG117" s="359"/>
      <c r="AH117" s="359"/>
      <c r="AI117" s="282"/>
      <c r="AJ117" s="359"/>
      <c r="AK117" s="282"/>
      <c r="AM117" s="282"/>
      <c r="AN117" s="282"/>
      <c r="AO117" s="282"/>
      <c r="AP117" s="282"/>
      <c r="AQ117" s="359"/>
      <c r="AR117" s="359"/>
      <c r="AS117" s="282"/>
      <c r="AT117" s="359"/>
      <c r="AU117" s="282"/>
      <c r="AV117" s="282"/>
      <c r="AW117" s="282"/>
      <c r="AX117" s="255"/>
      <c r="AY117" s="255"/>
      <c r="AZ117" s="255"/>
      <c r="BA117" s="255"/>
      <c r="BB117" s="255"/>
      <c r="BC117" s="255"/>
      <c r="BD117" s="255"/>
      <c r="BE117" s="255"/>
      <c r="BF117" s="255"/>
      <c r="BG117" s="255"/>
      <c r="BH117" s="255"/>
      <c r="BI117" s="255"/>
      <c r="BJ117" s="255"/>
      <c r="BK117" s="255"/>
      <c r="BL117" s="255"/>
      <c r="BM117" s="255"/>
      <c r="BN117" s="255"/>
      <c r="BO117" s="255"/>
      <c r="BP117" s="255"/>
      <c r="BQ117" s="255"/>
      <c r="BR117" s="255"/>
      <c r="BS117" s="255"/>
    </row>
    <row r="118" spans="2:71" ht="45.95" customHeight="1" x14ac:dyDescent="0.55000000000000004">
      <c r="B118" s="361"/>
      <c r="C118" s="359"/>
      <c r="L118" s="359"/>
      <c r="M118" s="359"/>
      <c r="N118" s="365"/>
      <c r="O118" s="365"/>
      <c r="P118" s="365"/>
      <c r="Q118" s="365"/>
      <c r="R118" s="365"/>
      <c r="S118" s="359"/>
      <c r="U118" s="282"/>
      <c r="V118" s="282"/>
      <c r="W118" s="282"/>
      <c r="Y118" s="361"/>
      <c r="Z118" s="359"/>
      <c r="AA118" s="360"/>
      <c r="AB118" s="360"/>
      <c r="AC118" s="360"/>
      <c r="AD118" s="360"/>
      <c r="AE118" s="360"/>
      <c r="AF118" s="360"/>
      <c r="AG118" s="359"/>
      <c r="AH118" s="359"/>
      <c r="AI118" s="282"/>
      <c r="AJ118" s="359"/>
      <c r="AK118" s="282"/>
      <c r="AM118" s="282"/>
      <c r="AN118" s="282"/>
      <c r="AO118" s="282"/>
      <c r="AP118" s="282"/>
      <c r="AQ118" s="359"/>
      <c r="AR118" s="359"/>
      <c r="AS118" s="282"/>
      <c r="AT118" s="359"/>
      <c r="AU118" s="282"/>
      <c r="AV118" s="282"/>
      <c r="AW118" s="282"/>
      <c r="AX118" s="255"/>
      <c r="AY118" s="255"/>
      <c r="AZ118" s="255"/>
      <c r="BA118" s="255"/>
      <c r="BB118" s="255"/>
      <c r="BC118" s="255"/>
      <c r="BD118" s="255"/>
      <c r="BE118" s="255"/>
      <c r="BF118" s="255"/>
      <c r="BG118" s="255"/>
      <c r="BH118" s="255"/>
      <c r="BI118" s="255"/>
      <c r="BJ118" s="255"/>
      <c r="BK118" s="255"/>
      <c r="BL118" s="255"/>
      <c r="BM118" s="255"/>
      <c r="BN118" s="255"/>
      <c r="BO118" s="255"/>
      <c r="BP118" s="255"/>
      <c r="BQ118" s="255"/>
      <c r="BR118" s="255"/>
      <c r="BS118" s="255"/>
    </row>
    <row r="119" spans="2:71" ht="45.95" customHeight="1" x14ac:dyDescent="0.55000000000000004">
      <c r="B119" s="361"/>
      <c r="C119" s="359"/>
      <c r="L119" s="359"/>
      <c r="M119" s="359"/>
      <c r="N119" s="365"/>
      <c r="O119" s="365"/>
      <c r="P119" s="365"/>
      <c r="Q119" s="365"/>
      <c r="R119" s="365"/>
      <c r="S119" s="359"/>
      <c r="U119" s="282"/>
      <c r="V119" s="282"/>
      <c r="W119" s="282"/>
      <c r="Y119" s="361"/>
      <c r="Z119" s="359"/>
      <c r="AA119" s="360"/>
      <c r="AB119" s="360"/>
      <c r="AC119" s="360"/>
      <c r="AD119" s="360"/>
      <c r="AE119" s="360"/>
      <c r="AF119" s="360"/>
      <c r="AG119" s="359"/>
      <c r="AH119" s="359"/>
      <c r="AI119" s="282"/>
      <c r="AJ119" s="359"/>
      <c r="AK119" s="282"/>
      <c r="AM119" s="282"/>
      <c r="AN119" s="282"/>
      <c r="AO119" s="282"/>
      <c r="AP119" s="282"/>
      <c r="AQ119" s="359"/>
      <c r="AR119" s="359"/>
      <c r="AS119" s="282"/>
      <c r="AT119" s="359"/>
      <c r="AU119" s="282"/>
      <c r="AV119" s="282"/>
      <c r="AW119" s="282"/>
      <c r="AX119" s="255"/>
      <c r="AY119" s="255"/>
      <c r="AZ119" s="255"/>
      <c r="BA119" s="255"/>
      <c r="BB119" s="255"/>
      <c r="BC119" s="255"/>
      <c r="BD119" s="255"/>
      <c r="BE119" s="255"/>
      <c r="BF119" s="255"/>
      <c r="BG119" s="255"/>
      <c r="BH119" s="255"/>
      <c r="BI119" s="255"/>
      <c r="BJ119" s="255"/>
      <c r="BK119" s="255"/>
      <c r="BL119" s="255"/>
      <c r="BM119" s="255"/>
      <c r="BN119" s="255"/>
      <c r="BO119" s="255"/>
      <c r="BP119" s="255"/>
      <c r="BQ119" s="255"/>
      <c r="BR119" s="255"/>
      <c r="BS119" s="255"/>
    </row>
    <row r="120" spans="2:71" ht="45.95" customHeight="1" x14ac:dyDescent="0.55000000000000004">
      <c r="B120" s="361"/>
      <c r="C120" s="359"/>
      <c r="L120" s="359"/>
      <c r="M120" s="359"/>
      <c r="N120" s="365"/>
      <c r="O120" s="365"/>
      <c r="P120" s="365"/>
      <c r="Q120" s="365"/>
      <c r="R120" s="365"/>
      <c r="S120" s="359"/>
      <c r="U120" s="282"/>
      <c r="V120" s="282"/>
      <c r="W120" s="282"/>
      <c r="Y120" s="361"/>
      <c r="Z120" s="359"/>
      <c r="AA120" s="360"/>
      <c r="AB120" s="360"/>
      <c r="AC120" s="360"/>
      <c r="AD120" s="360"/>
      <c r="AE120" s="360"/>
      <c r="AF120" s="360"/>
      <c r="AG120" s="359"/>
      <c r="AH120" s="359"/>
      <c r="AI120" s="282"/>
      <c r="AJ120" s="359"/>
      <c r="AK120" s="282"/>
      <c r="AM120" s="282"/>
      <c r="AN120" s="282"/>
      <c r="AO120" s="282"/>
      <c r="AP120" s="282"/>
      <c r="AQ120" s="359"/>
      <c r="AR120" s="359"/>
      <c r="AS120" s="282"/>
      <c r="AT120" s="359"/>
      <c r="AU120" s="282"/>
      <c r="AV120" s="282"/>
      <c r="AW120" s="282"/>
      <c r="AX120" s="255"/>
      <c r="AY120" s="255"/>
      <c r="AZ120" s="255"/>
      <c r="BA120" s="255"/>
      <c r="BB120" s="255"/>
      <c r="BC120" s="255"/>
      <c r="BD120" s="255"/>
      <c r="BE120" s="255"/>
      <c r="BF120" s="255"/>
      <c r="BG120" s="255"/>
      <c r="BH120" s="255"/>
      <c r="BI120" s="255"/>
      <c r="BJ120" s="255"/>
      <c r="BK120" s="255"/>
      <c r="BL120" s="255"/>
      <c r="BM120" s="255"/>
      <c r="BN120" s="255"/>
      <c r="BO120" s="255"/>
      <c r="BP120" s="255"/>
      <c r="BQ120" s="255"/>
      <c r="BR120" s="255"/>
      <c r="BS120" s="255"/>
    </row>
    <row r="121" spans="2:71" ht="45.95" customHeight="1" x14ac:dyDescent="0.55000000000000004">
      <c r="B121" s="361"/>
      <c r="C121" s="359"/>
      <c r="L121" s="359"/>
      <c r="M121" s="359"/>
      <c r="N121" s="365"/>
      <c r="O121" s="365"/>
      <c r="P121" s="365"/>
      <c r="Q121" s="365"/>
      <c r="R121" s="365"/>
      <c r="S121" s="359"/>
      <c r="U121" s="282"/>
      <c r="V121" s="282"/>
      <c r="W121" s="282"/>
      <c r="Y121" s="361"/>
      <c r="Z121" s="359"/>
      <c r="AA121" s="360"/>
      <c r="AB121" s="360"/>
      <c r="AC121" s="360"/>
      <c r="AD121" s="360"/>
      <c r="AE121" s="360"/>
      <c r="AF121" s="360"/>
      <c r="AG121" s="359"/>
      <c r="AH121" s="359"/>
      <c r="AI121" s="282"/>
      <c r="AJ121" s="359"/>
      <c r="AK121" s="282"/>
      <c r="AM121" s="282"/>
      <c r="AN121" s="282"/>
      <c r="AO121" s="282"/>
      <c r="AP121" s="282"/>
      <c r="AQ121" s="359"/>
      <c r="AR121" s="359"/>
      <c r="AS121" s="282"/>
      <c r="AT121" s="359"/>
      <c r="AU121" s="282"/>
      <c r="AV121" s="282"/>
      <c r="AW121" s="282"/>
      <c r="AX121" s="255"/>
      <c r="AY121" s="255"/>
      <c r="AZ121" s="255"/>
      <c r="BA121" s="255"/>
      <c r="BB121" s="255"/>
      <c r="BC121" s="255"/>
      <c r="BD121" s="255"/>
      <c r="BE121" s="255"/>
      <c r="BF121" s="255"/>
      <c r="BG121" s="255"/>
      <c r="BH121" s="255"/>
      <c r="BI121" s="255"/>
      <c r="BJ121" s="255"/>
      <c r="BK121" s="255"/>
      <c r="BL121" s="255"/>
      <c r="BM121" s="255"/>
      <c r="BN121" s="255"/>
      <c r="BO121" s="255"/>
      <c r="BP121" s="255"/>
      <c r="BQ121" s="255"/>
      <c r="BR121" s="255"/>
      <c r="BS121" s="255"/>
    </row>
    <row r="122" spans="2:71" ht="45.95" customHeight="1" x14ac:dyDescent="0.55000000000000004">
      <c r="B122" s="361"/>
      <c r="C122" s="359"/>
      <c r="L122" s="359"/>
      <c r="M122" s="359"/>
      <c r="N122" s="365"/>
      <c r="O122" s="365"/>
      <c r="P122" s="365"/>
      <c r="Q122" s="365"/>
      <c r="R122" s="365"/>
      <c r="S122" s="359"/>
      <c r="U122" s="282"/>
      <c r="V122" s="282"/>
      <c r="W122" s="282"/>
      <c r="Y122" s="361"/>
      <c r="Z122" s="359"/>
      <c r="AA122" s="360"/>
      <c r="AB122" s="360"/>
      <c r="AC122" s="360"/>
      <c r="AD122" s="360"/>
      <c r="AE122" s="360"/>
      <c r="AF122" s="360"/>
      <c r="AG122" s="359"/>
      <c r="AH122" s="359"/>
      <c r="AI122" s="282"/>
      <c r="AJ122" s="359"/>
      <c r="AK122" s="282"/>
      <c r="AM122" s="282"/>
      <c r="AN122" s="282"/>
      <c r="AO122" s="282"/>
      <c r="AP122" s="282"/>
      <c r="AQ122" s="359"/>
      <c r="AR122" s="359"/>
      <c r="AS122" s="282"/>
      <c r="AT122" s="359"/>
      <c r="AU122" s="282"/>
      <c r="AV122" s="282"/>
      <c r="AW122" s="282"/>
      <c r="AX122" s="255"/>
      <c r="AY122" s="255"/>
      <c r="AZ122" s="255"/>
      <c r="BA122" s="255"/>
      <c r="BB122" s="255"/>
      <c r="BC122" s="255"/>
      <c r="BD122" s="255"/>
      <c r="BE122" s="255"/>
      <c r="BF122" s="255"/>
      <c r="BG122" s="255"/>
      <c r="BH122" s="255"/>
      <c r="BI122" s="255"/>
      <c r="BJ122" s="255"/>
      <c r="BK122" s="255"/>
      <c r="BL122" s="255"/>
      <c r="BM122" s="255"/>
      <c r="BN122" s="255"/>
      <c r="BO122" s="255"/>
      <c r="BP122" s="255"/>
      <c r="BQ122" s="255"/>
      <c r="BR122" s="255"/>
      <c r="BS122" s="255"/>
    </row>
    <row r="123" spans="2:71" ht="45.95" customHeight="1" x14ac:dyDescent="0.55000000000000004">
      <c r="B123" s="361"/>
      <c r="C123" s="359"/>
      <c r="L123" s="359"/>
      <c r="M123" s="359"/>
      <c r="N123" s="365"/>
      <c r="O123" s="365"/>
      <c r="P123" s="365"/>
      <c r="Q123" s="365"/>
      <c r="R123" s="365"/>
      <c r="S123" s="359"/>
      <c r="U123" s="282"/>
      <c r="V123" s="282"/>
      <c r="W123" s="282"/>
      <c r="Y123" s="361"/>
      <c r="Z123" s="359"/>
      <c r="AA123" s="360"/>
      <c r="AB123" s="360"/>
      <c r="AC123" s="360"/>
      <c r="AD123" s="360"/>
      <c r="AE123" s="360"/>
      <c r="AF123" s="360"/>
      <c r="AG123" s="359"/>
      <c r="AH123" s="359"/>
      <c r="AI123" s="282"/>
      <c r="AJ123" s="359"/>
      <c r="AK123" s="282"/>
      <c r="AM123" s="282"/>
      <c r="AN123" s="282"/>
      <c r="AO123" s="282"/>
      <c r="AP123" s="282"/>
      <c r="AQ123" s="359"/>
      <c r="AR123" s="359"/>
      <c r="AS123" s="282"/>
      <c r="AT123" s="359"/>
      <c r="AU123" s="282"/>
      <c r="AV123" s="282"/>
      <c r="AW123" s="282"/>
      <c r="AX123" s="255"/>
      <c r="AY123" s="255"/>
      <c r="AZ123" s="255"/>
      <c r="BA123" s="255"/>
      <c r="BB123" s="255"/>
      <c r="BC123" s="255"/>
      <c r="BD123" s="255"/>
      <c r="BE123" s="255"/>
      <c r="BF123" s="255"/>
      <c r="BG123" s="255"/>
      <c r="BH123" s="255"/>
      <c r="BI123" s="255"/>
      <c r="BJ123" s="255"/>
      <c r="BK123" s="255"/>
      <c r="BL123" s="255"/>
      <c r="BM123" s="255"/>
      <c r="BN123" s="255"/>
      <c r="BO123" s="255"/>
      <c r="BP123" s="255"/>
      <c r="BQ123" s="255"/>
      <c r="BR123" s="255"/>
      <c r="BS123" s="255"/>
    </row>
    <row r="124" spans="2:71" ht="45.95" customHeight="1" x14ac:dyDescent="0.55000000000000004">
      <c r="B124" s="361"/>
      <c r="C124" s="359"/>
      <c r="L124" s="359"/>
      <c r="M124" s="359"/>
      <c r="N124" s="365"/>
      <c r="O124" s="365"/>
      <c r="P124" s="365"/>
      <c r="Q124" s="365"/>
      <c r="R124" s="365"/>
      <c r="S124" s="359"/>
      <c r="U124" s="282"/>
      <c r="V124" s="282"/>
      <c r="W124" s="282"/>
      <c r="Y124" s="361"/>
      <c r="Z124" s="359"/>
      <c r="AA124" s="360"/>
      <c r="AB124" s="360"/>
      <c r="AC124" s="360"/>
      <c r="AD124" s="360"/>
      <c r="AE124" s="360"/>
      <c r="AF124" s="360"/>
      <c r="AG124" s="359"/>
      <c r="AH124" s="359"/>
      <c r="AI124" s="282"/>
      <c r="AJ124" s="359"/>
      <c r="AK124" s="282"/>
      <c r="AM124" s="282"/>
      <c r="AN124" s="282"/>
      <c r="AO124" s="282"/>
      <c r="AP124" s="282"/>
      <c r="AQ124" s="359"/>
      <c r="AR124" s="359"/>
      <c r="AS124" s="282"/>
      <c r="AT124" s="359"/>
      <c r="AU124" s="282"/>
      <c r="AV124" s="282"/>
      <c r="AW124" s="282"/>
      <c r="AX124" s="255"/>
      <c r="AY124" s="255"/>
      <c r="AZ124" s="255"/>
      <c r="BA124" s="255"/>
      <c r="BB124" s="255"/>
      <c r="BC124" s="255"/>
      <c r="BD124" s="255"/>
      <c r="BE124" s="255"/>
      <c r="BF124" s="255"/>
      <c r="BG124" s="255"/>
      <c r="BH124" s="255"/>
      <c r="BI124" s="255"/>
      <c r="BJ124" s="255"/>
      <c r="BK124" s="255"/>
      <c r="BL124" s="255"/>
      <c r="BM124" s="255"/>
      <c r="BN124" s="255"/>
      <c r="BO124" s="255"/>
      <c r="BP124" s="255"/>
      <c r="BQ124" s="255"/>
      <c r="BR124" s="255"/>
      <c r="BS124" s="255"/>
    </row>
    <row r="125" spans="2:71" ht="45.95" customHeight="1" x14ac:dyDescent="0.55000000000000004">
      <c r="B125" s="361"/>
      <c r="C125" s="359"/>
      <c r="L125" s="359"/>
      <c r="M125" s="359"/>
      <c r="N125" s="365"/>
      <c r="O125" s="365"/>
      <c r="P125" s="365"/>
      <c r="Q125" s="365"/>
      <c r="R125" s="365"/>
      <c r="S125" s="359"/>
      <c r="U125" s="282"/>
      <c r="V125" s="282"/>
      <c r="W125" s="282"/>
      <c r="Y125" s="361"/>
      <c r="Z125" s="359"/>
      <c r="AA125" s="360"/>
      <c r="AB125" s="360"/>
      <c r="AC125" s="360"/>
      <c r="AD125" s="360"/>
      <c r="AE125" s="360"/>
      <c r="AF125" s="360"/>
      <c r="AG125" s="359"/>
      <c r="AH125" s="359"/>
      <c r="AI125" s="282"/>
      <c r="AJ125" s="359"/>
      <c r="AK125" s="282"/>
      <c r="AM125" s="282"/>
      <c r="AN125" s="282"/>
      <c r="AO125" s="282"/>
      <c r="AP125" s="282"/>
      <c r="AQ125" s="359"/>
      <c r="AR125" s="359"/>
      <c r="AS125" s="282"/>
      <c r="AT125" s="359"/>
      <c r="AU125" s="282"/>
      <c r="AV125" s="282"/>
      <c r="AW125" s="282"/>
      <c r="AX125" s="255"/>
      <c r="AY125" s="255"/>
      <c r="AZ125" s="255"/>
      <c r="BA125" s="255"/>
      <c r="BB125" s="255"/>
      <c r="BC125" s="255"/>
      <c r="BD125" s="255"/>
      <c r="BE125" s="255"/>
      <c r="BF125" s="255"/>
      <c r="BG125" s="255"/>
      <c r="BH125" s="255"/>
      <c r="BI125" s="255"/>
      <c r="BJ125" s="255"/>
      <c r="BK125" s="255"/>
      <c r="BL125" s="255"/>
      <c r="BM125" s="255"/>
      <c r="BN125" s="255"/>
      <c r="BO125" s="255"/>
      <c r="BP125" s="255"/>
      <c r="BQ125" s="255"/>
      <c r="BR125" s="255"/>
      <c r="BS125" s="255"/>
    </row>
    <row r="126" spans="2:71" ht="45.95" customHeight="1" x14ac:dyDescent="0.55000000000000004">
      <c r="B126" s="361"/>
      <c r="C126" s="359"/>
      <c r="L126" s="359"/>
      <c r="M126" s="359"/>
      <c r="N126" s="365"/>
      <c r="O126" s="365"/>
      <c r="P126" s="365"/>
      <c r="Q126" s="365"/>
      <c r="R126" s="365"/>
      <c r="S126" s="359"/>
      <c r="U126" s="282"/>
      <c r="V126" s="282"/>
      <c r="W126" s="282"/>
      <c r="Y126" s="361"/>
      <c r="Z126" s="359"/>
      <c r="AA126" s="360"/>
      <c r="AB126" s="360"/>
      <c r="AC126" s="360"/>
      <c r="AD126" s="360"/>
      <c r="AE126" s="360"/>
      <c r="AF126" s="360"/>
      <c r="AG126" s="359"/>
      <c r="AH126" s="359"/>
      <c r="AI126" s="282"/>
      <c r="AJ126" s="359"/>
      <c r="AK126" s="282"/>
      <c r="AM126" s="282"/>
      <c r="AN126" s="282"/>
      <c r="AO126" s="282"/>
      <c r="AP126" s="282"/>
      <c r="AQ126" s="359"/>
      <c r="AR126" s="359"/>
      <c r="AS126" s="282"/>
      <c r="AT126" s="359"/>
      <c r="AU126" s="282"/>
      <c r="AV126" s="282"/>
      <c r="AW126" s="282"/>
      <c r="AX126" s="255"/>
      <c r="AY126" s="255"/>
      <c r="AZ126" s="255"/>
      <c r="BA126" s="255"/>
      <c r="BB126" s="255"/>
      <c r="BC126" s="255"/>
      <c r="BD126" s="255"/>
      <c r="BE126" s="255"/>
      <c r="BF126" s="255"/>
      <c r="BG126" s="255"/>
      <c r="BH126" s="255"/>
      <c r="BI126" s="255"/>
      <c r="BJ126" s="255"/>
      <c r="BK126" s="255"/>
      <c r="BL126" s="255"/>
      <c r="BM126" s="255"/>
      <c r="BN126" s="255"/>
      <c r="BO126" s="255"/>
      <c r="BP126" s="255"/>
      <c r="BQ126" s="255"/>
      <c r="BR126" s="255"/>
      <c r="BS126" s="255"/>
    </row>
    <row r="127" spans="2:71" ht="45.95" customHeight="1" x14ac:dyDescent="0.55000000000000004">
      <c r="B127" s="361"/>
      <c r="C127" s="359"/>
      <c r="L127" s="359"/>
      <c r="M127" s="359"/>
      <c r="N127" s="365"/>
      <c r="O127" s="365"/>
      <c r="P127" s="365"/>
      <c r="Q127" s="365"/>
      <c r="R127" s="365"/>
      <c r="S127" s="359"/>
      <c r="U127" s="282"/>
      <c r="V127" s="282"/>
      <c r="W127" s="282"/>
      <c r="Y127" s="361"/>
      <c r="Z127" s="359"/>
      <c r="AA127" s="360"/>
      <c r="AB127" s="360"/>
      <c r="AC127" s="360"/>
      <c r="AD127" s="360"/>
      <c r="AE127" s="360"/>
      <c r="AF127" s="360"/>
      <c r="AG127" s="359"/>
      <c r="AH127" s="359"/>
      <c r="AI127" s="282"/>
      <c r="AJ127" s="359"/>
      <c r="AK127" s="282"/>
      <c r="AM127" s="282"/>
      <c r="AN127" s="282"/>
      <c r="AO127" s="282"/>
      <c r="AP127" s="282"/>
      <c r="AQ127" s="359"/>
      <c r="AR127" s="359"/>
      <c r="AS127" s="282"/>
      <c r="AT127" s="359"/>
      <c r="AU127" s="282"/>
      <c r="AV127" s="282"/>
      <c r="AW127" s="282"/>
      <c r="AX127" s="255"/>
      <c r="AY127" s="255"/>
      <c r="AZ127" s="255"/>
      <c r="BA127" s="255"/>
      <c r="BB127" s="255"/>
      <c r="BC127" s="255"/>
      <c r="BD127" s="255"/>
      <c r="BE127" s="255"/>
      <c r="BF127" s="255"/>
      <c r="BG127" s="255"/>
      <c r="BH127" s="255"/>
      <c r="BI127" s="255"/>
      <c r="BJ127" s="255"/>
      <c r="BK127" s="255"/>
      <c r="BL127" s="255"/>
      <c r="BM127" s="255"/>
      <c r="BN127" s="255"/>
      <c r="BO127" s="255"/>
      <c r="BP127" s="255"/>
      <c r="BQ127" s="255"/>
      <c r="BR127" s="255"/>
      <c r="BS127" s="255"/>
    </row>
    <row r="128" spans="2:71" ht="45.95" customHeight="1" x14ac:dyDescent="0.55000000000000004">
      <c r="B128" s="361"/>
      <c r="C128" s="359"/>
      <c r="L128" s="359"/>
      <c r="M128" s="359"/>
      <c r="N128" s="365"/>
      <c r="O128" s="365"/>
      <c r="P128" s="365"/>
      <c r="Q128" s="365"/>
      <c r="R128" s="365"/>
      <c r="S128" s="359"/>
      <c r="U128" s="282"/>
      <c r="V128" s="282"/>
      <c r="W128" s="282"/>
      <c r="Y128" s="361"/>
      <c r="Z128" s="359"/>
      <c r="AA128" s="360"/>
      <c r="AB128" s="360"/>
      <c r="AC128" s="360"/>
      <c r="AD128" s="360"/>
      <c r="AE128" s="360"/>
      <c r="AF128" s="360"/>
      <c r="AG128" s="359"/>
      <c r="AH128" s="359"/>
      <c r="AI128" s="282"/>
      <c r="AJ128" s="359"/>
      <c r="AK128" s="282"/>
      <c r="AM128" s="282"/>
      <c r="AN128" s="282"/>
      <c r="AO128" s="282"/>
      <c r="AP128" s="282"/>
      <c r="AQ128" s="359"/>
      <c r="AR128" s="359"/>
      <c r="AS128" s="282"/>
      <c r="AT128" s="359"/>
      <c r="AU128" s="282"/>
      <c r="AV128" s="282"/>
      <c r="AW128" s="282"/>
      <c r="AX128" s="255"/>
      <c r="AY128" s="255"/>
      <c r="AZ128" s="255"/>
      <c r="BA128" s="255"/>
      <c r="BB128" s="255"/>
      <c r="BC128" s="255"/>
      <c r="BD128" s="255"/>
      <c r="BE128" s="255"/>
      <c r="BF128" s="255"/>
      <c r="BG128" s="255"/>
      <c r="BH128" s="255"/>
      <c r="BI128" s="255"/>
      <c r="BJ128" s="255"/>
      <c r="BK128" s="255"/>
      <c r="BL128" s="255"/>
      <c r="BM128" s="255"/>
      <c r="BN128" s="255"/>
      <c r="BO128" s="255"/>
      <c r="BP128" s="255"/>
      <c r="BQ128" s="255"/>
      <c r="BR128" s="255"/>
      <c r="BS128" s="255"/>
    </row>
    <row r="129" spans="2:71" ht="45.95" customHeight="1" x14ac:dyDescent="0.55000000000000004">
      <c r="B129" s="361"/>
      <c r="C129" s="359"/>
      <c r="L129" s="359"/>
      <c r="M129" s="359"/>
      <c r="N129" s="365"/>
      <c r="O129" s="365"/>
      <c r="P129" s="365"/>
      <c r="Q129" s="365"/>
      <c r="R129" s="365"/>
      <c r="S129" s="359"/>
      <c r="U129" s="282"/>
      <c r="V129" s="282"/>
      <c r="W129" s="282"/>
      <c r="Y129" s="361"/>
      <c r="Z129" s="359"/>
      <c r="AA129" s="360"/>
      <c r="AB129" s="360"/>
      <c r="AC129" s="360"/>
      <c r="AD129" s="360"/>
      <c r="AE129" s="360"/>
      <c r="AF129" s="360"/>
      <c r="AG129" s="359"/>
      <c r="AH129" s="359"/>
      <c r="AI129" s="282"/>
      <c r="AJ129" s="359"/>
      <c r="AK129" s="282"/>
      <c r="AM129" s="282"/>
      <c r="AN129" s="282"/>
      <c r="AO129" s="282"/>
      <c r="AP129" s="282"/>
      <c r="AQ129" s="359"/>
      <c r="AR129" s="359"/>
      <c r="AS129" s="282"/>
      <c r="AT129" s="359"/>
      <c r="AU129" s="282"/>
      <c r="AV129" s="282"/>
      <c r="AW129" s="282"/>
      <c r="AX129" s="255"/>
      <c r="AY129" s="255"/>
      <c r="AZ129" s="255"/>
      <c r="BA129" s="255"/>
      <c r="BB129" s="255"/>
      <c r="BC129" s="255"/>
      <c r="BD129" s="255"/>
      <c r="BE129" s="255"/>
      <c r="BF129" s="255"/>
      <c r="BG129" s="255"/>
      <c r="BH129" s="255"/>
      <c r="BI129" s="255"/>
      <c r="BJ129" s="255"/>
      <c r="BK129" s="255"/>
      <c r="BL129" s="255"/>
      <c r="BM129" s="255"/>
      <c r="BN129" s="255"/>
      <c r="BO129" s="255"/>
      <c r="BP129" s="255"/>
      <c r="BQ129" s="255"/>
      <c r="BR129" s="255"/>
      <c r="BS129" s="255"/>
    </row>
    <row r="130" spans="2:71" ht="45.95" customHeight="1" x14ac:dyDescent="0.55000000000000004">
      <c r="B130" s="361"/>
      <c r="C130" s="359"/>
      <c r="L130" s="359"/>
      <c r="M130" s="359"/>
      <c r="N130" s="365"/>
      <c r="O130" s="365"/>
      <c r="P130" s="365"/>
      <c r="Q130" s="365"/>
      <c r="R130" s="365"/>
      <c r="S130" s="359"/>
      <c r="T130" s="368"/>
      <c r="U130" s="369"/>
      <c r="V130" s="369"/>
      <c r="W130" s="369"/>
      <c r="X130" s="370"/>
      <c r="Y130" s="371"/>
      <c r="Z130" s="372"/>
      <c r="AA130" s="370"/>
      <c r="AB130" s="370"/>
      <c r="AC130" s="370"/>
      <c r="AD130" s="370"/>
      <c r="AE130" s="370"/>
      <c r="AF130" s="370"/>
      <c r="AG130" s="372"/>
      <c r="AH130" s="372"/>
      <c r="AI130" s="369"/>
      <c r="AJ130" s="359"/>
      <c r="AK130" s="369"/>
      <c r="AL130" s="373"/>
      <c r="AM130" s="369"/>
      <c r="AN130" s="369"/>
      <c r="AO130" s="369"/>
      <c r="AP130" s="369"/>
      <c r="AQ130" s="372"/>
      <c r="AR130" s="372"/>
      <c r="AS130" s="369"/>
      <c r="AT130" s="372"/>
      <c r="AU130" s="369"/>
      <c r="AV130" s="369"/>
      <c r="AW130" s="282"/>
      <c r="AX130" s="255"/>
      <c r="AY130" s="255"/>
      <c r="AZ130" s="255"/>
      <c r="BA130" s="255"/>
      <c r="BB130" s="255"/>
      <c r="BC130" s="255"/>
      <c r="BD130" s="255"/>
      <c r="BE130" s="255"/>
      <c r="BF130" s="255"/>
      <c r="BG130" s="255"/>
      <c r="BH130" s="255"/>
      <c r="BI130" s="255"/>
      <c r="BJ130" s="255"/>
      <c r="BK130" s="255"/>
      <c r="BL130" s="255"/>
      <c r="BM130" s="255"/>
      <c r="BN130" s="255"/>
      <c r="BO130" s="255"/>
      <c r="BP130" s="255"/>
      <c r="BQ130" s="255"/>
      <c r="BR130" s="255"/>
      <c r="BS130" s="255"/>
    </row>
    <row r="131" spans="2:71" ht="45.95" customHeight="1" x14ac:dyDescent="0.55000000000000004">
      <c r="B131" s="361"/>
      <c r="C131" s="359"/>
      <c r="L131" s="359"/>
      <c r="M131" s="359"/>
      <c r="N131" s="365"/>
      <c r="O131" s="365"/>
      <c r="P131" s="365"/>
      <c r="Q131" s="365"/>
      <c r="R131" s="365"/>
      <c r="S131" s="359"/>
      <c r="T131" s="368"/>
      <c r="U131" s="369"/>
      <c r="V131" s="369"/>
      <c r="W131" s="369"/>
      <c r="X131" s="370"/>
      <c r="Y131" s="371"/>
      <c r="Z131" s="372"/>
      <c r="AA131" s="370"/>
      <c r="AB131" s="370"/>
      <c r="AC131" s="370"/>
      <c r="AD131" s="370"/>
      <c r="AE131" s="370"/>
      <c r="AF131" s="370"/>
      <c r="AG131" s="372"/>
      <c r="AH131" s="372"/>
      <c r="AI131" s="369"/>
      <c r="AJ131" s="372"/>
      <c r="AK131" s="369"/>
      <c r="AL131" s="373"/>
      <c r="AM131" s="369"/>
      <c r="AN131" s="369"/>
      <c r="AO131" s="369"/>
      <c r="AP131" s="369"/>
      <c r="AQ131" s="372"/>
      <c r="AR131" s="372"/>
      <c r="AS131" s="369"/>
      <c r="AT131" s="372"/>
      <c r="AU131" s="369"/>
      <c r="AV131" s="369"/>
      <c r="AW131" s="282"/>
      <c r="AX131" s="255"/>
      <c r="AY131" s="255"/>
      <c r="AZ131" s="255"/>
      <c r="BA131" s="255"/>
      <c r="BB131" s="255"/>
      <c r="BC131" s="255"/>
      <c r="BD131" s="255"/>
      <c r="BE131" s="255"/>
      <c r="BF131" s="255"/>
      <c r="BG131" s="255"/>
      <c r="BH131" s="255"/>
      <c r="BI131" s="255"/>
      <c r="BJ131" s="255"/>
      <c r="BK131" s="255"/>
      <c r="BL131" s="255"/>
      <c r="BM131" s="255"/>
      <c r="BN131" s="255"/>
      <c r="BO131" s="255"/>
      <c r="BP131" s="255"/>
      <c r="BQ131" s="255"/>
      <c r="BR131" s="255"/>
      <c r="BS131" s="255"/>
    </row>
    <row r="132" spans="2:71" ht="45.95" customHeight="1" x14ac:dyDescent="0.55000000000000004">
      <c r="B132" s="361"/>
      <c r="C132" s="359"/>
      <c r="L132" s="359"/>
      <c r="M132" s="359"/>
      <c r="N132" s="365"/>
      <c r="O132" s="365"/>
      <c r="P132" s="365"/>
      <c r="Q132" s="365"/>
      <c r="R132" s="365"/>
      <c r="S132" s="359"/>
      <c r="T132" s="368"/>
      <c r="U132" s="369"/>
      <c r="V132" s="369"/>
      <c r="W132" s="369"/>
      <c r="X132" s="370"/>
      <c r="Y132" s="371"/>
      <c r="Z132" s="372"/>
      <c r="AA132" s="370"/>
      <c r="AB132" s="370"/>
      <c r="AC132" s="370"/>
      <c r="AD132" s="370"/>
      <c r="AE132" s="370"/>
      <c r="AF132" s="370"/>
      <c r="AG132" s="372"/>
      <c r="AH132" s="372"/>
      <c r="AI132" s="369"/>
      <c r="AJ132" s="372"/>
      <c r="AK132" s="369"/>
      <c r="AL132" s="373"/>
      <c r="AM132" s="369"/>
      <c r="AN132" s="369"/>
      <c r="AO132" s="369"/>
      <c r="AP132" s="369"/>
      <c r="AQ132" s="372"/>
      <c r="AR132" s="372"/>
      <c r="AS132" s="369"/>
      <c r="AT132" s="372"/>
      <c r="AU132" s="369"/>
      <c r="AV132" s="369"/>
      <c r="AW132" s="282"/>
      <c r="AX132" s="255"/>
      <c r="AY132" s="255"/>
      <c r="AZ132" s="255"/>
      <c r="BA132" s="255"/>
      <c r="BB132" s="255"/>
      <c r="BC132" s="255"/>
      <c r="BD132" s="255"/>
      <c r="BE132" s="255"/>
      <c r="BF132" s="255"/>
      <c r="BG132" s="255"/>
      <c r="BH132" s="255"/>
      <c r="BI132" s="255"/>
      <c r="BJ132" s="255"/>
      <c r="BK132" s="255"/>
      <c r="BL132" s="255"/>
      <c r="BM132" s="255"/>
      <c r="BN132" s="255"/>
      <c r="BO132" s="255"/>
      <c r="BP132" s="255"/>
      <c r="BQ132" s="255"/>
      <c r="BR132" s="255"/>
      <c r="BS132" s="255"/>
    </row>
    <row r="133" spans="2:71" ht="45.95" customHeight="1" x14ac:dyDescent="0.55000000000000004">
      <c r="B133" s="361"/>
      <c r="C133" s="359"/>
      <c r="L133" s="359"/>
      <c r="M133" s="359"/>
      <c r="N133" s="365"/>
      <c r="O133" s="365"/>
      <c r="P133" s="365"/>
      <c r="Q133" s="365"/>
      <c r="R133" s="365"/>
      <c r="S133" s="359"/>
      <c r="T133" s="368"/>
      <c r="U133" s="369"/>
      <c r="V133" s="369"/>
      <c r="W133" s="369"/>
      <c r="X133" s="370"/>
      <c r="Y133" s="371"/>
      <c r="Z133" s="372"/>
      <c r="AA133" s="370"/>
      <c r="AB133" s="370"/>
      <c r="AC133" s="370"/>
      <c r="AD133" s="370"/>
      <c r="AE133" s="370"/>
      <c r="AF133" s="370"/>
      <c r="AG133" s="372"/>
      <c r="AH133" s="372"/>
      <c r="AI133" s="369"/>
      <c r="AJ133" s="374"/>
      <c r="AK133" s="369"/>
      <c r="AL133" s="373"/>
      <c r="AM133" s="369"/>
      <c r="AN133" s="369"/>
      <c r="AO133" s="369"/>
      <c r="AP133" s="369"/>
      <c r="AQ133" s="372"/>
      <c r="AR133" s="372"/>
      <c r="AS133" s="369"/>
      <c r="AT133" s="372"/>
      <c r="AU133" s="369"/>
      <c r="AV133" s="369"/>
      <c r="AW133" s="282"/>
      <c r="AX133" s="255"/>
      <c r="AY133" s="255"/>
      <c r="AZ133" s="255"/>
      <c r="BA133" s="255"/>
      <c r="BB133" s="255"/>
      <c r="BC133" s="255"/>
      <c r="BD133" s="255"/>
      <c r="BE133" s="255"/>
      <c r="BF133" s="255"/>
      <c r="BG133" s="255"/>
      <c r="BH133" s="255"/>
      <c r="BI133" s="255"/>
      <c r="BJ133" s="255"/>
      <c r="BK133" s="255"/>
      <c r="BL133" s="255"/>
      <c r="BM133" s="255"/>
      <c r="BN133" s="255"/>
      <c r="BO133" s="255"/>
      <c r="BP133" s="255"/>
      <c r="BQ133" s="255"/>
      <c r="BR133" s="255"/>
      <c r="BS133" s="255"/>
    </row>
    <row r="134" spans="2:71" ht="45.95" customHeight="1" x14ac:dyDescent="0.55000000000000004">
      <c r="B134" s="361"/>
      <c r="C134" s="359"/>
      <c r="L134" s="359"/>
      <c r="M134" s="359"/>
      <c r="N134" s="365"/>
      <c r="O134" s="365"/>
      <c r="P134" s="365"/>
      <c r="Q134" s="365"/>
      <c r="R134" s="365"/>
      <c r="S134" s="359"/>
      <c r="T134" s="368"/>
      <c r="U134" s="375" t="s">
        <v>606</v>
      </c>
      <c r="V134" s="369"/>
      <c r="W134" s="369"/>
      <c r="X134" s="370"/>
      <c r="Y134" s="371"/>
      <c r="Z134" s="372"/>
      <c r="AA134" s="370"/>
      <c r="AB134" s="370"/>
      <c r="AC134" s="370"/>
      <c r="AD134" s="370"/>
      <c r="AE134" s="370"/>
      <c r="AF134" s="370"/>
      <c r="AG134" s="372"/>
      <c r="AH134" s="372"/>
      <c r="AI134" s="369"/>
      <c r="AJ134" s="374"/>
      <c r="AK134" s="369"/>
      <c r="AL134" s="373"/>
      <c r="AM134" s="369"/>
      <c r="AN134" s="369"/>
      <c r="AO134" s="369"/>
      <c r="AP134" s="376" t="s">
        <v>606</v>
      </c>
      <c r="AQ134" s="372"/>
      <c r="AR134" s="372"/>
      <c r="AS134" s="369"/>
      <c r="AT134" s="372"/>
      <c r="AU134" s="369"/>
      <c r="AV134" s="369"/>
      <c r="AW134" s="282"/>
      <c r="AX134" s="255"/>
      <c r="AY134" s="255"/>
      <c r="AZ134" s="255"/>
      <c r="BA134" s="255"/>
      <c r="BB134" s="255"/>
      <c r="BC134" s="255"/>
      <c r="BD134" s="255"/>
      <c r="BE134" s="255"/>
      <c r="BF134" s="255"/>
      <c r="BG134" s="255"/>
      <c r="BH134" s="255"/>
      <c r="BI134" s="255"/>
      <c r="BJ134" s="255"/>
      <c r="BK134" s="255"/>
      <c r="BL134" s="255"/>
      <c r="BM134" s="255"/>
      <c r="BN134" s="255"/>
      <c r="BO134" s="255"/>
      <c r="BP134" s="255"/>
      <c r="BQ134" s="255"/>
      <c r="BR134" s="255"/>
      <c r="BS134" s="255"/>
    </row>
    <row r="135" spans="2:71" ht="45.95" customHeight="1" x14ac:dyDescent="0.55000000000000004">
      <c r="B135" s="361"/>
      <c r="C135" s="359"/>
      <c r="L135" s="359"/>
      <c r="M135" s="359"/>
      <c r="N135" s="365"/>
      <c r="O135" s="365"/>
      <c r="P135" s="365"/>
      <c r="Q135" s="365"/>
      <c r="R135" s="365"/>
      <c r="S135" s="359"/>
      <c r="T135" s="368"/>
      <c r="U135" s="377" t="s">
        <v>524</v>
      </c>
      <c r="V135" s="369"/>
      <c r="W135" s="369"/>
      <c r="X135" s="370"/>
      <c r="Y135" s="371"/>
      <c r="Z135" s="372"/>
      <c r="AA135" s="370"/>
      <c r="AB135" s="370"/>
      <c r="AC135" s="370"/>
      <c r="AD135" s="370"/>
      <c r="AE135" s="370"/>
      <c r="AF135" s="370"/>
      <c r="AG135" s="372"/>
      <c r="AH135" s="372"/>
      <c r="AI135" s="369"/>
      <c r="AJ135" s="378" t="s">
        <v>606</v>
      </c>
      <c r="AK135" s="369"/>
      <c r="AL135" s="373"/>
      <c r="AM135" s="369"/>
      <c r="AN135" s="369"/>
      <c r="AO135" s="369"/>
      <c r="AP135" s="379" t="s">
        <v>524</v>
      </c>
      <c r="AQ135" s="372"/>
      <c r="AR135" s="372"/>
      <c r="AS135" s="369"/>
      <c r="AT135" s="372"/>
      <c r="AU135" s="369"/>
      <c r="AV135" s="369"/>
      <c r="AW135" s="282"/>
      <c r="AX135" s="255"/>
      <c r="AY135" s="255"/>
      <c r="AZ135" s="255"/>
      <c r="BA135" s="255"/>
      <c r="BB135" s="255"/>
      <c r="BC135" s="255"/>
      <c r="BD135" s="255"/>
      <c r="BE135" s="255"/>
      <c r="BF135" s="255"/>
      <c r="BG135" s="255"/>
      <c r="BH135" s="255"/>
      <c r="BI135" s="255"/>
      <c r="BJ135" s="255"/>
      <c r="BK135" s="255"/>
      <c r="BL135" s="255"/>
      <c r="BM135" s="255"/>
      <c r="BN135" s="255"/>
      <c r="BO135" s="255"/>
      <c r="BP135" s="255"/>
      <c r="BQ135" s="255"/>
      <c r="BR135" s="255"/>
      <c r="BS135" s="255"/>
    </row>
    <row r="136" spans="2:71" ht="45.95" customHeight="1" x14ac:dyDescent="0.55000000000000004">
      <c r="B136" s="361"/>
      <c r="C136" s="359"/>
      <c r="L136" s="359"/>
      <c r="M136" s="359"/>
      <c r="N136" s="365"/>
      <c r="O136" s="365"/>
      <c r="P136" s="365"/>
      <c r="Q136" s="365"/>
      <c r="R136" s="365"/>
      <c r="S136" s="359"/>
      <c r="T136" s="368"/>
      <c r="U136" s="377" t="s">
        <v>525</v>
      </c>
      <c r="V136" s="369"/>
      <c r="W136" s="369"/>
      <c r="X136" s="370"/>
      <c r="Y136" s="371"/>
      <c r="Z136" s="372"/>
      <c r="AA136" s="370"/>
      <c r="AB136" s="370"/>
      <c r="AC136" s="370"/>
      <c r="AD136" s="370"/>
      <c r="AE136" s="370"/>
      <c r="AF136" s="370"/>
      <c r="AG136" s="372"/>
      <c r="AH136" s="372"/>
      <c r="AI136" s="369"/>
      <c r="AJ136" s="380" t="s">
        <v>524</v>
      </c>
      <c r="AK136" s="369"/>
      <c r="AL136" s="373"/>
      <c r="AM136" s="369"/>
      <c r="AN136" s="369"/>
      <c r="AO136" s="369"/>
      <c r="AP136" s="379" t="str">
        <f>$U$136</f>
        <v>S95-SHELL SOLID</v>
      </c>
      <c r="AQ136" s="372"/>
      <c r="AR136" s="372"/>
      <c r="AS136" s="369"/>
      <c r="AT136" s="372"/>
      <c r="AU136" s="369"/>
      <c r="AV136" s="369"/>
      <c r="AW136" s="282"/>
      <c r="AX136" s="255"/>
      <c r="AY136" s="255"/>
      <c r="AZ136" s="255"/>
      <c r="BA136" s="255"/>
      <c r="BB136" s="255"/>
      <c r="BC136" s="255"/>
      <c r="BD136" s="255"/>
      <c r="BE136" s="255"/>
      <c r="BF136" s="255"/>
      <c r="BG136" s="255"/>
      <c r="BH136" s="255"/>
      <c r="BI136" s="255"/>
      <c r="BJ136" s="255"/>
      <c r="BK136" s="255"/>
      <c r="BL136" s="255"/>
      <c r="BM136" s="255"/>
      <c r="BN136" s="255"/>
      <c r="BO136" s="255"/>
      <c r="BP136" s="255"/>
      <c r="BQ136" s="255"/>
      <c r="BR136" s="255"/>
      <c r="BS136" s="255"/>
    </row>
    <row r="137" spans="2:71" ht="45.95" customHeight="1" x14ac:dyDescent="0.55000000000000004">
      <c r="B137" s="361"/>
      <c r="C137" s="359"/>
      <c r="L137" s="359"/>
      <c r="M137" s="359"/>
      <c r="N137" s="365"/>
      <c r="O137" s="365"/>
      <c r="P137" s="365"/>
      <c r="Q137" s="365"/>
      <c r="R137" s="365"/>
      <c r="S137" s="359"/>
      <c r="T137" s="368"/>
      <c r="U137" s="377" t="s">
        <v>526</v>
      </c>
      <c r="V137" s="369"/>
      <c r="W137" s="369"/>
      <c r="X137" s="370"/>
      <c r="Y137" s="371"/>
      <c r="Z137" s="372"/>
      <c r="AA137" s="370"/>
      <c r="AB137" s="370"/>
      <c r="AC137" s="370"/>
      <c r="AD137" s="370"/>
      <c r="AE137" s="370"/>
      <c r="AF137" s="370"/>
      <c r="AG137" s="372"/>
      <c r="AH137" s="372"/>
      <c r="AI137" s="369"/>
      <c r="AJ137" s="380" t="s">
        <v>525</v>
      </c>
      <c r="AK137" s="369"/>
      <c r="AL137" s="373"/>
      <c r="AM137" s="369"/>
      <c r="AN137" s="369"/>
      <c r="AO137" s="369"/>
      <c r="AP137" s="379" t="s">
        <v>526</v>
      </c>
      <c r="AQ137" s="372"/>
      <c r="AR137" s="372"/>
      <c r="AS137" s="369"/>
      <c r="AT137" s="372"/>
      <c r="AU137" s="369"/>
      <c r="AV137" s="369"/>
      <c r="AW137" s="282"/>
      <c r="AX137" s="255"/>
      <c r="AY137" s="255"/>
      <c r="AZ137" s="255"/>
      <c r="BA137" s="255"/>
      <c r="BB137" s="255"/>
      <c r="BC137" s="255"/>
      <c r="BD137" s="255"/>
      <c r="BE137" s="255"/>
      <c r="BF137" s="255"/>
      <c r="BG137" s="255"/>
      <c r="BH137" s="255"/>
      <c r="BI137" s="255"/>
      <c r="BJ137" s="255"/>
      <c r="BK137" s="255"/>
      <c r="BL137" s="255"/>
      <c r="BM137" s="255"/>
      <c r="BN137" s="255"/>
      <c r="BO137" s="255"/>
      <c r="BP137" s="255"/>
      <c r="BQ137" s="255"/>
      <c r="BR137" s="255"/>
      <c r="BS137" s="255"/>
    </row>
    <row r="138" spans="2:71" ht="45.95" customHeight="1" x14ac:dyDescent="0.55000000000000004">
      <c r="B138" s="361"/>
      <c r="C138" s="359"/>
      <c r="L138" s="359"/>
      <c r="M138" s="359"/>
      <c r="N138" s="365"/>
      <c r="O138" s="365"/>
      <c r="P138" s="365"/>
      <c r="Q138" s="365"/>
      <c r="R138" s="365"/>
      <c r="S138" s="359"/>
      <c r="T138" s="368"/>
      <c r="U138" s="377" t="s">
        <v>607</v>
      </c>
      <c r="V138" s="369"/>
      <c r="W138" s="369"/>
      <c r="X138" s="370"/>
      <c r="Y138" s="371"/>
      <c r="Z138" s="372"/>
      <c r="AA138" s="370"/>
      <c r="AB138" s="370"/>
      <c r="AC138" s="370"/>
      <c r="AD138" s="370"/>
      <c r="AE138" s="370"/>
      <c r="AF138" s="370"/>
      <c r="AG138" s="372"/>
      <c r="AH138" s="372"/>
      <c r="AI138" s="369"/>
      <c r="AJ138" s="380" t="s">
        <v>526</v>
      </c>
      <c r="AK138" s="369"/>
      <c r="AL138" s="373"/>
      <c r="AM138" s="369"/>
      <c r="AN138" s="369"/>
      <c r="AO138" s="369"/>
      <c r="AP138" s="376" t="s">
        <v>607</v>
      </c>
      <c r="AQ138" s="372"/>
      <c r="AR138" s="372"/>
      <c r="AS138" s="369"/>
      <c r="AT138" s="372"/>
      <c r="AU138" s="369"/>
      <c r="AV138" s="369"/>
      <c r="AW138" s="282"/>
      <c r="AX138" s="255"/>
      <c r="AY138" s="255"/>
      <c r="AZ138" s="255"/>
      <c r="BA138" s="255"/>
      <c r="BB138" s="255"/>
      <c r="BC138" s="255"/>
      <c r="BD138" s="255"/>
      <c r="BE138" s="255"/>
      <c r="BF138" s="255"/>
      <c r="BG138" s="255"/>
      <c r="BH138" s="255"/>
      <c r="BI138" s="255"/>
      <c r="BJ138" s="255"/>
      <c r="BK138" s="255"/>
      <c r="BL138" s="255"/>
      <c r="BM138" s="255"/>
      <c r="BN138" s="255"/>
      <c r="BO138" s="255"/>
      <c r="BP138" s="255"/>
      <c r="BQ138" s="255"/>
      <c r="BR138" s="255"/>
      <c r="BS138" s="255"/>
    </row>
    <row r="139" spans="2:71" ht="45.95" customHeight="1" x14ac:dyDescent="0.55000000000000004">
      <c r="B139" s="361"/>
      <c r="C139" s="359"/>
      <c r="L139" s="359"/>
      <c r="M139" s="359"/>
      <c r="N139" s="365"/>
      <c r="O139" s="365"/>
      <c r="P139" s="365"/>
      <c r="Q139" s="365"/>
      <c r="R139" s="365"/>
      <c r="S139" s="359"/>
      <c r="T139" s="368"/>
      <c r="U139" s="377" t="s">
        <v>505</v>
      </c>
      <c r="V139" s="369"/>
      <c r="W139" s="369"/>
      <c r="X139" s="370"/>
      <c r="Y139" s="371"/>
      <c r="Z139" s="372"/>
      <c r="AA139" s="370"/>
      <c r="AB139" s="370"/>
      <c r="AC139" s="370"/>
      <c r="AD139" s="370"/>
      <c r="AE139" s="370"/>
      <c r="AF139" s="370"/>
      <c r="AG139" s="372"/>
      <c r="AH139" s="372"/>
      <c r="AI139" s="369"/>
      <c r="AJ139" s="377" t="s">
        <v>607</v>
      </c>
      <c r="AK139" s="369"/>
      <c r="AL139" s="373"/>
      <c r="AM139" s="369"/>
      <c r="AN139" s="369"/>
      <c r="AO139" s="369"/>
      <c r="AP139" s="379" t="s">
        <v>505</v>
      </c>
      <c r="AQ139" s="372"/>
      <c r="AR139" s="372"/>
      <c r="AS139" s="369"/>
      <c r="AT139" s="372"/>
      <c r="AU139" s="369"/>
      <c r="AV139" s="369"/>
      <c r="AW139" s="282"/>
      <c r="AX139" s="255"/>
      <c r="AY139" s="255"/>
      <c r="AZ139" s="255"/>
      <c r="BA139" s="255"/>
      <c r="BB139" s="255"/>
      <c r="BC139" s="255"/>
      <c r="BD139" s="255"/>
      <c r="BE139" s="255"/>
      <c r="BF139" s="255"/>
      <c r="BG139" s="255"/>
      <c r="BH139" s="255"/>
      <c r="BI139" s="255"/>
      <c r="BJ139" s="255"/>
      <c r="BK139" s="255"/>
      <c r="BL139" s="255"/>
      <c r="BM139" s="255"/>
      <c r="BN139" s="255"/>
      <c r="BO139" s="255"/>
      <c r="BP139" s="255"/>
      <c r="BQ139" s="255"/>
      <c r="BR139" s="255"/>
      <c r="BS139" s="255"/>
    </row>
    <row r="140" spans="2:71" ht="45.95" customHeight="1" x14ac:dyDescent="0.55000000000000004">
      <c r="B140" s="361"/>
      <c r="C140" s="359"/>
      <c r="L140" s="359"/>
      <c r="M140" s="359"/>
      <c r="N140" s="365"/>
      <c r="O140" s="365"/>
      <c r="P140" s="365"/>
      <c r="Q140" s="365"/>
      <c r="R140" s="365"/>
      <c r="S140" s="359"/>
      <c r="T140" s="368"/>
      <c r="U140" s="377" t="s">
        <v>506</v>
      </c>
      <c r="V140" s="369"/>
      <c r="W140" s="369"/>
      <c r="X140" s="370"/>
      <c r="Y140" s="371"/>
      <c r="Z140" s="372"/>
      <c r="AA140" s="370"/>
      <c r="AB140" s="370"/>
      <c r="AC140" s="370"/>
      <c r="AD140" s="370"/>
      <c r="AE140" s="370"/>
      <c r="AF140" s="370"/>
      <c r="AG140" s="372"/>
      <c r="AH140" s="372"/>
      <c r="AI140" s="369"/>
      <c r="AJ140" s="380" t="s">
        <v>505</v>
      </c>
      <c r="AK140" s="369"/>
      <c r="AL140" s="373"/>
      <c r="AM140" s="369"/>
      <c r="AN140" s="369"/>
      <c r="AO140" s="369"/>
      <c r="AP140" s="379" t="s">
        <v>506</v>
      </c>
      <c r="AQ140" s="372"/>
      <c r="AR140" s="372"/>
      <c r="AS140" s="369"/>
      <c r="AT140" s="372"/>
      <c r="AU140" s="369"/>
      <c r="AV140" s="369"/>
      <c r="AW140" s="282"/>
      <c r="AX140" s="255"/>
      <c r="AY140" s="255"/>
      <c r="AZ140" s="255"/>
      <c r="BA140" s="255"/>
      <c r="BB140" s="255"/>
      <c r="BC140" s="255"/>
      <c r="BD140" s="255"/>
      <c r="BE140" s="255"/>
      <c r="BF140" s="255"/>
      <c r="BG140" s="255"/>
      <c r="BH140" s="255"/>
      <c r="BI140" s="255"/>
      <c r="BJ140" s="255"/>
      <c r="BK140" s="255"/>
      <c r="BL140" s="255"/>
      <c r="BM140" s="255"/>
      <c r="BN140" s="255"/>
      <c r="BO140" s="255"/>
      <c r="BP140" s="255"/>
      <c r="BQ140" s="255"/>
      <c r="BR140" s="255"/>
      <c r="BS140" s="255"/>
    </row>
    <row r="141" spans="2:71" ht="45.95" customHeight="1" x14ac:dyDescent="0.55000000000000004">
      <c r="B141" s="361"/>
      <c r="C141" s="359"/>
      <c r="L141" s="359"/>
      <c r="M141" s="359"/>
      <c r="N141" s="365"/>
      <c r="O141" s="365"/>
      <c r="P141" s="365"/>
      <c r="Q141" s="365"/>
      <c r="R141" s="365"/>
      <c r="S141" s="359"/>
      <c r="T141" s="368"/>
      <c r="U141" s="377" t="s">
        <v>591</v>
      </c>
      <c r="V141" s="369"/>
      <c r="W141" s="369"/>
      <c r="X141" s="370"/>
      <c r="Y141" s="371"/>
      <c r="Z141" s="372"/>
      <c r="AA141" s="370"/>
      <c r="AB141" s="370"/>
      <c r="AC141" s="370"/>
      <c r="AD141" s="370"/>
      <c r="AE141" s="370"/>
      <c r="AF141" s="370"/>
      <c r="AG141" s="372"/>
      <c r="AH141" s="372"/>
      <c r="AI141" s="369"/>
      <c r="AJ141" s="380" t="s">
        <v>506</v>
      </c>
      <c r="AK141" s="369"/>
      <c r="AL141" s="373"/>
      <c r="AM141" s="369"/>
      <c r="AN141" s="369"/>
      <c r="AO141" s="369"/>
      <c r="AP141" s="379" t="s">
        <v>591</v>
      </c>
      <c r="AQ141" s="372"/>
      <c r="AR141" s="372"/>
      <c r="AS141" s="369"/>
      <c r="AT141" s="372"/>
      <c r="AU141" s="369"/>
      <c r="AV141" s="369"/>
      <c r="AW141" s="282"/>
      <c r="AX141" s="255"/>
      <c r="AY141" s="255"/>
      <c r="AZ141" s="255"/>
      <c r="BA141" s="255"/>
      <c r="BB141" s="255"/>
      <c r="BC141" s="255"/>
      <c r="BD141" s="255"/>
      <c r="BE141" s="255"/>
      <c r="BF141" s="255"/>
      <c r="BG141" s="255"/>
      <c r="BH141" s="255"/>
      <c r="BI141" s="255"/>
      <c r="BJ141" s="255"/>
      <c r="BK141" s="255"/>
      <c r="BL141" s="255"/>
      <c r="BM141" s="255"/>
      <c r="BN141" s="255"/>
      <c r="BO141" s="255"/>
      <c r="BP141" s="255"/>
      <c r="BQ141" s="255"/>
      <c r="BR141" s="255"/>
      <c r="BS141" s="255"/>
    </row>
    <row r="142" spans="2:71" ht="45.95" customHeight="1" x14ac:dyDescent="0.55000000000000004">
      <c r="B142" s="361"/>
      <c r="C142" s="359"/>
      <c r="L142" s="359"/>
      <c r="M142" s="359"/>
      <c r="N142" s="365"/>
      <c r="O142" s="365"/>
      <c r="P142" s="365"/>
      <c r="Q142" s="365"/>
      <c r="R142" s="365"/>
      <c r="S142" s="359"/>
      <c r="T142" s="368"/>
      <c r="U142" s="377" t="s">
        <v>609</v>
      </c>
      <c r="V142" s="369"/>
      <c r="W142" s="369"/>
      <c r="X142" s="370"/>
      <c r="Y142" s="371"/>
      <c r="Z142" s="372"/>
      <c r="AA142" s="370"/>
      <c r="AB142" s="370"/>
      <c r="AC142" s="370"/>
      <c r="AD142" s="370"/>
      <c r="AE142" s="370"/>
      <c r="AF142" s="370"/>
      <c r="AG142" s="372"/>
      <c r="AH142" s="372"/>
      <c r="AI142" s="369"/>
      <c r="AJ142" s="380" t="s">
        <v>591</v>
      </c>
      <c r="AK142" s="369"/>
      <c r="AL142" s="373"/>
      <c r="AM142" s="369"/>
      <c r="AN142" s="369"/>
      <c r="AO142" s="369"/>
      <c r="AP142" s="381" t="s">
        <v>560</v>
      </c>
      <c r="AQ142" s="372"/>
      <c r="AR142" s="372"/>
      <c r="AS142" s="369"/>
      <c r="AT142" s="372"/>
      <c r="AU142" s="369"/>
      <c r="AV142" s="369"/>
      <c r="AW142" s="282"/>
      <c r="AX142" s="255"/>
      <c r="AY142" s="255"/>
      <c r="AZ142" s="255"/>
      <c r="BA142" s="255"/>
      <c r="BB142" s="255"/>
      <c r="BC142" s="255"/>
      <c r="BD142" s="255"/>
      <c r="BE142" s="255"/>
      <c r="BF142" s="255"/>
      <c r="BG142" s="255"/>
      <c r="BH142" s="255"/>
      <c r="BI142" s="255"/>
      <c r="BJ142" s="255"/>
      <c r="BK142" s="255"/>
      <c r="BL142" s="255"/>
      <c r="BM142" s="255"/>
      <c r="BN142" s="255"/>
      <c r="BO142" s="255"/>
      <c r="BP142" s="255"/>
      <c r="BQ142" s="255"/>
      <c r="BR142" s="255"/>
      <c r="BS142" s="255"/>
    </row>
    <row r="143" spans="2:71" ht="45.95" customHeight="1" x14ac:dyDescent="0.55000000000000004">
      <c r="B143" s="361"/>
      <c r="C143" s="359"/>
      <c r="L143" s="359"/>
      <c r="M143" s="359"/>
      <c r="N143" s="365"/>
      <c r="O143" s="365"/>
      <c r="P143" s="365"/>
      <c r="Q143" s="365"/>
      <c r="R143" s="365"/>
      <c r="S143" s="359"/>
      <c r="T143" s="368"/>
      <c r="U143" s="377" t="s">
        <v>438</v>
      </c>
      <c r="V143" s="369"/>
      <c r="W143" s="369"/>
      <c r="X143" s="370"/>
      <c r="Y143" s="371"/>
      <c r="Z143" s="372"/>
      <c r="AA143" s="370"/>
      <c r="AB143" s="370"/>
      <c r="AC143" s="370"/>
      <c r="AD143" s="370"/>
      <c r="AE143" s="370"/>
      <c r="AF143" s="370"/>
      <c r="AG143" s="372"/>
      <c r="AH143" s="372"/>
      <c r="AI143" s="369"/>
      <c r="AJ143" s="378" t="s">
        <v>594</v>
      </c>
      <c r="AK143" s="369"/>
      <c r="AL143" s="373"/>
      <c r="AM143" s="369"/>
      <c r="AN143" s="369"/>
      <c r="AO143" s="369"/>
      <c r="AP143" s="382" t="s">
        <v>561</v>
      </c>
      <c r="AQ143" s="372"/>
      <c r="AR143" s="372"/>
      <c r="AS143" s="369"/>
      <c r="AT143" s="372"/>
      <c r="AU143" s="369"/>
      <c r="AV143" s="369"/>
      <c r="AW143" s="282"/>
      <c r="AX143" s="255"/>
      <c r="AY143" s="255"/>
      <c r="AZ143" s="255"/>
      <c r="BA143" s="255"/>
      <c r="BB143" s="255"/>
      <c r="BC143" s="255"/>
      <c r="BD143" s="255"/>
      <c r="BE143" s="255"/>
      <c r="BF143" s="255"/>
      <c r="BG143" s="255"/>
      <c r="BH143" s="255"/>
      <c r="BI143" s="255"/>
      <c r="BJ143" s="255"/>
      <c r="BK143" s="255"/>
      <c r="BL143" s="255"/>
      <c r="BM143" s="255"/>
      <c r="BN143" s="255"/>
      <c r="BO143" s="255"/>
      <c r="BP143" s="255"/>
      <c r="BQ143" s="255"/>
      <c r="BR143" s="255"/>
      <c r="BS143" s="255"/>
    </row>
    <row r="144" spans="2:71" ht="45.95" customHeight="1" x14ac:dyDescent="0.55000000000000004">
      <c r="B144" s="361"/>
      <c r="C144" s="359"/>
      <c r="L144" s="359"/>
      <c r="M144" s="359"/>
      <c r="N144" s="365"/>
      <c r="O144" s="365"/>
      <c r="P144" s="365"/>
      <c r="Q144" s="365"/>
      <c r="R144" s="365"/>
      <c r="S144" s="359"/>
      <c r="T144" s="368"/>
      <c r="U144" s="377" t="s">
        <v>439</v>
      </c>
      <c r="V144" s="369"/>
      <c r="W144" s="369"/>
      <c r="X144" s="370"/>
      <c r="Y144" s="371"/>
      <c r="Z144" s="372"/>
      <c r="AA144" s="370"/>
      <c r="AB144" s="370"/>
      <c r="AC144" s="370"/>
      <c r="AD144" s="370"/>
      <c r="AE144" s="370"/>
      <c r="AF144" s="370"/>
      <c r="AG144" s="372"/>
      <c r="AH144" s="372"/>
      <c r="AI144" s="369"/>
      <c r="AJ144" s="383" t="s">
        <v>508</v>
      </c>
      <c r="AK144" s="369"/>
      <c r="AL144" s="373"/>
      <c r="AM144" s="369"/>
      <c r="AN144" s="369"/>
      <c r="AO144" s="369"/>
      <c r="AP144" s="382" t="s">
        <v>562</v>
      </c>
      <c r="AQ144" s="372"/>
      <c r="AR144" s="372"/>
      <c r="AS144" s="369"/>
      <c r="AT144" s="372"/>
      <c r="AU144" s="369"/>
      <c r="AV144" s="369"/>
      <c r="AW144" s="282"/>
      <c r="AX144" s="255"/>
      <c r="AY144" s="255"/>
      <c r="AZ144" s="255"/>
      <c r="BA144" s="255"/>
      <c r="BB144" s="255"/>
      <c r="BC144" s="255"/>
      <c r="BD144" s="255"/>
      <c r="BE144" s="255"/>
      <c r="BF144" s="255"/>
      <c r="BG144" s="255"/>
      <c r="BH144" s="255"/>
      <c r="BI144" s="255"/>
      <c r="BJ144" s="255"/>
      <c r="BK144" s="255"/>
      <c r="BL144" s="255"/>
      <c r="BM144" s="255"/>
      <c r="BN144" s="255"/>
      <c r="BO144" s="255"/>
      <c r="BP144" s="255"/>
      <c r="BQ144" s="255"/>
      <c r="BR144" s="255"/>
      <c r="BS144" s="255"/>
    </row>
    <row r="145" spans="2:71" ht="45.95" customHeight="1" x14ac:dyDescent="0.55000000000000004">
      <c r="B145" s="361"/>
      <c r="C145" s="359"/>
      <c r="L145" s="359"/>
      <c r="M145" s="359"/>
      <c r="N145" s="365"/>
      <c r="O145" s="365"/>
      <c r="P145" s="365"/>
      <c r="Q145" s="365"/>
      <c r="R145" s="365"/>
      <c r="S145" s="359"/>
      <c r="T145" s="368"/>
      <c r="U145" s="377" t="s">
        <v>440</v>
      </c>
      <c r="V145" s="369"/>
      <c r="W145" s="369"/>
      <c r="X145" s="370"/>
      <c r="Y145" s="371"/>
      <c r="Z145" s="372"/>
      <c r="AA145" s="370"/>
      <c r="AB145" s="370"/>
      <c r="AC145" s="370"/>
      <c r="AD145" s="370"/>
      <c r="AE145" s="370"/>
      <c r="AF145" s="370"/>
      <c r="AG145" s="372"/>
      <c r="AH145" s="372"/>
      <c r="AI145" s="369"/>
      <c r="AJ145" s="383" t="s">
        <v>507</v>
      </c>
      <c r="AK145" s="369"/>
      <c r="AL145" s="373"/>
      <c r="AM145" s="369"/>
      <c r="AN145" s="369"/>
      <c r="AO145" s="369"/>
      <c r="AP145" s="382" t="s">
        <v>563</v>
      </c>
      <c r="AQ145" s="372"/>
      <c r="AR145" s="372"/>
      <c r="AS145" s="369"/>
      <c r="AT145" s="372"/>
      <c r="AU145" s="369"/>
      <c r="AV145" s="369"/>
      <c r="AW145" s="282"/>
      <c r="AX145" s="255"/>
      <c r="AY145" s="255"/>
      <c r="AZ145" s="255"/>
      <c r="BA145" s="255"/>
      <c r="BB145" s="255"/>
      <c r="BC145" s="255"/>
      <c r="BD145" s="255"/>
      <c r="BE145" s="255"/>
      <c r="BF145" s="255"/>
      <c r="BG145" s="255"/>
      <c r="BH145" s="255"/>
      <c r="BI145" s="255"/>
      <c r="BJ145" s="255"/>
      <c r="BK145" s="255"/>
      <c r="BL145" s="255"/>
      <c r="BM145" s="255"/>
      <c r="BN145" s="255"/>
      <c r="BO145" s="255"/>
      <c r="BP145" s="255"/>
      <c r="BQ145" s="255"/>
      <c r="BR145" s="255"/>
      <c r="BS145" s="255"/>
    </row>
    <row r="146" spans="2:71" ht="45.95" customHeight="1" x14ac:dyDescent="0.55000000000000004">
      <c r="B146" s="361"/>
      <c r="C146" s="359"/>
      <c r="L146" s="359"/>
      <c r="M146" s="359"/>
      <c r="N146" s="365"/>
      <c r="O146" s="365"/>
      <c r="P146" s="365"/>
      <c r="Q146" s="365"/>
      <c r="R146" s="365"/>
      <c r="S146" s="359"/>
      <c r="T146" s="368"/>
      <c r="U146" s="377" t="s">
        <v>441</v>
      </c>
      <c r="V146" s="369"/>
      <c r="W146" s="369"/>
      <c r="X146" s="370"/>
      <c r="Y146" s="371"/>
      <c r="Z146" s="372"/>
      <c r="AA146" s="370"/>
      <c r="AB146" s="370"/>
      <c r="AC146" s="370"/>
      <c r="AD146" s="370"/>
      <c r="AE146" s="370"/>
      <c r="AF146" s="370"/>
      <c r="AG146" s="372"/>
      <c r="AH146" s="372"/>
      <c r="AI146" s="369"/>
      <c r="AJ146" s="383" t="s">
        <v>509</v>
      </c>
      <c r="AK146" s="369"/>
      <c r="AL146" s="373"/>
      <c r="AM146" s="369"/>
      <c r="AN146" s="369"/>
      <c r="AO146" s="369"/>
      <c r="AP146" s="382" t="s">
        <v>564</v>
      </c>
      <c r="AQ146" s="372"/>
      <c r="AR146" s="372"/>
      <c r="AS146" s="369"/>
      <c r="AT146" s="372"/>
      <c r="AU146" s="369"/>
      <c r="AV146" s="369"/>
      <c r="AW146" s="282"/>
      <c r="AX146" s="255"/>
      <c r="AY146" s="255"/>
      <c r="AZ146" s="255"/>
      <c r="BA146" s="255"/>
      <c r="BB146" s="255"/>
      <c r="BC146" s="255"/>
      <c r="BD146" s="255"/>
      <c r="BE146" s="255"/>
      <c r="BF146" s="255"/>
      <c r="BG146" s="255"/>
      <c r="BH146" s="255"/>
      <c r="BI146" s="255"/>
      <c r="BJ146" s="255"/>
      <c r="BK146" s="255"/>
      <c r="BL146" s="255"/>
      <c r="BM146" s="255"/>
      <c r="BN146" s="255"/>
      <c r="BO146" s="255"/>
      <c r="BP146" s="255"/>
      <c r="BQ146" s="255"/>
      <c r="BR146" s="255"/>
      <c r="BS146" s="255"/>
    </row>
    <row r="147" spans="2:71" ht="45.95" customHeight="1" x14ac:dyDescent="0.55000000000000004">
      <c r="B147" s="361"/>
      <c r="C147" s="359"/>
      <c r="L147" s="359"/>
      <c r="M147" s="359"/>
      <c r="N147" s="365"/>
      <c r="O147" s="365"/>
      <c r="P147" s="365"/>
      <c r="Q147" s="365"/>
      <c r="R147" s="365"/>
      <c r="S147" s="359"/>
      <c r="T147" s="368"/>
      <c r="U147" s="377" t="s">
        <v>442</v>
      </c>
      <c r="V147" s="369"/>
      <c r="W147" s="369"/>
      <c r="X147" s="370"/>
      <c r="Y147" s="371"/>
      <c r="Z147" s="372"/>
      <c r="AA147" s="370"/>
      <c r="AB147" s="370"/>
      <c r="AC147" s="370"/>
      <c r="AD147" s="370"/>
      <c r="AE147" s="370"/>
      <c r="AF147" s="370"/>
      <c r="AG147" s="372"/>
      <c r="AH147" s="372"/>
      <c r="AI147" s="369"/>
      <c r="AJ147" s="383" t="s">
        <v>510</v>
      </c>
      <c r="AK147" s="369"/>
      <c r="AL147" s="373"/>
      <c r="AM147" s="369"/>
      <c r="AN147" s="369"/>
      <c r="AO147" s="369"/>
      <c r="AP147" s="382" t="s">
        <v>565</v>
      </c>
      <c r="AQ147" s="372"/>
      <c r="AR147" s="372"/>
      <c r="AS147" s="369"/>
      <c r="AT147" s="372"/>
      <c r="AU147" s="369"/>
      <c r="AV147" s="369"/>
      <c r="AW147" s="282"/>
      <c r="AX147" s="255"/>
      <c r="AY147" s="255"/>
      <c r="AZ147" s="255"/>
      <c r="BA147" s="255"/>
      <c r="BB147" s="255"/>
      <c r="BC147" s="255"/>
      <c r="BD147" s="255"/>
      <c r="BE147" s="255"/>
      <c r="BF147" s="255"/>
      <c r="BG147" s="255"/>
      <c r="BH147" s="255"/>
      <c r="BI147" s="255"/>
      <c r="BJ147" s="255"/>
      <c r="BK147" s="255"/>
      <c r="BL147" s="255"/>
      <c r="BM147" s="255"/>
      <c r="BN147" s="255"/>
      <c r="BO147" s="255"/>
      <c r="BP147" s="255"/>
      <c r="BQ147" s="255"/>
      <c r="BR147" s="255"/>
      <c r="BS147" s="255"/>
    </row>
    <row r="148" spans="2:71" ht="45.95" customHeight="1" x14ac:dyDescent="0.55000000000000004">
      <c r="B148" s="361"/>
      <c r="C148" s="359"/>
      <c r="L148" s="359"/>
      <c r="M148" s="359"/>
      <c r="N148" s="365"/>
      <c r="O148" s="365"/>
      <c r="P148" s="365"/>
      <c r="Q148" s="365"/>
      <c r="R148" s="365"/>
      <c r="S148" s="359"/>
      <c r="T148" s="368"/>
      <c r="U148" s="377" t="s">
        <v>443</v>
      </c>
      <c r="V148" s="369"/>
      <c r="W148" s="369"/>
      <c r="X148" s="370"/>
      <c r="Y148" s="371"/>
      <c r="Z148" s="372"/>
      <c r="AA148" s="370"/>
      <c r="AB148" s="370"/>
      <c r="AC148" s="370"/>
      <c r="AD148" s="370"/>
      <c r="AE148" s="370"/>
      <c r="AF148" s="370"/>
      <c r="AG148" s="372"/>
      <c r="AH148" s="372"/>
      <c r="AI148" s="369"/>
      <c r="AJ148" s="383" t="s">
        <v>511</v>
      </c>
      <c r="AK148" s="369"/>
      <c r="AL148" s="373"/>
      <c r="AM148" s="369"/>
      <c r="AN148" s="369"/>
      <c r="AO148" s="369"/>
      <c r="AP148" s="382" t="s">
        <v>566</v>
      </c>
      <c r="AQ148" s="372"/>
      <c r="AR148" s="372"/>
      <c r="AS148" s="369"/>
      <c r="AT148" s="372"/>
      <c r="AU148" s="369"/>
      <c r="AV148" s="369"/>
      <c r="AW148" s="282"/>
      <c r="AX148" s="255"/>
      <c r="AY148" s="255"/>
      <c r="AZ148" s="255"/>
      <c r="BA148" s="255"/>
      <c r="BB148" s="255"/>
      <c r="BC148" s="255"/>
      <c r="BD148" s="255"/>
      <c r="BE148" s="255"/>
      <c r="BF148" s="255"/>
      <c r="BG148" s="255"/>
      <c r="BH148" s="255"/>
      <c r="BI148" s="255"/>
      <c r="BJ148" s="255"/>
      <c r="BK148" s="255"/>
      <c r="BL148" s="255"/>
      <c r="BM148" s="255"/>
      <c r="BN148" s="255"/>
      <c r="BO148" s="255"/>
      <c r="BP148" s="255"/>
      <c r="BQ148" s="255"/>
      <c r="BR148" s="255"/>
      <c r="BS148" s="255"/>
    </row>
    <row r="149" spans="2:71" ht="45.95" customHeight="1" x14ac:dyDescent="0.55000000000000004">
      <c r="B149" s="361"/>
      <c r="C149" s="359"/>
      <c r="L149" s="359"/>
      <c r="M149" s="359"/>
      <c r="N149" s="365"/>
      <c r="O149" s="365"/>
      <c r="P149" s="365"/>
      <c r="Q149" s="365"/>
      <c r="R149" s="365"/>
      <c r="S149" s="359"/>
      <c r="T149" s="368"/>
      <c r="U149" s="377" t="s">
        <v>445</v>
      </c>
      <c r="V149" s="369"/>
      <c r="W149" s="369"/>
      <c r="X149" s="370"/>
      <c r="Y149" s="371"/>
      <c r="Z149" s="372"/>
      <c r="AA149" s="370"/>
      <c r="AB149" s="370"/>
      <c r="AC149" s="370"/>
      <c r="AD149" s="370"/>
      <c r="AE149" s="370"/>
      <c r="AF149" s="370"/>
      <c r="AG149" s="372"/>
      <c r="AH149" s="372"/>
      <c r="AI149" s="369"/>
      <c r="AJ149" s="383" t="s">
        <v>512</v>
      </c>
      <c r="AK149" s="369"/>
      <c r="AL149" s="373"/>
      <c r="AM149" s="369"/>
      <c r="AN149" s="369"/>
      <c r="AO149" s="369"/>
      <c r="AP149" s="382" t="s">
        <v>567</v>
      </c>
      <c r="AQ149" s="372"/>
      <c r="AR149" s="372"/>
      <c r="AS149" s="369"/>
      <c r="AT149" s="372"/>
      <c r="AU149" s="369"/>
      <c r="AV149" s="369"/>
      <c r="AW149" s="282"/>
      <c r="AX149" s="255"/>
      <c r="AY149" s="255"/>
      <c r="AZ149" s="255"/>
      <c r="BA149" s="255"/>
      <c r="BB149" s="255"/>
      <c r="BC149" s="255"/>
      <c r="BD149" s="255"/>
      <c r="BE149" s="255"/>
      <c r="BF149" s="255"/>
      <c r="BG149" s="255"/>
      <c r="BH149" s="255"/>
      <c r="BI149" s="255"/>
      <c r="BJ149" s="255"/>
      <c r="BK149" s="255"/>
      <c r="BL149" s="255"/>
      <c r="BM149" s="255"/>
      <c r="BN149" s="255"/>
      <c r="BO149" s="255"/>
      <c r="BP149" s="255"/>
      <c r="BQ149" s="255"/>
      <c r="BR149" s="255"/>
      <c r="BS149" s="255"/>
    </row>
    <row r="150" spans="2:71" ht="45.95" customHeight="1" x14ac:dyDescent="0.55000000000000004">
      <c r="B150" s="361"/>
      <c r="C150" s="359"/>
      <c r="L150" s="359"/>
      <c r="M150" s="359"/>
      <c r="N150" s="365"/>
      <c r="O150" s="365"/>
      <c r="P150" s="365"/>
      <c r="Q150" s="365"/>
      <c r="R150" s="365"/>
      <c r="S150" s="359"/>
      <c r="T150" s="368"/>
      <c r="U150" s="377" t="s">
        <v>444</v>
      </c>
      <c r="V150" s="369"/>
      <c r="W150" s="369"/>
      <c r="X150" s="370"/>
      <c r="Y150" s="371"/>
      <c r="Z150" s="372"/>
      <c r="AA150" s="370"/>
      <c r="AB150" s="370"/>
      <c r="AC150" s="370"/>
      <c r="AD150" s="370"/>
      <c r="AE150" s="370"/>
      <c r="AF150" s="370"/>
      <c r="AG150" s="372"/>
      <c r="AH150" s="372"/>
      <c r="AI150" s="369"/>
      <c r="AJ150" s="383" t="s">
        <v>513</v>
      </c>
      <c r="AK150" s="369"/>
      <c r="AL150" s="373"/>
      <c r="AM150" s="369"/>
      <c r="AN150" s="369"/>
      <c r="AO150" s="369"/>
      <c r="AP150" s="382" t="s">
        <v>568</v>
      </c>
      <c r="AQ150" s="372"/>
      <c r="AR150" s="372"/>
      <c r="AS150" s="369"/>
      <c r="AT150" s="372"/>
      <c r="AU150" s="369"/>
      <c r="AV150" s="369"/>
      <c r="AW150" s="282"/>
      <c r="AX150" s="255"/>
      <c r="AY150" s="255"/>
      <c r="AZ150" s="255"/>
      <c r="BA150" s="255"/>
      <c r="BB150" s="255"/>
      <c r="BC150" s="255"/>
      <c r="BD150" s="255"/>
      <c r="BE150" s="255"/>
      <c r="BF150" s="255"/>
      <c r="BG150" s="255"/>
      <c r="BH150" s="255"/>
      <c r="BI150" s="255"/>
      <c r="BJ150" s="255"/>
      <c r="BK150" s="255"/>
      <c r="BL150" s="255"/>
      <c r="BM150" s="255"/>
      <c r="BN150" s="255"/>
      <c r="BO150" s="255"/>
      <c r="BP150" s="255"/>
      <c r="BQ150" s="255"/>
      <c r="BR150" s="255"/>
      <c r="BS150" s="255"/>
    </row>
    <row r="151" spans="2:71" ht="45.95" customHeight="1" x14ac:dyDescent="0.55000000000000004">
      <c r="B151" s="361"/>
      <c r="C151" s="359"/>
      <c r="L151" s="360"/>
      <c r="M151" s="360"/>
      <c r="N151" s="384"/>
      <c r="O151" s="384"/>
      <c r="P151" s="384"/>
      <c r="Q151" s="384"/>
      <c r="R151" s="384"/>
      <c r="S151" s="360"/>
      <c r="T151" s="368"/>
      <c r="U151" s="377" t="s">
        <v>446</v>
      </c>
      <c r="V151" s="385"/>
      <c r="W151" s="385"/>
      <c r="X151" s="370"/>
      <c r="Y151" s="386"/>
      <c r="Z151" s="370"/>
      <c r="AA151" s="370"/>
      <c r="AB151" s="370"/>
      <c r="AC151" s="370"/>
      <c r="AD151" s="370"/>
      <c r="AE151" s="370"/>
      <c r="AF151" s="370"/>
      <c r="AG151" s="370"/>
      <c r="AH151" s="370"/>
      <c r="AI151" s="385"/>
      <c r="AJ151" s="383" t="s">
        <v>514</v>
      </c>
      <c r="AK151" s="385"/>
      <c r="AL151" s="373"/>
      <c r="AM151" s="385"/>
      <c r="AN151" s="385"/>
      <c r="AO151" s="385"/>
      <c r="AP151" s="382" t="s">
        <v>569</v>
      </c>
      <c r="AQ151" s="374"/>
      <c r="AR151" s="374"/>
      <c r="AS151" s="385"/>
      <c r="AT151" s="374"/>
      <c r="AU151" s="385"/>
      <c r="AV151" s="385"/>
    </row>
    <row r="152" spans="2:71" ht="45.95" customHeight="1" x14ac:dyDescent="0.55000000000000004">
      <c r="B152" s="361"/>
      <c r="C152" s="359"/>
      <c r="L152" s="360"/>
      <c r="M152" s="360"/>
      <c r="N152" s="384"/>
      <c r="O152" s="384"/>
      <c r="P152" s="384"/>
      <c r="Q152" s="384"/>
      <c r="R152" s="384"/>
      <c r="S152" s="360"/>
      <c r="T152" s="368"/>
      <c r="U152" s="377" t="s">
        <v>447</v>
      </c>
      <c r="V152" s="385"/>
      <c r="W152" s="385"/>
      <c r="X152" s="370"/>
      <c r="Y152" s="386"/>
      <c r="Z152" s="370"/>
      <c r="AA152" s="370"/>
      <c r="AB152" s="370"/>
      <c r="AC152" s="370"/>
      <c r="AD152" s="370"/>
      <c r="AE152" s="370"/>
      <c r="AF152" s="370"/>
      <c r="AG152" s="370"/>
      <c r="AH152" s="370"/>
      <c r="AI152" s="385"/>
      <c r="AJ152" s="383" t="s">
        <v>515</v>
      </c>
      <c r="AK152" s="385"/>
      <c r="AL152" s="373"/>
      <c r="AM152" s="385"/>
      <c r="AN152" s="385"/>
      <c r="AO152" s="385"/>
      <c r="AP152" s="382" t="s">
        <v>570</v>
      </c>
      <c r="AQ152" s="374"/>
      <c r="AR152" s="374"/>
      <c r="AS152" s="385"/>
      <c r="AT152" s="374"/>
      <c r="AU152" s="385"/>
      <c r="AV152" s="385"/>
    </row>
    <row r="153" spans="2:71" ht="45.95" customHeight="1" x14ac:dyDescent="0.55000000000000004">
      <c r="B153" s="361"/>
      <c r="C153" s="359"/>
      <c r="L153" s="360"/>
      <c r="M153" s="360"/>
      <c r="N153" s="384"/>
      <c r="O153" s="384"/>
      <c r="P153" s="384"/>
      <c r="Q153" s="384"/>
      <c r="R153" s="384"/>
      <c r="S153" s="360"/>
      <c r="T153" s="368"/>
      <c r="U153" s="377" t="s">
        <v>448</v>
      </c>
      <c r="V153" s="385"/>
      <c r="W153" s="385"/>
      <c r="X153" s="370"/>
      <c r="Y153" s="386"/>
      <c r="Z153" s="370"/>
      <c r="AA153" s="370"/>
      <c r="AB153" s="370"/>
      <c r="AC153" s="370"/>
      <c r="AD153" s="370"/>
      <c r="AE153" s="370"/>
      <c r="AF153" s="370"/>
      <c r="AG153" s="370"/>
      <c r="AH153" s="370"/>
      <c r="AI153" s="385"/>
      <c r="AJ153" s="383" t="s">
        <v>516</v>
      </c>
      <c r="AK153" s="385"/>
      <c r="AL153" s="373"/>
      <c r="AM153" s="385"/>
      <c r="AN153" s="385"/>
      <c r="AO153" s="385"/>
      <c r="AP153" s="382" t="s">
        <v>571</v>
      </c>
      <c r="AQ153" s="374"/>
      <c r="AR153" s="374"/>
      <c r="AS153" s="385"/>
      <c r="AT153" s="374"/>
      <c r="AU153" s="385"/>
      <c r="AV153" s="385"/>
    </row>
    <row r="154" spans="2:71" ht="45.95" customHeight="1" x14ac:dyDescent="0.55000000000000004">
      <c r="B154" s="361"/>
      <c r="C154" s="359"/>
      <c r="L154" s="360"/>
      <c r="M154" s="360"/>
      <c r="N154" s="384"/>
      <c r="O154" s="384"/>
      <c r="P154" s="384"/>
      <c r="Q154" s="384"/>
      <c r="R154" s="384"/>
      <c r="S154" s="360"/>
      <c r="T154" s="368"/>
      <c r="U154" s="377" t="s">
        <v>449</v>
      </c>
      <c r="V154" s="385"/>
      <c r="W154" s="385"/>
      <c r="X154" s="370"/>
      <c r="Y154" s="386"/>
      <c r="Z154" s="370"/>
      <c r="AA154" s="370"/>
      <c r="AB154" s="370"/>
      <c r="AC154" s="370"/>
      <c r="AD154" s="370"/>
      <c r="AE154" s="370"/>
      <c r="AF154" s="370"/>
      <c r="AG154" s="370"/>
      <c r="AH154" s="370"/>
      <c r="AI154" s="385"/>
      <c r="AJ154" s="388"/>
      <c r="AK154" s="389"/>
      <c r="AL154" s="373"/>
      <c r="AM154" s="385"/>
      <c r="AN154" s="385"/>
      <c r="AO154" s="385"/>
      <c r="AP154" s="382" t="s">
        <v>572</v>
      </c>
      <c r="AQ154" s="374"/>
      <c r="AR154" s="374"/>
      <c r="AS154" s="385"/>
      <c r="AT154" s="374"/>
      <c r="AU154" s="385"/>
      <c r="AV154" s="385"/>
    </row>
    <row r="155" spans="2:71" ht="45.95" customHeight="1" x14ac:dyDescent="0.55000000000000004">
      <c r="B155" s="361"/>
      <c r="C155" s="359"/>
      <c r="L155" s="360"/>
      <c r="M155" s="360"/>
      <c r="N155" s="384"/>
      <c r="O155" s="384"/>
      <c r="P155" s="384"/>
      <c r="Q155" s="384"/>
      <c r="R155" s="384"/>
      <c r="S155" s="360"/>
      <c r="T155" s="368"/>
      <c r="U155" s="377" t="s">
        <v>450</v>
      </c>
      <c r="V155" s="385"/>
      <c r="W155" s="385"/>
      <c r="X155" s="370"/>
      <c r="Y155" s="386"/>
      <c r="Z155" s="370"/>
      <c r="AA155" s="370"/>
      <c r="AB155" s="370"/>
      <c r="AC155" s="370"/>
      <c r="AD155" s="370"/>
      <c r="AE155" s="370"/>
      <c r="AF155" s="370"/>
      <c r="AG155" s="370"/>
      <c r="AH155" s="370"/>
      <c r="AI155" s="385"/>
      <c r="AJ155" s="378" t="s">
        <v>518</v>
      </c>
      <c r="AK155" s="389"/>
      <c r="AL155" s="373"/>
      <c r="AM155" s="385"/>
      <c r="AN155" s="385"/>
      <c r="AO155" s="385"/>
      <c r="AP155" s="382" t="s">
        <v>573</v>
      </c>
      <c r="AQ155" s="374"/>
      <c r="AR155" s="374"/>
      <c r="AS155" s="385"/>
      <c r="AT155" s="374"/>
      <c r="AU155" s="385"/>
      <c r="AV155" s="385"/>
    </row>
    <row r="156" spans="2:71" ht="45.95" customHeight="1" x14ac:dyDescent="0.55000000000000004">
      <c r="B156" s="361"/>
      <c r="C156" s="359"/>
      <c r="L156" s="360"/>
      <c r="M156" s="360"/>
      <c r="N156" s="384"/>
      <c r="O156" s="384"/>
      <c r="P156" s="384"/>
      <c r="Q156" s="384"/>
      <c r="R156" s="384"/>
      <c r="S156" s="360"/>
      <c r="T156" s="368"/>
      <c r="U156" s="377" t="s">
        <v>451</v>
      </c>
      <c r="V156" s="385"/>
      <c r="W156" s="385"/>
      <c r="X156" s="370"/>
      <c r="Y156" s="386"/>
      <c r="Z156" s="370"/>
      <c r="AA156" s="370"/>
      <c r="AB156" s="370"/>
      <c r="AC156" s="370"/>
      <c r="AD156" s="370"/>
      <c r="AE156" s="370"/>
      <c r="AF156" s="370"/>
      <c r="AG156" s="370"/>
      <c r="AH156" s="370"/>
      <c r="AI156" s="385"/>
      <c r="AJ156" s="383" t="s">
        <v>519</v>
      </c>
      <c r="AK156" s="389"/>
      <c r="AL156" s="373"/>
      <c r="AM156" s="385"/>
      <c r="AN156" s="385"/>
      <c r="AO156" s="385"/>
      <c r="AP156" s="382" t="s">
        <v>574</v>
      </c>
      <c r="AQ156" s="374"/>
      <c r="AR156" s="374"/>
      <c r="AS156" s="385"/>
      <c r="AT156" s="374"/>
      <c r="AU156" s="385"/>
      <c r="AV156" s="385"/>
    </row>
    <row r="157" spans="2:71" ht="45.95" customHeight="1" x14ac:dyDescent="0.55000000000000004">
      <c r="B157" s="361"/>
      <c r="C157" s="359"/>
      <c r="L157" s="360"/>
      <c r="M157" s="360"/>
      <c r="N157" s="384"/>
      <c r="O157" s="384"/>
      <c r="P157" s="384"/>
      <c r="Q157" s="384"/>
      <c r="R157" s="384"/>
      <c r="S157" s="360"/>
      <c r="T157" s="368"/>
      <c r="U157" s="377" t="s">
        <v>452</v>
      </c>
      <c r="V157" s="385"/>
      <c r="W157" s="385"/>
      <c r="X157" s="370"/>
      <c r="Y157" s="386"/>
      <c r="Z157" s="370"/>
      <c r="AA157" s="370"/>
      <c r="AB157" s="370"/>
      <c r="AC157" s="370"/>
      <c r="AD157" s="370"/>
      <c r="AE157" s="370"/>
      <c r="AF157" s="370"/>
      <c r="AG157" s="370"/>
      <c r="AH157" s="370"/>
      <c r="AI157" s="385"/>
      <c r="AJ157" s="383" t="s">
        <v>520</v>
      </c>
      <c r="AK157" s="389"/>
      <c r="AL157" s="373"/>
      <c r="AM157" s="385"/>
      <c r="AN157" s="385"/>
      <c r="AO157" s="385"/>
      <c r="AP157" s="385"/>
      <c r="AQ157" s="374"/>
      <c r="AR157" s="374"/>
      <c r="AS157" s="385"/>
      <c r="AT157" s="374"/>
      <c r="AU157" s="385"/>
      <c r="AV157" s="385"/>
    </row>
    <row r="158" spans="2:71" ht="45.95" customHeight="1" x14ac:dyDescent="0.55000000000000004">
      <c r="B158" s="361"/>
      <c r="C158" s="359"/>
      <c r="L158" s="360"/>
      <c r="M158" s="360"/>
      <c r="N158" s="384"/>
      <c r="O158" s="384"/>
      <c r="P158" s="384"/>
      <c r="Q158" s="384"/>
      <c r="R158" s="384"/>
      <c r="S158" s="360"/>
      <c r="T158" s="368"/>
      <c r="U158" s="377" t="s">
        <v>453</v>
      </c>
      <c r="V158" s="385"/>
      <c r="W158" s="385"/>
      <c r="X158" s="370"/>
      <c r="Y158" s="386"/>
      <c r="Z158" s="370"/>
      <c r="AA158" s="370"/>
      <c r="AB158" s="370"/>
      <c r="AC158" s="370"/>
      <c r="AD158" s="370"/>
      <c r="AE158" s="370"/>
      <c r="AF158" s="370"/>
      <c r="AG158" s="370"/>
      <c r="AH158" s="370"/>
      <c r="AI158" s="385"/>
      <c r="AJ158" s="383" t="s">
        <v>521</v>
      </c>
      <c r="AK158" s="389"/>
      <c r="AL158" s="373"/>
      <c r="AM158" s="385"/>
      <c r="AN158" s="385"/>
      <c r="AO158" s="385"/>
      <c r="AP158" s="385"/>
      <c r="AQ158" s="374"/>
      <c r="AR158" s="374"/>
      <c r="AS158" s="385"/>
      <c r="AT158" s="374"/>
      <c r="AU158" s="385"/>
      <c r="AV158" s="385"/>
    </row>
    <row r="159" spans="2:71" ht="45.95" customHeight="1" x14ac:dyDescent="0.55000000000000004">
      <c r="B159" s="361"/>
      <c r="C159" s="359"/>
      <c r="L159" s="360"/>
      <c r="M159" s="360"/>
      <c r="N159" s="384"/>
      <c r="O159" s="384"/>
      <c r="P159" s="384"/>
      <c r="Q159" s="384"/>
      <c r="R159" s="384"/>
      <c r="S159" s="360"/>
      <c r="T159" s="368"/>
      <c r="U159" s="377" t="s">
        <v>454</v>
      </c>
      <c r="V159" s="385"/>
      <c r="W159" s="385"/>
      <c r="X159" s="370"/>
      <c r="Y159" s="386"/>
      <c r="Z159" s="370"/>
      <c r="AA159" s="370"/>
      <c r="AB159" s="370"/>
      <c r="AC159" s="370"/>
      <c r="AD159" s="370"/>
      <c r="AE159" s="370"/>
      <c r="AF159" s="370"/>
      <c r="AG159" s="370"/>
      <c r="AH159" s="370"/>
      <c r="AI159" s="385"/>
      <c r="AJ159" s="383" t="s">
        <v>522</v>
      </c>
      <c r="AK159" s="389"/>
      <c r="AL159" s="373"/>
      <c r="AM159" s="385"/>
      <c r="AN159" s="385"/>
      <c r="AO159" s="385"/>
      <c r="AP159" s="385"/>
      <c r="AQ159" s="374"/>
      <c r="AR159" s="374"/>
      <c r="AS159" s="385"/>
      <c r="AT159" s="374"/>
      <c r="AU159" s="385"/>
      <c r="AV159" s="385"/>
    </row>
    <row r="160" spans="2:71" ht="45.95" customHeight="1" x14ac:dyDescent="0.55000000000000004">
      <c r="B160" s="361"/>
      <c r="C160" s="359"/>
      <c r="L160" s="360"/>
      <c r="M160" s="360"/>
      <c r="N160" s="384"/>
      <c r="O160" s="384"/>
      <c r="P160" s="384"/>
      <c r="Q160" s="384"/>
      <c r="R160" s="384"/>
      <c r="S160" s="360"/>
      <c r="T160" s="368"/>
      <c r="U160" s="377" t="s">
        <v>455</v>
      </c>
      <c r="V160" s="385"/>
      <c r="W160" s="385"/>
      <c r="X160" s="370"/>
      <c r="Y160" s="386"/>
      <c r="Z160" s="370"/>
      <c r="AA160" s="370"/>
      <c r="AB160" s="370"/>
      <c r="AC160" s="370"/>
      <c r="AD160" s="370"/>
      <c r="AE160" s="370"/>
      <c r="AF160" s="370"/>
      <c r="AG160" s="370"/>
      <c r="AH160" s="370"/>
      <c r="AI160" s="385"/>
      <c r="AJ160" s="383" t="s">
        <v>527</v>
      </c>
      <c r="AK160" s="385"/>
      <c r="AL160" s="373"/>
      <c r="AM160" s="385"/>
      <c r="AN160" s="385"/>
      <c r="AO160" s="385"/>
      <c r="AP160" s="385"/>
      <c r="AQ160" s="374"/>
      <c r="AR160" s="374"/>
      <c r="AS160" s="385"/>
      <c r="AT160" s="374"/>
      <c r="AU160" s="385"/>
      <c r="AV160" s="385"/>
    </row>
    <row r="161" spans="2:48" ht="45.95" customHeight="1" x14ac:dyDescent="0.55000000000000004">
      <c r="B161" s="361"/>
      <c r="C161" s="359"/>
      <c r="L161" s="360"/>
      <c r="M161" s="360"/>
      <c r="N161" s="384"/>
      <c r="O161" s="384"/>
      <c r="P161" s="384"/>
      <c r="Q161" s="384"/>
      <c r="R161" s="384"/>
      <c r="S161" s="360"/>
      <c r="T161" s="368"/>
      <c r="U161" s="377" t="s">
        <v>456</v>
      </c>
      <c r="V161" s="385"/>
      <c r="W161" s="385"/>
      <c r="X161" s="370"/>
      <c r="Y161" s="386"/>
      <c r="Z161" s="370"/>
      <c r="AA161" s="370"/>
      <c r="AB161" s="370"/>
      <c r="AC161" s="370"/>
      <c r="AD161" s="370"/>
      <c r="AE161" s="370"/>
      <c r="AF161" s="370"/>
      <c r="AG161" s="370"/>
      <c r="AH161" s="370"/>
      <c r="AI161" s="385"/>
      <c r="AJ161" s="374"/>
      <c r="AK161" s="385"/>
      <c r="AL161" s="373"/>
      <c r="AM161" s="385"/>
      <c r="AN161" s="385"/>
      <c r="AO161" s="385"/>
      <c r="AP161" s="385"/>
      <c r="AQ161" s="374"/>
      <c r="AR161" s="374"/>
      <c r="AS161" s="385"/>
      <c r="AT161" s="374"/>
      <c r="AU161" s="385"/>
      <c r="AV161" s="385"/>
    </row>
    <row r="162" spans="2:48" ht="45.95" customHeight="1" x14ac:dyDescent="0.55000000000000004">
      <c r="B162" s="361"/>
      <c r="C162" s="359"/>
      <c r="L162" s="360"/>
      <c r="M162" s="360"/>
      <c r="N162" s="384"/>
      <c r="O162" s="384"/>
      <c r="P162" s="384"/>
      <c r="Q162" s="384"/>
      <c r="R162" s="384"/>
      <c r="S162" s="360"/>
      <c r="T162" s="368"/>
      <c r="U162" s="377" t="s">
        <v>457</v>
      </c>
      <c r="V162" s="385"/>
      <c r="W162" s="385"/>
      <c r="X162" s="370"/>
      <c r="Y162" s="386"/>
      <c r="Z162" s="370"/>
      <c r="AA162" s="370"/>
      <c r="AB162" s="370"/>
      <c r="AC162" s="370"/>
      <c r="AD162" s="370"/>
      <c r="AE162" s="370"/>
      <c r="AF162" s="370"/>
      <c r="AG162" s="370"/>
      <c r="AH162" s="370"/>
      <c r="AI162" s="385"/>
      <c r="AJ162" s="374"/>
      <c r="AK162" s="385"/>
      <c r="AL162" s="373"/>
      <c r="AM162" s="385"/>
      <c r="AN162" s="385"/>
      <c r="AO162" s="385"/>
      <c r="AP162" s="385"/>
      <c r="AQ162" s="374"/>
      <c r="AR162" s="374"/>
      <c r="AS162" s="385"/>
      <c r="AT162" s="374"/>
      <c r="AU162" s="385"/>
      <c r="AV162" s="385"/>
    </row>
    <row r="163" spans="2:48" ht="45.95" customHeight="1" x14ac:dyDescent="0.55000000000000004">
      <c r="B163" s="361"/>
      <c r="C163" s="359"/>
      <c r="L163" s="360"/>
      <c r="M163" s="360"/>
      <c r="N163" s="384"/>
      <c r="O163" s="384"/>
      <c r="P163" s="384"/>
      <c r="Q163" s="384"/>
      <c r="R163" s="384"/>
      <c r="S163" s="360"/>
      <c r="T163" s="368"/>
      <c r="U163" s="377" t="s">
        <v>458</v>
      </c>
      <c r="V163" s="385"/>
      <c r="W163" s="385"/>
      <c r="X163" s="370"/>
      <c r="Y163" s="386"/>
      <c r="Z163" s="370"/>
      <c r="AA163" s="370"/>
      <c r="AB163" s="370"/>
      <c r="AC163" s="370"/>
      <c r="AD163" s="370"/>
      <c r="AE163" s="370"/>
      <c r="AF163" s="370"/>
      <c r="AG163" s="370"/>
      <c r="AH163" s="370"/>
      <c r="AI163" s="385"/>
      <c r="AJ163" s="374"/>
      <c r="AK163" s="385"/>
      <c r="AL163" s="373"/>
      <c r="AM163" s="385"/>
      <c r="AN163" s="385"/>
      <c r="AO163" s="385"/>
      <c r="AP163" s="385"/>
      <c r="AQ163" s="374"/>
      <c r="AR163" s="374"/>
      <c r="AS163" s="385"/>
      <c r="AT163" s="374"/>
      <c r="AU163" s="385"/>
      <c r="AV163" s="385"/>
    </row>
    <row r="164" spans="2:48" ht="45.95" customHeight="1" x14ac:dyDescent="0.55000000000000004">
      <c r="B164" s="361"/>
      <c r="C164" s="359"/>
      <c r="L164" s="360"/>
      <c r="M164" s="360"/>
      <c r="N164" s="384"/>
      <c r="O164" s="384"/>
      <c r="P164" s="384"/>
      <c r="Q164" s="384"/>
      <c r="R164" s="384"/>
      <c r="S164" s="360"/>
      <c r="T164" s="368"/>
      <c r="U164" s="377" t="s">
        <v>459</v>
      </c>
      <c r="V164" s="385"/>
      <c r="W164" s="385"/>
      <c r="X164" s="370"/>
      <c r="Y164" s="386"/>
      <c r="Z164" s="370"/>
      <c r="AA164" s="370"/>
      <c r="AB164" s="370"/>
      <c r="AC164" s="370"/>
      <c r="AD164" s="370"/>
      <c r="AE164" s="370"/>
      <c r="AF164" s="370"/>
      <c r="AG164" s="370"/>
      <c r="AH164" s="370"/>
      <c r="AI164" s="385"/>
      <c r="AJ164" s="374"/>
      <c r="AK164" s="385"/>
      <c r="AL164" s="373"/>
      <c r="AM164" s="385"/>
      <c r="AN164" s="385"/>
      <c r="AO164" s="385"/>
      <c r="AP164" s="385"/>
      <c r="AQ164" s="374"/>
      <c r="AR164" s="374"/>
      <c r="AS164" s="385"/>
      <c r="AT164" s="374"/>
      <c r="AU164" s="385"/>
      <c r="AV164" s="385"/>
    </row>
    <row r="165" spans="2:48" ht="45.95" customHeight="1" x14ac:dyDescent="0.55000000000000004">
      <c r="B165" s="361"/>
      <c r="C165" s="359"/>
      <c r="L165" s="360"/>
      <c r="M165" s="360"/>
      <c r="N165" s="384"/>
      <c r="O165" s="384"/>
      <c r="P165" s="384"/>
      <c r="Q165" s="384"/>
      <c r="R165" s="384"/>
      <c r="S165" s="360"/>
      <c r="T165" s="368"/>
      <c r="U165" s="377" t="s">
        <v>460</v>
      </c>
      <c r="V165" s="385"/>
      <c r="W165" s="385"/>
      <c r="X165" s="370"/>
      <c r="Y165" s="386"/>
      <c r="Z165" s="370"/>
      <c r="AA165" s="370"/>
      <c r="AB165" s="370"/>
      <c r="AC165" s="370"/>
      <c r="AD165" s="370"/>
      <c r="AE165" s="370"/>
      <c r="AF165" s="370"/>
      <c r="AG165" s="370"/>
      <c r="AH165" s="370"/>
      <c r="AI165" s="385"/>
      <c r="AJ165" s="374"/>
      <c r="AK165" s="385"/>
      <c r="AL165" s="373"/>
      <c r="AM165" s="385"/>
      <c r="AN165" s="385"/>
      <c r="AO165" s="385"/>
      <c r="AP165" s="385"/>
      <c r="AQ165" s="374"/>
      <c r="AR165" s="374"/>
      <c r="AS165" s="385"/>
      <c r="AT165" s="374"/>
      <c r="AU165" s="385"/>
      <c r="AV165" s="385"/>
    </row>
    <row r="166" spans="2:48" ht="45.95" customHeight="1" x14ac:dyDescent="0.55000000000000004">
      <c r="B166" s="361"/>
      <c r="C166" s="359"/>
      <c r="L166" s="360"/>
      <c r="M166" s="360"/>
      <c r="N166" s="384"/>
      <c r="O166" s="384"/>
      <c r="P166" s="384"/>
      <c r="Q166" s="384"/>
      <c r="R166" s="384"/>
      <c r="S166" s="360"/>
      <c r="T166" s="368"/>
      <c r="U166" s="377" t="s">
        <v>461</v>
      </c>
      <c r="V166" s="385"/>
      <c r="W166" s="385"/>
      <c r="X166" s="370"/>
      <c r="Y166" s="386"/>
      <c r="Z166" s="370"/>
      <c r="AA166" s="370"/>
      <c r="AB166" s="370"/>
      <c r="AC166" s="370"/>
      <c r="AD166" s="370"/>
      <c r="AE166" s="370"/>
      <c r="AF166" s="370"/>
      <c r="AG166" s="370"/>
      <c r="AH166" s="370"/>
      <c r="AI166" s="385"/>
      <c r="AJ166" s="374"/>
      <c r="AK166" s="385"/>
      <c r="AL166" s="373"/>
      <c r="AM166" s="385"/>
      <c r="AN166" s="385"/>
      <c r="AO166" s="385"/>
      <c r="AP166" s="385"/>
      <c r="AQ166" s="374"/>
      <c r="AR166" s="374"/>
      <c r="AS166" s="385"/>
      <c r="AT166" s="374"/>
      <c r="AU166" s="385"/>
      <c r="AV166" s="385"/>
    </row>
    <row r="167" spans="2:48" ht="45.95" customHeight="1" x14ac:dyDescent="0.55000000000000004">
      <c r="B167" s="361"/>
      <c r="C167" s="359"/>
      <c r="L167" s="360"/>
      <c r="M167" s="360"/>
      <c r="N167" s="384"/>
      <c r="O167" s="384"/>
      <c r="P167" s="384"/>
      <c r="Q167" s="384"/>
      <c r="R167" s="384"/>
      <c r="S167" s="360"/>
      <c r="T167" s="368"/>
      <c r="U167" s="377" t="s">
        <v>462</v>
      </c>
      <c r="V167" s="385"/>
      <c r="W167" s="385"/>
      <c r="X167" s="370"/>
      <c r="Y167" s="386"/>
      <c r="Z167" s="370"/>
      <c r="AA167" s="370"/>
      <c r="AB167" s="370"/>
      <c r="AC167" s="370"/>
      <c r="AD167" s="370"/>
      <c r="AE167" s="370"/>
      <c r="AF167" s="370"/>
      <c r="AG167" s="370"/>
      <c r="AH167" s="370"/>
      <c r="AI167" s="385"/>
      <c r="AJ167" s="374"/>
      <c r="AK167" s="385"/>
      <c r="AL167" s="373"/>
      <c r="AM167" s="385"/>
      <c r="AN167" s="385"/>
      <c r="AO167" s="385"/>
      <c r="AP167" s="385"/>
      <c r="AQ167" s="374"/>
      <c r="AR167" s="374"/>
      <c r="AS167" s="385"/>
      <c r="AT167" s="374"/>
      <c r="AU167" s="385"/>
      <c r="AV167" s="385"/>
    </row>
    <row r="168" spans="2:48" ht="45.95" customHeight="1" x14ac:dyDescent="0.55000000000000004">
      <c r="B168" s="361"/>
      <c r="C168" s="359"/>
      <c r="L168" s="360"/>
      <c r="M168" s="360"/>
      <c r="N168" s="384"/>
      <c r="O168" s="384"/>
      <c r="P168" s="384"/>
      <c r="Q168" s="384"/>
      <c r="R168" s="384"/>
      <c r="S168" s="360"/>
      <c r="T168" s="368"/>
      <c r="U168" s="377" t="s">
        <v>463</v>
      </c>
      <c r="V168" s="385"/>
      <c r="W168" s="385"/>
      <c r="X168" s="370"/>
      <c r="Y168" s="386"/>
      <c r="Z168" s="370"/>
      <c r="AA168" s="370"/>
      <c r="AB168" s="370"/>
      <c r="AC168" s="370"/>
      <c r="AD168" s="370"/>
      <c r="AE168" s="370"/>
      <c r="AF168" s="370"/>
      <c r="AG168" s="370"/>
      <c r="AH168" s="370"/>
      <c r="AI168" s="385"/>
      <c r="AJ168" s="374"/>
      <c r="AK168" s="385"/>
      <c r="AL168" s="373"/>
      <c r="AM168" s="385"/>
      <c r="AN168" s="385"/>
      <c r="AO168" s="385"/>
      <c r="AP168" s="385"/>
      <c r="AQ168" s="374"/>
      <c r="AR168" s="374"/>
      <c r="AS168" s="385"/>
      <c r="AT168" s="374"/>
      <c r="AU168" s="385"/>
      <c r="AV168" s="385"/>
    </row>
    <row r="169" spans="2:48" ht="45.95" customHeight="1" x14ac:dyDescent="0.55000000000000004">
      <c r="B169" s="361"/>
      <c r="C169" s="359"/>
      <c r="L169" s="360"/>
      <c r="M169" s="360"/>
      <c r="N169" s="384"/>
      <c r="O169" s="384"/>
      <c r="P169" s="384"/>
      <c r="Q169" s="384"/>
      <c r="R169" s="384"/>
      <c r="S169" s="360"/>
      <c r="T169" s="368"/>
      <c r="U169" s="377" t="s">
        <v>464</v>
      </c>
      <c r="V169" s="385"/>
      <c r="W169" s="385"/>
      <c r="X169" s="370"/>
      <c r="Y169" s="386"/>
      <c r="Z169" s="370"/>
      <c r="AA169" s="370"/>
      <c r="AB169" s="370"/>
      <c r="AC169" s="370"/>
      <c r="AD169" s="370"/>
      <c r="AE169" s="370"/>
      <c r="AF169" s="370"/>
      <c r="AG169" s="370"/>
      <c r="AH169" s="370"/>
      <c r="AI169" s="385"/>
      <c r="AJ169" s="374"/>
      <c r="AK169" s="385"/>
      <c r="AL169" s="373"/>
      <c r="AM169" s="385"/>
      <c r="AN169" s="385"/>
      <c r="AO169" s="385"/>
      <c r="AP169" s="385"/>
      <c r="AQ169" s="374"/>
      <c r="AR169" s="374"/>
      <c r="AS169" s="385"/>
      <c r="AT169" s="374"/>
      <c r="AU169" s="385"/>
      <c r="AV169" s="385"/>
    </row>
    <row r="170" spans="2:48" ht="45.95" customHeight="1" x14ac:dyDescent="0.55000000000000004">
      <c r="B170" s="361"/>
      <c r="C170" s="359"/>
      <c r="L170" s="360"/>
      <c r="M170" s="360"/>
      <c r="N170" s="384"/>
      <c r="O170" s="384"/>
      <c r="P170" s="384"/>
      <c r="Q170" s="384"/>
      <c r="R170" s="384"/>
      <c r="S170" s="360"/>
      <c r="T170" s="368"/>
      <c r="U170" s="369"/>
      <c r="V170" s="385"/>
      <c r="W170" s="385"/>
      <c r="X170" s="370"/>
      <c r="Y170" s="386"/>
      <c r="Z170" s="370"/>
      <c r="AA170" s="370"/>
      <c r="AB170" s="370"/>
      <c r="AC170" s="370"/>
      <c r="AD170" s="370"/>
      <c r="AE170" s="370"/>
      <c r="AF170" s="370"/>
      <c r="AG170" s="370"/>
      <c r="AH170" s="370"/>
      <c r="AI170" s="385"/>
      <c r="AJ170" s="374"/>
      <c r="AK170" s="385"/>
      <c r="AL170" s="373"/>
      <c r="AM170" s="385"/>
      <c r="AN170" s="385"/>
      <c r="AO170" s="385"/>
      <c r="AP170" s="385"/>
      <c r="AQ170" s="374"/>
      <c r="AR170" s="374"/>
      <c r="AS170" s="385"/>
      <c r="AT170" s="374"/>
      <c r="AU170" s="385"/>
      <c r="AV170" s="385"/>
    </row>
    <row r="171" spans="2:48" ht="45.95" customHeight="1" x14ac:dyDescent="0.55000000000000004">
      <c r="B171" s="361"/>
      <c r="C171" s="359"/>
      <c r="L171" s="360"/>
      <c r="M171" s="360"/>
      <c r="N171" s="384"/>
      <c r="O171" s="384"/>
      <c r="P171" s="384"/>
      <c r="Q171" s="384"/>
      <c r="R171" s="384"/>
      <c r="S171" s="360"/>
      <c r="T171" s="368"/>
      <c r="U171" s="369"/>
      <c r="V171" s="385"/>
      <c r="W171" s="385"/>
      <c r="X171" s="370"/>
      <c r="Y171" s="386"/>
      <c r="Z171" s="370"/>
      <c r="AA171" s="370"/>
      <c r="AB171" s="370"/>
      <c r="AC171" s="370"/>
      <c r="AD171" s="370"/>
      <c r="AE171" s="370"/>
      <c r="AF171" s="370"/>
      <c r="AG171" s="370"/>
      <c r="AH171" s="370"/>
      <c r="AI171" s="385"/>
      <c r="AJ171" s="374"/>
      <c r="AK171" s="385"/>
      <c r="AL171" s="373"/>
      <c r="AM171" s="385"/>
      <c r="AN171" s="385"/>
      <c r="AO171" s="385"/>
      <c r="AP171" s="385"/>
      <c r="AQ171" s="374"/>
      <c r="AR171" s="374"/>
      <c r="AS171" s="385"/>
      <c r="AT171" s="374"/>
      <c r="AU171" s="385"/>
      <c r="AV171" s="385"/>
    </row>
    <row r="172" spans="2:48" ht="45.95" customHeight="1" x14ac:dyDescent="0.55000000000000004">
      <c r="B172" s="361"/>
      <c r="C172" s="359"/>
      <c r="L172" s="360"/>
      <c r="M172" s="360"/>
      <c r="N172" s="384"/>
      <c r="O172" s="384"/>
      <c r="P172" s="384"/>
      <c r="Q172" s="384"/>
      <c r="R172" s="384"/>
      <c r="S172" s="360"/>
      <c r="T172" s="368"/>
      <c r="U172" s="369"/>
      <c r="V172" s="385"/>
      <c r="W172" s="385"/>
      <c r="X172" s="370"/>
      <c r="Y172" s="386"/>
      <c r="Z172" s="370"/>
      <c r="AA172" s="370"/>
      <c r="AB172" s="370"/>
      <c r="AC172" s="370"/>
      <c r="AD172" s="370"/>
      <c r="AE172" s="370"/>
      <c r="AF172" s="370"/>
      <c r="AG172" s="370"/>
      <c r="AH172" s="370"/>
      <c r="AI172" s="385"/>
      <c r="AJ172" s="374"/>
      <c r="AK172" s="385"/>
      <c r="AL172" s="373"/>
      <c r="AM172" s="385"/>
      <c r="AN172" s="385"/>
      <c r="AO172" s="385"/>
      <c r="AP172" s="385"/>
      <c r="AQ172" s="374"/>
      <c r="AR172" s="374"/>
      <c r="AS172" s="385"/>
      <c r="AT172" s="374"/>
      <c r="AU172" s="385"/>
      <c r="AV172" s="385"/>
    </row>
    <row r="173" spans="2:48" ht="45.95" customHeight="1" x14ac:dyDescent="0.55000000000000004">
      <c r="B173" s="361"/>
      <c r="C173" s="359"/>
      <c r="L173" s="360"/>
      <c r="M173" s="360"/>
      <c r="N173" s="384"/>
      <c r="O173" s="384"/>
      <c r="P173" s="384"/>
      <c r="Q173" s="384"/>
      <c r="R173" s="384"/>
      <c r="S173" s="360"/>
      <c r="T173" s="368"/>
      <c r="U173" s="369"/>
      <c r="V173" s="385"/>
      <c r="W173" s="385"/>
      <c r="X173" s="370"/>
      <c r="Y173" s="386"/>
      <c r="Z173" s="370"/>
      <c r="AA173" s="370"/>
      <c r="AB173" s="370"/>
      <c r="AC173" s="370"/>
      <c r="AD173" s="370"/>
      <c r="AE173" s="370"/>
      <c r="AF173" s="370"/>
      <c r="AG173" s="370"/>
      <c r="AH173" s="370"/>
      <c r="AI173" s="385"/>
      <c r="AJ173" s="374"/>
      <c r="AK173" s="385"/>
      <c r="AL173" s="373"/>
      <c r="AM173" s="385"/>
      <c r="AN173" s="385"/>
      <c r="AO173" s="385"/>
      <c r="AP173" s="385"/>
      <c r="AQ173" s="374"/>
      <c r="AR173" s="374"/>
      <c r="AS173" s="385"/>
      <c r="AT173" s="374"/>
      <c r="AU173" s="385"/>
      <c r="AV173" s="385"/>
    </row>
    <row r="174" spans="2:48" ht="45.95" customHeight="1" x14ac:dyDescent="0.55000000000000004">
      <c r="B174" s="361"/>
      <c r="C174" s="359"/>
      <c r="L174" s="360"/>
      <c r="M174" s="360"/>
      <c r="N174" s="384"/>
      <c r="O174" s="384"/>
      <c r="P174" s="384"/>
      <c r="Q174" s="384"/>
      <c r="R174" s="384"/>
      <c r="S174" s="360"/>
      <c r="T174" s="368"/>
      <c r="U174" s="369"/>
      <c r="V174" s="385"/>
      <c r="W174" s="385"/>
      <c r="X174" s="370"/>
      <c r="Y174" s="386"/>
      <c r="Z174" s="370"/>
      <c r="AA174" s="370"/>
      <c r="AB174" s="370"/>
      <c r="AC174" s="370"/>
      <c r="AD174" s="370"/>
      <c r="AE174" s="370"/>
      <c r="AF174" s="370"/>
      <c r="AG174" s="370"/>
      <c r="AH174" s="370"/>
      <c r="AI174" s="385"/>
      <c r="AJ174" s="374"/>
      <c r="AK174" s="385"/>
      <c r="AL174" s="373"/>
      <c r="AM174" s="385"/>
      <c r="AN174" s="385"/>
      <c r="AO174" s="385"/>
      <c r="AP174" s="385"/>
      <c r="AQ174" s="374"/>
      <c r="AR174" s="374"/>
      <c r="AS174" s="385"/>
      <c r="AT174" s="374"/>
      <c r="AU174" s="385"/>
      <c r="AV174" s="385"/>
    </row>
    <row r="175" spans="2:48" ht="45.95" customHeight="1" x14ac:dyDescent="0.55000000000000004">
      <c r="B175" s="361"/>
      <c r="C175" s="359"/>
      <c r="L175" s="360"/>
      <c r="M175" s="360"/>
      <c r="N175" s="384"/>
      <c r="O175" s="384"/>
      <c r="P175" s="384"/>
      <c r="Q175" s="384"/>
      <c r="R175" s="384"/>
      <c r="S175" s="360"/>
      <c r="T175" s="368"/>
      <c r="U175" s="369"/>
      <c r="V175" s="385"/>
      <c r="W175" s="385"/>
      <c r="X175" s="370"/>
      <c r="Y175" s="386"/>
      <c r="Z175" s="370"/>
      <c r="AA175" s="370"/>
      <c r="AB175" s="370"/>
      <c r="AC175" s="370"/>
      <c r="AD175" s="370"/>
      <c r="AE175" s="370"/>
      <c r="AF175" s="370"/>
      <c r="AG175" s="370"/>
      <c r="AH175" s="370"/>
      <c r="AI175" s="385"/>
      <c r="AJ175" s="374"/>
      <c r="AK175" s="385"/>
      <c r="AL175" s="373"/>
      <c r="AM175" s="385"/>
      <c r="AN175" s="385"/>
      <c r="AO175" s="385"/>
      <c r="AP175" s="385"/>
      <c r="AQ175" s="374"/>
      <c r="AR175" s="374"/>
      <c r="AS175" s="385"/>
      <c r="AT175" s="374"/>
      <c r="AU175" s="385"/>
      <c r="AV175" s="385"/>
    </row>
    <row r="176" spans="2:48" ht="45.95" customHeight="1" x14ac:dyDescent="0.55000000000000004">
      <c r="B176" s="361"/>
      <c r="C176" s="359"/>
      <c r="L176" s="360"/>
      <c r="M176" s="360"/>
      <c r="N176" s="384"/>
      <c r="O176" s="384"/>
      <c r="P176" s="384"/>
      <c r="Q176" s="384"/>
      <c r="R176" s="384"/>
      <c r="S176" s="360"/>
      <c r="T176" s="368"/>
      <c r="U176" s="369"/>
      <c r="V176" s="385"/>
      <c r="W176" s="385"/>
      <c r="X176" s="370"/>
      <c r="Y176" s="386"/>
      <c r="Z176" s="370"/>
      <c r="AA176" s="370"/>
      <c r="AB176" s="370"/>
      <c r="AC176" s="370"/>
      <c r="AD176" s="370"/>
      <c r="AE176" s="370"/>
      <c r="AF176" s="370"/>
      <c r="AG176" s="370"/>
      <c r="AH176" s="370"/>
      <c r="AI176" s="385"/>
      <c r="AJ176" s="374"/>
      <c r="AK176" s="385"/>
      <c r="AL176" s="373"/>
      <c r="AM176" s="385"/>
      <c r="AN176" s="385"/>
      <c r="AO176" s="385"/>
      <c r="AP176" s="385"/>
      <c r="AQ176" s="374"/>
      <c r="AR176" s="374"/>
      <c r="AS176" s="385"/>
      <c r="AT176" s="374"/>
      <c r="AU176" s="385"/>
      <c r="AV176" s="385"/>
    </row>
    <row r="177" spans="12:48" ht="45.95" customHeight="1" x14ac:dyDescent="0.55000000000000004">
      <c r="L177" s="360"/>
      <c r="M177" s="360"/>
      <c r="N177" s="384"/>
      <c r="O177" s="384"/>
      <c r="P177" s="384"/>
      <c r="Q177" s="384"/>
      <c r="R177" s="384"/>
      <c r="S177" s="360"/>
      <c r="T177" s="368"/>
      <c r="U177" s="369"/>
      <c r="V177" s="385"/>
      <c r="W177" s="385"/>
      <c r="X177" s="370"/>
      <c r="Y177" s="386"/>
      <c r="Z177" s="370"/>
      <c r="AA177" s="370"/>
      <c r="AB177" s="370"/>
      <c r="AC177" s="370"/>
      <c r="AD177" s="370"/>
      <c r="AE177" s="370"/>
      <c r="AF177" s="370"/>
      <c r="AG177" s="370"/>
      <c r="AH177" s="370"/>
      <c r="AI177" s="385"/>
      <c r="AJ177" s="374"/>
      <c r="AK177" s="385"/>
      <c r="AL177" s="373"/>
      <c r="AM177" s="385"/>
      <c r="AN177" s="385"/>
      <c r="AO177" s="385"/>
      <c r="AP177" s="385"/>
      <c r="AQ177" s="374"/>
      <c r="AR177" s="374"/>
      <c r="AS177" s="385"/>
      <c r="AT177" s="374"/>
      <c r="AU177" s="385"/>
      <c r="AV177" s="385"/>
    </row>
    <row r="178" spans="12:48" ht="45.95" customHeight="1" x14ac:dyDescent="0.55000000000000004">
      <c r="L178" s="360"/>
      <c r="M178" s="360"/>
      <c r="N178" s="384"/>
      <c r="O178" s="384"/>
      <c r="P178" s="384"/>
      <c r="Q178" s="384"/>
      <c r="R178" s="384"/>
      <c r="S178" s="360"/>
      <c r="T178" s="368"/>
      <c r="U178" s="369"/>
      <c r="V178" s="385"/>
      <c r="W178" s="385"/>
      <c r="X178" s="370"/>
      <c r="Y178" s="386"/>
      <c r="Z178" s="370"/>
      <c r="AA178" s="370"/>
      <c r="AB178" s="370"/>
      <c r="AC178" s="370"/>
      <c r="AD178" s="370"/>
      <c r="AE178" s="370"/>
      <c r="AF178" s="370"/>
      <c r="AG178" s="370"/>
      <c r="AH178" s="370"/>
      <c r="AI178" s="385"/>
      <c r="AJ178" s="374"/>
      <c r="AK178" s="385"/>
      <c r="AL178" s="373"/>
      <c r="AM178" s="385"/>
      <c r="AN178" s="385"/>
      <c r="AO178" s="385"/>
      <c r="AP178" s="385"/>
      <c r="AQ178" s="374"/>
      <c r="AR178" s="374"/>
      <c r="AS178" s="385"/>
      <c r="AT178" s="374"/>
      <c r="AU178" s="385"/>
      <c r="AV178" s="385"/>
    </row>
    <row r="179" spans="12:48" ht="45.95" customHeight="1" x14ac:dyDescent="0.55000000000000004">
      <c r="L179" s="360"/>
      <c r="M179" s="360"/>
      <c r="N179" s="384"/>
      <c r="O179" s="384"/>
      <c r="P179" s="384"/>
      <c r="Q179" s="384"/>
      <c r="R179" s="384"/>
      <c r="S179" s="360"/>
      <c r="T179" s="368"/>
      <c r="U179" s="369"/>
      <c r="V179" s="385"/>
      <c r="W179" s="385"/>
      <c r="X179" s="370"/>
      <c r="Y179" s="386"/>
      <c r="Z179" s="370"/>
      <c r="AA179" s="370"/>
      <c r="AB179" s="370"/>
      <c r="AC179" s="370"/>
      <c r="AD179" s="370"/>
      <c r="AE179" s="370"/>
      <c r="AF179" s="370"/>
      <c r="AG179" s="370"/>
      <c r="AH179" s="370"/>
      <c r="AI179" s="385"/>
      <c r="AJ179" s="374"/>
      <c r="AK179" s="385"/>
      <c r="AL179" s="373"/>
      <c r="AM179" s="385"/>
      <c r="AN179" s="385"/>
      <c r="AO179" s="385"/>
      <c r="AP179" s="385"/>
      <c r="AQ179" s="374"/>
      <c r="AR179" s="374"/>
      <c r="AS179" s="385"/>
      <c r="AT179" s="374"/>
      <c r="AU179" s="385"/>
      <c r="AV179" s="385"/>
    </row>
    <row r="180" spans="12:48" ht="45.95" customHeight="1" x14ac:dyDescent="0.55000000000000004">
      <c r="L180" s="360"/>
      <c r="M180" s="360"/>
      <c r="N180" s="384"/>
      <c r="O180" s="384"/>
      <c r="P180" s="384"/>
      <c r="Q180" s="384"/>
      <c r="R180" s="384"/>
      <c r="S180" s="360"/>
      <c r="T180" s="368"/>
      <c r="U180" s="369"/>
      <c r="V180" s="385"/>
      <c r="W180" s="385"/>
      <c r="X180" s="370"/>
      <c r="Y180" s="386"/>
      <c r="Z180" s="370"/>
      <c r="AA180" s="370"/>
      <c r="AB180" s="370"/>
      <c r="AC180" s="370"/>
      <c r="AD180" s="370"/>
      <c r="AE180" s="370"/>
      <c r="AF180" s="370"/>
      <c r="AG180" s="370"/>
      <c r="AH180" s="370"/>
      <c r="AI180" s="385"/>
      <c r="AJ180" s="374"/>
      <c r="AK180" s="385"/>
      <c r="AL180" s="373"/>
      <c r="AM180" s="385"/>
      <c r="AN180" s="385"/>
      <c r="AO180" s="385"/>
      <c r="AP180" s="385"/>
      <c r="AQ180" s="374"/>
      <c r="AR180" s="374"/>
      <c r="AS180" s="385"/>
      <c r="AT180" s="374"/>
      <c r="AU180" s="385"/>
      <c r="AV180" s="385"/>
    </row>
    <row r="181" spans="12:48" ht="45.95" customHeight="1" x14ac:dyDescent="0.55000000000000004">
      <c r="L181" s="360"/>
      <c r="M181" s="360"/>
      <c r="N181" s="384"/>
      <c r="O181" s="384"/>
      <c r="P181" s="384"/>
      <c r="Q181" s="384"/>
      <c r="R181" s="384"/>
      <c r="S181" s="360"/>
      <c r="T181" s="368"/>
      <c r="U181" s="369"/>
      <c r="V181" s="385"/>
      <c r="W181" s="385"/>
      <c r="X181" s="370"/>
      <c r="Y181" s="386"/>
      <c r="Z181" s="370"/>
      <c r="AA181" s="370"/>
      <c r="AB181" s="370"/>
      <c r="AC181" s="370"/>
      <c r="AD181" s="370"/>
      <c r="AE181" s="370"/>
      <c r="AF181" s="370"/>
      <c r="AG181" s="370"/>
      <c r="AH181" s="370"/>
      <c r="AI181" s="385"/>
      <c r="AJ181" s="374"/>
      <c r="AK181" s="385"/>
      <c r="AL181" s="373"/>
      <c r="AM181" s="385"/>
      <c r="AN181" s="385"/>
      <c r="AO181" s="385"/>
      <c r="AP181" s="385"/>
      <c r="AQ181" s="374"/>
      <c r="AR181" s="374"/>
      <c r="AS181" s="385"/>
      <c r="AT181" s="374"/>
      <c r="AU181" s="385"/>
      <c r="AV181" s="385"/>
    </row>
    <row r="182" spans="12:48" ht="45.95" customHeight="1" x14ac:dyDescent="0.55000000000000004">
      <c r="L182" s="360"/>
      <c r="M182" s="360"/>
      <c r="N182" s="384"/>
      <c r="O182" s="384"/>
      <c r="P182" s="384"/>
      <c r="Q182" s="384"/>
      <c r="R182" s="384"/>
      <c r="S182" s="360"/>
      <c r="T182" s="368"/>
      <c r="U182" s="369"/>
      <c r="V182" s="385"/>
      <c r="W182" s="385"/>
      <c r="X182" s="370"/>
      <c r="Y182" s="386"/>
      <c r="Z182" s="370"/>
      <c r="AA182" s="370"/>
      <c r="AB182" s="370"/>
      <c r="AC182" s="370"/>
      <c r="AD182" s="370"/>
      <c r="AE182" s="370"/>
      <c r="AF182" s="370"/>
      <c r="AG182" s="370"/>
      <c r="AH182" s="370"/>
      <c r="AI182" s="385"/>
      <c r="AJ182" s="374"/>
      <c r="AK182" s="385"/>
      <c r="AL182" s="373"/>
      <c r="AM182" s="385"/>
      <c r="AN182" s="385"/>
      <c r="AO182" s="385"/>
      <c r="AP182" s="385"/>
      <c r="AQ182" s="374"/>
      <c r="AR182" s="374"/>
      <c r="AS182" s="385"/>
      <c r="AT182" s="374"/>
      <c r="AU182" s="385"/>
      <c r="AV182" s="385"/>
    </row>
    <row r="183" spans="12:48" ht="45.95" customHeight="1" x14ac:dyDescent="0.55000000000000004">
      <c r="L183" s="360"/>
      <c r="M183" s="360"/>
      <c r="N183" s="384"/>
      <c r="O183" s="384"/>
      <c r="P183" s="384"/>
      <c r="Q183" s="384"/>
      <c r="R183" s="384"/>
      <c r="S183" s="360"/>
      <c r="T183" s="368"/>
      <c r="U183" s="369"/>
      <c r="V183" s="385"/>
      <c r="W183" s="385"/>
      <c r="X183" s="370"/>
      <c r="Y183" s="386"/>
      <c r="Z183" s="370"/>
      <c r="AA183" s="370"/>
      <c r="AB183" s="370"/>
      <c r="AC183" s="370"/>
      <c r="AD183" s="370"/>
      <c r="AE183" s="370"/>
      <c r="AF183" s="370"/>
      <c r="AG183" s="370"/>
      <c r="AH183" s="370"/>
      <c r="AI183" s="385"/>
      <c r="AJ183" s="374"/>
      <c r="AK183" s="385"/>
      <c r="AL183" s="373"/>
      <c r="AM183" s="385"/>
      <c r="AN183" s="385"/>
      <c r="AO183" s="385"/>
      <c r="AP183" s="385"/>
      <c r="AQ183" s="374"/>
      <c r="AR183" s="374"/>
      <c r="AS183" s="385"/>
      <c r="AT183" s="374"/>
      <c r="AU183" s="385"/>
      <c r="AV183" s="385"/>
    </row>
    <row r="184" spans="12:48" ht="45.95" customHeight="1" x14ac:dyDescent="0.55000000000000004">
      <c r="L184" s="360"/>
      <c r="M184" s="360"/>
      <c r="N184" s="384"/>
      <c r="O184" s="384"/>
      <c r="P184" s="384"/>
      <c r="Q184" s="384"/>
      <c r="R184" s="384"/>
      <c r="S184" s="360"/>
      <c r="T184" s="368"/>
      <c r="U184" s="369"/>
      <c r="V184" s="385"/>
      <c r="W184" s="385"/>
      <c r="X184" s="370"/>
      <c r="Y184" s="386"/>
      <c r="Z184" s="370"/>
      <c r="AA184" s="370"/>
      <c r="AB184" s="370"/>
      <c r="AC184" s="370"/>
      <c r="AD184" s="370"/>
      <c r="AE184" s="370"/>
      <c r="AF184" s="370"/>
      <c r="AG184" s="370"/>
      <c r="AH184" s="370"/>
      <c r="AI184" s="385"/>
      <c r="AJ184" s="374"/>
      <c r="AK184" s="385"/>
      <c r="AL184" s="373"/>
      <c r="AM184" s="385"/>
      <c r="AN184" s="385"/>
      <c r="AO184" s="385"/>
      <c r="AP184" s="385"/>
      <c r="AQ184" s="374"/>
      <c r="AR184" s="374"/>
      <c r="AS184" s="385"/>
      <c r="AT184" s="374"/>
      <c r="AU184" s="385"/>
      <c r="AV184" s="385"/>
    </row>
    <row r="185" spans="12:48" ht="45.95" customHeight="1" x14ac:dyDescent="0.55000000000000004">
      <c r="L185" s="360"/>
      <c r="M185" s="360"/>
      <c r="N185" s="384"/>
      <c r="O185" s="384"/>
      <c r="P185" s="384"/>
      <c r="Q185" s="384"/>
      <c r="R185" s="384"/>
      <c r="S185" s="360"/>
      <c r="T185" s="368"/>
      <c r="U185" s="369"/>
      <c r="V185" s="385"/>
      <c r="W185" s="385"/>
      <c r="X185" s="370"/>
      <c r="Y185" s="386"/>
      <c r="Z185" s="370"/>
      <c r="AA185" s="370"/>
      <c r="AB185" s="370"/>
      <c r="AC185" s="370"/>
      <c r="AD185" s="370"/>
      <c r="AE185" s="370"/>
      <c r="AF185" s="370"/>
      <c r="AG185" s="370"/>
      <c r="AH185" s="370"/>
      <c r="AI185" s="385"/>
      <c r="AJ185" s="374"/>
      <c r="AK185" s="385"/>
      <c r="AL185" s="373"/>
      <c r="AM185" s="385"/>
      <c r="AN185" s="385"/>
      <c r="AO185" s="385"/>
      <c r="AP185" s="385"/>
      <c r="AQ185" s="374"/>
      <c r="AR185" s="374"/>
      <c r="AS185" s="385"/>
      <c r="AT185" s="374"/>
      <c r="AU185" s="385"/>
      <c r="AV185" s="385"/>
    </row>
    <row r="186" spans="12:48" ht="45.95" customHeight="1" x14ac:dyDescent="0.55000000000000004">
      <c r="L186" s="360"/>
      <c r="M186" s="360"/>
      <c r="N186" s="384"/>
      <c r="O186" s="384"/>
      <c r="P186" s="384"/>
      <c r="Q186" s="384"/>
      <c r="R186" s="384"/>
      <c r="S186" s="360"/>
      <c r="T186" s="368"/>
      <c r="U186" s="369"/>
      <c r="V186" s="385"/>
      <c r="W186" s="385"/>
      <c r="X186" s="370"/>
      <c r="Y186" s="386"/>
      <c r="Z186" s="370"/>
      <c r="AA186" s="370"/>
      <c r="AB186" s="370"/>
      <c r="AC186" s="370"/>
      <c r="AD186" s="370"/>
      <c r="AE186" s="370"/>
      <c r="AF186" s="370"/>
      <c r="AG186" s="370"/>
      <c r="AH186" s="370"/>
      <c r="AI186" s="385"/>
      <c r="AJ186" s="374"/>
      <c r="AK186" s="385"/>
      <c r="AL186" s="373"/>
      <c r="AM186" s="385"/>
      <c r="AN186" s="385"/>
      <c r="AO186" s="385"/>
      <c r="AP186" s="385"/>
      <c r="AQ186" s="374"/>
      <c r="AR186" s="374"/>
      <c r="AS186" s="385"/>
      <c r="AT186" s="374"/>
      <c r="AU186" s="385"/>
      <c r="AV186" s="385"/>
    </row>
    <row r="187" spans="12:48" ht="45.95" customHeight="1" x14ac:dyDescent="0.55000000000000004">
      <c r="L187" s="360"/>
      <c r="M187" s="360"/>
      <c r="N187" s="384"/>
      <c r="O187" s="384"/>
      <c r="P187" s="384"/>
      <c r="Q187" s="384"/>
      <c r="R187" s="384"/>
      <c r="S187" s="360"/>
      <c r="T187" s="368"/>
      <c r="U187" s="369"/>
      <c r="V187" s="385"/>
      <c r="W187" s="385"/>
      <c r="X187" s="370"/>
      <c r="Y187" s="386"/>
      <c r="Z187" s="370"/>
      <c r="AA187" s="370"/>
      <c r="AB187" s="370"/>
      <c r="AC187" s="370"/>
      <c r="AD187" s="370"/>
      <c r="AE187" s="370"/>
      <c r="AF187" s="370"/>
      <c r="AG187" s="370"/>
      <c r="AH187" s="370"/>
      <c r="AI187" s="385"/>
      <c r="AJ187" s="374"/>
      <c r="AK187" s="385"/>
      <c r="AL187" s="373"/>
      <c r="AM187" s="385"/>
      <c r="AN187" s="385"/>
      <c r="AO187" s="385"/>
      <c r="AP187" s="385"/>
      <c r="AQ187" s="374"/>
      <c r="AR187" s="374"/>
      <c r="AS187" s="385"/>
      <c r="AT187" s="374"/>
      <c r="AU187" s="385"/>
      <c r="AV187" s="385"/>
    </row>
    <row r="188" spans="12:48" ht="45.95" customHeight="1" x14ac:dyDescent="0.55000000000000004">
      <c r="L188" s="360"/>
      <c r="M188" s="360"/>
      <c r="N188" s="384"/>
      <c r="O188" s="384"/>
      <c r="P188" s="384"/>
      <c r="Q188" s="384"/>
      <c r="R188" s="384"/>
      <c r="S188" s="360"/>
      <c r="T188" s="368"/>
      <c r="U188" s="369"/>
      <c r="V188" s="385"/>
      <c r="W188" s="385"/>
      <c r="X188" s="370"/>
      <c r="Y188" s="386"/>
      <c r="Z188" s="370"/>
      <c r="AA188" s="370"/>
      <c r="AB188" s="370"/>
      <c r="AC188" s="370"/>
      <c r="AD188" s="370"/>
      <c r="AE188" s="370"/>
      <c r="AF188" s="370"/>
      <c r="AG188" s="370"/>
      <c r="AH188" s="370"/>
      <c r="AI188" s="385"/>
      <c r="AJ188" s="374"/>
      <c r="AK188" s="385"/>
      <c r="AL188" s="373"/>
      <c r="AM188" s="385"/>
      <c r="AN188" s="385"/>
      <c r="AO188" s="385"/>
      <c r="AP188" s="385"/>
      <c r="AQ188" s="374"/>
      <c r="AR188" s="374"/>
      <c r="AS188" s="385"/>
      <c r="AT188" s="374"/>
      <c r="AU188" s="385"/>
      <c r="AV188" s="385"/>
    </row>
    <row r="189" spans="12:48" ht="45.95" customHeight="1" x14ac:dyDescent="0.55000000000000004">
      <c r="L189" s="360"/>
      <c r="M189" s="360"/>
      <c r="N189" s="384"/>
      <c r="O189" s="384"/>
      <c r="P189" s="384"/>
      <c r="Q189" s="384"/>
      <c r="R189" s="384"/>
      <c r="S189" s="360"/>
      <c r="T189" s="368"/>
      <c r="U189" s="369"/>
      <c r="V189" s="385"/>
      <c r="W189" s="385"/>
      <c r="X189" s="370"/>
      <c r="Y189" s="386"/>
      <c r="Z189" s="370"/>
      <c r="AA189" s="370"/>
      <c r="AB189" s="370"/>
      <c r="AC189" s="370"/>
      <c r="AD189" s="370"/>
      <c r="AE189" s="370"/>
      <c r="AF189" s="370"/>
      <c r="AG189" s="370"/>
      <c r="AH189" s="370"/>
      <c r="AI189" s="385"/>
      <c r="AJ189" s="374"/>
      <c r="AK189" s="385"/>
      <c r="AL189" s="373"/>
      <c r="AM189" s="385"/>
      <c r="AN189" s="385"/>
      <c r="AO189" s="385"/>
      <c r="AP189" s="385"/>
      <c r="AQ189" s="374"/>
      <c r="AR189" s="374"/>
      <c r="AS189" s="385"/>
      <c r="AT189" s="374"/>
      <c r="AU189" s="385"/>
      <c r="AV189" s="385"/>
    </row>
    <row r="190" spans="12:48" ht="45.95" customHeight="1" x14ac:dyDescent="0.55000000000000004">
      <c r="L190" s="360"/>
      <c r="M190" s="360"/>
      <c r="N190" s="384"/>
      <c r="O190" s="384"/>
      <c r="P190" s="384"/>
      <c r="Q190" s="384"/>
      <c r="R190" s="384"/>
      <c r="S190" s="360"/>
      <c r="T190" s="368"/>
      <c r="U190" s="369"/>
      <c r="V190" s="385"/>
      <c r="W190" s="385"/>
      <c r="X190" s="370"/>
      <c r="Y190" s="386"/>
      <c r="Z190" s="370"/>
      <c r="AA190" s="370"/>
      <c r="AB190" s="370"/>
      <c r="AC190" s="370"/>
      <c r="AD190" s="370"/>
      <c r="AE190" s="370"/>
      <c r="AF190" s="370"/>
      <c r="AG190" s="370"/>
      <c r="AH190" s="370"/>
      <c r="AI190" s="385"/>
      <c r="AJ190" s="374"/>
      <c r="AK190" s="385"/>
      <c r="AL190" s="373"/>
      <c r="AM190" s="385"/>
      <c r="AN190" s="385"/>
      <c r="AO190" s="385"/>
      <c r="AP190" s="385"/>
      <c r="AQ190" s="374"/>
      <c r="AR190" s="374"/>
      <c r="AS190" s="385"/>
      <c r="AT190" s="374"/>
      <c r="AU190" s="385"/>
      <c r="AV190" s="385"/>
    </row>
    <row r="191" spans="12:48" ht="45.95" customHeight="1" x14ac:dyDescent="0.55000000000000004">
      <c r="L191" s="360"/>
      <c r="M191" s="360"/>
      <c r="N191" s="384"/>
      <c r="O191" s="384"/>
      <c r="P191" s="384"/>
      <c r="Q191" s="384"/>
      <c r="R191" s="384"/>
      <c r="S191" s="360"/>
      <c r="T191" s="368"/>
      <c r="U191" s="369"/>
      <c r="V191" s="385"/>
      <c r="W191" s="385"/>
      <c r="X191" s="370"/>
      <c r="Y191" s="386"/>
      <c r="Z191" s="370"/>
      <c r="AA191" s="370"/>
      <c r="AB191" s="370"/>
      <c r="AC191" s="370"/>
      <c r="AD191" s="370"/>
      <c r="AE191" s="370"/>
      <c r="AF191" s="370"/>
      <c r="AG191" s="370"/>
      <c r="AH191" s="370"/>
      <c r="AI191" s="385"/>
      <c r="AJ191" s="374"/>
      <c r="AK191" s="385"/>
      <c r="AL191" s="373"/>
      <c r="AM191" s="385"/>
      <c r="AN191" s="385"/>
      <c r="AO191" s="385"/>
      <c r="AP191" s="385"/>
      <c r="AQ191" s="374"/>
      <c r="AR191" s="374"/>
      <c r="AS191" s="385"/>
      <c r="AT191" s="374"/>
      <c r="AU191" s="385"/>
      <c r="AV191" s="385"/>
    </row>
    <row r="192" spans="12:48" ht="45.95" customHeight="1" x14ac:dyDescent="0.55000000000000004">
      <c r="L192" s="360"/>
      <c r="M192" s="360"/>
      <c r="N192" s="384"/>
      <c r="O192" s="384"/>
      <c r="P192" s="384"/>
      <c r="Q192" s="384"/>
      <c r="R192" s="384"/>
      <c r="S192" s="360"/>
      <c r="T192" s="368"/>
      <c r="U192" s="369"/>
      <c r="V192" s="385"/>
      <c r="W192" s="385"/>
      <c r="X192" s="370"/>
      <c r="Y192" s="386"/>
      <c r="Z192" s="370"/>
      <c r="AA192" s="370"/>
      <c r="AB192" s="370"/>
      <c r="AC192" s="370"/>
      <c r="AD192" s="370"/>
      <c r="AE192" s="370"/>
      <c r="AF192" s="370"/>
      <c r="AG192" s="370"/>
      <c r="AH192" s="370"/>
      <c r="AI192" s="385"/>
      <c r="AJ192" s="374"/>
      <c r="AK192" s="385"/>
      <c r="AL192" s="373"/>
      <c r="AM192" s="385"/>
      <c r="AN192" s="385"/>
      <c r="AO192" s="385"/>
      <c r="AP192" s="385"/>
      <c r="AQ192" s="374"/>
      <c r="AR192" s="374"/>
      <c r="AS192" s="385"/>
      <c r="AT192" s="374"/>
      <c r="AU192" s="385"/>
      <c r="AV192" s="385"/>
    </row>
    <row r="193" spans="12:48" ht="45.95" customHeight="1" x14ac:dyDescent="0.55000000000000004">
      <c r="L193" s="360"/>
      <c r="M193" s="360"/>
      <c r="N193" s="384"/>
      <c r="O193" s="384"/>
      <c r="P193" s="384"/>
      <c r="Q193" s="384"/>
      <c r="R193" s="384"/>
      <c r="S193" s="360"/>
      <c r="T193" s="368"/>
      <c r="U193" s="369"/>
      <c r="V193" s="385"/>
      <c r="W193" s="385"/>
      <c r="X193" s="370"/>
      <c r="Y193" s="386"/>
      <c r="Z193" s="370"/>
      <c r="AA193" s="370"/>
      <c r="AB193" s="370"/>
      <c r="AC193" s="370"/>
      <c r="AD193" s="370"/>
      <c r="AE193" s="370"/>
      <c r="AF193" s="370"/>
      <c r="AG193" s="370"/>
      <c r="AH193" s="370"/>
      <c r="AI193" s="385"/>
      <c r="AJ193" s="374"/>
      <c r="AK193" s="385"/>
      <c r="AL193" s="373"/>
      <c r="AM193" s="385"/>
      <c r="AN193" s="385"/>
      <c r="AO193" s="385"/>
      <c r="AP193" s="385"/>
      <c r="AQ193" s="374"/>
      <c r="AR193" s="374"/>
      <c r="AS193" s="385"/>
      <c r="AT193" s="374"/>
      <c r="AU193" s="385"/>
      <c r="AV193" s="385"/>
    </row>
    <row r="194" spans="12:48" ht="45.95" customHeight="1" x14ac:dyDescent="0.55000000000000004">
      <c r="L194" s="360"/>
      <c r="M194" s="360"/>
      <c r="N194" s="384"/>
      <c r="O194" s="384"/>
      <c r="P194" s="384"/>
      <c r="Q194" s="384"/>
      <c r="R194" s="384"/>
      <c r="S194" s="360"/>
      <c r="T194" s="368"/>
      <c r="U194" s="369"/>
      <c r="V194" s="385"/>
      <c r="W194" s="385"/>
      <c r="X194" s="370"/>
      <c r="Y194" s="386"/>
      <c r="Z194" s="370"/>
      <c r="AA194" s="370"/>
      <c r="AB194" s="370"/>
      <c r="AC194" s="370"/>
      <c r="AD194" s="370"/>
      <c r="AE194" s="370"/>
      <c r="AF194" s="370"/>
      <c r="AG194" s="370"/>
      <c r="AH194" s="370"/>
      <c r="AI194" s="385"/>
      <c r="AJ194" s="374"/>
      <c r="AK194" s="385"/>
      <c r="AL194" s="373"/>
      <c r="AM194" s="385"/>
      <c r="AN194" s="385"/>
      <c r="AO194" s="385"/>
      <c r="AP194" s="385"/>
      <c r="AQ194" s="374"/>
      <c r="AR194" s="374"/>
      <c r="AS194" s="385"/>
      <c r="AT194" s="374"/>
      <c r="AU194" s="385"/>
      <c r="AV194" s="385"/>
    </row>
    <row r="195" spans="12:48" ht="45.95" customHeight="1" x14ac:dyDescent="0.55000000000000004">
      <c r="L195" s="360"/>
      <c r="M195" s="360"/>
      <c r="N195" s="384"/>
      <c r="O195" s="384"/>
      <c r="P195" s="384"/>
      <c r="Q195" s="384"/>
      <c r="R195" s="384"/>
      <c r="S195" s="360"/>
      <c r="T195" s="368"/>
      <c r="U195" s="369"/>
      <c r="V195" s="385"/>
      <c r="W195" s="385"/>
      <c r="X195" s="370"/>
      <c r="Y195" s="386"/>
      <c r="Z195" s="370"/>
      <c r="AA195" s="370"/>
      <c r="AB195" s="370"/>
      <c r="AC195" s="370"/>
      <c r="AD195" s="370"/>
      <c r="AE195" s="370"/>
      <c r="AF195" s="370"/>
      <c r="AG195" s="370"/>
      <c r="AH195" s="370"/>
      <c r="AI195" s="385"/>
      <c r="AJ195" s="374"/>
      <c r="AK195" s="385"/>
      <c r="AL195" s="373"/>
      <c r="AM195" s="385"/>
      <c r="AN195" s="385"/>
      <c r="AO195" s="385"/>
      <c r="AP195" s="385"/>
      <c r="AQ195" s="374"/>
      <c r="AR195" s="374"/>
      <c r="AS195" s="385"/>
      <c r="AT195" s="374"/>
      <c r="AU195" s="385"/>
      <c r="AV195" s="385"/>
    </row>
    <row r="196" spans="12:48" ht="45.95" customHeight="1" x14ac:dyDescent="0.55000000000000004">
      <c r="L196" s="360"/>
      <c r="M196" s="360"/>
      <c r="N196" s="384"/>
      <c r="O196" s="384"/>
      <c r="P196" s="384"/>
      <c r="Q196" s="384"/>
      <c r="R196" s="384"/>
      <c r="S196" s="360"/>
      <c r="T196" s="368"/>
      <c r="U196" s="369"/>
      <c r="V196" s="385"/>
      <c r="W196" s="385"/>
      <c r="X196" s="370"/>
      <c r="Y196" s="386"/>
      <c r="Z196" s="370"/>
      <c r="AA196" s="370"/>
      <c r="AB196" s="370"/>
      <c r="AC196" s="370"/>
      <c r="AD196" s="370"/>
      <c r="AE196" s="370"/>
      <c r="AF196" s="370"/>
      <c r="AG196" s="370"/>
      <c r="AH196" s="370"/>
      <c r="AI196" s="385"/>
      <c r="AJ196" s="374"/>
      <c r="AK196" s="385"/>
      <c r="AL196" s="373"/>
      <c r="AM196" s="385"/>
      <c r="AN196" s="385"/>
      <c r="AO196" s="385"/>
      <c r="AP196" s="385"/>
      <c r="AQ196" s="374"/>
      <c r="AR196" s="374"/>
      <c r="AS196" s="385"/>
      <c r="AT196" s="374"/>
      <c r="AU196" s="385"/>
      <c r="AV196" s="385"/>
    </row>
    <row r="197" spans="12:48" ht="45.95" customHeight="1" x14ac:dyDescent="0.55000000000000004">
      <c r="L197" s="360"/>
      <c r="M197" s="360"/>
      <c r="N197" s="384"/>
      <c r="O197" s="384"/>
      <c r="P197" s="384"/>
      <c r="Q197" s="384"/>
      <c r="R197" s="384"/>
      <c r="S197" s="360"/>
      <c r="T197" s="368"/>
      <c r="U197" s="369"/>
      <c r="V197" s="385"/>
      <c r="W197" s="385"/>
      <c r="X197" s="370"/>
      <c r="Y197" s="386"/>
      <c r="Z197" s="370"/>
      <c r="AA197" s="370"/>
      <c r="AB197" s="370"/>
      <c r="AC197" s="370"/>
      <c r="AD197" s="370"/>
      <c r="AE197" s="370"/>
      <c r="AF197" s="370"/>
      <c r="AG197" s="370"/>
      <c r="AH197" s="370"/>
      <c r="AI197" s="385"/>
      <c r="AJ197" s="374"/>
      <c r="AK197" s="385"/>
      <c r="AL197" s="373"/>
      <c r="AM197" s="385"/>
      <c r="AN197" s="385"/>
      <c r="AO197" s="385"/>
      <c r="AP197" s="385"/>
      <c r="AQ197" s="374"/>
      <c r="AR197" s="374"/>
      <c r="AS197" s="385"/>
      <c r="AT197" s="374"/>
      <c r="AU197" s="385"/>
      <c r="AV197" s="385"/>
    </row>
    <row r="198" spans="12:48" ht="45.95" customHeight="1" x14ac:dyDescent="0.55000000000000004">
      <c r="L198" s="360"/>
      <c r="M198" s="360"/>
      <c r="N198" s="384"/>
      <c r="O198" s="384"/>
      <c r="P198" s="384"/>
      <c r="Q198" s="384"/>
      <c r="R198" s="384"/>
      <c r="S198" s="360"/>
      <c r="T198" s="368"/>
      <c r="U198" s="369"/>
      <c r="V198" s="385"/>
      <c r="W198" s="385"/>
      <c r="X198" s="370"/>
      <c r="Y198" s="386"/>
      <c r="Z198" s="370"/>
      <c r="AA198" s="370"/>
      <c r="AB198" s="370"/>
      <c r="AC198" s="370"/>
      <c r="AD198" s="370"/>
      <c r="AE198" s="370"/>
      <c r="AF198" s="370"/>
      <c r="AG198" s="370"/>
      <c r="AH198" s="370"/>
      <c r="AI198" s="385"/>
      <c r="AJ198" s="374"/>
      <c r="AK198" s="385"/>
      <c r="AL198" s="373"/>
      <c r="AM198" s="385"/>
      <c r="AN198" s="385"/>
      <c r="AO198" s="385"/>
      <c r="AP198" s="385"/>
      <c r="AQ198" s="374"/>
      <c r="AR198" s="374"/>
      <c r="AS198" s="385"/>
      <c r="AT198" s="374"/>
      <c r="AU198" s="385"/>
      <c r="AV198" s="385"/>
    </row>
    <row r="199" spans="12:48" ht="45.95" customHeight="1" x14ac:dyDescent="0.55000000000000004">
      <c r="L199" s="360"/>
      <c r="M199" s="360"/>
      <c r="N199" s="384"/>
      <c r="O199" s="384"/>
      <c r="P199" s="384"/>
      <c r="Q199" s="384"/>
      <c r="R199" s="384"/>
      <c r="S199" s="360"/>
      <c r="T199" s="368"/>
      <c r="U199" s="369"/>
      <c r="V199" s="385"/>
      <c r="W199" s="385"/>
      <c r="X199" s="370"/>
      <c r="Y199" s="386"/>
      <c r="Z199" s="370"/>
      <c r="AA199" s="370"/>
      <c r="AB199" s="370"/>
      <c r="AC199" s="370"/>
      <c r="AD199" s="370"/>
      <c r="AE199" s="370"/>
      <c r="AF199" s="370"/>
      <c r="AG199" s="370"/>
      <c r="AH199" s="370"/>
      <c r="AI199" s="385"/>
      <c r="AJ199" s="374"/>
      <c r="AK199" s="385"/>
      <c r="AL199" s="373"/>
      <c r="AM199" s="385"/>
      <c r="AN199" s="385"/>
      <c r="AO199" s="385"/>
      <c r="AP199" s="385"/>
      <c r="AQ199" s="374"/>
      <c r="AR199" s="374"/>
      <c r="AS199" s="385"/>
      <c r="AT199" s="374"/>
      <c r="AU199" s="385"/>
      <c r="AV199" s="385"/>
    </row>
    <row r="200" spans="12:48" ht="45.95" customHeight="1" x14ac:dyDescent="0.55000000000000004">
      <c r="L200" s="360"/>
      <c r="M200" s="360"/>
      <c r="N200" s="384"/>
      <c r="O200" s="384"/>
      <c r="P200" s="384"/>
      <c r="Q200" s="384"/>
      <c r="R200" s="384"/>
      <c r="S200" s="360"/>
      <c r="T200" s="368"/>
      <c r="U200" s="369"/>
      <c r="V200" s="385"/>
      <c r="W200" s="385"/>
      <c r="X200" s="370"/>
      <c r="Y200" s="386"/>
      <c r="Z200" s="370"/>
      <c r="AA200" s="370"/>
      <c r="AB200" s="370"/>
      <c r="AC200" s="370"/>
      <c r="AD200" s="370"/>
      <c r="AE200" s="370"/>
      <c r="AF200" s="370"/>
      <c r="AG200" s="370"/>
      <c r="AH200" s="370"/>
      <c r="AI200" s="385"/>
      <c r="AJ200" s="374"/>
      <c r="AK200" s="385"/>
      <c r="AL200" s="373"/>
      <c r="AM200" s="385"/>
      <c r="AN200" s="385"/>
      <c r="AO200" s="385"/>
      <c r="AP200" s="385"/>
      <c r="AQ200" s="374"/>
      <c r="AR200" s="374"/>
      <c r="AS200" s="385"/>
      <c r="AT200" s="374"/>
      <c r="AU200" s="385"/>
      <c r="AV200" s="385"/>
    </row>
    <row r="201" spans="12:48" ht="45.95" customHeight="1" x14ac:dyDescent="0.55000000000000004">
      <c r="L201" s="360"/>
      <c r="M201" s="360"/>
      <c r="N201" s="384"/>
      <c r="O201" s="384"/>
      <c r="P201" s="384"/>
      <c r="Q201" s="384"/>
      <c r="R201" s="384"/>
      <c r="S201" s="360"/>
      <c r="T201" s="368"/>
      <c r="U201" s="369"/>
      <c r="V201" s="385"/>
      <c r="W201" s="385"/>
      <c r="X201" s="370"/>
      <c r="Y201" s="386"/>
      <c r="Z201" s="370"/>
      <c r="AA201" s="370"/>
      <c r="AB201" s="370"/>
      <c r="AC201" s="370"/>
      <c r="AD201" s="370"/>
      <c r="AE201" s="370"/>
      <c r="AF201" s="370"/>
      <c r="AG201" s="370"/>
      <c r="AH201" s="370"/>
      <c r="AI201" s="385"/>
      <c r="AJ201" s="374"/>
      <c r="AK201" s="385"/>
      <c r="AL201" s="373"/>
      <c r="AM201" s="385"/>
      <c r="AN201" s="385"/>
      <c r="AO201" s="385"/>
      <c r="AP201" s="385"/>
      <c r="AQ201" s="374"/>
      <c r="AR201" s="374"/>
      <c r="AS201" s="385"/>
      <c r="AT201" s="374"/>
      <c r="AU201" s="385"/>
      <c r="AV201" s="385"/>
    </row>
    <row r="202" spans="12:48" ht="45.95" customHeight="1" x14ac:dyDescent="0.55000000000000004">
      <c r="L202" s="360"/>
      <c r="M202" s="360"/>
      <c r="N202" s="384"/>
      <c r="O202" s="384"/>
      <c r="P202" s="384"/>
      <c r="Q202" s="384"/>
      <c r="R202" s="384"/>
      <c r="S202" s="360"/>
      <c r="T202" s="368"/>
      <c r="U202" s="369"/>
      <c r="V202" s="385"/>
      <c r="W202" s="385"/>
      <c r="X202" s="370"/>
      <c r="Y202" s="386"/>
      <c r="Z202" s="370"/>
      <c r="AA202" s="370"/>
      <c r="AB202" s="370"/>
      <c r="AC202" s="370"/>
      <c r="AD202" s="370"/>
      <c r="AE202" s="370"/>
      <c r="AF202" s="370"/>
      <c r="AG202" s="370"/>
      <c r="AH202" s="370"/>
      <c r="AI202" s="385"/>
      <c r="AJ202" s="374"/>
      <c r="AK202" s="385"/>
      <c r="AL202" s="373"/>
      <c r="AM202" s="385"/>
      <c r="AN202" s="385"/>
      <c r="AO202" s="385"/>
      <c r="AP202" s="385"/>
      <c r="AQ202" s="374"/>
      <c r="AR202" s="374"/>
      <c r="AS202" s="385"/>
      <c r="AT202" s="374"/>
      <c r="AU202" s="385"/>
      <c r="AV202" s="385"/>
    </row>
    <row r="203" spans="12:48" ht="45.95" customHeight="1" x14ac:dyDescent="0.55000000000000004">
      <c r="L203" s="360"/>
      <c r="M203" s="360"/>
      <c r="N203" s="384"/>
      <c r="O203" s="384"/>
      <c r="P203" s="384"/>
      <c r="Q203" s="384"/>
      <c r="R203" s="384"/>
      <c r="S203" s="360"/>
      <c r="T203" s="368"/>
      <c r="U203" s="369"/>
      <c r="V203" s="385"/>
      <c r="W203" s="385"/>
      <c r="X203" s="370"/>
      <c r="Y203" s="386"/>
      <c r="Z203" s="370"/>
      <c r="AA203" s="370"/>
      <c r="AB203" s="370"/>
      <c r="AC203" s="370"/>
      <c r="AD203" s="370"/>
      <c r="AE203" s="370"/>
      <c r="AF203" s="370"/>
      <c r="AG203" s="370"/>
      <c r="AH203" s="370"/>
      <c r="AI203" s="385"/>
      <c r="AJ203" s="374"/>
      <c r="AK203" s="385"/>
      <c r="AL203" s="373"/>
      <c r="AM203" s="385"/>
      <c r="AN203" s="385"/>
      <c r="AO203" s="385"/>
      <c r="AP203" s="385"/>
      <c r="AQ203" s="374"/>
      <c r="AR203" s="374"/>
      <c r="AS203" s="385"/>
      <c r="AT203" s="374"/>
      <c r="AU203" s="385"/>
      <c r="AV203" s="385"/>
    </row>
    <row r="204" spans="12:48" ht="45.95" customHeight="1" x14ac:dyDescent="0.55000000000000004">
      <c r="L204" s="360"/>
      <c r="M204" s="360"/>
      <c r="N204" s="384"/>
      <c r="O204" s="384"/>
      <c r="P204" s="384"/>
      <c r="Q204" s="384"/>
      <c r="R204" s="384"/>
      <c r="S204" s="360"/>
      <c r="T204" s="368"/>
      <c r="U204" s="385"/>
      <c r="V204" s="385"/>
      <c r="W204" s="385"/>
      <c r="X204" s="370"/>
      <c r="Y204" s="386"/>
      <c r="Z204" s="370"/>
      <c r="AA204" s="370"/>
      <c r="AB204" s="370"/>
      <c r="AC204" s="370"/>
      <c r="AD204" s="370"/>
      <c r="AE204" s="370"/>
      <c r="AF204" s="370"/>
      <c r="AG204" s="370"/>
      <c r="AH204" s="370"/>
      <c r="AI204" s="385"/>
      <c r="AJ204" s="374"/>
      <c r="AK204" s="385"/>
      <c r="AL204" s="373"/>
      <c r="AM204" s="385"/>
      <c r="AN204" s="385"/>
      <c r="AO204" s="385"/>
      <c r="AP204" s="385"/>
      <c r="AQ204" s="374"/>
      <c r="AR204" s="374"/>
      <c r="AS204" s="385"/>
      <c r="AT204" s="374"/>
      <c r="AU204" s="385"/>
      <c r="AV204" s="385"/>
    </row>
    <row r="205" spans="12:48" ht="45.95" customHeight="1" x14ac:dyDescent="0.55000000000000004">
      <c r="L205" s="360"/>
      <c r="M205" s="360"/>
      <c r="N205" s="384"/>
      <c r="O205" s="384"/>
      <c r="P205" s="384"/>
      <c r="Q205" s="384"/>
      <c r="R205" s="384"/>
      <c r="S205" s="360"/>
      <c r="T205" s="368"/>
      <c r="U205" s="385"/>
      <c r="V205" s="385"/>
      <c r="W205" s="385"/>
      <c r="X205" s="370"/>
      <c r="Y205" s="386"/>
      <c r="Z205" s="370"/>
      <c r="AA205" s="370"/>
      <c r="AB205" s="370"/>
      <c r="AC205" s="370"/>
      <c r="AD205" s="370"/>
      <c r="AE205" s="370"/>
      <c r="AF205" s="370"/>
      <c r="AG205" s="370"/>
      <c r="AH205" s="370"/>
      <c r="AI205" s="385"/>
      <c r="AJ205" s="374"/>
      <c r="AK205" s="385"/>
      <c r="AL205" s="373"/>
      <c r="AM205" s="385"/>
      <c r="AN205" s="385"/>
      <c r="AO205" s="385"/>
      <c r="AP205" s="385"/>
      <c r="AQ205" s="374"/>
      <c r="AR205" s="374"/>
      <c r="AS205" s="385"/>
      <c r="AT205" s="374"/>
      <c r="AU205" s="385"/>
      <c r="AV205" s="385"/>
    </row>
    <row r="206" spans="12:48" ht="45.95" customHeight="1" x14ac:dyDescent="0.55000000000000004">
      <c r="L206" s="360"/>
      <c r="M206" s="360"/>
      <c r="N206" s="384"/>
      <c r="O206" s="384"/>
      <c r="P206" s="384"/>
      <c r="Q206" s="384"/>
      <c r="R206" s="384"/>
      <c r="S206" s="360"/>
      <c r="T206" s="368"/>
      <c r="U206" s="385"/>
      <c r="V206" s="385"/>
      <c r="W206" s="385"/>
      <c r="X206" s="370"/>
      <c r="Y206" s="386"/>
      <c r="Z206" s="370"/>
      <c r="AA206" s="370"/>
      <c r="AB206" s="370"/>
      <c r="AC206" s="370"/>
      <c r="AD206" s="370"/>
      <c r="AE206" s="370"/>
      <c r="AF206" s="370"/>
      <c r="AG206" s="370"/>
      <c r="AH206" s="370"/>
      <c r="AI206" s="385"/>
      <c r="AJ206" s="374"/>
      <c r="AK206" s="385"/>
      <c r="AL206" s="373"/>
      <c r="AM206" s="385"/>
      <c r="AN206" s="385"/>
      <c r="AO206" s="385"/>
      <c r="AP206" s="385"/>
      <c r="AQ206" s="374"/>
      <c r="AR206" s="374"/>
      <c r="AS206" s="385"/>
      <c r="AT206" s="374"/>
      <c r="AU206" s="385"/>
      <c r="AV206" s="385"/>
    </row>
    <row r="207" spans="12:48" ht="45.95" customHeight="1" x14ac:dyDescent="0.55000000000000004">
      <c r="L207" s="360"/>
      <c r="M207" s="360"/>
      <c r="N207" s="384"/>
      <c r="O207" s="384"/>
      <c r="P207" s="384"/>
      <c r="Q207" s="384"/>
      <c r="R207" s="384"/>
      <c r="S207" s="360"/>
      <c r="T207" s="368"/>
      <c r="U207" s="385"/>
      <c r="V207" s="385"/>
      <c r="W207" s="385"/>
      <c r="X207" s="370"/>
      <c r="Y207" s="386"/>
      <c r="Z207" s="370"/>
      <c r="AA207" s="370"/>
      <c r="AB207" s="370"/>
      <c r="AC207" s="370"/>
      <c r="AD207" s="370"/>
      <c r="AE207" s="370"/>
      <c r="AF207" s="370"/>
      <c r="AG207" s="370"/>
      <c r="AH207" s="370"/>
      <c r="AI207" s="385"/>
      <c r="AJ207" s="374"/>
      <c r="AK207" s="385"/>
      <c r="AL207" s="373"/>
      <c r="AM207" s="385"/>
      <c r="AN207" s="385"/>
      <c r="AO207" s="385"/>
      <c r="AP207" s="385"/>
      <c r="AQ207" s="374"/>
      <c r="AR207" s="374"/>
      <c r="AS207" s="385"/>
      <c r="AT207" s="374"/>
      <c r="AU207" s="385"/>
      <c r="AV207" s="385"/>
    </row>
    <row r="208" spans="12:48" ht="45.95" customHeight="1" x14ac:dyDescent="0.55000000000000004">
      <c r="L208" s="360"/>
      <c r="M208" s="360"/>
      <c r="N208" s="384"/>
      <c r="O208" s="384"/>
      <c r="P208" s="384"/>
      <c r="Q208" s="384"/>
      <c r="R208" s="384"/>
      <c r="S208" s="360"/>
      <c r="T208" s="368"/>
      <c r="U208" s="385"/>
      <c r="V208" s="385"/>
      <c r="W208" s="385"/>
      <c r="X208" s="370"/>
      <c r="Y208" s="386"/>
      <c r="Z208" s="370"/>
      <c r="AA208" s="370"/>
      <c r="AB208" s="370"/>
      <c r="AC208" s="370"/>
      <c r="AD208" s="370"/>
      <c r="AE208" s="370"/>
      <c r="AF208" s="370"/>
      <c r="AG208" s="370"/>
      <c r="AH208" s="370"/>
      <c r="AI208" s="385"/>
      <c r="AJ208" s="374"/>
      <c r="AK208" s="385"/>
      <c r="AL208" s="373"/>
      <c r="AM208" s="385"/>
      <c r="AN208" s="385"/>
      <c r="AO208" s="385"/>
      <c r="AP208" s="385"/>
      <c r="AQ208" s="374"/>
      <c r="AR208" s="374"/>
      <c r="AS208" s="385"/>
      <c r="AT208" s="374"/>
      <c r="AU208" s="385"/>
      <c r="AV208" s="385"/>
    </row>
    <row r="209" spans="12:48" ht="45.95" customHeight="1" x14ac:dyDescent="0.55000000000000004">
      <c r="L209" s="360"/>
      <c r="M209" s="360"/>
      <c r="N209" s="384"/>
      <c r="O209" s="384"/>
      <c r="P209" s="384"/>
      <c r="Q209" s="384"/>
      <c r="R209" s="384"/>
      <c r="S209" s="360"/>
      <c r="T209" s="368"/>
      <c r="U209" s="385"/>
      <c r="V209" s="385"/>
      <c r="W209" s="385"/>
      <c r="X209" s="370"/>
      <c r="Y209" s="386"/>
      <c r="Z209" s="370"/>
      <c r="AA209" s="370"/>
      <c r="AB209" s="370"/>
      <c r="AC209" s="370"/>
      <c r="AD209" s="370"/>
      <c r="AE209" s="370"/>
      <c r="AF209" s="370"/>
      <c r="AG209" s="370"/>
      <c r="AH209" s="370"/>
      <c r="AI209" s="385"/>
      <c r="AJ209" s="374"/>
      <c r="AK209" s="385"/>
      <c r="AL209" s="373"/>
      <c r="AM209" s="385"/>
      <c r="AN209" s="385"/>
      <c r="AO209" s="385"/>
      <c r="AP209" s="385"/>
      <c r="AQ209" s="374"/>
      <c r="AR209" s="374"/>
      <c r="AS209" s="385"/>
      <c r="AT209" s="374"/>
      <c r="AU209" s="385"/>
      <c r="AV209" s="385"/>
    </row>
    <row r="210" spans="12:48" ht="45.95" customHeight="1" x14ac:dyDescent="0.55000000000000004">
      <c r="L210" s="360"/>
      <c r="M210" s="360"/>
      <c r="N210" s="384"/>
      <c r="O210" s="384"/>
      <c r="P210" s="384"/>
      <c r="Q210" s="384"/>
      <c r="R210" s="384"/>
      <c r="S210" s="360"/>
      <c r="T210" s="368"/>
      <c r="U210" s="385"/>
      <c r="V210" s="385"/>
      <c r="W210" s="385"/>
      <c r="X210" s="370"/>
      <c r="Y210" s="386"/>
      <c r="Z210" s="370"/>
      <c r="AA210" s="370"/>
      <c r="AB210" s="370"/>
      <c r="AC210" s="370"/>
      <c r="AD210" s="370"/>
      <c r="AE210" s="370"/>
      <c r="AF210" s="370"/>
      <c r="AG210" s="370"/>
      <c r="AH210" s="370"/>
      <c r="AI210" s="385"/>
      <c r="AJ210" s="374"/>
      <c r="AK210" s="385"/>
      <c r="AL210" s="373"/>
      <c r="AM210" s="385"/>
      <c r="AN210" s="385"/>
      <c r="AO210" s="385"/>
      <c r="AP210" s="385"/>
      <c r="AQ210" s="374"/>
      <c r="AR210" s="374"/>
      <c r="AS210" s="385"/>
      <c r="AT210" s="374"/>
      <c r="AU210" s="385"/>
      <c r="AV210" s="385"/>
    </row>
    <row r="211" spans="12:48" ht="45.95" customHeight="1" x14ac:dyDescent="0.55000000000000004">
      <c r="L211" s="360"/>
      <c r="M211" s="360"/>
      <c r="N211" s="384"/>
      <c r="O211" s="384"/>
      <c r="P211" s="384"/>
      <c r="Q211" s="384"/>
      <c r="R211" s="384"/>
      <c r="S211" s="360"/>
      <c r="T211" s="368"/>
      <c r="U211" s="385"/>
      <c r="V211" s="385"/>
      <c r="W211" s="385"/>
      <c r="X211" s="370"/>
      <c r="Y211" s="386"/>
      <c r="Z211" s="370"/>
      <c r="AA211" s="370"/>
      <c r="AB211" s="370"/>
      <c r="AC211" s="370"/>
      <c r="AD211" s="370"/>
      <c r="AE211" s="370"/>
      <c r="AF211" s="370"/>
      <c r="AG211" s="370"/>
      <c r="AH211" s="370"/>
      <c r="AI211" s="385"/>
      <c r="AJ211" s="374"/>
      <c r="AK211" s="385"/>
      <c r="AL211" s="373"/>
      <c r="AM211" s="385"/>
      <c r="AN211" s="385"/>
      <c r="AO211" s="385"/>
      <c r="AP211" s="385"/>
      <c r="AQ211" s="374"/>
      <c r="AR211" s="374"/>
      <c r="AS211" s="385"/>
      <c r="AT211" s="374"/>
      <c r="AU211" s="385"/>
      <c r="AV211" s="385"/>
    </row>
    <row r="212" spans="12:48" ht="45.95" customHeight="1" x14ac:dyDescent="0.55000000000000004">
      <c r="L212" s="360"/>
      <c r="M212" s="360"/>
      <c r="N212" s="384"/>
      <c r="O212" s="384"/>
      <c r="P212" s="384"/>
      <c r="Q212" s="384"/>
      <c r="R212" s="384"/>
      <c r="S212" s="360"/>
      <c r="T212" s="368"/>
      <c r="U212" s="385"/>
      <c r="V212" s="385"/>
      <c r="W212" s="385"/>
      <c r="X212" s="370"/>
      <c r="Y212" s="386"/>
      <c r="Z212" s="370"/>
      <c r="AA212" s="370"/>
      <c r="AB212" s="370"/>
      <c r="AC212" s="370"/>
      <c r="AD212" s="370"/>
      <c r="AE212" s="370"/>
      <c r="AF212" s="370"/>
      <c r="AG212" s="370"/>
      <c r="AH212" s="370"/>
      <c r="AI212" s="385"/>
      <c r="AJ212" s="374"/>
      <c r="AK212" s="385"/>
      <c r="AL212" s="373"/>
      <c r="AM212" s="385"/>
      <c r="AN212" s="385"/>
      <c r="AO212" s="385"/>
      <c r="AP212" s="385"/>
      <c r="AQ212" s="374"/>
      <c r="AR212" s="374"/>
      <c r="AS212" s="385"/>
      <c r="AT212" s="374"/>
      <c r="AU212" s="385"/>
      <c r="AV212" s="385"/>
    </row>
    <row r="213" spans="12:48" ht="45.95" customHeight="1" x14ac:dyDescent="0.55000000000000004">
      <c r="L213" s="360"/>
      <c r="M213" s="360"/>
      <c r="N213" s="384"/>
      <c r="O213" s="384"/>
      <c r="P213" s="384"/>
      <c r="Q213" s="384"/>
      <c r="R213" s="384"/>
      <c r="S213" s="360"/>
      <c r="T213" s="368"/>
      <c r="U213" s="385"/>
      <c r="V213" s="385"/>
      <c r="W213" s="385"/>
      <c r="X213" s="370"/>
      <c r="Y213" s="386"/>
      <c r="Z213" s="370"/>
      <c r="AA213" s="370"/>
      <c r="AB213" s="370"/>
      <c r="AC213" s="370"/>
      <c r="AD213" s="370"/>
      <c r="AE213" s="370"/>
      <c r="AF213" s="370"/>
      <c r="AG213" s="370"/>
      <c r="AH213" s="370"/>
      <c r="AI213" s="385"/>
      <c r="AJ213" s="374"/>
      <c r="AK213" s="385"/>
      <c r="AL213" s="373"/>
      <c r="AM213" s="385"/>
      <c r="AN213" s="385"/>
      <c r="AO213" s="385"/>
      <c r="AP213" s="385"/>
      <c r="AQ213" s="374"/>
      <c r="AR213" s="374"/>
      <c r="AS213" s="385"/>
      <c r="AT213" s="374"/>
      <c r="AU213" s="385"/>
      <c r="AV213" s="385"/>
    </row>
    <row r="214" spans="12:48" ht="45.95" customHeight="1" x14ac:dyDescent="0.55000000000000004">
      <c r="L214" s="360"/>
      <c r="M214" s="360"/>
      <c r="N214" s="384"/>
      <c r="O214" s="384"/>
      <c r="P214" s="384"/>
      <c r="Q214" s="384"/>
      <c r="R214" s="384"/>
      <c r="S214" s="360"/>
      <c r="T214" s="368"/>
      <c r="U214" s="385"/>
      <c r="V214" s="385"/>
      <c r="W214" s="385"/>
      <c r="X214" s="370"/>
      <c r="Y214" s="386"/>
      <c r="Z214" s="370"/>
      <c r="AA214" s="370"/>
      <c r="AB214" s="370"/>
      <c r="AC214" s="370"/>
      <c r="AD214" s="370"/>
      <c r="AE214" s="370"/>
      <c r="AF214" s="370"/>
      <c r="AG214" s="370"/>
      <c r="AH214" s="370"/>
      <c r="AI214" s="385"/>
      <c r="AJ214" s="374"/>
      <c r="AK214" s="385"/>
      <c r="AL214" s="373"/>
      <c r="AM214" s="385"/>
      <c r="AN214" s="385"/>
      <c r="AO214" s="385"/>
      <c r="AP214" s="385"/>
      <c r="AQ214" s="374"/>
      <c r="AR214" s="374"/>
      <c r="AS214" s="385"/>
      <c r="AT214" s="374"/>
      <c r="AU214" s="385"/>
      <c r="AV214" s="385"/>
    </row>
    <row r="215" spans="12:48" ht="45.95" customHeight="1" x14ac:dyDescent="0.55000000000000004">
      <c r="L215" s="360"/>
      <c r="M215" s="360"/>
      <c r="N215" s="384"/>
      <c r="O215" s="384"/>
      <c r="P215" s="384"/>
      <c r="Q215" s="384"/>
      <c r="R215" s="384"/>
      <c r="S215" s="360"/>
      <c r="T215" s="368"/>
      <c r="U215" s="385"/>
      <c r="V215" s="385"/>
      <c r="W215" s="385"/>
      <c r="X215" s="370"/>
      <c r="Y215" s="386"/>
      <c r="Z215" s="370"/>
      <c r="AA215" s="370"/>
      <c r="AB215" s="370"/>
      <c r="AC215" s="370"/>
      <c r="AD215" s="370"/>
      <c r="AE215" s="370"/>
      <c r="AF215" s="370"/>
      <c r="AG215" s="370"/>
      <c r="AH215" s="370"/>
      <c r="AI215" s="385"/>
      <c r="AJ215" s="374"/>
      <c r="AK215" s="385"/>
      <c r="AL215" s="373"/>
      <c r="AM215" s="385"/>
      <c r="AN215" s="385"/>
      <c r="AO215" s="385"/>
      <c r="AP215" s="385"/>
      <c r="AQ215" s="374"/>
      <c r="AR215" s="374"/>
      <c r="AS215" s="385"/>
      <c r="AT215" s="374"/>
      <c r="AU215" s="385"/>
      <c r="AV215" s="385"/>
    </row>
    <row r="216" spans="12:48" ht="45.95" customHeight="1" x14ac:dyDescent="0.55000000000000004">
      <c r="L216" s="360"/>
      <c r="M216" s="360"/>
      <c r="N216" s="384"/>
      <c r="O216" s="384"/>
      <c r="P216" s="384"/>
      <c r="Q216" s="384"/>
      <c r="R216" s="384"/>
      <c r="S216" s="360"/>
      <c r="T216" s="368"/>
      <c r="U216" s="385"/>
      <c r="V216" s="385"/>
      <c r="W216" s="385"/>
      <c r="X216" s="370"/>
      <c r="Y216" s="386"/>
      <c r="Z216" s="370"/>
      <c r="AA216" s="370"/>
      <c r="AB216" s="370"/>
      <c r="AC216" s="370"/>
      <c r="AD216" s="370"/>
      <c r="AE216" s="370"/>
      <c r="AF216" s="370"/>
      <c r="AG216" s="370"/>
      <c r="AH216" s="370"/>
      <c r="AI216" s="385"/>
      <c r="AJ216" s="374"/>
      <c r="AK216" s="385"/>
      <c r="AL216" s="373"/>
      <c r="AM216" s="385"/>
      <c r="AN216" s="385"/>
      <c r="AO216" s="385"/>
      <c r="AP216" s="385"/>
      <c r="AQ216" s="374"/>
      <c r="AR216" s="374"/>
      <c r="AS216" s="385"/>
      <c r="AT216" s="374"/>
      <c r="AU216" s="385"/>
      <c r="AV216" s="385"/>
    </row>
    <row r="217" spans="12:48" ht="45.95" customHeight="1" x14ac:dyDescent="0.55000000000000004">
      <c r="L217" s="360"/>
      <c r="M217" s="360"/>
      <c r="N217" s="384"/>
      <c r="O217" s="384"/>
      <c r="P217" s="384"/>
      <c r="Q217" s="384"/>
      <c r="R217" s="384"/>
      <c r="S217" s="360"/>
      <c r="T217" s="368"/>
      <c r="U217" s="385"/>
      <c r="V217" s="385"/>
      <c r="W217" s="385"/>
      <c r="X217" s="370"/>
      <c r="Y217" s="386"/>
      <c r="Z217" s="370"/>
      <c r="AA217" s="370"/>
      <c r="AB217" s="370"/>
      <c r="AC217" s="370"/>
      <c r="AD217" s="370"/>
      <c r="AE217" s="370"/>
      <c r="AF217" s="370"/>
      <c r="AG217" s="370"/>
      <c r="AH217" s="370"/>
      <c r="AI217" s="385"/>
      <c r="AJ217" s="374"/>
      <c r="AK217" s="385"/>
      <c r="AL217" s="373"/>
      <c r="AM217" s="385"/>
      <c r="AN217" s="385"/>
      <c r="AO217" s="385"/>
      <c r="AP217" s="385"/>
      <c r="AQ217" s="374"/>
      <c r="AR217" s="374"/>
      <c r="AS217" s="385"/>
      <c r="AT217" s="374"/>
      <c r="AU217" s="385"/>
      <c r="AV217" s="385"/>
    </row>
    <row r="218" spans="12:48" ht="45.95" customHeight="1" x14ac:dyDescent="0.55000000000000004">
      <c r="L218" s="360"/>
      <c r="M218" s="360"/>
      <c r="N218" s="384"/>
      <c r="O218" s="384"/>
      <c r="P218" s="384"/>
      <c r="Q218" s="384"/>
      <c r="R218" s="384"/>
      <c r="S218" s="360"/>
      <c r="T218" s="368"/>
      <c r="U218" s="385"/>
      <c r="V218" s="385"/>
      <c r="W218" s="385"/>
      <c r="X218" s="370"/>
      <c r="Y218" s="386"/>
      <c r="Z218" s="370"/>
      <c r="AA218" s="370"/>
      <c r="AB218" s="370"/>
      <c r="AC218" s="370"/>
      <c r="AD218" s="370"/>
      <c r="AE218" s="370"/>
      <c r="AF218" s="370"/>
      <c r="AG218" s="370"/>
      <c r="AH218" s="370"/>
      <c r="AI218" s="385"/>
      <c r="AJ218" s="374"/>
      <c r="AK218" s="385"/>
      <c r="AL218" s="373"/>
      <c r="AM218" s="385"/>
      <c r="AN218" s="385"/>
      <c r="AO218" s="385"/>
      <c r="AP218" s="385"/>
      <c r="AQ218" s="374"/>
      <c r="AR218" s="374"/>
      <c r="AS218" s="385"/>
      <c r="AT218" s="374"/>
      <c r="AU218" s="385"/>
      <c r="AV218" s="385"/>
    </row>
    <row r="219" spans="12:48" ht="45.95" customHeight="1" x14ac:dyDescent="0.55000000000000004">
      <c r="L219" s="360"/>
      <c r="M219" s="360"/>
      <c r="N219" s="384"/>
      <c r="O219" s="384"/>
      <c r="P219" s="384"/>
      <c r="Q219" s="384"/>
      <c r="R219" s="384"/>
      <c r="S219" s="360"/>
      <c r="T219" s="368"/>
      <c r="U219" s="385"/>
      <c r="V219" s="385"/>
      <c r="W219" s="385"/>
      <c r="X219" s="370"/>
      <c r="Y219" s="386"/>
      <c r="Z219" s="370"/>
      <c r="AA219" s="370"/>
      <c r="AB219" s="370"/>
      <c r="AC219" s="370"/>
      <c r="AD219" s="370"/>
      <c r="AE219" s="370"/>
      <c r="AF219" s="370"/>
      <c r="AG219" s="370"/>
      <c r="AH219" s="370"/>
      <c r="AI219" s="385"/>
      <c r="AJ219" s="374"/>
      <c r="AK219" s="385"/>
      <c r="AL219" s="373"/>
      <c r="AM219" s="385"/>
      <c r="AN219" s="385"/>
      <c r="AO219" s="385"/>
      <c r="AP219" s="385"/>
      <c r="AQ219" s="374"/>
      <c r="AR219" s="374"/>
      <c r="AS219" s="385"/>
      <c r="AT219" s="374"/>
      <c r="AU219" s="385"/>
      <c r="AV219" s="385"/>
    </row>
    <row r="220" spans="12:48" ht="45.95" customHeight="1" x14ac:dyDescent="0.55000000000000004">
      <c r="L220" s="360"/>
      <c r="M220" s="360"/>
      <c r="N220" s="384"/>
      <c r="O220" s="384"/>
      <c r="P220" s="384"/>
      <c r="Q220" s="384"/>
      <c r="R220" s="384"/>
      <c r="S220" s="360"/>
      <c r="T220" s="368"/>
      <c r="U220" s="385"/>
      <c r="V220" s="385"/>
      <c r="W220" s="385"/>
      <c r="X220" s="370"/>
      <c r="Y220" s="386"/>
      <c r="Z220" s="370"/>
      <c r="AA220" s="370"/>
      <c r="AB220" s="370"/>
      <c r="AC220" s="370"/>
      <c r="AD220" s="370"/>
      <c r="AE220" s="370"/>
      <c r="AF220" s="370"/>
      <c r="AG220" s="370"/>
      <c r="AH220" s="370"/>
      <c r="AI220" s="385"/>
      <c r="AJ220" s="374"/>
      <c r="AK220" s="385"/>
      <c r="AL220" s="373"/>
      <c r="AM220" s="385"/>
      <c r="AN220" s="385"/>
      <c r="AO220" s="385"/>
      <c r="AP220" s="385"/>
      <c r="AQ220" s="374"/>
      <c r="AR220" s="374"/>
      <c r="AS220" s="385"/>
      <c r="AT220" s="374"/>
      <c r="AU220" s="385"/>
      <c r="AV220" s="385"/>
    </row>
    <row r="221" spans="12:48" ht="45.95" customHeight="1" x14ac:dyDescent="0.55000000000000004">
      <c r="L221" s="360"/>
      <c r="M221" s="360"/>
      <c r="N221" s="384"/>
      <c r="O221" s="384"/>
      <c r="P221" s="384"/>
      <c r="Q221" s="384"/>
      <c r="R221" s="384"/>
      <c r="S221" s="360"/>
      <c r="T221" s="368"/>
      <c r="U221" s="385"/>
      <c r="V221" s="385"/>
      <c r="W221" s="385"/>
      <c r="X221" s="370"/>
      <c r="Y221" s="386"/>
      <c r="Z221" s="370"/>
      <c r="AA221" s="370"/>
      <c r="AB221" s="370"/>
      <c r="AC221" s="370"/>
      <c r="AD221" s="370"/>
      <c r="AE221" s="370"/>
      <c r="AF221" s="370"/>
      <c r="AG221" s="370"/>
      <c r="AH221" s="370"/>
      <c r="AI221" s="385"/>
      <c r="AJ221" s="374"/>
      <c r="AK221" s="385"/>
      <c r="AL221" s="373"/>
      <c r="AM221" s="385"/>
      <c r="AN221" s="385"/>
      <c r="AO221" s="385"/>
      <c r="AP221" s="385"/>
      <c r="AQ221" s="374"/>
      <c r="AR221" s="374"/>
      <c r="AS221" s="385"/>
      <c r="AT221" s="374"/>
      <c r="AU221" s="385"/>
      <c r="AV221" s="385"/>
    </row>
    <row r="222" spans="12:48" ht="45.95" customHeight="1" x14ac:dyDescent="0.55000000000000004">
      <c r="L222" s="360"/>
      <c r="M222" s="360"/>
      <c r="N222" s="384"/>
      <c r="O222" s="384"/>
      <c r="P222" s="384"/>
      <c r="Q222" s="384"/>
      <c r="R222" s="384"/>
      <c r="S222" s="360"/>
      <c r="T222" s="368"/>
      <c r="U222" s="385"/>
      <c r="V222" s="385"/>
      <c r="W222" s="385"/>
      <c r="X222" s="370"/>
      <c r="Y222" s="386"/>
      <c r="Z222" s="370"/>
      <c r="AA222" s="370"/>
      <c r="AB222" s="370"/>
      <c r="AC222" s="370"/>
      <c r="AD222" s="370"/>
      <c r="AE222" s="370"/>
      <c r="AF222" s="370"/>
      <c r="AG222" s="370"/>
      <c r="AH222" s="370"/>
      <c r="AI222" s="385"/>
      <c r="AJ222" s="374"/>
      <c r="AK222" s="385"/>
      <c r="AL222" s="373"/>
      <c r="AM222" s="385"/>
      <c r="AN222" s="385"/>
      <c r="AO222" s="385"/>
      <c r="AP222" s="385"/>
      <c r="AQ222" s="374"/>
      <c r="AR222" s="374"/>
      <c r="AS222" s="385"/>
      <c r="AT222" s="374"/>
      <c r="AU222" s="385"/>
      <c r="AV222" s="385"/>
    </row>
    <row r="223" spans="12:48" ht="45.95" customHeight="1" x14ac:dyDescent="0.55000000000000004">
      <c r="L223" s="360"/>
      <c r="M223" s="360"/>
      <c r="N223" s="384"/>
      <c r="O223" s="384"/>
      <c r="P223" s="384"/>
      <c r="Q223" s="384"/>
      <c r="R223" s="384"/>
      <c r="S223" s="360"/>
      <c r="T223" s="368"/>
      <c r="U223" s="385"/>
      <c r="V223" s="385"/>
      <c r="W223" s="385"/>
      <c r="X223" s="370"/>
      <c r="Y223" s="386"/>
      <c r="Z223" s="370"/>
      <c r="AA223" s="370"/>
      <c r="AB223" s="370"/>
      <c r="AC223" s="370"/>
      <c r="AD223" s="370"/>
      <c r="AE223" s="370"/>
      <c r="AF223" s="370"/>
      <c r="AG223" s="370"/>
      <c r="AH223" s="370"/>
      <c r="AI223" s="385"/>
      <c r="AJ223" s="374"/>
      <c r="AK223" s="385"/>
      <c r="AL223" s="373"/>
      <c r="AM223" s="385"/>
      <c r="AN223" s="385"/>
      <c r="AO223" s="385"/>
      <c r="AP223" s="385"/>
      <c r="AQ223" s="374"/>
      <c r="AR223" s="374"/>
      <c r="AS223" s="385"/>
      <c r="AT223" s="374"/>
      <c r="AU223" s="385"/>
      <c r="AV223" s="385"/>
    </row>
    <row r="224" spans="12:48" ht="45.95" customHeight="1" x14ac:dyDescent="0.55000000000000004">
      <c r="L224" s="360"/>
      <c r="M224" s="360"/>
      <c r="N224" s="384"/>
      <c r="O224" s="384"/>
      <c r="P224" s="384"/>
      <c r="Q224" s="384"/>
      <c r="R224" s="384"/>
      <c r="S224" s="360"/>
      <c r="T224" s="368"/>
      <c r="U224" s="385"/>
      <c r="V224" s="385"/>
      <c r="W224" s="385"/>
      <c r="X224" s="370"/>
      <c r="Y224" s="386"/>
      <c r="Z224" s="370"/>
      <c r="AA224" s="370"/>
      <c r="AB224" s="370"/>
      <c r="AC224" s="370"/>
      <c r="AD224" s="370"/>
      <c r="AE224" s="370"/>
      <c r="AF224" s="370"/>
      <c r="AG224" s="370"/>
      <c r="AH224" s="370"/>
      <c r="AI224" s="385"/>
      <c r="AJ224" s="374"/>
      <c r="AK224" s="385"/>
      <c r="AL224" s="373"/>
      <c r="AM224" s="385"/>
      <c r="AN224" s="385"/>
      <c r="AO224" s="385"/>
      <c r="AP224" s="385"/>
      <c r="AQ224" s="374"/>
      <c r="AR224" s="374"/>
      <c r="AS224" s="385"/>
      <c r="AT224" s="374"/>
      <c r="AU224" s="385"/>
      <c r="AV224" s="385"/>
    </row>
    <row r="225" spans="12:48" ht="45.95" customHeight="1" x14ac:dyDescent="0.55000000000000004">
      <c r="L225" s="360"/>
      <c r="M225" s="360"/>
      <c r="N225" s="384"/>
      <c r="O225" s="384"/>
      <c r="P225" s="384"/>
      <c r="Q225" s="384"/>
      <c r="R225" s="384"/>
      <c r="S225" s="360"/>
      <c r="T225" s="368"/>
      <c r="U225" s="385"/>
      <c r="V225" s="385"/>
      <c r="W225" s="385"/>
      <c r="X225" s="370"/>
      <c r="Y225" s="386"/>
      <c r="Z225" s="370"/>
      <c r="AA225" s="370"/>
      <c r="AB225" s="370"/>
      <c r="AC225" s="370"/>
      <c r="AD225" s="370"/>
      <c r="AE225" s="370"/>
      <c r="AF225" s="370"/>
      <c r="AG225" s="370"/>
      <c r="AH225" s="370"/>
      <c r="AI225" s="385"/>
      <c r="AJ225" s="374"/>
      <c r="AK225" s="385"/>
      <c r="AL225" s="373"/>
      <c r="AM225" s="385"/>
      <c r="AN225" s="385"/>
      <c r="AO225" s="385"/>
      <c r="AP225" s="385"/>
      <c r="AQ225" s="374"/>
      <c r="AR225" s="374"/>
      <c r="AS225" s="385"/>
      <c r="AT225" s="374"/>
      <c r="AU225" s="385"/>
      <c r="AV225" s="385"/>
    </row>
    <row r="226" spans="12:48" ht="45.95" customHeight="1" x14ac:dyDescent="0.55000000000000004">
      <c r="L226" s="360"/>
      <c r="M226" s="360"/>
      <c r="N226" s="384"/>
      <c r="O226" s="384"/>
      <c r="P226" s="384"/>
      <c r="Q226" s="384"/>
      <c r="R226" s="384"/>
      <c r="S226" s="360"/>
      <c r="T226" s="368"/>
      <c r="U226" s="385"/>
      <c r="V226" s="385"/>
      <c r="W226" s="385"/>
      <c r="X226" s="370"/>
      <c r="Y226" s="386"/>
      <c r="Z226" s="370"/>
      <c r="AA226" s="370"/>
      <c r="AB226" s="370"/>
      <c r="AC226" s="370"/>
      <c r="AD226" s="370"/>
      <c r="AE226" s="370"/>
      <c r="AF226" s="370"/>
      <c r="AG226" s="370"/>
      <c r="AH226" s="370"/>
      <c r="AI226" s="385"/>
      <c r="AJ226" s="374"/>
      <c r="AK226" s="385"/>
      <c r="AL226" s="373"/>
      <c r="AM226" s="385"/>
      <c r="AN226" s="385"/>
      <c r="AO226" s="385"/>
      <c r="AP226" s="385"/>
      <c r="AQ226" s="374"/>
      <c r="AR226" s="374"/>
      <c r="AS226" s="385"/>
      <c r="AT226" s="374"/>
      <c r="AU226" s="385"/>
      <c r="AV226" s="385"/>
    </row>
    <row r="227" spans="12:48" ht="45.95" customHeight="1" x14ac:dyDescent="0.55000000000000004">
      <c r="L227" s="360"/>
      <c r="M227" s="360"/>
      <c r="N227" s="384"/>
      <c r="O227" s="384"/>
      <c r="P227" s="384"/>
      <c r="Q227" s="384"/>
      <c r="R227" s="384"/>
      <c r="S227" s="360"/>
      <c r="T227" s="368"/>
      <c r="U227" s="385"/>
      <c r="V227" s="385"/>
      <c r="W227" s="385"/>
      <c r="X227" s="370"/>
      <c r="Y227" s="386"/>
      <c r="Z227" s="370"/>
      <c r="AA227" s="370"/>
      <c r="AB227" s="370"/>
      <c r="AC227" s="370"/>
      <c r="AD227" s="370"/>
      <c r="AE227" s="370"/>
      <c r="AF227" s="370"/>
      <c r="AG227" s="370"/>
      <c r="AH227" s="370"/>
      <c r="AI227" s="385"/>
      <c r="AJ227" s="374"/>
      <c r="AK227" s="385"/>
      <c r="AL227" s="373"/>
      <c r="AM227" s="385"/>
      <c r="AN227" s="385"/>
      <c r="AO227" s="385"/>
      <c r="AP227" s="385"/>
      <c r="AQ227" s="374"/>
      <c r="AR227" s="374"/>
      <c r="AS227" s="385"/>
      <c r="AT227" s="374"/>
      <c r="AU227" s="385"/>
      <c r="AV227" s="385"/>
    </row>
    <row r="228" spans="12:48" ht="45.95" customHeight="1" x14ac:dyDescent="0.55000000000000004">
      <c r="L228" s="360"/>
      <c r="M228" s="360"/>
      <c r="N228" s="384"/>
      <c r="O228" s="384"/>
      <c r="P228" s="384"/>
      <c r="Q228" s="384"/>
      <c r="R228" s="384"/>
      <c r="S228" s="360"/>
      <c r="T228" s="368"/>
      <c r="U228" s="385"/>
      <c r="V228" s="385"/>
      <c r="W228" s="385"/>
      <c r="X228" s="370"/>
      <c r="Y228" s="386"/>
      <c r="Z228" s="370"/>
      <c r="AA228" s="370"/>
      <c r="AB228" s="370"/>
      <c r="AC228" s="370"/>
      <c r="AD228" s="370"/>
      <c r="AE228" s="370"/>
      <c r="AF228" s="370"/>
      <c r="AG228" s="370"/>
      <c r="AH228" s="370"/>
      <c r="AI228" s="385"/>
      <c r="AJ228" s="374"/>
      <c r="AK228" s="385"/>
      <c r="AL228" s="373"/>
      <c r="AM228" s="385"/>
      <c r="AN228" s="385"/>
      <c r="AO228" s="385"/>
      <c r="AP228" s="385"/>
      <c r="AQ228" s="374"/>
      <c r="AR228" s="374"/>
      <c r="AS228" s="385"/>
      <c r="AT228" s="374"/>
      <c r="AU228" s="385"/>
      <c r="AV228" s="385"/>
    </row>
    <row r="229" spans="12:48" ht="45.95" customHeight="1" x14ac:dyDescent="0.55000000000000004">
      <c r="L229" s="360"/>
      <c r="M229" s="360"/>
      <c r="N229" s="384"/>
      <c r="O229" s="384"/>
      <c r="P229" s="384"/>
      <c r="Q229" s="384"/>
      <c r="R229" s="384"/>
      <c r="S229" s="360"/>
      <c r="T229" s="368"/>
      <c r="U229" s="385"/>
      <c r="V229" s="385"/>
      <c r="W229" s="385"/>
      <c r="X229" s="370"/>
      <c r="Y229" s="386"/>
      <c r="Z229" s="370"/>
      <c r="AA229" s="370"/>
      <c r="AB229" s="370"/>
      <c r="AC229" s="370"/>
      <c r="AD229" s="370"/>
      <c r="AE229" s="370"/>
      <c r="AF229" s="370"/>
      <c r="AG229" s="370"/>
      <c r="AH229" s="370"/>
      <c r="AI229" s="385"/>
      <c r="AJ229" s="374"/>
      <c r="AK229" s="385"/>
      <c r="AL229" s="373"/>
      <c r="AM229" s="385"/>
      <c r="AN229" s="385"/>
      <c r="AO229" s="385"/>
      <c r="AP229" s="385"/>
      <c r="AQ229" s="374"/>
      <c r="AR229" s="374"/>
      <c r="AS229" s="385"/>
      <c r="AT229" s="374"/>
      <c r="AU229" s="385"/>
      <c r="AV229" s="385"/>
    </row>
    <row r="230" spans="12:48" ht="45.95" customHeight="1" x14ac:dyDescent="0.55000000000000004">
      <c r="L230" s="360"/>
      <c r="M230" s="360"/>
      <c r="N230" s="384"/>
      <c r="O230" s="384"/>
      <c r="P230" s="384"/>
      <c r="Q230" s="384"/>
      <c r="R230" s="384"/>
      <c r="S230" s="360"/>
      <c r="T230" s="368"/>
      <c r="U230" s="385"/>
      <c r="V230" s="385"/>
      <c r="W230" s="385"/>
      <c r="X230" s="370"/>
      <c r="Y230" s="386"/>
      <c r="Z230" s="370"/>
      <c r="AA230" s="370"/>
      <c r="AB230" s="370"/>
      <c r="AC230" s="370"/>
      <c r="AD230" s="370"/>
      <c r="AE230" s="370"/>
      <c r="AF230" s="370"/>
      <c r="AG230" s="370"/>
      <c r="AH230" s="370"/>
      <c r="AI230" s="385"/>
      <c r="AJ230" s="374"/>
      <c r="AK230" s="385"/>
      <c r="AL230" s="373"/>
      <c r="AM230" s="385"/>
      <c r="AN230" s="385"/>
      <c r="AO230" s="385"/>
      <c r="AP230" s="385"/>
      <c r="AQ230" s="374"/>
      <c r="AR230" s="374"/>
      <c r="AS230" s="385"/>
      <c r="AT230" s="374"/>
      <c r="AU230" s="385"/>
      <c r="AV230" s="385"/>
    </row>
    <row r="231" spans="12:48" ht="45.95" customHeight="1" x14ac:dyDescent="0.55000000000000004">
      <c r="L231" s="360"/>
      <c r="M231" s="360"/>
      <c r="N231" s="384"/>
      <c r="O231" s="384"/>
      <c r="P231" s="384"/>
      <c r="Q231" s="384"/>
      <c r="R231" s="384"/>
      <c r="S231" s="360"/>
      <c r="T231" s="368"/>
      <c r="U231" s="385"/>
      <c r="V231" s="385"/>
      <c r="W231" s="385"/>
      <c r="X231" s="370"/>
      <c r="Y231" s="386"/>
      <c r="Z231" s="370"/>
      <c r="AA231" s="370"/>
      <c r="AB231" s="370"/>
      <c r="AC231" s="370"/>
      <c r="AD231" s="370"/>
      <c r="AE231" s="370"/>
      <c r="AF231" s="370"/>
      <c r="AG231" s="370"/>
      <c r="AH231" s="370"/>
      <c r="AI231" s="385"/>
      <c r="AJ231" s="374"/>
      <c r="AK231" s="385"/>
      <c r="AL231" s="373"/>
      <c r="AM231" s="385"/>
      <c r="AN231" s="385"/>
      <c r="AO231" s="385"/>
      <c r="AP231" s="385"/>
      <c r="AQ231" s="374"/>
      <c r="AR231" s="374"/>
      <c r="AS231" s="385"/>
      <c r="AT231" s="374"/>
      <c r="AU231" s="385"/>
      <c r="AV231" s="385"/>
    </row>
    <row r="232" spans="12:48" ht="45.95" customHeight="1" x14ac:dyDescent="0.55000000000000004">
      <c r="L232" s="360"/>
      <c r="M232" s="360"/>
      <c r="N232" s="384"/>
      <c r="O232" s="384"/>
      <c r="P232" s="384"/>
      <c r="Q232" s="384"/>
      <c r="R232" s="384"/>
      <c r="S232" s="360"/>
      <c r="T232" s="368"/>
      <c r="U232" s="385"/>
      <c r="V232" s="385"/>
      <c r="W232" s="385"/>
      <c r="X232" s="370"/>
      <c r="Y232" s="386"/>
      <c r="Z232" s="370"/>
      <c r="AA232" s="370"/>
      <c r="AB232" s="370"/>
      <c r="AC232" s="370"/>
      <c r="AD232" s="370"/>
      <c r="AE232" s="370"/>
      <c r="AF232" s="370"/>
      <c r="AG232" s="370"/>
      <c r="AH232" s="370"/>
      <c r="AI232" s="385"/>
      <c r="AJ232" s="374"/>
      <c r="AK232" s="385"/>
      <c r="AL232" s="373"/>
      <c r="AM232" s="385"/>
      <c r="AN232" s="385"/>
      <c r="AO232" s="385"/>
      <c r="AP232" s="385"/>
      <c r="AQ232" s="374"/>
      <c r="AR232" s="374"/>
      <c r="AS232" s="385"/>
      <c r="AT232" s="374"/>
      <c r="AU232" s="385"/>
      <c r="AV232" s="385"/>
    </row>
    <row r="233" spans="12:48" ht="45.95" customHeight="1" x14ac:dyDescent="0.55000000000000004">
      <c r="L233" s="360"/>
      <c r="M233" s="360"/>
      <c r="N233" s="384"/>
      <c r="O233" s="384"/>
      <c r="P233" s="384"/>
      <c r="Q233" s="384"/>
      <c r="R233" s="384"/>
      <c r="S233" s="360"/>
      <c r="T233" s="368"/>
      <c r="U233" s="385"/>
      <c r="V233" s="385"/>
      <c r="W233" s="385"/>
      <c r="X233" s="370"/>
      <c r="Y233" s="386"/>
      <c r="Z233" s="370"/>
      <c r="AA233" s="370"/>
      <c r="AB233" s="370"/>
      <c r="AC233" s="370"/>
      <c r="AD233" s="370"/>
      <c r="AE233" s="370"/>
      <c r="AF233" s="370"/>
      <c r="AG233" s="370"/>
      <c r="AH233" s="370"/>
      <c r="AI233" s="385"/>
      <c r="AJ233" s="374"/>
      <c r="AK233" s="385"/>
      <c r="AL233" s="373"/>
      <c r="AM233" s="385"/>
      <c r="AN233" s="385"/>
      <c r="AO233" s="385"/>
      <c r="AP233" s="385"/>
      <c r="AQ233" s="374"/>
      <c r="AR233" s="374"/>
      <c r="AS233" s="385"/>
      <c r="AT233" s="374"/>
      <c r="AU233" s="385"/>
      <c r="AV233" s="385"/>
    </row>
    <row r="234" spans="12:48" ht="45.95" customHeight="1" x14ac:dyDescent="0.55000000000000004">
      <c r="L234" s="360"/>
      <c r="M234" s="360"/>
      <c r="N234" s="384"/>
      <c r="O234" s="384"/>
      <c r="P234" s="384"/>
      <c r="Q234" s="384"/>
      <c r="R234" s="384"/>
      <c r="S234" s="360"/>
      <c r="T234" s="368"/>
      <c r="U234" s="385"/>
      <c r="V234" s="385"/>
      <c r="W234" s="385"/>
      <c r="X234" s="370"/>
      <c r="Y234" s="386"/>
      <c r="Z234" s="370"/>
      <c r="AA234" s="370"/>
      <c r="AB234" s="370"/>
      <c r="AC234" s="370"/>
      <c r="AD234" s="370"/>
      <c r="AE234" s="370"/>
      <c r="AF234" s="370"/>
      <c r="AG234" s="370"/>
      <c r="AH234" s="370"/>
      <c r="AI234" s="385"/>
      <c r="AJ234" s="374"/>
      <c r="AK234" s="385"/>
      <c r="AL234" s="373"/>
      <c r="AM234" s="385"/>
      <c r="AN234" s="385"/>
      <c r="AO234" s="385"/>
      <c r="AP234" s="385"/>
      <c r="AQ234" s="374"/>
      <c r="AR234" s="374"/>
      <c r="AS234" s="385"/>
      <c r="AT234" s="374"/>
      <c r="AU234" s="385"/>
      <c r="AV234" s="385"/>
    </row>
    <row r="235" spans="12:48" ht="45.95" customHeight="1" x14ac:dyDescent="0.55000000000000004">
      <c r="L235" s="360"/>
      <c r="M235" s="360"/>
      <c r="N235" s="384"/>
      <c r="O235" s="384"/>
      <c r="P235" s="384"/>
      <c r="Q235" s="384"/>
      <c r="R235" s="384"/>
      <c r="S235" s="360"/>
      <c r="T235" s="368"/>
      <c r="U235" s="385"/>
      <c r="V235" s="385"/>
      <c r="W235" s="385"/>
      <c r="X235" s="370"/>
      <c r="Y235" s="386"/>
      <c r="Z235" s="370"/>
      <c r="AA235" s="370"/>
      <c r="AB235" s="370"/>
      <c r="AC235" s="370"/>
      <c r="AD235" s="370"/>
      <c r="AE235" s="370"/>
      <c r="AF235" s="370"/>
      <c r="AG235" s="370"/>
      <c r="AH235" s="370"/>
      <c r="AI235" s="385"/>
      <c r="AJ235" s="374"/>
      <c r="AK235" s="385"/>
      <c r="AL235" s="373"/>
      <c r="AM235" s="385"/>
      <c r="AN235" s="385"/>
      <c r="AO235" s="385"/>
      <c r="AP235" s="385"/>
      <c r="AQ235" s="374"/>
      <c r="AR235" s="374"/>
      <c r="AS235" s="385"/>
      <c r="AT235" s="374"/>
      <c r="AU235" s="385"/>
      <c r="AV235" s="385"/>
    </row>
    <row r="236" spans="12:48" ht="45.95" customHeight="1" x14ac:dyDescent="0.55000000000000004">
      <c r="L236" s="360"/>
      <c r="M236" s="360"/>
      <c r="N236" s="384"/>
      <c r="O236" s="384"/>
      <c r="P236" s="384"/>
      <c r="Q236" s="384"/>
      <c r="R236" s="384"/>
      <c r="S236" s="360"/>
      <c r="T236" s="368"/>
      <c r="U236" s="385"/>
      <c r="V236" s="385"/>
      <c r="W236" s="385"/>
      <c r="X236" s="370"/>
      <c r="Y236" s="386"/>
      <c r="Z236" s="370"/>
      <c r="AA236" s="370"/>
      <c r="AB236" s="370"/>
      <c r="AC236" s="370"/>
      <c r="AD236" s="370"/>
      <c r="AE236" s="370"/>
      <c r="AF236" s="370"/>
      <c r="AG236" s="370"/>
      <c r="AH236" s="370"/>
      <c r="AI236" s="385"/>
      <c r="AJ236" s="374"/>
      <c r="AK236" s="385"/>
      <c r="AL236" s="373"/>
      <c r="AM236" s="385"/>
      <c r="AN236" s="385"/>
      <c r="AO236" s="385"/>
      <c r="AP236" s="385"/>
      <c r="AQ236" s="374"/>
      <c r="AR236" s="374"/>
      <c r="AS236" s="385"/>
      <c r="AT236" s="374"/>
      <c r="AU236" s="385"/>
      <c r="AV236" s="385"/>
    </row>
    <row r="237" spans="12:48" ht="45.95" customHeight="1" x14ac:dyDescent="0.55000000000000004">
      <c r="L237" s="360"/>
      <c r="M237" s="360"/>
      <c r="N237" s="384"/>
      <c r="O237" s="384"/>
      <c r="P237" s="384"/>
      <c r="Q237" s="384"/>
      <c r="R237" s="384"/>
      <c r="S237" s="360"/>
      <c r="T237" s="368"/>
      <c r="U237" s="385"/>
      <c r="V237" s="385"/>
      <c r="W237" s="385"/>
      <c r="X237" s="370"/>
      <c r="Y237" s="386"/>
      <c r="Z237" s="370"/>
      <c r="AA237" s="370"/>
      <c r="AB237" s="370"/>
      <c r="AC237" s="370"/>
      <c r="AD237" s="370"/>
      <c r="AE237" s="370"/>
      <c r="AF237" s="370"/>
      <c r="AG237" s="370"/>
      <c r="AH237" s="370"/>
      <c r="AI237" s="385"/>
      <c r="AJ237" s="374"/>
      <c r="AK237" s="385"/>
      <c r="AL237" s="373"/>
      <c r="AM237" s="385"/>
      <c r="AN237" s="385"/>
      <c r="AO237" s="385"/>
      <c r="AP237" s="385"/>
      <c r="AQ237" s="374"/>
      <c r="AR237" s="374"/>
      <c r="AS237" s="385"/>
      <c r="AT237" s="374"/>
      <c r="AU237" s="385"/>
      <c r="AV237" s="385"/>
    </row>
    <row r="238" spans="12:48" ht="45.95" customHeight="1" x14ac:dyDescent="0.55000000000000004">
      <c r="L238" s="360"/>
      <c r="M238" s="360"/>
      <c r="N238" s="384"/>
      <c r="O238" s="384"/>
      <c r="P238" s="384"/>
      <c r="Q238" s="384"/>
      <c r="R238" s="384"/>
      <c r="S238" s="360"/>
      <c r="T238" s="368"/>
      <c r="U238" s="385"/>
      <c r="V238" s="385"/>
      <c r="W238" s="385"/>
      <c r="X238" s="370"/>
      <c r="Y238" s="386"/>
      <c r="Z238" s="370"/>
      <c r="AA238" s="370"/>
      <c r="AB238" s="370"/>
      <c r="AC238" s="370"/>
      <c r="AD238" s="370"/>
      <c r="AE238" s="370"/>
      <c r="AF238" s="370"/>
      <c r="AG238" s="370"/>
      <c r="AH238" s="370"/>
      <c r="AI238" s="385"/>
      <c r="AJ238" s="374"/>
      <c r="AK238" s="385"/>
      <c r="AL238" s="373"/>
      <c r="AM238" s="385"/>
      <c r="AN238" s="385"/>
      <c r="AO238" s="385"/>
      <c r="AP238" s="385"/>
      <c r="AQ238" s="374"/>
      <c r="AR238" s="374"/>
      <c r="AS238" s="385"/>
      <c r="AT238" s="374"/>
      <c r="AU238" s="385"/>
      <c r="AV238" s="385"/>
    </row>
    <row r="239" spans="12:48" ht="45.95" customHeight="1" x14ac:dyDescent="0.55000000000000004">
      <c r="L239" s="360"/>
      <c r="M239" s="360"/>
      <c r="N239" s="384"/>
      <c r="O239" s="384"/>
      <c r="P239" s="384"/>
      <c r="Q239" s="384"/>
      <c r="R239" s="384"/>
      <c r="S239" s="360"/>
      <c r="T239" s="368"/>
      <c r="U239" s="385"/>
      <c r="V239" s="385"/>
      <c r="W239" s="385"/>
      <c r="X239" s="370"/>
      <c r="Y239" s="386"/>
      <c r="Z239" s="370"/>
      <c r="AA239" s="370"/>
      <c r="AB239" s="370"/>
      <c r="AC239" s="370"/>
      <c r="AD239" s="370"/>
      <c r="AE239" s="370"/>
      <c r="AF239" s="370"/>
      <c r="AG239" s="370"/>
      <c r="AH239" s="370"/>
      <c r="AI239" s="385"/>
      <c r="AJ239" s="374"/>
      <c r="AK239" s="385"/>
      <c r="AL239" s="373"/>
      <c r="AM239" s="385"/>
      <c r="AN239" s="385"/>
      <c r="AO239" s="385"/>
      <c r="AP239" s="385"/>
      <c r="AQ239" s="374"/>
      <c r="AR239" s="374"/>
      <c r="AS239" s="385"/>
      <c r="AT239" s="374"/>
      <c r="AU239" s="385"/>
      <c r="AV239" s="385"/>
    </row>
    <row r="240" spans="12:48" ht="45.95" customHeight="1" x14ac:dyDescent="0.55000000000000004">
      <c r="L240" s="360"/>
      <c r="M240" s="360"/>
      <c r="N240" s="384"/>
      <c r="O240" s="384"/>
      <c r="P240" s="384"/>
      <c r="Q240" s="384"/>
      <c r="R240" s="384"/>
      <c r="S240" s="360"/>
      <c r="T240" s="368"/>
      <c r="U240" s="385"/>
      <c r="V240" s="385"/>
      <c r="W240" s="385"/>
      <c r="X240" s="370"/>
      <c r="Y240" s="386"/>
      <c r="Z240" s="370"/>
      <c r="AA240" s="370"/>
      <c r="AB240" s="370"/>
      <c r="AC240" s="370"/>
      <c r="AD240" s="370"/>
      <c r="AE240" s="370"/>
      <c r="AF240" s="370"/>
      <c r="AG240" s="370"/>
      <c r="AH240" s="370"/>
      <c r="AI240" s="385"/>
      <c r="AJ240" s="374"/>
      <c r="AK240" s="385"/>
      <c r="AL240" s="373"/>
      <c r="AM240" s="385"/>
      <c r="AN240" s="385"/>
      <c r="AO240" s="385"/>
      <c r="AP240" s="385"/>
      <c r="AQ240" s="374"/>
      <c r="AR240" s="374"/>
      <c r="AS240" s="385"/>
      <c r="AT240" s="374"/>
      <c r="AU240" s="385"/>
      <c r="AV240" s="385"/>
    </row>
    <row r="241" spans="12:48" ht="45.95" customHeight="1" x14ac:dyDescent="0.55000000000000004">
      <c r="L241" s="360"/>
      <c r="M241" s="360"/>
      <c r="N241" s="384"/>
      <c r="O241" s="384"/>
      <c r="P241" s="384"/>
      <c r="Q241" s="384"/>
      <c r="R241" s="384"/>
      <c r="S241" s="360"/>
      <c r="T241" s="368"/>
      <c r="U241" s="385"/>
      <c r="V241" s="385"/>
      <c r="W241" s="385"/>
      <c r="X241" s="370"/>
      <c r="Y241" s="386"/>
      <c r="Z241" s="370"/>
      <c r="AA241" s="370"/>
      <c r="AB241" s="370"/>
      <c r="AC241" s="370"/>
      <c r="AD241" s="370"/>
      <c r="AE241" s="370"/>
      <c r="AF241" s="370"/>
      <c r="AG241" s="370"/>
      <c r="AH241" s="370"/>
      <c r="AI241" s="385"/>
      <c r="AJ241" s="374"/>
      <c r="AK241" s="385"/>
      <c r="AL241" s="373"/>
      <c r="AM241" s="385"/>
      <c r="AN241" s="385"/>
      <c r="AO241" s="385"/>
      <c r="AP241" s="385"/>
      <c r="AQ241" s="374"/>
      <c r="AR241" s="374"/>
      <c r="AS241" s="385"/>
      <c r="AT241" s="374"/>
      <c r="AU241" s="385"/>
      <c r="AV241" s="385"/>
    </row>
    <row r="242" spans="12:48" ht="45.95" customHeight="1" x14ac:dyDescent="0.55000000000000004">
      <c r="L242" s="360"/>
      <c r="M242" s="360"/>
      <c r="N242" s="384"/>
      <c r="O242" s="384"/>
      <c r="P242" s="384"/>
      <c r="Q242" s="384"/>
      <c r="R242" s="384"/>
      <c r="S242" s="360"/>
      <c r="T242" s="368"/>
      <c r="U242" s="385"/>
      <c r="V242" s="385"/>
      <c r="W242" s="385"/>
      <c r="X242" s="370"/>
      <c r="Y242" s="386"/>
      <c r="Z242" s="370"/>
      <c r="AA242" s="370"/>
      <c r="AB242" s="370"/>
      <c r="AC242" s="370"/>
      <c r="AD242" s="370"/>
      <c r="AE242" s="370"/>
      <c r="AF242" s="370"/>
      <c r="AG242" s="370"/>
      <c r="AH242" s="370"/>
      <c r="AI242" s="385"/>
      <c r="AJ242" s="374"/>
      <c r="AK242" s="385"/>
      <c r="AL242" s="373"/>
      <c r="AM242" s="385"/>
      <c r="AN242" s="385"/>
      <c r="AO242" s="385"/>
      <c r="AP242" s="385"/>
      <c r="AQ242" s="374"/>
      <c r="AR242" s="374"/>
      <c r="AS242" s="385"/>
      <c r="AT242" s="374"/>
      <c r="AU242" s="385"/>
      <c r="AV242" s="385"/>
    </row>
    <row r="243" spans="12:48" ht="45.95" customHeight="1" x14ac:dyDescent="0.55000000000000004">
      <c r="L243" s="360"/>
      <c r="M243" s="360"/>
      <c r="N243" s="384"/>
      <c r="O243" s="384"/>
      <c r="P243" s="384"/>
      <c r="Q243" s="384"/>
      <c r="R243" s="384"/>
      <c r="S243" s="360"/>
      <c r="T243" s="368"/>
      <c r="U243" s="385"/>
      <c r="V243" s="385"/>
      <c r="W243" s="385"/>
      <c r="X243" s="370"/>
      <c r="Y243" s="386"/>
      <c r="Z243" s="370"/>
      <c r="AA243" s="370"/>
      <c r="AB243" s="370"/>
      <c r="AC243" s="370"/>
      <c r="AD243" s="370"/>
      <c r="AE243" s="370"/>
      <c r="AF243" s="370"/>
      <c r="AG243" s="370"/>
      <c r="AH243" s="370"/>
      <c r="AI243" s="385"/>
      <c r="AJ243" s="374"/>
      <c r="AK243" s="385"/>
      <c r="AL243" s="373"/>
      <c r="AM243" s="385"/>
      <c r="AN243" s="385"/>
      <c r="AO243" s="385"/>
      <c r="AP243" s="385"/>
      <c r="AQ243" s="374"/>
      <c r="AR243" s="374"/>
      <c r="AS243" s="385"/>
      <c r="AT243" s="374"/>
      <c r="AU243" s="385"/>
      <c r="AV243" s="385"/>
    </row>
    <row r="244" spans="12:48" ht="45.95" customHeight="1" x14ac:dyDescent="0.55000000000000004">
      <c r="L244" s="360"/>
      <c r="M244" s="360"/>
      <c r="N244" s="384"/>
      <c r="O244" s="384"/>
      <c r="P244" s="384"/>
      <c r="Q244" s="384"/>
      <c r="R244" s="384"/>
      <c r="S244" s="360"/>
      <c r="T244" s="368"/>
      <c r="U244" s="385"/>
      <c r="V244" s="385"/>
      <c r="W244" s="385"/>
      <c r="X244" s="370"/>
      <c r="Y244" s="386"/>
      <c r="Z244" s="370"/>
      <c r="AA244" s="370"/>
      <c r="AB244" s="370"/>
      <c r="AC244" s="370"/>
      <c r="AD244" s="370"/>
      <c r="AE244" s="370"/>
      <c r="AF244" s="370"/>
      <c r="AG244" s="370"/>
      <c r="AH244" s="370"/>
      <c r="AI244" s="385"/>
      <c r="AJ244" s="374"/>
      <c r="AK244" s="385"/>
      <c r="AL244" s="373"/>
      <c r="AM244" s="385"/>
      <c r="AN244" s="385"/>
      <c r="AO244" s="385"/>
      <c r="AP244" s="385"/>
      <c r="AQ244" s="374"/>
      <c r="AR244" s="374"/>
      <c r="AS244" s="385"/>
      <c r="AT244" s="374"/>
      <c r="AU244" s="385"/>
      <c r="AV244" s="385"/>
    </row>
    <row r="245" spans="12:48" ht="45.95" customHeight="1" x14ac:dyDescent="0.55000000000000004">
      <c r="L245" s="360"/>
      <c r="M245" s="360"/>
      <c r="N245" s="384"/>
      <c r="O245" s="384"/>
      <c r="P245" s="384"/>
      <c r="Q245" s="384"/>
      <c r="R245" s="384"/>
      <c r="S245" s="360"/>
      <c r="T245" s="368"/>
      <c r="U245" s="385"/>
      <c r="V245" s="385"/>
      <c r="W245" s="385"/>
      <c r="X245" s="370"/>
      <c r="Y245" s="386"/>
      <c r="Z245" s="370"/>
      <c r="AA245" s="370"/>
      <c r="AB245" s="370"/>
      <c r="AC245" s="370"/>
      <c r="AD245" s="370"/>
      <c r="AE245" s="370"/>
      <c r="AF245" s="370"/>
      <c r="AG245" s="370"/>
      <c r="AH245" s="370"/>
      <c r="AI245" s="385"/>
      <c r="AJ245" s="374"/>
      <c r="AK245" s="385"/>
      <c r="AL245" s="373"/>
      <c r="AM245" s="385"/>
      <c r="AN245" s="385"/>
      <c r="AO245" s="385"/>
      <c r="AP245" s="385"/>
      <c r="AQ245" s="374"/>
      <c r="AR245" s="374"/>
      <c r="AS245" s="385"/>
      <c r="AT245" s="374"/>
      <c r="AU245" s="385"/>
      <c r="AV245" s="385"/>
    </row>
    <row r="246" spans="12:48" ht="45.95" customHeight="1" x14ac:dyDescent="0.55000000000000004">
      <c r="L246" s="360"/>
      <c r="M246" s="360"/>
      <c r="N246" s="384"/>
      <c r="O246" s="384"/>
      <c r="P246" s="384"/>
      <c r="Q246" s="384"/>
      <c r="R246" s="384"/>
      <c r="S246" s="360"/>
      <c r="T246" s="368"/>
      <c r="U246" s="385"/>
      <c r="V246" s="385"/>
      <c r="W246" s="385"/>
      <c r="X246" s="370"/>
      <c r="Y246" s="386"/>
      <c r="Z246" s="370"/>
      <c r="AA246" s="370"/>
      <c r="AB246" s="370"/>
      <c r="AC246" s="370"/>
      <c r="AD246" s="370"/>
      <c r="AE246" s="370"/>
      <c r="AF246" s="370"/>
      <c r="AG246" s="370"/>
      <c r="AH246" s="370"/>
      <c r="AI246" s="385"/>
      <c r="AJ246" s="374"/>
      <c r="AK246" s="385"/>
      <c r="AL246" s="373"/>
      <c r="AM246" s="385"/>
      <c r="AN246" s="385"/>
      <c r="AO246" s="385"/>
      <c r="AP246" s="385"/>
      <c r="AQ246" s="374"/>
      <c r="AR246" s="374"/>
      <c r="AS246" s="385"/>
      <c r="AT246" s="374"/>
      <c r="AU246" s="385"/>
      <c r="AV246" s="385"/>
    </row>
    <row r="247" spans="12:48" ht="45.95" customHeight="1" x14ac:dyDescent="0.55000000000000004">
      <c r="L247" s="360"/>
      <c r="M247" s="360"/>
      <c r="N247" s="384"/>
      <c r="O247" s="384"/>
      <c r="P247" s="384"/>
      <c r="Q247" s="384"/>
      <c r="R247" s="384"/>
      <c r="S247" s="360"/>
      <c r="T247" s="368"/>
      <c r="U247" s="385"/>
      <c r="V247" s="385"/>
      <c r="W247" s="385"/>
      <c r="X247" s="370"/>
      <c r="Y247" s="386"/>
      <c r="Z247" s="370"/>
      <c r="AA247" s="370"/>
      <c r="AB247" s="370"/>
      <c r="AC247" s="370"/>
      <c r="AD247" s="370"/>
      <c r="AE247" s="370"/>
      <c r="AF247" s="370"/>
      <c r="AG247" s="370"/>
      <c r="AH247" s="370"/>
      <c r="AI247" s="385"/>
      <c r="AJ247" s="374"/>
      <c r="AK247" s="385"/>
      <c r="AL247" s="373"/>
      <c r="AM247" s="385"/>
      <c r="AN247" s="385"/>
      <c r="AO247" s="385"/>
      <c r="AP247" s="385"/>
      <c r="AQ247" s="374"/>
      <c r="AR247" s="374"/>
      <c r="AS247" s="385"/>
      <c r="AT247" s="374"/>
      <c r="AU247" s="385"/>
      <c r="AV247" s="385"/>
    </row>
    <row r="248" spans="12:48" ht="45.95" customHeight="1" x14ac:dyDescent="0.55000000000000004">
      <c r="L248" s="360"/>
      <c r="M248" s="360"/>
      <c r="N248" s="384"/>
      <c r="O248" s="384"/>
      <c r="P248" s="384"/>
      <c r="Q248" s="384"/>
      <c r="R248" s="384"/>
      <c r="S248" s="360"/>
      <c r="T248" s="368"/>
      <c r="U248" s="385"/>
      <c r="V248" s="385"/>
      <c r="W248" s="385"/>
      <c r="X248" s="370"/>
      <c r="Y248" s="386"/>
      <c r="Z248" s="370"/>
      <c r="AA248" s="370"/>
      <c r="AB248" s="370"/>
      <c r="AC248" s="370"/>
      <c r="AD248" s="370"/>
      <c r="AE248" s="370"/>
      <c r="AF248" s="370"/>
      <c r="AG248" s="370"/>
      <c r="AH248" s="370"/>
      <c r="AI248" s="385"/>
      <c r="AJ248" s="374"/>
      <c r="AK248" s="385"/>
      <c r="AL248" s="373"/>
      <c r="AM248" s="385"/>
      <c r="AN248" s="385"/>
      <c r="AO248" s="385"/>
      <c r="AP248" s="385"/>
      <c r="AQ248" s="374"/>
      <c r="AR248" s="374"/>
      <c r="AS248" s="385"/>
      <c r="AT248" s="374"/>
      <c r="AU248" s="385"/>
      <c r="AV248" s="385"/>
    </row>
    <row r="249" spans="12:48" ht="45.95" customHeight="1" x14ac:dyDescent="0.55000000000000004">
      <c r="L249" s="360"/>
      <c r="M249" s="360"/>
      <c r="N249" s="384"/>
      <c r="O249" s="384"/>
      <c r="P249" s="384"/>
      <c r="Q249" s="384"/>
      <c r="R249" s="384"/>
      <c r="S249" s="360"/>
      <c r="T249" s="368"/>
      <c r="U249" s="385"/>
      <c r="V249" s="385"/>
      <c r="W249" s="385"/>
      <c r="X249" s="370"/>
      <c r="Y249" s="386"/>
      <c r="Z249" s="370"/>
      <c r="AA249" s="370"/>
      <c r="AB249" s="370"/>
      <c r="AC249" s="370"/>
      <c r="AD249" s="370"/>
      <c r="AE249" s="370"/>
      <c r="AF249" s="370"/>
      <c r="AG249" s="370"/>
      <c r="AH249" s="370"/>
      <c r="AI249" s="385"/>
      <c r="AJ249" s="374"/>
      <c r="AK249" s="385"/>
      <c r="AL249" s="373"/>
      <c r="AM249" s="385"/>
      <c r="AN249" s="385"/>
      <c r="AO249" s="385"/>
      <c r="AP249" s="385"/>
      <c r="AQ249" s="374"/>
      <c r="AR249" s="374"/>
      <c r="AS249" s="385"/>
      <c r="AT249" s="374"/>
      <c r="AU249" s="385"/>
      <c r="AV249" s="385"/>
    </row>
    <row r="250" spans="12:48" ht="45.95" customHeight="1" x14ac:dyDescent="0.55000000000000004">
      <c r="L250" s="360"/>
      <c r="M250" s="360"/>
      <c r="N250" s="384"/>
      <c r="O250" s="384"/>
      <c r="P250" s="384"/>
      <c r="Q250" s="384"/>
      <c r="R250" s="384"/>
      <c r="S250" s="360"/>
      <c r="T250" s="368"/>
      <c r="U250" s="385"/>
      <c r="V250" s="385"/>
      <c r="W250" s="385"/>
      <c r="X250" s="370"/>
      <c r="Y250" s="386"/>
      <c r="Z250" s="370"/>
      <c r="AA250" s="370"/>
      <c r="AB250" s="370"/>
      <c r="AC250" s="370"/>
      <c r="AD250" s="370"/>
      <c r="AE250" s="370"/>
      <c r="AF250" s="370"/>
      <c r="AG250" s="370"/>
      <c r="AH250" s="370"/>
      <c r="AI250" s="385"/>
      <c r="AJ250" s="374"/>
      <c r="AK250" s="385"/>
      <c r="AL250" s="373"/>
      <c r="AM250" s="385"/>
      <c r="AN250" s="385"/>
      <c r="AO250" s="385"/>
      <c r="AP250" s="385"/>
      <c r="AQ250" s="374"/>
      <c r="AR250" s="374"/>
      <c r="AS250" s="385"/>
      <c r="AT250" s="374"/>
      <c r="AU250" s="385"/>
      <c r="AV250" s="385"/>
    </row>
    <row r="251" spans="12:48" ht="45.95" customHeight="1" x14ac:dyDescent="0.55000000000000004">
      <c r="L251" s="360"/>
      <c r="M251" s="360"/>
      <c r="N251" s="384"/>
      <c r="O251" s="384"/>
      <c r="P251" s="384"/>
      <c r="Q251" s="384"/>
      <c r="R251" s="384"/>
      <c r="S251" s="360"/>
      <c r="T251" s="368"/>
      <c r="U251" s="385"/>
      <c r="V251" s="385"/>
      <c r="W251" s="385"/>
      <c r="X251" s="370"/>
      <c r="Y251" s="386"/>
      <c r="Z251" s="370"/>
      <c r="AA251" s="370"/>
      <c r="AB251" s="370"/>
      <c r="AC251" s="370"/>
      <c r="AD251" s="370"/>
      <c r="AE251" s="370"/>
      <c r="AF251" s="370"/>
      <c r="AG251" s="370"/>
      <c r="AH251" s="370"/>
      <c r="AI251" s="385"/>
      <c r="AJ251" s="374"/>
      <c r="AK251" s="385"/>
      <c r="AL251" s="373"/>
      <c r="AM251" s="385"/>
      <c r="AN251" s="385"/>
      <c r="AO251" s="385"/>
      <c r="AP251" s="385"/>
      <c r="AQ251" s="374"/>
      <c r="AR251" s="374"/>
      <c r="AS251" s="385"/>
      <c r="AT251" s="374"/>
      <c r="AU251" s="385"/>
      <c r="AV251" s="385"/>
    </row>
    <row r="252" spans="12:48" ht="45.95" customHeight="1" x14ac:dyDescent="0.55000000000000004">
      <c r="L252" s="360"/>
      <c r="M252" s="360"/>
      <c r="N252" s="384"/>
      <c r="O252" s="384"/>
      <c r="P252" s="384"/>
      <c r="Q252" s="384"/>
      <c r="R252" s="384"/>
      <c r="S252" s="360"/>
      <c r="T252" s="368"/>
      <c r="U252" s="385"/>
      <c r="V252" s="385"/>
      <c r="W252" s="385"/>
      <c r="X252" s="370"/>
      <c r="Y252" s="386"/>
      <c r="Z252" s="370"/>
      <c r="AA252" s="370"/>
      <c r="AB252" s="370"/>
      <c r="AC252" s="370"/>
      <c r="AD252" s="370"/>
      <c r="AE252" s="370"/>
      <c r="AF252" s="370"/>
      <c r="AG252" s="370"/>
      <c r="AH252" s="370"/>
      <c r="AI252" s="385"/>
      <c r="AJ252" s="374"/>
      <c r="AK252" s="385"/>
      <c r="AL252" s="373"/>
      <c r="AM252" s="385"/>
      <c r="AN252" s="385"/>
      <c r="AO252" s="385"/>
      <c r="AP252" s="385"/>
      <c r="AQ252" s="374"/>
      <c r="AR252" s="374"/>
      <c r="AS252" s="385"/>
      <c r="AT252" s="374"/>
      <c r="AU252" s="385"/>
      <c r="AV252" s="385"/>
    </row>
    <row r="253" spans="12:48" ht="45.95" customHeight="1" x14ac:dyDescent="0.55000000000000004">
      <c r="L253" s="360"/>
      <c r="M253" s="360"/>
      <c r="N253" s="384"/>
      <c r="O253" s="384"/>
      <c r="P253" s="384"/>
      <c r="Q253" s="384"/>
      <c r="R253" s="384"/>
      <c r="S253" s="360"/>
      <c r="T253" s="368"/>
      <c r="U253" s="385"/>
      <c r="V253" s="385"/>
      <c r="W253" s="385"/>
      <c r="X253" s="370"/>
      <c r="Y253" s="386"/>
      <c r="Z253" s="370"/>
      <c r="AA253" s="370"/>
      <c r="AB253" s="370"/>
      <c r="AC253" s="370"/>
      <c r="AD253" s="370"/>
      <c r="AE253" s="370"/>
      <c r="AF253" s="370"/>
      <c r="AG253" s="370"/>
      <c r="AH253" s="370"/>
      <c r="AI253" s="385"/>
      <c r="AJ253" s="374"/>
      <c r="AK253" s="385"/>
      <c r="AL253" s="373"/>
      <c r="AM253" s="385"/>
      <c r="AN253" s="385"/>
      <c r="AO253" s="385"/>
      <c r="AP253" s="385"/>
      <c r="AQ253" s="374"/>
      <c r="AR253" s="374"/>
      <c r="AS253" s="385"/>
      <c r="AT253" s="374"/>
      <c r="AU253" s="385"/>
      <c r="AV253" s="385"/>
    </row>
    <row r="254" spans="12:48" ht="45.95" customHeight="1" x14ac:dyDescent="0.55000000000000004">
      <c r="L254" s="360"/>
      <c r="M254" s="360"/>
      <c r="N254" s="384"/>
      <c r="O254" s="384"/>
      <c r="P254" s="384"/>
      <c r="Q254" s="384"/>
      <c r="R254" s="384"/>
      <c r="S254" s="360"/>
      <c r="T254" s="368"/>
      <c r="U254" s="385"/>
      <c r="V254" s="385"/>
      <c r="W254" s="385"/>
      <c r="X254" s="370"/>
      <c r="Y254" s="386"/>
      <c r="Z254" s="370"/>
      <c r="AA254" s="370"/>
      <c r="AB254" s="370"/>
      <c r="AC254" s="370"/>
      <c r="AD254" s="370"/>
      <c r="AE254" s="370"/>
      <c r="AF254" s="370"/>
      <c r="AG254" s="370"/>
      <c r="AH254" s="370"/>
      <c r="AI254" s="385"/>
      <c r="AJ254" s="374"/>
      <c r="AK254" s="385"/>
      <c r="AL254" s="373"/>
      <c r="AM254" s="385"/>
      <c r="AN254" s="385"/>
      <c r="AO254" s="385"/>
      <c r="AP254" s="385"/>
      <c r="AQ254" s="374"/>
      <c r="AR254" s="374"/>
      <c r="AS254" s="385"/>
      <c r="AT254" s="374"/>
      <c r="AU254" s="385"/>
      <c r="AV254" s="385"/>
    </row>
    <row r="255" spans="12:48" ht="45.95" customHeight="1" x14ac:dyDescent="0.55000000000000004">
      <c r="L255" s="360"/>
      <c r="M255" s="360"/>
      <c r="N255" s="384"/>
      <c r="O255" s="384"/>
      <c r="P255" s="384"/>
      <c r="Q255" s="384"/>
      <c r="R255" s="384"/>
      <c r="S255" s="360"/>
      <c r="T255" s="368"/>
      <c r="U255" s="385"/>
      <c r="V255" s="385"/>
      <c r="W255" s="385"/>
      <c r="X255" s="370"/>
      <c r="Y255" s="386"/>
      <c r="Z255" s="370"/>
      <c r="AA255" s="370"/>
      <c r="AB255" s="370"/>
      <c r="AC255" s="370"/>
      <c r="AD255" s="370"/>
      <c r="AE255" s="370"/>
      <c r="AF255" s="370"/>
      <c r="AG255" s="370"/>
      <c r="AH255" s="370"/>
      <c r="AI255" s="385"/>
      <c r="AJ255" s="374"/>
      <c r="AK255" s="385"/>
      <c r="AL255" s="373"/>
      <c r="AM255" s="385"/>
      <c r="AN255" s="385"/>
      <c r="AO255" s="385"/>
      <c r="AP255" s="385"/>
      <c r="AQ255" s="374"/>
      <c r="AR255" s="374"/>
      <c r="AS255" s="385"/>
      <c r="AT255" s="374"/>
      <c r="AU255" s="385"/>
      <c r="AV255" s="385"/>
    </row>
    <row r="256" spans="12:48" ht="45.95" customHeight="1" x14ac:dyDescent="0.55000000000000004">
      <c r="L256" s="360"/>
      <c r="M256" s="360"/>
      <c r="N256" s="384"/>
      <c r="O256" s="384"/>
      <c r="P256" s="384"/>
      <c r="Q256" s="384"/>
      <c r="R256" s="384"/>
      <c r="S256" s="360"/>
      <c r="T256" s="368"/>
      <c r="U256" s="385"/>
      <c r="V256" s="385"/>
      <c r="W256" s="385"/>
      <c r="X256" s="370"/>
      <c r="Y256" s="386"/>
      <c r="Z256" s="370"/>
      <c r="AA256" s="370"/>
      <c r="AB256" s="370"/>
      <c r="AC256" s="370"/>
      <c r="AD256" s="370"/>
      <c r="AE256" s="370"/>
      <c r="AF256" s="370"/>
      <c r="AG256" s="370"/>
      <c r="AH256" s="370"/>
      <c r="AI256" s="385"/>
      <c r="AJ256" s="374"/>
      <c r="AK256" s="385"/>
      <c r="AL256" s="373"/>
      <c r="AM256" s="385"/>
      <c r="AN256" s="385"/>
      <c r="AO256" s="385"/>
      <c r="AP256" s="385"/>
      <c r="AQ256" s="374"/>
      <c r="AR256" s="374"/>
      <c r="AS256" s="385"/>
      <c r="AT256" s="374"/>
      <c r="AU256" s="385"/>
      <c r="AV256" s="385"/>
    </row>
    <row r="257" spans="12:36" ht="45.95" customHeight="1" x14ac:dyDescent="0.55000000000000004">
      <c r="L257" s="360"/>
      <c r="M257" s="360"/>
      <c r="N257" s="384"/>
      <c r="O257" s="384"/>
      <c r="P257" s="384"/>
      <c r="Q257" s="384"/>
      <c r="R257" s="384"/>
      <c r="S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J257" s="374"/>
    </row>
    <row r="258" spans="12:36" ht="45.95" customHeight="1" x14ac:dyDescent="0.55000000000000004">
      <c r="L258" s="360"/>
      <c r="M258" s="360"/>
      <c r="N258" s="384"/>
      <c r="O258" s="384"/>
      <c r="P258" s="384"/>
      <c r="Q258" s="384"/>
      <c r="R258" s="384"/>
      <c r="S258" s="360"/>
      <c r="Z258" s="360"/>
      <c r="AA258" s="360"/>
      <c r="AB258" s="360"/>
      <c r="AC258" s="360"/>
      <c r="AD258" s="360"/>
      <c r="AE258" s="360"/>
      <c r="AF258" s="360"/>
      <c r="AG258" s="360"/>
      <c r="AH258" s="360"/>
    </row>
    <row r="259" spans="12:36" ht="45.95" customHeight="1" x14ac:dyDescent="0.55000000000000004">
      <c r="L259" s="360"/>
      <c r="M259" s="360"/>
      <c r="N259" s="384"/>
      <c r="O259" s="384"/>
      <c r="P259" s="384"/>
      <c r="Q259" s="384"/>
      <c r="R259" s="384"/>
      <c r="S259" s="360"/>
      <c r="Z259" s="360"/>
      <c r="AA259" s="360"/>
      <c r="AB259" s="360"/>
      <c r="AC259" s="360"/>
      <c r="AD259" s="360"/>
      <c r="AE259" s="360"/>
      <c r="AF259" s="360"/>
      <c r="AG259" s="360"/>
      <c r="AH259" s="360"/>
    </row>
    <row r="260" spans="12:36" ht="45.95" customHeight="1" x14ac:dyDescent="0.55000000000000004">
      <c r="L260" s="360"/>
      <c r="M260" s="360"/>
      <c r="N260" s="384"/>
      <c r="O260" s="384"/>
      <c r="P260" s="384"/>
      <c r="Q260" s="384"/>
      <c r="R260" s="384"/>
      <c r="S260" s="360"/>
      <c r="Z260" s="360"/>
      <c r="AA260" s="360"/>
      <c r="AB260" s="360"/>
      <c r="AC260" s="360"/>
      <c r="AD260" s="360"/>
      <c r="AE260" s="360"/>
      <c r="AF260" s="360"/>
      <c r="AG260" s="360"/>
      <c r="AH260" s="360"/>
    </row>
    <row r="261" spans="12:36" ht="45.95" customHeight="1" x14ac:dyDescent="0.55000000000000004">
      <c r="L261" s="360"/>
      <c r="M261" s="360"/>
      <c r="N261" s="384"/>
      <c r="O261" s="384"/>
      <c r="P261" s="384"/>
      <c r="Q261" s="384"/>
      <c r="R261" s="384"/>
      <c r="S261" s="360"/>
      <c r="Z261" s="360"/>
      <c r="AA261" s="360"/>
      <c r="AB261" s="360"/>
      <c r="AC261" s="360"/>
      <c r="AD261" s="360"/>
      <c r="AE261" s="360"/>
      <c r="AF261" s="360"/>
      <c r="AG261" s="360"/>
      <c r="AH261" s="360"/>
    </row>
    <row r="262" spans="12:36" ht="45.95" customHeight="1" x14ac:dyDescent="0.55000000000000004">
      <c r="L262" s="360"/>
      <c r="M262" s="360"/>
      <c r="N262" s="384"/>
      <c r="O262" s="384"/>
      <c r="P262" s="384"/>
      <c r="Q262" s="384"/>
      <c r="R262" s="384"/>
      <c r="S262" s="360"/>
      <c r="Z262" s="360"/>
      <c r="AA262" s="360"/>
      <c r="AB262" s="360"/>
      <c r="AC262" s="360"/>
      <c r="AD262" s="360"/>
      <c r="AE262" s="360"/>
      <c r="AF262" s="360"/>
      <c r="AG262" s="360"/>
      <c r="AH262" s="360"/>
    </row>
    <row r="263" spans="12:36" ht="45.95" customHeight="1" x14ac:dyDescent="0.55000000000000004">
      <c r="L263" s="360"/>
      <c r="M263" s="360"/>
      <c r="N263" s="384"/>
      <c r="O263" s="384"/>
      <c r="P263" s="384"/>
      <c r="Q263" s="384"/>
      <c r="R263" s="384"/>
      <c r="S263" s="360"/>
      <c r="Z263" s="360"/>
      <c r="AA263" s="360"/>
      <c r="AB263" s="360"/>
      <c r="AC263" s="360"/>
      <c r="AD263" s="360"/>
      <c r="AE263" s="360"/>
      <c r="AF263" s="360"/>
      <c r="AG263" s="360"/>
      <c r="AH263" s="360"/>
    </row>
    <row r="264" spans="12:36" ht="45.95" customHeight="1" x14ac:dyDescent="0.55000000000000004">
      <c r="L264" s="360"/>
      <c r="M264" s="360"/>
      <c r="N264" s="384"/>
      <c r="O264" s="384"/>
      <c r="P264" s="384"/>
      <c r="Q264" s="384"/>
      <c r="R264" s="384"/>
      <c r="S264" s="360"/>
      <c r="Z264" s="360"/>
      <c r="AA264" s="360"/>
      <c r="AB264" s="360"/>
      <c r="AC264" s="360"/>
      <c r="AD264" s="360"/>
      <c r="AE264" s="360"/>
      <c r="AF264" s="360"/>
      <c r="AG264" s="360"/>
      <c r="AH264" s="360"/>
    </row>
    <row r="265" spans="12:36" ht="45.95" customHeight="1" x14ac:dyDescent="0.55000000000000004">
      <c r="L265" s="360"/>
      <c r="M265" s="360"/>
      <c r="N265" s="384"/>
      <c r="O265" s="384"/>
      <c r="P265" s="384"/>
      <c r="Q265" s="384"/>
      <c r="R265" s="384"/>
      <c r="S265" s="360"/>
      <c r="Z265" s="360"/>
      <c r="AA265" s="360"/>
      <c r="AB265" s="360"/>
      <c r="AC265" s="360"/>
      <c r="AD265" s="360"/>
      <c r="AE265" s="360"/>
      <c r="AF265" s="360"/>
      <c r="AG265" s="360"/>
      <c r="AH265" s="360"/>
    </row>
    <row r="266" spans="12:36" ht="45.95" customHeight="1" x14ac:dyDescent="0.55000000000000004">
      <c r="L266" s="360"/>
      <c r="M266" s="360"/>
      <c r="N266" s="384"/>
      <c r="O266" s="384"/>
      <c r="P266" s="384"/>
      <c r="Q266" s="384"/>
      <c r="R266" s="384"/>
      <c r="S266" s="360"/>
      <c r="Z266" s="360"/>
      <c r="AA266" s="360"/>
      <c r="AB266" s="360"/>
      <c r="AC266" s="360"/>
      <c r="AD266" s="360"/>
      <c r="AE266" s="360"/>
      <c r="AF266" s="360"/>
      <c r="AG266" s="360"/>
      <c r="AH266" s="360"/>
    </row>
    <row r="267" spans="12:36" ht="45.95" customHeight="1" x14ac:dyDescent="0.55000000000000004">
      <c r="L267" s="360"/>
      <c r="M267" s="360"/>
      <c r="N267" s="384"/>
      <c r="O267" s="384"/>
      <c r="P267" s="384"/>
      <c r="Q267" s="384"/>
      <c r="R267" s="384"/>
      <c r="S267" s="360"/>
      <c r="Z267" s="360"/>
      <c r="AA267" s="360"/>
      <c r="AB267" s="360"/>
      <c r="AC267" s="360"/>
      <c r="AD267" s="360"/>
      <c r="AE267" s="360"/>
      <c r="AF267" s="360"/>
      <c r="AG267" s="360"/>
      <c r="AH267" s="360"/>
    </row>
    <row r="268" spans="12:36" ht="45.95" customHeight="1" x14ac:dyDescent="0.55000000000000004">
      <c r="L268" s="360"/>
      <c r="M268" s="360"/>
      <c r="N268" s="384"/>
      <c r="O268" s="384"/>
      <c r="P268" s="384"/>
      <c r="Q268" s="384"/>
      <c r="R268" s="384"/>
      <c r="S268" s="360"/>
      <c r="Z268" s="360"/>
      <c r="AA268" s="360"/>
      <c r="AB268" s="360"/>
      <c r="AC268" s="360"/>
      <c r="AD268" s="360"/>
      <c r="AE268" s="360"/>
      <c r="AF268" s="360"/>
      <c r="AG268" s="360"/>
      <c r="AH268" s="360"/>
    </row>
    <row r="269" spans="12:36" ht="45.95" customHeight="1" x14ac:dyDescent="0.55000000000000004">
      <c r="L269" s="360"/>
      <c r="M269" s="360"/>
      <c r="N269" s="384"/>
      <c r="O269" s="384"/>
      <c r="P269" s="384"/>
      <c r="Q269" s="384"/>
      <c r="R269" s="384"/>
      <c r="S269" s="360"/>
      <c r="Z269" s="360"/>
      <c r="AA269" s="360"/>
      <c r="AB269" s="360"/>
      <c r="AC269" s="360"/>
      <c r="AD269" s="360"/>
      <c r="AE269" s="360"/>
      <c r="AF269" s="360"/>
      <c r="AG269" s="360"/>
      <c r="AH269" s="360"/>
    </row>
    <row r="270" spans="12:36" ht="45.95" customHeight="1" x14ac:dyDescent="0.55000000000000004">
      <c r="L270" s="360"/>
      <c r="M270" s="360"/>
      <c r="N270" s="384"/>
      <c r="O270" s="384"/>
      <c r="P270" s="384"/>
      <c r="Q270" s="384"/>
      <c r="R270" s="384"/>
      <c r="S270" s="360"/>
      <c r="Z270" s="360"/>
      <c r="AA270" s="360"/>
      <c r="AB270" s="360"/>
      <c r="AC270" s="360"/>
      <c r="AD270" s="360"/>
      <c r="AE270" s="360"/>
      <c r="AF270" s="360"/>
      <c r="AG270" s="360"/>
      <c r="AH270" s="360"/>
    </row>
    <row r="271" spans="12:36" ht="45.95" customHeight="1" x14ac:dyDescent="0.55000000000000004">
      <c r="L271" s="360"/>
      <c r="M271" s="360"/>
      <c r="N271" s="384"/>
      <c r="O271" s="384"/>
      <c r="P271" s="384"/>
      <c r="Q271" s="384"/>
      <c r="R271" s="384"/>
      <c r="S271" s="360"/>
      <c r="Z271" s="360"/>
      <c r="AA271" s="360"/>
      <c r="AB271" s="360"/>
      <c r="AC271" s="360"/>
      <c r="AD271" s="360"/>
      <c r="AE271" s="360"/>
      <c r="AF271" s="360"/>
      <c r="AG271" s="360"/>
      <c r="AH271" s="360"/>
    </row>
    <row r="272" spans="12:36" ht="45.95" customHeight="1" x14ac:dyDescent="0.55000000000000004">
      <c r="L272" s="360"/>
      <c r="M272" s="360"/>
      <c r="N272" s="384"/>
      <c r="O272" s="384"/>
      <c r="P272" s="384"/>
      <c r="Q272" s="384"/>
      <c r="R272" s="384"/>
      <c r="S272" s="360"/>
      <c r="Z272" s="360"/>
      <c r="AA272" s="360"/>
      <c r="AB272" s="360"/>
      <c r="AC272" s="360"/>
      <c r="AD272" s="360"/>
      <c r="AE272" s="360"/>
      <c r="AF272" s="360"/>
      <c r="AG272" s="360"/>
      <c r="AH272" s="360"/>
    </row>
    <row r="273" spans="12:34" ht="45.95" customHeight="1" x14ac:dyDescent="0.55000000000000004">
      <c r="L273" s="360"/>
      <c r="M273" s="360"/>
      <c r="N273" s="384"/>
      <c r="O273" s="384"/>
      <c r="P273" s="384"/>
      <c r="Q273" s="384"/>
      <c r="R273" s="384"/>
      <c r="S273" s="360"/>
      <c r="Z273" s="360"/>
      <c r="AA273" s="360"/>
      <c r="AB273" s="360"/>
      <c r="AC273" s="360"/>
      <c r="AD273" s="360"/>
      <c r="AE273" s="360"/>
      <c r="AF273" s="360"/>
      <c r="AG273" s="360"/>
      <c r="AH273" s="360"/>
    </row>
    <row r="274" spans="12:34" ht="45.95" customHeight="1" x14ac:dyDescent="0.55000000000000004">
      <c r="L274" s="360"/>
      <c r="M274" s="360"/>
      <c r="N274" s="384"/>
      <c r="O274" s="384"/>
      <c r="P274" s="384"/>
      <c r="Q274" s="384"/>
      <c r="R274" s="384"/>
      <c r="S274" s="360"/>
      <c r="Z274" s="360"/>
      <c r="AA274" s="360"/>
      <c r="AB274" s="360"/>
      <c r="AC274" s="360"/>
      <c r="AD274" s="360"/>
      <c r="AE274" s="360"/>
      <c r="AF274" s="360"/>
      <c r="AG274" s="360"/>
      <c r="AH274" s="360"/>
    </row>
    <row r="275" spans="12:34" ht="45.95" customHeight="1" x14ac:dyDescent="0.55000000000000004">
      <c r="L275" s="360"/>
      <c r="M275" s="360"/>
      <c r="N275" s="384"/>
      <c r="O275" s="384"/>
      <c r="P275" s="384"/>
      <c r="Q275" s="384"/>
      <c r="R275" s="384"/>
      <c r="S275" s="360"/>
      <c r="Z275" s="360"/>
      <c r="AA275" s="360"/>
      <c r="AB275" s="360"/>
      <c r="AC275" s="360"/>
      <c r="AD275" s="360"/>
      <c r="AE275" s="360"/>
      <c r="AF275" s="360"/>
      <c r="AG275" s="360"/>
      <c r="AH275" s="360"/>
    </row>
    <row r="276" spans="12:34" ht="45.95" customHeight="1" x14ac:dyDescent="0.55000000000000004">
      <c r="L276" s="360"/>
      <c r="M276" s="360"/>
      <c r="N276" s="384"/>
      <c r="O276" s="384"/>
      <c r="P276" s="384"/>
      <c r="Q276" s="384"/>
      <c r="R276" s="384"/>
      <c r="S276" s="360"/>
      <c r="Z276" s="360"/>
      <c r="AA276" s="360"/>
      <c r="AB276" s="360"/>
      <c r="AC276" s="360"/>
      <c r="AD276" s="360"/>
      <c r="AE276" s="360"/>
      <c r="AF276" s="360"/>
      <c r="AG276" s="360"/>
      <c r="AH276" s="360"/>
    </row>
    <row r="277" spans="12:34" ht="45.95" customHeight="1" x14ac:dyDescent="0.55000000000000004">
      <c r="L277" s="360"/>
      <c r="M277" s="360"/>
      <c r="N277" s="384"/>
      <c r="O277" s="384"/>
      <c r="P277" s="384"/>
      <c r="Q277" s="384"/>
      <c r="R277" s="384"/>
      <c r="S277" s="360"/>
      <c r="Z277" s="360"/>
      <c r="AA277" s="360"/>
      <c r="AB277" s="360"/>
      <c r="AC277" s="360"/>
      <c r="AD277" s="360"/>
      <c r="AE277" s="360"/>
      <c r="AF277" s="360"/>
      <c r="AG277" s="360"/>
      <c r="AH277" s="360"/>
    </row>
    <row r="278" spans="12:34" ht="45.95" customHeight="1" x14ac:dyDescent="0.55000000000000004">
      <c r="L278" s="360"/>
      <c r="M278" s="360"/>
      <c r="N278" s="384"/>
      <c r="O278" s="384"/>
      <c r="P278" s="384"/>
      <c r="Q278" s="384"/>
      <c r="R278" s="384"/>
      <c r="S278" s="360"/>
      <c r="Z278" s="360"/>
      <c r="AA278" s="360"/>
      <c r="AB278" s="360"/>
      <c r="AC278" s="360"/>
      <c r="AD278" s="360"/>
      <c r="AE278" s="360"/>
      <c r="AF278" s="360"/>
      <c r="AG278" s="360"/>
      <c r="AH278" s="360"/>
    </row>
    <row r="279" spans="12:34" ht="45.95" customHeight="1" x14ac:dyDescent="0.55000000000000004">
      <c r="L279" s="360"/>
      <c r="M279" s="360"/>
      <c r="N279" s="384"/>
      <c r="O279" s="384"/>
      <c r="P279" s="384"/>
      <c r="Q279" s="384"/>
      <c r="R279" s="384"/>
      <c r="S279" s="360"/>
      <c r="Z279" s="360"/>
      <c r="AA279" s="360"/>
      <c r="AB279" s="360"/>
      <c r="AC279" s="360"/>
      <c r="AD279" s="360"/>
      <c r="AE279" s="360"/>
      <c r="AF279" s="360"/>
      <c r="AG279" s="360"/>
      <c r="AH279" s="360"/>
    </row>
    <row r="280" spans="12:34" ht="45.95" customHeight="1" x14ac:dyDescent="0.55000000000000004">
      <c r="L280" s="360"/>
      <c r="M280" s="360"/>
      <c r="N280" s="384"/>
      <c r="O280" s="384"/>
      <c r="P280" s="384"/>
      <c r="Q280" s="384"/>
      <c r="R280" s="384"/>
      <c r="S280" s="360"/>
      <c r="Z280" s="360"/>
      <c r="AA280" s="360"/>
      <c r="AB280" s="360"/>
      <c r="AC280" s="360"/>
      <c r="AD280" s="360"/>
      <c r="AE280" s="360"/>
      <c r="AF280" s="360"/>
      <c r="AG280" s="360"/>
      <c r="AH280" s="360"/>
    </row>
    <row r="281" spans="12:34" ht="45.95" customHeight="1" x14ac:dyDescent="0.55000000000000004">
      <c r="L281" s="360"/>
      <c r="M281" s="360"/>
      <c r="N281" s="384"/>
      <c r="O281" s="384"/>
      <c r="P281" s="384"/>
      <c r="Q281" s="384"/>
      <c r="R281" s="384"/>
      <c r="S281" s="360"/>
      <c r="Z281" s="360"/>
      <c r="AA281" s="360"/>
      <c r="AB281" s="360"/>
      <c r="AC281" s="360"/>
      <c r="AD281" s="360"/>
      <c r="AE281" s="360"/>
      <c r="AF281" s="360"/>
      <c r="AG281" s="360"/>
      <c r="AH281" s="360"/>
    </row>
    <row r="282" spans="12:34" ht="45.95" customHeight="1" x14ac:dyDescent="0.55000000000000004">
      <c r="L282" s="360"/>
      <c r="M282" s="360"/>
      <c r="N282" s="384"/>
      <c r="O282" s="384"/>
      <c r="P282" s="384"/>
      <c r="Q282" s="384"/>
      <c r="R282" s="384"/>
      <c r="S282" s="360"/>
      <c r="Z282" s="360"/>
      <c r="AA282" s="360"/>
      <c r="AB282" s="360"/>
      <c r="AC282" s="360"/>
      <c r="AD282" s="360"/>
      <c r="AE282" s="360"/>
      <c r="AF282" s="360"/>
      <c r="AG282" s="360"/>
      <c r="AH282" s="360"/>
    </row>
    <row r="283" spans="12:34" ht="45.95" customHeight="1" x14ac:dyDescent="0.55000000000000004">
      <c r="L283" s="360"/>
      <c r="M283" s="360"/>
      <c r="N283" s="384"/>
      <c r="O283" s="384"/>
      <c r="P283" s="384"/>
      <c r="Q283" s="384"/>
      <c r="R283" s="384"/>
      <c r="S283" s="360"/>
      <c r="Z283" s="360"/>
      <c r="AA283" s="360"/>
      <c r="AB283" s="360"/>
      <c r="AC283" s="360"/>
      <c r="AD283" s="360"/>
      <c r="AE283" s="360"/>
      <c r="AF283" s="360"/>
      <c r="AG283" s="360"/>
      <c r="AH283" s="360"/>
    </row>
    <row r="284" spans="12:34" ht="45.95" customHeight="1" x14ac:dyDescent="0.55000000000000004">
      <c r="L284" s="360"/>
      <c r="M284" s="360"/>
      <c r="N284" s="384"/>
      <c r="O284" s="384"/>
      <c r="P284" s="384"/>
      <c r="Q284" s="384"/>
      <c r="R284" s="384"/>
      <c r="S284" s="360"/>
      <c r="Z284" s="360"/>
      <c r="AA284" s="360"/>
      <c r="AB284" s="360"/>
      <c r="AC284" s="360"/>
      <c r="AD284" s="360"/>
      <c r="AE284" s="360"/>
      <c r="AF284" s="360"/>
      <c r="AG284" s="360"/>
      <c r="AH284" s="360"/>
    </row>
    <row r="285" spans="12:34" ht="45.95" customHeight="1" x14ac:dyDescent="0.55000000000000004">
      <c r="L285" s="360"/>
      <c r="M285" s="360"/>
      <c r="N285" s="384"/>
      <c r="O285" s="384"/>
      <c r="P285" s="384"/>
      <c r="Q285" s="384"/>
      <c r="R285" s="384"/>
      <c r="S285" s="360"/>
      <c r="Z285" s="360"/>
      <c r="AA285" s="360"/>
      <c r="AB285" s="360"/>
      <c r="AC285" s="360"/>
      <c r="AD285" s="360"/>
      <c r="AE285" s="360"/>
      <c r="AF285" s="360"/>
      <c r="AG285" s="360"/>
      <c r="AH285" s="360"/>
    </row>
    <row r="286" spans="12:34" ht="45.95" customHeight="1" x14ac:dyDescent="0.55000000000000004">
      <c r="L286" s="360"/>
      <c r="M286" s="360"/>
      <c r="N286" s="384"/>
      <c r="O286" s="384"/>
      <c r="P286" s="384"/>
      <c r="Q286" s="384"/>
      <c r="R286" s="384"/>
      <c r="S286" s="360"/>
      <c r="Z286" s="360"/>
      <c r="AA286" s="360"/>
      <c r="AB286" s="360"/>
      <c r="AC286" s="360"/>
      <c r="AD286" s="360"/>
      <c r="AE286" s="360"/>
      <c r="AF286" s="360"/>
      <c r="AG286" s="360"/>
      <c r="AH286" s="360"/>
    </row>
    <row r="287" spans="12:34" ht="45.95" customHeight="1" x14ac:dyDescent="0.55000000000000004">
      <c r="L287" s="360"/>
      <c r="M287" s="360"/>
      <c r="N287" s="384"/>
      <c r="O287" s="384"/>
      <c r="P287" s="384"/>
      <c r="Q287" s="384"/>
      <c r="R287" s="384"/>
      <c r="S287" s="360"/>
      <c r="Z287" s="360"/>
      <c r="AA287" s="360"/>
      <c r="AB287" s="360"/>
      <c r="AC287" s="360"/>
      <c r="AD287" s="360"/>
      <c r="AE287" s="360"/>
      <c r="AF287" s="360"/>
      <c r="AG287" s="360"/>
      <c r="AH287" s="360"/>
    </row>
    <row r="288" spans="12:34" ht="45.95" customHeight="1" x14ac:dyDescent="0.55000000000000004">
      <c r="L288" s="360"/>
      <c r="M288" s="360"/>
      <c r="N288" s="384"/>
      <c r="O288" s="384"/>
      <c r="P288" s="384"/>
      <c r="Q288" s="384"/>
      <c r="R288" s="384"/>
      <c r="S288" s="360"/>
      <c r="Z288" s="360"/>
      <c r="AA288" s="360"/>
      <c r="AB288" s="360"/>
      <c r="AC288" s="360"/>
      <c r="AD288" s="360"/>
      <c r="AE288" s="360"/>
      <c r="AF288" s="360"/>
      <c r="AG288" s="360"/>
      <c r="AH288" s="360"/>
    </row>
    <row r="289" spans="12:34" ht="45.95" customHeight="1" x14ac:dyDescent="0.55000000000000004">
      <c r="L289" s="360"/>
      <c r="M289" s="360"/>
      <c r="N289" s="384"/>
      <c r="O289" s="384"/>
      <c r="P289" s="384"/>
      <c r="Q289" s="384"/>
      <c r="R289" s="384"/>
      <c r="S289" s="360"/>
      <c r="Z289" s="360"/>
      <c r="AA289" s="360"/>
      <c r="AB289" s="360"/>
      <c r="AC289" s="360"/>
      <c r="AD289" s="360"/>
      <c r="AE289" s="360"/>
      <c r="AF289" s="360"/>
      <c r="AG289" s="360"/>
      <c r="AH289" s="360"/>
    </row>
    <row r="290" spans="12:34" ht="45.95" customHeight="1" x14ac:dyDescent="0.55000000000000004">
      <c r="L290" s="360"/>
      <c r="M290" s="360"/>
      <c r="N290" s="384"/>
      <c r="O290" s="384"/>
      <c r="P290" s="384"/>
      <c r="Q290" s="384"/>
      <c r="R290" s="384"/>
      <c r="S290" s="360"/>
      <c r="Z290" s="360"/>
      <c r="AA290" s="360"/>
      <c r="AB290" s="360"/>
      <c r="AC290" s="360"/>
      <c r="AD290" s="360"/>
      <c r="AE290" s="360"/>
      <c r="AF290" s="360"/>
      <c r="AG290" s="360"/>
      <c r="AH290" s="360"/>
    </row>
    <row r="291" spans="12:34" ht="45.95" customHeight="1" x14ac:dyDescent="0.55000000000000004">
      <c r="L291" s="360"/>
      <c r="M291" s="360"/>
      <c r="N291" s="384"/>
      <c r="O291" s="384"/>
      <c r="P291" s="384"/>
      <c r="Q291" s="384"/>
      <c r="R291" s="384"/>
      <c r="S291" s="360"/>
      <c r="Z291" s="360"/>
      <c r="AA291" s="360"/>
      <c r="AB291" s="360"/>
      <c r="AC291" s="360"/>
      <c r="AD291" s="360"/>
      <c r="AE291" s="360"/>
      <c r="AF291" s="360"/>
      <c r="AG291" s="360"/>
      <c r="AH291" s="360"/>
    </row>
    <row r="292" spans="12:34" ht="45.95" customHeight="1" x14ac:dyDescent="0.55000000000000004">
      <c r="L292" s="360"/>
      <c r="M292" s="360"/>
      <c r="N292" s="384"/>
      <c r="O292" s="384"/>
      <c r="P292" s="384"/>
      <c r="Q292" s="384"/>
      <c r="R292" s="384"/>
      <c r="S292" s="360"/>
      <c r="Z292" s="360"/>
      <c r="AA292" s="360"/>
      <c r="AB292" s="360"/>
      <c r="AC292" s="360"/>
      <c r="AD292" s="360"/>
      <c r="AE292" s="360"/>
      <c r="AF292" s="360"/>
      <c r="AG292" s="360"/>
      <c r="AH292" s="360"/>
    </row>
    <row r="293" spans="12:34" ht="45.95" customHeight="1" x14ac:dyDescent="0.55000000000000004">
      <c r="L293" s="360"/>
      <c r="M293" s="360"/>
      <c r="N293" s="384"/>
      <c r="O293" s="384"/>
      <c r="P293" s="384"/>
      <c r="Q293" s="384"/>
      <c r="R293" s="384"/>
      <c r="S293" s="360"/>
      <c r="Z293" s="360"/>
      <c r="AA293" s="360"/>
      <c r="AB293" s="360"/>
      <c r="AC293" s="360"/>
      <c r="AD293" s="360"/>
      <c r="AE293" s="360"/>
      <c r="AF293" s="360"/>
      <c r="AG293" s="360"/>
      <c r="AH293" s="360"/>
    </row>
    <row r="294" spans="12:34" ht="45.95" customHeight="1" x14ac:dyDescent="0.55000000000000004">
      <c r="L294" s="360"/>
      <c r="M294" s="360"/>
      <c r="N294" s="384"/>
      <c r="O294" s="384"/>
      <c r="P294" s="384"/>
      <c r="Q294" s="384"/>
      <c r="R294" s="384"/>
      <c r="S294" s="360"/>
      <c r="Z294" s="360"/>
      <c r="AA294" s="360"/>
      <c r="AB294" s="360"/>
      <c r="AC294" s="360"/>
      <c r="AD294" s="360"/>
      <c r="AE294" s="360"/>
      <c r="AF294" s="360"/>
      <c r="AG294" s="360"/>
      <c r="AH294" s="360"/>
    </row>
    <row r="295" spans="12:34" ht="45.95" customHeight="1" x14ac:dyDescent="0.55000000000000004">
      <c r="L295" s="360"/>
      <c r="M295" s="360"/>
      <c r="N295" s="384"/>
      <c r="O295" s="384"/>
      <c r="P295" s="384"/>
      <c r="Q295" s="384"/>
      <c r="R295" s="384"/>
      <c r="S295" s="360"/>
      <c r="Z295" s="360"/>
      <c r="AA295" s="360"/>
      <c r="AB295" s="360"/>
      <c r="AC295" s="360"/>
      <c r="AD295" s="360"/>
      <c r="AE295" s="360"/>
      <c r="AF295" s="360"/>
      <c r="AG295" s="360"/>
      <c r="AH295" s="360"/>
    </row>
    <row r="296" spans="12:34" ht="45.95" customHeight="1" x14ac:dyDescent="0.55000000000000004">
      <c r="L296" s="360"/>
      <c r="M296" s="360"/>
      <c r="N296" s="384"/>
      <c r="O296" s="384"/>
      <c r="P296" s="384"/>
      <c r="Q296" s="384"/>
      <c r="R296" s="384"/>
      <c r="S296" s="360"/>
      <c r="Z296" s="360"/>
      <c r="AA296" s="360"/>
      <c r="AB296" s="360"/>
      <c r="AC296" s="360"/>
      <c r="AD296" s="360"/>
      <c r="AE296" s="360"/>
      <c r="AF296" s="360"/>
      <c r="AG296" s="360"/>
      <c r="AH296" s="360"/>
    </row>
    <row r="297" spans="12:34" ht="45.95" customHeight="1" x14ac:dyDescent="0.55000000000000004">
      <c r="L297" s="360"/>
      <c r="M297" s="360"/>
      <c r="N297" s="384"/>
      <c r="O297" s="384"/>
      <c r="P297" s="384"/>
      <c r="Q297" s="384"/>
      <c r="R297" s="384"/>
      <c r="S297" s="360"/>
      <c r="Z297" s="360"/>
      <c r="AA297" s="360"/>
      <c r="AB297" s="360"/>
      <c r="AC297" s="360"/>
      <c r="AD297" s="360"/>
      <c r="AE297" s="360"/>
      <c r="AF297" s="360"/>
      <c r="AG297" s="360"/>
      <c r="AH297" s="360"/>
    </row>
    <row r="298" spans="12:34" ht="45.95" customHeight="1" x14ac:dyDescent="0.55000000000000004">
      <c r="L298" s="360"/>
      <c r="M298" s="360"/>
      <c r="N298" s="384"/>
      <c r="O298" s="384"/>
      <c r="P298" s="384"/>
      <c r="Q298" s="384"/>
      <c r="R298" s="384"/>
      <c r="S298" s="360"/>
      <c r="Z298" s="360"/>
      <c r="AA298" s="360"/>
      <c r="AB298" s="360"/>
      <c r="AC298" s="360"/>
      <c r="AD298" s="360"/>
      <c r="AE298" s="360"/>
      <c r="AF298" s="360"/>
      <c r="AG298" s="360"/>
      <c r="AH298" s="360"/>
    </row>
    <row r="299" spans="12:34" ht="45.95" customHeight="1" x14ac:dyDescent="0.55000000000000004">
      <c r="L299" s="360"/>
      <c r="M299" s="360"/>
      <c r="N299" s="384"/>
      <c r="O299" s="384"/>
      <c r="P299" s="384"/>
      <c r="Q299" s="384"/>
      <c r="R299" s="384"/>
      <c r="S299" s="360"/>
      <c r="Z299" s="360"/>
      <c r="AA299" s="360"/>
      <c r="AB299" s="360"/>
      <c r="AC299" s="360"/>
      <c r="AD299" s="360"/>
      <c r="AE299" s="360"/>
      <c r="AF299" s="360"/>
      <c r="AG299" s="360"/>
      <c r="AH299" s="360"/>
    </row>
    <row r="300" spans="12:34" ht="45.95" customHeight="1" x14ac:dyDescent="0.55000000000000004">
      <c r="L300" s="360"/>
      <c r="M300" s="360"/>
      <c r="N300" s="384"/>
      <c r="O300" s="384"/>
      <c r="P300" s="384"/>
      <c r="Q300" s="384"/>
      <c r="R300" s="384"/>
      <c r="S300" s="360"/>
      <c r="Z300" s="360"/>
      <c r="AA300" s="360"/>
      <c r="AB300" s="360"/>
      <c r="AC300" s="360"/>
      <c r="AD300" s="360"/>
      <c r="AE300" s="360"/>
      <c r="AF300" s="360"/>
      <c r="AG300" s="360"/>
      <c r="AH300" s="360"/>
    </row>
    <row r="301" spans="12:34" ht="45.95" customHeight="1" x14ac:dyDescent="0.55000000000000004">
      <c r="L301" s="360"/>
      <c r="M301" s="360"/>
      <c r="N301" s="384"/>
      <c r="O301" s="384"/>
      <c r="P301" s="384"/>
      <c r="Q301" s="384"/>
      <c r="R301" s="384"/>
      <c r="S301" s="360"/>
      <c r="Z301" s="360"/>
      <c r="AA301" s="360"/>
      <c r="AB301" s="360"/>
      <c r="AC301" s="360"/>
      <c r="AD301" s="360"/>
      <c r="AE301" s="360"/>
      <c r="AF301" s="360"/>
      <c r="AG301" s="360"/>
      <c r="AH301" s="360"/>
    </row>
    <row r="302" spans="12:34" ht="45.95" customHeight="1" x14ac:dyDescent="0.55000000000000004">
      <c r="L302" s="360"/>
      <c r="M302" s="360"/>
      <c r="N302" s="384"/>
      <c r="O302" s="384"/>
      <c r="P302" s="384"/>
      <c r="Q302" s="384"/>
      <c r="R302" s="384"/>
      <c r="S302" s="360"/>
      <c r="Z302" s="360"/>
      <c r="AA302" s="360"/>
      <c r="AB302" s="360"/>
      <c r="AC302" s="360"/>
      <c r="AD302" s="360"/>
      <c r="AE302" s="360"/>
      <c r="AF302" s="360"/>
      <c r="AG302" s="360"/>
      <c r="AH302" s="360"/>
    </row>
    <row r="303" spans="12:34" ht="45.95" customHeight="1" x14ac:dyDescent="0.55000000000000004">
      <c r="L303" s="360"/>
      <c r="M303" s="360"/>
      <c r="N303" s="384"/>
      <c r="O303" s="384"/>
      <c r="P303" s="384"/>
      <c r="Q303" s="384"/>
      <c r="R303" s="384"/>
      <c r="S303" s="360"/>
      <c r="Z303" s="360"/>
      <c r="AA303" s="360"/>
      <c r="AB303" s="360"/>
      <c r="AC303" s="360"/>
      <c r="AD303" s="360"/>
      <c r="AE303" s="360"/>
      <c r="AF303" s="360"/>
      <c r="AG303" s="360"/>
      <c r="AH303" s="360"/>
    </row>
    <row r="304" spans="12:34" ht="45.95" customHeight="1" x14ac:dyDescent="0.55000000000000004">
      <c r="L304" s="360"/>
      <c r="M304" s="360"/>
      <c r="N304" s="384"/>
      <c r="O304" s="384"/>
      <c r="P304" s="384"/>
      <c r="Q304" s="384"/>
      <c r="R304" s="384"/>
      <c r="S304" s="360"/>
      <c r="Z304" s="360"/>
      <c r="AA304" s="360"/>
      <c r="AB304" s="360"/>
      <c r="AC304" s="360"/>
      <c r="AD304" s="360"/>
      <c r="AE304" s="360"/>
      <c r="AF304" s="360"/>
      <c r="AG304" s="360"/>
      <c r="AH304" s="360"/>
    </row>
    <row r="305" spans="12:34" ht="45.95" customHeight="1" x14ac:dyDescent="0.55000000000000004">
      <c r="L305" s="360"/>
      <c r="M305" s="360"/>
      <c r="N305" s="384"/>
      <c r="O305" s="384"/>
      <c r="P305" s="384"/>
      <c r="Q305" s="384"/>
      <c r="R305" s="384"/>
      <c r="S305" s="360"/>
      <c r="Z305" s="360"/>
      <c r="AA305" s="360"/>
      <c r="AB305" s="360"/>
      <c r="AC305" s="360"/>
      <c r="AD305" s="360"/>
      <c r="AE305" s="360"/>
      <c r="AF305" s="360"/>
      <c r="AG305" s="360"/>
      <c r="AH305" s="360"/>
    </row>
    <row r="306" spans="12:34" ht="45.95" customHeight="1" x14ac:dyDescent="0.55000000000000004">
      <c r="L306" s="360"/>
      <c r="M306" s="360"/>
      <c r="N306" s="384"/>
      <c r="O306" s="384"/>
      <c r="P306" s="384"/>
      <c r="Q306" s="384"/>
      <c r="R306" s="384"/>
      <c r="S306" s="360"/>
      <c r="Z306" s="360"/>
      <c r="AA306" s="360"/>
      <c r="AB306" s="360"/>
      <c r="AC306" s="360"/>
      <c r="AD306" s="360"/>
      <c r="AE306" s="360"/>
      <c r="AF306" s="360"/>
      <c r="AG306" s="360"/>
      <c r="AH306" s="360"/>
    </row>
    <row r="307" spans="12:34" ht="45.95" customHeight="1" x14ac:dyDescent="0.55000000000000004">
      <c r="L307" s="360"/>
      <c r="M307" s="360"/>
      <c r="N307" s="384"/>
      <c r="O307" s="384"/>
      <c r="P307" s="384"/>
      <c r="Q307" s="384"/>
      <c r="R307" s="384"/>
      <c r="S307" s="360"/>
      <c r="Z307" s="360"/>
      <c r="AA307" s="360"/>
      <c r="AB307" s="360"/>
      <c r="AC307" s="360"/>
      <c r="AD307" s="360"/>
      <c r="AE307" s="360"/>
      <c r="AF307" s="360"/>
      <c r="AG307" s="360"/>
      <c r="AH307" s="360"/>
    </row>
    <row r="308" spans="12:34" ht="45.95" customHeight="1" x14ac:dyDescent="0.55000000000000004">
      <c r="L308" s="360"/>
      <c r="M308" s="360"/>
      <c r="N308" s="384"/>
      <c r="O308" s="384"/>
      <c r="P308" s="384"/>
      <c r="Q308" s="384"/>
      <c r="R308" s="384"/>
      <c r="S308" s="360"/>
      <c r="Z308" s="360"/>
      <c r="AA308" s="360"/>
      <c r="AB308" s="360"/>
      <c r="AC308" s="360"/>
      <c r="AD308" s="360"/>
      <c r="AE308" s="360"/>
      <c r="AF308" s="360"/>
      <c r="AG308" s="360"/>
      <c r="AH308" s="360"/>
    </row>
    <row r="309" spans="12:34" ht="45.95" customHeight="1" x14ac:dyDescent="0.55000000000000004">
      <c r="L309" s="360"/>
      <c r="M309" s="360"/>
      <c r="N309" s="384"/>
      <c r="O309" s="384"/>
      <c r="P309" s="384"/>
      <c r="Q309" s="384"/>
      <c r="R309" s="384"/>
      <c r="S309" s="360"/>
      <c r="Z309" s="360"/>
      <c r="AA309" s="360"/>
      <c r="AB309" s="360"/>
      <c r="AC309" s="360"/>
      <c r="AD309" s="360"/>
      <c r="AE309" s="360"/>
      <c r="AF309" s="360"/>
      <c r="AG309" s="360"/>
      <c r="AH309" s="360"/>
    </row>
    <row r="310" spans="12:34" ht="45.95" customHeight="1" x14ac:dyDescent="0.55000000000000004">
      <c r="L310" s="360"/>
      <c r="M310" s="360"/>
      <c r="N310" s="384"/>
      <c r="O310" s="384"/>
      <c r="P310" s="384"/>
      <c r="Q310" s="384"/>
      <c r="R310" s="384"/>
      <c r="S310" s="360"/>
      <c r="Z310" s="360"/>
      <c r="AA310" s="360"/>
      <c r="AB310" s="360"/>
      <c r="AC310" s="360"/>
      <c r="AD310" s="360"/>
      <c r="AE310" s="360"/>
      <c r="AF310" s="360"/>
      <c r="AG310" s="360"/>
      <c r="AH310" s="360"/>
    </row>
    <row r="311" spans="12:34" ht="45.95" customHeight="1" x14ac:dyDescent="0.55000000000000004">
      <c r="L311" s="360"/>
      <c r="M311" s="360"/>
      <c r="N311" s="384"/>
      <c r="O311" s="384"/>
      <c r="P311" s="384"/>
      <c r="Q311" s="384"/>
      <c r="R311" s="384"/>
      <c r="S311" s="360"/>
      <c r="Z311" s="360"/>
      <c r="AA311" s="360"/>
      <c r="AB311" s="360"/>
      <c r="AC311" s="360"/>
      <c r="AD311" s="360"/>
      <c r="AE311" s="360"/>
      <c r="AF311" s="360"/>
      <c r="AG311" s="360"/>
      <c r="AH311" s="360"/>
    </row>
    <row r="312" spans="12:34" ht="45.95" customHeight="1" x14ac:dyDescent="0.55000000000000004">
      <c r="L312" s="360"/>
      <c r="M312" s="360"/>
      <c r="N312" s="384"/>
      <c r="O312" s="384"/>
      <c r="P312" s="384"/>
      <c r="Q312" s="384"/>
      <c r="R312" s="384"/>
      <c r="S312" s="360"/>
      <c r="Z312" s="360"/>
      <c r="AA312" s="360"/>
      <c r="AB312" s="360"/>
      <c r="AC312" s="360"/>
      <c r="AD312" s="360"/>
      <c r="AE312" s="360"/>
      <c r="AF312" s="360"/>
      <c r="AG312" s="360"/>
      <c r="AH312" s="360"/>
    </row>
    <row r="313" spans="12:34" ht="45.95" customHeight="1" x14ac:dyDescent="0.55000000000000004">
      <c r="L313" s="360"/>
      <c r="M313" s="360"/>
      <c r="N313" s="384"/>
      <c r="O313" s="384"/>
      <c r="P313" s="384"/>
      <c r="Q313" s="384"/>
      <c r="R313" s="384"/>
      <c r="S313" s="360"/>
      <c r="Z313" s="360"/>
      <c r="AA313" s="360"/>
      <c r="AB313" s="360"/>
      <c r="AC313" s="360"/>
      <c r="AD313" s="360"/>
      <c r="AE313" s="360"/>
      <c r="AF313" s="360"/>
      <c r="AG313" s="360"/>
      <c r="AH313" s="360"/>
    </row>
    <row r="314" spans="12:34" ht="45.95" customHeight="1" x14ac:dyDescent="0.55000000000000004">
      <c r="L314" s="360"/>
      <c r="M314" s="360"/>
      <c r="N314" s="384"/>
      <c r="O314" s="384"/>
      <c r="P314" s="384"/>
      <c r="Q314" s="384"/>
      <c r="R314" s="384"/>
      <c r="S314" s="360"/>
      <c r="Z314" s="360"/>
      <c r="AA314" s="360"/>
      <c r="AB314" s="360"/>
      <c r="AC314" s="360"/>
      <c r="AD314" s="360"/>
      <c r="AE314" s="360"/>
      <c r="AF314" s="360"/>
      <c r="AG314" s="360"/>
      <c r="AH314" s="360"/>
    </row>
    <row r="315" spans="12:34" ht="45.95" customHeight="1" x14ac:dyDescent="0.55000000000000004">
      <c r="L315" s="360"/>
      <c r="M315" s="360"/>
      <c r="N315" s="384"/>
      <c r="O315" s="384"/>
      <c r="P315" s="384"/>
      <c r="Q315" s="384"/>
      <c r="R315" s="384"/>
      <c r="S315" s="360"/>
      <c r="Z315" s="360"/>
      <c r="AA315" s="360"/>
      <c r="AB315" s="360"/>
      <c r="AC315" s="360"/>
      <c r="AD315" s="360"/>
      <c r="AE315" s="360"/>
      <c r="AF315" s="360"/>
      <c r="AG315" s="360"/>
      <c r="AH315" s="360"/>
    </row>
    <row r="316" spans="12:34" ht="45.95" customHeight="1" x14ac:dyDescent="0.55000000000000004">
      <c r="L316" s="360"/>
      <c r="M316" s="360"/>
      <c r="N316" s="384"/>
      <c r="O316" s="384"/>
      <c r="P316" s="384"/>
      <c r="Q316" s="384"/>
      <c r="R316" s="384"/>
      <c r="S316" s="360"/>
      <c r="Z316" s="360"/>
      <c r="AA316" s="360"/>
      <c r="AB316" s="360"/>
      <c r="AC316" s="360"/>
      <c r="AD316" s="360"/>
      <c r="AE316" s="360"/>
      <c r="AF316" s="360"/>
      <c r="AG316" s="360"/>
      <c r="AH316" s="360"/>
    </row>
    <row r="317" spans="12:34" ht="45.95" customHeight="1" x14ac:dyDescent="0.55000000000000004">
      <c r="L317" s="360"/>
      <c r="M317" s="360"/>
      <c r="N317" s="384"/>
      <c r="O317" s="384"/>
      <c r="P317" s="384"/>
      <c r="Q317" s="384"/>
      <c r="R317" s="384"/>
      <c r="S317" s="360"/>
      <c r="Z317" s="360"/>
      <c r="AA317" s="360"/>
      <c r="AB317" s="360"/>
      <c r="AC317" s="360"/>
      <c r="AD317" s="360"/>
      <c r="AE317" s="360"/>
      <c r="AF317" s="360"/>
      <c r="AG317" s="360"/>
      <c r="AH317" s="360"/>
    </row>
    <row r="318" spans="12:34" ht="45.95" customHeight="1" x14ac:dyDescent="0.55000000000000004">
      <c r="L318" s="360"/>
      <c r="M318" s="360"/>
      <c r="N318" s="384"/>
      <c r="O318" s="384"/>
      <c r="P318" s="384"/>
      <c r="Q318" s="384"/>
      <c r="R318" s="384"/>
      <c r="S318" s="360"/>
      <c r="Z318" s="360"/>
      <c r="AA318" s="360"/>
      <c r="AB318" s="360"/>
      <c r="AC318" s="360"/>
      <c r="AD318" s="360"/>
      <c r="AE318" s="360"/>
      <c r="AF318" s="360"/>
      <c r="AG318" s="360"/>
      <c r="AH318" s="360"/>
    </row>
    <row r="319" spans="12:34" ht="45.95" customHeight="1" x14ac:dyDescent="0.55000000000000004">
      <c r="L319" s="360"/>
      <c r="M319" s="360"/>
      <c r="N319" s="384"/>
      <c r="O319" s="384"/>
      <c r="P319" s="384"/>
      <c r="Q319" s="384"/>
      <c r="R319" s="384"/>
      <c r="S319" s="360"/>
      <c r="Z319" s="360"/>
      <c r="AA319" s="360"/>
      <c r="AB319" s="360"/>
      <c r="AC319" s="360"/>
      <c r="AD319" s="360"/>
      <c r="AE319" s="360"/>
      <c r="AF319" s="360"/>
      <c r="AG319" s="360"/>
      <c r="AH319" s="360"/>
    </row>
    <row r="320" spans="12:34" ht="45.95" customHeight="1" x14ac:dyDescent="0.55000000000000004">
      <c r="L320" s="360"/>
      <c r="M320" s="360"/>
      <c r="N320" s="384"/>
      <c r="O320" s="384"/>
      <c r="P320" s="384"/>
      <c r="Q320" s="384"/>
      <c r="R320" s="384"/>
      <c r="S320" s="360"/>
      <c r="Z320" s="360"/>
      <c r="AA320" s="360"/>
      <c r="AB320" s="360"/>
      <c r="AC320" s="360"/>
      <c r="AD320" s="360"/>
      <c r="AE320" s="360"/>
      <c r="AF320" s="360"/>
      <c r="AG320" s="360"/>
      <c r="AH320" s="360"/>
    </row>
    <row r="321" spans="12:34" ht="45.95" customHeight="1" x14ac:dyDescent="0.55000000000000004">
      <c r="L321" s="360"/>
      <c r="M321" s="360"/>
      <c r="N321" s="384"/>
      <c r="O321" s="384"/>
      <c r="P321" s="384"/>
      <c r="Q321" s="384"/>
      <c r="R321" s="384"/>
      <c r="S321" s="360"/>
      <c r="Z321" s="360"/>
      <c r="AA321" s="360"/>
      <c r="AB321" s="360"/>
      <c r="AC321" s="360"/>
      <c r="AD321" s="360"/>
      <c r="AE321" s="360"/>
      <c r="AF321" s="360"/>
      <c r="AG321" s="360"/>
      <c r="AH321" s="360"/>
    </row>
    <row r="322" spans="12:34" ht="45.95" customHeight="1" x14ac:dyDescent="0.55000000000000004">
      <c r="L322" s="360"/>
      <c r="M322" s="360"/>
      <c r="N322" s="384"/>
      <c r="O322" s="384"/>
      <c r="P322" s="384"/>
      <c r="Q322" s="384"/>
      <c r="R322" s="384"/>
      <c r="S322" s="360"/>
      <c r="Z322" s="360"/>
      <c r="AA322" s="360"/>
      <c r="AB322" s="360"/>
      <c r="AC322" s="360"/>
      <c r="AD322" s="360"/>
      <c r="AE322" s="360"/>
      <c r="AF322" s="360"/>
      <c r="AG322" s="360"/>
      <c r="AH322" s="360"/>
    </row>
    <row r="323" spans="12:34" ht="45.95" customHeight="1" x14ac:dyDescent="0.55000000000000004">
      <c r="L323" s="360"/>
      <c r="M323" s="360"/>
      <c r="N323" s="384"/>
      <c r="O323" s="384"/>
      <c r="P323" s="384"/>
      <c r="Q323" s="384"/>
      <c r="R323" s="384"/>
      <c r="S323" s="360"/>
      <c r="Z323" s="360"/>
      <c r="AA323" s="360"/>
      <c r="AB323" s="360"/>
      <c r="AC323" s="360"/>
      <c r="AD323" s="360"/>
      <c r="AE323" s="360"/>
      <c r="AF323" s="360"/>
      <c r="AG323" s="360"/>
      <c r="AH323" s="360"/>
    </row>
    <row r="324" spans="12:34" ht="45.95" customHeight="1" x14ac:dyDescent="0.55000000000000004">
      <c r="L324" s="360"/>
      <c r="M324" s="360"/>
      <c r="N324" s="384"/>
      <c r="O324" s="384"/>
      <c r="P324" s="384"/>
      <c r="Q324" s="384"/>
      <c r="R324" s="384"/>
      <c r="S324" s="360"/>
      <c r="Z324" s="360"/>
      <c r="AA324" s="360"/>
      <c r="AB324" s="360"/>
      <c r="AC324" s="360"/>
      <c r="AD324" s="360"/>
      <c r="AE324" s="360"/>
      <c r="AF324" s="360"/>
      <c r="AG324" s="360"/>
      <c r="AH324" s="360"/>
    </row>
    <row r="325" spans="12:34" ht="45.95" customHeight="1" x14ac:dyDescent="0.55000000000000004">
      <c r="L325" s="360"/>
      <c r="M325" s="360"/>
      <c r="N325" s="384"/>
      <c r="O325" s="384"/>
      <c r="P325" s="384"/>
      <c r="Q325" s="384"/>
      <c r="R325" s="384"/>
      <c r="S325" s="360"/>
      <c r="Z325" s="360"/>
      <c r="AA325" s="360"/>
      <c r="AB325" s="360"/>
      <c r="AC325" s="360"/>
      <c r="AD325" s="360"/>
      <c r="AE325" s="360"/>
      <c r="AF325" s="360"/>
      <c r="AG325" s="360"/>
      <c r="AH325" s="360"/>
    </row>
    <row r="326" spans="12:34" ht="45.95" customHeight="1" x14ac:dyDescent="0.55000000000000004">
      <c r="L326" s="360"/>
      <c r="M326" s="360"/>
      <c r="N326" s="384"/>
      <c r="O326" s="384"/>
      <c r="P326" s="384"/>
      <c r="Q326" s="384"/>
      <c r="R326" s="384"/>
      <c r="S326" s="360"/>
      <c r="Z326" s="360"/>
      <c r="AA326" s="360"/>
      <c r="AB326" s="360"/>
      <c r="AC326" s="360"/>
      <c r="AD326" s="360"/>
      <c r="AE326" s="360"/>
      <c r="AF326" s="360"/>
      <c r="AG326" s="360"/>
      <c r="AH326" s="360"/>
    </row>
    <row r="327" spans="12:34" ht="45.95" customHeight="1" x14ac:dyDescent="0.55000000000000004">
      <c r="L327" s="360"/>
      <c r="M327" s="360"/>
      <c r="N327" s="384"/>
      <c r="O327" s="384"/>
      <c r="P327" s="384"/>
      <c r="Q327" s="384"/>
      <c r="R327" s="384"/>
      <c r="S327" s="360"/>
      <c r="Z327" s="360"/>
      <c r="AA327" s="360"/>
      <c r="AB327" s="360"/>
      <c r="AC327" s="360"/>
      <c r="AD327" s="360"/>
      <c r="AE327" s="360"/>
      <c r="AF327" s="360"/>
      <c r="AG327" s="360"/>
      <c r="AH327" s="360"/>
    </row>
    <row r="328" spans="12:34" ht="45.95" customHeight="1" x14ac:dyDescent="0.55000000000000004">
      <c r="L328" s="360"/>
      <c r="M328" s="360"/>
      <c r="N328" s="384"/>
      <c r="O328" s="384"/>
      <c r="P328" s="384"/>
      <c r="Q328" s="384"/>
      <c r="R328" s="384"/>
      <c r="S328" s="360"/>
      <c r="Z328" s="360"/>
      <c r="AA328" s="360"/>
      <c r="AB328" s="360"/>
      <c r="AC328" s="360"/>
      <c r="AD328" s="360"/>
      <c r="AE328" s="360"/>
      <c r="AF328" s="360"/>
      <c r="AG328" s="360"/>
      <c r="AH328" s="360"/>
    </row>
    <row r="329" spans="12:34" ht="45.95" customHeight="1" x14ac:dyDescent="0.55000000000000004">
      <c r="L329" s="360"/>
      <c r="M329" s="360"/>
      <c r="N329" s="384"/>
      <c r="O329" s="384"/>
      <c r="P329" s="384"/>
      <c r="Q329" s="384"/>
      <c r="R329" s="384"/>
      <c r="S329" s="360"/>
      <c r="Z329" s="360"/>
      <c r="AA329" s="360"/>
      <c r="AB329" s="360"/>
      <c r="AC329" s="360"/>
      <c r="AD329" s="360"/>
      <c r="AE329" s="360"/>
      <c r="AF329" s="360"/>
      <c r="AG329" s="360"/>
      <c r="AH329" s="360"/>
    </row>
    <row r="330" spans="12:34" ht="45.95" customHeight="1" x14ac:dyDescent="0.55000000000000004">
      <c r="L330" s="360"/>
      <c r="M330" s="360"/>
      <c r="N330" s="384"/>
      <c r="O330" s="384"/>
      <c r="P330" s="384"/>
      <c r="Q330" s="384"/>
      <c r="R330" s="384"/>
      <c r="S330" s="360"/>
      <c r="Z330" s="360"/>
      <c r="AA330" s="360"/>
      <c r="AB330" s="360"/>
      <c r="AC330" s="360"/>
      <c r="AD330" s="360"/>
      <c r="AE330" s="360"/>
      <c r="AF330" s="360"/>
      <c r="AG330" s="360"/>
      <c r="AH330" s="360"/>
    </row>
    <row r="331" spans="12:34" ht="45.95" customHeight="1" x14ac:dyDescent="0.55000000000000004">
      <c r="L331" s="360"/>
      <c r="M331" s="360"/>
      <c r="N331" s="384"/>
      <c r="O331" s="384"/>
      <c r="P331" s="384"/>
      <c r="Q331" s="384"/>
      <c r="R331" s="384"/>
      <c r="S331" s="360"/>
      <c r="Z331" s="360"/>
      <c r="AA331" s="360"/>
      <c r="AB331" s="360"/>
      <c r="AC331" s="360"/>
      <c r="AD331" s="360"/>
      <c r="AE331" s="360"/>
      <c r="AF331" s="360"/>
      <c r="AG331" s="360"/>
      <c r="AH331" s="360"/>
    </row>
    <row r="332" spans="12:34" ht="45.95" customHeight="1" x14ac:dyDescent="0.55000000000000004">
      <c r="L332" s="360"/>
      <c r="M332" s="360"/>
      <c r="N332" s="384"/>
      <c r="O332" s="384"/>
      <c r="P332" s="384"/>
      <c r="Q332" s="384"/>
      <c r="R332" s="384"/>
      <c r="S332" s="360"/>
      <c r="Z332" s="360"/>
      <c r="AA332" s="360"/>
      <c r="AB332" s="360"/>
      <c r="AC332" s="360"/>
      <c r="AD332" s="360"/>
      <c r="AE332" s="360"/>
      <c r="AF332" s="360"/>
      <c r="AG332" s="360"/>
      <c r="AH332" s="360"/>
    </row>
    <row r="333" spans="12:34" ht="45.95" customHeight="1" x14ac:dyDescent="0.55000000000000004">
      <c r="L333" s="360"/>
      <c r="M333" s="360"/>
      <c r="N333" s="384"/>
      <c r="O333" s="384"/>
      <c r="P333" s="384"/>
      <c r="Q333" s="384"/>
      <c r="R333" s="384"/>
      <c r="S333" s="360"/>
      <c r="Z333" s="360"/>
      <c r="AA333" s="360"/>
      <c r="AB333" s="360"/>
      <c r="AC333" s="360"/>
      <c r="AD333" s="360"/>
      <c r="AE333" s="360"/>
      <c r="AF333" s="360"/>
      <c r="AG333" s="360"/>
      <c r="AH333" s="360"/>
    </row>
    <row r="334" spans="12:34" ht="45.95" customHeight="1" x14ac:dyDescent="0.55000000000000004">
      <c r="L334" s="360"/>
      <c r="M334" s="360"/>
      <c r="N334" s="384"/>
      <c r="O334" s="384"/>
      <c r="P334" s="384"/>
      <c r="Q334" s="384"/>
      <c r="R334" s="384"/>
      <c r="S334" s="360"/>
      <c r="Z334" s="360"/>
      <c r="AA334" s="360"/>
      <c r="AB334" s="360"/>
      <c r="AC334" s="360"/>
      <c r="AD334" s="360"/>
      <c r="AE334" s="360"/>
      <c r="AF334" s="360"/>
      <c r="AG334" s="360"/>
      <c r="AH334" s="360"/>
    </row>
    <row r="335" spans="12:34" ht="45.95" customHeight="1" x14ac:dyDescent="0.55000000000000004">
      <c r="L335" s="360"/>
      <c r="M335" s="360"/>
      <c r="N335" s="384"/>
      <c r="O335" s="384"/>
      <c r="P335" s="384"/>
      <c r="Q335" s="384"/>
      <c r="R335" s="384"/>
      <c r="S335" s="360"/>
      <c r="Z335" s="360"/>
      <c r="AA335" s="360"/>
      <c r="AB335" s="360"/>
      <c r="AC335" s="360"/>
      <c r="AD335" s="360"/>
      <c r="AE335" s="360"/>
      <c r="AF335" s="360"/>
      <c r="AG335" s="360"/>
      <c r="AH335" s="360"/>
    </row>
    <row r="336" spans="12:34" ht="45.95" customHeight="1" x14ac:dyDescent="0.55000000000000004">
      <c r="L336" s="360"/>
      <c r="M336" s="360"/>
      <c r="N336" s="384"/>
      <c r="O336" s="384"/>
      <c r="P336" s="384"/>
      <c r="Q336" s="384"/>
      <c r="R336" s="384"/>
      <c r="S336" s="360"/>
      <c r="Z336" s="360"/>
      <c r="AA336" s="360"/>
      <c r="AB336" s="360"/>
      <c r="AC336" s="360"/>
      <c r="AD336" s="360"/>
      <c r="AE336" s="360"/>
      <c r="AF336" s="360"/>
      <c r="AG336" s="360"/>
      <c r="AH336" s="360"/>
    </row>
    <row r="337" spans="12:34" ht="45.95" customHeight="1" x14ac:dyDescent="0.55000000000000004">
      <c r="L337" s="360"/>
      <c r="M337" s="360"/>
      <c r="N337" s="384"/>
      <c r="O337" s="384"/>
      <c r="P337" s="384"/>
      <c r="Q337" s="384"/>
      <c r="R337" s="384"/>
      <c r="S337" s="360"/>
      <c r="Z337" s="360"/>
      <c r="AA337" s="360"/>
      <c r="AB337" s="360"/>
      <c r="AC337" s="360"/>
      <c r="AD337" s="360"/>
      <c r="AE337" s="360"/>
      <c r="AF337" s="360"/>
      <c r="AG337" s="360"/>
      <c r="AH337" s="360"/>
    </row>
    <row r="338" spans="12:34" ht="45.95" customHeight="1" x14ac:dyDescent="0.55000000000000004">
      <c r="L338" s="360"/>
      <c r="M338" s="360"/>
      <c r="N338" s="384"/>
      <c r="O338" s="384"/>
      <c r="P338" s="384"/>
      <c r="Q338" s="384"/>
      <c r="R338" s="384"/>
      <c r="S338" s="360"/>
      <c r="Z338" s="360"/>
      <c r="AA338" s="360"/>
      <c r="AB338" s="360"/>
      <c r="AC338" s="360"/>
      <c r="AD338" s="360"/>
      <c r="AE338" s="360"/>
      <c r="AF338" s="360"/>
      <c r="AG338" s="360"/>
      <c r="AH338" s="360"/>
    </row>
    <row r="339" spans="12:34" ht="45.95" customHeight="1" x14ac:dyDescent="0.55000000000000004">
      <c r="L339" s="360"/>
      <c r="M339" s="360"/>
      <c r="N339" s="384"/>
      <c r="O339" s="384"/>
      <c r="P339" s="384"/>
      <c r="Q339" s="384"/>
      <c r="R339" s="384"/>
      <c r="S339" s="360"/>
      <c r="Z339" s="360"/>
      <c r="AA339" s="360"/>
      <c r="AB339" s="360"/>
      <c r="AC339" s="360"/>
      <c r="AD339" s="360"/>
      <c r="AE339" s="360"/>
      <c r="AF339" s="360"/>
      <c r="AG339" s="360"/>
      <c r="AH339" s="360"/>
    </row>
    <row r="340" spans="12:34" ht="45.95" customHeight="1" x14ac:dyDescent="0.55000000000000004">
      <c r="L340" s="360"/>
      <c r="M340" s="360"/>
      <c r="N340" s="384"/>
      <c r="O340" s="384"/>
      <c r="P340" s="384"/>
      <c r="Q340" s="384"/>
      <c r="R340" s="384"/>
      <c r="S340" s="360"/>
      <c r="Z340" s="360"/>
      <c r="AA340" s="360"/>
      <c r="AB340" s="360"/>
      <c r="AC340" s="360"/>
      <c r="AD340" s="360"/>
      <c r="AE340" s="360"/>
      <c r="AF340" s="360"/>
      <c r="AG340" s="360"/>
      <c r="AH340" s="360"/>
    </row>
    <row r="341" spans="12:34" ht="45.95" customHeight="1" x14ac:dyDescent="0.55000000000000004">
      <c r="L341" s="360"/>
      <c r="M341" s="360"/>
      <c r="N341" s="384"/>
      <c r="O341" s="384"/>
      <c r="P341" s="384"/>
      <c r="Q341" s="384"/>
      <c r="R341" s="384"/>
      <c r="S341" s="360"/>
      <c r="Z341" s="360"/>
      <c r="AA341" s="360"/>
      <c r="AB341" s="360"/>
      <c r="AC341" s="360"/>
      <c r="AD341" s="360"/>
      <c r="AE341" s="360"/>
      <c r="AF341" s="360"/>
      <c r="AG341" s="360"/>
      <c r="AH341" s="360"/>
    </row>
    <row r="342" spans="12:34" ht="45.95" customHeight="1" x14ac:dyDescent="0.55000000000000004">
      <c r="L342" s="360"/>
      <c r="M342" s="360"/>
      <c r="N342" s="384"/>
      <c r="O342" s="384"/>
      <c r="P342" s="384"/>
      <c r="Q342" s="384"/>
      <c r="R342" s="384"/>
      <c r="S342" s="360"/>
      <c r="Z342" s="360"/>
      <c r="AA342" s="360"/>
      <c r="AB342" s="360"/>
      <c r="AC342" s="360"/>
      <c r="AD342" s="360"/>
      <c r="AE342" s="360"/>
      <c r="AF342" s="360"/>
      <c r="AG342" s="360"/>
      <c r="AH342" s="360"/>
    </row>
    <row r="343" spans="12:34" ht="45.95" customHeight="1" x14ac:dyDescent="0.55000000000000004">
      <c r="L343" s="360"/>
      <c r="M343" s="360"/>
      <c r="N343" s="384"/>
      <c r="O343" s="384"/>
      <c r="P343" s="384"/>
      <c r="Q343" s="384"/>
      <c r="R343" s="384"/>
      <c r="S343" s="360"/>
      <c r="Z343" s="360"/>
      <c r="AA343" s="360"/>
      <c r="AB343" s="360"/>
      <c r="AC343" s="360"/>
      <c r="AD343" s="360"/>
      <c r="AE343" s="360"/>
      <c r="AF343" s="360"/>
      <c r="AG343" s="360"/>
      <c r="AH343" s="360"/>
    </row>
    <row r="344" spans="12:34" ht="45.95" customHeight="1" x14ac:dyDescent="0.55000000000000004">
      <c r="L344" s="360"/>
      <c r="M344" s="360"/>
      <c r="N344" s="384"/>
      <c r="O344" s="384"/>
      <c r="P344" s="384"/>
      <c r="Q344" s="384"/>
      <c r="R344" s="384"/>
      <c r="S344" s="360"/>
      <c r="Z344" s="360"/>
      <c r="AA344" s="360"/>
      <c r="AB344" s="360"/>
      <c r="AC344" s="360"/>
      <c r="AD344" s="360"/>
      <c r="AE344" s="360"/>
      <c r="AF344" s="360"/>
      <c r="AG344" s="360"/>
      <c r="AH344" s="360"/>
    </row>
    <row r="345" spans="12:34" ht="45.95" customHeight="1" x14ac:dyDescent="0.55000000000000004">
      <c r="L345" s="360"/>
      <c r="M345" s="360"/>
      <c r="N345" s="384"/>
      <c r="O345" s="384"/>
      <c r="P345" s="384"/>
      <c r="Q345" s="384"/>
      <c r="R345" s="384"/>
      <c r="S345" s="360"/>
      <c r="Z345" s="360"/>
      <c r="AA345" s="360"/>
      <c r="AB345" s="360"/>
      <c r="AC345" s="360"/>
      <c r="AD345" s="360"/>
      <c r="AE345" s="360"/>
      <c r="AF345" s="360"/>
      <c r="AG345" s="360"/>
      <c r="AH345" s="360"/>
    </row>
    <row r="346" spans="12:34" ht="45.95" customHeight="1" x14ac:dyDescent="0.55000000000000004">
      <c r="L346" s="360"/>
      <c r="M346" s="360"/>
      <c r="N346" s="384"/>
      <c r="O346" s="384"/>
      <c r="P346" s="384"/>
      <c r="Q346" s="384"/>
      <c r="R346" s="384"/>
      <c r="S346" s="360"/>
      <c r="Z346" s="360"/>
      <c r="AA346" s="360"/>
      <c r="AB346" s="360"/>
      <c r="AC346" s="360"/>
      <c r="AD346" s="360"/>
      <c r="AE346" s="360"/>
      <c r="AF346" s="360"/>
      <c r="AG346" s="360"/>
      <c r="AH346" s="360"/>
    </row>
    <row r="347" spans="12:34" ht="45.95" customHeight="1" x14ac:dyDescent="0.55000000000000004">
      <c r="L347" s="360"/>
      <c r="M347" s="360"/>
      <c r="N347" s="384"/>
      <c r="O347" s="384"/>
      <c r="P347" s="384"/>
      <c r="Q347" s="384"/>
      <c r="R347" s="384"/>
      <c r="S347" s="360"/>
      <c r="Z347" s="360"/>
      <c r="AA347" s="360"/>
      <c r="AB347" s="360"/>
      <c r="AC347" s="360"/>
      <c r="AD347" s="360"/>
      <c r="AE347" s="360"/>
      <c r="AF347" s="360"/>
      <c r="AG347" s="360"/>
      <c r="AH347" s="360"/>
    </row>
    <row r="348" spans="12:34" ht="45.95" customHeight="1" x14ac:dyDescent="0.55000000000000004">
      <c r="L348" s="360"/>
      <c r="M348" s="360"/>
      <c r="N348" s="384"/>
      <c r="O348" s="384"/>
      <c r="P348" s="384"/>
      <c r="Q348" s="384"/>
      <c r="R348" s="384"/>
      <c r="S348" s="360"/>
      <c r="Z348" s="360"/>
      <c r="AA348" s="360"/>
      <c r="AB348" s="360"/>
      <c r="AC348" s="360"/>
      <c r="AD348" s="360"/>
      <c r="AE348" s="360"/>
      <c r="AF348" s="360"/>
      <c r="AG348" s="360"/>
      <c r="AH348" s="360"/>
    </row>
    <row r="349" spans="12:34" ht="45.95" customHeight="1" x14ac:dyDescent="0.55000000000000004">
      <c r="L349" s="360"/>
      <c r="M349" s="360"/>
      <c r="N349" s="384"/>
      <c r="O349" s="384"/>
      <c r="P349" s="384"/>
      <c r="Q349" s="384"/>
      <c r="R349" s="384"/>
      <c r="S349" s="360"/>
      <c r="Z349" s="360"/>
      <c r="AA349" s="360"/>
      <c r="AB349" s="360"/>
      <c r="AC349" s="360"/>
      <c r="AD349" s="360"/>
      <c r="AE349" s="360"/>
      <c r="AF349" s="360"/>
      <c r="AG349" s="360"/>
      <c r="AH349" s="360"/>
    </row>
    <row r="350" spans="12:34" ht="45.95" customHeight="1" x14ac:dyDescent="0.55000000000000004">
      <c r="L350" s="360"/>
      <c r="M350" s="360"/>
      <c r="N350" s="384"/>
      <c r="O350" s="384"/>
      <c r="P350" s="384"/>
      <c r="Q350" s="384"/>
      <c r="R350" s="384"/>
      <c r="S350" s="360"/>
      <c r="Z350" s="360"/>
      <c r="AA350" s="360"/>
      <c r="AB350" s="360"/>
      <c r="AC350" s="360"/>
      <c r="AD350" s="360"/>
      <c r="AE350" s="360"/>
      <c r="AF350" s="360"/>
      <c r="AG350" s="360"/>
      <c r="AH350" s="360"/>
    </row>
    <row r="351" spans="12:34" ht="45.95" customHeight="1" x14ac:dyDescent="0.55000000000000004">
      <c r="L351" s="360"/>
      <c r="M351" s="360"/>
      <c r="N351" s="384"/>
      <c r="O351" s="384"/>
      <c r="P351" s="384"/>
      <c r="Q351" s="384"/>
      <c r="R351" s="384"/>
      <c r="S351" s="360"/>
      <c r="Z351" s="360"/>
      <c r="AA351" s="360"/>
      <c r="AB351" s="360"/>
      <c r="AC351" s="360"/>
      <c r="AD351" s="360"/>
      <c r="AE351" s="360"/>
      <c r="AF351" s="360"/>
      <c r="AG351" s="360"/>
      <c r="AH351" s="360"/>
    </row>
    <row r="352" spans="12:34" ht="45.95" customHeight="1" x14ac:dyDescent="0.55000000000000004">
      <c r="L352" s="360"/>
      <c r="M352" s="360"/>
      <c r="N352" s="384"/>
      <c r="O352" s="384"/>
      <c r="P352" s="384"/>
      <c r="Q352" s="384"/>
      <c r="R352" s="384"/>
      <c r="S352" s="360"/>
      <c r="Z352" s="360"/>
      <c r="AA352" s="360"/>
      <c r="AB352" s="360"/>
      <c r="AC352" s="360"/>
      <c r="AD352" s="360"/>
      <c r="AE352" s="360"/>
      <c r="AF352" s="360"/>
      <c r="AG352" s="360"/>
      <c r="AH352" s="360"/>
    </row>
    <row r="353" spans="12:34" ht="45.95" customHeight="1" x14ac:dyDescent="0.55000000000000004">
      <c r="L353" s="360"/>
      <c r="M353" s="360"/>
      <c r="N353" s="384"/>
      <c r="O353" s="384"/>
      <c r="P353" s="384"/>
      <c r="Q353" s="384"/>
      <c r="R353" s="384"/>
      <c r="S353" s="360"/>
      <c r="Z353" s="360"/>
      <c r="AA353" s="360"/>
      <c r="AB353" s="360"/>
      <c r="AC353" s="360"/>
      <c r="AD353" s="360"/>
      <c r="AE353" s="360"/>
      <c r="AF353" s="360"/>
      <c r="AG353" s="360"/>
      <c r="AH353" s="360"/>
    </row>
    <row r="354" spans="12:34" ht="45.95" customHeight="1" x14ac:dyDescent="0.55000000000000004">
      <c r="L354" s="360"/>
      <c r="M354" s="360"/>
      <c r="N354" s="384"/>
      <c r="O354" s="384"/>
      <c r="P354" s="384"/>
      <c r="Q354" s="384"/>
      <c r="R354" s="384"/>
      <c r="S354" s="360"/>
      <c r="Z354" s="360"/>
      <c r="AA354" s="360"/>
      <c r="AB354" s="360"/>
      <c r="AC354" s="360"/>
      <c r="AD354" s="360"/>
      <c r="AE354" s="360"/>
      <c r="AF354" s="360"/>
      <c r="AG354" s="360"/>
      <c r="AH354" s="360"/>
    </row>
    <row r="355" spans="12:34" ht="45.95" customHeight="1" x14ac:dyDescent="0.55000000000000004">
      <c r="L355" s="360"/>
      <c r="M355" s="360"/>
      <c r="N355" s="384"/>
      <c r="O355" s="384"/>
      <c r="P355" s="384"/>
      <c r="Q355" s="384"/>
      <c r="R355" s="384"/>
      <c r="S355" s="360"/>
      <c r="Z355" s="360"/>
      <c r="AA355" s="360"/>
      <c r="AB355" s="360"/>
      <c r="AC355" s="360"/>
      <c r="AD355" s="360"/>
      <c r="AE355" s="360"/>
      <c r="AF355" s="360"/>
      <c r="AG355" s="360"/>
      <c r="AH355" s="360"/>
    </row>
    <row r="356" spans="12:34" ht="45.95" customHeight="1" x14ac:dyDescent="0.55000000000000004">
      <c r="L356" s="360"/>
      <c r="M356" s="360"/>
      <c r="N356" s="384"/>
      <c r="O356" s="384"/>
      <c r="P356" s="384"/>
      <c r="Q356" s="384"/>
      <c r="R356" s="384"/>
      <c r="S356" s="360"/>
      <c r="Z356" s="360"/>
      <c r="AA356" s="360"/>
      <c r="AB356" s="360"/>
      <c r="AC356" s="360"/>
      <c r="AD356" s="360"/>
      <c r="AE356" s="360"/>
      <c r="AF356" s="360"/>
      <c r="AG356" s="360"/>
      <c r="AH356" s="360"/>
    </row>
    <row r="357" spans="12:34" ht="45.95" customHeight="1" x14ac:dyDescent="0.55000000000000004">
      <c r="L357" s="360"/>
      <c r="M357" s="360"/>
      <c r="N357" s="384"/>
      <c r="O357" s="384"/>
      <c r="P357" s="384"/>
      <c r="Q357" s="384"/>
      <c r="R357" s="384"/>
      <c r="S357" s="360"/>
      <c r="Z357" s="360"/>
      <c r="AA357" s="360"/>
      <c r="AB357" s="360"/>
      <c r="AC357" s="360"/>
      <c r="AD357" s="360"/>
      <c r="AE357" s="360"/>
      <c r="AF357" s="360"/>
      <c r="AG357" s="360"/>
      <c r="AH357" s="360"/>
    </row>
    <row r="358" spans="12:34" ht="45.95" customHeight="1" x14ac:dyDescent="0.55000000000000004">
      <c r="L358" s="360"/>
      <c r="M358" s="360"/>
      <c r="N358" s="384"/>
      <c r="O358" s="384"/>
      <c r="P358" s="384"/>
      <c r="Q358" s="384"/>
      <c r="R358" s="384"/>
      <c r="S358" s="360"/>
      <c r="Z358" s="360"/>
      <c r="AA358" s="360"/>
      <c r="AB358" s="360"/>
      <c r="AC358" s="360"/>
      <c r="AD358" s="360"/>
      <c r="AE358" s="360"/>
      <c r="AF358" s="360"/>
      <c r="AG358" s="360"/>
      <c r="AH358" s="360"/>
    </row>
    <row r="359" spans="12:34" ht="45.95" customHeight="1" x14ac:dyDescent="0.55000000000000004">
      <c r="L359" s="360"/>
      <c r="M359" s="360"/>
      <c r="N359" s="384"/>
      <c r="O359" s="384"/>
      <c r="P359" s="384"/>
      <c r="Q359" s="384"/>
      <c r="R359" s="384"/>
      <c r="S359" s="360"/>
      <c r="Z359" s="360"/>
      <c r="AA359" s="360"/>
      <c r="AB359" s="360"/>
      <c r="AC359" s="360"/>
      <c r="AD359" s="360"/>
      <c r="AE359" s="360"/>
      <c r="AF359" s="360"/>
      <c r="AG359" s="360"/>
      <c r="AH359" s="360"/>
    </row>
    <row r="360" spans="12:34" ht="45.95" customHeight="1" x14ac:dyDescent="0.55000000000000004">
      <c r="L360" s="360"/>
      <c r="M360" s="360"/>
      <c r="N360" s="384"/>
      <c r="O360" s="384"/>
      <c r="P360" s="384"/>
      <c r="Q360" s="384"/>
      <c r="R360" s="384"/>
      <c r="S360" s="360"/>
      <c r="Z360" s="360"/>
      <c r="AA360" s="360"/>
      <c r="AB360" s="360"/>
      <c r="AC360" s="360"/>
      <c r="AD360" s="360"/>
      <c r="AE360" s="360"/>
      <c r="AF360" s="360"/>
      <c r="AG360" s="360"/>
      <c r="AH360" s="360"/>
    </row>
    <row r="361" spans="12:34" ht="45.95" customHeight="1" x14ac:dyDescent="0.55000000000000004">
      <c r="L361" s="360"/>
      <c r="M361" s="360"/>
      <c r="N361" s="384"/>
      <c r="O361" s="384"/>
      <c r="P361" s="384"/>
      <c r="Q361" s="384"/>
      <c r="R361" s="384"/>
      <c r="S361" s="360"/>
      <c r="Z361" s="360"/>
      <c r="AA361" s="360"/>
      <c r="AB361" s="360"/>
      <c r="AC361" s="360"/>
      <c r="AD361" s="360"/>
      <c r="AE361" s="360"/>
      <c r="AF361" s="360"/>
      <c r="AG361" s="360"/>
      <c r="AH361" s="360"/>
    </row>
    <row r="362" spans="12:34" ht="45.95" customHeight="1" x14ac:dyDescent="0.55000000000000004">
      <c r="L362" s="360"/>
      <c r="M362" s="360"/>
      <c r="N362" s="384"/>
      <c r="O362" s="384"/>
      <c r="P362" s="384"/>
      <c r="Q362" s="384"/>
      <c r="R362" s="384"/>
      <c r="S362" s="360"/>
      <c r="Z362" s="360"/>
      <c r="AA362" s="360"/>
      <c r="AB362" s="360"/>
      <c r="AC362" s="360"/>
      <c r="AD362" s="360"/>
      <c r="AE362" s="360"/>
      <c r="AF362" s="360"/>
      <c r="AG362" s="360"/>
      <c r="AH362" s="360"/>
    </row>
    <row r="363" spans="12:34" ht="45.95" customHeight="1" x14ac:dyDescent="0.55000000000000004">
      <c r="L363" s="360"/>
      <c r="M363" s="360"/>
      <c r="N363" s="384"/>
      <c r="O363" s="384"/>
      <c r="P363" s="384"/>
      <c r="Q363" s="384"/>
      <c r="R363" s="384"/>
      <c r="S363" s="360"/>
      <c r="Z363" s="360"/>
      <c r="AA363" s="360"/>
      <c r="AB363" s="360"/>
      <c r="AC363" s="360"/>
      <c r="AD363" s="360"/>
      <c r="AE363" s="360"/>
      <c r="AF363" s="360"/>
      <c r="AG363" s="360"/>
      <c r="AH363" s="360"/>
    </row>
    <row r="364" spans="12:34" ht="45.95" customHeight="1" x14ac:dyDescent="0.55000000000000004">
      <c r="L364" s="360"/>
      <c r="M364" s="360"/>
      <c r="N364" s="384"/>
      <c r="O364" s="384"/>
      <c r="P364" s="384"/>
      <c r="Q364" s="384"/>
      <c r="R364" s="384"/>
      <c r="S364" s="360"/>
      <c r="Z364" s="360"/>
      <c r="AA364" s="360"/>
      <c r="AB364" s="360"/>
      <c r="AC364" s="360"/>
      <c r="AD364" s="360"/>
      <c r="AE364" s="360"/>
      <c r="AF364" s="360"/>
      <c r="AG364" s="360"/>
      <c r="AH364" s="360"/>
    </row>
    <row r="365" spans="12:34" ht="45.95" customHeight="1" x14ac:dyDescent="0.55000000000000004">
      <c r="L365" s="360"/>
      <c r="M365" s="360"/>
      <c r="N365" s="384"/>
      <c r="O365" s="384"/>
      <c r="P365" s="384"/>
      <c r="Q365" s="384"/>
      <c r="R365" s="384"/>
      <c r="S365" s="360"/>
      <c r="Z365" s="360"/>
      <c r="AA365" s="360"/>
      <c r="AB365" s="360"/>
      <c r="AC365" s="360"/>
      <c r="AD365" s="360"/>
      <c r="AE365" s="360"/>
      <c r="AF365" s="360"/>
      <c r="AG365" s="360"/>
      <c r="AH365" s="360"/>
    </row>
    <row r="366" spans="12:34" ht="45.95" customHeight="1" x14ac:dyDescent="0.55000000000000004">
      <c r="L366" s="360"/>
      <c r="M366" s="360"/>
      <c r="N366" s="384"/>
      <c r="O366" s="384"/>
      <c r="P366" s="384"/>
      <c r="Q366" s="384"/>
      <c r="R366" s="384"/>
      <c r="S366" s="360"/>
      <c r="Z366" s="360"/>
      <c r="AA366" s="360"/>
      <c r="AB366" s="360"/>
      <c r="AC366" s="360"/>
      <c r="AD366" s="360"/>
      <c r="AE366" s="360"/>
      <c r="AF366" s="360"/>
      <c r="AG366" s="360"/>
      <c r="AH366" s="360"/>
    </row>
    <row r="367" spans="12:34" ht="45.95" customHeight="1" x14ac:dyDescent="0.55000000000000004">
      <c r="L367" s="360"/>
      <c r="M367" s="360"/>
      <c r="N367" s="384"/>
      <c r="O367" s="384"/>
      <c r="P367" s="384"/>
      <c r="Q367" s="384"/>
      <c r="R367" s="384"/>
      <c r="S367" s="360"/>
      <c r="Z367" s="360"/>
      <c r="AA367" s="360"/>
      <c r="AB367" s="360"/>
      <c r="AC367" s="360"/>
      <c r="AD367" s="360"/>
      <c r="AE367" s="360"/>
      <c r="AF367" s="360"/>
      <c r="AG367" s="360"/>
      <c r="AH367" s="360"/>
    </row>
    <row r="368" spans="12:34" ht="45.95" customHeight="1" x14ac:dyDescent="0.55000000000000004">
      <c r="L368" s="360"/>
      <c r="M368" s="360"/>
      <c r="N368" s="384"/>
      <c r="O368" s="384"/>
      <c r="P368" s="384"/>
      <c r="Q368" s="384"/>
      <c r="R368" s="384"/>
      <c r="S368" s="360"/>
      <c r="Z368" s="360"/>
      <c r="AA368" s="360"/>
      <c r="AB368" s="360"/>
      <c r="AC368" s="360"/>
      <c r="AD368" s="360"/>
      <c r="AE368" s="360"/>
      <c r="AF368" s="360"/>
      <c r="AG368" s="360"/>
      <c r="AH368" s="360"/>
    </row>
    <row r="369" spans="12:34" ht="45.95" customHeight="1" x14ac:dyDescent="0.55000000000000004">
      <c r="L369" s="360"/>
      <c r="M369" s="360"/>
      <c r="N369" s="384"/>
      <c r="O369" s="384"/>
      <c r="P369" s="384"/>
      <c r="Q369" s="384"/>
      <c r="R369" s="384"/>
      <c r="S369" s="360"/>
      <c r="Z369" s="360"/>
      <c r="AA369" s="360"/>
      <c r="AB369" s="360"/>
      <c r="AC369" s="360"/>
      <c r="AD369" s="360"/>
      <c r="AE369" s="360"/>
      <c r="AF369" s="360"/>
      <c r="AG369" s="360"/>
      <c r="AH369" s="360"/>
    </row>
    <row r="370" spans="12:34" ht="45.95" customHeight="1" x14ac:dyDescent="0.55000000000000004">
      <c r="L370" s="360"/>
      <c r="M370" s="360"/>
      <c r="N370" s="384"/>
      <c r="O370" s="384"/>
      <c r="P370" s="384"/>
      <c r="Q370" s="384"/>
      <c r="R370" s="384"/>
      <c r="S370" s="360"/>
      <c r="Z370" s="360"/>
      <c r="AA370" s="360"/>
      <c r="AB370" s="360"/>
      <c r="AC370" s="360"/>
      <c r="AD370" s="360"/>
      <c r="AE370" s="360"/>
      <c r="AF370" s="360"/>
      <c r="AG370" s="360"/>
      <c r="AH370" s="360"/>
    </row>
    <row r="371" spans="12:34" ht="45.95" customHeight="1" x14ac:dyDescent="0.55000000000000004">
      <c r="L371" s="360"/>
      <c r="M371" s="360"/>
      <c r="N371" s="384"/>
      <c r="O371" s="384"/>
      <c r="P371" s="384"/>
      <c r="Q371" s="384"/>
      <c r="R371" s="384"/>
      <c r="S371" s="360"/>
      <c r="Z371" s="360"/>
      <c r="AA371" s="360"/>
      <c r="AB371" s="360"/>
      <c r="AC371" s="360"/>
      <c r="AD371" s="360"/>
      <c r="AE371" s="360"/>
      <c r="AF371" s="360"/>
      <c r="AG371" s="360"/>
      <c r="AH371" s="360"/>
    </row>
    <row r="372" spans="12:34" ht="45.95" customHeight="1" x14ac:dyDescent="0.55000000000000004">
      <c r="L372" s="360"/>
      <c r="M372" s="360"/>
      <c r="N372" s="384"/>
      <c r="O372" s="384"/>
      <c r="P372" s="384"/>
      <c r="Q372" s="384"/>
      <c r="R372" s="384"/>
      <c r="S372" s="360"/>
      <c r="Z372" s="360"/>
      <c r="AA372" s="360"/>
      <c r="AB372" s="360"/>
      <c r="AC372" s="360"/>
      <c r="AD372" s="360"/>
      <c r="AE372" s="360"/>
      <c r="AF372" s="360"/>
      <c r="AG372" s="360"/>
      <c r="AH372" s="360"/>
    </row>
    <row r="373" spans="12:34" ht="45.95" customHeight="1" x14ac:dyDescent="0.55000000000000004">
      <c r="L373" s="360"/>
      <c r="M373" s="360"/>
      <c r="N373" s="384"/>
      <c r="O373" s="384"/>
      <c r="P373" s="384"/>
      <c r="Q373" s="384"/>
      <c r="R373" s="384"/>
      <c r="S373" s="360"/>
      <c r="Z373" s="360"/>
      <c r="AA373" s="360"/>
      <c r="AB373" s="360"/>
      <c r="AC373" s="360"/>
      <c r="AD373" s="360"/>
      <c r="AE373" s="360"/>
      <c r="AF373" s="360"/>
      <c r="AG373" s="360"/>
      <c r="AH373" s="360"/>
    </row>
    <row r="374" spans="12:34" ht="45.95" customHeight="1" x14ac:dyDescent="0.55000000000000004">
      <c r="L374" s="360"/>
      <c r="M374" s="360"/>
      <c r="N374" s="384"/>
      <c r="O374" s="384"/>
      <c r="P374" s="384"/>
      <c r="Q374" s="384"/>
      <c r="R374" s="384"/>
      <c r="S374" s="360"/>
      <c r="Z374" s="360"/>
      <c r="AA374" s="360"/>
      <c r="AB374" s="360"/>
      <c r="AC374" s="360"/>
      <c r="AD374" s="360"/>
      <c r="AE374" s="360"/>
      <c r="AF374" s="360"/>
      <c r="AG374" s="360"/>
      <c r="AH374" s="360"/>
    </row>
    <row r="375" spans="12:34" ht="45.95" customHeight="1" x14ac:dyDescent="0.55000000000000004">
      <c r="L375" s="360"/>
      <c r="M375" s="360"/>
      <c r="N375" s="384"/>
      <c r="O375" s="384"/>
      <c r="P375" s="384"/>
      <c r="Q375" s="384"/>
      <c r="R375" s="384"/>
      <c r="S375" s="360"/>
      <c r="Z375" s="360"/>
      <c r="AA375" s="360"/>
      <c r="AB375" s="360"/>
      <c r="AC375" s="360"/>
      <c r="AD375" s="360"/>
      <c r="AE375" s="360"/>
      <c r="AF375" s="360"/>
      <c r="AG375" s="360"/>
      <c r="AH375" s="360"/>
    </row>
    <row r="376" spans="12:34" ht="45.95" customHeight="1" x14ac:dyDescent="0.55000000000000004">
      <c r="L376" s="360"/>
      <c r="M376" s="360"/>
      <c r="N376" s="384"/>
      <c r="O376" s="384"/>
      <c r="P376" s="384"/>
      <c r="Q376" s="384"/>
      <c r="R376" s="384"/>
      <c r="S376" s="360"/>
      <c r="Z376" s="360"/>
      <c r="AA376" s="360"/>
      <c r="AB376" s="360"/>
      <c r="AC376" s="360"/>
      <c r="AD376" s="360"/>
      <c r="AE376" s="360"/>
      <c r="AF376" s="360"/>
      <c r="AG376" s="360"/>
      <c r="AH376" s="360"/>
    </row>
    <row r="377" spans="12:34" ht="45.95" customHeight="1" x14ac:dyDescent="0.55000000000000004">
      <c r="L377" s="360"/>
      <c r="M377" s="360"/>
      <c r="N377" s="384"/>
      <c r="O377" s="384"/>
      <c r="P377" s="384"/>
      <c r="Q377" s="384"/>
      <c r="R377" s="384"/>
      <c r="S377" s="360"/>
      <c r="Z377" s="360"/>
      <c r="AA377" s="360"/>
      <c r="AB377" s="360"/>
      <c r="AC377" s="360"/>
      <c r="AD377" s="360"/>
      <c r="AE377" s="360"/>
      <c r="AF377" s="360"/>
      <c r="AG377" s="360"/>
      <c r="AH377" s="360"/>
    </row>
    <row r="378" spans="12:34" ht="45.95" customHeight="1" x14ac:dyDescent="0.55000000000000004">
      <c r="L378" s="360"/>
      <c r="M378" s="360"/>
      <c r="N378" s="384"/>
      <c r="O378" s="384"/>
      <c r="P378" s="384"/>
      <c r="Q378" s="384"/>
      <c r="R378" s="384"/>
      <c r="S378" s="360"/>
      <c r="Z378" s="360"/>
      <c r="AA378" s="360"/>
      <c r="AB378" s="360"/>
      <c r="AC378" s="360"/>
      <c r="AD378" s="360"/>
      <c r="AE378" s="360"/>
      <c r="AF378" s="360"/>
      <c r="AG378" s="360"/>
      <c r="AH378" s="360"/>
    </row>
    <row r="379" spans="12:34" ht="45.95" customHeight="1" x14ac:dyDescent="0.55000000000000004">
      <c r="L379" s="360"/>
      <c r="M379" s="360"/>
      <c r="N379" s="384"/>
      <c r="O379" s="384"/>
      <c r="P379" s="384"/>
      <c r="Q379" s="384"/>
      <c r="R379" s="384"/>
      <c r="S379" s="360"/>
      <c r="Z379" s="360"/>
      <c r="AA379" s="360"/>
      <c r="AB379" s="360"/>
      <c r="AC379" s="360"/>
      <c r="AD379" s="360"/>
      <c r="AE379" s="360"/>
      <c r="AF379" s="360"/>
      <c r="AG379" s="360"/>
      <c r="AH379" s="360"/>
    </row>
    <row r="380" spans="12:34" ht="45.95" customHeight="1" x14ac:dyDescent="0.55000000000000004">
      <c r="L380" s="360"/>
      <c r="M380" s="360"/>
      <c r="N380" s="384"/>
      <c r="O380" s="384"/>
      <c r="P380" s="384"/>
      <c r="Q380" s="384"/>
      <c r="R380" s="384"/>
      <c r="S380" s="360"/>
      <c r="Z380" s="360"/>
      <c r="AA380" s="360"/>
      <c r="AB380" s="360"/>
      <c r="AC380" s="360"/>
      <c r="AD380" s="360"/>
      <c r="AE380" s="360"/>
      <c r="AF380" s="360"/>
      <c r="AG380" s="360"/>
      <c r="AH380" s="360"/>
    </row>
    <row r="381" spans="12:34" ht="45.95" customHeight="1" x14ac:dyDescent="0.55000000000000004">
      <c r="L381" s="360"/>
      <c r="M381" s="360"/>
      <c r="N381" s="384"/>
      <c r="O381" s="384"/>
      <c r="P381" s="384"/>
      <c r="Q381" s="384"/>
      <c r="R381" s="384"/>
      <c r="S381" s="360"/>
      <c r="Z381" s="360"/>
      <c r="AA381" s="360"/>
      <c r="AB381" s="360"/>
      <c r="AC381" s="360"/>
      <c r="AD381" s="360"/>
      <c r="AE381" s="360"/>
      <c r="AF381" s="360"/>
      <c r="AG381" s="360"/>
      <c r="AH381" s="360"/>
    </row>
    <row r="382" spans="12:34" ht="45.95" customHeight="1" x14ac:dyDescent="0.55000000000000004">
      <c r="L382" s="360"/>
      <c r="M382" s="360"/>
      <c r="N382" s="384"/>
      <c r="O382" s="384"/>
      <c r="P382" s="384"/>
      <c r="Q382" s="384"/>
      <c r="R382" s="384"/>
      <c r="S382" s="360"/>
      <c r="Z382" s="360"/>
      <c r="AA382" s="360"/>
      <c r="AB382" s="360"/>
      <c r="AC382" s="360"/>
      <c r="AD382" s="360"/>
      <c r="AE382" s="360"/>
      <c r="AF382" s="360"/>
      <c r="AG382" s="360"/>
      <c r="AH382" s="360"/>
    </row>
    <row r="383" spans="12:34" ht="45.95" customHeight="1" x14ac:dyDescent="0.55000000000000004">
      <c r="L383" s="360"/>
      <c r="M383" s="360"/>
      <c r="N383" s="384"/>
      <c r="O383" s="384"/>
      <c r="P383" s="384"/>
      <c r="Q383" s="384"/>
      <c r="R383" s="384"/>
      <c r="S383" s="360"/>
      <c r="Z383" s="360"/>
      <c r="AA383" s="360"/>
      <c r="AB383" s="360"/>
      <c r="AC383" s="360"/>
      <c r="AD383" s="360"/>
      <c r="AE383" s="360"/>
      <c r="AF383" s="360"/>
      <c r="AG383" s="360"/>
      <c r="AH383" s="360"/>
    </row>
    <row r="384" spans="12:34" ht="45.95" customHeight="1" x14ac:dyDescent="0.55000000000000004">
      <c r="L384" s="360"/>
      <c r="M384" s="360"/>
      <c r="N384" s="384"/>
      <c r="O384" s="384"/>
      <c r="P384" s="384"/>
      <c r="Q384" s="384"/>
      <c r="R384" s="384"/>
      <c r="S384" s="360"/>
      <c r="Z384" s="360"/>
      <c r="AA384" s="360"/>
      <c r="AB384" s="360"/>
      <c r="AC384" s="360"/>
      <c r="AD384" s="360"/>
      <c r="AE384" s="360"/>
      <c r="AF384" s="360"/>
      <c r="AG384" s="360"/>
      <c r="AH384" s="360"/>
    </row>
    <row r="385" spans="12:34" ht="45.95" customHeight="1" x14ac:dyDescent="0.55000000000000004">
      <c r="L385" s="360"/>
      <c r="M385" s="360"/>
      <c r="N385" s="384"/>
      <c r="O385" s="384"/>
      <c r="P385" s="384"/>
      <c r="Q385" s="384"/>
      <c r="R385" s="384"/>
      <c r="S385" s="360"/>
      <c r="Z385" s="360"/>
      <c r="AA385" s="360"/>
      <c r="AB385" s="360"/>
      <c r="AC385" s="360"/>
      <c r="AD385" s="360"/>
      <c r="AE385" s="360"/>
      <c r="AF385" s="360"/>
      <c r="AG385" s="360"/>
      <c r="AH385" s="360"/>
    </row>
    <row r="386" spans="12:34" ht="45.95" customHeight="1" x14ac:dyDescent="0.55000000000000004">
      <c r="L386" s="360"/>
      <c r="M386" s="360"/>
      <c r="N386" s="384"/>
      <c r="O386" s="384"/>
      <c r="P386" s="384"/>
      <c r="Q386" s="384"/>
      <c r="R386" s="384"/>
      <c r="S386" s="360"/>
      <c r="Z386" s="360"/>
      <c r="AA386" s="360"/>
      <c r="AB386" s="360"/>
      <c r="AC386" s="360"/>
      <c r="AD386" s="360"/>
      <c r="AE386" s="360"/>
      <c r="AF386" s="360"/>
      <c r="AG386" s="360"/>
      <c r="AH386" s="360"/>
    </row>
    <row r="387" spans="12:34" ht="45.95" customHeight="1" x14ac:dyDescent="0.55000000000000004">
      <c r="L387" s="360"/>
      <c r="M387" s="360"/>
      <c r="N387" s="384"/>
      <c r="O387" s="384"/>
      <c r="P387" s="384"/>
      <c r="Q387" s="384"/>
      <c r="R387" s="384"/>
      <c r="S387" s="360"/>
      <c r="Z387" s="360"/>
      <c r="AA387" s="360"/>
      <c r="AB387" s="360"/>
      <c r="AC387" s="360"/>
      <c r="AD387" s="360"/>
      <c r="AE387" s="360"/>
      <c r="AF387" s="360"/>
      <c r="AG387" s="360"/>
      <c r="AH387" s="360"/>
    </row>
    <row r="388" spans="12:34" ht="45.95" customHeight="1" x14ac:dyDescent="0.55000000000000004">
      <c r="L388" s="360"/>
      <c r="M388" s="360"/>
      <c r="N388" s="384"/>
      <c r="O388" s="384"/>
      <c r="P388" s="384"/>
      <c r="Q388" s="384"/>
      <c r="R388" s="384"/>
      <c r="S388" s="360"/>
      <c r="Z388" s="360"/>
      <c r="AA388" s="360"/>
      <c r="AB388" s="360"/>
      <c r="AC388" s="360"/>
      <c r="AD388" s="360"/>
      <c r="AE388" s="360"/>
      <c r="AF388" s="360"/>
      <c r="AG388" s="360"/>
      <c r="AH388" s="360"/>
    </row>
    <row r="389" spans="12:34" ht="45.95" customHeight="1" x14ac:dyDescent="0.55000000000000004">
      <c r="L389" s="360"/>
      <c r="M389" s="360"/>
      <c r="N389" s="384"/>
      <c r="O389" s="384"/>
      <c r="P389" s="384"/>
      <c r="Q389" s="384"/>
      <c r="R389" s="384"/>
      <c r="S389" s="360"/>
      <c r="Z389" s="360"/>
      <c r="AA389" s="360"/>
      <c r="AB389" s="360"/>
      <c r="AC389" s="360"/>
      <c r="AD389" s="360"/>
      <c r="AE389" s="360"/>
      <c r="AF389" s="360"/>
      <c r="AG389" s="360"/>
      <c r="AH389" s="360"/>
    </row>
    <row r="390" spans="12:34" ht="45.95" customHeight="1" x14ac:dyDescent="0.55000000000000004">
      <c r="L390" s="360"/>
      <c r="M390" s="360"/>
      <c r="N390" s="384"/>
      <c r="O390" s="384"/>
      <c r="P390" s="384"/>
      <c r="Q390" s="384"/>
      <c r="R390" s="384"/>
      <c r="S390" s="360"/>
      <c r="Z390" s="360"/>
      <c r="AA390" s="360"/>
      <c r="AB390" s="360"/>
      <c r="AC390" s="360"/>
      <c r="AD390" s="360"/>
      <c r="AE390" s="360"/>
      <c r="AF390" s="360"/>
      <c r="AG390" s="360"/>
      <c r="AH390" s="360"/>
    </row>
    <row r="391" spans="12:34" ht="45.95" customHeight="1" x14ac:dyDescent="0.55000000000000004">
      <c r="L391" s="360"/>
      <c r="M391" s="360"/>
      <c r="N391" s="384"/>
      <c r="O391" s="384"/>
      <c r="P391" s="384"/>
      <c r="Q391" s="384"/>
      <c r="R391" s="384"/>
      <c r="S391" s="360"/>
      <c r="Z391" s="360"/>
      <c r="AA391" s="360"/>
      <c r="AB391" s="360"/>
      <c r="AC391" s="360"/>
      <c r="AD391" s="360"/>
      <c r="AE391" s="360"/>
      <c r="AF391" s="360"/>
      <c r="AG391" s="360"/>
      <c r="AH391" s="360"/>
    </row>
    <row r="392" spans="12:34" ht="45.95" customHeight="1" x14ac:dyDescent="0.55000000000000004">
      <c r="L392" s="360"/>
      <c r="M392" s="360"/>
      <c r="N392" s="384"/>
      <c r="O392" s="384"/>
      <c r="P392" s="384"/>
      <c r="Q392" s="384"/>
      <c r="R392" s="384"/>
      <c r="S392" s="360"/>
      <c r="Z392" s="360"/>
      <c r="AA392" s="360"/>
      <c r="AB392" s="360"/>
      <c r="AC392" s="360"/>
      <c r="AD392" s="360"/>
      <c r="AE392" s="360"/>
      <c r="AF392" s="360"/>
      <c r="AG392" s="360"/>
      <c r="AH392" s="360"/>
    </row>
    <row r="393" spans="12:34" ht="45.95" customHeight="1" x14ac:dyDescent="0.55000000000000004">
      <c r="L393" s="360"/>
      <c r="M393" s="360"/>
      <c r="N393" s="384"/>
      <c r="O393" s="384"/>
      <c r="P393" s="384"/>
      <c r="Q393" s="384"/>
      <c r="R393" s="384"/>
      <c r="S393" s="360"/>
      <c r="Z393" s="360"/>
      <c r="AA393" s="360"/>
      <c r="AB393" s="360"/>
      <c r="AC393" s="360"/>
      <c r="AD393" s="360"/>
      <c r="AE393" s="360"/>
      <c r="AF393" s="360"/>
      <c r="AG393" s="360"/>
      <c r="AH393" s="360"/>
    </row>
    <row r="394" spans="12:34" ht="45.95" customHeight="1" x14ac:dyDescent="0.55000000000000004">
      <c r="L394" s="360"/>
      <c r="M394" s="360"/>
      <c r="N394" s="384"/>
      <c r="O394" s="384"/>
      <c r="P394" s="384"/>
      <c r="Q394" s="384"/>
      <c r="R394" s="384"/>
      <c r="S394" s="360"/>
      <c r="Z394" s="360"/>
      <c r="AA394" s="360"/>
      <c r="AB394" s="360"/>
      <c r="AC394" s="360"/>
      <c r="AD394" s="360"/>
      <c r="AE394" s="360"/>
      <c r="AF394" s="360"/>
      <c r="AG394" s="360"/>
      <c r="AH394" s="360"/>
    </row>
    <row r="395" spans="12:34" ht="45.95" customHeight="1" x14ac:dyDescent="0.55000000000000004">
      <c r="L395" s="360"/>
      <c r="M395" s="360"/>
      <c r="N395" s="384"/>
      <c r="O395" s="384"/>
      <c r="P395" s="384"/>
      <c r="Q395" s="384"/>
      <c r="R395" s="384"/>
      <c r="S395" s="360"/>
      <c r="Z395" s="360"/>
      <c r="AA395" s="360"/>
      <c r="AB395" s="360"/>
      <c r="AC395" s="360"/>
      <c r="AD395" s="360"/>
      <c r="AE395" s="360"/>
      <c r="AF395" s="360"/>
      <c r="AG395" s="360"/>
      <c r="AH395" s="360"/>
    </row>
    <row r="396" spans="12:34" ht="45.95" customHeight="1" x14ac:dyDescent="0.55000000000000004">
      <c r="L396" s="360"/>
      <c r="M396" s="360"/>
      <c r="N396" s="384"/>
      <c r="O396" s="384"/>
      <c r="P396" s="384"/>
      <c r="Q396" s="384"/>
      <c r="R396" s="384"/>
      <c r="S396" s="360"/>
      <c r="Z396" s="360"/>
      <c r="AA396" s="360"/>
      <c r="AB396" s="360"/>
      <c r="AC396" s="360"/>
      <c r="AD396" s="360"/>
      <c r="AE396" s="360"/>
      <c r="AF396" s="360"/>
      <c r="AG396" s="360"/>
      <c r="AH396" s="360"/>
    </row>
    <row r="397" spans="12:34" ht="45.95" customHeight="1" x14ac:dyDescent="0.55000000000000004">
      <c r="L397" s="360"/>
      <c r="M397" s="360"/>
      <c r="N397" s="384"/>
      <c r="O397" s="384"/>
      <c r="P397" s="384"/>
      <c r="Q397" s="384"/>
      <c r="R397" s="384"/>
      <c r="S397" s="360"/>
      <c r="Z397" s="360"/>
      <c r="AA397" s="360"/>
      <c r="AB397" s="360"/>
      <c r="AC397" s="360"/>
      <c r="AD397" s="360"/>
      <c r="AE397" s="360"/>
      <c r="AF397" s="360"/>
      <c r="AG397" s="360"/>
      <c r="AH397" s="360"/>
    </row>
    <row r="398" spans="12:34" ht="45.95" customHeight="1" x14ac:dyDescent="0.55000000000000004">
      <c r="L398" s="360"/>
      <c r="M398" s="360"/>
      <c r="N398" s="384"/>
      <c r="O398" s="384"/>
      <c r="P398" s="384"/>
      <c r="Q398" s="384"/>
      <c r="R398" s="384"/>
      <c r="S398" s="360"/>
      <c r="Z398" s="360"/>
      <c r="AA398" s="360"/>
      <c r="AB398" s="360"/>
      <c r="AC398" s="360"/>
      <c r="AD398" s="360"/>
      <c r="AE398" s="360"/>
      <c r="AF398" s="360"/>
      <c r="AG398" s="360"/>
      <c r="AH398" s="360"/>
    </row>
    <row r="399" spans="12:34" ht="45.95" customHeight="1" x14ac:dyDescent="0.55000000000000004">
      <c r="L399" s="360"/>
      <c r="M399" s="360"/>
      <c r="N399" s="384"/>
      <c r="O399" s="384"/>
      <c r="P399" s="384"/>
      <c r="Q399" s="384"/>
      <c r="R399" s="384"/>
      <c r="S399" s="360"/>
      <c r="Z399" s="360"/>
      <c r="AA399" s="360"/>
      <c r="AB399" s="360"/>
      <c r="AC399" s="360"/>
      <c r="AD399" s="360"/>
      <c r="AE399" s="360"/>
      <c r="AF399" s="360"/>
      <c r="AG399" s="360"/>
      <c r="AH399" s="360"/>
    </row>
    <row r="400" spans="12:34" ht="45.95" customHeight="1" x14ac:dyDescent="0.55000000000000004">
      <c r="L400" s="360"/>
      <c r="M400" s="360"/>
      <c r="N400" s="384"/>
      <c r="O400" s="384"/>
      <c r="P400" s="384"/>
      <c r="Q400" s="384"/>
      <c r="R400" s="384"/>
      <c r="S400" s="360"/>
      <c r="Z400" s="360"/>
      <c r="AA400" s="360"/>
      <c r="AB400" s="360"/>
      <c r="AC400" s="360"/>
      <c r="AD400" s="360"/>
      <c r="AE400" s="360"/>
      <c r="AF400" s="360"/>
      <c r="AG400" s="360"/>
      <c r="AH400" s="360"/>
    </row>
    <row r="401" spans="12:34" ht="45.95" customHeight="1" x14ac:dyDescent="0.55000000000000004">
      <c r="L401" s="360"/>
      <c r="M401" s="360"/>
      <c r="N401" s="384"/>
      <c r="O401" s="384"/>
      <c r="P401" s="384"/>
      <c r="Q401" s="384"/>
      <c r="R401" s="384"/>
      <c r="S401" s="360"/>
      <c r="Z401" s="360"/>
      <c r="AA401" s="360"/>
      <c r="AB401" s="360"/>
      <c r="AC401" s="360"/>
      <c r="AD401" s="360"/>
      <c r="AE401" s="360"/>
      <c r="AF401" s="360"/>
      <c r="AG401" s="360"/>
      <c r="AH401" s="360"/>
    </row>
    <row r="402" spans="12:34" ht="45.95" customHeight="1" x14ac:dyDescent="0.55000000000000004">
      <c r="L402" s="360"/>
      <c r="M402" s="360"/>
      <c r="N402" s="384"/>
      <c r="O402" s="384"/>
      <c r="P402" s="384"/>
      <c r="Q402" s="384"/>
      <c r="R402" s="384"/>
      <c r="S402" s="360"/>
      <c r="Z402" s="360"/>
      <c r="AA402" s="360"/>
      <c r="AB402" s="360"/>
      <c r="AC402" s="360"/>
      <c r="AD402" s="360"/>
      <c r="AE402" s="360"/>
      <c r="AF402" s="360"/>
      <c r="AG402" s="360"/>
      <c r="AH402" s="360"/>
    </row>
    <row r="403" spans="12:34" ht="45.95" customHeight="1" x14ac:dyDescent="0.55000000000000004">
      <c r="L403" s="360"/>
      <c r="M403" s="360"/>
      <c r="N403" s="384"/>
      <c r="O403" s="384"/>
      <c r="P403" s="384"/>
      <c r="Q403" s="384"/>
      <c r="R403" s="384"/>
      <c r="S403" s="360"/>
      <c r="Z403" s="360"/>
      <c r="AA403" s="360"/>
      <c r="AB403" s="360"/>
      <c r="AC403" s="360"/>
      <c r="AD403" s="360"/>
      <c r="AE403" s="360"/>
      <c r="AF403" s="360"/>
      <c r="AG403" s="360"/>
      <c r="AH403" s="360"/>
    </row>
    <row r="404" spans="12:34" ht="45.95" customHeight="1" x14ac:dyDescent="0.55000000000000004">
      <c r="L404" s="360"/>
      <c r="M404" s="360"/>
      <c r="N404" s="384"/>
      <c r="O404" s="384"/>
      <c r="P404" s="384"/>
      <c r="Q404" s="384"/>
      <c r="R404" s="384"/>
      <c r="S404" s="360"/>
      <c r="Z404" s="360"/>
      <c r="AA404" s="360"/>
      <c r="AB404" s="360"/>
      <c r="AC404" s="360"/>
      <c r="AD404" s="360"/>
      <c r="AE404" s="360"/>
      <c r="AF404" s="360"/>
      <c r="AG404" s="360"/>
      <c r="AH404" s="360"/>
    </row>
    <row r="405" spans="12:34" ht="45.95" customHeight="1" x14ac:dyDescent="0.55000000000000004">
      <c r="L405" s="360"/>
      <c r="M405" s="360"/>
      <c r="N405" s="384"/>
      <c r="O405" s="384"/>
      <c r="P405" s="384"/>
      <c r="Q405" s="384"/>
      <c r="R405" s="384"/>
      <c r="S405" s="360"/>
      <c r="Z405" s="360"/>
      <c r="AA405" s="360"/>
      <c r="AB405" s="360"/>
      <c r="AC405" s="360"/>
      <c r="AD405" s="360"/>
      <c r="AE405" s="360"/>
      <c r="AF405" s="360"/>
      <c r="AG405" s="360"/>
      <c r="AH405" s="360"/>
    </row>
    <row r="406" spans="12:34" ht="45.95" customHeight="1" x14ac:dyDescent="0.55000000000000004">
      <c r="L406" s="360"/>
      <c r="M406" s="360"/>
      <c r="N406" s="384"/>
      <c r="O406" s="384"/>
      <c r="P406" s="384"/>
      <c r="Q406" s="384"/>
      <c r="R406" s="384"/>
      <c r="S406" s="360"/>
      <c r="Z406" s="360"/>
      <c r="AA406" s="360"/>
      <c r="AB406" s="360"/>
      <c r="AC406" s="360"/>
      <c r="AD406" s="360"/>
      <c r="AE406" s="360"/>
      <c r="AF406" s="360"/>
      <c r="AG406" s="360"/>
      <c r="AH406" s="360"/>
    </row>
    <row r="407" spans="12:34" ht="45.95" customHeight="1" x14ac:dyDescent="0.55000000000000004">
      <c r="L407" s="360"/>
      <c r="M407" s="360"/>
      <c r="N407" s="384"/>
      <c r="O407" s="384"/>
      <c r="P407" s="384"/>
      <c r="Q407" s="384"/>
      <c r="R407" s="384"/>
      <c r="S407" s="360"/>
      <c r="Z407" s="360"/>
      <c r="AA407" s="360"/>
      <c r="AB407" s="360"/>
      <c r="AC407" s="360"/>
      <c r="AD407" s="360"/>
      <c r="AE407" s="360"/>
      <c r="AF407" s="360"/>
      <c r="AG407" s="360"/>
      <c r="AH407" s="360"/>
    </row>
    <row r="408" spans="12:34" ht="45.95" customHeight="1" x14ac:dyDescent="0.55000000000000004">
      <c r="L408" s="360"/>
      <c r="M408" s="360"/>
      <c r="N408" s="384"/>
      <c r="O408" s="384"/>
      <c r="P408" s="384"/>
      <c r="Q408" s="384"/>
      <c r="R408" s="384"/>
      <c r="S408" s="360"/>
      <c r="Z408" s="360"/>
      <c r="AA408" s="360"/>
      <c r="AB408" s="360"/>
      <c r="AC408" s="360"/>
      <c r="AD408" s="360"/>
      <c r="AE408" s="360"/>
      <c r="AF408" s="360"/>
      <c r="AG408" s="360"/>
      <c r="AH408" s="360"/>
    </row>
    <row r="409" spans="12:34" ht="45.95" customHeight="1" x14ac:dyDescent="0.55000000000000004">
      <c r="L409" s="360"/>
      <c r="M409" s="360"/>
      <c r="N409" s="384"/>
      <c r="O409" s="384"/>
      <c r="P409" s="384"/>
      <c r="Q409" s="384"/>
      <c r="R409" s="384"/>
      <c r="S409" s="360"/>
      <c r="Z409" s="360"/>
      <c r="AA409" s="360"/>
      <c r="AB409" s="360"/>
      <c r="AC409" s="360"/>
      <c r="AD409" s="360"/>
      <c r="AE409" s="360"/>
      <c r="AF409" s="360"/>
      <c r="AG409" s="360"/>
      <c r="AH409" s="360"/>
    </row>
    <row r="410" spans="12:34" ht="45.95" customHeight="1" x14ac:dyDescent="0.55000000000000004">
      <c r="L410" s="360"/>
      <c r="M410" s="360"/>
      <c r="N410" s="384"/>
      <c r="O410" s="384"/>
      <c r="P410" s="384"/>
      <c r="Q410" s="384"/>
      <c r="R410" s="384"/>
      <c r="S410" s="360"/>
      <c r="Z410" s="360"/>
      <c r="AA410" s="360"/>
      <c r="AB410" s="360"/>
      <c r="AC410" s="360"/>
      <c r="AD410" s="360"/>
      <c r="AE410" s="360"/>
      <c r="AF410" s="360"/>
      <c r="AG410" s="360"/>
      <c r="AH410" s="360"/>
    </row>
    <row r="411" spans="12:34" ht="45.95" customHeight="1" x14ac:dyDescent="0.55000000000000004">
      <c r="L411" s="360"/>
      <c r="M411" s="360"/>
      <c r="N411" s="384"/>
      <c r="O411" s="384"/>
      <c r="P411" s="384"/>
      <c r="Q411" s="384"/>
      <c r="R411" s="384"/>
      <c r="S411" s="360"/>
      <c r="Z411" s="360"/>
      <c r="AA411" s="360"/>
      <c r="AB411" s="360"/>
      <c r="AC411" s="360"/>
      <c r="AD411" s="360"/>
      <c r="AE411" s="360"/>
      <c r="AF411" s="360"/>
      <c r="AG411" s="360"/>
      <c r="AH411" s="360"/>
    </row>
    <row r="412" spans="12:34" ht="45.95" customHeight="1" x14ac:dyDescent="0.55000000000000004">
      <c r="L412" s="360"/>
      <c r="M412" s="360"/>
      <c r="N412" s="384"/>
      <c r="O412" s="384"/>
      <c r="P412" s="384"/>
      <c r="Q412" s="384"/>
      <c r="R412" s="384"/>
      <c r="S412" s="360"/>
      <c r="Z412" s="360"/>
      <c r="AA412" s="360"/>
      <c r="AB412" s="360"/>
      <c r="AC412" s="360"/>
      <c r="AD412" s="360"/>
      <c r="AE412" s="360"/>
      <c r="AF412" s="360"/>
      <c r="AG412" s="360"/>
      <c r="AH412" s="360"/>
    </row>
    <row r="413" spans="12:34" ht="45.95" customHeight="1" x14ac:dyDescent="0.55000000000000004">
      <c r="L413" s="360"/>
      <c r="M413" s="360"/>
      <c r="N413" s="384"/>
      <c r="O413" s="384"/>
      <c r="P413" s="384"/>
      <c r="Q413" s="384"/>
      <c r="R413" s="384"/>
      <c r="S413" s="360"/>
      <c r="Z413" s="360"/>
      <c r="AA413" s="360"/>
      <c r="AB413" s="360"/>
      <c r="AC413" s="360"/>
      <c r="AD413" s="360"/>
      <c r="AE413" s="360"/>
      <c r="AF413" s="360"/>
      <c r="AG413" s="360"/>
      <c r="AH413" s="360"/>
    </row>
    <row r="414" spans="12:34" ht="45.95" customHeight="1" x14ac:dyDescent="0.55000000000000004">
      <c r="L414" s="360"/>
      <c r="M414" s="360"/>
      <c r="N414" s="384"/>
      <c r="O414" s="384"/>
      <c r="P414" s="384"/>
      <c r="Q414" s="384"/>
      <c r="R414" s="384"/>
      <c r="S414" s="360"/>
      <c r="Z414" s="360"/>
      <c r="AA414" s="360"/>
      <c r="AB414" s="360"/>
      <c r="AC414" s="360"/>
      <c r="AD414" s="360"/>
      <c r="AE414" s="360"/>
      <c r="AF414" s="360"/>
      <c r="AG414" s="360"/>
      <c r="AH414" s="360"/>
    </row>
    <row r="415" spans="12:34" ht="45.95" customHeight="1" x14ac:dyDescent="0.55000000000000004">
      <c r="L415" s="360"/>
      <c r="M415" s="360"/>
      <c r="N415" s="384"/>
      <c r="O415" s="384"/>
      <c r="P415" s="384"/>
      <c r="Q415" s="384"/>
      <c r="R415" s="384"/>
      <c r="S415" s="360"/>
      <c r="Z415" s="360"/>
      <c r="AA415" s="360"/>
      <c r="AB415" s="360"/>
      <c r="AC415" s="360"/>
      <c r="AD415" s="360"/>
      <c r="AE415" s="360"/>
      <c r="AF415" s="360"/>
      <c r="AG415" s="360"/>
      <c r="AH415" s="360"/>
    </row>
    <row r="416" spans="12:34" ht="45.95" customHeight="1" x14ac:dyDescent="0.55000000000000004">
      <c r="L416" s="360"/>
      <c r="M416" s="360"/>
      <c r="N416" s="384"/>
      <c r="O416" s="384"/>
      <c r="P416" s="384"/>
      <c r="Q416" s="384"/>
      <c r="R416" s="384"/>
      <c r="S416" s="360"/>
      <c r="Z416" s="360"/>
      <c r="AA416" s="360"/>
      <c r="AB416" s="360"/>
      <c r="AC416" s="360"/>
      <c r="AD416" s="360"/>
      <c r="AE416" s="360"/>
      <c r="AF416" s="360"/>
      <c r="AG416" s="360"/>
      <c r="AH416" s="360"/>
    </row>
    <row r="417" spans="12:34" ht="45.95" customHeight="1" x14ac:dyDescent="0.55000000000000004">
      <c r="L417" s="360"/>
      <c r="M417" s="360"/>
      <c r="N417" s="384"/>
      <c r="O417" s="384"/>
      <c r="P417" s="384"/>
      <c r="Q417" s="384"/>
      <c r="R417" s="384"/>
      <c r="S417" s="360"/>
      <c r="Z417" s="360"/>
      <c r="AA417" s="360"/>
      <c r="AB417" s="360"/>
      <c r="AC417" s="360"/>
      <c r="AD417" s="360"/>
      <c r="AE417" s="360"/>
      <c r="AF417" s="360"/>
      <c r="AG417" s="360"/>
      <c r="AH417" s="360"/>
    </row>
    <row r="418" spans="12:34" ht="45.95" customHeight="1" x14ac:dyDescent="0.55000000000000004">
      <c r="L418" s="360"/>
      <c r="M418" s="360"/>
      <c r="N418" s="384"/>
      <c r="O418" s="384"/>
      <c r="P418" s="384"/>
      <c r="Q418" s="384"/>
      <c r="R418" s="384"/>
      <c r="S418" s="360"/>
      <c r="Z418" s="360"/>
      <c r="AA418" s="360"/>
      <c r="AB418" s="360"/>
      <c r="AC418" s="360"/>
      <c r="AD418" s="360"/>
      <c r="AE418" s="360"/>
      <c r="AF418" s="360"/>
      <c r="AG418" s="360"/>
      <c r="AH418" s="360"/>
    </row>
    <row r="419" spans="12:34" ht="45.95" customHeight="1" x14ac:dyDescent="0.55000000000000004">
      <c r="L419" s="360"/>
      <c r="M419" s="360"/>
      <c r="N419" s="384"/>
      <c r="O419" s="384"/>
      <c r="P419" s="384"/>
      <c r="Q419" s="384"/>
      <c r="R419" s="384"/>
      <c r="S419" s="360"/>
      <c r="Z419" s="360"/>
      <c r="AA419" s="360"/>
      <c r="AB419" s="360"/>
      <c r="AC419" s="360"/>
      <c r="AD419" s="360"/>
      <c r="AE419" s="360"/>
      <c r="AF419" s="360"/>
      <c r="AG419" s="360"/>
      <c r="AH419" s="360"/>
    </row>
    <row r="420" spans="12:34" ht="45.95" customHeight="1" x14ac:dyDescent="0.55000000000000004">
      <c r="L420" s="360"/>
      <c r="M420" s="360"/>
      <c r="N420" s="384"/>
      <c r="O420" s="384"/>
      <c r="P420" s="384"/>
      <c r="Q420" s="384"/>
      <c r="R420" s="384"/>
      <c r="S420" s="360"/>
      <c r="Z420" s="360"/>
      <c r="AA420" s="360"/>
      <c r="AB420" s="360"/>
      <c r="AC420" s="360"/>
      <c r="AD420" s="360"/>
      <c r="AE420" s="360"/>
      <c r="AF420" s="360"/>
      <c r="AG420" s="360"/>
      <c r="AH420" s="360"/>
    </row>
    <row r="421" spans="12:34" ht="45.95" customHeight="1" x14ac:dyDescent="0.55000000000000004">
      <c r="L421" s="360"/>
      <c r="M421" s="360"/>
      <c r="N421" s="384"/>
      <c r="O421" s="384"/>
      <c r="P421" s="384"/>
      <c r="Q421" s="384"/>
      <c r="R421" s="384"/>
      <c r="S421" s="360"/>
      <c r="Z421" s="360"/>
      <c r="AA421" s="360"/>
      <c r="AB421" s="360"/>
      <c r="AC421" s="360"/>
      <c r="AD421" s="360"/>
      <c r="AE421" s="360"/>
      <c r="AF421" s="360"/>
      <c r="AG421" s="360"/>
      <c r="AH421" s="360"/>
    </row>
    <row r="422" spans="12:34" ht="45.95" customHeight="1" x14ac:dyDescent="0.55000000000000004">
      <c r="L422" s="360"/>
      <c r="M422" s="360"/>
      <c r="N422" s="384"/>
      <c r="O422" s="384"/>
      <c r="P422" s="384"/>
      <c r="Q422" s="384"/>
      <c r="R422" s="384"/>
      <c r="S422" s="360"/>
      <c r="Z422" s="360"/>
      <c r="AA422" s="360"/>
      <c r="AB422" s="360"/>
      <c r="AC422" s="360"/>
      <c r="AD422" s="360"/>
      <c r="AE422" s="360"/>
      <c r="AF422" s="360"/>
      <c r="AG422" s="360"/>
      <c r="AH422" s="360"/>
    </row>
    <row r="423" spans="12:34" ht="45.95" customHeight="1" x14ac:dyDescent="0.55000000000000004">
      <c r="L423" s="360"/>
      <c r="M423" s="360"/>
      <c r="N423" s="384"/>
      <c r="O423" s="384"/>
      <c r="P423" s="384"/>
      <c r="Q423" s="384"/>
      <c r="R423" s="384"/>
      <c r="S423" s="360"/>
      <c r="Z423" s="360"/>
      <c r="AA423" s="360"/>
      <c r="AB423" s="360"/>
      <c r="AC423" s="360"/>
      <c r="AD423" s="360"/>
      <c r="AE423" s="360"/>
      <c r="AF423" s="360"/>
      <c r="AG423" s="360"/>
      <c r="AH423" s="360"/>
    </row>
    <row r="424" spans="12:34" ht="45.95" customHeight="1" x14ac:dyDescent="0.55000000000000004">
      <c r="L424" s="360"/>
      <c r="M424" s="360"/>
      <c r="N424" s="384"/>
      <c r="O424" s="384"/>
      <c r="P424" s="384"/>
      <c r="Q424" s="384"/>
      <c r="R424" s="384"/>
      <c r="S424" s="360"/>
      <c r="Z424" s="360"/>
      <c r="AA424" s="360"/>
      <c r="AB424" s="360"/>
      <c r="AC424" s="360"/>
      <c r="AD424" s="360"/>
      <c r="AE424" s="360"/>
      <c r="AF424" s="360"/>
      <c r="AG424" s="360"/>
      <c r="AH424" s="360"/>
    </row>
    <row r="425" spans="12:34" ht="45.95" customHeight="1" x14ac:dyDescent="0.55000000000000004">
      <c r="L425" s="360"/>
      <c r="M425" s="360"/>
      <c r="N425" s="384"/>
      <c r="O425" s="384"/>
      <c r="P425" s="384"/>
      <c r="Q425" s="384"/>
      <c r="R425" s="384"/>
      <c r="S425" s="360"/>
      <c r="Z425" s="360"/>
      <c r="AA425" s="360"/>
      <c r="AB425" s="360"/>
      <c r="AC425" s="360"/>
      <c r="AD425" s="360"/>
      <c r="AE425" s="360"/>
      <c r="AF425" s="360"/>
      <c r="AG425" s="360"/>
      <c r="AH425" s="360"/>
    </row>
    <row r="426" spans="12:34" ht="45.95" customHeight="1" x14ac:dyDescent="0.55000000000000004">
      <c r="L426" s="360"/>
      <c r="M426" s="360"/>
      <c r="N426" s="384"/>
      <c r="O426" s="384"/>
      <c r="P426" s="384"/>
      <c r="Q426" s="384"/>
      <c r="R426" s="384"/>
      <c r="S426" s="360"/>
      <c r="Z426" s="360"/>
      <c r="AA426" s="360"/>
      <c r="AB426" s="360"/>
      <c r="AC426" s="360"/>
      <c r="AD426" s="360"/>
      <c r="AE426" s="360"/>
      <c r="AF426" s="360"/>
      <c r="AG426" s="360"/>
      <c r="AH426" s="360"/>
    </row>
    <row r="427" spans="12:34" ht="45.95" customHeight="1" x14ac:dyDescent="0.55000000000000004">
      <c r="L427" s="360"/>
      <c r="M427" s="360"/>
      <c r="N427" s="384"/>
      <c r="O427" s="384"/>
      <c r="P427" s="384"/>
      <c r="Q427" s="384"/>
      <c r="R427" s="384"/>
      <c r="S427" s="360"/>
      <c r="Z427" s="360"/>
      <c r="AA427" s="360"/>
      <c r="AB427" s="360"/>
      <c r="AC427" s="360"/>
      <c r="AD427" s="360"/>
      <c r="AE427" s="360"/>
      <c r="AF427" s="360"/>
      <c r="AG427" s="360"/>
      <c r="AH427" s="360"/>
    </row>
    <row r="428" spans="12:34" ht="45.95" customHeight="1" x14ac:dyDescent="0.55000000000000004">
      <c r="L428" s="360"/>
      <c r="M428" s="360"/>
      <c r="N428" s="384"/>
      <c r="O428" s="384"/>
      <c r="P428" s="384"/>
      <c r="Q428" s="384"/>
      <c r="R428" s="384"/>
      <c r="S428" s="360"/>
      <c r="Z428" s="360"/>
      <c r="AA428" s="360"/>
      <c r="AB428" s="360"/>
      <c r="AC428" s="360"/>
      <c r="AD428" s="360"/>
      <c r="AE428" s="360"/>
      <c r="AF428" s="360"/>
      <c r="AG428" s="360"/>
      <c r="AH428" s="360"/>
    </row>
    <row r="429" spans="12:34" ht="45.95" customHeight="1" x14ac:dyDescent="0.55000000000000004">
      <c r="L429" s="360"/>
      <c r="M429" s="360"/>
      <c r="N429" s="384"/>
      <c r="O429" s="384"/>
      <c r="P429" s="384"/>
      <c r="Q429" s="384"/>
      <c r="R429" s="384"/>
      <c r="S429" s="360"/>
      <c r="Z429" s="360"/>
      <c r="AA429" s="360"/>
      <c r="AB429" s="360"/>
      <c r="AC429" s="360"/>
      <c r="AD429" s="360"/>
      <c r="AE429" s="360"/>
      <c r="AF429" s="360"/>
      <c r="AG429" s="360"/>
      <c r="AH429" s="360"/>
    </row>
    <row r="430" spans="12:34" ht="45.95" customHeight="1" x14ac:dyDescent="0.55000000000000004">
      <c r="L430" s="360"/>
      <c r="M430" s="360"/>
      <c r="N430" s="384"/>
      <c r="O430" s="384"/>
      <c r="P430" s="384"/>
      <c r="Q430" s="384"/>
      <c r="R430" s="384"/>
      <c r="S430" s="360"/>
      <c r="Z430" s="360"/>
      <c r="AA430" s="360"/>
      <c r="AB430" s="360"/>
      <c r="AC430" s="360"/>
      <c r="AD430" s="360"/>
      <c r="AE430" s="360"/>
      <c r="AF430" s="360"/>
      <c r="AG430" s="360"/>
      <c r="AH430" s="360"/>
    </row>
    <row r="431" spans="12:34" ht="45.95" customHeight="1" x14ac:dyDescent="0.55000000000000004">
      <c r="L431" s="360"/>
      <c r="M431" s="360"/>
      <c r="N431" s="384"/>
      <c r="O431" s="384"/>
      <c r="P431" s="384"/>
      <c r="Q431" s="384"/>
      <c r="R431" s="384"/>
      <c r="S431" s="360"/>
      <c r="Z431" s="360"/>
      <c r="AA431" s="360"/>
      <c r="AB431" s="360"/>
      <c r="AC431" s="360"/>
      <c r="AD431" s="360"/>
      <c r="AE431" s="360"/>
      <c r="AF431" s="360"/>
      <c r="AG431" s="360"/>
      <c r="AH431" s="360"/>
    </row>
    <row r="432" spans="12:34" ht="45.95" customHeight="1" x14ac:dyDescent="0.55000000000000004">
      <c r="L432" s="360"/>
      <c r="M432" s="360"/>
      <c r="N432" s="384"/>
      <c r="O432" s="384"/>
      <c r="P432" s="384"/>
      <c r="Q432" s="384"/>
      <c r="R432" s="384"/>
      <c r="S432" s="360"/>
      <c r="Z432" s="360"/>
      <c r="AA432" s="360"/>
      <c r="AB432" s="360"/>
      <c r="AC432" s="360"/>
      <c r="AD432" s="360"/>
      <c r="AE432" s="360"/>
      <c r="AF432" s="360"/>
      <c r="AG432" s="360"/>
      <c r="AH432" s="360"/>
    </row>
    <row r="433" spans="12:34" ht="45.95" customHeight="1" x14ac:dyDescent="0.55000000000000004">
      <c r="L433" s="360"/>
      <c r="M433" s="360"/>
      <c r="N433" s="384"/>
      <c r="O433" s="384"/>
      <c r="P433" s="384"/>
      <c r="Q433" s="384"/>
      <c r="R433" s="384"/>
      <c r="S433" s="360"/>
      <c r="Z433" s="360"/>
      <c r="AA433" s="360"/>
      <c r="AB433" s="360"/>
      <c r="AC433" s="360"/>
      <c r="AD433" s="360"/>
      <c r="AE433" s="360"/>
      <c r="AF433" s="360"/>
      <c r="AG433" s="360"/>
      <c r="AH433" s="360"/>
    </row>
    <row r="434" spans="12:34" ht="45.95" customHeight="1" x14ac:dyDescent="0.55000000000000004">
      <c r="L434" s="360"/>
      <c r="M434" s="360"/>
      <c r="N434" s="384"/>
      <c r="O434" s="384"/>
      <c r="P434" s="384"/>
      <c r="Q434" s="384"/>
      <c r="R434" s="384"/>
      <c r="S434" s="360"/>
      <c r="Z434" s="360"/>
      <c r="AA434" s="360"/>
      <c r="AB434" s="360"/>
      <c r="AC434" s="360"/>
      <c r="AD434" s="360"/>
      <c r="AE434" s="360"/>
      <c r="AF434" s="360"/>
      <c r="AG434" s="360"/>
      <c r="AH434" s="360"/>
    </row>
    <row r="435" spans="12:34" ht="45.95" customHeight="1" x14ac:dyDescent="0.55000000000000004">
      <c r="L435" s="360"/>
      <c r="M435" s="360"/>
      <c r="N435" s="384"/>
      <c r="O435" s="384"/>
      <c r="P435" s="384"/>
      <c r="Q435" s="384"/>
      <c r="R435" s="384"/>
      <c r="S435" s="360"/>
      <c r="Z435" s="360"/>
      <c r="AA435" s="360"/>
      <c r="AB435" s="360"/>
      <c r="AC435" s="360"/>
      <c r="AD435" s="360"/>
      <c r="AE435" s="360"/>
      <c r="AF435" s="360"/>
      <c r="AG435" s="360"/>
      <c r="AH435" s="360"/>
    </row>
    <row r="436" spans="12:34" ht="45.95" customHeight="1" x14ac:dyDescent="0.55000000000000004">
      <c r="L436" s="360"/>
      <c r="M436" s="360"/>
      <c r="N436" s="384"/>
      <c r="O436" s="384"/>
      <c r="P436" s="384"/>
      <c r="Q436" s="384"/>
      <c r="R436" s="384"/>
      <c r="S436" s="360"/>
      <c r="Z436" s="360"/>
      <c r="AA436" s="360"/>
      <c r="AB436" s="360"/>
      <c r="AC436" s="360"/>
      <c r="AD436" s="360"/>
      <c r="AE436" s="360"/>
      <c r="AF436" s="360"/>
      <c r="AG436" s="360"/>
      <c r="AH436" s="360"/>
    </row>
    <row r="437" spans="12:34" ht="45.95" customHeight="1" x14ac:dyDescent="0.55000000000000004">
      <c r="L437" s="360"/>
      <c r="M437" s="360"/>
      <c r="N437" s="384"/>
      <c r="O437" s="384"/>
      <c r="P437" s="384"/>
      <c r="Q437" s="384"/>
      <c r="R437" s="384"/>
      <c r="S437" s="360"/>
      <c r="Z437" s="360"/>
      <c r="AA437" s="360"/>
      <c r="AB437" s="360"/>
      <c r="AC437" s="360"/>
      <c r="AD437" s="360"/>
      <c r="AE437" s="360"/>
      <c r="AF437" s="360"/>
      <c r="AG437" s="360"/>
      <c r="AH437" s="360"/>
    </row>
    <row r="438" spans="12:34" ht="45.95" customHeight="1" x14ac:dyDescent="0.55000000000000004">
      <c r="L438" s="360"/>
      <c r="M438" s="360"/>
      <c r="N438" s="384"/>
      <c r="O438" s="384"/>
      <c r="P438" s="384"/>
      <c r="Q438" s="384"/>
      <c r="R438" s="384"/>
      <c r="S438" s="360"/>
      <c r="Z438" s="360"/>
      <c r="AA438" s="360"/>
      <c r="AB438" s="360"/>
      <c r="AC438" s="360"/>
      <c r="AD438" s="360"/>
      <c r="AE438" s="360"/>
      <c r="AF438" s="360"/>
      <c r="AG438" s="360"/>
      <c r="AH438" s="360"/>
    </row>
    <row r="439" spans="12:34" ht="45.95" customHeight="1" x14ac:dyDescent="0.55000000000000004">
      <c r="L439" s="360"/>
      <c r="M439" s="360"/>
      <c r="N439" s="384"/>
      <c r="O439" s="384"/>
      <c r="P439" s="384"/>
      <c r="Q439" s="384"/>
      <c r="R439" s="384"/>
      <c r="S439" s="360"/>
      <c r="Z439" s="360"/>
      <c r="AA439" s="360"/>
      <c r="AB439" s="360"/>
      <c r="AC439" s="360"/>
      <c r="AD439" s="360"/>
      <c r="AE439" s="360"/>
      <c r="AF439" s="360"/>
      <c r="AG439" s="360"/>
      <c r="AH439" s="360"/>
    </row>
    <row r="440" spans="12:34" ht="45.95" customHeight="1" x14ac:dyDescent="0.55000000000000004">
      <c r="L440" s="360"/>
      <c r="M440" s="360"/>
      <c r="N440" s="384"/>
      <c r="O440" s="384"/>
      <c r="P440" s="384"/>
      <c r="Q440" s="384"/>
      <c r="R440" s="384"/>
      <c r="S440" s="360"/>
      <c r="Z440" s="360"/>
      <c r="AA440" s="360"/>
      <c r="AB440" s="360"/>
      <c r="AC440" s="360"/>
      <c r="AD440" s="360"/>
      <c r="AE440" s="360"/>
      <c r="AF440" s="360"/>
      <c r="AG440" s="360"/>
      <c r="AH440" s="360"/>
    </row>
    <row r="441" spans="12:34" ht="45.95" customHeight="1" x14ac:dyDescent="0.55000000000000004">
      <c r="L441" s="360"/>
      <c r="M441" s="360"/>
      <c r="N441" s="384"/>
      <c r="O441" s="384"/>
      <c r="P441" s="384"/>
      <c r="Q441" s="384"/>
      <c r="R441" s="384"/>
      <c r="S441" s="360"/>
      <c r="Z441" s="360"/>
      <c r="AA441" s="360"/>
      <c r="AB441" s="360"/>
      <c r="AC441" s="360"/>
      <c r="AD441" s="360"/>
      <c r="AE441" s="360"/>
      <c r="AF441" s="360"/>
      <c r="AG441" s="360"/>
      <c r="AH441" s="360"/>
    </row>
    <row r="442" spans="12:34" ht="45.95" customHeight="1" x14ac:dyDescent="0.55000000000000004">
      <c r="L442" s="360"/>
      <c r="M442" s="360"/>
      <c r="N442" s="384"/>
      <c r="O442" s="384"/>
      <c r="P442" s="384"/>
      <c r="Q442" s="384"/>
      <c r="R442" s="384"/>
      <c r="S442" s="360"/>
      <c r="Z442" s="360"/>
      <c r="AA442" s="360"/>
      <c r="AB442" s="360"/>
      <c r="AC442" s="360"/>
      <c r="AD442" s="360"/>
      <c r="AE442" s="360"/>
      <c r="AF442" s="360"/>
      <c r="AG442" s="360"/>
      <c r="AH442" s="360"/>
    </row>
    <row r="443" spans="12:34" ht="45.95" customHeight="1" x14ac:dyDescent="0.55000000000000004">
      <c r="L443" s="360"/>
      <c r="M443" s="360"/>
      <c r="N443" s="384"/>
      <c r="O443" s="384"/>
      <c r="P443" s="384"/>
      <c r="Q443" s="384"/>
      <c r="R443" s="384"/>
      <c r="S443" s="360"/>
      <c r="Z443" s="360"/>
      <c r="AA443" s="360"/>
      <c r="AB443" s="360"/>
      <c r="AC443" s="360"/>
      <c r="AD443" s="360"/>
      <c r="AE443" s="360"/>
      <c r="AF443" s="360"/>
      <c r="AG443" s="360"/>
      <c r="AH443" s="360"/>
    </row>
    <row r="444" spans="12:34" ht="45.95" customHeight="1" x14ac:dyDescent="0.55000000000000004">
      <c r="L444" s="360"/>
      <c r="M444" s="360"/>
      <c r="N444" s="384"/>
      <c r="O444" s="384"/>
      <c r="P444" s="384"/>
      <c r="Q444" s="384"/>
      <c r="R444" s="384"/>
      <c r="S444" s="360"/>
      <c r="Z444" s="360"/>
      <c r="AA444" s="360"/>
      <c r="AB444" s="360"/>
      <c r="AC444" s="360"/>
      <c r="AD444" s="360"/>
      <c r="AE444" s="360"/>
      <c r="AF444" s="360"/>
      <c r="AG444" s="360"/>
      <c r="AH444" s="360"/>
    </row>
    <row r="445" spans="12:34" ht="45.95" customHeight="1" x14ac:dyDescent="0.55000000000000004">
      <c r="L445" s="360"/>
      <c r="M445" s="360"/>
      <c r="N445" s="384"/>
      <c r="O445" s="384"/>
      <c r="P445" s="384"/>
      <c r="Q445" s="384"/>
      <c r="R445" s="384"/>
      <c r="S445" s="360"/>
      <c r="Z445" s="360"/>
      <c r="AA445" s="360"/>
      <c r="AB445" s="360"/>
      <c r="AC445" s="360"/>
      <c r="AD445" s="360"/>
      <c r="AE445" s="360"/>
      <c r="AF445" s="360"/>
      <c r="AG445" s="360"/>
      <c r="AH445" s="360"/>
    </row>
    <row r="446" spans="12:34" ht="45.95" customHeight="1" x14ac:dyDescent="0.55000000000000004">
      <c r="L446" s="360"/>
      <c r="M446" s="360"/>
      <c r="N446" s="384"/>
      <c r="O446" s="384"/>
      <c r="P446" s="384"/>
      <c r="Q446" s="384"/>
      <c r="R446" s="384"/>
      <c r="S446" s="360"/>
      <c r="Z446" s="360"/>
      <c r="AA446" s="360"/>
      <c r="AB446" s="360"/>
      <c r="AC446" s="360"/>
      <c r="AD446" s="360"/>
      <c r="AE446" s="360"/>
      <c r="AF446" s="360"/>
      <c r="AG446" s="360"/>
      <c r="AH446" s="360"/>
    </row>
    <row r="447" spans="12:34" ht="45.95" customHeight="1" x14ac:dyDescent="0.55000000000000004">
      <c r="L447" s="360"/>
      <c r="M447" s="360"/>
      <c r="N447" s="384"/>
      <c r="O447" s="384"/>
      <c r="P447" s="384"/>
      <c r="Q447" s="384"/>
      <c r="R447" s="384"/>
      <c r="S447" s="360"/>
      <c r="Z447" s="360"/>
      <c r="AA447" s="360"/>
      <c r="AB447" s="360"/>
      <c r="AC447" s="360"/>
      <c r="AD447" s="360"/>
      <c r="AE447" s="360"/>
      <c r="AF447" s="360"/>
      <c r="AG447" s="360"/>
      <c r="AH447" s="360"/>
    </row>
    <row r="448" spans="12:34" ht="45.95" customHeight="1" x14ac:dyDescent="0.55000000000000004">
      <c r="L448" s="360"/>
      <c r="M448" s="360"/>
      <c r="N448" s="384"/>
      <c r="O448" s="384"/>
      <c r="P448" s="384"/>
      <c r="Q448" s="384"/>
      <c r="R448" s="384"/>
      <c r="S448" s="360"/>
      <c r="Z448" s="360"/>
      <c r="AA448" s="360"/>
      <c r="AB448" s="360"/>
      <c r="AC448" s="360"/>
      <c r="AD448" s="360"/>
      <c r="AE448" s="360"/>
      <c r="AF448" s="360"/>
      <c r="AG448" s="360"/>
      <c r="AH448" s="360"/>
    </row>
    <row r="449" spans="12:34" ht="45.95" customHeight="1" x14ac:dyDescent="0.55000000000000004">
      <c r="L449" s="360"/>
      <c r="M449" s="360"/>
      <c r="N449" s="384"/>
      <c r="O449" s="384"/>
      <c r="P449" s="384"/>
      <c r="Q449" s="384"/>
      <c r="R449" s="384"/>
      <c r="S449" s="360"/>
      <c r="Z449" s="360"/>
      <c r="AA449" s="360"/>
      <c r="AB449" s="360"/>
      <c r="AC449" s="360"/>
      <c r="AD449" s="360"/>
      <c r="AE449" s="360"/>
      <c r="AF449" s="360"/>
      <c r="AG449" s="360"/>
      <c r="AH449" s="360"/>
    </row>
    <row r="450" spans="12:34" ht="45.95" customHeight="1" x14ac:dyDescent="0.55000000000000004">
      <c r="L450" s="360"/>
      <c r="M450" s="360"/>
      <c r="N450" s="384"/>
      <c r="O450" s="384"/>
      <c r="P450" s="384"/>
      <c r="Q450" s="384"/>
      <c r="R450" s="384"/>
      <c r="S450" s="360"/>
      <c r="Z450" s="360"/>
      <c r="AA450" s="360"/>
      <c r="AB450" s="360"/>
      <c r="AC450" s="360"/>
      <c r="AD450" s="360"/>
      <c r="AE450" s="360"/>
      <c r="AF450" s="360"/>
      <c r="AG450" s="360"/>
      <c r="AH450" s="360"/>
    </row>
    <row r="451" spans="12:34" ht="45.95" customHeight="1" x14ac:dyDescent="0.55000000000000004">
      <c r="L451" s="360"/>
      <c r="M451" s="360"/>
      <c r="N451" s="384"/>
      <c r="O451" s="384"/>
      <c r="P451" s="384"/>
      <c r="Q451" s="384"/>
      <c r="R451" s="384"/>
      <c r="S451" s="360"/>
      <c r="Z451" s="360"/>
      <c r="AA451" s="360"/>
      <c r="AB451" s="360"/>
      <c r="AC451" s="360"/>
      <c r="AD451" s="360"/>
      <c r="AE451" s="360"/>
      <c r="AF451" s="360"/>
      <c r="AG451" s="360"/>
      <c r="AH451" s="360"/>
    </row>
    <row r="452" spans="12:34" ht="45.95" customHeight="1" x14ac:dyDescent="0.55000000000000004">
      <c r="L452" s="360"/>
      <c r="M452" s="360"/>
      <c r="N452" s="384"/>
      <c r="O452" s="384"/>
      <c r="P452" s="384"/>
      <c r="Q452" s="384"/>
      <c r="R452" s="384"/>
      <c r="S452" s="360"/>
      <c r="Z452" s="360"/>
      <c r="AA452" s="360"/>
      <c r="AB452" s="360"/>
      <c r="AC452" s="360"/>
      <c r="AD452" s="360"/>
      <c r="AE452" s="360"/>
      <c r="AF452" s="360"/>
      <c r="AG452" s="360"/>
      <c r="AH452" s="360"/>
    </row>
    <row r="453" spans="12:34" ht="45.95" customHeight="1" x14ac:dyDescent="0.55000000000000004">
      <c r="L453" s="360"/>
      <c r="M453" s="360"/>
      <c r="N453" s="384"/>
      <c r="O453" s="384"/>
      <c r="P453" s="384"/>
      <c r="Q453" s="384"/>
      <c r="R453" s="384"/>
      <c r="S453" s="360"/>
      <c r="Z453" s="360"/>
      <c r="AA453" s="360"/>
      <c r="AB453" s="360"/>
      <c r="AC453" s="360"/>
      <c r="AD453" s="360"/>
      <c r="AE453" s="360"/>
      <c r="AF453" s="360"/>
      <c r="AG453" s="360"/>
      <c r="AH453" s="360"/>
    </row>
    <row r="454" spans="12:34" ht="45.95" customHeight="1" x14ac:dyDescent="0.55000000000000004">
      <c r="L454" s="360"/>
      <c r="M454" s="360"/>
      <c r="N454" s="384"/>
      <c r="O454" s="384"/>
      <c r="P454" s="384"/>
      <c r="Q454" s="384"/>
      <c r="R454" s="384"/>
      <c r="S454" s="360"/>
      <c r="Z454" s="360"/>
      <c r="AA454" s="360"/>
      <c r="AB454" s="360"/>
      <c r="AC454" s="360"/>
      <c r="AD454" s="360"/>
      <c r="AE454" s="360"/>
      <c r="AF454" s="360"/>
      <c r="AG454" s="360"/>
      <c r="AH454" s="360"/>
    </row>
    <row r="455" spans="12:34" ht="45.95" customHeight="1" x14ac:dyDescent="0.55000000000000004">
      <c r="L455" s="360"/>
      <c r="M455" s="360"/>
      <c r="N455" s="384"/>
      <c r="O455" s="384"/>
      <c r="P455" s="384"/>
      <c r="Q455" s="384"/>
      <c r="R455" s="384"/>
      <c r="S455" s="360"/>
      <c r="Z455" s="360"/>
      <c r="AA455" s="360"/>
      <c r="AB455" s="360"/>
      <c r="AC455" s="360"/>
      <c r="AD455" s="360"/>
      <c r="AE455" s="360"/>
      <c r="AF455" s="360"/>
      <c r="AG455" s="360"/>
      <c r="AH455" s="360"/>
    </row>
    <row r="456" spans="12:34" ht="45.95" customHeight="1" x14ac:dyDescent="0.55000000000000004">
      <c r="L456" s="360"/>
      <c r="M456" s="360"/>
      <c r="N456" s="384"/>
      <c r="O456" s="384"/>
      <c r="P456" s="384"/>
      <c r="Q456" s="384"/>
      <c r="R456" s="384"/>
      <c r="S456" s="360"/>
      <c r="Z456" s="360"/>
      <c r="AA456" s="360"/>
      <c r="AB456" s="360"/>
      <c r="AC456" s="360"/>
      <c r="AD456" s="360"/>
      <c r="AE456" s="360"/>
      <c r="AF456" s="360"/>
      <c r="AG456" s="360"/>
      <c r="AH456" s="360"/>
    </row>
    <row r="457" spans="12:34" ht="45.95" customHeight="1" x14ac:dyDescent="0.55000000000000004">
      <c r="L457" s="360"/>
      <c r="M457" s="360"/>
      <c r="N457" s="384"/>
      <c r="O457" s="384"/>
      <c r="P457" s="384"/>
      <c r="Q457" s="384"/>
      <c r="R457" s="384"/>
      <c r="S457" s="360"/>
      <c r="Z457" s="360"/>
      <c r="AA457" s="360"/>
      <c r="AB457" s="360"/>
      <c r="AC457" s="360"/>
      <c r="AD457" s="360"/>
      <c r="AE457" s="360"/>
      <c r="AF457" s="360"/>
      <c r="AG457" s="360"/>
      <c r="AH457" s="360"/>
    </row>
    <row r="458" spans="12:34" ht="45.95" customHeight="1" x14ac:dyDescent="0.55000000000000004">
      <c r="L458" s="360"/>
      <c r="M458" s="360"/>
      <c r="N458" s="384"/>
      <c r="O458" s="384"/>
      <c r="P458" s="384"/>
      <c r="Q458" s="384"/>
      <c r="R458" s="384"/>
      <c r="S458" s="360"/>
      <c r="Z458" s="360"/>
      <c r="AA458" s="360"/>
      <c r="AB458" s="360"/>
      <c r="AC458" s="360"/>
      <c r="AD458" s="360"/>
      <c r="AE458" s="360"/>
      <c r="AF458" s="360"/>
      <c r="AG458" s="360"/>
      <c r="AH458" s="360"/>
    </row>
    <row r="459" spans="12:34" ht="45.95" customHeight="1" x14ac:dyDescent="0.55000000000000004">
      <c r="L459" s="360"/>
      <c r="M459" s="360"/>
      <c r="N459" s="384"/>
      <c r="O459" s="384"/>
      <c r="P459" s="384"/>
      <c r="Q459" s="384"/>
      <c r="R459" s="384"/>
      <c r="S459" s="360"/>
      <c r="Z459" s="360"/>
      <c r="AA459" s="360"/>
      <c r="AB459" s="360"/>
      <c r="AC459" s="360"/>
      <c r="AD459" s="360"/>
      <c r="AE459" s="360"/>
      <c r="AF459" s="360"/>
      <c r="AG459" s="360"/>
      <c r="AH459" s="360"/>
    </row>
    <row r="460" spans="12:34" ht="45.95" customHeight="1" x14ac:dyDescent="0.55000000000000004">
      <c r="L460" s="360"/>
      <c r="M460" s="360"/>
      <c r="N460" s="384"/>
      <c r="O460" s="384"/>
      <c r="P460" s="384"/>
      <c r="Q460" s="384"/>
      <c r="R460" s="384"/>
      <c r="S460" s="360"/>
      <c r="Z460" s="360"/>
      <c r="AA460" s="360"/>
      <c r="AB460" s="360"/>
      <c r="AC460" s="360"/>
      <c r="AD460" s="360"/>
      <c r="AE460" s="360"/>
      <c r="AF460" s="360"/>
      <c r="AG460" s="360"/>
      <c r="AH460" s="360"/>
    </row>
    <row r="461" spans="12:34" ht="45.95" customHeight="1" x14ac:dyDescent="0.55000000000000004">
      <c r="L461" s="360"/>
      <c r="M461" s="360"/>
      <c r="N461" s="384"/>
      <c r="O461" s="384"/>
      <c r="P461" s="384"/>
      <c r="Q461" s="384"/>
      <c r="R461" s="384"/>
      <c r="S461" s="360"/>
      <c r="Z461" s="360"/>
      <c r="AA461" s="360"/>
      <c r="AB461" s="360"/>
      <c r="AC461" s="360"/>
      <c r="AD461" s="360"/>
      <c r="AE461" s="360"/>
      <c r="AF461" s="360"/>
      <c r="AG461" s="360"/>
      <c r="AH461" s="360"/>
    </row>
    <row r="462" spans="12:34" ht="45.95" customHeight="1" x14ac:dyDescent="0.55000000000000004">
      <c r="L462" s="360"/>
      <c r="M462" s="360"/>
      <c r="N462" s="384"/>
      <c r="O462" s="384"/>
      <c r="P462" s="384"/>
      <c r="Q462" s="384"/>
      <c r="R462" s="384"/>
      <c r="S462" s="360"/>
      <c r="Z462" s="360"/>
      <c r="AA462" s="360"/>
      <c r="AB462" s="360"/>
      <c r="AC462" s="360"/>
      <c r="AD462" s="360"/>
      <c r="AE462" s="360"/>
      <c r="AF462" s="360"/>
      <c r="AG462" s="360"/>
      <c r="AH462" s="360"/>
    </row>
    <row r="463" spans="12:34" ht="45.95" customHeight="1" x14ac:dyDescent="0.55000000000000004">
      <c r="L463" s="360"/>
      <c r="M463" s="360"/>
      <c r="N463" s="384"/>
      <c r="O463" s="384"/>
      <c r="P463" s="384"/>
      <c r="Q463" s="384"/>
      <c r="R463" s="384"/>
      <c r="S463" s="360"/>
      <c r="Z463" s="360"/>
      <c r="AA463" s="360"/>
      <c r="AB463" s="360"/>
      <c r="AC463" s="360"/>
      <c r="AD463" s="360"/>
      <c r="AE463" s="360"/>
      <c r="AF463" s="360"/>
      <c r="AG463" s="360"/>
      <c r="AH463" s="360"/>
    </row>
    <row r="464" spans="12:34" ht="45.95" customHeight="1" x14ac:dyDescent="0.55000000000000004">
      <c r="L464" s="360"/>
      <c r="M464" s="360"/>
      <c r="N464" s="384"/>
      <c r="O464" s="384"/>
      <c r="P464" s="384"/>
      <c r="Q464" s="384"/>
      <c r="R464" s="384"/>
      <c r="S464" s="360"/>
      <c r="Z464" s="360"/>
      <c r="AA464" s="360"/>
      <c r="AB464" s="360"/>
      <c r="AC464" s="360"/>
      <c r="AD464" s="360"/>
      <c r="AE464" s="360"/>
      <c r="AF464" s="360"/>
      <c r="AG464" s="360"/>
      <c r="AH464" s="360"/>
    </row>
    <row r="465" spans="12:34" ht="45.95" customHeight="1" x14ac:dyDescent="0.55000000000000004">
      <c r="L465" s="360"/>
      <c r="M465" s="360"/>
      <c r="N465" s="384"/>
      <c r="O465" s="384"/>
      <c r="P465" s="384"/>
      <c r="Q465" s="384"/>
      <c r="R465" s="384"/>
      <c r="S465" s="360"/>
      <c r="Z465" s="360"/>
      <c r="AA465" s="360"/>
      <c r="AB465" s="360"/>
      <c r="AC465" s="360"/>
      <c r="AD465" s="360"/>
      <c r="AE465" s="360"/>
      <c r="AF465" s="360"/>
      <c r="AG465" s="360"/>
      <c r="AH465" s="360"/>
    </row>
    <row r="466" spans="12:34" ht="45.95" customHeight="1" x14ac:dyDescent="0.55000000000000004">
      <c r="L466" s="360"/>
      <c r="M466" s="360"/>
      <c r="N466" s="384"/>
      <c r="O466" s="384"/>
      <c r="P466" s="384"/>
      <c r="Q466" s="384"/>
      <c r="R466" s="384"/>
      <c r="S466" s="360"/>
      <c r="Z466" s="360"/>
      <c r="AA466" s="360"/>
      <c r="AB466" s="360"/>
      <c r="AC466" s="360"/>
      <c r="AD466" s="360"/>
      <c r="AE466" s="360"/>
      <c r="AF466" s="360"/>
      <c r="AG466" s="360"/>
      <c r="AH466" s="360"/>
    </row>
    <row r="467" spans="12:34" ht="45.95" customHeight="1" x14ac:dyDescent="0.55000000000000004">
      <c r="L467" s="360"/>
      <c r="M467" s="360"/>
      <c r="N467" s="384"/>
      <c r="O467" s="384"/>
      <c r="P467" s="384"/>
      <c r="Q467" s="384"/>
      <c r="R467" s="384"/>
      <c r="S467" s="360"/>
      <c r="Z467" s="360"/>
      <c r="AA467" s="360"/>
      <c r="AB467" s="360"/>
      <c r="AC467" s="360"/>
      <c r="AD467" s="360"/>
      <c r="AE467" s="360"/>
      <c r="AF467" s="360"/>
      <c r="AG467" s="360"/>
      <c r="AH467" s="360"/>
    </row>
    <row r="468" spans="12:34" ht="45.95" customHeight="1" x14ac:dyDescent="0.55000000000000004">
      <c r="L468" s="360"/>
      <c r="M468" s="360"/>
      <c r="N468" s="384"/>
      <c r="O468" s="384"/>
      <c r="P468" s="384"/>
      <c r="Q468" s="384"/>
      <c r="R468" s="384"/>
      <c r="S468" s="360"/>
      <c r="Z468" s="360"/>
      <c r="AA468" s="360"/>
      <c r="AB468" s="360"/>
      <c r="AC468" s="360"/>
      <c r="AD468" s="360"/>
      <c r="AE468" s="360"/>
      <c r="AF468" s="360"/>
      <c r="AG468" s="360"/>
      <c r="AH468" s="360"/>
    </row>
    <row r="469" spans="12:34" ht="45.95" customHeight="1" x14ac:dyDescent="0.55000000000000004">
      <c r="L469" s="360"/>
      <c r="M469" s="360"/>
      <c r="N469" s="384"/>
      <c r="O469" s="384"/>
      <c r="P469" s="384"/>
      <c r="Q469" s="384"/>
      <c r="R469" s="384"/>
      <c r="S469" s="360"/>
      <c r="Z469" s="360"/>
      <c r="AA469" s="360"/>
      <c r="AB469" s="360"/>
      <c r="AC469" s="360"/>
      <c r="AD469" s="360"/>
      <c r="AE469" s="360"/>
      <c r="AF469" s="360"/>
      <c r="AG469" s="360"/>
      <c r="AH469" s="360"/>
    </row>
    <row r="470" spans="12:34" ht="45.95" customHeight="1" x14ac:dyDescent="0.55000000000000004">
      <c r="L470" s="360"/>
      <c r="M470" s="360"/>
      <c r="N470" s="384"/>
      <c r="O470" s="384"/>
      <c r="P470" s="384"/>
      <c r="Q470" s="384"/>
      <c r="R470" s="384"/>
      <c r="S470" s="360"/>
      <c r="Z470" s="360"/>
      <c r="AA470" s="360"/>
      <c r="AB470" s="360"/>
      <c r="AC470" s="360"/>
      <c r="AD470" s="360"/>
      <c r="AE470" s="360"/>
      <c r="AF470" s="360"/>
      <c r="AG470" s="360"/>
      <c r="AH470" s="360"/>
    </row>
    <row r="471" spans="12:34" ht="45.95" customHeight="1" x14ac:dyDescent="0.55000000000000004">
      <c r="L471" s="360"/>
      <c r="M471" s="360"/>
      <c r="N471" s="384"/>
      <c r="O471" s="384"/>
      <c r="P471" s="384"/>
      <c r="Q471" s="384"/>
      <c r="R471" s="384"/>
      <c r="S471" s="360"/>
      <c r="Z471" s="360"/>
      <c r="AA471" s="360"/>
      <c r="AB471" s="360"/>
      <c r="AC471" s="360"/>
      <c r="AD471" s="360"/>
      <c r="AE471" s="360"/>
      <c r="AF471" s="360"/>
      <c r="AG471" s="360"/>
      <c r="AH471" s="360"/>
    </row>
    <row r="472" spans="12:34" ht="45.95" customHeight="1" x14ac:dyDescent="0.55000000000000004">
      <c r="L472" s="360"/>
      <c r="M472" s="360"/>
      <c r="N472" s="384"/>
      <c r="O472" s="384"/>
      <c r="P472" s="384"/>
      <c r="Q472" s="384"/>
      <c r="R472" s="384"/>
      <c r="S472" s="360"/>
      <c r="Z472" s="360"/>
      <c r="AA472" s="360"/>
      <c r="AB472" s="360"/>
      <c r="AC472" s="360"/>
      <c r="AD472" s="360"/>
      <c r="AE472" s="360"/>
      <c r="AF472" s="360"/>
      <c r="AG472" s="360"/>
      <c r="AH472" s="360"/>
    </row>
    <row r="473" spans="12:34" ht="45.95" customHeight="1" x14ac:dyDescent="0.55000000000000004">
      <c r="L473" s="360"/>
      <c r="M473" s="360"/>
      <c r="N473" s="384"/>
      <c r="O473" s="384"/>
      <c r="P473" s="384"/>
      <c r="Q473" s="384"/>
      <c r="R473" s="384"/>
      <c r="S473" s="360"/>
      <c r="Z473" s="360"/>
      <c r="AA473" s="360"/>
      <c r="AB473" s="360"/>
      <c r="AC473" s="360"/>
      <c r="AD473" s="360"/>
      <c r="AE473" s="360"/>
      <c r="AF473" s="360"/>
      <c r="AG473" s="360"/>
      <c r="AH473" s="360"/>
    </row>
    <row r="474" spans="12:34" ht="45.95" customHeight="1" x14ac:dyDescent="0.55000000000000004">
      <c r="L474" s="360"/>
      <c r="M474" s="360"/>
      <c r="N474" s="384"/>
      <c r="O474" s="384"/>
      <c r="P474" s="384"/>
      <c r="Q474" s="384"/>
      <c r="R474" s="384"/>
      <c r="S474" s="360"/>
      <c r="Z474" s="360"/>
      <c r="AA474" s="360"/>
      <c r="AB474" s="360"/>
      <c r="AC474" s="360"/>
      <c r="AD474" s="360"/>
      <c r="AE474" s="360"/>
      <c r="AF474" s="360"/>
      <c r="AG474" s="360"/>
      <c r="AH474" s="360"/>
    </row>
    <row r="475" spans="12:34" ht="45.95" customHeight="1" x14ac:dyDescent="0.55000000000000004">
      <c r="L475" s="360"/>
      <c r="M475" s="360"/>
      <c r="N475" s="384"/>
      <c r="O475" s="384"/>
      <c r="P475" s="384"/>
      <c r="Q475" s="384"/>
      <c r="R475" s="384"/>
      <c r="S475" s="360"/>
      <c r="Z475" s="360"/>
      <c r="AA475" s="360"/>
      <c r="AB475" s="360"/>
      <c r="AC475" s="360"/>
      <c r="AD475" s="360"/>
      <c r="AE475" s="360"/>
      <c r="AF475" s="360"/>
      <c r="AG475" s="360"/>
      <c r="AH475" s="360"/>
    </row>
    <row r="476" spans="12:34" ht="45.95" customHeight="1" x14ac:dyDescent="0.55000000000000004">
      <c r="L476" s="360"/>
      <c r="M476" s="360"/>
      <c r="N476" s="384"/>
      <c r="O476" s="384"/>
      <c r="P476" s="384"/>
      <c r="Q476" s="384"/>
      <c r="R476" s="384"/>
      <c r="S476" s="360"/>
      <c r="Z476" s="360"/>
      <c r="AA476" s="360"/>
      <c r="AB476" s="360"/>
      <c r="AC476" s="360"/>
      <c r="AD476" s="360"/>
      <c r="AE476" s="360"/>
      <c r="AF476" s="360"/>
      <c r="AG476" s="360"/>
      <c r="AH476" s="360"/>
    </row>
    <row r="477" spans="12:34" ht="45.95" customHeight="1" x14ac:dyDescent="0.55000000000000004">
      <c r="L477" s="360"/>
      <c r="M477" s="360"/>
      <c r="N477" s="384"/>
      <c r="O477" s="384"/>
      <c r="P477" s="384"/>
      <c r="Q477" s="384"/>
      <c r="R477" s="384"/>
      <c r="S477" s="360"/>
      <c r="Z477" s="360"/>
      <c r="AA477" s="360"/>
      <c r="AB477" s="360"/>
      <c r="AC477" s="360"/>
      <c r="AD477" s="360"/>
      <c r="AE477" s="360"/>
      <c r="AF477" s="360"/>
      <c r="AG477" s="360"/>
      <c r="AH477" s="360"/>
    </row>
    <row r="478" spans="12:34" ht="45.95" customHeight="1" x14ac:dyDescent="0.55000000000000004">
      <c r="L478" s="360"/>
      <c r="M478" s="360"/>
      <c r="N478" s="384"/>
      <c r="O478" s="384"/>
      <c r="P478" s="384"/>
      <c r="Q478" s="384"/>
      <c r="R478" s="384"/>
      <c r="S478" s="360"/>
      <c r="Z478" s="360"/>
      <c r="AA478" s="360"/>
      <c r="AB478" s="360"/>
      <c r="AC478" s="360"/>
      <c r="AD478" s="360"/>
      <c r="AE478" s="360"/>
      <c r="AF478" s="360"/>
      <c r="AG478" s="360"/>
      <c r="AH478" s="360"/>
    </row>
    <row r="479" spans="12:34" ht="45.95" customHeight="1" x14ac:dyDescent="0.55000000000000004">
      <c r="L479" s="360"/>
      <c r="M479" s="360"/>
      <c r="N479" s="384"/>
      <c r="O479" s="384"/>
      <c r="P479" s="384"/>
      <c r="Q479" s="384"/>
      <c r="R479" s="384"/>
      <c r="S479" s="360"/>
      <c r="Z479" s="360"/>
      <c r="AA479" s="360"/>
      <c r="AB479" s="360"/>
      <c r="AC479" s="360"/>
      <c r="AD479" s="360"/>
      <c r="AE479" s="360"/>
      <c r="AF479" s="360"/>
      <c r="AG479" s="360"/>
      <c r="AH479" s="360"/>
    </row>
    <row r="480" spans="12:34" ht="45.95" customHeight="1" x14ac:dyDescent="0.55000000000000004">
      <c r="L480" s="360"/>
      <c r="M480" s="360"/>
      <c r="N480" s="384"/>
      <c r="O480" s="384"/>
      <c r="P480" s="384"/>
      <c r="Q480" s="384"/>
      <c r="R480" s="384"/>
      <c r="S480" s="360"/>
      <c r="Z480" s="360"/>
      <c r="AA480" s="360"/>
      <c r="AB480" s="360"/>
      <c r="AC480" s="360"/>
      <c r="AD480" s="360"/>
      <c r="AE480" s="360"/>
      <c r="AF480" s="360"/>
      <c r="AG480" s="360"/>
      <c r="AH480" s="360"/>
    </row>
    <row r="481" spans="12:34" ht="45.95" customHeight="1" x14ac:dyDescent="0.55000000000000004">
      <c r="L481" s="360"/>
      <c r="M481" s="360"/>
      <c r="N481" s="384"/>
      <c r="O481" s="384"/>
      <c r="P481" s="384"/>
      <c r="Q481" s="384"/>
      <c r="R481" s="384"/>
      <c r="S481" s="360"/>
      <c r="Z481" s="360"/>
      <c r="AA481" s="360"/>
      <c r="AB481" s="360"/>
      <c r="AC481" s="360"/>
      <c r="AD481" s="360"/>
      <c r="AE481" s="360"/>
      <c r="AF481" s="360"/>
      <c r="AG481" s="360"/>
      <c r="AH481" s="360"/>
    </row>
    <row r="482" spans="12:34" ht="45.95" customHeight="1" x14ac:dyDescent="0.55000000000000004">
      <c r="L482" s="360"/>
      <c r="M482" s="360"/>
      <c r="N482" s="384"/>
      <c r="O482" s="384"/>
      <c r="P482" s="384"/>
      <c r="Q482" s="384"/>
      <c r="R482" s="384"/>
      <c r="S482" s="360"/>
      <c r="Z482" s="360"/>
      <c r="AA482" s="360"/>
      <c r="AB482" s="360"/>
      <c r="AC482" s="360"/>
      <c r="AD482" s="360"/>
      <c r="AE482" s="360"/>
      <c r="AF482" s="360"/>
      <c r="AG482" s="360"/>
      <c r="AH482" s="360"/>
    </row>
    <row r="483" spans="12:34" ht="45.95" customHeight="1" x14ac:dyDescent="0.55000000000000004">
      <c r="L483" s="360"/>
      <c r="M483" s="360"/>
      <c r="N483" s="384"/>
      <c r="O483" s="384"/>
      <c r="P483" s="384"/>
      <c r="Q483" s="384"/>
      <c r="R483" s="384"/>
      <c r="S483" s="360"/>
      <c r="Z483" s="360"/>
      <c r="AA483" s="360"/>
      <c r="AB483" s="360"/>
      <c r="AC483" s="360"/>
      <c r="AD483" s="360"/>
      <c r="AE483" s="360"/>
      <c r="AF483" s="360"/>
      <c r="AG483" s="360"/>
      <c r="AH483" s="360"/>
    </row>
    <row r="484" spans="12:34" ht="45.95" customHeight="1" x14ac:dyDescent="0.55000000000000004">
      <c r="L484" s="360"/>
      <c r="M484" s="360"/>
      <c r="N484" s="384"/>
      <c r="O484" s="384"/>
      <c r="P484" s="384"/>
      <c r="Q484" s="384"/>
      <c r="R484" s="384"/>
      <c r="S484" s="360"/>
      <c r="Z484" s="360"/>
      <c r="AA484" s="360"/>
      <c r="AB484" s="360"/>
      <c r="AC484" s="360"/>
      <c r="AD484" s="360"/>
      <c r="AE484" s="360"/>
      <c r="AF484" s="360"/>
      <c r="AG484" s="360"/>
      <c r="AH484" s="360"/>
    </row>
    <row r="485" spans="12:34" ht="45.95" customHeight="1" x14ac:dyDescent="0.55000000000000004">
      <c r="L485" s="360"/>
      <c r="M485" s="360"/>
      <c r="N485" s="384"/>
      <c r="O485" s="384"/>
      <c r="P485" s="384"/>
      <c r="Q485" s="384"/>
      <c r="R485" s="384"/>
      <c r="S485" s="360"/>
      <c r="Z485" s="360"/>
      <c r="AA485" s="360"/>
      <c r="AB485" s="360"/>
      <c r="AC485" s="360"/>
      <c r="AD485" s="360"/>
      <c r="AE485" s="360"/>
      <c r="AF485" s="360"/>
      <c r="AG485" s="360"/>
      <c r="AH485" s="360"/>
    </row>
    <row r="486" spans="12:34" ht="45.95" customHeight="1" x14ac:dyDescent="0.55000000000000004">
      <c r="L486" s="360"/>
      <c r="M486" s="360"/>
      <c r="N486" s="384"/>
      <c r="O486" s="384"/>
      <c r="P486" s="384"/>
      <c r="Q486" s="384"/>
      <c r="R486" s="384"/>
      <c r="S486" s="360"/>
      <c r="Z486" s="360"/>
      <c r="AA486" s="360"/>
      <c r="AB486" s="360"/>
      <c r="AC486" s="360"/>
      <c r="AD486" s="360"/>
      <c r="AE486" s="360"/>
      <c r="AF486" s="360"/>
      <c r="AG486" s="360"/>
      <c r="AH486" s="360"/>
    </row>
    <row r="487" spans="12:34" ht="45.95" customHeight="1" x14ac:dyDescent="0.55000000000000004">
      <c r="L487" s="360"/>
      <c r="M487" s="360"/>
      <c r="N487" s="384"/>
      <c r="O487" s="384"/>
      <c r="P487" s="384"/>
      <c r="Q487" s="384"/>
      <c r="R487" s="384"/>
      <c r="S487" s="360"/>
      <c r="Z487" s="360"/>
      <c r="AA487" s="360"/>
      <c r="AB487" s="360"/>
      <c r="AC487" s="360"/>
      <c r="AD487" s="360"/>
      <c r="AE487" s="360"/>
      <c r="AF487" s="360"/>
      <c r="AG487" s="360"/>
      <c r="AH487" s="360"/>
    </row>
    <row r="488" spans="12:34" ht="45.95" customHeight="1" x14ac:dyDescent="0.55000000000000004">
      <c r="L488" s="360"/>
      <c r="M488" s="360"/>
      <c r="N488" s="384"/>
      <c r="O488" s="384"/>
      <c r="P488" s="384"/>
      <c r="Q488" s="384"/>
      <c r="R488" s="384"/>
      <c r="S488" s="360"/>
      <c r="Z488" s="360"/>
      <c r="AA488" s="360"/>
      <c r="AB488" s="360"/>
      <c r="AC488" s="360"/>
      <c r="AD488" s="360"/>
      <c r="AE488" s="360"/>
      <c r="AF488" s="360"/>
      <c r="AG488" s="360"/>
      <c r="AH488" s="360"/>
    </row>
    <row r="489" spans="12:34" ht="45.95" customHeight="1" x14ac:dyDescent="0.55000000000000004">
      <c r="L489" s="360"/>
      <c r="M489" s="360"/>
      <c r="N489" s="384"/>
      <c r="O489" s="384"/>
      <c r="P489" s="384"/>
      <c r="Q489" s="384"/>
      <c r="R489" s="384"/>
      <c r="S489" s="360"/>
      <c r="Z489" s="360"/>
      <c r="AA489" s="360"/>
      <c r="AB489" s="360"/>
      <c r="AC489" s="360"/>
      <c r="AD489" s="360"/>
      <c r="AE489" s="360"/>
      <c r="AF489" s="360"/>
      <c r="AG489" s="360"/>
      <c r="AH489" s="360"/>
    </row>
    <row r="490" spans="12:34" ht="45.95" customHeight="1" x14ac:dyDescent="0.55000000000000004">
      <c r="L490" s="360"/>
      <c r="M490" s="360"/>
      <c r="N490" s="384"/>
      <c r="O490" s="384"/>
      <c r="P490" s="384"/>
      <c r="Q490" s="384"/>
      <c r="R490" s="384"/>
      <c r="S490" s="360"/>
      <c r="Z490" s="360"/>
      <c r="AA490" s="360"/>
      <c r="AB490" s="360"/>
      <c r="AC490" s="360"/>
      <c r="AD490" s="360"/>
      <c r="AE490" s="360"/>
      <c r="AF490" s="360"/>
      <c r="AG490" s="360"/>
      <c r="AH490" s="360"/>
    </row>
    <row r="491" spans="12:34" ht="45.95" customHeight="1" x14ac:dyDescent="0.55000000000000004">
      <c r="L491" s="360"/>
      <c r="M491" s="360"/>
      <c r="N491" s="384"/>
      <c r="O491" s="384"/>
      <c r="P491" s="384"/>
      <c r="Q491" s="384"/>
      <c r="R491" s="384"/>
      <c r="S491" s="360"/>
      <c r="Z491" s="360"/>
      <c r="AA491" s="360"/>
      <c r="AB491" s="360"/>
      <c r="AC491" s="360"/>
      <c r="AD491" s="360"/>
      <c r="AE491" s="360"/>
      <c r="AF491" s="360"/>
      <c r="AG491" s="360"/>
      <c r="AH491" s="360"/>
    </row>
    <row r="492" spans="12:34" ht="45.95" customHeight="1" x14ac:dyDescent="0.55000000000000004">
      <c r="L492" s="360"/>
      <c r="M492" s="360"/>
      <c r="N492" s="384"/>
      <c r="O492" s="384"/>
      <c r="P492" s="384"/>
      <c r="Q492" s="384"/>
      <c r="R492" s="384"/>
      <c r="S492" s="360"/>
      <c r="Z492" s="360"/>
      <c r="AA492" s="360"/>
      <c r="AB492" s="360"/>
      <c r="AC492" s="360"/>
      <c r="AD492" s="360"/>
      <c r="AE492" s="360"/>
      <c r="AF492" s="360"/>
      <c r="AG492" s="360"/>
      <c r="AH492" s="360"/>
    </row>
    <row r="493" spans="12:34" ht="45.95" customHeight="1" x14ac:dyDescent="0.55000000000000004">
      <c r="L493" s="360"/>
      <c r="M493" s="360"/>
      <c r="N493" s="384"/>
      <c r="O493" s="384"/>
      <c r="P493" s="384"/>
      <c r="Q493" s="384"/>
      <c r="R493" s="384"/>
      <c r="S493" s="360"/>
      <c r="Z493" s="360"/>
      <c r="AA493" s="360"/>
      <c r="AB493" s="360"/>
      <c r="AC493" s="360"/>
      <c r="AD493" s="360"/>
      <c r="AE493" s="360"/>
      <c r="AF493" s="360"/>
      <c r="AG493" s="360"/>
      <c r="AH493" s="360"/>
    </row>
    <row r="494" spans="12:34" ht="45.95" customHeight="1" x14ac:dyDescent="0.55000000000000004">
      <c r="L494" s="360"/>
      <c r="M494" s="360"/>
      <c r="N494" s="384"/>
      <c r="O494" s="384"/>
      <c r="P494" s="384"/>
      <c r="Q494" s="384"/>
      <c r="R494" s="384"/>
      <c r="S494" s="360"/>
      <c r="Z494" s="360"/>
      <c r="AA494" s="360"/>
      <c r="AB494" s="360"/>
      <c r="AC494" s="360"/>
      <c r="AD494" s="360"/>
      <c r="AE494" s="360"/>
      <c r="AF494" s="360"/>
      <c r="AG494" s="360"/>
      <c r="AH494" s="360"/>
    </row>
    <row r="495" spans="12:34" ht="45.95" customHeight="1" x14ac:dyDescent="0.55000000000000004">
      <c r="L495" s="360"/>
      <c r="M495" s="360"/>
      <c r="N495" s="384"/>
      <c r="O495" s="384"/>
      <c r="P495" s="384"/>
      <c r="Q495" s="384"/>
      <c r="R495" s="384"/>
      <c r="S495" s="360"/>
      <c r="Z495" s="360"/>
      <c r="AA495" s="360"/>
      <c r="AB495" s="360"/>
      <c r="AC495" s="360"/>
      <c r="AD495" s="360"/>
      <c r="AE495" s="360"/>
      <c r="AF495" s="360"/>
      <c r="AG495" s="360"/>
      <c r="AH495" s="360"/>
    </row>
    <row r="496" spans="12:34" ht="45.95" customHeight="1" x14ac:dyDescent="0.55000000000000004">
      <c r="L496" s="360"/>
      <c r="M496" s="360"/>
      <c r="N496" s="384"/>
      <c r="O496" s="384"/>
      <c r="P496" s="384"/>
      <c r="Q496" s="384"/>
      <c r="R496" s="384"/>
      <c r="S496" s="360"/>
      <c r="Z496" s="360"/>
      <c r="AA496" s="360"/>
      <c r="AB496" s="360"/>
      <c r="AC496" s="360"/>
      <c r="AD496" s="360"/>
      <c r="AE496" s="360"/>
      <c r="AF496" s="360"/>
      <c r="AG496" s="360"/>
      <c r="AH496" s="360"/>
    </row>
    <row r="497" spans="12:34" ht="45.95" customHeight="1" x14ac:dyDescent="0.55000000000000004">
      <c r="L497" s="360"/>
      <c r="M497" s="360"/>
      <c r="N497" s="384"/>
      <c r="O497" s="384"/>
      <c r="P497" s="384"/>
      <c r="Q497" s="384"/>
      <c r="R497" s="384"/>
      <c r="S497" s="360"/>
      <c r="Z497" s="360"/>
      <c r="AA497" s="360"/>
      <c r="AB497" s="360"/>
      <c r="AC497" s="360"/>
      <c r="AD497" s="360"/>
      <c r="AE497" s="360"/>
      <c r="AF497" s="360"/>
      <c r="AG497" s="360"/>
      <c r="AH497" s="360"/>
    </row>
    <row r="498" spans="12:34" ht="45.95" customHeight="1" x14ac:dyDescent="0.55000000000000004">
      <c r="L498" s="360"/>
      <c r="M498" s="360"/>
      <c r="N498" s="384"/>
      <c r="O498" s="384"/>
      <c r="P498" s="384"/>
      <c r="Q498" s="384"/>
      <c r="R498" s="384"/>
      <c r="S498" s="360"/>
      <c r="Z498" s="360"/>
      <c r="AA498" s="360"/>
      <c r="AB498" s="360"/>
      <c r="AC498" s="360"/>
      <c r="AD498" s="360"/>
      <c r="AE498" s="360"/>
      <c r="AF498" s="360"/>
      <c r="AG498" s="360"/>
      <c r="AH498" s="360"/>
    </row>
    <row r="499" spans="12:34" ht="45.95" customHeight="1" x14ac:dyDescent="0.55000000000000004">
      <c r="L499" s="360"/>
      <c r="M499" s="360"/>
      <c r="N499" s="384"/>
      <c r="O499" s="384"/>
      <c r="P499" s="384"/>
      <c r="Q499" s="384"/>
      <c r="R499" s="384"/>
      <c r="S499" s="360"/>
      <c r="Z499" s="360"/>
      <c r="AA499" s="360"/>
      <c r="AB499" s="360"/>
      <c r="AC499" s="360"/>
      <c r="AD499" s="360"/>
      <c r="AE499" s="360"/>
      <c r="AF499" s="360"/>
      <c r="AG499" s="360"/>
      <c r="AH499" s="360"/>
    </row>
    <row r="500" spans="12:34" ht="45.95" customHeight="1" x14ac:dyDescent="0.55000000000000004">
      <c r="L500" s="360"/>
      <c r="M500" s="360"/>
      <c r="N500" s="384"/>
      <c r="O500" s="384"/>
      <c r="P500" s="384"/>
      <c r="Q500" s="384"/>
      <c r="R500" s="384"/>
      <c r="S500" s="360"/>
      <c r="Z500" s="360"/>
      <c r="AA500" s="360"/>
      <c r="AB500" s="360"/>
      <c r="AC500" s="360"/>
      <c r="AD500" s="360"/>
      <c r="AE500" s="360"/>
      <c r="AF500" s="360"/>
      <c r="AG500" s="360"/>
      <c r="AH500" s="360"/>
    </row>
    <row r="501" spans="12:34" ht="45.95" customHeight="1" x14ac:dyDescent="0.55000000000000004">
      <c r="L501" s="360"/>
      <c r="M501" s="360"/>
      <c r="N501" s="384"/>
      <c r="O501" s="384"/>
      <c r="P501" s="384"/>
      <c r="Q501" s="384"/>
      <c r="R501" s="384"/>
      <c r="S501" s="360"/>
      <c r="Z501" s="360"/>
      <c r="AA501" s="360"/>
      <c r="AB501" s="360"/>
      <c r="AC501" s="360"/>
      <c r="AD501" s="360"/>
      <c r="AE501" s="360"/>
      <c r="AF501" s="360"/>
      <c r="AG501" s="360"/>
      <c r="AH501" s="360"/>
    </row>
    <row r="502" spans="12:34" ht="45.95" customHeight="1" x14ac:dyDescent="0.55000000000000004">
      <c r="L502" s="360"/>
      <c r="M502" s="360"/>
      <c r="N502" s="384"/>
      <c r="O502" s="384"/>
      <c r="P502" s="384"/>
      <c r="Q502" s="384"/>
      <c r="R502" s="384"/>
      <c r="S502" s="360"/>
      <c r="Z502" s="360"/>
      <c r="AA502" s="360"/>
      <c r="AB502" s="360"/>
      <c r="AC502" s="360"/>
      <c r="AD502" s="360"/>
      <c r="AE502" s="360"/>
      <c r="AF502" s="360"/>
      <c r="AG502" s="360"/>
      <c r="AH502" s="360"/>
    </row>
    <row r="503" spans="12:34" ht="45.95" customHeight="1" x14ac:dyDescent="0.55000000000000004">
      <c r="L503" s="360"/>
      <c r="M503" s="360"/>
      <c r="N503" s="384"/>
      <c r="O503" s="384"/>
      <c r="P503" s="384"/>
      <c r="Q503" s="384"/>
      <c r="R503" s="384"/>
      <c r="S503" s="360"/>
      <c r="Z503" s="360"/>
      <c r="AA503" s="360"/>
      <c r="AB503" s="360"/>
      <c r="AC503" s="360"/>
      <c r="AD503" s="360"/>
      <c r="AE503" s="360"/>
      <c r="AF503" s="360"/>
      <c r="AG503" s="360"/>
      <c r="AH503" s="360"/>
    </row>
    <row r="504" spans="12:34" ht="45.95" customHeight="1" x14ac:dyDescent="0.55000000000000004">
      <c r="L504" s="360"/>
      <c r="M504" s="360"/>
      <c r="N504" s="384"/>
      <c r="O504" s="384"/>
      <c r="P504" s="384"/>
      <c r="Q504" s="384"/>
      <c r="R504" s="384"/>
      <c r="S504" s="360"/>
      <c r="Z504" s="360"/>
      <c r="AA504" s="360"/>
      <c r="AB504" s="360"/>
      <c r="AC504" s="360"/>
      <c r="AD504" s="360"/>
      <c r="AE504" s="360"/>
      <c r="AF504" s="360"/>
      <c r="AG504" s="360"/>
      <c r="AH504" s="360"/>
    </row>
    <row r="505" spans="12:34" ht="45.95" customHeight="1" x14ac:dyDescent="0.55000000000000004">
      <c r="L505" s="360"/>
      <c r="M505" s="360"/>
      <c r="N505" s="384"/>
      <c r="O505" s="384"/>
      <c r="P505" s="384"/>
      <c r="Q505" s="384"/>
      <c r="R505" s="384"/>
      <c r="S505" s="360"/>
      <c r="Z505" s="360"/>
      <c r="AA505" s="360"/>
      <c r="AB505" s="360"/>
      <c r="AC505" s="360"/>
      <c r="AD505" s="360"/>
      <c r="AE505" s="360"/>
      <c r="AF505" s="360"/>
      <c r="AG505" s="360"/>
      <c r="AH505" s="360"/>
    </row>
    <row r="506" spans="12:34" ht="45.95" customHeight="1" x14ac:dyDescent="0.55000000000000004">
      <c r="L506" s="360"/>
      <c r="M506" s="360"/>
      <c r="N506" s="384"/>
      <c r="O506" s="384"/>
      <c r="P506" s="384"/>
      <c r="Q506" s="384"/>
      <c r="R506" s="384"/>
      <c r="S506" s="360"/>
      <c r="Z506" s="360"/>
      <c r="AA506" s="360"/>
      <c r="AB506" s="360"/>
      <c r="AC506" s="360"/>
      <c r="AD506" s="360"/>
      <c r="AE506" s="360"/>
      <c r="AF506" s="360"/>
      <c r="AG506" s="360"/>
      <c r="AH506" s="360"/>
    </row>
    <row r="507" spans="12:34" ht="45.95" customHeight="1" x14ac:dyDescent="0.55000000000000004">
      <c r="L507" s="360"/>
      <c r="M507" s="360"/>
      <c r="N507" s="384"/>
      <c r="O507" s="384"/>
      <c r="P507" s="384"/>
      <c r="Q507" s="384"/>
      <c r="R507" s="384"/>
      <c r="S507" s="360"/>
      <c r="Z507" s="360"/>
      <c r="AA507" s="360"/>
      <c r="AB507" s="360"/>
      <c r="AC507" s="360"/>
      <c r="AD507" s="360"/>
      <c r="AE507" s="360"/>
      <c r="AF507" s="360"/>
      <c r="AG507" s="360"/>
      <c r="AH507" s="360"/>
    </row>
    <row r="508" spans="12:34" ht="45.95" customHeight="1" x14ac:dyDescent="0.55000000000000004">
      <c r="L508" s="360"/>
      <c r="M508" s="360"/>
      <c r="N508" s="384"/>
      <c r="O508" s="384"/>
      <c r="P508" s="384"/>
      <c r="Q508" s="384"/>
      <c r="R508" s="384"/>
      <c r="S508" s="360"/>
      <c r="Z508" s="360"/>
      <c r="AA508" s="360"/>
      <c r="AB508" s="360"/>
      <c r="AC508" s="360"/>
      <c r="AD508" s="360"/>
      <c r="AE508" s="360"/>
      <c r="AF508" s="360"/>
      <c r="AG508" s="360"/>
      <c r="AH508" s="360"/>
    </row>
    <row r="509" spans="12:34" ht="45.95" customHeight="1" x14ac:dyDescent="0.55000000000000004">
      <c r="L509" s="360"/>
      <c r="M509" s="360"/>
      <c r="N509" s="384"/>
      <c r="O509" s="384"/>
      <c r="P509" s="384"/>
      <c r="Q509" s="384"/>
      <c r="R509" s="384"/>
      <c r="S509" s="360"/>
      <c r="Z509" s="360"/>
      <c r="AA509" s="360"/>
      <c r="AB509" s="360"/>
      <c r="AC509" s="360"/>
      <c r="AD509" s="360"/>
      <c r="AE509" s="360"/>
      <c r="AF509" s="360"/>
      <c r="AG509" s="360"/>
      <c r="AH509" s="360"/>
    </row>
    <row r="510" spans="12:34" ht="45.95" customHeight="1" x14ac:dyDescent="0.55000000000000004">
      <c r="L510" s="360"/>
      <c r="M510" s="360"/>
      <c r="N510" s="384"/>
      <c r="O510" s="384"/>
      <c r="P510" s="384"/>
      <c r="Q510" s="384"/>
      <c r="R510" s="384"/>
      <c r="S510" s="360"/>
      <c r="Z510" s="360"/>
      <c r="AA510" s="360"/>
      <c r="AB510" s="360"/>
      <c r="AC510" s="360"/>
      <c r="AD510" s="360"/>
      <c r="AE510" s="360"/>
      <c r="AF510" s="360"/>
      <c r="AG510" s="360"/>
      <c r="AH510" s="360"/>
    </row>
    <row r="511" spans="12:34" ht="45.95" customHeight="1" x14ac:dyDescent="0.55000000000000004">
      <c r="L511" s="360"/>
      <c r="M511" s="360"/>
      <c r="N511" s="384"/>
      <c r="O511" s="384"/>
      <c r="P511" s="384"/>
      <c r="Q511" s="384"/>
      <c r="R511" s="384"/>
      <c r="S511" s="360"/>
      <c r="Z511" s="360"/>
      <c r="AA511" s="360"/>
      <c r="AB511" s="360"/>
      <c r="AC511" s="360"/>
      <c r="AD511" s="360"/>
      <c r="AE511" s="360"/>
      <c r="AF511" s="360"/>
      <c r="AG511" s="360"/>
      <c r="AH511" s="360"/>
    </row>
    <row r="512" spans="12:34" ht="45.95" customHeight="1" x14ac:dyDescent="0.55000000000000004">
      <c r="L512" s="360"/>
      <c r="M512" s="360"/>
      <c r="N512" s="384"/>
      <c r="O512" s="384"/>
      <c r="P512" s="384"/>
      <c r="Q512" s="384"/>
      <c r="R512" s="384"/>
      <c r="S512" s="360"/>
      <c r="Z512" s="360"/>
      <c r="AA512" s="360"/>
      <c r="AB512" s="360"/>
      <c r="AC512" s="360"/>
      <c r="AD512" s="360"/>
      <c r="AE512" s="360"/>
      <c r="AF512" s="360"/>
      <c r="AG512" s="360"/>
      <c r="AH512" s="360"/>
    </row>
    <row r="513" spans="12:34" ht="45.95" customHeight="1" x14ac:dyDescent="0.55000000000000004">
      <c r="L513" s="360"/>
      <c r="M513" s="360"/>
      <c r="N513" s="384"/>
      <c r="O513" s="384"/>
      <c r="P513" s="384"/>
      <c r="Q513" s="384"/>
      <c r="R513" s="384"/>
      <c r="S513" s="360"/>
      <c r="Z513" s="360"/>
      <c r="AA513" s="360"/>
      <c r="AB513" s="360"/>
      <c r="AC513" s="360"/>
      <c r="AD513" s="360"/>
      <c r="AE513" s="360"/>
      <c r="AF513" s="360"/>
      <c r="AG513" s="360"/>
      <c r="AH513" s="360"/>
    </row>
    <row r="514" spans="12:34" ht="45.95" customHeight="1" x14ac:dyDescent="0.55000000000000004">
      <c r="L514" s="360"/>
      <c r="M514" s="360"/>
      <c r="N514" s="384"/>
      <c r="O514" s="384"/>
      <c r="P514" s="384"/>
      <c r="Q514" s="384"/>
      <c r="R514" s="384"/>
      <c r="S514" s="360"/>
      <c r="Z514" s="360"/>
      <c r="AA514" s="360"/>
      <c r="AB514" s="360"/>
      <c r="AC514" s="360"/>
      <c r="AD514" s="360"/>
      <c r="AE514" s="360"/>
      <c r="AF514" s="360"/>
      <c r="AG514" s="360"/>
      <c r="AH514" s="360"/>
    </row>
    <row r="515" spans="12:34" ht="45.95" customHeight="1" x14ac:dyDescent="0.55000000000000004">
      <c r="L515" s="360"/>
      <c r="M515" s="360"/>
      <c r="N515" s="384"/>
      <c r="O515" s="384"/>
      <c r="P515" s="384"/>
      <c r="Q515" s="384"/>
      <c r="R515" s="384"/>
      <c r="S515" s="360"/>
      <c r="Z515" s="360"/>
      <c r="AA515" s="360"/>
      <c r="AB515" s="360"/>
      <c r="AC515" s="360"/>
      <c r="AD515" s="360"/>
      <c r="AE515" s="360"/>
      <c r="AF515" s="360"/>
      <c r="AG515" s="360"/>
      <c r="AH515" s="360"/>
    </row>
    <row r="516" spans="12:34" ht="45.95" customHeight="1" x14ac:dyDescent="0.55000000000000004">
      <c r="L516" s="360"/>
      <c r="M516" s="360"/>
      <c r="N516" s="384"/>
      <c r="O516" s="384"/>
      <c r="P516" s="384"/>
      <c r="Q516" s="384"/>
      <c r="R516" s="384"/>
      <c r="S516" s="360"/>
      <c r="Z516" s="360"/>
      <c r="AA516" s="360"/>
      <c r="AB516" s="360"/>
      <c r="AC516" s="360"/>
      <c r="AD516" s="360"/>
      <c r="AE516" s="360"/>
      <c r="AF516" s="360"/>
      <c r="AG516" s="360"/>
      <c r="AH516" s="360"/>
    </row>
    <row r="517" spans="12:34" ht="45.95" customHeight="1" x14ac:dyDescent="0.55000000000000004">
      <c r="L517" s="360"/>
      <c r="M517" s="360"/>
      <c r="N517" s="384"/>
      <c r="O517" s="384"/>
      <c r="P517" s="384"/>
      <c r="Q517" s="384"/>
      <c r="R517" s="384"/>
      <c r="S517" s="360"/>
      <c r="Z517" s="360"/>
      <c r="AA517" s="360"/>
      <c r="AB517" s="360"/>
      <c r="AC517" s="360"/>
      <c r="AD517" s="360"/>
      <c r="AE517" s="360"/>
      <c r="AF517" s="360"/>
      <c r="AG517" s="360"/>
      <c r="AH517" s="360"/>
    </row>
    <row r="518" spans="12:34" ht="45.95" customHeight="1" x14ac:dyDescent="0.55000000000000004">
      <c r="L518" s="360"/>
      <c r="M518" s="360"/>
      <c r="N518" s="384"/>
      <c r="O518" s="384"/>
      <c r="P518" s="384"/>
      <c r="Q518" s="384"/>
      <c r="R518" s="384"/>
      <c r="S518" s="360"/>
      <c r="Z518" s="360"/>
      <c r="AA518" s="360"/>
      <c r="AB518" s="360"/>
      <c r="AC518" s="360"/>
      <c r="AD518" s="360"/>
      <c r="AE518" s="360"/>
      <c r="AF518" s="360"/>
      <c r="AG518" s="360"/>
      <c r="AH518" s="360"/>
    </row>
    <row r="519" spans="12:34" ht="45.95" customHeight="1" x14ac:dyDescent="0.55000000000000004">
      <c r="L519" s="360"/>
      <c r="M519" s="360"/>
      <c r="N519" s="384"/>
      <c r="O519" s="384"/>
      <c r="P519" s="384"/>
      <c r="Q519" s="384"/>
      <c r="R519" s="384"/>
      <c r="S519" s="360"/>
      <c r="Z519" s="360"/>
      <c r="AA519" s="360"/>
      <c r="AB519" s="360"/>
      <c r="AC519" s="360"/>
      <c r="AD519" s="360"/>
      <c r="AE519" s="360"/>
      <c r="AF519" s="360"/>
      <c r="AG519" s="360"/>
      <c r="AH519" s="360"/>
    </row>
    <row r="520" spans="12:34" ht="45.95" customHeight="1" x14ac:dyDescent="0.55000000000000004">
      <c r="L520" s="360"/>
      <c r="M520" s="360"/>
      <c r="N520" s="384"/>
      <c r="O520" s="384"/>
      <c r="P520" s="384"/>
      <c r="Q520" s="384"/>
      <c r="R520" s="384"/>
      <c r="S520" s="360"/>
      <c r="Z520" s="360"/>
      <c r="AA520" s="360"/>
      <c r="AB520" s="360"/>
      <c r="AC520" s="360"/>
      <c r="AD520" s="360"/>
      <c r="AE520" s="360"/>
      <c r="AF520" s="360"/>
      <c r="AG520" s="360"/>
      <c r="AH520" s="360"/>
    </row>
    <row r="521" spans="12:34" ht="45.95" customHeight="1" x14ac:dyDescent="0.55000000000000004">
      <c r="L521" s="360"/>
      <c r="M521" s="360"/>
      <c r="N521" s="384"/>
      <c r="O521" s="384"/>
      <c r="P521" s="384"/>
      <c r="Q521" s="384"/>
      <c r="R521" s="384"/>
      <c r="S521" s="360"/>
      <c r="Z521" s="360"/>
      <c r="AA521" s="360"/>
      <c r="AB521" s="360"/>
      <c r="AC521" s="360"/>
      <c r="AD521" s="360"/>
      <c r="AE521" s="360"/>
      <c r="AF521" s="360"/>
      <c r="AG521" s="360"/>
      <c r="AH521" s="360"/>
    </row>
    <row r="522" spans="12:34" ht="45.95" customHeight="1" x14ac:dyDescent="0.55000000000000004">
      <c r="L522" s="360"/>
      <c r="M522" s="360"/>
      <c r="N522" s="384"/>
      <c r="O522" s="384"/>
      <c r="P522" s="384"/>
      <c r="Q522" s="384"/>
      <c r="R522" s="384"/>
      <c r="S522" s="360"/>
      <c r="Z522" s="360"/>
      <c r="AA522" s="360"/>
      <c r="AB522" s="360"/>
      <c r="AC522" s="360"/>
      <c r="AD522" s="360"/>
      <c r="AE522" s="360"/>
      <c r="AF522" s="360"/>
      <c r="AG522" s="360"/>
      <c r="AH522" s="360"/>
    </row>
    <row r="523" spans="12:34" ht="45.95" customHeight="1" x14ac:dyDescent="0.55000000000000004">
      <c r="L523" s="360"/>
      <c r="M523" s="360"/>
      <c r="N523" s="384"/>
      <c r="O523" s="384"/>
      <c r="P523" s="384"/>
      <c r="Q523" s="384"/>
      <c r="R523" s="384"/>
      <c r="S523" s="360"/>
      <c r="Z523" s="360"/>
      <c r="AA523" s="360"/>
      <c r="AB523" s="360"/>
      <c r="AC523" s="360"/>
      <c r="AD523" s="360"/>
      <c r="AE523" s="360"/>
      <c r="AF523" s="360"/>
      <c r="AG523" s="360"/>
      <c r="AH523" s="360"/>
    </row>
    <row r="524" spans="12:34" ht="45.95" customHeight="1" x14ac:dyDescent="0.55000000000000004">
      <c r="L524" s="360"/>
      <c r="M524" s="360"/>
      <c r="N524" s="384"/>
      <c r="O524" s="384"/>
      <c r="P524" s="384"/>
      <c r="Q524" s="384"/>
      <c r="R524" s="384"/>
      <c r="S524" s="360"/>
      <c r="Z524" s="360"/>
      <c r="AA524" s="360"/>
      <c r="AB524" s="360"/>
      <c r="AC524" s="360"/>
      <c r="AD524" s="360"/>
      <c r="AE524" s="360"/>
      <c r="AF524" s="360"/>
      <c r="AG524" s="360"/>
      <c r="AH524" s="360"/>
    </row>
    <row r="525" spans="12:34" ht="45.95" customHeight="1" x14ac:dyDescent="0.55000000000000004">
      <c r="L525" s="360"/>
      <c r="M525" s="360"/>
      <c r="N525" s="384"/>
      <c r="O525" s="384"/>
      <c r="P525" s="384"/>
      <c r="Q525" s="384"/>
      <c r="R525" s="384"/>
      <c r="S525" s="360"/>
      <c r="Z525" s="360"/>
      <c r="AA525" s="360"/>
      <c r="AB525" s="360"/>
      <c r="AC525" s="360"/>
      <c r="AD525" s="360"/>
      <c r="AE525" s="360"/>
      <c r="AF525" s="360"/>
      <c r="AG525" s="360"/>
      <c r="AH525" s="360"/>
    </row>
    <row r="526" spans="12:34" ht="45.95" customHeight="1" x14ac:dyDescent="0.55000000000000004">
      <c r="L526" s="360"/>
      <c r="M526" s="360"/>
      <c r="N526" s="384"/>
      <c r="O526" s="384"/>
      <c r="P526" s="384"/>
      <c r="Q526" s="384"/>
      <c r="R526" s="384"/>
      <c r="S526" s="360"/>
      <c r="Z526" s="360"/>
      <c r="AA526" s="360"/>
      <c r="AB526" s="360"/>
      <c r="AC526" s="360"/>
      <c r="AD526" s="360"/>
      <c r="AE526" s="360"/>
      <c r="AF526" s="360"/>
      <c r="AG526" s="360"/>
      <c r="AH526" s="360"/>
    </row>
    <row r="527" spans="12:34" ht="45.95" customHeight="1" x14ac:dyDescent="0.55000000000000004">
      <c r="L527" s="360"/>
      <c r="M527" s="360"/>
      <c r="N527" s="384"/>
      <c r="O527" s="384"/>
      <c r="P527" s="384"/>
      <c r="Q527" s="384"/>
      <c r="R527" s="384"/>
      <c r="S527" s="360"/>
      <c r="Z527" s="360"/>
      <c r="AA527" s="360"/>
      <c r="AB527" s="360"/>
      <c r="AC527" s="360"/>
      <c r="AD527" s="360"/>
      <c r="AE527" s="360"/>
      <c r="AF527" s="360"/>
      <c r="AG527" s="360"/>
      <c r="AH527" s="360"/>
    </row>
    <row r="528" spans="12:34" ht="45.95" customHeight="1" x14ac:dyDescent="0.55000000000000004">
      <c r="L528" s="360"/>
      <c r="M528" s="360"/>
      <c r="N528" s="384"/>
      <c r="O528" s="384"/>
      <c r="P528" s="384"/>
      <c r="Q528" s="384"/>
      <c r="R528" s="384"/>
      <c r="S528" s="360"/>
      <c r="Z528" s="360"/>
      <c r="AA528" s="360"/>
      <c r="AB528" s="360"/>
      <c r="AC528" s="360"/>
      <c r="AD528" s="360"/>
      <c r="AE528" s="360"/>
      <c r="AF528" s="360"/>
      <c r="AG528" s="360"/>
      <c r="AH528" s="360"/>
    </row>
    <row r="529" spans="12:34" ht="45.95" customHeight="1" x14ac:dyDescent="0.55000000000000004">
      <c r="L529" s="360"/>
      <c r="M529" s="360"/>
      <c r="N529" s="384"/>
      <c r="O529" s="384"/>
      <c r="P529" s="384"/>
      <c r="Q529" s="384"/>
      <c r="R529" s="384"/>
      <c r="S529" s="360"/>
      <c r="Z529" s="360"/>
      <c r="AA529" s="360"/>
      <c r="AB529" s="360"/>
      <c r="AC529" s="360"/>
      <c r="AD529" s="360"/>
      <c r="AE529" s="360"/>
      <c r="AF529" s="360"/>
      <c r="AG529" s="360"/>
      <c r="AH529" s="360"/>
    </row>
    <row r="530" spans="12:34" ht="45.95" customHeight="1" x14ac:dyDescent="0.55000000000000004">
      <c r="L530" s="360"/>
      <c r="M530" s="360"/>
      <c r="N530" s="384"/>
      <c r="O530" s="384"/>
      <c r="P530" s="384"/>
      <c r="Q530" s="384"/>
      <c r="R530" s="384"/>
      <c r="S530" s="360"/>
      <c r="Z530" s="360"/>
      <c r="AA530" s="360"/>
      <c r="AB530" s="360"/>
      <c r="AC530" s="360"/>
      <c r="AD530" s="360"/>
      <c r="AE530" s="360"/>
      <c r="AF530" s="360"/>
      <c r="AG530" s="360"/>
      <c r="AH530" s="360"/>
    </row>
    <row r="531" spans="12:34" ht="45.95" customHeight="1" x14ac:dyDescent="0.55000000000000004">
      <c r="L531" s="360"/>
      <c r="M531" s="360"/>
      <c r="N531" s="384"/>
      <c r="O531" s="384"/>
      <c r="P531" s="384"/>
      <c r="Q531" s="384"/>
      <c r="R531" s="384"/>
      <c r="S531" s="360"/>
      <c r="Z531" s="360"/>
      <c r="AA531" s="360"/>
      <c r="AB531" s="360"/>
      <c r="AC531" s="360"/>
      <c r="AD531" s="360"/>
      <c r="AE531" s="360"/>
      <c r="AF531" s="360"/>
      <c r="AG531" s="360"/>
      <c r="AH531" s="360"/>
    </row>
    <row r="532" spans="12:34" ht="45.95" customHeight="1" x14ac:dyDescent="0.55000000000000004">
      <c r="L532" s="360"/>
      <c r="M532" s="360"/>
      <c r="N532" s="384"/>
      <c r="O532" s="384"/>
      <c r="P532" s="384"/>
      <c r="Q532" s="384"/>
      <c r="R532" s="384"/>
      <c r="S532" s="360"/>
      <c r="Z532" s="360"/>
      <c r="AA532" s="360"/>
      <c r="AB532" s="360"/>
      <c r="AC532" s="360"/>
      <c r="AD532" s="360"/>
      <c r="AE532" s="360"/>
      <c r="AF532" s="360"/>
      <c r="AG532" s="360"/>
      <c r="AH532" s="360"/>
    </row>
    <row r="533" spans="12:34" ht="45.95" customHeight="1" x14ac:dyDescent="0.55000000000000004">
      <c r="L533" s="360"/>
      <c r="M533" s="360"/>
      <c r="N533" s="384"/>
      <c r="O533" s="384"/>
      <c r="P533" s="384"/>
      <c r="Q533" s="384"/>
      <c r="R533" s="384"/>
      <c r="S533" s="360"/>
      <c r="Z533" s="360"/>
      <c r="AA533" s="360"/>
      <c r="AB533" s="360"/>
      <c r="AC533" s="360"/>
      <c r="AD533" s="360"/>
      <c r="AE533" s="360"/>
      <c r="AF533" s="360"/>
      <c r="AG533" s="360"/>
      <c r="AH533" s="360"/>
    </row>
    <row r="534" spans="12:34" ht="45.95" customHeight="1" x14ac:dyDescent="0.55000000000000004">
      <c r="L534" s="360"/>
      <c r="M534" s="360"/>
      <c r="N534" s="384"/>
      <c r="O534" s="384"/>
      <c r="P534" s="384"/>
      <c r="Q534" s="384"/>
      <c r="R534" s="384"/>
      <c r="S534" s="360"/>
      <c r="Z534" s="360"/>
      <c r="AA534" s="360"/>
      <c r="AB534" s="360"/>
      <c r="AC534" s="360"/>
      <c r="AD534" s="360"/>
      <c r="AE534" s="360"/>
      <c r="AF534" s="360"/>
      <c r="AG534" s="360"/>
      <c r="AH534" s="360"/>
    </row>
    <row r="535" spans="12:34" ht="45.95" customHeight="1" x14ac:dyDescent="0.55000000000000004">
      <c r="L535" s="360"/>
      <c r="M535" s="360"/>
      <c r="N535" s="384"/>
      <c r="O535" s="384"/>
      <c r="P535" s="384"/>
      <c r="Q535" s="384"/>
      <c r="R535" s="384"/>
      <c r="S535" s="360"/>
      <c r="Z535" s="360"/>
      <c r="AA535" s="360"/>
      <c r="AB535" s="360"/>
      <c r="AC535" s="360"/>
      <c r="AD535" s="360"/>
      <c r="AE535" s="360"/>
      <c r="AF535" s="360"/>
      <c r="AG535" s="360"/>
      <c r="AH535" s="360"/>
    </row>
    <row r="536" spans="12:34" ht="45.95" customHeight="1" x14ac:dyDescent="0.55000000000000004">
      <c r="L536" s="360"/>
      <c r="M536" s="360"/>
      <c r="N536" s="384"/>
      <c r="O536" s="384"/>
      <c r="P536" s="384"/>
      <c r="Q536" s="384"/>
      <c r="R536" s="384"/>
      <c r="S536" s="360"/>
      <c r="Z536" s="360"/>
      <c r="AA536" s="360"/>
      <c r="AB536" s="360"/>
      <c r="AC536" s="360"/>
      <c r="AD536" s="360"/>
      <c r="AE536" s="360"/>
      <c r="AF536" s="360"/>
      <c r="AG536" s="360"/>
      <c r="AH536" s="360"/>
    </row>
    <row r="537" spans="12:34" ht="45.95" customHeight="1" x14ac:dyDescent="0.55000000000000004">
      <c r="L537" s="360"/>
      <c r="M537" s="360"/>
      <c r="N537" s="384"/>
      <c r="O537" s="384"/>
      <c r="P537" s="384"/>
      <c r="Q537" s="384"/>
      <c r="R537" s="384"/>
      <c r="S537" s="360"/>
      <c r="Z537" s="360"/>
      <c r="AA537" s="360"/>
      <c r="AB537" s="360"/>
      <c r="AC537" s="360"/>
      <c r="AD537" s="360"/>
      <c r="AE537" s="360"/>
      <c r="AF537" s="360"/>
      <c r="AG537" s="360"/>
      <c r="AH537" s="360"/>
    </row>
    <row r="538" spans="12:34" ht="45.95" customHeight="1" x14ac:dyDescent="0.55000000000000004">
      <c r="L538" s="360"/>
      <c r="M538" s="360"/>
      <c r="N538" s="384"/>
      <c r="O538" s="384"/>
      <c r="P538" s="384"/>
      <c r="Q538" s="384"/>
      <c r="R538" s="384"/>
      <c r="S538" s="360"/>
      <c r="Z538" s="360"/>
      <c r="AA538" s="360"/>
      <c r="AB538" s="360"/>
      <c r="AC538" s="360"/>
      <c r="AD538" s="360"/>
      <c r="AE538" s="360"/>
      <c r="AF538" s="360"/>
      <c r="AG538" s="360"/>
      <c r="AH538" s="360"/>
    </row>
    <row r="539" spans="12:34" ht="45.95" customHeight="1" x14ac:dyDescent="0.55000000000000004">
      <c r="L539" s="360"/>
      <c r="M539" s="360"/>
      <c r="N539" s="384"/>
      <c r="O539" s="384"/>
      <c r="P539" s="384"/>
      <c r="Q539" s="384"/>
      <c r="R539" s="384"/>
      <c r="S539" s="360"/>
      <c r="Z539" s="360"/>
      <c r="AA539" s="360"/>
      <c r="AB539" s="360"/>
      <c r="AC539" s="360"/>
      <c r="AD539" s="360"/>
      <c r="AE539" s="360"/>
      <c r="AF539" s="360"/>
      <c r="AG539" s="360"/>
      <c r="AH539" s="360"/>
    </row>
    <row r="540" spans="12:34" ht="45.95" customHeight="1" x14ac:dyDescent="0.55000000000000004">
      <c r="L540" s="360"/>
      <c r="M540" s="360"/>
      <c r="N540" s="384"/>
      <c r="O540" s="384"/>
      <c r="P540" s="384"/>
      <c r="Q540" s="384"/>
      <c r="R540" s="384"/>
      <c r="S540" s="360"/>
      <c r="Z540" s="360"/>
      <c r="AA540" s="360"/>
      <c r="AB540" s="360"/>
      <c r="AC540" s="360"/>
      <c r="AD540" s="360"/>
      <c r="AE540" s="360"/>
      <c r="AF540" s="360"/>
      <c r="AG540" s="360"/>
      <c r="AH540" s="360"/>
    </row>
    <row r="541" spans="12:34" ht="45.95" customHeight="1" x14ac:dyDescent="0.55000000000000004">
      <c r="L541" s="360"/>
      <c r="M541" s="360"/>
      <c r="N541" s="384"/>
      <c r="O541" s="384"/>
      <c r="P541" s="384"/>
      <c r="Q541" s="384"/>
      <c r="R541" s="384"/>
      <c r="S541" s="360"/>
      <c r="Z541" s="360"/>
      <c r="AA541" s="360"/>
      <c r="AB541" s="360"/>
      <c r="AC541" s="360"/>
      <c r="AD541" s="360"/>
      <c r="AE541" s="360"/>
      <c r="AF541" s="360"/>
      <c r="AG541" s="360"/>
      <c r="AH541" s="360"/>
    </row>
    <row r="542" spans="12:34" ht="45.95" customHeight="1" x14ac:dyDescent="0.55000000000000004">
      <c r="L542" s="360"/>
      <c r="M542" s="360"/>
      <c r="N542" s="384"/>
      <c r="O542" s="384"/>
      <c r="P542" s="384"/>
      <c r="Q542" s="384"/>
      <c r="R542" s="384"/>
      <c r="S542" s="360"/>
      <c r="Z542" s="360"/>
      <c r="AA542" s="360"/>
      <c r="AB542" s="360"/>
      <c r="AC542" s="360"/>
      <c r="AD542" s="360"/>
      <c r="AE542" s="360"/>
      <c r="AF542" s="360"/>
      <c r="AG542" s="360"/>
      <c r="AH542" s="360"/>
    </row>
    <row r="543" spans="12:34" ht="45.95" customHeight="1" x14ac:dyDescent="0.55000000000000004">
      <c r="L543" s="360"/>
      <c r="M543" s="360"/>
      <c r="N543" s="384"/>
      <c r="O543" s="384"/>
      <c r="P543" s="384"/>
      <c r="Q543" s="384"/>
      <c r="R543" s="384"/>
      <c r="S543" s="360"/>
      <c r="Z543" s="360"/>
      <c r="AA543" s="360"/>
      <c r="AB543" s="360"/>
      <c r="AC543" s="360"/>
      <c r="AD543" s="360"/>
      <c r="AE543" s="360"/>
      <c r="AF543" s="360"/>
      <c r="AG543" s="360"/>
      <c r="AH543" s="360"/>
    </row>
    <row r="544" spans="12:34" ht="45.95" customHeight="1" x14ac:dyDescent="0.55000000000000004">
      <c r="L544" s="360"/>
      <c r="M544" s="360"/>
      <c r="N544" s="384"/>
      <c r="O544" s="384"/>
      <c r="P544" s="384"/>
      <c r="Q544" s="384"/>
      <c r="R544" s="384"/>
      <c r="S544" s="360"/>
      <c r="Z544" s="360"/>
      <c r="AA544" s="360"/>
      <c r="AB544" s="360"/>
      <c r="AC544" s="360"/>
      <c r="AD544" s="360"/>
      <c r="AE544" s="360"/>
      <c r="AF544" s="360"/>
      <c r="AG544" s="360"/>
      <c r="AH544" s="360"/>
    </row>
    <row r="545" spans="12:34" ht="45.95" customHeight="1" x14ac:dyDescent="0.55000000000000004">
      <c r="L545" s="360"/>
      <c r="M545" s="360"/>
      <c r="N545" s="384"/>
      <c r="O545" s="384"/>
      <c r="P545" s="384"/>
      <c r="Q545" s="384"/>
      <c r="R545" s="384"/>
      <c r="S545" s="360"/>
      <c r="Z545" s="360"/>
      <c r="AA545" s="360"/>
      <c r="AB545" s="360"/>
      <c r="AC545" s="360"/>
      <c r="AD545" s="360"/>
      <c r="AE545" s="360"/>
      <c r="AF545" s="360"/>
      <c r="AG545" s="360"/>
      <c r="AH545" s="360"/>
    </row>
    <row r="546" spans="12:34" ht="45.95" customHeight="1" x14ac:dyDescent="0.55000000000000004">
      <c r="L546" s="360"/>
      <c r="M546" s="360"/>
      <c r="N546" s="384"/>
      <c r="O546" s="384"/>
      <c r="P546" s="384"/>
      <c r="Q546" s="384"/>
      <c r="R546" s="384"/>
      <c r="S546" s="360"/>
      <c r="Z546" s="360"/>
      <c r="AA546" s="360"/>
      <c r="AB546" s="360"/>
      <c r="AC546" s="360"/>
      <c r="AD546" s="360"/>
      <c r="AE546" s="360"/>
      <c r="AF546" s="360"/>
      <c r="AG546" s="360"/>
      <c r="AH546" s="360"/>
    </row>
    <row r="547" spans="12:34" ht="45.95" customHeight="1" x14ac:dyDescent="0.55000000000000004">
      <c r="L547" s="360"/>
      <c r="M547" s="360"/>
      <c r="N547" s="384"/>
      <c r="O547" s="384"/>
      <c r="P547" s="384"/>
      <c r="Q547" s="384"/>
      <c r="R547" s="384"/>
      <c r="S547" s="360"/>
      <c r="Z547" s="360"/>
      <c r="AA547" s="360"/>
      <c r="AB547" s="360"/>
      <c r="AC547" s="360"/>
      <c r="AD547" s="360"/>
      <c r="AE547" s="360"/>
      <c r="AF547" s="360"/>
      <c r="AG547" s="360"/>
      <c r="AH547" s="360"/>
    </row>
    <row r="548" spans="12:34" ht="45.95" customHeight="1" x14ac:dyDescent="0.55000000000000004">
      <c r="L548" s="360"/>
      <c r="M548" s="360"/>
      <c r="N548" s="384"/>
      <c r="O548" s="384"/>
      <c r="P548" s="384"/>
      <c r="Q548" s="384"/>
      <c r="R548" s="384"/>
      <c r="S548" s="360"/>
      <c r="Z548" s="360"/>
      <c r="AA548" s="360"/>
      <c r="AB548" s="360"/>
      <c r="AC548" s="360"/>
      <c r="AD548" s="360"/>
      <c r="AE548" s="360"/>
      <c r="AF548" s="360"/>
      <c r="AG548" s="360"/>
      <c r="AH548" s="360"/>
    </row>
    <row r="549" spans="12:34" ht="45.95" customHeight="1" x14ac:dyDescent="0.55000000000000004">
      <c r="L549" s="360"/>
      <c r="M549" s="360"/>
      <c r="N549" s="384"/>
      <c r="O549" s="384"/>
      <c r="P549" s="384"/>
      <c r="Q549" s="384"/>
      <c r="R549" s="384"/>
      <c r="S549" s="360"/>
      <c r="Z549" s="360"/>
      <c r="AA549" s="360"/>
      <c r="AB549" s="360"/>
      <c r="AC549" s="360"/>
      <c r="AD549" s="360"/>
      <c r="AE549" s="360"/>
      <c r="AF549" s="360"/>
      <c r="AG549" s="360"/>
      <c r="AH549" s="360"/>
    </row>
    <row r="550" spans="12:34" ht="45.95" customHeight="1" x14ac:dyDescent="0.55000000000000004">
      <c r="L550" s="360"/>
      <c r="M550" s="360"/>
      <c r="N550" s="384"/>
      <c r="O550" s="384"/>
      <c r="P550" s="384"/>
      <c r="Q550" s="384"/>
      <c r="R550" s="384"/>
      <c r="S550" s="360"/>
      <c r="Z550" s="360"/>
      <c r="AA550" s="360"/>
      <c r="AB550" s="360"/>
      <c r="AC550" s="360"/>
      <c r="AD550" s="360"/>
      <c r="AE550" s="360"/>
      <c r="AF550" s="360"/>
      <c r="AG550" s="360"/>
      <c r="AH550" s="360"/>
    </row>
    <row r="551" spans="12:34" ht="45.95" customHeight="1" x14ac:dyDescent="0.55000000000000004">
      <c r="L551" s="360"/>
      <c r="M551" s="360"/>
      <c r="N551" s="384"/>
      <c r="O551" s="384"/>
      <c r="P551" s="384"/>
      <c r="Q551" s="384"/>
      <c r="R551" s="384"/>
      <c r="S551" s="360"/>
      <c r="Z551" s="360"/>
      <c r="AA551" s="360"/>
      <c r="AB551" s="360"/>
      <c r="AC551" s="360"/>
      <c r="AD551" s="360"/>
      <c r="AE551" s="360"/>
      <c r="AF551" s="360"/>
      <c r="AG551" s="360"/>
      <c r="AH551" s="360"/>
    </row>
    <row r="552" spans="12:34" ht="45.95" customHeight="1" x14ac:dyDescent="0.55000000000000004">
      <c r="L552" s="360"/>
      <c r="M552" s="360"/>
      <c r="N552" s="384"/>
      <c r="O552" s="384"/>
      <c r="P552" s="384"/>
      <c r="Q552" s="384"/>
      <c r="R552" s="384"/>
      <c r="S552" s="360"/>
      <c r="Z552" s="360"/>
      <c r="AA552" s="360"/>
      <c r="AB552" s="360"/>
      <c r="AC552" s="360"/>
      <c r="AD552" s="360"/>
      <c r="AE552" s="360"/>
      <c r="AF552" s="360"/>
      <c r="AG552" s="360"/>
      <c r="AH552" s="360"/>
    </row>
    <row r="553" spans="12:34" ht="45.95" customHeight="1" x14ac:dyDescent="0.55000000000000004">
      <c r="L553" s="360"/>
      <c r="M553" s="360"/>
      <c r="N553" s="384"/>
      <c r="O553" s="384"/>
      <c r="P553" s="384"/>
      <c r="Q553" s="384"/>
      <c r="R553" s="384"/>
      <c r="S553" s="360"/>
      <c r="Z553" s="360"/>
      <c r="AA553" s="360"/>
      <c r="AB553" s="360"/>
      <c r="AC553" s="360"/>
      <c r="AD553" s="360"/>
      <c r="AE553" s="360"/>
      <c r="AF553" s="360"/>
      <c r="AG553" s="360"/>
      <c r="AH553" s="360"/>
    </row>
    <row r="554" spans="12:34" ht="45.95" customHeight="1" x14ac:dyDescent="0.55000000000000004">
      <c r="L554" s="360"/>
      <c r="M554" s="360"/>
      <c r="N554" s="384"/>
      <c r="O554" s="384"/>
      <c r="P554" s="384"/>
      <c r="Q554" s="384"/>
      <c r="R554" s="384"/>
      <c r="S554" s="360"/>
      <c r="Z554" s="360"/>
      <c r="AA554" s="360"/>
      <c r="AB554" s="360"/>
      <c r="AC554" s="360"/>
      <c r="AD554" s="360"/>
      <c r="AE554" s="360"/>
      <c r="AF554" s="360"/>
      <c r="AG554" s="360"/>
      <c r="AH554" s="360"/>
    </row>
    <row r="555" spans="12:34" ht="45.95" customHeight="1" x14ac:dyDescent="0.55000000000000004">
      <c r="L555" s="360"/>
      <c r="M555" s="360"/>
      <c r="N555" s="384"/>
      <c r="O555" s="384"/>
      <c r="P555" s="384"/>
      <c r="Q555" s="384"/>
      <c r="R555" s="384"/>
      <c r="S555" s="360"/>
      <c r="Z555" s="360"/>
      <c r="AA555" s="360"/>
      <c r="AB555" s="360"/>
      <c r="AC555" s="360"/>
      <c r="AD555" s="360"/>
      <c r="AE555" s="360"/>
      <c r="AF555" s="360"/>
      <c r="AG555" s="360"/>
      <c r="AH555" s="360"/>
    </row>
    <row r="556" spans="12:34" ht="45.95" customHeight="1" x14ac:dyDescent="0.55000000000000004">
      <c r="L556" s="360"/>
      <c r="M556" s="360"/>
      <c r="N556" s="384"/>
      <c r="O556" s="384"/>
      <c r="P556" s="384"/>
      <c r="Q556" s="384"/>
      <c r="R556" s="384"/>
      <c r="S556" s="360"/>
      <c r="Z556" s="360"/>
      <c r="AA556" s="360"/>
      <c r="AB556" s="360"/>
      <c r="AC556" s="360"/>
      <c r="AD556" s="360"/>
      <c r="AE556" s="360"/>
      <c r="AF556" s="360"/>
      <c r="AG556" s="360"/>
      <c r="AH556" s="360"/>
    </row>
    <row r="557" spans="12:34" ht="45.95" customHeight="1" x14ac:dyDescent="0.55000000000000004">
      <c r="L557" s="360"/>
      <c r="M557" s="360"/>
      <c r="N557" s="384"/>
      <c r="O557" s="384"/>
      <c r="P557" s="384"/>
      <c r="Q557" s="384"/>
      <c r="R557" s="384"/>
      <c r="S557" s="360"/>
      <c r="Z557" s="360"/>
      <c r="AA557" s="360"/>
      <c r="AB557" s="360"/>
      <c r="AC557" s="360"/>
      <c r="AD557" s="360"/>
      <c r="AE557" s="360"/>
      <c r="AF557" s="360"/>
      <c r="AG557" s="360"/>
      <c r="AH557" s="360"/>
    </row>
    <row r="558" spans="12:34" ht="45.95" customHeight="1" x14ac:dyDescent="0.55000000000000004">
      <c r="L558" s="360"/>
      <c r="M558" s="360"/>
      <c r="N558" s="384"/>
      <c r="O558" s="384"/>
      <c r="P558" s="384"/>
      <c r="Q558" s="384"/>
      <c r="R558" s="384"/>
      <c r="S558" s="360"/>
      <c r="Z558" s="360"/>
      <c r="AA558" s="360"/>
      <c r="AB558" s="360"/>
      <c r="AC558" s="360"/>
      <c r="AD558" s="360"/>
      <c r="AE558" s="360"/>
      <c r="AF558" s="360"/>
      <c r="AG558" s="360"/>
      <c r="AH558" s="360"/>
    </row>
    <row r="559" spans="12:34" ht="45.95" customHeight="1" x14ac:dyDescent="0.55000000000000004">
      <c r="L559" s="360"/>
      <c r="M559" s="360"/>
      <c r="N559" s="384"/>
      <c r="O559" s="384"/>
      <c r="P559" s="384"/>
      <c r="Q559" s="384"/>
      <c r="R559" s="384"/>
      <c r="S559" s="360"/>
      <c r="Z559" s="360"/>
      <c r="AA559" s="360"/>
      <c r="AB559" s="360"/>
      <c r="AC559" s="360"/>
      <c r="AD559" s="360"/>
      <c r="AE559" s="360"/>
      <c r="AF559" s="360"/>
      <c r="AG559" s="360"/>
      <c r="AH559" s="360"/>
    </row>
    <row r="560" spans="12:34" ht="45.95" customHeight="1" x14ac:dyDescent="0.55000000000000004">
      <c r="L560" s="360"/>
      <c r="M560" s="360"/>
      <c r="N560" s="384"/>
      <c r="O560" s="384"/>
      <c r="P560" s="384"/>
      <c r="Q560" s="384"/>
      <c r="R560" s="384"/>
      <c r="S560" s="360"/>
      <c r="Z560" s="360"/>
      <c r="AA560" s="360"/>
      <c r="AB560" s="360"/>
      <c r="AC560" s="360"/>
      <c r="AD560" s="360"/>
      <c r="AE560" s="360"/>
      <c r="AF560" s="360"/>
      <c r="AG560" s="360"/>
      <c r="AH560" s="360"/>
    </row>
    <row r="561" spans="12:34" ht="45.95" customHeight="1" x14ac:dyDescent="0.55000000000000004">
      <c r="L561" s="360"/>
      <c r="M561" s="360"/>
      <c r="N561" s="384"/>
      <c r="O561" s="384"/>
      <c r="P561" s="384"/>
      <c r="Q561" s="384"/>
      <c r="R561" s="384"/>
      <c r="S561" s="360"/>
      <c r="Z561" s="360"/>
      <c r="AA561" s="360"/>
      <c r="AB561" s="360"/>
      <c r="AC561" s="360"/>
      <c r="AD561" s="360"/>
      <c r="AE561" s="360"/>
      <c r="AF561" s="360"/>
      <c r="AG561" s="360"/>
      <c r="AH561" s="360"/>
    </row>
    <row r="562" spans="12:34" ht="45.95" customHeight="1" x14ac:dyDescent="0.55000000000000004">
      <c r="L562" s="360"/>
      <c r="M562" s="360"/>
      <c r="N562" s="384"/>
      <c r="O562" s="384"/>
      <c r="P562" s="384"/>
      <c r="Q562" s="384"/>
      <c r="R562" s="384"/>
      <c r="S562" s="360"/>
      <c r="Z562" s="360"/>
      <c r="AA562" s="360"/>
      <c r="AB562" s="360"/>
      <c r="AC562" s="360"/>
      <c r="AD562" s="360"/>
      <c r="AE562" s="360"/>
      <c r="AF562" s="360"/>
      <c r="AG562" s="360"/>
      <c r="AH562" s="360"/>
    </row>
    <row r="563" spans="12:34" ht="45.95" customHeight="1" x14ac:dyDescent="0.55000000000000004">
      <c r="L563" s="360"/>
      <c r="M563" s="360"/>
      <c r="N563" s="384"/>
      <c r="O563" s="384"/>
      <c r="P563" s="384"/>
      <c r="Q563" s="384"/>
      <c r="R563" s="384"/>
      <c r="S563" s="360"/>
      <c r="Z563" s="360"/>
      <c r="AA563" s="360"/>
      <c r="AB563" s="360"/>
      <c r="AC563" s="360"/>
      <c r="AD563" s="360"/>
      <c r="AE563" s="360"/>
      <c r="AF563" s="360"/>
      <c r="AG563" s="360"/>
      <c r="AH563" s="360"/>
    </row>
    <row r="564" spans="12:34" ht="45.95" customHeight="1" x14ac:dyDescent="0.55000000000000004">
      <c r="L564" s="360"/>
      <c r="M564" s="360"/>
      <c r="N564" s="384"/>
      <c r="O564" s="384"/>
      <c r="P564" s="384"/>
      <c r="Q564" s="384"/>
      <c r="R564" s="384"/>
      <c r="S564" s="360"/>
      <c r="Z564" s="360"/>
      <c r="AA564" s="360"/>
      <c r="AB564" s="360"/>
      <c r="AC564" s="360"/>
      <c r="AD564" s="360"/>
      <c r="AE564" s="360"/>
      <c r="AF564" s="360"/>
      <c r="AG564" s="360"/>
      <c r="AH564" s="360"/>
    </row>
    <row r="565" spans="12:34" ht="45.95" customHeight="1" x14ac:dyDescent="0.55000000000000004">
      <c r="L565" s="360"/>
      <c r="M565" s="360"/>
      <c r="N565" s="384"/>
      <c r="O565" s="384"/>
      <c r="P565" s="384"/>
      <c r="Q565" s="384"/>
      <c r="R565" s="384"/>
      <c r="S565" s="360"/>
      <c r="Z565" s="360"/>
      <c r="AA565" s="360"/>
      <c r="AB565" s="360"/>
      <c r="AC565" s="360"/>
      <c r="AD565" s="360"/>
      <c r="AE565" s="360"/>
      <c r="AF565" s="360"/>
      <c r="AG565" s="360"/>
      <c r="AH565" s="360"/>
    </row>
    <row r="566" spans="12:34" ht="45.95" customHeight="1" x14ac:dyDescent="0.55000000000000004">
      <c r="L566" s="360"/>
      <c r="M566" s="360"/>
      <c r="N566" s="384"/>
      <c r="O566" s="384"/>
      <c r="P566" s="384"/>
      <c r="Q566" s="384"/>
      <c r="R566" s="384"/>
      <c r="S566" s="360"/>
      <c r="Z566" s="360"/>
      <c r="AA566" s="360"/>
      <c r="AB566" s="360"/>
      <c r="AC566" s="360"/>
      <c r="AD566" s="360"/>
      <c r="AE566" s="360"/>
      <c r="AF566" s="360"/>
      <c r="AG566" s="360"/>
      <c r="AH566" s="360"/>
    </row>
    <row r="567" spans="12:34" ht="45.95" customHeight="1" x14ac:dyDescent="0.55000000000000004">
      <c r="L567" s="360"/>
      <c r="M567" s="360"/>
      <c r="N567" s="384"/>
      <c r="O567" s="384"/>
      <c r="P567" s="384"/>
      <c r="Q567" s="384"/>
      <c r="R567" s="384"/>
      <c r="S567" s="360"/>
      <c r="Z567" s="360"/>
      <c r="AA567" s="360"/>
      <c r="AB567" s="360"/>
      <c r="AC567" s="360"/>
      <c r="AD567" s="360"/>
      <c r="AE567" s="360"/>
      <c r="AF567" s="360"/>
      <c r="AG567" s="360"/>
      <c r="AH567" s="360"/>
    </row>
    <row r="568" spans="12:34" ht="45.95" customHeight="1" x14ac:dyDescent="0.55000000000000004">
      <c r="L568" s="360"/>
      <c r="M568" s="360"/>
      <c r="N568" s="384"/>
      <c r="O568" s="384"/>
      <c r="P568" s="384"/>
      <c r="Q568" s="384"/>
      <c r="R568" s="384"/>
      <c r="S568" s="360"/>
      <c r="Z568" s="360"/>
      <c r="AA568" s="360"/>
      <c r="AB568" s="360"/>
      <c r="AC568" s="360"/>
      <c r="AD568" s="360"/>
      <c r="AE568" s="360"/>
      <c r="AF568" s="360"/>
      <c r="AG568" s="360"/>
      <c r="AH568" s="360"/>
    </row>
    <row r="569" spans="12:34" ht="45.95" customHeight="1" x14ac:dyDescent="0.55000000000000004">
      <c r="L569" s="360"/>
      <c r="M569" s="360"/>
      <c r="N569" s="384"/>
      <c r="O569" s="384"/>
      <c r="P569" s="384"/>
      <c r="Q569" s="384"/>
      <c r="R569" s="384"/>
      <c r="S569" s="360"/>
      <c r="Z569" s="360"/>
      <c r="AA569" s="360"/>
      <c r="AB569" s="360"/>
      <c r="AC569" s="360"/>
      <c r="AD569" s="360"/>
      <c r="AE569" s="360"/>
      <c r="AF569" s="360"/>
      <c r="AG569" s="360"/>
      <c r="AH569" s="360"/>
    </row>
    <row r="570" spans="12:34" ht="45.95" customHeight="1" x14ac:dyDescent="0.55000000000000004">
      <c r="L570" s="360"/>
      <c r="M570" s="360"/>
      <c r="N570" s="384"/>
      <c r="O570" s="384"/>
      <c r="P570" s="384"/>
      <c r="Q570" s="384"/>
      <c r="R570" s="384"/>
      <c r="S570" s="360"/>
      <c r="Z570" s="360"/>
      <c r="AA570" s="360"/>
      <c r="AB570" s="360"/>
      <c r="AC570" s="360"/>
      <c r="AD570" s="360"/>
      <c r="AE570" s="360"/>
      <c r="AF570" s="360"/>
      <c r="AG570" s="360"/>
      <c r="AH570" s="360"/>
    </row>
    <row r="571" spans="12:34" ht="45.95" customHeight="1" x14ac:dyDescent="0.55000000000000004">
      <c r="L571" s="360"/>
      <c r="M571" s="360"/>
      <c r="N571" s="384"/>
      <c r="O571" s="384"/>
      <c r="P571" s="384"/>
      <c r="Q571" s="384"/>
      <c r="R571" s="384"/>
      <c r="S571" s="360"/>
      <c r="Z571" s="360"/>
      <c r="AA571" s="360"/>
      <c r="AB571" s="360"/>
      <c r="AC571" s="360"/>
      <c r="AD571" s="360"/>
      <c r="AE571" s="360"/>
      <c r="AF571" s="360"/>
      <c r="AG571" s="360"/>
      <c r="AH571" s="360"/>
    </row>
    <row r="572" spans="12:34" ht="45.95" customHeight="1" x14ac:dyDescent="0.55000000000000004">
      <c r="L572" s="360"/>
      <c r="M572" s="360"/>
      <c r="N572" s="384"/>
      <c r="O572" s="384"/>
      <c r="P572" s="384"/>
      <c r="Q572" s="384"/>
      <c r="R572" s="384"/>
      <c r="S572" s="360"/>
      <c r="Z572" s="360"/>
      <c r="AA572" s="360"/>
      <c r="AB572" s="360"/>
      <c r="AC572" s="360"/>
      <c r="AD572" s="360"/>
      <c r="AE572" s="360"/>
      <c r="AF572" s="360"/>
      <c r="AG572" s="360"/>
      <c r="AH572" s="360"/>
    </row>
    <row r="573" spans="12:34" ht="45.95" customHeight="1" x14ac:dyDescent="0.55000000000000004">
      <c r="L573" s="360"/>
      <c r="M573" s="360"/>
      <c r="N573" s="384"/>
      <c r="O573" s="384"/>
      <c r="P573" s="384"/>
      <c r="Q573" s="384"/>
      <c r="R573" s="384"/>
      <c r="S573" s="360"/>
      <c r="Z573" s="360"/>
      <c r="AA573" s="360"/>
      <c r="AB573" s="360"/>
      <c r="AC573" s="360"/>
      <c r="AD573" s="360"/>
      <c r="AE573" s="360"/>
      <c r="AF573" s="360"/>
      <c r="AG573" s="360"/>
      <c r="AH573" s="360"/>
    </row>
    <row r="574" spans="12:34" ht="45.95" customHeight="1" x14ac:dyDescent="0.55000000000000004">
      <c r="L574" s="360"/>
      <c r="M574" s="360"/>
      <c r="N574" s="384"/>
      <c r="O574" s="384"/>
      <c r="P574" s="384"/>
      <c r="Q574" s="384"/>
      <c r="R574" s="384"/>
      <c r="S574" s="360"/>
      <c r="Z574" s="360"/>
      <c r="AA574" s="360"/>
      <c r="AB574" s="360"/>
      <c r="AC574" s="360"/>
      <c r="AD574" s="360"/>
      <c r="AE574" s="360"/>
      <c r="AF574" s="360"/>
      <c r="AG574" s="360"/>
      <c r="AH574" s="360"/>
    </row>
    <row r="575" spans="12:34" ht="45.95" customHeight="1" x14ac:dyDescent="0.55000000000000004">
      <c r="L575" s="360"/>
      <c r="M575" s="360"/>
      <c r="N575" s="384"/>
      <c r="O575" s="384"/>
      <c r="P575" s="384"/>
      <c r="Q575" s="384"/>
      <c r="R575" s="384"/>
      <c r="S575" s="360"/>
      <c r="Z575" s="360"/>
      <c r="AA575" s="360"/>
      <c r="AB575" s="360"/>
      <c r="AC575" s="360"/>
      <c r="AD575" s="360"/>
      <c r="AE575" s="360"/>
      <c r="AF575" s="360"/>
      <c r="AG575" s="360"/>
      <c r="AH575" s="360"/>
    </row>
    <row r="576" spans="12:34" ht="45.95" customHeight="1" x14ac:dyDescent="0.55000000000000004">
      <c r="L576" s="360"/>
      <c r="M576" s="360"/>
      <c r="N576" s="384"/>
      <c r="O576" s="384"/>
      <c r="P576" s="384"/>
      <c r="Q576" s="384"/>
      <c r="R576" s="384"/>
      <c r="S576" s="360"/>
      <c r="Z576" s="360"/>
      <c r="AA576" s="360"/>
      <c r="AB576" s="360"/>
      <c r="AC576" s="360"/>
      <c r="AD576" s="360"/>
      <c r="AE576" s="360"/>
      <c r="AF576" s="360"/>
      <c r="AG576" s="360"/>
      <c r="AH576" s="360"/>
    </row>
    <row r="577" spans="12:34" ht="45.95" customHeight="1" x14ac:dyDescent="0.55000000000000004">
      <c r="L577" s="360"/>
      <c r="M577" s="360"/>
      <c r="N577" s="384"/>
      <c r="O577" s="384"/>
      <c r="P577" s="384"/>
      <c r="Q577" s="384"/>
      <c r="R577" s="384"/>
      <c r="S577" s="360"/>
      <c r="Z577" s="360"/>
      <c r="AA577" s="360"/>
      <c r="AB577" s="360"/>
      <c r="AC577" s="360"/>
      <c r="AD577" s="360"/>
      <c r="AE577" s="360"/>
      <c r="AF577" s="360"/>
      <c r="AG577" s="360"/>
      <c r="AH577" s="360"/>
    </row>
    <row r="578" spans="12:34" ht="45.95" customHeight="1" x14ac:dyDescent="0.55000000000000004">
      <c r="L578" s="360"/>
      <c r="M578" s="360"/>
      <c r="N578" s="384"/>
      <c r="O578" s="384"/>
      <c r="P578" s="384"/>
      <c r="Q578" s="384"/>
      <c r="R578" s="384"/>
      <c r="S578" s="360"/>
      <c r="Z578" s="360"/>
      <c r="AA578" s="360"/>
      <c r="AB578" s="360"/>
      <c r="AC578" s="360"/>
      <c r="AD578" s="360"/>
      <c r="AE578" s="360"/>
      <c r="AF578" s="360"/>
      <c r="AG578" s="360"/>
      <c r="AH578" s="360"/>
    </row>
    <row r="579" spans="12:34" ht="45.95" customHeight="1" x14ac:dyDescent="0.55000000000000004">
      <c r="L579" s="360"/>
      <c r="M579" s="360"/>
      <c r="N579" s="384"/>
      <c r="O579" s="384"/>
      <c r="P579" s="384"/>
      <c r="Q579" s="384"/>
      <c r="R579" s="384"/>
      <c r="S579" s="360"/>
      <c r="Z579" s="360"/>
      <c r="AA579" s="360"/>
      <c r="AB579" s="360"/>
      <c r="AC579" s="360"/>
      <c r="AD579" s="360"/>
      <c r="AE579" s="360"/>
      <c r="AF579" s="360"/>
      <c r="AG579" s="360"/>
      <c r="AH579" s="360"/>
    </row>
    <row r="580" spans="12:34" ht="45.95" customHeight="1" x14ac:dyDescent="0.55000000000000004">
      <c r="L580" s="360"/>
      <c r="M580" s="360"/>
      <c r="N580" s="384"/>
      <c r="O580" s="384"/>
      <c r="P580" s="384"/>
      <c r="Q580" s="384"/>
      <c r="R580" s="384"/>
      <c r="S580" s="360"/>
      <c r="Z580" s="360"/>
      <c r="AA580" s="360"/>
      <c r="AB580" s="360"/>
      <c r="AC580" s="360"/>
      <c r="AD580" s="360"/>
      <c r="AE580" s="360"/>
      <c r="AF580" s="360"/>
      <c r="AG580" s="360"/>
      <c r="AH580" s="360"/>
    </row>
    <row r="581" spans="12:34" ht="45.95" customHeight="1" x14ac:dyDescent="0.55000000000000004">
      <c r="L581" s="360"/>
      <c r="M581" s="360"/>
      <c r="N581" s="384"/>
      <c r="O581" s="384"/>
      <c r="P581" s="384"/>
      <c r="Q581" s="384"/>
      <c r="R581" s="384"/>
      <c r="S581" s="360"/>
      <c r="Z581" s="360"/>
      <c r="AA581" s="360"/>
      <c r="AB581" s="360"/>
      <c r="AC581" s="360"/>
      <c r="AD581" s="360"/>
      <c r="AE581" s="360"/>
      <c r="AF581" s="360"/>
      <c r="AG581" s="360"/>
      <c r="AH581" s="360"/>
    </row>
    <row r="582" spans="12:34" ht="45.95" customHeight="1" x14ac:dyDescent="0.55000000000000004">
      <c r="L582" s="360"/>
      <c r="M582" s="360"/>
      <c r="N582" s="384"/>
      <c r="O582" s="384"/>
      <c r="P582" s="384"/>
      <c r="Q582" s="384"/>
      <c r="R582" s="384"/>
      <c r="S582" s="360"/>
      <c r="Z582" s="360"/>
      <c r="AA582" s="360"/>
      <c r="AB582" s="360"/>
      <c r="AC582" s="360"/>
      <c r="AD582" s="360"/>
      <c r="AE582" s="360"/>
      <c r="AF582" s="360"/>
      <c r="AG582" s="360"/>
      <c r="AH582" s="360"/>
    </row>
    <row r="583" spans="12:34" ht="45.95" customHeight="1" x14ac:dyDescent="0.55000000000000004">
      <c r="L583" s="360"/>
      <c r="M583" s="360"/>
      <c r="N583" s="384"/>
      <c r="O583" s="384"/>
      <c r="P583" s="384"/>
      <c r="Q583" s="384"/>
      <c r="R583" s="384"/>
      <c r="S583" s="360"/>
      <c r="Z583" s="360"/>
      <c r="AA583" s="360"/>
      <c r="AB583" s="360"/>
      <c r="AC583" s="360"/>
      <c r="AD583" s="360"/>
      <c r="AE583" s="360"/>
      <c r="AF583" s="360"/>
      <c r="AG583" s="360"/>
      <c r="AH583" s="360"/>
    </row>
    <row r="584" spans="12:34" ht="45.95" customHeight="1" x14ac:dyDescent="0.55000000000000004">
      <c r="L584" s="360"/>
      <c r="M584" s="360"/>
      <c r="N584" s="384"/>
      <c r="O584" s="384"/>
      <c r="P584" s="384"/>
      <c r="Q584" s="384"/>
      <c r="R584" s="384"/>
      <c r="S584" s="360"/>
      <c r="Z584" s="360"/>
      <c r="AA584" s="360"/>
      <c r="AB584" s="360"/>
      <c r="AC584" s="360"/>
      <c r="AD584" s="360"/>
      <c r="AE584" s="360"/>
      <c r="AF584" s="360"/>
      <c r="AG584" s="360"/>
      <c r="AH584" s="360"/>
    </row>
    <row r="585" spans="12:34" ht="45.95" customHeight="1" x14ac:dyDescent="0.55000000000000004">
      <c r="L585" s="360"/>
      <c r="M585" s="360"/>
      <c r="N585" s="384"/>
      <c r="O585" s="384"/>
      <c r="P585" s="384"/>
      <c r="Q585" s="384"/>
      <c r="R585" s="384"/>
      <c r="S585" s="360"/>
      <c r="Z585" s="360"/>
      <c r="AA585" s="360"/>
      <c r="AB585" s="360"/>
      <c r="AC585" s="360"/>
      <c r="AD585" s="360"/>
      <c r="AE585" s="360"/>
      <c r="AF585" s="360"/>
      <c r="AG585" s="360"/>
      <c r="AH585" s="360"/>
    </row>
    <row r="586" spans="12:34" ht="45.95" customHeight="1" x14ac:dyDescent="0.55000000000000004">
      <c r="L586" s="360"/>
      <c r="M586" s="360"/>
      <c r="N586" s="384"/>
      <c r="O586" s="384"/>
      <c r="P586" s="384"/>
      <c r="Q586" s="384"/>
      <c r="R586" s="384"/>
      <c r="S586" s="360"/>
      <c r="Z586" s="360"/>
      <c r="AA586" s="360"/>
      <c r="AB586" s="360"/>
      <c r="AC586" s="360"/>
      <c r="AD586" s="360"/>
      <c r="AE586" s="360"/>
      <c r="AF586" s="360"/>
      <c r="AG586" s="360"/>
      <c r="AH586" s="360"/>
    </row>
    <row r="587" spans="12:34" ht="45.95" customHeight="1" x14ac:dyDescent="0.55000000000000004">
      <c r="L587" s="360"/>
      <c r="M587" s="360"/>
      <c r="N587" s="384"/>
      <c r="O587" s="384"/>
      <c r="P587" s="384"/>
      <c r="Q587" s="384"/>
      <c r="R587" s="384"/>
      <c r="S587" s="360"/>
      <c r="Z587" s="360"/>
      <c r="AA587" s="360"/>
      <c r="AB587" s="360"/>
      <c r="AC587" s="360"/>
      <c r="AD587" s="360"/>
      <c r="AE587" s="360"/>
      <c r="AF587" s="360"/>
      <c r="AG587" s="360"/>
      <c r="AH587" s="360"/>
    </row>
    <row r="588" spans="12:34" ht="45.95" customHeight="1" x14ac:dyDescent="0.55000000000000004">
      <c r="L588" s="360"/>
      <c r="M588" s="360"/>
      <c r="N588" s="384"/>
      <c r="O588" s="384"/>
      <c r="P588" s="384"/>
      <c r="Q588" s="384"/>
      <c r="R588" s="384"/>
      <c r="S588" s="360"/>
      <c r="Z588" s="360"/>
      <c r="AA588" s="360"/>
      <c r="AB588" s="360"/>
      <c r="AC588" s="360"/>
      <c r="AD588" s="360"/>
      <c r="AE588" s="360"/>
      <c r="AF588" s="360"/>
      <c r="AG588" s="360"/>
      <c r="AH588" s="360"/>
    </row>
    <row r="589" spans="12:34" ht="45.95" customHeight="1" x14ac:dyDescent="0.55000000000000004">
      <c r="L589" s="360"/>
      <c r="M589" s="360"/>
      <c r="N589" s="384"/>
      <c r="O589" s="384"/>
      <c r="P589" s="384"/>
      <c r="Q589" s="384"/>
      <c r="R589" s="384"/>
      <c r="S589" s="360"/>
      <c r="Z589" s="360"/>
      <c r="AA589" s="360"/>
      <c r="AB589" s="360"/>
      <c r="AC589" s="360"/>
      <c r="AD589" s="360"/>
      <c r="AE589" s="360"/>
      <c r="AF589" s="360"/>
      <c r="AG589" s="360"/>
      <c r="AH589" s="360"/>
    </row>
    <row r="590" spans="12:34" ht="45.95" customHeight="1" x14ac:dyDescent="0.55000000000000004">
      <c r="L590" s="360"/>
      <c r="M590" s="360"/>
      <c r="N590" s="384"/>
      <c r="O590" s="384"/>
      <c r="P590" s="384"/>
      <c r="Q590" s="384"/>
      <c r="R590" s="384"/>
      <c r="S590" s="360"/>
      <c r="Z590" s="360"/>
      <c r="AA590" s="360"/>
      <c r="AB590" s="360"/>
      <c r="AC590" s="360"/>
      <c r="AD590" s="360"/>
      <c r="AE590" s="360"/>
      <c r="AF590" s="360"/>
      <c r="AG590" s="360"/>
      <c r="AH590" s="360"/>
    </row>
    <row r="591" spans="12:34" ht="45.95" customHeight="1" x14ac:dyDescent="0.55000000000000004">
      <c r="L591" s="360"/>
      <c r="M591" s="360"/>
      <c r="N591" s="384"/>
      <c r="O591" s="384"/>
      <c r="P591" s="384"/>
      <c r="Q591" s="384"/>
      <c r="R591" s="384"/>
      <c r="S591" s="360"/>
      <c r="Z591" s="360"/>
      <c r="AA591" s="360"/>
      <c r="AB591" s="360"/>
      <c r="AC591" s="360"/>
      <c r="AD591" s="360"/>
      <c r="AE591" s="360"/>
      <c r="AF591" s="360"/>
      <c r="AG591" s="360"/>
      <c r="AH591" s="360"/>
    </row>
    <row r="592" spans="12:34" ht="45.95" customHeight="1" x14ac:dyDescent="0.55000000000000004">
      <c r="L592" s="360"/>
      <c r="M592" s="360"/>
      <c r="N592" s="384"/>
      <c r="O592" s="384"/>
      <c r="P592" s="384"/>
      <c r="Q592" s="384"/>
      <c r="R592" s="384"/>
      <c r="S592" s="360"/>
      <c r="Z592" s="360"/>
      <c r="AA592" s="360"/>
      <c r="AB592" s="360"/>
      <c r="AC592" s="360"/>
      <c r="AD592" s="360"/>
      <c r="AE592" s="360"/>
      <c r="AF592" s="360"/>
      <c r="AG592" s="360"/>
      <c r="AH592" s="360"/>
    </row>
    <row r="593" spans="12:34" ht="45.95" customHeight="1" x14ac:dyDescent="0.55000000000000004">
      <c r="L593" s="360"/>
      <c r="M593" s="360"/>
      <c r="N593" s="384"/>
      <c r="O593" s="384"/>
      <c r="P593" s="384"/>
      <c r="Q593" s="384"/>
      <c r="R593" s="384"/>
      <c r="S593" s="360"/>
      <c r="Z593" s="360"/>
      <c r="AA593" s="360"/>
      <c r="AB593" s="360"/>
      <c r="AC593" s="360"/>
      <c r="AD593" s="360"/>
      <c r="AE593" s="360"/>
      <c r="AF593" s="360"/>
      <c r="AG593" s="360"/>
      <c r="AH593" s="360"/>
    </row>
    <row r="594" spans="12:34" ht="45.95" customHeight="1" x14ac:dyDescent="0.55000000000000004">
      <c r="L594" s="360"/>
      <c r="M594" s="360"/>
      <c r="N594" s="384"/>
      <c r="O594" s="384"/>
      <c r="P594" s="384"/>
      <c r="Q594" s="384"/>
      <c r="R594" s="384"/>
      <c r="S594" s="360"/>
      <c r="Z594" s="360"/>
      <c r="AA594" s="360"/>
      <c r="AB594" s="360"/>
      <c r="AC594" s="360"/>
      <c r="AD594" s="360"/>
      <c r="AE594" s="360"/>
      <c r="AF594" s="360"/>
      <c r="AG594" s="360"/>
      <c r="AH594" s="360"/>
    </row>
    <row r="595" spans="12:34" ht="45.95" customHeight="1" x14ac:dyDescent="0.55000000000000004">
      <c r="L595" s="360"/>
      <c r="M595" s="360"/>
      <c r="N595" s="384"/>
      <c r="O595" s="384"/>
      <c r="P595" s="384"/>
      <c r="Q595" s="384"/>
      <c r="R595" s="384"/>
      <c r="S595" s="360"/>
      <c r="Z595" s="360"/>
      <c r="AA595" s="360"/>
      <c r="AB595" s="360"/>
      <c r="AC595" s="360"/>
      <c r="AD595" s="360"/>
      <c r="AE595" s="360"/>
      <c r="AF595" s="360"/>
      <c r="AG595" s="360"/>
      <c r="AH595" s="360"/>
    </row>
    <row r="596" spans="12:34" ht="45.95" customHeight="1" x14ac:dyDescent="0.55000000000000004">
      <c r="L596" s="360"/>
      <c r="M596" s="360"/>
      <c r="N596" s="384"/>
      <c r="O596" s="384"/>
      <c r="P596" s="384"/>
      <c r="Q596" s="384"/>
      <c r="R596" s="384"/>
      <c r="S596" s="360"/>
      <c r="Z596" s="360"/>
      <c r="AA596" s="360"/>
      <c r="AB596" s="360"/>
      <c r="AC596" s="360"/>
      <c r="AD596" s="360"/>
      <c r="AE596" s="360"/>
      <c r="AF596" s="360"/>
      <c r="AG596" s="360"/>
      <c r="AH596" s="360"/>
    </row>
    <row r="597" spans="12:34" ht="45.95" customHeight="1" x14ac:dyDescent="0.55000000000000004">
      <c r="L597" s="360"/>
      <c r="M597" s="360"/>
      <c r="N597" s="384"/>
      <c r="O597" s="384"/>
      <c r="P597" s="384"/>
      <c r="Q597" s="384"/>
      <c r="R597" s="384"/>
      <c r="S597" s="360"/>
      <c r="Z597" s="360"/>
      <c r="AA597" s="360"/>
      <c r="AB597" s="360"/>
      <c r="AC597" s="360"/>
      <c r="AD597" s="360"/>
      <c r="AE597" s="360"/>
      <c r="AF597" s="360"/>
      <c r="AG597" s="360"/>
      <c r="AH597" s="360"/>
    </row>
    <row r="598" spans="12:34" ht="45.95" customHeight="1" x14ac:dyDescent="0.55000000000000004">
      <c r="L598" s="360"/>
      <c r="M598" s="360"/>
      <c r="N598" s="384"/>
      <c r="O598" s="384"/>
      <c r="P598" s="384"/>
      <c r="Q598" s="384"/>
      <c r="R598" s="384"/>
      <c r="S598" s="360"/>
      <c r="Z598" s="360"/>
      <c r="AA598" s="360"/>
      <c r="AB598" s="360"/>
      <c r="AC598" s="360"/>
      <c r="AD598" s="360"/>
      <c r="AE598" s="360"/>
      <c r="AF598" s="360"/>
      <c r="AG598" s="360"/>
      <c r="AH598" s="360"/>
    </row>
    <row r="599" spans="12:34" ht="45.95" customHeight="1" x14ac:dyDescent="0.55000000000000004">
      <c r="L599" s="360"/>
      <c r="M599" s="360"/>
      <c r="N599" s="384"/>
      <c r="O599" s="384"/>
      <c r="P599" s="384"/>
      <c r="Q599" s="384"/>
      <c r="R599" s="384"/>
      <c r="S599" s="360"/>
      <c r="Z599" s="360"/>
      <c r="AA599" s="360"/>
      <c r="AB599" s="360"/>
      <c r="AC599" s="360"/>
      <c r="AD599" s="360"/>
      <c r="AE599" s="360"/>
      <c r="AF599" s="360"/>
      <c r="AG599" s="360"/>
      <c r="AH599" s="360"/>
    </row>
    <row r="600" spans="12:34" ht="45.95" customHeight="1" x14ac:dyDescent="0.55000000000000004">
      <c r="L600" s="360"/>
      <c r="M600" s="360"/>
      <c r="N600" s="384"/>
      <c r="O600" s="384"/>
      <c r="P600" s="384"/>
      <c r="Q600" s="384"/>
      <c r="R600" s="384"/>
      <c r="S600" s="360"/>
      <c r="Z600" s="360"/>
      <c r="AA600" s="360"/>
      <c r="AB600" s="360"/>
      <c r="AC600" s="360"/>
      <c r="AD600" s="360"/>
      <c r="AE600" s="360"/>
      <c r="AF600" s="360"/>
      <c r="AG600" s="360"/>
      <c r="AH600" s="360"/>
    </row>
    <row r="601" spans="12:34" ht="45.95" customHeight="1" x14ac:dyDescent="0.55000000000000004">
      <c r="L601" s="360"/>
      <c r="M601" s="360"/>
      <c r="N601" s="384"/>
      <c r="O601" s="384"/>
      <c r="P601" s="384"/>
      <c r="Q601" s="384"/>
      <c r="R601" s="384"/>
      <c r="S601" s="360"/>
      <c r="Z601" s="360"/>
      <c r="AA601" s="360"/>
      <c r="AB601" s="360"/>
      <c r="AC601" s="360"/>
      <c r="AD601" s="360"/>
      <c r="AE601" s="360"/>
      <c r="AF601" s="360"/>
      <c r="AG601" s="360"/>
      <c r="AH601" s="360"/>
    </row>
    <row r="602" spans="12:34" ht="45.95" customHeight="1" x14ac:dyDescent="0.55000000000000004">
      <c r="L602" s="360"/>
      <c r="M602" s="360"/>
      <c r="N602" s="384"/>
      <c r="O602" s="384"/>
      <c r="P602" s="384"/>
      <c r="Q602" s="384"/>
      <c r="R602" s="384"/>
      <c r="S602" s="360"/>
      <c r="Z602" s="360"/>
      <c r="AA602" s="360"/>
      <c r="AB602" s="360"/>
      <c r="AC602" s="360"/>
      <c r="AD602" s="360"/>
      <c r="AE602" s="360"/>
      <c r="AF602" s="360"/>
      <c r="AG602" s="360"/>
      <c r="AH602" s="360"/>
    </row>
    <row r="603" spans="12:34" ht="45.95" customHeight="1" x14ac:dyDescent="0.55000000000000004">
      <c r="L603" s="360"/>
      <c r="M603" s="360"/>
      <c r="N603" s="384"/>
      <c r="O603" s="384"/>
      <c r="P603" s="384"/>
      <c r="Q603" s="384"/>
      <c r="R603" s="384"/>
      <c r="S603" s="360"/>
      <c r="Z603" s="360"/>
      <c r="AA603" s="360"/>
      <c r="AB603" s="360"/>
      <c r="AC603" s="360"/>
      <c r="AD603" s="360"/>
      <c r="AE603" s="360"/>
      <c r="AF603" s="360"/>
      <c r="AG603" s="360"/>
      <c r="AH603" s="360"/>
    </row>
    <row r="604" spans="12:34" ht="45.95" customHeight="1" x14ac:dyDescent="0.55000000000000004">
      <c r="L604" s="360"/>
      <c r="M604" s="360"/>
      <c r="N604" s="384"/>
      <c r="O604" s="384"/>
      <c r="P604" s="384"/>
      <c r="Q604" s="384"/>
      <c r="R604" s="384"/>
      <c r="S604" s="360"/>
      <c r="Z604" s="360"/>
      <c r="AA604" s="360"/>
      <c r="AB604" s="360"/>
      <c r="AC604" s="360"/>
      <c r="AD604" s="360"/>
      <c r="AE604" s="360"/>
      <c r="AF604" s="360"/>
      <c r="AG604" s="360"/>
      <c r="AH604" s="360"/>
    </row>
    <row r="605" spans="12:34" ht="45.95" customHeight="1" x14ac:dyDescent="0.55000000000000004">
      <c r="L605" s="360"/>
      <c r="M605" s="360"/>
      <c r="N605" s="384"/>
      <c r="O605" s="384"/>
      <c r="P605" s="384"/>
      <c r="Q605" s="384"/>
      <c r="R605" s="384"/>
      <c r="S605" s="360"/>
      <c r="Z605" s="360"/>
      <c r="AA605" s="360"/>
      <c r="AB605" s="360"/>
      <c r="AC605" s="360"/>
      <c r="AD605" s="360"/>
      <c r="AE605" s="360"/>
      <c r="AF605" s="360"/>
      <c r="AG605" s="360"/>
      <c r="AH605" s="360"/>
    </row>
    <row r="606" spans="12:34" ht="45.95" customHeight="1" x14ac:dyDescent="0.55000000000000004">
      <c r="L606" s="360"/>
      <c r="M606" s="360"/>
      <c r="N606" s="384"/>
      <c r="O606" s="384"/>
      <c r="P606" s="384"/>
      <c r="Q606" s="384"/>
      <c r="R606" s="384"/>
      <c r="S606" s="360"/>
      <c r="Z606" s="360"/>
      <c r="AA606" s="360"/>
      <c r="AB606" s="360"/>
      <c r="AC606" s="360"/>
      <c r="AD606" s="360"/>
      <c r="AE606" s="360"/>
      <c r="AF606" s="360"/>
      <c r="AG606" s="360"/>
      <c r="AH606" s="360"/>
    </row>
    <row r="607" spans="12:34" ht="45.95" customHeight="1" x14ac:dyDescent="0.55000000000000004">
      <c r="L607" s="360"/>
      <c r="M607" s="360"/>
      <c r="N607" s="384"/>
      <c r="O607" s="384"/>
      <c r="P607" s="384"/>
      <c r="Q607" s="384"/>
      <c r="R607" s="384"/>
      <c r="S607" s="360"/>
      <c r="Z607" s="360"/>
      <c r="AA607" s="360"/>
      <c r="AB607" s="360"/>
      <c r="AC607" s="360"/>
      <c r="AD607" s="360"/>
      <c r="AE607" s="360"/>
      <c r="AF607" s="360"/>
      <c r="AG607" s="360"/>
      <c r="AH607" s="360"/>
    </row>
    <row r="608" spans="12:34" ht="45.95" customHeight="1" x14ac:dyDescent="0.55000000000000004">
      <c r="L608" s="360"/>
      <c r="M608" s="360"/>
      <c r="N608" s="384"/>
      <c r="O608" s="384"/>
      <c r="P608" s="384"/>
      <c r="Q608" s="384"/>
      <c r="R608" s="384"/>
      <c r="S608" s="360"/>
      <c r="Z608" s="360"/>
      <c r="AA608" s="360"/>
      <c r="AB608" s="360"/>
      <c r="AC608" s="360"/>
      <c r="AD608" s="360"/>
      <c r="AE608" s="360"/>
      <c r="AF608" s="360"/>
      <c r="AG608" s="360"/>
      <c r="AH608" s="360"/>
    </row>
    <row r="609" spans="12:34" ht="45.95" customHeight="1" x14ac:dyDescent="0.55000000000000004">
      <c r="L609" s="360"/>
      <c r="M609" s="360"/>
      <c r="N609" s="384"/>
      <c r="O609" s="384"/>
      <c r="P609" s="384"/>
      <c r="Q609" s="384"/>
      <c r="R609" s="384"/>
      <c r="S609" s="360"/>
      <c r="Z609" s="360"/>
      <c r="AA609" s="360"/>
      <c r="AB609" s="360"/>
      <c r="AC609" s="360"/>
      <c r="AD609" s="360"/>
      <c r="AE609" s="360"/>
      <c r="AF609" s="360"/>
      <c r="AG609" s="360"/>
      <c r="AH609" s="360"/>
    </row>
    <row r="610" spans="12:34" ht="45.95" customHeight="1" x14ac:dyDescent="0.55000000000000004">
      <c r="L610" s="360"/>
      <c r="M610" s="360"/>
      <c r="N610" s="384"/>
      <c r="O610" s="384"/>
      <c r="P610" s="384"/>
      <c r="Q610" s="384"/>
      <c r="R610" s="384"/>
      <c r="S610" s="360"/>
      <c r="Z610" s="360"/>
      <c r="AA610" s="360"/>
      <c r="AB610" s="360"/>
      <c r="AC610" s="360"/>
      <c r="AD610" s="360"/>
      <c r="AE610" s="360"/>
      <c r="AF610" s="360"/>
      <c r="AG610" s="360"/>
      <c r="AH610" s="360"/>
    </row>
    <row r="611" spans="12:34" ht="45.95" customHeight="1" x14ac:dyDescent="0.55000000000000004">
      <c r="L611" s="360"/>
      <c r="M611" s="360"/>
      <c r="N611" s="384"/>
      <c r="O611" s="384"/>
      <c r="P611" s="384"/>
      <c r="Q611" s="384"/>
      <c r="R611" s="384"/>
      <c r="S611" s="360"/>
      <c r="Z611" s="360"/>
      <c r="AA611" s="360"/>
      <c r="AB611" s="360"/>
      <c r="AC611" s="360"/>
      <c r="AD611" s="360"/>
      <c r="AE611" s="360"/>
      <c r="AF611" s="360"/>
      <c r="AG611" s="360"/>
      <c r="AH611" s="360"/>
    </row>
    <row r="612" spans="12:34" ht="45.95" customHeight="1" x14ac:dyDescent="0.55000000000000004">
      <c r="L612" s="360"/>
      <c r="M612" s="360"/>
      <c r="N612" s="384"/>
      <c r="O612" s="384"/>
      <c r="P612" s="384"/>
      <c r="Q612" s="384"/>
      <c r="R612" s="384"/>
      <c r="S612" s="360"/>
      <c r="Z612" s="360"/>
      <c r="AA612" s="360"/>
      <c r="AB612" s="360"/>
      <c r="AC612" s="360"/>
      <c r="AD612" s="360"/>
      <c r="AE612" s="360"/>
      <c r="AF612" s="360"/>
      <c r="AG612" s="360"/>
      <c r="AH612" s="360"/>
    </row>
    <row r="613" spans="12:34" ht="45.95" customHeight="1" x14ac:dyDescent="0.55000000000000004">
      <c r="L613" s="360"/>
      <c r="M613" s="360"/>
      <c r="N613" s="384"/>
      <c r="O613" s="384"/>
      <c r="P613" s="384"/>
      <c r="Q613" s="384"/>
      <c r="R613" s="384"/>
      <c r="S613" s="360"/>
      <c r="Z613" s="360"/>
      <c r="AA613" s="360"/>
      <c r="AB613" s="360"/>
      <c r="AC613" s="360"/>
      <c r="AD613" s="360"/>
      <c r="AE613" s="360"/>
      <c r="AF613" s="360"/>
      <c r="AG613" s="360"/>
      <c r="AH613" s="360"/>
    </row>
    <row r="614" spans="12:34" ht="45.95" customHeight="1" x14ac:dyDescent="0.55000000000000004">
      <c r="L614" s="360"/>
      <c r="M614" s="360"/>
      <c r="N614" s="384"/>
      <c r="O614" s="384"/>
      <c r="P614" s="384"/>
      <c r="Q614" s="384"/>
      <c r="R614" s="384"/>
      <c r="S614" s="360"/>
      <c r="Z614" s="360"/>
      <c r="AA614" s="360"/>
      <c r="AB614" s="360"/>
      <c r="AC614" s="360"/>
      <c r="AD614" s="360"/>
      <c r="AE614" s="360"/>
      <c r="AF614" s="360"/>
      <c r="AG614" s="360"/>
      <c r="AH614" s="360"/>
    </row>
    <row r="615" spans="12:34" ht="45.95" customHeight="1" x14ac:dyDescent="0.55000000000000004">
      <c r="L615" s="360"/>
      <c r="M615" s="360"/>
      <c r="N615" s="384"/>
      <c r="O615" s="384"/>
      <c r="P615" s="384"/>
      <c r="Q615" s="384"/>
      <c r="R615" s="384"/>
      <c r="S615" s="360"/>
      <c r="Z615" s="360"/>
      <c r="AA615" s="360"/>
      <c r="AB615" s="360"/>
      <c r="AC615" s="360"/>
      <c r="AD615" s="360"/>
      <c r="AE615" s="360"/>
      <c r="AF615" s="360"/>
      <c r="AG615" s="360"/>
      <c r="AH615" s="360"/>
    </row>
    <row r="616" spans="12:34" ht="45.95" customHeight="1" x14ac:dyDescent="0.55000000000000004">
      <c r="L616" s="360"/>
      <c r="M616" s="360"/>
      <c r="N616" s="384"/>
      <c r="O616" s="384"/>
      <c r="P616" s="384"/>
      <c r="Q616" s="384"/>
      <c r="R616" s="384"/>
      <c r="S616" s="360"/>
      <c r="Z616" s="360"/>
      <c r="AA616" s="360"/>
      <c r="AB616" s="360"/>
      <c r="AC616" s="360"/>
      <c r="AD616" s="360"/>
      <c r="AE616" s="360"/>
      <c r="AF616" s="360"/>
      <c r="AG616" s="360"/>
      <c r="AH616" s="360"/>
    </row>
    <row r="617" spans="12:34" ht="45.95" customHeight="1" x14ac:dyDescent="0.55000000000000004">
      <c r="L617" s="360"/>
      <c r="M617" s="360"/>
      <c r="N617" s="384"/>
      <c r="O617" s="384"/>
      <c r="P617" s="384"/>
      <c r="Q617" s="384"/>
      <c r="R617" s="384"/>
      <c r="S617" s="360"/>
      <c r="Z617" s="360"/>
      <c r="AA617" s="360"/>
      <c r="AB617" s="360"/>
      <c r="AC617" s="360"/>
      <c r="AD617" s="360"/>
      <c r="AE617" s="360"/>
      <c r="AF617" s="360"/>
      <c r="AG617" s="360"/>
      <c r="AH617" s="360"/>
    </row>
    <row r="618" spans="12:34" ht="45.95" customHeight="1" x14ac:dyDescent="0.55000000000000004">
      <c r="L618" s="360"/>
      <c r="M618" s="360"/>
      <c r="N618" s="384"/>
      <c r="O618" s="384"/>
      <c r="P618" s="384"/>
      <c r="Q618" s="384"/>
      <c r="R618" s="384"/>
      <c r="S618" s="360"/>
      <c r="Z618" s="360"/>
      <c r="AA618" s="360"/>
      <c r="AB618" s="360"/>
      <c r="AC618" s="360"/>
      <c r="AD618" s="360"/>
      <c r="AE618" s="360"/>
      <c r="AF618" s="360"/>
      <c r="AG618" s="360"/>
      <c r="AH618" s="360"/>
    </row>
    <row r="619" spans="12:34" ht="45.95" customHeight="1" x14ac:dyDescent="0.55000000000000004">
      <c r="L619" s="360"/>
      <c r="M619" s="360"/>
      <c r="N619" s="384"/>
      <c r="O619" s="384"/>
      <c r="P619" s="384"/>
      <c r="Q619" s="384"/>
      <c r="R619" s="384"/>
      <c r="S619" s="360"/>
      <c r="Z619" s="360"/>
      <c r="AA619" s="360"/>
      <c r="AB619" s="360"/>
      <c r="AC619" s="360"/>
      <c r="AD619" s="360"/>
      <c r="AE619" s="360"/>
      <c r="AF619" s="360"/>
      <c r="AG619" s="360"/>
      <c r="AH619" s="360"/>
    </row>
    <row r="620" spans="12:34" ht="45.95" customHeight="1" x14ac:dyDescent="0.55000000000000004">
      <c r="L620" s="360"/>
      <c r="M620" s="360"/>
      <c r="N620" s="384"/>
      <c r="O620" s="384"/>
      <c r="P620" s="384"/>
      <c r="Q620" s="384"/>
      <c r="R620" s="384"/>
      <c r="S620" s="360"/>
      <c r="Z620" s="360"/>
      <c r="AA620" s="360"/>
      <c r="AB620" s="360"/>
      <c r="AC620" s="360"/>
      <c r="AD620" s="360"/>
      <c r="AE620" s="360"/>
      <c r="AF620" s="360"/>
      <c r="AG620" s="360"/>
      <c r="AH620" s="360"/>
    </row>
    <row r="621" spans="12:34" ht="45.95" customHeight="1" x14ac:dyDescent="0.55000000000000004">
      <c r="L621" s="360"/>
      <c r="M621" s="360"/>
      <c r="N621" s="384"/>
      <c r="O621" s="384"/>
      <c r="P621" s="384"/>
      <c r="Q621" s="384"/>
      <c r="R621" s="384"/>
      <c r="S621" s="360"/>
      <c r="Z621" s="360"/>
      <c r="AA621" s="360"/>
      <c r="AB621" s="360"/>
      <c r="AC621" s="360"/>
      <c r="AD621" s="360"/>
      <c r="AE621" s="360"/>
      <c r="AF621" s="360"/>
      <c r="AG621" s="360"/>
      <c r="AH621" s="360"/>
    </row>
    <row r="622" spans="12:34" ht="45.95" customHeight="1" x14ac:dyDescent="0.55000000000000004">
      <c r="L622" s="360"/>
      <c r="M622" s="360"/>
      <c r="N622" s="384"/>
      <c r="O622" s="384"/>
      <c r="P622" s="384"/>
      <c r="Q622" s="384"/>
      <c r="R622" s="384"/>
      <c r="S622" s="360"/>
      <c r="Z622" s="360"/>
      <c r="AA622" s="360"/>
      <c r="AB622" s="360"/>
      <c r="AC622" s="360"/>
      <c r="AD622" s="360"/>
      <c r="AE622" s="360"/>
      <c r="AF622" s="360"/>
      <c r="AG622" s="360"/>
      <c r="AH622" s="360"/>
    </row>
    <row r="623" spans="12:34" ht="45.95" customHeight="1" x14ac:dyDescent="0.55000000000000004">
      <c r="L623" s="360"/>
      <c r="M623" s="360"/>
      <c r="N623" s="384"/>
      <c r="O623" s="384"/>
      <c r="P623" s="384"/>
      <c r="Q623" s="384"/>
      <c r="R623" s="384"/>
      <c r="S623" s="360"/>
      <c r="Z623" s="360"/>
      <c r="AA623" s="360"/>
      <c r="AB623" s="360"/>
      <c r="AC623" s="360"/>
      <c r="AD623" s="360"/>
      <c r="AE623" s="360"/>
      <c r="AF623" s="360"/>
      <c r="AG623" s="360"/>
      <c r="AH623" s="360"/>
    </row>
    <row r="624" spans="12:34" ht="45.95" customHeight="1" x14ac:dyDescent="0.55000000000000004">
      <c r="L624" s="360"/>
      <c r="M624" s="360"/>
      <c r="N624" s="384"/>
      <c r="O624" s="384"/>
      <c r="P624" s="384"/>
      <c r="Q624" s="384"/>
      <c r="R624" s="384"/>
      <c r="S624" s="360"/>
      <c r="Z624" s="360"/>
      <c r="AA624" s="360"/>
      <c r="AB624" s="360"/>
      <c r="AC624" s="360"/>
      <c r="AD624" s="360"/>
      <c r="AE624" s="360"/>
      <c r="AF624" s="360"/>
      <c r="AG624" s="360"/>
      <c r="AH624" s="360"/>
    </row>
    <row r="625" spans="12:34" ht="45.95" customHeight="1" x14ac:dyDescent="0.55000000000000004">
      <c r="L625" s="360"/>
      <c r="M625" s="360"/>
      <c r="N625" s="384"/>
      <c r="O625" s="384"/>
      <c r="P625" s="384"/>
      <c r="Q625" s="384"/>
      <c r="R625" s="384"/>
      <c r="S625" s="360"/>
      <c r="Z625" s="360"/>
      <c r="AA625" s="360"/>
      <c r="AB625" s="360"/>
      <c r="AC625" s="360"/>
      <c r="AD625" s="360"/>
      <c r="AE625" s="360"/>
      <c r="AF625" s="360"/>
      <c r="AG625" s="360"/>
      <c r="AH625" s="360"/>
    </row>
    <row r="626" spans="12:34" ht="45.95" customHeight="1" x14ac:dyDescent="0.55000000000000004">
      <c r="L626" s="360"/>
      <c r="M626" s="360"/>
      <c r="N626" s="384"/>
      <c r="O626" s="384"/>
      <c r="P626" s="384"/>
      <c r="Q626" s="384"/>
      <c r="R626" s="384"/>
      <c r="S626" s="360"/>
      <c r="Z626" s="360"/>
      <c r="AA626" s="360"/>
      <c r="AB626" s="360"/>
      <c r="AC626" s="360"/>
      <c r="AD626" s="360"/>
      <c r="AE626" s="360"/>
      <c r="AF626" s="360"/>
      <c r="AG626" s="360"/>
      <c r="AH626" s="360"/>
    </row>
    <row r="627" spans="12:34" ht="45.95" customHeight="1" x14ac:dyDescent="0.55000000000000004">
      <c r="L627" s="360"/>
      <c r="M627" s="360"/>
      <c r="N627" s="384"/>
      <c r="O627" s="384"/>
      <c r="P627" s="384"/>
      <c r="Q627" s="384"/>
      <c r="R627" s="384"/>
      <c r="S627" s="360"/>
      <c r="Z627" s="360"/>
      <c r="AA627" s="360"/>
      <c r="AB627" s="360"/>
      <c r="AC627" s="360"/>
      <c r="AD627" s="360"/>
      <c r="AE627" s="360"/>
      <c r="AF627" s="360"/>
      <c r="AG627" s="360"/>
      <c r="AH627" s="360"/>
    </row>
    <row r="628" spans="12:34" ht="45.95" customHeight="1" x14ac:dyDescent="0.55000000000000004">
      <c r="L628" s="360"/>
      <c r="M628" s="360"/>
      <c r="N628" s="384"/>
      <c r="O628" s="384"/>
      <c r="P628" s="384"/>
      <c r="Q628" s="384"/>
      <c r="R628" s="384"/>
      <c r="S628" s="360"/>
      <c r="Z628" s="360"/>
      <c r="AA628" s="360"/>
      <c r="AB628" s="360"/>
      <c r="AC628" s="360"/>
      <c r="AD628" s="360"/>
      <c r="AE628" s="360"/>
      <c r="AF628" s="360"/>
      <c r="AG628" s="360"/>
      <c r="AH628" s="360"/>
    </row>
    <row r="629" spans="12:34" ht="45.95" customHeight="1" x14ac:dyDescent="0.55000000000000004">
      <c r="L629" s="360"/>
      <c r="M629" s="360"/>
      <c r="N629" s="384"/>
      <c r="O629" s="384"/>
      <c r="P629" s="384"/>
      <c r="Q629" s="384"/>
      <c r="R629" s="384"/>
      <c r="S629" s="360"/>
      <c r="Z629" s="360"/>
      <c r="AA629" s="360"/>
      <c r="AB629" s="360"/>
      <c r="AC629" s="360"/>
      <c r="AD629" s="360"/>
      <c r="AE629" s="360"/>
      <c r="AF629" s="360"/>
      <c r="AG629" s="360"/>
      <c r="AH629" s="360"/>
    </row>
    <row r="630" spans="12:34" ht="45.95" customHeight="1" x14ac:dyDescent="0.55000000000000004">
      <c r="L630" s="360"/>
      <c r="M630" s="360"/>
      <c r="N630" s="384"/>
      <c r="O630" s="384"/>
      <c r="P630" s="384"/>
      <c r="Q630" s="384"/>
      <c r="R630" s="384"/>
      <c r="S630" s="360"/>
      <c r="Z630" s="360"/>
      <c r="AA630" s="360"/>
      <c r="AB630" s="360"/>
      <c r="AC630" s="360"/>
      <c r="AD630" s="360"/>
      <c r="AE630" s="360"/>
      <c r="AF630" s="360"/>
      <c r="AG630" s="360"/>
      <c r="AH630" s="360"/>
    </row>
    <row r="631" spans="12:34" ht="45.95" customHeight="1" x14ac:dyDescent="0.55000000000000004">
      <c r="L631" s="360"/>
      <c r="M631" s="360"/>
      <c r="N631" s="384"/>
      <c r="O631" s="384"/>
      <c r="P631" s="384"/>
      <c r="Q631" s="384"/>
      <c r="R631" s="384"/>
      <c r="S631" s="360"/>
      <c r="Z631" s="360"/>
      <c r="AA631" s="360"/>
      <c r="AB631" s="360"/>
      <c r="AC631" s="360"/>
      <c r="AD631" s="360"/>
      <c r="AE631" s="360"/>
      <c r="AF631" s="360"/>
      <c r="AG631" s="360"/>
      <c r="AH631" s="360"/>
    </row>
    <row r="632" spans="12:34" ht="45.95" customHeight="1" x14ac:dyDescent="0.55000000000000004">
      <c r="L632" s="360"/>
      <c r="M632" s="360"/>
      <c r="N632" s="384"/>
      <c r="O632" s="384"/>
      <c r="P632" s="384"/>
      <c r="Q632" s="384"/>
      <c r="R632" s="384"/>
      <c r="S632" s="360"/>
      <c r="Z632" s="360"/>
      <c r="AA632" s="360"/>
      <c r="AB632" s="360"/>
      <c r="AC632" s="360"/>
      <c r="AD632" s="360"/>
      <c r="AE632" s="360"/>
      <c r="AF632" s="360"/>
      <c r="AG632" s="360"/>
      <c r="AH632" s="360"/>
    </row>
    <row r="633" spans="12:34" ht="45.95" customHeight="1" x14ac:dyDescent="0.55000000000000004">
      <c r="L633" s="360"/>
      <c r="M633" s="360"/>
      <c r="N633" s="384"/>
      <c r="O633" s="384"/>
      <c r="P633" s="384"/>
      <c r="Q633" s="384"/>
      <c r="R633" s="384"/>
      <c r="S633" s="360"/>
      <c r="Z633" s="360"/>
      <c r="AA633" s="360"/>
      <c r="AB633" s="360"/>
      <c r="AC633" s="360"/>
      <c r="AD633" s="360"/>
      <c r="AE633" s="360"/>
      <c r="AF633" s="360"/>
      <c r="AG633" s="360"/>
      <c r="AH633" s="360"/>
    </row>
    <row r="634" spans="12:34" ht="45.95" customHeight="1" x14ac:dyDescent="0.55000000000000004">
      <c r="L634" s="360"/>
      <c r="M634" s="360"/>
      <c r="N634" s="384"/>
      <c r="O634" s="384"/>
      <c r="P634" s="384"/>
      <c r="Q634" s="384"/>
      <c r="R634" s="384"/>
      <c r="S634" s="360"/>
      <c r="Z634" s="360"/>
      <c r="AA634" s="360"/>
      <c r="AB634" s="360"/>
      <c r="AC634" s="360"/>
      <c r="AD634" s="360"/>
      <c r="AE634" s="360"/>
      <c r="AF634" s="360"/>
      <c r="AG634" s="360"/>
      <c r="AH634" s="360"/>
    </row>
    <row r="635" spans="12:34" ht="45.95" customHeight="1" x14ac:dyDescent="0.55000000000000004">
      <c r="L635" s="360"/>
      <c r="M635" s="360"/>
      <c r="N635" s="384"/>
      <c r="O635" s="384"/>
      <c r="P635" s="384"/>
      <c r="Q635" s="384"/>
      <c r="R635" s="384"/>
      <c r="S635" s="360"/>
      <c r="Z635" s="360"/>
      <c r="AA635" s="360"/>
      <c r="AB635" s="360"/>
      <c r="AC635" s="360"/>
      <c r="AD635" s="360"/>
      <c r="AE635" s="360"/>
      <c r="AF635" s="360"/>
      <c r="AG635" s="360"/>
      <c r="AH635" s="360"/>
    </row>
    <row r="636" spans="12:34" ht="45.95" customHeight="1" x14ac:dyDescent="0.55000000000000004">
      <c r="L636" s="360"/>
      <c r="M636" s="360"/>
      <c r="N636" s="384"/>
      <c r="O636" s="384"/>
      <c r="P636" s="384"/>
      <c r="Q636" s="384"/>
      <c r="R636" s="384"/>
      <c r="S636" s="360"/>
      <c r="Z636" s="360"/>
      <c r="AA636" s="360"/>
      <c r="AB636" s="360"/>
      <c r="AC636" s="360"/>
      <c r="AD636" s="360"/>
      <c r="AE636" s="360"/>
      <c r="AF636" s="360"/>
      <c r="AG636" s="360"/>
      <c r="AH636" s="360"/>
    </row>
    <row r="637" spans="12:34" ht="45.95" customHeight="1" x14ac:dyDescent="0.55000000000000004">
      <c r="L637" s="360"/>
      <c r="M637" s="360"/>
      <c r="N637" s="384"/>
      <c r="O637" s="384"/>
      <c r="P637" s="384"/>
      <c r="Q637" s="384"/>
      <c r="R637" s="384"/>
      <c r="S637" s="360"/>
      <c r="Z637" s="360"/>
      <c r="AA637" s="360"/>
      <c r="AB637" s="360"/>
      <c r="AC637" s="360"/>
      <c r="AD637" s="360"/>
      <c r="AE637" s="360"/>
      <c r="AF637" s="360"/>
      <c r="AG637" s="360"/>
      <c r="AH637" s="360"/>
    </row>
    <row r="638" spans="12:34" ht="45.95" customHeight="1" x14ac:dyDescent="0.55000000000000004">
      <c r="L638" s="360"/>
      <c r="M638" s="360"/>
      <c r="N638" s="384"/>
      <c r="O638" s="384"/>
      <c r="P638" s="384"/>
      <c r="Q638" s="384"/>
      <c r="R638" s="384"/>
      <c r="S638" s="360"/>
      <c r="Z638" s="360"/>
      <c r="AA638" s="360"/>
      <c r="AB638" s="360"/>
      <c r="AC638" s="360"/>
      <c r="AD638" s="360"/>
      <c r="AE638" s="360"/>
      <c r="AF638" s="360"/>
      <c r="AG638" s="360"/>
      <c r="AH638" s="360"/>
    </row>
    <row r="639" spans="12:34" ht="45.95" customHeight="1" x14ac:dyDescent="0.55000000000000004">
      <c r="L639" s="360"/>
      <c r="M639" s="360"/>
      <c r="N639" s="384"/>
      <c r="O639" s="384"/>
      <c r="P639" s="384"/>
      <c r="Q639" s="384"/>
      <c r="R639" s="384"/>
      <c r="S639" s="360"/>
      <c r="Z639" s="360"/>
      <c r="AA639" s="360"/>
      <c r="AB639" s="360"/>
      <c r="AC639" s="360"/>
      <c r="AD639" s="360"/>
      <c r="AE639" s="360"/>
      <c r="AF639" s="360"/>
      <c r="AG639" s="360"/>
      <c r="AH639" s="360"/>
    </row>
    <row r="640" spans="12:34" ht="45.95" customHeight="1" x14ac:dyDescent="0.55000000000000004">
      <c r="L640" s="360"/>
      <c r="M640" s="360"/>
      <c r="N640" s="384"/>
      <c r="O640" s="384"/>
      <c r="P640" s="384"/>
      <c r="Q640" s="384"/>
      <c r="R640" s="384"/>
      <c r="S640" s="360"/>
      <c r="Z640" s="360"/>
      <c r="AA640" s="360"/>
      <c r="AB640" s="360"/>
      <c r="AC640" s="360"/>
      <c r="AD640" s="360"/>
      <c r="AE640" s="360"/>
      <c r="AF640" s="360"/>
      <c r="AG640" s="360"/>
      <c r="AH640" s="360"/>
    </row>
    <row r="641" spans="12:34" ht="45.95" customHeight="1" x14ac:dyDescent="0.55000000000000004">
      <c r="L641" s="360"/>
      <c r="M641" s="360"/>
      <c r="N641" s="384"/>
      <c r="O641" s="384"/>
      <c r="P641" s="384"/>
      <c r="Q641" s="384"/>
      <c r="R641" s="384"/>
      <c r="S641" s="360"/>
      <c r="Z641" s="360"/>
      <c r="AA641" s="360"/>
      <c r="AB641" s="360"/>
      <c r="AC641" s="360"/>
      <c r="AD641" s="360"/>
      <c r="AE641" s="360"/>
      <c r="AF641" s="360"/>
      <c r="AG641" s="360"/>
      <c r="AH641" s="360"/>
    </row>
    <row r="642" spans="12:34" ht="45.95" customHeight="1" x14ac:dyDescent="0.55000000000000004">
      <c r="L642" s="360"/>
      <c r="M642" s="360"/>
      <c r="N642" s="384"/>
      <c r="O642" s="384"/>
      <c r="P642" s="384"/>
      <c r="Q642" s="384"/>
      <c r="R642" s="384"/>
      <c r="S642" s="360"/>
      <c r="Z642" s="360"/>
      <c r="AA642" s="360"/>
      <c r="AB642" s="360"/>
      <c r="AC642" s="360"/>
      <c r="AD642" s="360"/>
      <c r="AE642" s="360"/>
      <c r="AF642" s="360"/>
      <c r="AG642" s="360"/>
      <c r="AH642" s="360"/>
    </row>
    <row r="643" spans="12:34" ht="45.95" customHeight="1" x14ac:dyDescent="0.55000000000000004">
      <c r="L643" s="360"/>
      <c r="M643" s="360"/>
      <c r="N643" s="384"/>
      <c r="O643" s="384"/>
      <c r="P643" s="384"/>
      <c r="Q643" s="384"/>
      <c r="R643" s="384"/>
      <c r="S643" s="360"/>
      <c r="Z643" s="360"/>
      <c r="AA643" s="360"/>
      <c r="AB643" s="360"/>
      <c r="AC643" s="360"/>
      <c r="AD643" s="360"/>
      <c r="AE643" s="360"/>
      <c r="AF643" s="360"/>
      <c r="AG643" s="360"/>
      <c r="AH643" s="360"/>
    </row>
    <row r="644" spans="12:34" ht="45.95" customHeight="1" x14ac:dyDescent="0.55000000000000004">
      <c r="L644" s="360"/>
      <c r="M644" s="360"/>
      <c r="N644" s="384"/>
      <c r="O644" s="384"/>
      <c r="P644" s="384"/>
      <c r="Q644" s="384"/>
      <c r="R644" s="384"/>
      <c r="S644" s="360"/>
      <c r="Z644" s="360"/>
      <c r="AA644" s="360"/>
      <c r="AB644" s="360"/>
      <c r="AC644" s="360"/>
      <c r="AD644" s="360"/>
      <c r="AE644" s="360"/>
      <c r="AF644" s="360"/>
      <c r="AG644" s="360"/>
      <c r="AH644" s="360"/>
    </row>
    <row r="645" spans="12:34" ht="45.95" customHeight="1" x14ac:dyDescent="0.55000000000000004">
      <c r="L645" s="360"/>
      <c r="M645" s="360"/>
      <c r="N645" s="384"/>
      <c r="O645" s="384"/>
      <c r="P645" s="384"/>
      <c r="Q645" s="384"/>
      <c r="R645" s="384"/>
      <c r="S645" s="360"/>
      <c r="Z645" s="360"/>
      <c r="AA645" s="360"/>
      <c r="AB645" s="360"/>
      <c r="AC645" s="360"/>
      <c r="AD645" s="360"/>
      <c r="AE645" s="360"/>
      <c r="AF645" s="360"/>
      <c r="AG645" s="360"/>
      <c r="AH645" s="360"/>
    </row>
    <row r="646" spans="12:34" ht="45.95" customHeight="1" x14ac:dyDescent="0.55000000000000004">
      <c r="L646" s="360"/>
      <c r="M646" s="360"/>
      <c r="N646" s="384"/>
      <c r="O646" s="384"/>
      <c r="P646" s="384"/>
      <c r="Q646" s="384"/>
      <c r="R646" s="384"/>
      <c r="S646" s="360"/>
      <c r="Z646" s="360"/>
      <c r="AA646" s="360"/>
      <c r="AB646" s="360"/>
      <c r="AC646" s="360"/>
      <c r="AD646" s="360"/>
      <c r="AE646" s="360"/>
      <c r="AF646" s="360"/>
      <c r="AG646" s="360"/>
      <c r="AH646" s="360"/>
    </row>
    <row r="647" spans="12:34" ht="45.95" customHeight="1" x14ac:dyDescent="0.55000000000000004">
      <c r="L647" s="360"/>
      <c r="M647" s="360"/>
      <c r="N647" s="384"/>
      <c r="O647" s="384"/>
      <c r="P647" s="384"/>
      <c r="Q647" s="384"/>
      <c r="R647" s="384"/>
      <c r="S647" s="360"/>
    </row>
    <row r="648" spans="12:34" ht="45.95" customHeight="1" x14ac:dyDescent="0.55000000000000004">
      <c r="L648" s="360"/>
      <c r="M648" s="360"/>
      <c r="N648" s="384"/>
      <c r="O648" s="384"/>
      <c r="P648" s="384"/>
      <c r="Q648" s="384"/>
      <c r="R648" s="384"/>
      <c r="S648" s="360"/>
    </row>
    <row r="649" spans="12:34" ht="45.95" customHeight="1" x14ac:dyDescent="0.55000000000000004">
      <c r="L649" s="360"/>
      <c r="M649" s="360"/>
      <c r="N649" s="384"/>
      <c r="O649" s="384"/>
      <c r="P649" s="384"/>
      <c r="Q649" s="384"/>
      <c r="R649" s="384"/>
      <c r="S649" s="360"/>
    </row>
    <row r="650" spans="12:34" ht="45.95" customHeight="1" x14ac:dyDescent="0.55000000000000004">
      <c r="L650" s="360"/>
      <c r="M650" s="360"/>
      <c r="N650" s="384"/>
      <c r="O650" s="384"/>
      <c r="P650" s="384"/>
      <c r="Q650" s="384"/>
      <c r="R650" s="384"/>
      <c r="S650" s="360"/>
    </row>
    <row r="651" spans="12:34" ht="45.95" customHeight="1" x14ac:dyDescent="0.55000000000000004">
      <c r="L651" s="360"/>
      <c r="M651" s="360"/>
      <c r="N651" s="384"/>
      <c r="O651" s="384"/>
      <c r="P651" s="384"/>
      <c r="Q651" s="384"/>
      <c r="R651" s="384"/>
      <c r="S651" s="360"/>
    </row>
    <row r="652" spans="12:34" ht="45.95" customHeight="1" x14ac:dyDescent="0.55000000000000004">
      <c r="L652" s="360"/>
      <c r="M652" s="360"/>
      <c r="N652" s="384"/>
      <c r="O652" s="384"/>
      <c r="P652" s="384"/>
      <c r="Q652" s="384"/>
      <c r="R652" s="384"/>
      <c r="S652" s="360"/>
    </row>
    <row r="653" spans="12:34" ht="45.95" customHeight="1" x14ac:dyDescent="0.55000000000000004">
      <c r="L653" s="360"/>
      <c r="M653" s="360"/>
      <c r="N653" s="384"/>
      <c r="O653" s="384"/>
      <c r="P653" s="384"/>
      <c r="Q653" s="384"/>
      <c r="R653" s="384"/>
      <c r="S653" s="360"/>
    </row>
    <row r="654" spans="12:34" ht="45.95" customHeight="1" x14ac:dyDescent="0.55000000000000004">
      <c r="L654" s="360"/>
      <c r="M654" s="360"/>
      <c r="N654" s="384"/>
      <c r="O654" s="384"/>
      <c r="P654" s="384"/>
      <c r="Q654" s="384"/>
      <c r="R654" s="384"/>
      <c r="S654" s="360"/>
    </row>
    <row r="655" spans="12:34" ht="45.95" customHeight="1" x14ac:dyDescent="0.55000000000000004">
      <c r="L655" s="360"/>
      <c r="M655" s="360"/>
      <c r="N655" s="384"/>
      <c r="O655" s="384"/>
      <c r="P655" s="384"/>
      <c r="Q655" s="384"/>
      <c r="R655" s="384"/>
      <c r="S655" s="360"/>
    </row>
    <row r="656" spans="12:34" ht="45.95" customHeight="1" x14ac:dyDescent="0.55000000000000004">
      <c r="L656" s="360"/>
      <c r="M656" s="360"/>
      <c r="N656" s="384"/>
      <c r="O656" s="384"/>
      <c r="P656" s="384"/>
      <c r="Q656" s="384"/>
      <c r="R656" s="384"/>
      <c r="S656" s="360"/>
    </row>
    <row r="657" spans="12:19" ht="45.95" customHeight="1" x14ac:dyDescent="0.55000000000000004">
      <c r="L657" s="360"/>
      <c r="M657" s="360"/>
      <c r="N657" s="384"/>
      <c r="O657" s="384"/>
      <c r="P657" s="384"/>
      <c r="Q657" s="384"/>
      <c r="R657" s="384"/>
      <c r="S657" s="360"/>
    </row>
    <row r="658" spans="12:19" ht="45.95" customHeight="1" x14ac:dyDescent="0.55000000000000004">
      <c r="L658" s="360"/>
      <c r="M658" s="360"/>
      <c r="N658" s="384"/>
      <c r="O658" s="384"/>
      <c r="P658" s="384"/>
      <c r="Q658" s="384"/>
      <c r="R658" s="384"/>
      <c r="S658" s="360"/>
    </row>
    <row r="659" spans="12:19" ht="45.95" customHeight="1" x14ac:dyDescent="0.55000000000000004">
      <c r="L659" s="360"/>
      <c r="M659" s="360"/>
      <c r="N659" s="384"/>
      <c r="O659" s="384"/>
      <c r="P659" s="384"/>
      <c r="Q659" s="384"/>
      <c r="R659" s="384"/>
      <c r="S659" s="360"/>
    </row>
    <row r="660" spans="12:19" ht="45.95" customHeight="1" x14ac:dyDescent="0.55000000000000004">
      <c r="L660" s="360"/>
      <c r="M660" s="360"/>
      <c r="N660" s="384"/>
      <c r="O660" s="384"/>
      <c r="P660" s="384"/>
      <c r="Q660" s="384"/>
      <c r="R660" s="384"/>
      <c r="S660" s="360"/>
    </row>
    <row r="661" spans="12:19" ht="45.95" customHeight="1" x14ac:dyDescent="0.55000000000000004">
      <c r="L661" s="360"/>
      <c r="M661" s="360"/>
      <c r="N661" s="384"/>
      <c r="O661" s="384"/>
      <c r="P661" s="384"/>
      <c r="Q661" s="384"/>
      <c r="R661" s="384"/>
      <c r="S661" s="360"/>
    </row>
  </sheetData>
  <sheetProtection formatCells="0" formatColumns="0" formatRows="0"/>
  <mergeCells count="19">
    <mergeCell ref="BQ4:BR4"/>
    <mergeCell ref="BT4:BU4"/>
    <mergeCell ref="BW4:BX4"/>
    <mergeCell ref="T2:T3"/>
    <mergeCell ref="AI2:AI3"/>
    <mergeCell ref="AW2:AW3"/>
    <mergeCell ref="U4:V4"/>
    <mergeCell ref="AJ43:AK44"/>
    <mergeCell ref="U9:V9"/>
    <mergeCell ref="AP23:AQ23"/>
    <mergeCell ref="U2:V3"/>
    <mergeCell ref="U7:V8"/>
    <mergeCell ref="U5:V5"/>
    <mergeCell ref="AJ2:AK3"/>
    <mergeCell ref="AJ5:AK5"/>
    <mergeCell ref="AJ7:AK8"/>
    <mergeCell ref="AP15:AP16"/>
    <mergeCell ref="AP18:AP19"/>
    <mergeCell ref="AP20:AP21"/>
  </mergeCells>
  <conditionalFormatting sqref="D2:J16">
    <cfRule type="cellIs" dxfId="29" priority="14" operator="notEqual">
      <formula>0</formula>
    </cfRule>
  </conditionalFormatting>
  <conditionalFormatting sqref="AA2:AE12">
    <cfRule type="cellIs" dxfId="28" priority="8" operator="notEqual">
      <formula>0</formula>
    </cfRule>
  </conditionalFormatting>
  <conditionalFormatting sqref="N2:N16">
    <cfRule type="cellIs" dxfId="27" priority="5" operator="notEqual">
      <formula>0</formula>
    </cfRule>
  </conditionalFormatting>
  <conditionalFormatting sqref="O2:O16">
    <cfRule type="cellIs" dxfId="26" priority="4" operator="notEqual">
      <formula>0</formula>
    </cfRule>
  </conditionalFormatting>
  <conditionalFormatting sqref="P2:P16">
    <cfRule type="cellIs" dxfId="25" priority="3" operator="notEqual">
      <formula>0</formula>
    </cfRule>
  </conditionalFormatting>
  <conditionalFormatting sqref="Q2:Q16">
    <cfRule type="cellIs" dxfId="24" priority="2" operator="notEqual">
      <formula>0</formula>
    </cfRule>
  </conditionalFormatting>
  <conditionalFormatting sqref="R2:R16">
    <cfRule type="cellIs" dxfId="23" priority="1" operator="notEqual">
      <formula>0</formula>
    </cfRule>
  </conditionalFormatting>
  <printOptions verticalCentered="1"/>
  <pageMargins left="0" right="0" top="0" bottom="0" header="0" footer="0"/>
  <pageSetup paperSize="9" scale="22" fitToWidth="0" orientation="landscape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6"/>
  <sheetViews>
    <sheetView zoomScale="85" zoomScaleNormal="85" workbookViewId="0">
      <pane ySplit="1" topLeftCell="A2" activePane="bottomLeft" state="frozen"/>
      <selection activeCell="J23" sqref="J23"/>
      <selection pane="bottomLeft" activeCell="P16" sqref="P16"/>
    </sheetView>
  </sheetViews>
  <sheetFormatPr defaultRowHeight="15" x14ac:dyDescent="0.25"/>
  <cols>
    <col min="1" max="1" width="27" style="15" customWidth="1"/>
    <col min="2" max="7" width="9.140625" style="18"/>
    <col min="8" max="16384" width="9.140625" style="15"/>
  </cols>
  <sheetData>
    <row r="1" spans="1:11" x14ac:dyDescent="0.25">
      <c r="A1" s="56" t="s">
        <v>49</v>
      </c>
      <c r="B1" s="20">
        <v>0.75</v>
      </c>
      <c r="C1" s="20">
        <v>1</v>
      </c>
      <c r="D1" s="20">
        <v>2</v>
      </c>
      <c r="E1" s="20">
        <v>1.75</v>
      </c>
      <c r="F1" s="20">
        <v>1.25</v>
      </c>
      <c r="G1" s="20">
        <v>1.5</v>
      </c>
    </row>
    <row r="2" spans="1:11" x14ac:dyDescent="0.25">
      <c r="A2" s="21" t="str">
        <f>'US MTM - Calculation (Regular)'!B2</f>
        <v>1CHE</v>
      </c>
      <c r="B2" s="22">
        <v>0</v>
      </c>
      <c r="C2" s="22">
        <v>0.375</v>
      </c>
      <c r="D2" s="22">
        <v>0.625</v>
      </c>
      <c r="E2" s="22">
        <v>0.625</v>
      </c>
      <c r="F2" s="22">
        <v>0.375</v>
      </c>
      <c r="G2" s="22">
        <v>0.5</v>
      </c>
    </row>
    <row r="3" spans="1:11" x14ac:dyDescent="0.25">
      <c r="A3" s="21" t="str">
        <f>'US MTM - Calculation (Regular)'!B3</f>
        <v>2GIR</v>
      </c>
      <c r="B3" s="22">
        <v>0</v>
      </c>
      <c r="C3" s="22">
        <v>0.125</v>
      </c>
      <c r="D3" s="22">
        <v>0.25</v>
      </c>
      <c r="E3" s="22">
        <v>0.22222222222222221</v>
      </c>
      <c r="F3" s="22">
        <v>0.16666666666666666</v>
      </c>
      <c r="G3" s="22">
        <v>0.125</v>
      </c>
    </row>
    <row r="4" spans="1:11" x14ac:dyDescent="0.25">
      <c r="A4" s="19" t="str">
        <f>'US MTM - Calculation (Regular)'!B4</f>
        <v>3SEAT</v>
      </c>
      <c r="B4" s="22"/>
      <c r="C4" s="22"/>
      <c r="D4" s="22"/>
      <c r="E4" s="22"/>
      <c r="F4" s="22"/>
      <c r="G4" s="22"/>
    </row>
    <row r="5" spans="1:11" x14ac:dyDescent="0.25">
      <c r="A5" s="21" t="str">
        <f>'US MTM - Calculation (Regular)'!B5</f>
        <v>4LEN</v>
      </c>
      <c r="B5" s="22">
        <v>0.125</v>
      </c>
      <c r="C5" s="22">
        <v>0.25</v>
      </c>
      <c r="D5" s="22">
        <v>0.5</v>
      </c>
      <c r="E5" s="22">
        <v>0.44444444444444442</v>
      </c>
      <c r="F5" s="22">
        <v>0.33333333333333331</v>
      </c>
      <c r="G5" s="22">
        <v>0.25</v>
      </c>
    </row>
    <row r="6" spans="1:11" x14ac:dyDescent="0.25">
      <c r="A6" s="21" t="str">
        <f>'US MTM - Calculation (Regular)'!B6</f>
        <v>5FRTLEN</v>
      </c>
      <c r="B6" s="22">
        <v>0.125</v>
      </c>
      <c r="C6" s="22">
        <v>0.25</v>
      </c>
      <c r="D6" s="22">
        <v>0.5</v>
      </c>
      <c r="E6" s="22">
        <v>0.44444444444444442</v>
      </c>
      <c r="F6" s="22">
        <v>0.33333333333333331</v>
      </c>
      <c r="G6" s="22">
        <v>0.25</v>
      </c>
    </row>
    <row r="7" spans="1:11" x14ac:dyDescent="0.25">
      <c r="A7" s="19" t="str">
        <f>'US MTM - Calculation (Regular)'!B7</f>
        <v>6PP</v>
      </c>
      <c r="B7" s="22"/>
      <c r="C7" s="22"/>
      <c r="D7" s="22"/>
      <c r="E7" s="22"/>
      <c r="F7" s="22"/>
      <c r="G7" s="22"/>
    </row>
    <row r="8" spans="1:11" x14ac:dyDescent="0.25">
      <c r="A8" s="19" t="str">
        <f>'US MTM - Calculation (Regular)'!B8</f>
        <v>7BCKWDTH</v>
      </c>
      <c r="B8" s="22"/>
      <c r="C8" s="22"/>
      <c r="D8" s="22"/>
      <c r="E8" s="22"/>
      <c r="F8" s="22"/>
      <c r="G8" s="22"/>
      <c r="K8" s="16"/>
    </row>
    <row r="9" spans="1:11" x14ac:dyDescent="0.25">
      <c r="A9" s="19" t="str">
        <f>'US MTM - Calculation (Regular)'!B9</f>
        <v>8SLVOUT</v>
      </c>
      <c r="B9" s="22"/>
      <c r="C9" s="22"/>
      <c r="D9" s="22"/>
      <c r="E9" s="22"/>
      <c r="F9" s="22"/>
      <c r="G9" s="22"/>
    </row>
    <row r="10" spans="1:11" x14ac:dyDescent="0.25">
      <c r="A10" s="21" t="str">
        <f>'US MTM - Calculation (Regular)'!B10</f>
        <v>9BICEP</v>
      </c>
      <c r="B10" s="22">
        <f>C10*0.75</f>
        <v>0.75</v>
      </c>
      <c r="C10" s="22">
        <v>1</v>
      </c>
      <c r="D10" s="22">
        <v>2</v>
      </c>
      <c r="E10" s="22">
        <v>1.75</v>
      </c>
      <c r="F10" s="22">
        <v>1.25</v>
      </c>
      <c r="G10" s="22">
        <f>C10*1.5</f>
        <v>1.5</v>
      </c>
    </row>
    <row r="11" spans="1:11" x14ac:dyDescent="0.25">
      <c r="A11" s="19" t="str">
        <f>'US MTM - Calculation (Regular)'!B11</f>
        <v>10LAPK</v>
      </c>
      <c r="B11" s="22"/>
      <c r="C11" s="22"/>
      <c r="D11" s="22"/>
      <c r="E11" s="22"/>
      <c r="F11" s="22"/>
      <c r="G11" s="22"/>
    </row>
    <row r="12" spans="1:11" x14ac:dyDescent="0.25">
      <c r="A12" s="19" t="str">
        <f>'US MTM - Calculation (Regular)'!B12</f>
        <v>11LAPP</v>
      </c>
      <c r="B12" s="22"/>
      <c r="C12" s="22"/>
      <c r="D12" s="22"/>
      <c r="E12" s="22"/>
      <c r="F12" s="22"/>
      <c r="G12" s="22"/>
    </row>
    <row r="13" spans="1:11" x14ac:dyDescent="0.25">
      <c r="A13" s="21" t="str">
        <f>'US MTM - Calculation (Regular)'!B13</f>
        <v>12BTN</v>
      </c>
      <c r="B13" s="22">
        <v>0.125</v>
      </c>
      <c r="C13" s="22">
        <v>0.25</v>
      </c>
      <c r="D13" s="22">
        <v>0.5</v>
      </c>
      <c r="E13" s="22">
        <v>0.44444444444444442</v>
      </c>
      <c r="F13" s="22">
        <v>0.33333333333333331</v>
      </c>
      <c r="G13" s="22">
        <v>0.25</v>
      </c>
    </row>
    <row r="14" spans="1:11" x14ac:dyDescent="0.25">
      <c r="A14" s="21" t="str">
        <f>'US MTM - Calculation (Regular)'!B14</f>
        <v>13WRIST</v>
      </c>
      <c r="B14" s="22">
        <v>0.25</v>
      </c>
      <c r="C14" s="22">
        <v>0.375</v>
      </c>
      <c r="D14" s="22">
        <v>0.75</v>
      </c>
      <c r="E14" s="22">
        <v>0.66666666666666663</v>
      </c>
      <c r="F14" s="22">
        <v>0.5</v>
      </c>
      <c r="G14" s="22">
        <v>0.375</v>
      </c>
    </row>
    <row r="15" spans="1:11" x14ac:dyDescent="0.25">
      <c r="A15" s="21" t="str">
        <f>'US MTM - Calculation (Regular)'!B15</f>
        <v>14AHDEPTH</v>
      </c>
      <c r="B15" s="22">
        <v>0.125</v>
      </c>
      <c r="C15" s="22">
        <v>0.25</v>
      </c>
      <c r="D15" s="22">
        <v>0.5</v>
      </c>
      <c r="E15" s="22">
        <v>0.44444444444444442</v>
      </c>
      <c r="F15" s="22">
        <v>0.33333333333333331</v>
      </c>
      <c r="G15" s="22">
        <v>0.25</v>
      </c>
    </row>
    <row r="16" spans="1:11" x14ac:dyDescent="0.25">
      <c r="A16" s="19" t="str">
        <f>'US MTM - Calculation (Regular)'!B16</f>
        <v>15VENT</v>
      </c>
      <c r="B16" s="22"/>
      <c r="C16" s="22"/>
      <c r="D16" s="22"/>
      <c r="E16" s="22"/>
      <c r="F16" s="22"/>
      <c r="G16" s="22"/>
    </row>
    <row r="20" spans="2:10" x14ac:dyDescent="0.25">
      <c r="B20" s="17"/>
      <c r="C20" s="17"/>
      <c r="D20" s="17"/>
      <c r="E20" s="17"/>
      <c r="F20" s="17"/>
      <c r="G20" s="17"/>
      <c r="H20" s="16"/>
      <c r="I20" s="16"/>
      <c r="J20" s="16"/>
    </row>
    <row r="21" spans="2:10" x14ac:dyDescent="0.25">
      <c r="B21" s="17"/>
      <c r="C21" s="17"/>
      <c r="D21" s="17"/>
      <c r="E21" s="17"/>
      <c r="F21" s="17"/>
      <c r="G21" s="17"/>
    </row>
    <row r="22" spans="2:10" x14ac:dyDescent="0.25">
      <c r="B22" s="17"/>
      <c r="C22" s="17"/>
      <c r="D22" s="17"/>
      <c r="E22" s="17"/>
      <c r="F22" s="17"/>
      <c r="G22" s="17"/>
      <c r="H22" s="16"/>
    </row>
    <row r="23" spans="2:10" x14ac:dyDescent="0.25">
      <c r="B23" s="17"/>
      <c r="C23" s="17"/>
      <c r="D23" s="17"/>
      <c r="E23" s="17"/>
      <c r="F23" s="17"/>
      <c r="G23" s="17"/>
    </row>
    <row r="24" spans="2:10" x14ac:dyDescent="0.25">
      <c r="B24" s="17"/>
      <c r="C24" s="17"/>
      <c r="D24" s="17"/>
      <c r="E24" s="17"/>
      <c r="F24" s="17"/>
      <c r="G24" s="17"/>
    </row>
    <row r="25" spans="2:10" x14ac:dyDescent="0.25">
      <c r="B25" s="17"/>
      <c r="C25" s="17"/>
      <c r="D25" s="17"/>
      <c r="E25" s="17"/>
      <c r="F25" s="17"/>
      <c r="G25" s="17"/>
    </row>
    <row r="26" spans="2:10" x14ac:dyDescent="0.25">
      <c r="B26" s="17"/>
      <c r="C26" s="17"/>
      <c r="D26" s="17"/>
      <c r="E26" s="17"/>
      <c r="F26" s="17"/>
      <c r="G26" s="17"/>
    </row>
  </sheetData>
  <sheetProtection password="8C28" sheet="1" objects="1" scenario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6"/>
  <sheetViews>
    <sheetView zoomScale="85" zoomScaleNormal="85" workbookViewId="0">
      <pane ySplit="1" topLeftCell="A2" activePane="bottomLeft" state="frozen"/>
      <selection activeCell="J23" sqref="J23"/>
      <selection pane="bottomLeft" activeCell="L13" sqref="L13"/>
    </sheetView>
  </sheetViews>
  <sheetFormatPr defaultRowHeight="15" x14ac:dyDescent="0.25"/>
  <cols>
    <col min="1" max="1" width="26.5703125" style="15" customWidth="1"/>
    <col min="2" max="16384" width="9.140625" style="15"/>
  </cols>
  <sheetData>
    <row r="1" spans="1:6" x14ac:dyDescent="0.25">
      <c r="A1" s="56" t="s">
        <v>45</v>
      </c>
      <c r="B1" s="24">
        <v>0.5</v>
      </c>
      <c r="C1" s="24">
        <v>0.75</v>
      </c>
      <c r="D1" s="24">
        <v>1</v>
      </c>
      <c r="E1" s="18"/>
      <c r="F1" s="18"/>
    </row>
    <row r="2" spans="1:6" ht="18" customHeight="1" x14ac:dyDescent="0.25">
      <c r="A2" s="45" t="str">
        <f>'US MTM - Calculation (Regular)'!B2</f>
        <v>1CHE</v>
      </c>
      <c r="B2" s="22"/>
      <c r="C2" s="22"/>
      <c r="D2" s="22"/>
      <c r="E2" s="23"/>
      <c r="F2" s="23"/>
    </row>
    <row r="3" spans="1:6" ht="18" customHeight="1" x14ac:dyDescent="0.25">
      <c r="A3" s="45" t="str">
        <f>'US MTM - Calculation (Regular)'!B3</f>
        <v>2GIR</v>
      </c>
      <c r="B3" s="22"/>
      <c r="C3" s="22"/>
      <c r="D3" s="22"/>
      <c r="E3" s="23"/>
      <c r="F3" s="23"/>
    </row>
    <row r="4" spans="1:6" ht="18" customHeight="1" x14ac:dyDescent="0.25">
      <c r="A4" s="19" t="str">
        <f>'US MTM - Calculation (Regular)'!B4</f>
        <v>3SEAT</v>
      </c>
      <c r="B4" s="22"/>
      <c r="C4" s="22"/>
      <c r="D4" s="22"/>
      <c r="E4" s="23"/>
      <c r="F4" s="23"/>
    </row>
    <row r="5" spans="1:6" ht="18" customHeight="1" x14ac:dyDescent="0.25">
      <c r="A5" s="21" t="str">
        <f>'US MTM - Calculation (Regular)'!B5</f>
        <v>4LEN</v>
      </c>
      <c r="B5" s="22">
        <v>-0.5</v>
      </c>
      <c r="C5" s="22">
        <v>-0.75</v>
      </c>
      <c r="D5" s="22">
        <v>-1</v>
      </c>
      <c r="E5" s="23"/>
      <c r="F5" s="23"/>
    </row>
    <row r="6" spans="1:6" ht="18" customHeight="1" x14ac:dyDescent="0.25">
      <c r="A6" s="21" t="str">
        <f>'US MTM - Calculation (Regular)'!B6</f>
        <v>5FRTLEN</v>
      </c>
      <c r="B6" s="22">
        <v>0.5</v>
      </c>
      <c r="C6" s="22">
        <v>0.75</v>
      </c>
      <c r="D6" s="22">
        <v>1</v>
      </c>
      <c r="E6" s="23"/>
      <c r="F6" s="23"/>
    </row>
    <row r="7" spans="1:6" ht="18" customHeight="1" x14ac:dyDescent="0.25">
      <c r="A7" s="19" t="str">
        <f>'US MTM - Calculation (Regular)'!B7</f>
        <v>6PP</v>
      </c>
      <c r="B7" s="22"/>
      <c r="C7" s="22"/>
      <c r="D7" s="22"/>
      <c r="E7" s="23"/>
      <c r="F7" s="23"/>
    </row>
    <row r="8" spans="1:6" ht="18" customHeight="1" x14ac:dyDescent="0.25">
      <c r="A8" s="19" t="str">
        <f>'US MTM - Calculation (Regular)'!B8</f>
        <v>7BCKWDTH</v>
      </c>
      <c r="B8" s="22"/>
      <c r="C8" s="22"/>
      <c r="D8" s="22"/>
      <c r="E8" s="23"/>
      <c r="F8" s="23"/>
    </row>
    <row r="9" spans="1:6" ht="18" customHeight="1" x14ac:dyDescent="0.25">
      <c r="A9" s="19" t="str">
        <f>'US MTM - Calculation (Regular)'!B9</f>
        <v>8SLVOUT</v>
      </c>
      <c r="B9" s="22"/>
      <c r="C9" s="22"/>
      <c r="D9" s="22"/>
      <c r="E9" s="23"/>
      <c r="F9" s="23"/>
    </row>
    <row r="10" spans="1:6" ht="18" customHeight="1" x14ac:dyDescent="0.25">
      <c r="A10" s="45" t="str">
        <f>'US MTM - Calculation (Regular)'!B10</f>
        <v>9BICEP</v>
      </c>
      <c r="B10" s="22"/>
      <c r="C10" s="22"/>
      <c r="D10" s="22"/>
      <c r="E10" s="23"/>
      <c r="F10" s="23"/>
    </row>
    <row r="11" spans="1:6" ht="18" customHeight="1" x14ac:dyDescent="0.25">
      <c r="A11" s="19" t="str">
        <f>'US MTM - Calculation (Regular)'!B11</f>
        <v>10LAPK</v>
      </c>
      <c r="B11" s="22"/>
      <c r="C11" s="22"/>
      <c r="D11" s="22"/>
      <c r="E11" s="23"/>
      <c r="F11" s="23"/>
    </row>
    <row r="12" spans="1:6" ht="18" customHeight="1" x14ac:dyDescent="0.25">
      <c r="A12" s="19" t="str">
        <f>'US MTM - Calculation (Regular)'!B12</f>
        <v>11LAPP</v>
      </c>
      <c r="B12" s="22"/>
      <c r="C12" s="22"/>
      <c r="D12" s="22"/>
      <c r="E12" s="23"/>
      <c r="F12" s="23"/>
    </row>
    <row r="13" spans="1:6" ht="18" customHeight="1" x14ac:dyDescent="0.25">
      <c r="A13" s="21" t="str">
        <f>'US MTM - Calculation (Regular)'!B13</f>
        <v>12BTN</v>
      </c>
      <c r="B13" s="22">
        <v>0.5</v>
      </c>
      <c r="C13" s="22">
        <v>0.75</v>
      </c>
      <c r="D13" s="22">
        <v>1</v>
      </c>
      <c r="E13" s="23"/>
      <c r="F13" s="23"/>
    </row>
    <row r="14" spans="1:6" x14ac:dyDescent="0.25">
      <c r="A14" s="45" t="str">
        <f>'US MTM - Calculation (Regular)'!B14</f>
        <v>13WRIST</v>
      </c>
      <c r="B14" s="22"/>
      <c r="C14" s="22"/>
      <c r="D14" s="22"/>
    </row>
    <row r="15" spans="1:6" x14ac:dyDescent="0.25">
      <c r="A15" s="21" t="str">
        <f>'US MTM - Calculation (Regular)'!B15</f>
        <v>14AHDEPTH</v>
      </c>
      <c r="B15" s="22">
        <v>0.5</v>
      </c>
      <c r="C15" s="22">
        <v>0.75</v>
      </c>
      <c r="D15" s="22">
        <v>1</v>
      </c>
    </row>
    <row r="16" spans="1:6" x14ac:dyDescent="0.25">
      <c r="A16" s="19" t="str">
        <f>'US MTM - Calculation (Regular)'!B16</f>
        <v>15VENT</v>
      </c>
      <c r="B16" s="22"/>
      <c r="C16" s="22"/>
      <c r="D16" s="22"/>
    </row>
  </sheetData>
  <sheetProtection password="8C28" sheet="1" objects="1" scenario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6"/>
  <sheetViews>
    <sheetView zoomScale="85" zoomScaleNormal="85" workbookViewId="0">
      <pane ySplit="1" topLeftCell="A2" activePane="bottomLeft" state="frozen"/>
      <selection activeCell="J23" sqref="J23"/>
      <selection pane="bottomLeft"/>
    </sheetView>
  </sheetViews>
  <sheetFormatPr defaultRowHeight="15" x14ac:dyDescent="0.25"/>
  <cols>
    <col min="1" max="1" width="22.85546875" style="15" bestFit="1" customWidth="1"/>
    <col min="2" max="16384" width="9.140625" style="15"/>
  </cols>
  <sheetData>
    <row r="1" spans="1:6" x14ac:dyDescent="0.25">
      <c r="A1" s="56" t="s">
        <v>46</v>
      </c>
      <c r="B1" s="24">
        <v>0.5</v>
      </c>
      <c r="C1" s="24">
        <v>0.75</v>
      </c>
      <c r="D1" s="24">
        <v>1</v>
      </c>
      <c r="E1" s="18"/>
      <c r="F1" s="18"/>
    </row>
    <row r="2" spans="1:6" ht="12" customHeight="1" x14ac:dyDescent="0.25">
      <c r="A2" s="21" t="str">
        <f>'US MTM - Calculation (Regular)'!B2</f>
        <v>1CHE</v>
      </c>
      <c r="B2" s="22">
        <v>0</v>
      </c>
      <c r="C2" s="22">
        <v>-0.125</v>
      </c>
      <c r="D2" s="22">
        <v>-0.125</v>
      </c>
      <c r="E2" s="23"/>
      <c r="F2" s="23"/>
    </row>
    <row r="3" spans="1:6" ht="12" customHeight="1" x14ac:dyDescent="0.25">
      <c r="A3" s="45" t="str">
        <f>'US MTM - Calculation (Regular)'!B3</f>
        <v>2GIR</v>
      </c>
      <c r="B3" s="22"/>
      <c r="C3" s="22"/>
      <c r="D3" s="22"/>
      <c r="E3" s="23"/>
      <c r="F3" s="23"/>
    </row>
    <row r="4" spans="1:6" ht="12" customHeight="1" x14ac:dyDescent="0.25">
      <c r="A4" s="19" t="str">
        <f>'US MTM - Calculation (Regular)'!B4</f>
        <v>3SEAT</v>
      </c>
      <c r="B4" s="22"/>
      <c r="C4" s="22"/>
      <c r="D4" s="22"/>
      <c r="E4" s="23"/>
      <c r="F4" s="23"/>
    </row>
    <row r="5" spans="1:6" ht="12" customHeight="1" x14ac:dyDescent="0.25">
      <c r="A5" s="45" t="str">
        <f>'US MTM - Calculation (Regular)'!B5</f>
        <v>4LEN</v>
      </c>
      <c r="B5" s="22"/>
      <c r="C5" s="22"/>
      <c r="D5" s="22"/>
      <c r="E5" s="23"/>
      <c r="F5" s="23"/>
    </row>
    <row r="6" spans="1:6" ht="12" customHeight="1" x14ac:dyDescent="0.25">
      <c r="A6" s="21" t="str">
        <f>'US MTM - Calculation (Regular)'!B6</f>
        <v>5FRTLEN</v>
      </c>
      <c r="B6" s="22">
        <v>0.25</v>
      </c>
      <c r="C6" s="22">
        <f>D6*0.75</f>
        <v>0.375</v>
      </c>
      <c r="D6" s="22">
        <f>B6*2</f>
        <v>0.5</v>
      </c>
      <c r="E6" s="23"/>
      <c r="F6" s="23"/>
    </row>
    <row r="7" spans="1:6" ht="12" customHeight="1" x14ac:dyDescent="0.25">
      <c r="A7" s="21" t="str">
        <f>'US MTM - Calculation (Regular)'!B7</f>
        <v>6PP</v>
      </c>
      <c r="B7" s="22">
        <v>0.125</v>
      </c>
      <c r="C7" s="22">
        <v>0.25</v>
      </c>
      <c r="D7" s="22">
        <f>B7*2</f>
        <v>0.25</v>
      </c>
      <c r="E7" s="23"/>
      <c r="F7" s="23"/>
    </row>
    <row r="8" spans="1:6" ht="12" customHeight="1" x14ac:dyDescent="0.25">
      <c r="A8" s="19" t="str">
        <f>'US MTM - Calculation (Regular)'!B8</f>
        <v>7BCKWDTH</v>
      </c>
      <c r="B8" s="22"/>
      <c r="C8" s="22"/>
      <c r="D8" s="22"/>
      <c r="E8" s="23"/>
      <c r="F8" s="23"/>
    </row>
    <row r="9" spans="1:6" ht="12" customHeight="1" x14ac:dyDescent="0.25">
      <c r="A9" s="19" t="str">
        <f>'US MTM - Calculation (Regular)'!B9</f>
        <v>8SLVOUT</v>
      </c>
      <c r="B9" s="22"/>
      <c r="C9" s="22"/>
      <c r="D9" s="22"/>
      <c r="E9" s="23"/>
      <c r="F9" s="23"/>
    </row>
    <row r="10" spans="1:6" ht="12" customHeight="1" x14ac:dyDescent="0.25">
      <c r="A10" s="21" t="str">
        <f>'US MTM - Calculation (Regular)'!B10</f>
        <v>9BICEP</v>
      </c>
      <c r="B10" s="22">
        <v>0</v>
      </c>
      <c r="C10" s="22">
        <v>0.125</v>
      </c>
      <c r="D10" s="22">
        <f>B10*2</f>
        <v>0</v>
      </c>
      <c r="E10" s="23"/>
      <c r="F10" s="23"/>
    </row>
    <row r="11" spans="1:6" ht="12" customHeight="1" x14ac:dyDescent="0.25">
      <c r="A11" s="19" t="str">
        <f>'US MTM - Calculation (Regular)'!B11</f>
        <v>10LAPK</v>
      </c>
      <c r="B11" s="22"/>
      <c r="C11" s="22"/>
      <c r="D11" s="22"/>
      <c r="E11" s="23"/>
      <c r="F11" s="23"/>
    </row>
    <row r="12" spans="1:6" ht="12" customHeight="1" x14ac:dyDescent="0.25">
      <c r="A12" s="19" t="str">
        <f>'US MTM - Calculation (Regular)'!B12</f>
        <v>11LAPP</v>
      </c>
      <c r="B12" s="22"/>
      <c r="C12" s="22"/>
      <c r="D12" s="22"/>
      <c r="E12" s="23"/>
      <c r="F12" s="23"/>
    </row>
    <row r="13" spans="1:6" ht="12" customHeight="1" x14ac:dyDescent="0.25">
      <c r="A13" s="21" t="str">
        <f>'US MTM - Calculation (Regular)'!B13</f>
        <v>12BTN</v>
      </c>
      <c r="B13" s="22">
        <v>0.125</v>
      </c>
      <c r="C13" s="22">
        <v>0.25</v>
      </c>
      <c r="D13" s="22">
        <f>B13*2</f>
        <v>0.25</v>
      </c>
      <c r="E13" s="23"/>
      <c r="F13" s="23"/>
    </row>
    <row r="14" spans="1:6" x14ac:dyDescent="0.25">
      <c r="A14" s="45" t="str">
        <f>'US MTM - Calculation (Regular)'!B14</f>
        <v>13WRIST</v>
      </c>
      <c r="B14" s="22"/>
      <c r="C14" s="22"/>
      <c r="D14" s="22"/>
    </row>
    <row r="15" spans="1:6" x14ac:dyDescent="0.25">
      <c r="A15" s="21" t="str">
        <f>'US MTM - Calculation (Regular)'!B15</f>
        <v>14AHDEPTH</v>
      </c>
      <c r="B15" s="22">
        <v>0.125</v>
      </c>
      <c r="C15" s="22">
        <v>0.25</v>
      </c>
      <c r="D15" s="22">
        <f>B15*2</f>
        <v>0.25</v>
      </c>
    </row>
    <row r="16" spans="1:6" x14ac:dyDescent="0.25">
      <c r="A16" s="19" t="str">
        <f>'US MTM - Calculation (Regular)'!B16</f>
        <v>15VENT</v>
      </c>
      <c r="B16" s="22"/>
      <c r="C16" s="22"/>
      <c r="D16" s="22"/>
    </row>
  </sheetData>
  <sheetProtection password="8C28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6"/>
  <sheetViews>
    <sheetView zoomScale="85" zoomScaleNormal="85" workbookViewId="0">
      <pane ySplit="1" topLeftCell="A2" activePane="bottomLeft" state="frozen"/>
      <selection activeCell="J23" sqref="J23"/>
      <selection pane="bottomLeft"/>
    </sheetView>
  </sheetViews>
  <sheetFormatPr defaultRowHeight="15" x14ac:dyDescent="0.25"/>
  <cols>
    <col min="1" max="1" width="22.85546875" style="15" bestFit="1" customWidth="1"/>
    <col min="2" max="16384" width="9.140625" style="15"/>
  </cols>
  <sheetData>
    <row r="1" spans="1:5" x14ac:dyDescent="0.25">
      <c r="A1" s="56" t="s">
        <v>47</v>
      </c>
      <c r="B1" s="24">
        <v>0.25</v>
      </c>
      <c r="C1" s="24">
        <v>0.5</v>
      </c>
      <c r="D1" s="24">
        <v>0.75</v>
      </c>
      <c r="E1" s="24">
        <v>1</v>
      </c>
    </row>
    <row r="2" spans="1:5" x14ac:dyDescent="0.25">
      <c r="A2" s="45" t="str">
        <f>'US MTM - Calculation (Regular)'!B2</f>
        <v>1CHE</v>
      </c>
      <c r="B2" s="22"/>
      <c r="C2" s="22"/>
      <c r="D2" s="22"/>
      <c r="E2" s="22"/>
    </row>
    <row r="3" spans="1:5" x14ac:dyDescent="0.25">
      <c r="A3" s="45" t="str">
        <f>'US MTM - Calculation (Regular)'!B3</f>
        <v>2GIR</v>
      </c>
      <c r="B3" s="22"/>
      <c r="C3" s="22"/>
      <c r="D3" s="22"/>
      <c r="E3" s="22"/>
    </row>
    <row r="4" spans="1:5" x14ac:dyDescent="0.25">
      <c r="A4" s="19" t="str">
        <f>'US MTM - Calculation (Regular)'!B4</f>
        <v>3SEAT</v>
      </c>
      <c r="B4" s="22"/>
      <c r="C4" s="22"/>
      <c r="D4" s="22"/>
      <c r="E4" s="22"/>
    </row>
    <row r="5" spans="1:5" x14ac:dyDescent="0.25">
      <c r="A5" s="21" t="str">
        <f>'US MTM - Calculation (Regular)'!B5</f>
        <v>4LEN</v>
      </c>
      <c r="B5" s="22">
        <v>0.25</v>
      </c>
      <c r="C5" s="22">
        <v>0.5</v>
      </c>
      <c r="D5" s="22">
        <v>0.75</v>
      </c>
      <c r="E5" s="22">
        <v>1</v>
      </c>
    </row>
    <row r="6" spans="1:5" x14ac:dyDescent="0.25">
      <c r="A6" s="21" t="str">
        <f>'US MTM - Calculation (Regular)'!B6</f>
        <v>5FRTLEN</v>
      </c>
      <c r="B6" s="22">
        <v>-0.125</v>
      </c>
      <c r="C6" s="22">
        <v>-0.25</v>
      </c>
      <c r="D6" s="22">
        <v>-0.375</v>
      </c>
      <c r="E6" s="22">
        <v>-0.5</v>
      </c>
    </row>
    <row r="7" spans="1:5" x14ac:dyDescent="0.25">
      <c r="A7" s="19" t="str">
        <f>'US MTM - Calculation (Regular)'!B7</f>
        <v>6PP</v>
      </c>
      <c r="B7" s="22"/>
      <c r="C7" s="22"/>
      <c r="D7" s="22"/>
      <c r="E7" s="22"/>
    </row>
    <row r="8" spans="1:5" x14ac:dyDescent="0.25">
      <c r="A8" s="19" t="str">
        <f>'US MTM - Calculation (Regular)'!B8</f>
        <v>7BCKWDTH</v>
      </c>
      <c r="B8" s="22"/>
      <c r="C8" s="22"/>
      <c r="D8" s="22"/>
      <c r="E8" s="22"/>
    </row>
    <row r="9" spans="1:5" x14ac:dyDescent="0.25">
      <c r="A9" s="19" t="str">
        <f>'US MTM - Calculation (Regular)'!B9</f>
        <v>8SLVOUT</v>
      </c>
      <c r="B9" s="22"/>
      <c r="C9" s="22"/>
      <c r="D9" s="22"/>
      <c r="E9" s="22"/>
    </row>
    <row r="10" spans="1:5" x14ac:dyDescent="0.25">
      <c r="A10" s="45" t="str">
        <f>'US MTM - Calculation (Regular)'!B10</f>
        <v>9BICEP</v>
      </c>
      <c r="B10" s="22"/>
      <c r="C10" s="22"/>
      <c r="D10" s="22"/>
      <c r="E10" s="22"/>
    </row>
    <row r="11" spans="1:5" x14ac:dyDescent="0.25">
      <c r="A11" s="19" t="str">
        <f>'US MTM - Calculation (Regular)'!B11</f>
        <v>10LAPK</v>
      </c>
      <c r="B11" s="22"/>
      <c r="C11" s="22"/>
      <c r="D11" s="22"/>
      <c r="E11" s="22"/>
    </row>
    <row r="12" spans="1:5" x14ac:dyDescent="0.25">
      <c r="A12" s="19" t="str">
        <f>'US MTM - Calculation (Regular)'!B12</f>
        <v>11LAPP</v>
      </c>
      <c r="B12" s="22"/>
      <c r="C12" s="22"/>
      <c r="D12" s="22"/>
      <c r="E12" s="22"/>
    </row>
    <row r="13" spans="1:5" x14ac:dyDescent="0.25">
      <c r="A13" s="21" t="str">
        <f>'US MTM - Calculation (Regular)'!B13</f>
        <v>12BTN</v>
      </c>
      <c r="B13" s="22">
        <v>-0.125</v>
      </c>
      <c r="C13" s="22">
        <v>-0.25</v>
      </c>
      <c r="D13" s="22">
        <v>-0.375</v>
      </c>
      <c r="E13" s="22">
        <v>-0.5</v>
      </c>
    </row>
    <row r="14" spans="1:5" x14ac:dyDescent="0.25">
      <c r="A14" s="45" t="str">
        <f>'US MTM - Calculation (Regular)'!B14</f>
        <v>13WRIST</v>
      </c>
      <c r="B14" s="22"/>
      <c r="C14" s="22"/>
      <c r="D14" s="22"/>
      <c r="E14" s="22"/>
    </row>
    <row r="15" spans="1:5" x14ac:dyDescent="0.25">
      <c r="A15" s="21" t="str">
        <f>'US MTM - Calculation (Regular)'!B15</f>
        <v>14AHDEPTH</v>
      </c>
      <c r="B15" s="22">
        <v>-0.125</v>
      </c>
      <c r="C15" s="22">
        <v>-0.25</v>
      </c>
      <c r="D15" s="22">
        <v>-0.375</v>
      </c>
      <c r="E15" s="22">
        <v>-0.5</v>
      </c>
    </row>
    <row r="16" spans="1:5" x14ac:dyDescent="0.25">
      <c r="A16" s="19" t="str">
        <f>'US MTM - Calculation (Regular)'!B16</f>
        <v>15VENT</v>
      </c>
      <c r="B16" s="22"/>
      <c r="C16" s="22"/>
      <c r="D16" s="22"/>
      <c r="E16" s="2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6"/>
  <sheetViews>
    <sheetView zoomScale="85" zoomScaleNormal="85" workbookViewId="0">
      <pane ySplit="1" topLeftCell="A2" activePane="bottomLeft" state="frozen"/>
      <selection activeCell="J23" sqref="J23"/>
      <selection pane="bottomLeft" activeCell="A5" sqref="A5:H5"/>
    </sheetView>
  </sheetViews>
  <sheetFormatPr defaultRowHeight="15" x14ac:dyDescent="0.25"/>
  <cols>
    <col min="1" max="1" width="22.85546875" style="15" bestFit="1" customWidth="1"/>
    <col min="2" max="16384" width="9.140625" style="15"/>
  </cols>
  <sheetData>
    <row r="1" spans="1:9" x14ac:dyDescent="0.25">
      <c r="A1" s="56" t="s">
        <v>28</v>
      </c>
      <c r="B1" s="24">
        <v>0.25</v>
      </c>
      <c r="C1" s="24">
        <v>0.375</v>
      </c>
      <c r="D1" s="24">
        <v>0.5</v>
      </c>
      <c r="E1" s="24">
        <v>0.625</v>
      </c>
      <c r="F1" s="24">
        <v>0.75</v>
      </c>
      <c r="G1" s="24">
        <v>0.875</v>
      </c>
      <c r="H1" s="24">
        <v>1</v>
      </c>
    </row>
    <row r="2" spans="1:9" x14ac:dyDescent="0.25">
      <c r="A2" s="45" t="str">
        <f>'US MTM - Calculation (Regular)'!B2</f>
        <v>1CHE</v>
      </c>
      <c r="B2" s="22"/>
      <c r="C2" s="22"/>
      <c r="D2" s="22"/>
      <c r="E2" s="22"/>
      <c r="F2" s="22"/>
      <c r="G2" s="96"/>
      <c r="H2" s="96"/>
    </row>
    <row r="3" spans="1:9" x14ac:dyDescent="0.25">
      <c r="A3" s="45" t="str">
        <f>'US MTM - Calculation (Regular)'!B3</f>
        <v>2GIR</v>
      </c>
      <c r="B3" s="22"/>
      <c r="C3" s="22"/>
      <c r="D3" s="22"/>
      <c r="E3" s="22"/>
      <c r="F3" s="22"/>
      <c r="G3" s="96"/>
      <c r="H3" s="96"/>
    </row>
    <row r="4" spans="1:9" x14ac:dyDescent="0.25">
      <c r="A4" s="19" t="str">
        <f>'US MTM - Calculation (Regular)'!B4</f>
        <v>3SEAT</v>
      </c>
      <c r="B4" s="22"/>
      <c r="C4" s="22"/>
      <c r="D4" s="22"/>
      <c r="E4" s="22"/>
      <c r="F4" s="22"/>
      <c r="G4" s="96"/>
      <c r="H4" s="96"/>
    </row>
    <row r="5" spans="1:9" x14ac:dyDescent="0.25">
      <c r="A5" s="21" t="str">
        <f>'US MTM - Calculation (Regular)'!B5</f>
        <v>4LEN</v>
      </c>
      <c r="B5" s="22">
        <v>-0.25</v>
      </c>
      <c r="C5" s="22">
        <v>-0.375</v>
      </c>
      <c r="D5" s="22">
        <v>-0.5</v>
      </c>
      <c r="E5" s="22">
        <v>-0.625</v>
      </c>
      <c r="F5" s="22">
        <v>-0.75</v>
      </c>
      <c r="G5" s="103">
        <v>-0.875</v>
      </c>
      <c r="H5" s="22">
        <v>-1</v>
      </c>
      <c r="I5" s="16"/>
    </row>
    <row r="6" spans="1:9" x14ac:dyDescent="0.25">
      <c r="A6" s="45" t="str">
        <f>'US MTM - Calculation (Regular)'!B6</f>
        <v>5FRTLEN</v>
      </c>
      <c r="B6" s="22"/>
      <c r="C6" s="22"/>
      <c r="D6" s="22"/>
      <c r="E6" s="22"/>
      <c r="F6" s="22"/>
      <c r="G6" s="96"/>
      <c r="H6" s="96"/>
    </row>
    <row r="7" spans="1:9" x14ac:dyDescent="0.25">
      <c r="A7" s="19" t="str">
        <f>'US MTM - Calculation (Regular)'!B7</f>
        <v>6PP</v>
      </c>
      <c r="B7" s="22"/>
      <c r="C7" s="22"/>
      <c r="D7" s="22"/>
      <c r="E7" s="22"/>
      <c r="F7" s="22"/>
      <c r="G7" s="96"/>
      <c r="H7" s="96"/>
    </row>
    <row r="8" spans="1:9" x14ac:dyDescent="0.25">
      <c r="A8" s="19" t="str">
        <f>'US MTM - Calculation (Regular)'!B8</f>
        <v>7BCKWDTH</v>
      </c>
      <c r="B8" s="22"/>
      <c r="C8" s="22"/>
      <c r="D8" s="22"/>
      <c r="E8" s="22"/>
      <c r="F8" s="22"/>
      <c r="G8" s="96"/>
      <c r="H8" s="96"/>
    </row>
    <row r="9" spans="1:9" x14ac:dyDescent="0.25">
      <c r="A9" s="19" t="str">
        <f>'US MTM - Calculation (Regular)'!B9</f>
        <v>8SLVOUT</v>
      </c>
      <c r="B9" s="22"/>
      <c r="C9" s="22"/>
      <c r="D9" s="22"/>
      <c r="E9" s="22"/>
      <c r="F9" s="22"/>
      <c r="G9" s="96"/>
      <c r="H9" s="96"/>
    </row>
    <row r="10" spans="1:9" x14ac:dyDescent="0.25">
      <c r="A10" s="45" t="str">
        <f>'US MTM - Calculation (Regular)'!B10</f>
        <v>9BICEP</v>
      </c>
      <c r="B10" s="22"/>
      <c r="C10" s="22"/>
      <c r="D10" s="22"/>
      <c r="E10" s="22"/>
      <c r="F10" s="22"/>
      <c r="G10" s="96"/>
      <c r="H10" s="96"/>
    </row>
    <row r="11" spans="1:9" x14ac:dyDescent="0.25">
      <c r="A11" s="19" t="str">
        <f>'US MTM - Calculation (Regular)'!B11</f>
        <v>10LAPK</v>
      </c>
      <c r="B11" s="22"/>
      <c r="C11" s="22"/>
      <c r="D11" s="22"/>
      <c r="E11" s="22"/>
      <c r="F11" s="22"/>
      <c r="G11" s="96"/>
      <c r="H11" s="96"/>
    </row>
    <row r="12" spans="1:9" x14ac:dyDescent="0.25">
      <c r="A12" s="19" t="str">
        <f>'US MTM - Calculation (Regular)'!B12</f>
        <v>11LAPP</v>
      </c>
      <c r="B12" s="22"/>
      <c r="C12" s="22"/>
      <c r="D12" s="22"/>
      <c r="E12" s="22"/>
      <c r="F12" s="22"/>
      <c r="G12" s="96"/>
      <c r="H12" s="96"/>
    </row>
    <row r="13" spans="1:9" x14ac:dyDescent="0.25">
      <c r="A13" s="45" t="str">
        <f>'US MTM - Calculation (Regular)'!B13</f>
        <v>12BTN</v>
      </c>
      <c r="B13" s="22"/>
      <c r="C13" s="22"/>
      <c r="D13" s="22"/>
      <c r="E13" s="22"/>
      <c r="F13" s="22"/>
      <c r="G13" s="96"/>
      <c r="H13" s="152"/>
      <c r="I13" s="16"/>
    </row>
    <row r="14" spans="1:9" x14ac:dyDescent="0.25">
      <c r="A14" s="45" t="str">
        <f>'US MTM - Calculation (Regular)'!B14</f>
        <v>13WRIST</v>
      </c>
      <c r="B14" s="22"/>
      <c r="C14" s="22"/>
      <c r="D14" s="22"/>
      <c r="E14" s="22"/>
      <c r="F14" s="22"/>
      <c r="G14" s="96"/>
      <c r="H14" s="96"/>
    </row>
    <row r="15" spans="1:9" x14ac:dyDescent="0.25">
      <c r="A15" s="45" t="str">
        <f>'US MTM - Calculation (Regular)'!B15</f>
        <v>14AHDEPTH</v>
      </c>
      <c r="B15" s="22"/>
      <c r="C15" s="22"/>
      <c r="D15" s="22"/>
      <c r="E15" s="22"/>
      <c r="F15" s="22"/>
      <c r="G15" s="96"/>
      <c r="H15" s="96"/>
    </row>
    <row r="16" spans="1:9" x14ac:dyDescent="0.25">
      <c r="A16" s="19" t="str">
        <f>'US MTM - Calculation (Regular)'!B16</f>
        <v>15VENT</v>
      </c>
      <c r="B16" s="22"/>
      <c r="C16" s="22"/>
      <c r="D16" s="22"/>
      <c r="E16" s="22"/>
      <c r="F16" s="22"/>
      <c r="G16" s="96"/>
      <c r="H16" s="96"/>
    </row>
  </sheetData>
  <sheetProtection password="8C28" sheet="1" objects="1" scenarios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16"/>
  <sheetViews>
    <sheetView zoomScale="85" zoomScaleNormal="85" workbookViewId="0"/>
  </sheetViews>
  <sheetFormatPr defaultRowHeight="15" x14ac:dyDescent="0.25"/>
  <cols>
    <col min="1" max="1" width="22.85546875" style="15" bestFit="1" customWidth="1"/>
    <col min="2" max="16384" width="9.140625" style="15"/>
  </cols>
  <sheetData>
    <row r="1" spans="1:4" x14ac:dyDescent="0.25">
      <c r="A1" s="56" t="s">
        <v>50</v>
      </c>
      <c r="B1" s="24">
        <v>0.25</v>
      </c>
      <c r="C1" s="24">
        <v>0.5</v>
      </c>
      <c r="D1" s="24">
        <v>1</v>
      </c>
    </row>
    <row r="2" spans="1:4" x14ac:dyDescent="0.25">
      <c r="A2" s="45" t="str">
        <f>'US MTM - Calculation (Regular)'!B2</f>
        <v>1CHE</v>
      </c>
      <c r="B2" s="22"/>
      <c r="C2" s="22"/>
      <c r="D2" s="22"/>
    </row>
    <row r="3" spans="1:4" x14ac:dyDescent="0.25">
      <c r="A3" s="45" t="str">
        <f>'US MTM - Calculation (Regular)'!B3</f>
        <v>2GIR</v>
      </c>
      <c r="B3" s="22"/>
      <c r="C3" s="22"/>
      <c r="D3" s="22"/>
    </row>
    <row r="4" spans="1:4" x14ac:dyDescent="0.25">
      <c r="A4" s="19" t="str">
        <f>'US MTM - Calculation (Regular)'!B4</f>
        <v>3SEAT</v>
      </c>
      <c r="B4" s="22"/>
      <c r="C4" s="22"/>
      <c r="D4" s="22"/>
    </row>
    <row r="5" spans="1:4" x14ac:dyDescent="0.25">
      <c r="A5" s="45" t="str">
        <f>'US MTM - Calculation (Regular)'!B5</f>
        <v>4LEN</v>
      </c>
      <c r="B5" s="22"/>
      <c r="C5" s="22"/>
      <c r="D5" s="22"/>
    </row>
    <row r="6" spans="1:4" x14ac:dyDescent="0.25">
      <c r="A6" s="45" t="str">
        <f>'US MTM - Calculation (Regular)'!B6</f>
        <v>5FRTLEN</v>
      </c>
      <c r="B6" s="22"/>
      <c r="C6" s="22"/>
      <c r="D6" s="22"/>
    </row>
    <row r="7" spans="1:4" x14ac:dyDescent="0.25">
      <c r="A7" s="19" t="str">
        <f>'US MTM - Calculation (Regular)'!B7</f>
        <v>6PP</v>
      </c>
      <c r="B7" s="22"/>
      <c r="C7" s="22"/>
      <c r="D7" s="22"/>
    </row>
    <row r="8" spans="1:4" x14ac:dyDescent="0.25">
      <c r="A8" s="19" t="str">
        <f>'US MTM - Calculation (Regular)'!B8</f>
        <v>7BCKWDTH</v>
      </c>
      <c r="B8" s="22"/>
      <c r="C8" s="22"/>
      <c r="D8" s="22"/>
    </row>
    <row r="9" spans="1:4" x14ac:dyDescent="0.25">
      <c r="A9" s="19" t="str">
        <f>'US MTM - Calculation (Regular)'!B9</f>
        <v>8SLVOUT</v>
      </c>
      <c r="B9" s="22"/>
      <c r="C9" s="22"/>
      <c r="D9" s="22"/>
    </row>
    <row r="10" spans="1:4" x14ac:dyDescent="0.25">
      <c r="A10" s="21" t="str">
        <f>'US MTM - Calculation (Regular)'!B10</f>
        <v>9BICEP</v>
      </c>
      <c r="B10" s="22">
        <v>0.25</v>
      </c>
      <c r="C10" s="22">
        <v>0.5</v>
      </c>
      <c r="D10" s="22">
        <v>1</v>
      </c>
    </row>
    <row r="11" spans="1:4" x14ac:dyDescent="0.25">
      <c r="A11" s="19" t="str">
        <f>'US MTM - Calculation (Regular)'!B11</f>
        <v>10LAPK</v>
      </c>
      <c r="B11" s="22"/>
      <c r="C11" s="22"/>
      <c r="D11" s="22"/>
    </row>
    <row r="12" spans="1:4" x14ac:dyDescent="0.25">
      <c r="A12" s="19" t="str">
        <f>'US MTM - Calculation (Regular)'!B12</f>
        <v>11LAPP</v>
      </c>
      <c r="B12" s="22"/>
      <c r="C12" s="22"/>
      <c r="D12" s="22"/>
    </row>
    <row r="13" spans="1:4" x14ac:dyDescent="0.25">
      <c r="A13" s="45" t="str">
        <f>'US MTM - Calculation (Regular)'!B13</f>
        <v>12BTN</v>
      </c>
      <c r="B13" s="22"/>
      <c r="C13" s="22"/>
      <c r="D13" s="22"/>
    </row>
    <row r="14" spans="1:4" x14ac:dyDescent="0.25">
      <c r="A14" s="45" t="str">
        <f>'US MTM - Calculation (Regular)'!B14</f>
        <v>13WRIST</v>
      </c>
      <c r="B14" s="22"/>
      <c r="C14" s="22"/>
      <c r="D14" s="22"/>
    </row>
    <row r="15" spans="1:4" x14ac:dyDescent="0.25">
      <c r="A15" s="45" t="str">
        <f>'US MTM - Calculation (Regular)'!B15</f>
        <v>14AHDEPTH</v>
      </c>
      <c r="B15" s="22"/>
      <c r="C15" s="22"/>
      <c r="D15" s="22"/>
    </row>
    <row r="16" spans="1:4" x14ac:dyDescent="0.25">
      <c r="A16" s="19" t="str">
        <f>'US MTM - Calculation (Regular)'!B16</f>
        <v>15VENT</v>
      </c>
      <c r="B16" s="22"/>
      <c r="C16" s="22"/>
      <c r="D16" s="22"/>
    </row>
  </sheetData>
  <sheetProtection password="8C28" sheet="1" objects="1" scenarios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G19"/>
  <sheetViews>
    <sheetView zoomScale="85" zoomScaleNormal="85" workbookViewId="0">
      <selection activeCell="E21" sqref="E21"/>
    </sheetView>
  </sheetViews>
  <sheetFormatPr defaultRowHeight="15" x14ac:dyDescent="0.25"/>
  <cols>
    <col min="1" max="1" width="22.85546875" style="15" bestFit="1" customWidth="1"/>
    <col min="2" max="2" width="9.7109375" style="15" customWidth="1"/>
    <col min="3" max="3" width="8.140625" style="15" customWidth="1"/>
    <col min="4" max="16384" width="9.140625" style="15"/>
  </cols>
  <sheetData>
    <row r="1" spans="1:59" x14ac:dyDescent="0.25">
      <c r="A1" s="56" t="s">
        <v>51</v>
      </c>
      <c r="B1" s="25">
        <v>0.5</v>
      </c>
      <c r="C1" s="25">
        <v>-0.5</v>
      </c>
      <c r="D1" s="25">
        <v>0.625</v>
      </c>
      <c r="E1" s="25">
        <v>-0.625</v>
      </c>
      <c r="F1" s="25">
        <v>0.75</v>
      </c>
      <c r="G1" s="25">
        <v>-0.75</v>
      </c>
      <c r="H1" s="25">
        <v>0.875</v>
      </c>
      <c r="I1" s="25">
        <v>-0.875</v>
      </c>
      <c r="J1" s="25">
        <v>1</v>
      </c>
      <c r="K1" s="25">
        <v>-1</v>
      </c>
      <c r="L1" s="25">
        <v>1.125</v>
      </c>
      <c r="M1" s="25">
        <v>-1.125</v>
      </c>
      <c r="N1" s="25">
        <v>1.25</v>
      </c>
      <c r="O1" s="25">
        <v>-1.25</v>
      </c>
      <c r="P1" s="25">
        <v>1.375</v>
      </c>
      <c r="Q1" s="25">
        <v>-1.375</v>
      </c>
      <c r="R1" s="25">
        <v>1.5</v>
      </c>
      <c r="S1" s="25">
        <v>-1.5</v>
      </c>
      <c r="T1" s="25">
        <v>1.625</v>
      </c>
      <c r="U1" s="25">
        <v>-1.625</v>
      </c>
      <c r="V1" s="25">
        <v>1.75</v>
      </c>
      <c r="W1" s="25">
        <v>-1.75</v>
      </c>
      <c r="X1" s="25">
        <v>1.875</v>
      </c>
      <c r="Y1" s="25">
        <v>-1.875</v>
      </c>
      <c r="Z1" s="26">
        <v>2</v>
      </c>
      <c r="AA1" s="27">
        <v>-2</v>
      </c>
      <c r="AB1" s="28">
        <v>2.125</v>
      </c>
      <c r="AC1" s="28">
        <v>-2.125</v>
      </c>
      <c r="AD1" s="28">
        <v>2.25</v>
      </c>
      <c r="AE1" s="28">
        <v>-2.25</v>
      </c>
      <c r="AF1" s="28">
        <v>2.375</v>
      </c>
      <c r="AG1" s="28">
        <v>-2.375</v>
      </c>
      <c r="AH1" s="28">
        <v>2.5</v>
      </c>
      <c r="AI1" s="28">
        <v>-2.5</v>
      </c>
      <c r="AJ1" s="28">
        <v>2.625</v>
      </c>
      <c r="AK1" s="28">
        <v>-2.625</v>
      </c>
      <c r="AL1" s="28">
        <v>2.75</v>
      </c>
      <c r="AM1" s="28">
        <v>-2.75</v>
      </c>
      <c r="AN1" s="28">
        <v>2.875</v>
      </c>
      <c r="AO1" s="28">
        <v>-2.875</v>
      </c>
      <c r="AP1" s="28">
        <v>3</v>
      </c>
      <c r="AQ1" s="28">
        <v>-3</v>
      </c>
      <c r="AR1" s="28">
        <v>3.125</v>
      </c>
      <c r="AS1" s="28">
        <v>-3.125</v>
      </c>
      <c r="AT1" s="28">
        <v>3.25</v>
      </c>
      <c r="AU1" s="28">
        <v>-3.25</v>
      </c>
      <c r="AV1" s="28">
        <v>3.375</v>
      </c>
      <c r="AW1" s="28">
        <v>-3.375</v>
      </c>
      <c r="AX1" s="28">
        <v>3.5</v>
      </c>
      <c r="AY1" s="28">
        <v>-3.5</v>
      </c>
      <c r="AZ1" s="28">
        <v>3.625</v>
      </c>
      <c r="BA1" s="28">
        <v>-3.625</v>
      </c>
      <c r="BB1" s="28">
        <v>3.75</v>
      </c>
      <c r="BC1" s="28">
        <v>-3.75</v>
      </c>
      <c r="BD1" s="28">
        <v>3.875</v>
      </c>
      <c r="BE1" s="28">
        <v>-3.875</v>
      </c>
      <c r="BF1" s="28">
        <v>4</v>
      </c>
      <c r="BG1" s="29">
        <v>-4</v>
      </c>
    </row>
    <row r="2" spans="1:59" x14ac:dyDescent="0.25">
      <c r="A2" s="45" t="str">
        <f>'US MTM - Calculation (Regular)'!B2</f>
        <v>1CHE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</row>
    <row r="3" spans="1:59" x14ac:dyDescent="0.25">
      <c r="A3" s="45" t="str">
        <f>'US MTM - Calculation (Regular)'!B3</f>
        <v>2GIR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31"/>
      <c r="AA3" s="2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0"/>
    </row>
    <row r="4" spans="1:59" x14ac:dyDescent="0.25">
      <c r="A4" s="19" t="str">
        <f>'US MTM - Calculation (Regular)'!B4</f>
        <v>3SEAT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31"/>
      <c r="AA4" s="2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0"/>
    </row>
    <row r="5" spans="1:59" x14ac:dyDescent="0.25">
      <c r="A5" s="45" t="str">
        <f>'US MTM - Calculation (Regular)'!B5</f>
        <v>4LEN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31"/>
      <c r="AA5" s="2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0"/>
    </row>
    <row r="6" spans="1:59" x14ac:dyDescent="0.25">
      <c r="A6" s="45" t="str">
        <f>'US MTM - Calculation (Regular)'!B6</f>
        <v>5FRTLEN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31"/>
      <c r="AA6" s="2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0"/>
    </row>
    <row r="7" spans="1:59" x14ac:dyDescent="0.25">
      <c r="A7" s="21" t="str">
        <f>'US MTM - Calculation (Regular)'!B7</f>
        <v>6PP</v>
      </c>
      <c r="B7" s="22">
        <v>0.125</v>
      </c>
      <c r="C7" s="22">
        <v>-0.125</v>
      </c>
      <c r="D7" s="22">
        <v>0.125</v>
      </c>
      <c r="E7" s="22">
        <v>-0.125</v>
      </c>
      <c r="F7" s="22">
        <v>0.125</v>
      </c>
      <c r="G7" s="22">
        <v>-0.125</v>
      </c>
      <c r="H7" s="22">
        <v>0.25</v>
      </c>
      <c r="I7" s="22">
        <v>-0.25</v>
      </c>
      <c r="J7" s="22">
        <v>0.25</v>
      </c>
      <c r="K7" s="22">
        <v>-0.25</v>
      </c>
      <c r="L7" s="22">
        <v>0.25</v>
      </c>
      <c r="M7" s="22">
        <v>-0.25</v>
      </c>
      <c r="N7" s="22">
        <v>0.25</v>
      </c>
      <c r="O7" s="22">
        <v>-0.25</v>
      </c>
      <c r="P7" s="22">
        <v>0.25</v>
      </c>
      <c r="Q7" s="22">
        <v>-0.25</v>
      </c>
      <c r="R7" s="22">
        <v>0.375</v>
      </c>
      <c r="S7" s="22">
        <v>-0.375</v>
      </c>
      <c r="T7" s="22">
        <v>0.375</v>
      </c>
      <c r="U7" s="22">
        <v>-0.375</v>
      </c>
      <c r="V7" s="22">
        <v>0.375</v>
      </c>
      <c r="W7" s="22">
        <v>-0.375</v>
      </c>
      <c r="X7" s="22">
        <v>0.375</v>
      </c>
      <c r="Y7" s="22">
        <v>-0.375</v>
      </c>
      <c r="Z7" s="31">
        <v>0.375</v>
      </c>
      <c r="AA7" s="22">
        <v>-0.375</v>
      </c>
      <c r="AB7" s="22">
        <v>0.375</v>
      </c>
      <c r="AC7" s="22">
        <v>-0.375</v>
      </c>
      <c r="AD7" s="22">
        <v>0.375</v>
      </c>
      <c r="AE7" s="22">
        <v>-0.375</v>
      </c>
      <c r="AF7" s="22">
        <v>0.375</v>
      </c>
      <c r="AG7" s="22">
        <v>-0.375</v>
      </c>
      <c r="AH7" s="22">
        <v>0.5</v>
      </c>
      <c r="AI7" s="22">
        <v>-0.5</v>
      </c>
      <c r="AJ7" s="22">
        <v>0.5</v>
      </c>
      <c r="AK7" s="22">
        <v>-0.5</v>
      </c>
      <c r="AL7" s="22">
        <v>0.5</v>
      </c>
      <c r="AM7" s="22">
        <v>-0.5</v>
      </c>
      <c r="AN7" s="22">
        <v>0.5</v>
      </c>
      <c r="AO7" s="22">
        <v>-0.5</v>
      </c>
      <c r="AP7" s="22">
        <v>0.5</v>
      </c>
      <c r="AQ7" s="22">
        <v>-0.5</v>
      </c>
      <c r="AR7" s="22">
        <v>0.5</v>
      </c>
      <c r="AS7" s="22">
        <v>-0.5</v>
      </c>
      <c r="AT7" s="22">
        <v>0.625</v>
      </c>
      <c r="AU7" s="22">
        <v>-0.625</v>
      </c>
      <c r="AV7" s="22">
        <v>0.625</v>
      </c>
      <c r="AW7" s="22">
        <v>-0.625</v>
      </c>
      <c r="AX7" s="22">
        <v>0.625</v>
      </c>
      <c r="AY7" s="22">
        <v>-0.625</v>
      </c>
      <c r="AZ7" s="22">
        <v>0.625</v>
      </c>
      <c r="BA7" s="22">
        <v>-0.625</v>
      </c>
      <c r="BB7" s="22">
        <v>0.625</v>
      </c>
      <c r="BC7" s="22">
        <v>-0.625</v>
      </c>
      <c r="BD7" s="22">
        <v>0.625</v>
      </c>
      <c r="BE7" s="22">
        <v>-0.625</v>
      </c>
      <c r="BF7" s="22">
        <v>0.625</v>
      </c>
      <c r="BG7" s="22">
        <v>-0.625</v>
      </c>
    </row>
    <row r="8" spans="1:59" x14ac:dyDescent="0.25">
      <c r="A8" s="19" t="str">
        <f>'US MTM - Calculation (Regular)'!B8</f>
        <v>7BCKWDTH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31"/>
      <c r="AA8" s="2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0"/>
    </row>
    <row r="9" spans="1:59" x14ac:dyDescent="0.25">
      <c r="A9" s="45" t="str">
        <f>'US MTM - Calculation (Regular)'!B9</f>
        <v>8SLVOUT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31"/>
      <c r="AA9" s="2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0"/>
    </row>
    <row r="10" spans="1:59" x14ac:dyDescent="0.25">
      <c r="A10" s="45" t="str">
        <f>'US MTM - Calculation (Regular)'!B10</f>
        <v>9BICEP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31"/>
      <c r="AA10" s="2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0"/>
    </row>
    <row r="11" spans="1:59" x14ac:dyDescent="0.25">
      <c r="A11" s="45" t="str">
        <f>'US MTM - Calculation (Regular)'!B11</f>
        <v>10LAPK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31"/>
      <c r="AA11" s="2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0"/>
    </row>
    <row r="12" spans="1:59" x14ac:dyDescent="0.25">
      <c r="A12" s="45" t="str">
        <f>'US MTM - Calculation (Regular)'!B12</f>
        <v>11LAPP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31"/>
      <c r="AA12" s="2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0"/>
    </row>
    <row r="13" spans="1:59" x14ac:dyDescent="0.25">
      <c r="A13" s="45" t="str">
        <f>'US MTM - Calculation (Regular)'!B13</f>
        <v>12BTN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31"/>
      <c r="AA13" s="2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0"/>
    </row>
    <row r="14" spans="1:59" x14ac:dyDescent="0.25">
      <c r="A14" s="45" t="str">
        <f>'US MTM - Calculation (Regular)'!B14</f>
        <v>13WRIST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31"/>
      <c r="AA14" s="2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0"/>
    </row>
    <row r="15" spans="1:59" x14ac:dyDescent="0.25">
      <c r="A15" s="45" t="str">
        <f>'US MTM - Calculation (Regular)'!B15</f>
        <v>14AHDEPTH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31"/>
      <c r="AA15" s="2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0"/>
    </row>
    <row r="16" spans="1:59" x14ac:dyDescent="0.25">
      <c r="A16" s="19" t="str">
        <f>'US MTM - Calculation (Regular)'!B16</f>
        <v>15VENT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31"/>
      <c r="AA16" s="2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0"/>
    </row>
    <row r="19" spans="3:15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</row>
  </sheetData>
  <sheetProtection password="8C28" sheet="1" objects="1" scenarios="1"/>
  <pageMargins left="0.70866141732283472" right="0.70866141732283472" top="0.74803149606299213" bottom="0.74803149606299213" header="0.31496062992125984" footer="0.31496062992125984"/>
  <pageSetup paperSize="9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N16"/>
  <sheetViews>
    <sheetView zoomScale="70" zoomScaleNormal="70" workbookViewId="0">
      <selection activeCell="B3" sqref="B3"/>
    </sheetView>
  </sheetViews>
  <sheetFormatPr defaultRowHeight="15" x14ac:dyDescent="0.25"/>
  <cols>
    <col min="1" max="1" width="29.5703125" style="15" bestFit="1" customWidth="1"/>
    <col min="2" max="2" width="8.85546875" style="15" customWidth="1"/>
    <col min="3" max="3" width="7.85546875" style="15" customWidth="1"/>
    <col min="4" max="16384" width="9.140625" style="15"/>
  </cols>
  <sheetData>
    <row r="1" spans="1:66" ht="24.75" customHeight="1" x14ac:dyDescent="0.25">
      <c r="A1" s="56" t="s">
        <v>52</v>
      </c>
      <c r="B1" s="25">
        <v>0.5</v>
      </c>
      <c r="C1" s="25">
        <v>0.625</v>
      </c>
      <c r="D1" s="25">
        <v>0.75</v>
      </c>
      <c r="E1" s="25">
        <v>0.875</v>
      </c>
      <c r="F1" s="25">
        <v>1</v>
      </c>
      <c r="G1" s="25">
        <v>1.125</v>
      </c>
      <c r="H1" s="25">
        <v>1.25</v>
      </c>
      <c r="I1" s="25">
        <v>1.375</v>
      </c>
      <c r="J1" s="25">
        <v>1.5</v>
      </c>
      <c r="K1" s="25">
        <v>1.625</v>
      </c>
      <c r="L1" s="25">
        <v>1.75</v>
      </c>
      <c r="M1" s="25">
        <v>1.875</v>
      </c>
      <c r="N1" s="25">
        <v>2</v>
      </c>
      <c r="O1" s="25">
        <v>2.125</v>
      </c>
      <c r="P1" s="25">
        <v>2.25</v>
      </c>
      <c r="Q1" s="25">
        <v>2.375</v>
      </c>
      <c r="R1" s="25">
        <v>2.5</v>
      </c>
      <c r="S1" s="25">
        <v>2.625</v>
      </c>
      <c r="T1" s="25">
        <v>2.75</v>
      </c>
      <c r="U1" s="25">
        <v>2.875</v>
      </c>
      <c r="V1" s="25">
        <v>3</v>
      </c>
      <c r="W1" s="25">
        <v>3.125</v>
      </c>
      <c r="X1" s="25">
        <v>3.25</v>
      </c>
      <c r="Y1" s="25">
        <v>3.375</v>
      </c>
      <c r="Z1" s="25">
        <v>3.5</v>
      </c>
      <c r="AA1" s="25">
        <v>3.625</v>
      </c>
      <c r="AB1" s="28">
        <v>3.75</v>
      </c>
      <c r="AC1" s="28">
        <v>3.875</v>
      </c>
      <c r="AD1" s="28">
        <v>4</v>
      </c>
      <c r="AE1" s="28">
        <v>4.125</v>
      </c>
      <c r="AF1" s="28">
        <v>4.25</v>
      </c>
      <c r="AG1" s="28">
        <v>4.375</v>
      </c>
      <c r="AH1" s="28">
        <v>4.5</v>
      </c>
      <c r="AI1" s="28">
        <v>-0.5</v>
      </c>
      <c r="AJ1" s="28">
        <v>-0.625</v>
      </c>
      <c r="AK1" s="28">
        <v>-0.75</v>
      </c>
      <c r="AL1" s="28">
        <v>-0.875</v>
      </c>
      <c r="AM1" s="28">
        <v>-1</v>
      </c>
      <c r="AN1" s="28">
        <v>-1.125</v>
      </c>
      <c r="AO1" s="28">
        <v>-1.25</v>
      </c>
      <c r="AP1" s="28">
        <v>-1.375</v>
      </c>
      <c r="AQ1" s="28">
        <v>-1.5</v>
      </c>
      <c r="AR1" s="28">
        <v>-1.625</v>
      </c>
      <c r="AS1" s="28">
        <v>-1.75</v>
      </c>
      <c r="AT1" s="28">
        <v>-1.875</v>
      </c>
      <c r="AU1" s="28">
        <v>-2</v>
      </c>
      <c r="AV1" s="28">
        <v>-2.125</v>
      </c>
      <c r="AW1" s="28">
        <v>-2.25</v>
      </c>
      <c r="AX1" s="28">
        <v>-2.375</v>
      </c>
      <c r="AY1" s="28">
        <v>-2.5</v>
      </c>
      <c r="AZ1" s="28">
        <v>-2.625</v>
      </c>
      <c r="BA1" s="28">
        <v>-2.75</v>
      </c>
      <c r="BB1" s="28">
        <v>-2.875</v>
      </c>
      <c r="BC1" s="28">
        <v>-3</v>
      </c>
      <c r="BD1" s="28">
        <v>-3.125</v>
      </c>
      <c r="BE1" s="28">
        <v>-3.25</v>
      </c>
      <c r="BF1" s="28">
        <v>-3.375</v>
      </c>
      <c r="BG1" s="28">
        <v>-3.5</v>
      </c>
      <c r="BH1" s="28">
        <v>-3.625</v>
      </c>
      <c r="BI1" s="28">
        <v>-3.75</v>
      </c>
      <c r="BJ1" s="28">
        <v>-3.875</v>
      </c>
      <c r="BK1" s="28">
        <v>-4</v>
      </c>
      <c r="BL1" s="28">
        <v>-4.125</v>
      </c>
      <c r="BM1" s="28">
        <v>-4.25</v>
      </c>
      <c r="BN1" s="29">
        <v>-4.375</v>
      </c>
    </row>
    <row r="2" spans="1:66" x14ac:dyDescent="0.25">
      <c r="A2" s="21" t="str">
        <f>'US MTM - Calculation (Regular)'!B2</f>
        <v>1CHE</v>
      </c>
      <c r="B2" s="22">
        <v>0.25</v>
      </c>
      <c r="C2" s="22">
        <v>0.25</v>
      </c>
      <c r="D2" s="22">
        <v>0.375</v>
      </c>
      <c r="E2" s="22">
        <v>0.375</v>
      </c>
      <c r="F2" s="22">
        <v>0.5</v>
      </c>
      <c r="G2" s="22">
        <v>0.5</v>
      </c>
      <c r="H2" s="22">
        <v>0.5</v>
      </c>
      <c r="I2" s="22">
        <v>0.75</v>
      </c>
      <c r="J2" s="22">
        <v>0.75</v>
      </c>
      <c r="K2" s="22">
        <v>0.75</v>
      </c>
      <c r="L2" s="22">
        <v>1</v>
      </c>
      <c r="M2" s="22">
        <v>1</v>
      </c>
      <c r="N2" s="22">
        <v>1</v>
      </c>
      <c r="O2" s="22">
        <v>1.5</v>
      </c>
      <c r="P2" s="22">
        <v>1.5</v>
      </c>
      <c r="Q2" s="22">
        <v>1.75</v>
      </c>
      <c r="R2" s="22">
        <v>1.75</v>
      </c>
      <c r="S2" s="22">
        <v>1.75</v>
      </c>
      <c r="T2" s="22">
        <v>1.5</v>
      </c>
      <c r="U2" s="22">
        <v>1.5</v>
      </c>
      <c r="V2" s="22">
        <v>1.5</v>
      </c>
      <c r="W2" s="22">
        <v>1.5</v>
      </c>
      <c r="X2" s="22">
        <v>1.5</v>
      </c>
      <c r="Y2" s="22">
        <v>1.75</v>
      </c>
      <c r="Z2" s="22">
        <v>1.75</v>
      </c>
      <c r="AA2" s="22">
        <v>1.75</v>
      </c>
      <c r="AB2" s="22">
        <v>2</v>
      </c>
      <c r="AC2" s="22">
        <v>2</v>
      </c>
      <c r="AD2" s="22">
        <v>2</v>
      </c>
      <c r="AE2" s="22">
        <v>2.5</v>
      </c>
      <c r="AF2" s="22">
        <v>2.5</v>
      </c>
      <c r="AG2" s="22">
        <v>2.25</v>
      </c>
      <c r="AH2" s="22">
        <v>2.25</v>
      </c>
      <c r="AI2" s="22">
        <v>-0.25</v>
      </c>
      <c r="AJ2" s="22">
        <v>-0.25</v>
      </c>
      <c r="AK2" s="22">
        <v>-0.375</v>
      </c>
      <c r="AL2" s="22">
        <v>-0.375</v>
      </c>
      <c r="AM2" s="22">
        <v>-0.5</v>
      </c>
      <c r="AN2" s="22">
        <v>-0.5</v>
      </c>
      <c r="AO2" s="22">
        <v>-0.5</v>
      </c>
      <c r="AP2" s="22">
        <v>-0.75</v>
      </c>
      <c r="AQ2" s="22">
        <v>-0.75</v>
      </c>
      <c r="AR2" s="22">
        <v>-0.75</v>
      </c>
      <c r="AS2" s="22">
        <v>-1</v>
      </c>
      <c r="AT2" s="22">
        <v>-1</v>
      </c>
      <c r="AU2" s="22">
        <v>-1</v>
      </c>
      <c r="AV2" s="22">
        <v>-1.5</v>
      </c>
      <c r="AW2" s="22">
        <v>-1.5</v>
      </c>
      <c r="AX2" s="22">
        <v>-1.75</v>
      </c>
      <c r="AY2" s="22">
        <v>-1.75</v>
      </c>
      <c r="AZ2" s="22">
        <v>-1.75</v>
      </c>
      <c r="BA2" s="22">
        <v>-1.5</v>
      </c>
      <c r="BB2" s="22">
        <v>-1.5</v>
      </c>
      <c r="BC2" s="22">
        <v>-1.5</v>
      </c>
      <c r="BD2" s="22">
        <v>-1.5</v>
      </c>
      <c r="BE2" s="22">
        <v>-1.5</v>
      </c>
      <c r="BF2" s="22">
        <v>-1.75</v>
      </c>
      <c r="BG2" s="22">
        <v>-1.75</v>
      </c>
      <c r="BH2" s="22">
        <v>-1.75</v>
      </c>
      <c r="BI2" s="22">
        <v>-2</v>
      </c>
      <c r="BJ2" s="22">
        <v>-2</v>
      </c>
      <c r="BK2" s="22">
        <v>-2</v>
      </c>
      <c r="BL2" s="22">
        <v>-2.5</v>
      </c>
      <c r="BM2" s="22">
        <v>-2.5</v>
      </c>
      <c r="BN2" s="22">
        <v>-2.25</v>
      </c>
    </row>
    <row r="3" spans="1:66" x14ac:dyDescent="0.25">
      <c r="A3" s="45" t="str">
        <f>'US MTM - Calculation (Regular)'!B3</f>
        <v>2GIR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2"/>
      <c r="BN3" s="32"/>
    </row>
    <row r="4" spans="1:66" x14ac:dyDescent="0.25">
      <c r="A4" s="66" t="str">
        <f>'US MTM - Calculation (Regular)'!B4</f>
        <v>3SEAT</v>
      </c>
      <c r="B4" s="22">
        <v>0.25</v>
      </c>
      <c r="C4" s="22">
        <v>0.3125</v>
      </c>
      <c r="D4" s="22">
        <v>0.375</v>
      </c>
      <c r="E4" s="22">
        <v>0.4375</v>
      </c>
      <c r="F4" s="22">
        <v>0.5</v>
      </c>
      <c r="G4" s="22">
        <v>0.5625</v>
      </c>
      <c r="H4" s="22">
        <v>0.625</v>
      </c>
      <c r="I4" s="22">
        <v>0.6875</v>
      </c>
      <c r="J4" s="22">
        <v>0.75</v>
      </c>
      <c r="K4" s="22">
        <v>0.8125</v>
      </c>
      <c r="L4" s="22">
        <v>0.875</v>
      </c>
      <c r="M4" s="22">
        <v>0.9375</v>
      </c>
      <c r="N4" s="22">
        <v>1</v>
      </c>
      <c r="O4" s="22">
        <v>1.0625</v>
      </c>
      <c r="P4" s="22">
        <v>1.125</v>
      </c>
      <c r="Q4" s="22">
        <v>1.1875</v>
      </c>
      <c r="R4" s="22">
        <v>1.25</v>
      </c>
      <c r="S4" s="22">
        <v>1.3125</v>
      </c>
      <c r="T4" s="22">
        <v>1.375</v>
      </c>
      <c r="U4" s="22">
        <v>1.4375</v>
      </c>
      <c r="V4" s="22">
        <v>1.5</v>
      </c>
      <c r="W4" s="22">
        <v>1.5625</v>
      </c>
      <c r="X4" s="22">
        <v>1.625</v>
      </c>
      <c r="Y4" s="22">
        <v>1.6875</v>
      </c>
      <c r="Z4" s="22">
        <v>1.75</v>
      </c>
      <c r="AA4" s="22">
        <v>1.8125</v>
      </c>
      <c r="AB4" s="22">
        <v>1.875</v>
      </c>
      <c r="AC4" s="22">
        <v>1.9375</v>
      </c>
      <c r="AD4" s="22">
        <v>2</v>
      </c>
      <c r="AE4" s="22">
        <v>2.0625</v>
      </c>
      <c r="AF4" s="22">
        <v>2.125</v>
      </c>
      <c r="AG4" s="22">
        <v>2.1875</v>
      </c>
      <c r="AH4" s="22">
        <v>2.25</v>
      </c>
      <c r="AI4" s="22">
        <v>-0.25</v>
      </c>
      <c r="AJ4" s="22">
        <v>-0.3125</v>
      </c>
      <c r="AK4" s="22">
        <v>-0.375</v>
      </c>
      <c r="AL4" s="22">
        <v>-0.4375</v>
      </c>
      <c r="AM4" s="22">
        <v>-0.5</v>
      </c>
      <c r="AN4" s="22">
        <v>-0.5625</v>
      </c>
      <c r="AO4" s="22">
        <v>-0.625</v>
      </c>
      <c r="AP4" s="22">
        <v>-0.6875</v>
      </c>
      <c r="AQ4" s="22">
        <v>-0.75</v>
      </c>
      <c r="AR4" s="22">
        <v>-0.8125</v>
      </c>
      <c r="AS4" s="22">
        <v>-0.875</v>
      </c>
      <c r="AT4" s="22">
        <v>-0.9375</v>
      </c>
      <c r="AU4" s="22">
        <v>-1</v>
      </c>
      <c r="AV4" s="22">
        <v>-1.0625</v>
      </c>
      <c r="AW4" s="22">
        <v>-1.125</v>
      </c>
      <c r="AX4" s="22">
        <v>-1.1875</v>
      </c>
      <c r="AY4" s="22">
        <v>-1.25</v>
      </c>
      <c r="AZ4" s="22">
        <v>-1.3125</v>
      </c>
      <c r="BA4" s="22">
        <v>-1.375</v>
      </c>
      <c r="BB4" s="22">
        <v>-1.4375</v>
      </c>
      <c r="BC4" s="22">
        <v>-1.5</v>
      </c>
      <c r="BD4" s="22">
        <v>-1.5625</v>
      </c>
      <c r="BE4" s="22">
        <v>-1.625</v>
      </c>
      <c r="BF4" s="22">
        <v>-1.6875</v>
      </c>
      <c r="BG4" s="22">
        <v>-1.75</v>
      </c>
      <c r="BH4" s="22">
        <v>-1.8125</v>
      </c>
      <c r="BI4" s="22">
        <v>-1.875</v>
      </c>
      <c r="BJ4" s="22">
        <v>-1.9375</v>
      </c>
      <c r="BK4" s="22">
        <v>-2</v>
      </c>
      <c r="BL4" s="22">
        <v>-2.0625</v>
      </c>
      <c r="BM4" s="22">
        <v>-2.125</v>
      </c>
      <c r="BN4" s="22">
        <v>-2.1875</v>
      </c>
    </row>
    <row r="5" spans="1:66" x14ac:dyDescent="0.25">
      <c r="A5" s="45" t="str">
        <f>'US MTM - Calculation (Regular)'!B5</f>
        <v>4LEN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2"/>
      <c r="BN5" s="32"/>
    </row>
    <row r="6" spans="1:66" x14ac:dyDescent="0.25">
      <c r="A6" s="45" t="str">
        <f>'US MTM - Calculation (Regular)'!B6</f>
        <v>5FRTLEN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</row>
    <row r="7" spans="1:66" x14ac:dyDescent="0.25">
      <c r="A7" s="45" t="str">
        <f>'US MTM - Calculation (Regular)'!B7</f>
        <v>6PP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</row>
    <row r="8" spans="1:66" x14ac:dyDescent="0.25">
      <c r="A8" s="45" t="str">
        <f>'US MTM - Calculation (Regular)'!B8</f>
        <v>7BCKWDTH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</row>
    <row r="9" spans="1:66" x14ac:dyDescent="0.25">
      <c r="A9" s="45" t="str">
        <f>'US MTM - Calculation (Regular)'!B9</f>
        <v>8SLVOUT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</row>
    <row r="10" spans="1:66" x14ac:dyDescent="0.25">
      <c r="A10" s="45" t="str">
        <f>'US MTM - Calculation (Regular)'!B10</f>
        <v>9BICEP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</row>
    <row r="11" spans="1:66" x14ac:dyDescent="0.25">
      <c r="A11" s="45" t="str">
        <f>'US MTM - Calculation (Regular)'!B11</f>
        <v>10LAPK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</row>
    <row r="12" spans="1:66" x14ac:dyDescent="0.25">
      <c r="A12" s="45" t="str">
        <f>'US MTM - Calculation (Regular)'!B12</f>
        <v>11LAPP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</row>
    <row r="13" spans="1:66" x14ac:dyDescent="0.25">
      <c r="A13" s="45" t="str">
        <f>'US MTM - Calculation (Regular)'!B13</f>
        <v>12BTN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</row>
    <row r="14" spans="1:66" x14ac:dyDescent="0.25">
      <c r="A14" s="45" t="str">
        <f>'US MTM - Calculation (Regular)'!B14</f>
        <v>13WRIST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</row>
    <row r="15" spans="1:66" x14ac:dyDescent="0.25">
      <c r="A15" s="45" t="str">
        <f>'US MTM - Calculation (Regular)'!B15</f>
        <v>14AHDEPTH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</row>
    <row r="16" spans="1:66" x14ac:dyDescent="0.25">
      <c r="A16" s="19" t="str">
        <f>'US MTM - Calculation (Regular)'!B16</f>
        <v>15VENT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</row>
  </sheetData>
  <sheetProtection password="8C28" sheet="1" objects="1" scenarios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Y16"/>
  <sheetViews>
    <sheetView zoomScale="85" zoomScaleNormal="85" workbookViewId="0">
      <selection activeCell="M18" sqref="M18"/>
    </sheetView>
  </sheetViews>
  <sheetFormatPr defaultRowHeight="15" x14ac:dyDescent="0.25"/>
  <cols>
    <col min="1" max="1" width="22.85546875" style="15" bestFit="1" customWidth="1"/>
    <col min="2" max="2" width="8.5703125" style="15" customWidth="1"/>
    <col min="3" max="3" width="11.85546875" style="15" customWidth="1"/>
    <col min="4" max="16384" width="9.140625" style="15"/>
  </cols>
  <sheetData>
    <row r="1" spans="1:51" x14ac:dyDescent="0.25">
      <c r="A1" s="55" t="s">
        <v>22</v>
      </c>
      <c r="B1" s="33">
        <v>2</v>
      </c>
      <c r="C1" s="33">
        <v>-2</v>
      </c>
      <c r="D1" s="34">
        <v>2.125</v>
      </c>
      <c r="E1" s="34">
        <v>-2.125</v>
      </c>
      <c r="F1" s="34">
        <v>2.25</v>
      </c>
      <c r="G1" s="34">
        <v>-2.25</v>
      </c>
      <c r="H1" s="34">
        <v>2.375</v>
      </c>
      <c r="I1" s="34">
        <v>-2.375</v>
      </c>
      <c r="J1" s="34">
        <v>2.5</v>
      </c>
      <c r="K1" s="34">
        <v>-2.5</v>
      </c>
      <c r="L1" s="34">
        <v>2.625</v>
      </c>
      <c r="M1" s="34">
        <v>-2.625</v>
      </c>
      <c r="N1" s="34">
        <v>2.75</v>
      </c>
      <c r="O1" s="34">
        <v>-2.75</v>
      </c>
      <c r="P1" s="34">
        <v>2.875</v>
      </c>
      <c r="Q1" s="34">
        <v>-2.875</v>
      </c>
      <c r="R1" s="29">
        <v>3</v>
      </c>
      <c r="S1" s="29">
        <v>-3</v>
      </c>
      <c r="T1" s="25">
        <v>3.125</v>
      </c>
      <c r="U1" s="25">
        <v>-3.125</v>
      </c>
      <c r="V1" s="25">
        <v>3.25</v>
      </c>
      <c r="W1" s="25">
        <v>-3.25</v>
      </c>
      <c r="X1" s="25">
        <v>3.375</v>
      </c>
      <c r="Y1" s="25">
        <v>-3.375</v>
      </c>
      <c r="Z1" s="25">
        <v>3.5</v>
      </c>
      <c r="AA1" s="25">
        <v>-3.5</v>
      </c>
      <c r="AB1" s="25">
        <v>3.625</v>
      </c>
      <c r="AC1" s="25">
        <v>-3.625</v>
      </c>
      <c r="AD1" s="25">
        <v>3.75</v>
      </c>
      <c r="AE1" s="25">
        <v>-3.75</v>
      </c>
      <c r="AF1" s="25">
        <v>3.875</v>
      </c>
      <c r="AG1" s="25">
        <v>-3.875</v>
      </c>
      <c r="AH1" s="25">
        <v>4</v>
      </c>
      <c r="AI1" s="25">
        <v>-4</v>
      </c>
      <c r="AJ1" s="25">
        <v>4.125</v>
      </c>
      <c r="AK1" s="25">
        <v>-4.125</v>
      </c>
      <c r="AL1" s="25">
        <v>4.25</v>
      </c>
      <c r="AM1" s="25">
        <v>-4.25</v>
      </c>
      <c r="AN1" s="25">
        <v>4.375</v>
      </c>
      <c r="AO1" s="25">
        <v>-4.375</v>
      </c>
      <c r="AP1" s="25">
        <v>4.5</v>
      </c>
      <c r="AQ1" s="25">
        <v>-4.5</v>
      </c>
      <c r="AR1" s="25">
        <v>4.625</v>
      </c>
      <c r="AS1" s="25">
        <v>-4.625</v>
      </c>
      <c r="AT1" s="25">
        <v>4.75</v>
      </c>
      <c r="AU1" s="25">
        <v>-4.75</v>
      </c>
      <c r="AV1" s="25">
        <v>4.875</v>
      </c>
      <c r="AW1" s="25">
        <v>-4.875</v>
      </c>
      <c r="AX1" s="29">
        <v>5</v>
      </c>
      <c r="AY1" s="29">
        <v>-5</v>
      </c>
    </row>
    <row r="2" spans="1:51" x14ac:dyDescent="0.25">
      <c r="A2" s="52" t="str">
        <f>'US MTM - Calculation (Regular)'!B2</f>
        <v>1CHE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30"/>
    </row>
    <row r="3" spans="1:51" x14ac:dyDescent="0.25">
      <c r="A3" s="53" t="str">
        <f>'US MTM - Calculation (Regular)'!B3</f>
        <v>2GIR</v>
      </c>
      <c r="B3" s="22">
        <v>0.125</v>
      </c>
      <c r="C3" s="22">
        <v>-0.125</v>
      </c>
      <c r="D3" s="22">
        <v>0.125</v>
      </c>
      <c r="E3" s="22">
        <v>-0.125</v>
      </c>
      <c r="F3" s="22">
        <v>0.125</v>
      </c>
      <c r="G3" s="22">
        <v>-0.125</v>
      </c>
      <c r="H3" s="22">
        <v>0.125</v>
      </c>
      <c r="I3" s="22">
        <v>-0.125</v>
      </c>
      <c r="J3" s="22">
        <v>0.125</v>
      </c>
      <c r="K3" s="22">
        <v>-0.125</v>
      </c>
      <c r="L3" s="22">
        <v>0.125</v>
      </c>
      <c r="M3" s="22">
        <v>-0.125</v>
      </c>
      <c r="N3" s="22">
        <v>0.125</v>
      </c>
      <c r="O3" s="22">
        <v>-0.125</v>
      </c>
      <c r="P3" s="22">
        <v>0.125</v>
      </c>
      <c r="Q3" s="22">
        <v>-0.125</v>
      </c>
      <c r="R3" s="22">
        <v>0.125</v>
      </c>
      <c r="S3" s="22">
        <v>-0.125</v>
      </c>
      <c r="T3" s="22">
        <v>0.125</v>
      </c>
      <c r="U3" s="22">
        <v>-0.125</v>
      </c>
      <c r="V3" s="22">
        <v>0.125</v>
      </c>
      <c r="W3" s="22">
        <v>-0.125</v>
      </c>
      <c r="X3" s="22">
        <v>0.25</v>
      </c>
      <c r="Y3" s="22">
        <v>-0.25</v>
      </c>
      <c r="Z3" s="22">
        <v>0.25</v>
      </c>
      <c r="AA3" s="22">
        <v>-0.25</v>
      </c>
      <c r="AB3" s="22">
        <v>0.25</v>
      </c>
      <c r="AC3" s="22">
        <v>-0.25</v>
      </c>
      <c r="AD3" s="22">
        <v>0.25</v>
      </c>
      <c r="AE3" s="22">
        <v>-0.25</v>
      </c>
      <c r="AF3" s="22">
        <v>0.25</v>
      </c>
      <c r="AG3" s="22">
        <v>-0.25</v>
      </c>
      <c r="AH3" s="22">
        <v>0.25</v>
      </c>
      <c r="AI3" s="22">
        <v>-0.25</v>
      </c>
      <c r="AJ3" s="22">
        <v>0.25</v>
      </c>
      <c r="AK3" s="22">
        <v>-0.25</v>
      </c>
      <c r="AL3" s="22">
        <v>0.25</v>
      </c>
      <c r="AM3" s="22">
        <v>-0.25</v>
      </c>
      <c r="AN3" s="22">
        <v>0.25</v>
      </c>
      <c r="AO3" s="22">
        <v>-0.25</v>
      </c>
      <c r="AP3" s="22">
        <v>0.25</v>
      </c>
      <c r="AQ3" s="22">
        <v>-0.25</v>
      </c>
      <c r="AR3" s="22">
        <v>0.375</v>
      </c>
      <c r="AS3" s="22">
        <v>-0.375</v>
      </c>
      <c r="AT3" s="22">
        <v>0.375</v>
      </c>
      <c r="AU3" s="22">
        <v>-0.375</v>
      </c>
      <c r="AV3" s="22">
        <v>0.375</v>
      </c>
      <c r="AW3" s="22">
        <v>-0.375</v>
      </c>
      <c r="AX3" s="22">
        <v>0.375</v>
      </c>
      <c r="AY3" s="22">
        <v>-0.375</v>
      </c>
    </row>
    <row r="4" spans="1:51" x14ac:dyDescent="0.25">
      <c r="A4" s="54" t="str">
        <f>'US MTM - Calculation (Regular)'!B4</f>
        <v>3SEAT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30"/>
    </row>
    <row r="5" spans="1:51" x14ac:dyDescent="0.25">
      <c r="A5" s="52" t="str">
        <f>'US MTM - Calculation (Regular)'!B5</f>
        <v>4LEN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30"/>
    </row>
    <row r="6" spans="1:51" x14ac:dyDescent="0.25">
      <c r="A6" s="52" t="str">
        <f>'US MTM - Calculation (Regular)'!B6</f>
        <v>5FRTLEN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30"/>
    </row>
    <row r="7" spans="1:51" x14ac:dyDescent="0.25">
      <c r="A7" s="52" t="str">
        <f>'US MTM - Calculation (Regular)'!B7</f>
        <v>6PP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30"/>
    </row>
    <row r="8" spans="1:51" x14ac:dyDescent="0.25">
      <c r="A8" s="52" t="str">
        <f>'US MTM - Calculation (Regular)'!B8</f>
        <v>7BCKWDTH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30"/>
    </row>
    <row r="9" spans="1:51" x14ac:dyDescent="0.25">
      <c r="A9" s="52" t="str">
        <f>'US MTM - Calculation (Regular)'!B9</f>
        <v>8SLVOUT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30"/>
    </row>
    <row r="10" spans="1:51" x14ac:dyDescent="0.25">
      <c r="A10" s="52" t="str">
        <f>'US MTM - Calculation (Regular)'!B10</f>
        <v>9BICEP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30"/>
    </row>
    <row r="11" spans="1:51" x14ac:dyDescent="0.25">
      <c r="A11" s="52" t="str">
        <f>'US MTM - Calculation (Regular)'!B11</f>
        <v>10LAPK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30"/>
    </row>
    <row r="12" spans="1:51" x14ac:dyDescent="0.25">
      <c r="A12" s="52" t="str">
        <f>'US MTM - Calculation (Regular)'!B12</f>
        <v>11LAPP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30"/>
    </row>
    <row r="13" spans="1:51" x14ac:dyDescent="0.25">
      <c r="A13" s="52" t="str">
        <f>'US MTM - Calculation (Regular)'!B13</f>
        <v>12BTN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30"/>
    </row>
    <row r="14" spans="1:51" x14ac:dyDescent="0.25">
      <c r="A14" s="52" t="str">
        <f>'US MTM - Calculation (Regular)'!B14</f>
        <v>13WRIST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30"/>
    </row>
    <row r="15" spans="1:51" x14ac:dyDescent="0.25">
      <c r="A15" s="52" t="str">
        <f>'US MTM - Calculation (Regular)'!B15</f>
        <v>14AHDEPTH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30"/>
    </row>
    <row r="16" spans="1:51" x14ac:dyDescent="0.25">
      <c r="A16" s="54" t="str">
        <f>'US MTM - Calculation (Regular)'!B16</f>
        <v>15VENT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30"/>
    </row>
  </sheetData>
  <sheetProtection password="8C28" sheet="1" objects="1" scenarios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M18"/>
  <sheetViews>
    <sheetView zoomScale="70" zoomScaleNormal="70" workbookViewId="0">
      <pane ySplit="1" topLeftCell="A2" activePane="bottomLeft" state="frozen"/>
      <selection activeCell="J23" sqref="J23"/>
      <selection pane="bottomLeft" activeCell="L22" sqref="L22"/>
    </sheetView>
  </sheetViews>
  <sheetFormatPr defaultRowHeight="15" x14ac:dyDescent="0.25"/>
  <cols>
    <col min="1" max="1" width="22.85546875" style="15" bestFit="1" customWidth="1"/>
    <col min="2" max="16384" width="9.140625" style="15"/>
  </cols>
  <sheetData>
    <row r="1" spans="1:65" x14ac:dyDescent="0.25">
      <c r="A1" s="56" t="s">
        <v>58</v>
      </c>
      <c r="B1" s="25">
        <v>0.125</v>
      </c>
      <c r="C1" s="25">
        <v>0.25</v>
      </c>
      <c r="D1" s="25">
        <v>0.375</v>
      </c>
      <c r="E1" s="25">
        <v>0.5</v>
      </c>
      <c r="F1" s="25">
        <v>0.625</v>
      </c>
      <c r="G1" s="25">
        <v>0.75</v>
      </c>
      <c r="H1" s="25">
        <v>0.875</v>
      </c>
      <c r="I1" s="25">
        <v>1</v>
      </c>
      <c r="J1" s="25">
        <v>1.125</v>
      </c>
      <c r="K1" s="25">
        <v>1.25</v>
      </c>
      <c r="L1" s="25">
        <v>1.375</v>
      </c>
      <c r="M1" s="25">
        <v>1.5</v>
      </c>
      <c r="N1" s="25">
        <v>1.625</v>
      </c>
      <c r="O1" s="25">
        <v>1.75</v>
      </c>
      <c r="P1" s="25">
        <v>1.875</v>
      </c>
      <c r="Q1" s="25">
        <v>2</v>
      </c>
      <c r="R1" s="25">
        <v>2.125</v>
      </c>
      <c r="S1" s="25">
        <v>2.25</v>
      </c>
      <c r="T1" s="25">
        <v>2.375</v>
      </c>
      <c r="U1" s="25">
        <v>2.5</v>
      </c>
      <c r="V1" s="25">
        <v>2.625</v>
      </c>
      <c r="W1" s="25">
        <v>2.75</v>
      </c>
      <c r="X1" s="25">
        <v>2.875</v>
      </c>
      <c r="Y1" s="25">
        <v>3</v>
      </c>
      <c r="Z1" s="25">
        <v>3.125</v>
      </c>
      <c r="AA1" s="25">
        <v>3.25</v>
      </c>
      <c r="AB1" s="25">
        <v>3.375</v>
      </c>
      <c r="AC1" s="25">
        <v>3.5</v>
      </c>
      <c r="AD1" s="26">
        <v>3.625</v>
      </c>
      <c r="AE1" s="27">
        <v>3.75</v>
      </c>
      <c r="AF1" s="28">
        <v>3.875</v>
      </c>
      <c r="AG1" s="28">
        <v>4</v>
      </c>
      <c r="AH1" s="28">
        <v>-0.125</v>
      </c>
      <c r="AI1" s="28">
        <v>-0.25</v>
      </c>
      <c r="AJ1" s="28">
        <v>-0.375</v>
      </c>
      <c r="AK1" s="28">
        <v>-0.5</v>
      </c>
      <c r="AL1" s="28">
        <v>-0.625</v>
      </c>
      <c r="AM1" s="28">
        <v>-0.75</v>
      </c>
      <c r="AN1" s="28">
        <v>-0.875</v>
      </c>
      <c r="AO1" s="28">
        <v>-1</v>
      </c>
      <c r="AP1" s="28">
        <v>-1.125</v>
      </c>
      <c r="AQ1" s="28">
        <v>-1.25</v>
      </c>
      <c r="AR1" s="28">
        <v>-1.375</v>
      </c>
      <c r="AS1" s="28">
        <v>-1.5</v>
      </c>
      <c r="AT1" s="28">
        <v>-1.625</v>
      </c>
      <c r="AU1" s="28">
        <v>-1.75</v>
      </c>
      <c r="AV1" s="28">
        <v>-1.875</v>
      </c>
      <c r="AW1" s="28">
        <v>-2</v>
      </c>
      <c r="AX1" s="28">
        <v>-2.125</v>
      </c>
      <c r="AY1" s="28">
        <v>-2.25</v>
      </c>
      <c r="AZ1" s="28">
        <v>-2.375</v>
      </c>
      <c r="BA1" s="28">
        <v>-2.5</v>
      </c>
      <c r="BB1" s="28">
        <v>-2.625</v>
      </c>
      <c r="BC1" s="28">
        <v>-2.75</v>
      </c>
      <c r="BD1" s="28">
        <v>-2.875</v>
      </c>
      <c r="BE1" s="28">
        <v>-3</v>
      </c>
      <c r="BF1" s="28">
        <v>-3.125</v>
      </c>
      <c r="BG1" s="28">
        <v>-3.25</v>
      </c>
      <c r="BH1" s="28">
        <v>-3.375</v>
      </c>
      <c r="BI1" s="28">
        <v>-3.5</v>
      </c>
      <c r="BJ1" s="28">
        <v>-3.625</v>
      </c>
      <c r="BK1" s="28">
        <v>-3.75</v>
      </c>
      <c r="BL1" s="28">
        <v>-3.875</v>
      </c>
      <c r="BM1" s="29">
        <v>-4</v>
      </c>
    </row>
    <row r="2" spans="1:65" x14ac:dyDescent="0.25">
      <c r="A2" s="45" t="str">
        <f>'US MTM - Calculation (Regular)'!B2</f>
        <v>1CHE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</row>
    <row r="3" spans="1:65" x14ac:dyDescent="0.25">
      <c r="A3" s="45" t="str">
        <f>'US MTM - Calculation (Regular)'!B3</f>
        <v>2GIR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31"/>
      <c r="AE3" s="2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0"/>
    </row>
    <row r="4" spans="1:65" x14ac:dyDescent="0.25">
      <c r="A4" s="19" t="str">
        <f>'US MTM - Calculation (Regular)'!B4</f>
        <v>3SEAT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31"/>
      <c r="AE4" s="2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0"/>
    </row>
    <row r="5" spans="1:65" x14ac:dyDescent="0.25">
      <c r="A5" s="45" t="str">
        <f>'US MTM - Calculation (Regular)'!B5</f>
        <v>4LEN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31"/>
      <c r="AE5" s="2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0"/>
    </row>
    <row r="6" spans="1:65" x14ac:dyDescent="0.25">
      <c r="A6" s="21" t="str">
        <f>'US MTM - Calculation (Regular)'!B6</f>
        <v>5FRTLEN</v>
      </c>
      <c r="B6" s="63">
        <v>0.125</v>
      </c>
      <c r="C6" s="63">
        <v>0.25</v>
      </c>
      <c r="D6" s="63">
        <v>0.375</v>
      </c>
      <c r="E6" s="63">
        <v>0.5</v>
      </c>
      <c r="F6" s="63">
        <v>0.625</v>
      </c>
      <c r="G6" s="63">
        <v>0.75</v>
      </c>
      <c r="H6" s="63">
        <v>0.875</v>
      </c>
      <c r="I6" s="63">
        <v>1</v>
      </c>
      <c r="J6" s="63">
        <v>1.125</v>
      </c>
      <c r="K6" s="63">
        <v>1.25</v>
      </c>
      <c r="L6" s="63">
        <v>1.375</v>
      </c>
      <c r="M6" s="63">
        <v>1.5</v>
      </c>
      <c r="N6" s="63">
        <v>1.625</v>
      </c>
      <c r="O6" s="63">
        <v>1.75</v>
      </c>
      <c r="P6" s="63">
        <v>1.875</v>
      </c>
      <c r="Q6" s="63">
        <v>2</v>
      </c>
      <c r="R6" s="63">
        <v>2.125</v>
      </c>
      <c r="S6" s="63">
        <v>2.25</v>
      </c>
      <c r="T6" s="63">
        <v>2.375</v>
      </c>
      <c r="U6" s="63">
        <v>2.5</v>
      </c>
      <c r="V6" s="63">
        <v>2.625</v>
      </c>
      <c r="W6" s="63">
        <v>2.75</v>
      </c>
      <c r="X6" s="63">
        <v>2.875</v>
      </c>
      <c r="Y6" s="63">
        <v>3</v>
      </c>
      <c r="Z6" s="63">
        <v>3.125</v>
      </c>
      <c r="AA6" s="63">
        <v>3.25</v>
      </c>
      <c r="AB6" s="63">
        <v>3.375</v>
      </c>
      <c r="AC6" s="63">
        <v>3.5</v>
      </c>
      <c r="AD6" s="63">
        <v>3.625</v>
      </c>
      <c r="AE6" s="63">
        <v>3.75</v>
      </c>
      <c r="AF6" s="63">
        <v>3.875</v>
      </c>
      <c r="AG6" s="63">
        <v>4</v>
      </c>
      <c r="AH6" s="63">
        <v>-0.125</v>
      </c>
      <c r="AI6" s="63">
        <v>-0.25</v>
      </c>
      <c r="AJ6" s="63">
        <v>-0.375</v>
      </c>
      <c r="AK6" s="63">
        <v>-0.5</v>
      </c>
      <c r="AL6" s="63">
        <v>-0.625</v>
      </c>
      <c r="AM6" s="63">
        <v>-0.75</v>
      </c>
      <c r="AN6" s="63">
        <v>-0.875</v>
      </c>
      <c r="AO6" s="63">
        <v>-1</v>
      </c>
      <c r="AP6" s="63">
        <v>-1.125</v>
      </c>
      <c r="AQ6" s="63">
        <v>-1.25</v>
      </c>
      <c r="AR6" s="63">
        <v>-1.375</v>
      </c>
      <c r="AS6" s="63">
        <v>-1.5</v>
      </c>
      <c r="AT6" s="63">
        <v>-1.625</v>
      </c>
      <c r="AU6" s="63">
        <v>-1.75</v>
      </c>
      <c r="AV6" s="63">
        <v>-1.875</v>
      </c>
      <c r="AW6" s="63">
        <v>-2</v>
      </c>
      <c r="AX6" s="63">
        <v>-2.125</v>
      </c>
      <c r="AY6" s="63">
        <v>-2.25</v>
      </c>
      <c r="AZ6" s="63">
        <v>-2.375</v>
      </c>
      <c r="BA6" s="63">
        <v>-2.5</v>
      </c>
      <c r="BB6" s="63">
        <v>-2.625</v>
      </c>
      <c r="BC6" s="63">
        <v>-2.75</v>
      </c>
      <c r="BD6" s="63">
        <v>-2.875</v>
      </c>
      <c r="BE6" s="63">
        <v>-3</v>
      </c>
      <c r="BF6" s="63">
        <v>-3.125</v>
      </c>
      <c r="BG6" s="63">
        <v>-3.25</v>
      </c>
      <c r="BH6" s="63">
        <v>-3.375</v>
      </c>
      <c r="BI6" s="63">
        <v>-3.5</v>
      </c>
      <c r="BJ6" s="63">
        <v>-3.625</v>
      </c>
      <c r="BK6" s="63">
        <v>-3.75</v>
      </c>
      <c r="BL6" s="63">
        <v>-3.875</v>
      </c>
      <c r="BM6" s="63">
        <v>-4</v>
      </c>
    </row>
    <row r="7" spans="1:65" x14ac:dyDescent="0.25">
      <c r="A7" s="19" t="str">
        <f>'US MTM - Calculation (Regular)'!B7</f>
        <v>6PP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31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</row>
    <row r="8" spans="1:65" x14ac:dyDescent="0.25">
      <c r="A8" s="19" t="str">
        <f>'US MTM - Calculation (Regular)'!B8</f>
        <v>7BCKWDTH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31"/>
      <c r="AE8" s="2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0"/>
    </row>
    <row r="9" spans="1:65" x14ac:dyDescent="0.25">
      <c r="A9" s="19" t="str">
        <f>'US MTM - Calculation (Regular)'!B9</f>
        <v>8SLVOUT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31"/>
      <c r="AE9" s="2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0"/>
    </row>
    <row r="10" spans="1:65" x14ac:dyDescent="0.25">
      <c r="A10" s="45" t="str">
        <f>'US MTM - Calculation (Regular)'!B10</f>
        <v>9BICEP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31"/>
      <c r="AE10" s="2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0"/>
    </row>
    <row r="11" spans="1:65" x14ac:dyDescent="0.25">
      <c r="A11" s="19" t="str">
        <f>'US MTM - Calculation (Regular)'!B11</f>
        <v>10LAPK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31"/>
      <c r="AE11" s="2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0"/>
    </row>
    <row r="12" spans="1:65" x14ac:dyDescent="0.25">
      <c r="A12" s="19" t="str">
        <f>'US MTM - Calculation (Regular)'!B12</f>
        <v>11LAPP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31"/>
      <c r="AE12" s="2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0"/>
    </row>
    <row r="13" spans="1:65" x14ac:dyDescent="0.25">
      <c r="A13" s="21" t="str">
        <f>'US MTM - Calculation (Regular)'!B13</f>
        <v>12BTN</v>
      </c>
      <c r="B13" s="22">
        <v>6.25E-2</v>
      </c>
      <c r="C13" s="22">
        <v>0.125</v>
      </c>
      <c r="D13" s="22">
        <v>0.1875</v>
      </c>
      <c r="E13" s="22">
        <v>0.25</v>
      </c>
      <c r="F13" s="22">
        <v>0.3125</v>
      </c>
      <c r="G13" s="22">
        <v>0.375</v>
      </c>
      <c r="H13" s="22">
        <v>0.4375</v>
      </c>
      <c r="I13" s="22">
        <v>0.5</v>
      </c>
      <c r="J13" s="22">
        <v>0.5625</v>
      </c>
      <c r="K13" s="22">
        <v>0.625</v>
      </c>
      <c r="L13" s="22">
        <v>0.6875</v>
      </c>
      <c r="M13" s="22">
        <v>0.75</v>
      </c>
      <c r="N13" s="22">
        <v>0.8125</v>
      </c>
      <c r="O13" s="22">
        <v>0.875</v>
      </c>
      <c r="P13" s="22">
        <v>0.9375</v>
      </c>
      <c r="Q13" s="22">
        <v>1</v>
      </c>
      <c r="R13" s="22">
        <v>1.0625</v>
      </c>
      <c r="S13" s="22">
        <v>1.125</v>
      </c>
      <c r="T13" s="22">
        <v>1.1875</v>
      </c>
      <c r="U13" s="22">
        <v>1.25</v>
      </c>
      <c r="V13" s="22">
        <v>1.3125</v>
      </c>
      <c r="W13" s="22">
        <v>1.375</v>
      </c>
      <c r="X13" s="22">
        <v>1.4375</v>
      </c>
      <c r="Y13" s="22">
        <v>1.5</v>
      </c>
      <c r="Z13" s="22">
        <v>1.5625</v>
      </c>
      <c r="AA13" s="22">
        <v>1.625</v>
      </c>
      <c r="AB13" s="22">
        <v>1.6875</v>
      </c>
      <c r="AC13" s="22">
        <v>1.75</v>
      </c>
      <c r="AD13" s="22">
        <v>1.8125</v>
      </c>
      <c r="AE13" s="22">
        <v>1.875</v>
      </c>
      <c r="AF13" s="22">
        <v>1.9375</v>
      </c>
      <c r="AG13" s="22">
        <v>2</v>
      </c>
      <c r="AH13" s="22">
        <v>-6.25E-2</v>
      </c>
      <c r="AI13" s="22">
        <v>-0.125</v>
      </c>
      <c r="AJ13" s="22">
        <v>-0.1875</v>
      </c>
      <c r="AK13" s="22">
        <v>-0.25</v>
      </c>
      <c r="AL13" s="22">
        <v>-0.3125</v>
      </c>
      <c r="AM13" s="22">
        <v>-0.375</v>
      </c>
      <c r="AN13" s="22">
        <v>-0.4375</v>
      </c>
      <c r="AO13" s="22">
        <v>-0.5</v>
      </c>
      <c r="AP13" s="22">
        <v>-0.5625</v>
      </c>
      <c r="AQ13" s="22">
        <v>-0.625</v>
      </c>
      <c r="AR13" s="22">
        <v>-0.6875</v>
      </c>
      <c r="AS13" s="22">
        <v>-0.75</v>
      </c>
      <c r="AT13" s="22">
        <v>-0.8125</v>
      </c>
      <c r="AU13" s="22">
        <v>-0.875</v>
      </c>
      <c r="AV13" s="22">
        <v>-0.9375</v>
      </c>
      <c r="AW13" s="22">
        <v>-1</v>
      </c>
      <c r="AX13" s="22">
        <v>-1.0625</v>
      </c>
      <c r="AY13" s="22">
        <v>-1.125</v>
      </c>
      <c r="AZ13" s="22">
        <v>-1.1875</v>
      </c>
      <c r="BA13" s="22">
        <v>-1.25</v>
      </c>
      <c r="BB13" s="22">
        <v>-1.3125</v>
      </c>
      <c r="BC13" s="22">
        <v>-1.375</v>
      </c>
      <c r="BD13" s="22">
        <v>-1.4375</v>
      </c>
      <c r="BE13" s="22">
        <v>-1.5</v>
      </c>
      <c r="BF13" s="22">
        <v>-1.5625</v>
      </c>
      <c r="BG13" s="22">
        <v>-1.625</v>
      </c>
      <c r="BH13" s="22">
        <v>-1.6875</v>
      </c>
      <c r="BI13" s="22">
        <v>-1.75</v>
      </c>
      <c r="BJ13" s="22">
        <v>-1.8125</v>
      </c>
      <c r="BK13" s="22">
        <v>-1.875</v>
      </c>
      <c r="BL13" s="22">
        <v>-1.9375</v>
      </c>
      <c r="BM13" s="22">
        <v>-2</v>
      </c>
    </row>
    <row r="14" spans="1:65" x14ac:dyDescent="0.25">
      <c r="A14" s="45" t="str">
        <f>'US MTM - Calculation (Regular)'!B14</f>
        <v>13WRIST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31"/>
      <c r="AE14" s="2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0"/>
    </row>
    <row r="15" spans="1:65" x14ac:dyDescent="0.25">
      <c r="A15" s="45" t="str">
        <f>'US MTM - Calculation (Regular)'!B15</f>
        <v>14AHDEPTH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31"/>
      <c r="AE15" s="2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0"/>
    </row>
    <row r="16" spans="1:65" x14ac:dyDescent="0.25">
      <c r="A16" s="19" t="str">
        <f>'US MTM - Calculation (Regular)'!B16</f>
        <v>15VENT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31"/>
      <c r="AE16" s="2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0"/>
    </row>
    <row r="18" spans="2:6" x14ac:dyDescent="0.25">
      <c r="B18" s="16"/>
      <c r="C18" s="16"/>
      <c r="D18" s="16"/>
      <c r="E18" s="16"/>
      <c r="F18" s="16"/>
    </row>
  </sheetData>
  <sheetProtection password="8C28" sheet="1" objects="1" scenarios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M16"/>
  <sheetViews>
    <sheetView zoomScale="70" zoomScaleNormal="70" workbookViewId="0">
      <pane ySplit="1" topLeftCell="A2" activePane="bottomLeft" state="frozen"/>
      <selection activeCell="J23" sqref="J23"/>
      <selection pane="bottomLeft" activeCell="E25" sqref="E25"/>
    </sheetView>
  </sheetViews>
  <sheetFormatPr defaultRowHeight="15" x14ac:dyDescent="0.25"/>
  <cols>
    <col min="1" max="1" width="22.85546875" style="15" bestFit="1" customWidth="1"/>
    <col min="2" max="16384" width="9.140625" style="15"/>
  </cols>
  <sheetData>
    <row r="1" spans="1:65" x14ac:dyDescent="0.25">
      <c r="A1" s="56" t="s">
        <v>68</v>
      </c>
      <c r="B1" s="25">
        <v>0.125</v>
      </c>
      <c r="C1" s="25">
        <v>0.25</v>
      </c>
      <c r="D1" s="25">
        <v>0.375</v>
      </c>
      <c r="E1" s="25">
        <v>0.5</v>
      </c>
      <c r="F1" s="25">
        <v>0.625</v>
      </c>
      <c r="G1" s="25">
        <v>0.75</v>
      </c>
      <c r="H1" s="25">
        <v>0.875</v>
      </c>
      <c r="I1" s="25">
        <v>1</v>
      </c>
      <c r="J1" s="25">
        <v>1.125</v>
      </c>
      <c r="K1" s="25">
        <v>1.25</v>
      </c>
      <c r="L1" s="25">
        <v>1.375</v>
      </c>
      <c r="M1" s="25">
        <v>1.5</v>
      </c>
      <c r="N1" s="25">
        <v>1.625</v>
      </c>
      <c r="O1" s="25">
        <v>1.75</v>
      </c>
      <c r="P1" s="25">
        <v>1.875</v>
      </c>
      <c r="Q1" s="25">
        <v>2</v>
      </c>
      <c r="R1" s="25">
        <v>2.125</v>
      </c>
      <c r="S1" s="25">
        <v>2.25</v>
      </c>
      <c r="T1" s="25">
        <v>2.375</v>
      </c>
      <c r="U1" s="25">
        <v>2.5</v>
      </c>
      <c r="V1" s="25">
        <v>2.625</v>
      </c>
      <c r="W1" s="25">
        <v>2.75</v>
      </c>
      <c r="X1" s="25">
        <v>2.875</v>
      </c>
      <c r="Y1" s="25">
        <v>3</v>
      </c>
      <c r="Z1" s="25">
        <v>3.125</v>
      </c>
      <c r="AA1" s="25">
        <v>3.25</v>
      </c>
      <c r="AB1" s="25">
        <v>3.375</v>
      </c>
      <c r="AC1" s="25">
        <v>3.5</v>
      </c>
      <c r="AD1" s="26">
        <v>3.625</v>
      </c>
      <c r="AE1" s="27">
        <v>3.75</v>
      </c>
      <c r="AF1" s="28">
        <v>3.875</v>
      </c>
      <c r="AG1" s="28">
        <v>4</v>
      </c>
      <c r="AH1" s="28">
        <v>-0.125</v>
      </c>
      <c r="AI1" s="28">
        <v>-0.25</v>
      </c>
      <c r="AJ1" s="28">
        <v>-0.375</v>
      </c>
      <c r="AK1" s="28">
        <v>-0.5</v>
      </c>
      <c r="AL1" s="28">
        <v>-0.625</v>
      </c>
      <c r="AM1" s="28">
        <v>-0.75</v>
      </c>
      <c r="AN1" s="28">
        <v>-0.875</v>
      </c>
      <c r="AO1" s="28">
        <v>-1</v>
      </c>
      <c r="AP1" s="28">
        <v>-1.125</v>
      </c>
      <c r="AQ1" s="28">
        <v>-1.25</v>
      </c>
      <c r="AR1" s="28">
        <v>-1.375</v>
      </c>
      <c r="AS1" s="28">
        <v>-1.5</v>
      </c>
      <c r="AT1" s="28">
        <v>-1.625</v>
      </c>
      <c r="AU1" s="28">
        <v>-1.75</v>
      </c>
      <c r="AV1" s="28">
        <v>-1.875</v>
      </c>
      <c r="AW1" s="28">
        <v>-2</v>
      </c>
      <c r="AX1" s="28">
        <v>-2.125</v>
      </c>
      <c r="AY1" s="28">
        <v>-2.25</v>
      </c>
      <c r="AZ1" s="28">
        <v>-2.375</v>
      </c>
      <c r="BA1" s="28">
        <v>-2.5</v>
      </c>
      <c r="BB1" s="28">
        <v>-2.625</v>
      </c>
      <c r="BC1" s="28">
        <v>-2.75</v>
      </c>
      <c r="BD1" s="28">
        <v>-2.875</v>
      </c>
      <c r="BE1" s="28">
        <v>-3</v>
      </c>
      <c r="BF1" s="28">
        <v>-3.125</v>
      </c>
      <c r="BG1" s="28">
        <v>-3.25</v>
      </c>
      <c r="BH1" s="28">
        <v>-3.375</v>
      </c>
      <c r="BI1" s="28">
        <v>-3.5</v>
      </c>
      <c r="BJ1" s="28">
        <v>-3.625</v>
      </c>
      <c r="BK1" s="28">
        <v>-3.75</v>
      </c>
      <c r="BL1" s="28">
        <v>-3.875</v>
      </c>
      <c r="BM1" s="29">
        <v>-4</v>
      </c>
    </row>
    <row r="2" spans="1:65" x14ac:dyDescent="0.25">
      <c r="A2" s="45" t="str">
        <f>'US MTM - Calculation (Regular)'!B2</f>
        <v>1CHE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</row>
    <row r="3" spans="1:65" x14ac:dyDescent="0.25">
      <c r="A3" s="45" t="str">
        <f>'US MTM - Calculation (Regular)'!B3</f>
        <v>2GIR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31"/>
      <c r="AE3" s="2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2"/>
      <c r="BL3" s="32"/>
      <c r="BM3" s="30"/>
    </row>
    <row r="4" spans="1:65" x14ac:dyDescent="0.25">
      <c r="A4" s="19" t="str">
        <f>'US MTM - Calculation (Regular)'!B4</f>
        <v>3SEAT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31"/>
      <c r="AE4" s="2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  <c r="BF4" s="32"/>
      <c r="BG4" s="32"/>
      <c r="BH4" s="32"/>
      <c r="BI4" s="32"/>
      <c r="BJ4" s="32"/>
      <c r="BK4" s="32"/>
      <c r="BL4" s="32"/>
      <c r="BM4" s="30"/>
    </row>
    <row r="5" spans="1:65" x14ac:dyDescent="0.25">
      <c r="A5" s="45" t="str">
        <f>'US MTM - Calculation (Regular)'!B5</f>
        <v>4LEN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31"/>
      <c r="AE5" s="2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2"/>
      <c r="BM5" s="30"/>
    </row>
    <row r="6" spans="1:65" x14ac:dyDescent="0.25">
      <c r="A6" s="45" t="str">
        <f>'US MTM - Calculation (Regular)'!B6</f>
        <v>5FRTLEN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</row>
    <row r="7" spans="1:65" x14ac:dyDescent="0.25">
      <c r="A7" s="19" t="str">
        <f>'US MTM - Calculation (Regular)'!B7</f>
        <v>6PP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31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</row>
    <row r="8" spans="1:65" x14ac:dyDescent="0.25">
      <c r="A8" s="19" t="str">
        <f>'US MTM - Calculation (Regular)'!B8</f>
        <v>7BCKWDTH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31"/>
      <c r="AE8" s="2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0"/>
    </row>
    <row r="9" spans="1:65" x14ac:dyDescent="0.25">
      <c r="A9" s="19" t="str">
        <f>'US MTM - Calculation (Regular)'!B9</f>
        <v>8SLVOUT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31"/>
      <c r="AE9" s="2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0"/>
    </row>
    <row r="10" spans="1:65" x14ac:dyDescent="0.25">
      <c r="A10" s="45" t="str">
        <f>'US MTM - Calculation (Regular)'!B10</f>
        <v>9BICEP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31"/>
      <c r="AE10" s="2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0"/>
    </row>
    <row r="11" spans="1:65" x14ac:dyDescent="0.25">
      <c r="A11" s="19" t="str">
        <f>'US MTM - Calculation (Regular)'!B11</f>
        <v>10LAPK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31"/>
      <c r="AE11" s="2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0"/>
    </row>
    <row r="12" spans="1:65" x14ac:dyDescent="0.25">
      <c r="A12" s="19" t="str">
        <f>'US MTM - Calculation (Regular)'!B12</f>
        <v>11LAPP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31"/>
      <c r="AE12" s="2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0"/>
    </row>
    <row r="13" spans="1:65" x14ac:dyDescent="0.25">
      <c r="A13" s="19" t="str">
        <f>'US MTM - Calculation (Regular)'!B13</f>
        <v>12BTN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</row>
    <row r="14" spans="1:65" x14ac:dyDescent="0.25">
      <c r="A14" s="45" t="str">
        <f>'US MTM - Calculation (Regular)'!B14</f>
        <v>13WRIST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31"/>
      <c r="AE14" s="2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0"/>
    </row>
    <row r="15" spans="1:65" x14ac:dyDescent="0.25">
      <c r="A15" s="45" t="str">
        <f>'US MTM - Calculation (Regular)'!B15</f>
        <v>14AHDEPTH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31"/>
      <c r="AE15" s="2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0"/>
    </row>
    <row r="16" spans="1:65" x14ac:dyDescent="0.25">
      <c r="A16" s="21" t="str">
        <f>'US MTM - Calculation (Regular)'!B16</f>
        <v>15VENT</v>
      </c>
      <c r="B16" s="22">
        <v>0</v>
      </c>
      <c r="C16" s="22">
        <v>0</v>
      </c>
      <c r="D16" s="22">
        <v>0</v>
      </c>
      <c r="E16" s="22">
        <v>0.125</v>
      </c>
      <c r="F16" s="22">
        <v>0.125</v>
      </c>
      <c r="G16" s="22">
        <v>0.125</v>
      </c>
      <c r="H16" s="22">
        <v>0.125</v>
      </c>
      <c r="I16" s="22">
        <v>0.25</v>
      </c>
      <c r="J16" s="22">
        <v>0.25</v>
      </c>
      <c r="K16" s="22">
        <v>0.25</v>
      </c>
      <c r="L16" s="22">
        <v>0.25</v>
      </c>
      <c r="M16" s="22">
        <v>0.375</v>
      </c>
      <c r="N16" s="22">
        <v>0.375</v>
      </c>
      <c r="O16" s="22">
        <v>0.375</v>
      </c>
      <c r="P16" s="22">
        <v>0.375</v>
      </c>
      <c r="Q16" s="22">
        <v>0.5</v>
      </c>
      <c r="R16" s="22">
        <v>0.5</v>
      </c>
      <c r="S16" s="22">
        <v>0.5</v>
      </c>
      <c r="T16" s="22">
        <v>0.5</v>
      </c>
      <c r="U16" s="22">
        <v>0.625</v>
      </c>
      <c r="V16" s="22">
        <v>0.625</v>
      </c>
      <c r="W16" s="22">
        <v>0.625</v>
      </c>
      <c r="X16" s="22">
        <v>0.625</v>
      </c>
      <c r="Y16" s="22">
        <v>0.75</v>
      </c>
      <c r="Z16" s="22">
        <v>0.75</v>
      </c>
      <c r="AA16" s="22">
        <v>0.75</v>
      </c>
      <c r="AB16" s="22">
        <v>0.75</v>
      </c>
      <c r="AC16" s="22">
        <v>0.875</v>
      </c>
      <c r="AD16" s="31">
        <v>0.875</v>
      </c>
      <c r="AE16" s="22">
        <v>0.875</v>
      </c>
      <c r="AF16" s="31">
        <v>0.875</v>
      </c>
      <c r="AG16" s="22">
        <v>1</v>
      </c>
      <c r="AH16" s="22">
        <v>0</v>
      </c>
      <c r="AI16" s="22">
        <v>0</v>
      </c>
      <c r="AJ16" s="22">
        <v>0</v>
      </c>
      <c r="AK16" s="22">
        <v>-0.125</v>
      </c>
      <c r="AL16" s="22">
        <v>-0.125</v>
      </c>
      <c r="AM16" s="22">
        <v>-0.125</v>
      </c>
      <c r="AN16" s="22">
        <v>-0.125</v>
      </c>
      <c r="AO16" s="22">
        <v>-0.25</v>
      </c>
      <c r="AP16" s="22">
        <v>-0.25</v>
      </c>
      <c r="AQ16" s="22">
        <v>-0.25</v>
      </c>
      <c r="AR16" s="22">
        <v>-0.25</v>
      </c>
      <c r="AS16" s="22">
        <v>-0.375</v>
      </c>
      <c r="AT16" s="22">
        <v>-0.375</v>
      </c>
      <c r="AU16" s="22">
        <v>-0.375</v>
      </c>
      <c r="AV16" s="22">
        <v>-0.375</v>
      </c>
      <c r="AW16" s="22">
        <v>-0.5</v>
      </c>
      <c r="AX16" s="22">
        <v>-0.5</v>
      </c>
      <c r="AY16" s="22">
        <v>-0.5</v>
      </c>
      <c r="AZ16" s="22">
        <v>-0.5</v>
      </c>
      <c r="BA16" s="22">
        <v>-0.625</v>
      </c>
      <c r="BB16" s="22">
        <v>-0.625</v>
      </c>
      <c r="BC16" s="22">
        <v>-0.625</v>
      </c>
      <c r="BD16" s="22">
        <v>-0.625</v>
      </c>
      <c r="BE16" s="22">
        <v>-0.75</v>
      </c>
      <c r="BF16" s="22">
        <v>-0.75</v>
      </c>
      <c r="BG16" s="22">
        <v>-0.75</v>
      </c>
      <c r="BH16" s="22">
        <v>-0.75</v>
      </c>
      <c r="BI16" s="22">
        <v>-0.875</v>
      </c>
      <c r="BJ16" s="22">
        <v>-0.875</v>
      </c>
      <c r="BK16" s="22">
        <v>-0.875</v>
      </c>
      <c r="BL16" s="22">
        <v>-0.875</v>
      </c>
      <c r="BM16" s="22">
        <v>-1</v>
      </c>
    </row>
  </sheetData>
  <sheetProtection password="8C28" sheet="1" objects="1" scenarios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AC42"/>
  <sheetViews>
    <sheetView zoomScaleNormal="100" workbookViewId="0">
      <pane ySplit="1" topLeftCell="A2" activePane="bottomLeft" state="frozen"/>
      <selection activeCell="J23" sqref="J23"/>
      <selection pane="bottomLeft" activeCell="U21" sqref="U21"/>
    </sheetView>
  </sheetViews>
  <sheetFormatPr defaultRowHeight="15" x14ac:dyDescent="0.25"/>
  <cols>
    <col min="1" max="1" width="3.28515625" bestFit="1" customWidth="1"/>
    <col min="2" max="2" width="10.7109375" bestFit="1" customWidth="1"/>
    <col min="3" max="4" width="6.7109375" style="169" bestFit="1" customWidth="1"/>
    <col min="5" max="5" width="9" bestFit="1" customWidth="1"/>
    <col min="6" max="9" width="6.7109375" bestFit="1" customWidth="1"/>
    <col min="10" max="10" width="9" bestFit="1" customWidth="1"/>
    <col min="11" max="14" width="6.7109375" bestFit="1" customWidth="1"/>
    <col min="15" max="15" width="9" bestFit="1" customWidth="1"/>
    <col min="16" max="23" width="6.7109375" bestFit="1" customWidth="1"/>
    <col min="24" max="24" width="9" bestFit="1" customWidth="1"/>
    <col min="25" max="28" width="6.7109375" bestFit="1" customWidth="1"/>
    <col min="29" max="29" width="9" bestFit="1" customWidth="1"/>
  </cols>
  <sheetData>
    <row r="1" spans="1:29" ht="15.75" x14ac:dyDescent="0.25">
      <c r="A1" s="13"/>
      <c r="B1" s="12"/>
      <c r="C1" s="35">
        <v>34</v>
      </c>
      <c r="D1" s="35">
        <v>35</v>
      </c>
      <c r="E1" s="35">
        <v>36</v>
      </c>
      <c r="F1" s="35">
        <v>37</v>
      </c>
      <c r="G1" s="35">
        <v>38</v>
      </c>
      <c r="H1" s="35">
        <v>39</v>
      </c>
      <c r="I1" s="35">
        <v>40</v>
      </c>
      <c r="J1" s="35">
        <v>41</v>
      </c>
      <c r="K1" s="35">
        <v>42</v>
      </c>
      <c r="L1" s="35">
        <v>43</v>
      </c>
      <c r="M1" s="35">
        <v>44</v>
      </c>
      <c r="N1" s="35">
        <v>45</v>
      </c>
      <c r="O1" s="35">
        <v>46</v>
      </c>
      <c r="P1" s="35">
        <v>47</v>
      </c>
      <c r="Q1" s="35">
        <v>48</v>
      </c>
      <c r="R1" s="35">
        <v>49</v>
      </c>
      <c r="S1" s="35">
        <v>50</v>
      </c>
      <c r="T1" s="35">
        <v>51</v>
      </c>
      <c r="U1" s="35">
        <v>52</v>
      </c>
      <c r="V1" s="35">
        <v>53</v>
      </c>
      <c r="W1" s="35">
        <v>54</v>
      </c>
      <c r="X1" s="35">
        <v>55</v>
      </c>
      <c r="Y1" s="35">
        <v>56</v>
      </c>
      <c r="Z1" s="35">
        <v>57</v>
      </c>
      <c r="AA1" s="35">
        <v>58</v>
      </c>
      <c r="AB1" s="35">
        <v>59</v>
      </c>
      <c r="AC1" s="35">
        <v>60</v>
      </c>
    </row>
    <row r="2" spans="1:29" ht="15.75" x14ac:dyDescent="0.25">
      <c r="A2" s="9">
        <v>1</v>
      </c>
      <c r="B2" s="36" t="str">
        <f>'US MTM - Calculation (Regular)'!B2</f>
        <v>1CHE</v>
      </c>
      <c r="C2" s="37">
        <v>34</v>
      </c>
      <c r="D2" s="37">
        <v>35</v>
      </c>
      <c r="E2" s="37">
        <v>36</v>
      </c>
      <c r="F2" s="37">
        <v>37</v>
      </c>
      <c r="G2" s="37">
        <v>38</v>
      </c>
      <c r="H2" s="37">
        <v>39</v>
      </c>
      <c r="I2" s="37">
        <v>40</v>
      </c>
      <c r="J2" s="37">
        <v>41</v>
      </c>
      <c r="K2" s="37">
        <v>42</v>
      </c>
      <c r="L2" s="37">
        <v>43</v>
      </c>
      <c r="M2" s="37">
        <v>44</v>
      </c>
      <c r="N2" s="37">
        <v>45</v>
      </c>
      <c r="O2" s="37">
        <v>46</v>
      </c>
      <c r="P2" s="37">
        <v>47</v>
      </c>
      <c r="Q2" s="37">
        <v>48</v>
      </c>
      <c r="R2" s="37">
        <v>49</v>
      </c>
      <c r="S2" s="37">
        <v>50</v>
      </c>
      <c r="T2" s="37">
        <v>51</v>
      </c>
      <c r="U2" s="37">
        <v>52</v>
      </c>
      <c r="V2" s="37">
        <v>53</v>
      </c>
      <c r="W2" s="37">
        <v>54</v>
      </c>
      <c r="X2" s="37">
        <v>55</v>
      </c>
      <c r="Y2" s="37">
        <v>56</v>
      </c>
      <c r="Z2" s="37">
        <v>57</v>
      </c>
      <c r="AA2" s="37">
        <v>58</v>
      </c>
      <c r="AB2" s="37">
        <v>59</v>
      </c>
      <c r="AC2" s="37">
        <v>60</v>
      </c>
    </row>
    <row r="3" spans="1:29" ht="15.75" x14ac:dyDescent="0.25">
      <c r="A3" s="9">
        <v>2</v>
      </c>
      <c r="B3" s="36" t="str">
        <f>'US MTM - Calculation (Regular)'!B3</f>
        <v>2GIR</v>
      </c>
      <c r="C3" s="37">
        <v>18.25</v>
      </c>
      <c r="D3" s="37">
        <v>18.75</v>
      </c>
      <c r="E3" s="37">
        <v>19.25</v>
      </c>
      <c r="F3" s="37">
        <v>19.75</v>
      </c>
      <c r="G3" s="37">
        <v>20.25</v>
      </c>
      <c r="H3" s="37">
        <v>20.75</v>
      </c>
      <c r="I3" s="37">
        <v>21.25</v>
      </c>
      <c r="J3" s="37">
        <v>21.75</v>
      </c>
      <c r="K3" s="37">
        <v>22.25</v>
      </c>
      <c r="L3" s="37">
        <v>22.75</v>
      </c>
      <c r="M3" s="37">
        <v>23.25</v>
      </c>
      <c r="N3" s="37">
        <v>23.75</v>
      </c>
      <c r="O3" s="37">
        <v>24.25</v>
      </c>
      <c r="P3" s="37">
        <v>24.75</v>
      </c>
      <c r="Q3" s="37">
        <v>25.25</v>
      </c>
      <c r="R3" s="37">
        <v>25.75</v>
      </c>
      <c r="S3" s="37">
        <v>26.25</v>
      </c>
      <c r="T3" s="37">
        <v>26.75</v>
      </c>
      <c r="U3" s="37">
        <v>27.25</v>
      </c>
      <c r="V3" s="37">
        <v>27.75</v>
      </c>
      <c r="W3" s="37">
        <v>28.25</v>
      </c>
      <c r="X3" s="37">
        <v>28.75</v>
      </c>
      <c r="Y3" s="37">
        <v>29.25</v>
      </c>
      <c r="Z3" s="37">
        <v>29.75</v>
      </c>
      <c r="AA3" s="37">
        <v>30.25</v>
      </c>
      <c r="AB3" s="37">
        <v>30.75</v>
      </c>
      <c r="AC3" s="37">
        <v>31.25</v>
      </c>
    </row>
    <row r="4" spans="1:29" ht="15.75" x14ac:dyDescent="0.25">
      <c r="A4" s="9">
        <v>3</v>
      </c>
      <c r="B4" s="36" t="str">
        <f>'US MTM - Calculation (Regular)'!B4</f>
        <v>3SEAT</v>
      </c>
      <c r="C4" s="37">
        <v>34.75</v>
      </c>
      <c r="D4" s="37">
        <v>35.75</v>
      </c>
      <c r="E4" s="37">
        <v>36.75</v>
      </c>
      <c r="F4" s="37">
        <v>37.75</v>
      </c>
      <c r="G4" s="37">
        <v>38.75</v>
      </c>
      <c r="H4" s="37">
        <v>39.75</v>
      </c>
      <c r="I4" s="37">
        <v>40.75</v>
      </c>
      <c r="J4" s="37">
        <v>41.75</v>
      </c>
      <c r="K4" s="37">
        <v>42.75</v>
      </c>
      <c r="L4" s="37">
        <v>43.75</v>
      </c>
      <c r="M4" s="37">
        <v>44.75</v>
      </c>
      <c r="N4" s="37">
        <v>45.75</v>
      </c>
      <c r="O4" s="37">
        <v>46.75</v>
      </c>
      <c r="P4" s="37">
        <v>47.75</v>
      </c>
      <c r="Q4" s="37">
        <v>48.75</v>
      </c>
      <c r="R4" s="37">
        <v>49.75</v>
      </c>
      <c r="S4" s="37">
        <v>50.75</v>
      </c>
      <c r="T4" s="37">
        <v>51.75</v>
      </c>
      <c r="U4" s="37">
        <v>52.75</v>
      </c>
      <c r="V4" s="37">
        <v>53.75</v>
      </c>
      <c r="W4" s="37">
        <v>54.75</v>
      </c>
      <c r="X4" s="37">
        <v>55.75</v>
      </c>
      <c r="Y4" s="37">
        <v>56.75</v>
      </c>
      <c r="Z4" s="37">
        <v>57.75</v>
      </c>
      <c r="AA4" s="37">
        <v>58.75</v>
      </c>
      <c r="AB4" s="37">
        <v>59.75</v>
      </c>
      <c r="AC4" s="37">
        <v>60.75</v>
      </c>
    </row>
    <row r="5" spans="1:29" ht="15.75" x14ac:dyDescent="0.25">
      <c r="A5" s="9">
        <v>4</v>
      </c>
      <c r="B5" s="36" t="str">
        <f>'US MTM - Calculation (Regular)'!B5</f>
        <v>4LEN</v>
      </c>
      <c r="C5" s="37">
        <v>30.25</v>
      </c>
      <c r="D5" s="37">
        <v>30.375</v>
      </c>
      <c r="E5" s="37">
        <v>30.5</v>
      </c>
      <c r="F5" s="37">
        <v>30.625</v>
      </c>
      <c r="G5" s="37">
        <v>30.75</v>
      </c>
      <c r="H5" s="37">
        <v>30.875</v>
      </c>
      <c r="I5" s="38">
        <v>31</v>
      </c>
      <c r="J5" s="37">
        <v>31.125</v>
      </c>
      <c r="K5" s="37">
        <v>31.25</v>
      </c>
      <c r="L5" s="37">
        <v>31.375</v>
      </c>
      <c r="M5" s="37">
        <v>31.5</v>
      </c>
      <c r="N5" s="37">
        <v>31.625</v>
      </c>
      <c r="O5" s="37">
        <v>31.75</v>
      </c>
      <c r="P5" s="37">
        <v>31.875</v>
      </c>
      <c r="Q5" s="37">
        <v>32</v>
      </c>
      <c r="R5" s="37">
        <v>32.125</v>
      </c>
      <c r="S5" s="37">
        <v>32.25</v>
      </c>
      <c r="T5" s="37">
        <v>32.375</v>
      </c>
      <c r="U5" s="37">
        <v>32.5</v>
      </c>
      <c r="V5" s="37">
        <v>32.625</v>
      </c>
      <c r="W5" s="37">
        <v>32.75</v>
      </c>
      <c r="X5" s="37">
        <v>32.875</v>
      </c>
      <c r="Y5" s="37">
        <v>33</v>
      </c>
      <c r="Z5" s="37">
        <v>33.125</v>
      </c>
      <c r="AA5" s="37">
        <v>33.25</v>
      </c>
      <c r="AB5" s="37">
        <v>33.375</v>
      </c>
      <c r="AC5" s="37">
        <v>33.5</v>
      </c>
    </row>
    <row r="6" spans="1:29" ht="15.75" x14ac:dyDescent="0.25">
      <c r="A6" s="9">
        <v>5</v>
      </c>
      <c r="B6" s="36" t="str">
        <f>'US MTM - Calculation (Regular)'!B6</f>
        <v>5FRTLEN</v>
      </c>
      <c r="C6" s="37">
        <v>30.875</v>
      </c>
      <c r="D6" s="37">
        <v>31</v>
      </c>
      <c r="E6" s="37">
        <v>31.125</v>
      </c>
      <c r="F6" s="37">
        <v>31.25</v>
      </c>
      <c r="G6" s="37">
        <v>31.5</v>
      </c>
      <c r="H6" s="37">
        <v>31.625</v>
      </c>
      <c r="I6" s="37">
        <v>31.75</v>
      </c>
      <c r="J6" s="37">
        <v>31.875</v>
      </c>
      <c r="K6" s="38">
        <v>32</v>
      </c>
      <c r="L6" s="37">
        <v>32.25</v>
      </c>
      <c r="M6" s="37">
        <v>32.375</v>
      </c>
      <c r="N6" s="37">
        <v>32.5</v>
      </c>
      <c r="O6" s="37">
        <v>32.625</v>
      </c>
      <c r="P6" s="37">
        <v>32.75</v>
      </c>
      <c r="Q6" s="38">
        <v>33</v>
      </c>
      <c r="R6" s="37">
        <v>33.125</v>
      </c>
      <c r="S6" s="37">
        <v>33.25</v>
      </c>
      <c r="T6" s="37">
        <v>33.375</v>
      </c>
      <c r="U6" s="37">
        <v>33.5</v>
      </c>
      <c r="V6" s="37">
        <v>33.75</v>
      </c>
      <c r="W6" s="37">
        <v>33.875</v>
      </c>
      <c r="X6" s="38">
        <v>34</v>
      </c>
      <c r="Y6" s="37">
        <v>34.125</v>
      </c>
      <c r="Z6" s="37">
        <v>34.25</v>
      </c>
      <c r="AA6" s="37">
        <v>34.5</v>
      </c>
      <c r="AB6" s="37">
        <v>34.625</v>
      </c>
      <c r="AC6" s="37">
        <v>34.75</v>
      </c>
    </row>
    <row r="7" spans="1:29" ht="15.75" x14ac:dyDescent="0.25">
      <c r="A7" s="9">
        <v>6</v>
      </c>
      <c r="B7" s="36" t="str">
        <f>'US MTM - Calculation (Regular)'!B7</f>
        <v>6PP</v>
      </c>
      <c r="C7" s="37">
        <v>18</v>
      </c>
      <c r="D7" s="37">
        <v>18.25</v>
      </c>
      <c r="E7" s="37">
        <v>18.5</v>
      </c>
      <c r="F7" s="37">
        <v>18.75</v>
      </c>
      <c r="G7" s="38">
        <v>19</v>
      </c>
      <c r="H7" s="37">
        <v>19.25</v>
      </c>
      <c r="I7" s="37">
        <v>19.5</v>
      </c>
      <c r="J7" s="37">
        <v>19.75</v>
      </c>
      <c r="K7" s="38">
        <v>20</v>
      </c>
      <c r="L7" s="37">
        <v>20.25</v>
      </c>
      <c r="M7" s="37">
        <v>20.5</v>
      </c>
      <c r="N7" s="37">
        <v>20.75</v>
      </c>
      <c r="O7" s="38">
        <v>21</v>
      </c>
      <c r="P7" s="37">
        <v>21.25</v>
      </c>
      <c r="Q7" s="37">
        <v>21.375</v>
      </c>
      <c r="R7" s="37">
        <v>21.625</v>
      </c>
      <c r="S7" s="37">
        <v>21.75</v>
      </c>
      <c r="T7" s="38">
        <v>22</v>
      </c>
      <c r="U7" s="37">
        <v>22.125</v>
      </c>
      <c r="V7" s="37">
        <v>22.375</v>
      </c>
      <c r="W7" s="37">
        <v>22.5</v>
      </c>
      <c r="X7" s="37">
        <v>22.75</v>
      </c>
      <c r="Y7" s="37">
        <v>22.875</v>
      </c>
      <c r="Z7" s="37">
        <v>23.125</v>
      </c>
      <c r="AA7" s="37">
        <v>23.25</v>
      </c>
      <c r="AB7" s="37">
        <v>23.5</v>
      </c>
      <c r="AC7" s="37">
        <v>23.625</v>
      </c>
    </row>
    <row r="8" spans="1:29" ht="15.75" x14ac:dyDescent="0.25">
      <c r="A8" s="9">
        <v>7</v>
      </c>
      <c r="B8" s="36" t="str">
        <f>'US MTM - Calculation (Regular)'!B8</f>
        <v>7BCKWDTH</v>
      </c>
      <c r="C8" s="37">
        <v>8.75</v>
      </c>
      <c r="D8" s="37">
        <v>8.875</v>
      </c>
      <c r="E8" s="38">
        <v>9</v>
      </c>
      <c r="F8" s="37">
        <v>9.125</v>
      </c>
      <c r="G8" s="37">
        <v>9.25</v>
      </c>
      <c r="H8" s="37">
        <v>9.375</v>
      </c>
      <c r="I8" s="37">
        <v>9.5</v>
      </c>
      <c r="J8" s="37">
        <v>9.625</v>
      </c>
      <c r="K8" s="37">
        <v>9.75</v>
      </c>
      <c r="L8" s="37">
        <v>9.875</v>
      </c>
      <c r="M8" s="38">
        <v>10</v>
      </c>
      <c r="N8" s="37">
        <v>10.125</v>
      </c>
      <c r="O8" s="37">
        <v>10.25</v>
      </c>
      <c r="P8" s="37">
        <v>10.375</v>
      </c>
      <c r="Q8" s="37">
        <v>10.5</v>
      </c>
      <c r="R8" s="37">
        <v>10.625</v>
      </c>
      <c r="S8" s="37">
        <v>10.75</v>
      </c>
      <c r="T8" s="37">
        <v>10.875</v>
      </c>
      <c r="U8" s="38">
        <v>11</v>
      </c>
      <c r="V8" s="37">
        <v>11.125</v>
      </c>
      <c r="W8" s="37">
        <v>11.25</v>
      </c>
      <c r="X8" s="37">
        <v>11.375</v>
      </c>
      <c r="Y8" s="37">
        <v>11.5</v>
      </c>
      <c r="Z8" s="37">
        <v>11.625</v>
      </c>
      <c r="AA8" s="37">
        <v>11.75</v>
      </c>
      <c r="AB8" s="37">
        <v>11.875</v>
      </c>
      <c r="AC8" s="38">
        <v>12</v>
      </c>
    </row>
    <row r="9" spans="1:29" ht="15.75" x14ac:dyDescent="0.25">
      <c r="A9" s="9">
        <v>8</v>
      </c>
      <c r="B9" s="36" t="str">
        <f>'US MTM - Calculation (Regular)'!B9</f>
        <v>8SLVOUT</v>
      </c>
      <c r="C9" s="37">
        <v>23.875</v>
      </c>
      <c r="D9" s="37">
        <v>24</v>
      </c>
      <c r="E9" s="37">
        <v>24.125</v>
      </c>
      <c r="F9" s="37">
        <v>24.25</v>
      </c>
      <c r="G9" s="37">
        <v>24.375</v>
      </c>
      <c r="H9" s="37">
        <v>24.5</v>
      </c>
      <c r="I9" s="37">
        <v>24.625</v>
      </c>
      <c r="J9" s="37">
        <v>24.75</v>
      </c>
      <c r="K9" s="37">
        <v>24.875</v>
      </c>
      <c r="L9" s="37">
        <v>25</v>
      </c>
      <c r="M9" s="37">
        <v>25.125</v>
      </c>
      <c r="N9" s="37">
        <v>25.25</v>
      </c>
      <c r="O9" s="37">
        <v>25.375</v>
      </c>
      <c r="P9" s="37">
        <v>25.5</v>
      </c>
      <c r="Q9" s="37">
        <v>25.625</v>
      </c>
      <c r="R9" s="37">
        <v>25.75</v>
      </c>
      <c r="S9" s="37">
        <v>25.875</v>
      </c>
      <c r="T9" s="37">
        <v>26</v>
      </c>
      <c r="U9" s="37">
        <v>26.125</v>
      </c>
      <c r="V9" s="37">
        <v>26.25</v>
      </c>
      <c r="W9" s="37">
        <v>26.375</v>
      </c>
      <c r="X9" s="37">
        <v>26.5</v>
      </c>
      <c r="Y9" s="37">
        <v>26.625</v>
      </c>
      <c r="Z9" s="37">
        <v>26.75</v>
      </c>
      <c r="AA9" s="37">
        <v>26.875</v>
      </c>
      <c r="AB9" s="37">
        <v>27</v>
      </c>
      <c r="AC9" s="37">
        <v>27.125</v>
      </c>
    </row>
    <row r="10" spans="1:29" ht="15.75" x14ac:dyDescent="0.25">
      <c r="A10" s="9">
        <v>9</v>
      </c>
      <c r="B10" s="36" t="str">
        <f>'US MTM - Calculation (Regular)'!B10</f>
        <v>9BICEP</v>
      </c>
      <c r="C10" s="100">
        <v>14.9375</v>
      </c>
      <c r="D10" s="100">
        <v>15.125</v>
      </c>
      <c r="E10" s="99">
        <v>15.3125</v>
      </c>
      <c r="F10" s="100">
        <v>15.5</v>
      </c>
      <c r="G10" s="100">
        <v>15.75</v>
      </c>
      <c r="H10" s="100">
        <v>16</v>
      </c>
      <c r="I10" s="100">
        <v>16.125</v>
      </c>
      <c r="J10" s="99">
        <v>16.3125</v>
      </c>
      <c r="K10" s="100">
        <v>16.5</v>
      </c>
      <c r="L10" s="100">
        <v>16.75</v>
      </c>
      <c r="M10" s="100">
        <v>16.875</v>
      </c>
      <c r="N10" s="100">
        <v>17.125</v>
      </c>
      <c r="O10" s="99">
        <v>17.3125</v>
      </c>
      <c r="P10" s="100">
        <v>17.5</v>
      </c>
      <c r="Q10" s="100">
        <v>17.75</v>
      </c>
      <c r="R10" s="100">
        <v>17.875</v>
      </c>
      <c r="S10" s="100">
        <v>18.125</v>
      </c>
      <c r="T10" s="100">
        <v>18.25</v>
      </c>
      <c r="U10" s="100">
        <v>18.5</v>
      </c>
      <c r="V10" s="100">
        <v>18.625</v>
      </c>
      <c r="W10" s="100">
        <v>18.875</v>
      </c>
      <c r="X10" s="99">
        <v>19.0625</v>
      </c>
      <c r="Y10" s="100">
        <v>19.25</v>
      </c>
      <c r="Z10" s="100">
        <v>19.5</v>
      </c>
      <c r="AA10" s="100">
        <v>19.625</v>
      </c>
      <c r="AB10" s="100">
        <v>19.875</v>
      </c>
      <c r="AC10" s="99">
        <v>20.0625</v>
      </c>
    </row>
    <row r="11" spans="1:29" ht="15.75" x14ac:dyDescent="0.25">
      <c r="A11" s="9">
        <v>10</v>
      </c>
      <c r="B11" s="36" t="str">
        <f>'US MTM - Calculation (Regular)'!B11</f>
        <v>10LAPK</v>
      </c>
      <c r="C11" s="37">
        <v>3.5</v>
      </c>
      <c r="D11" s="37">
        <v>3.5</v>
      </c>
      <c r="E11" s="37">
        <v>3.5</v>
      </c>
      <c r="F11" s="37">
        <v>3.5</v>
      </c>
      <c r="G11" s="37">
        <v>3.5</v>
      </c>
      <c r="H11" s="37">
        <v>3.5</v>
      </c>
      <c r="I11" s="37">
        <v>3.5</v>
      </c>
      <c r="J11" s="37">
        <v>3.5</v>
      </c>
      <c r="K11" s="37">
        <v>3.5</v>
      </c>
      <c r="L11" s="37">
        <v>3.5</v>
      </c>
      <c r="M11" s="37">
        <v>3.5</v>
      </c>
      <c r="N11" s="37">
        <v>3.5</v>
      </c>
      <c r="O11" s="37">
        <v>3.5</v>
      </c>
      <c r="P11" s="37">
        <v>3.5</v>
      </c>
      <c r="Q11" s="37">
        <v>3.5</v>
      </c>
      <c r="R11" s="37">
        <v>3.5</v>
      </c>
      <c r="S11" s="37">
        <v>3.5</v>
      </c>
      <c r="T11" s="37">
        <v>3.5</v>
      </c>
      <c r="U11" s="37">
        <v>3.5</v>
      </c>
      <c r="V11" s="37">
        <v>3.5</v>
      </c>
      <c r="W11" s="37">
        <v>3.5</v>
      </c>
      <c r="X11" s="37">
        <v>3.5</v>
      </c>
      <c r="Y11" s="37">
        <v>3.5</v>
      </c>
      <c r="Z11" s="37">
        <v>3.5</v>
      </c>
      <c r="AA11" s="37">
        <v>3.5</v>
      </c>
      <c r="AB11" s="37">
        <v>3.5</v>
      </c>
      <c r="AC11" s="37">
        <v>3.5</v>
      </c>
    </row>
    <row r="12" spans="1:29" ht="15.75" x14ac:dyDescent="0.25">
      <c r="A12" s="9">
        <v>11</v>
      </c>
      <c r="B12" s="36" t="str">
        <f>'US MTM - Calculation (Regular)'!B12</f>
        <v>11LAPP</v>
      </c>
      <c r="C12" s="37">
        <v>3.875</v>
      </c>
      <c r="D12" s="37">
        <v>3.875</v>
      </c>
      <c r="E12" s="37">
        <v>3.875</v>
      </c>
      <c r="F12" s="37">
        <v>3.875</v>
      </c>
      <c r="G12" s="37">
        <v>3.875</v>
      </c>
      <c r="H12" s="37">
        <v>3.875</v>
      </c>
      <c r="I12" s="37">
        <v>3.875</v>
      </c>
      <c r="J12" s="37">
        <v>3.875</v>
      </c>
      <c r="K12" s="37">
        <v>3.875</v>
      </c>
      <c r="L12" s="37">
        <v>3.875</v>
      </c>
      <c r="M12" s="37">
        <v>3.875</v>
      </c>
      <c r="N12" s="37">
        <v>3.875</v>
      </c>
      <c r="O12" s="37">
        <v>3.875</v>
      </c>
      <c r="P12" s="37">
        <v>3.875</v>
      </c>
      <c r="Q12" s="37">
        <v>3.875</v>
      </c>
      <c r="R12" s="37">
        <v>3.875</v>
      </c>
      <c r="S12" s="37">
        <v>3.875</v>
      </c>
      <c r="T12" s="37">
        <v>3.875</v>
      </c>
      <c r="U12" s="37">
        <v>3.875</v>
      </c>
      <c r="V12" s="37">
        <v>3.875</v>
      </c>
      <c r="W12" s="37">
        <v>3.875</v>
      </c>
      <c r="X12" s="37">
        <v>3.875</v>
      </c>
      <c r="Y12" s="37">
        <v>3.875</v>
      </c>
      <c r="Z12" s="37">
        <v>3.875</v>
      </c>
      <c r="AA12" s="37">
        <v>3.875</v>
      </c>
      <c r="AB12" s="37">
        <v>3.875</v>
      </c>
      <c r="AC12" s="37">
        <v>3.875</v>
      </c>
    </row>
    <row r="13" spans="1:29" ht="15.75" x14ac:dyDescent="0.25">
      <c r="A13" s="9">
        <v>12</v>
      </c>
      <c r="B13" s="36" t="str">
        <f>'US MTM - Calculation (Regular)'!B13</f>
        <v>12BTN</v>
      </c>
      <c r="C13" s="37">
        <v>16.875</v>
      </c>
      <c r="D13" s="37">
        <v>17.125</v>
      </c>
      <c r="E13" s="37">
        <v>17.375</v>
      </c>
      <c r="F13" s="37">
        <v>17.625</v>
      </c>
      <c r="G13" s="37">
        <v>17.75</v>
      </c>
      <c r="H13" s="37">
        <v>18</v>
      </c>
      <c r="I13" s="37">
        <v>18.125</v>
      </c>
      <c r="J13" s="37">
        <v>18.25</v>
      </c>
      <c r="K13" s="37">
        <v>18.5</v>
      </c>
      <c r="L13" s="37">
        <v>18.625</v>
      </c>
      <c r="M13" s="37">
        <v>18.875</v>
      </c>
      <c r="N13" s="37">
        <v>19</v>
      </c>
      <c r="O13" s="37">
        <v>19.25</v>
      </c>
      <c r="P13" s="37">
        <v>19.375</v>
      </c>
      <c r="Q13" s="37">
        <v>19.5</v>
      </c>
      <c r="R13" s="37">
        <v>19.75</v>
      </c>
      <c r="S13" s="37">
        <v>19.875</v>
      </c>
      <c r="T13" s="37">
        <v>20.125</v>
      </c>
      <c r="U13" s="37">
        <v>20.25</v>
      </c>
      <c r="V13" s="37">
        <v>20.5</v>
      </c>
      <c r="W13" s="37">
        <v>20.625</v>
      </c>
      <c r="X13" s="37">
        <v>20.875</v>
      </c>
      <c r="Y13" s="37">
        <v>21</v>
      </c>
      <c r="Z13" s="37">
        <v>21.25</v>
      </c>
      <c r="AA13" s="37">
        <v>21.375</v>
      </c>
      <c r="AB13" s="37">
        <v>21.625</v>
      </c>
      <c r="AC13" s="37">
        <v>21.75</v>
      </c>
    </row>
    <row r="14" spans="1:29" ht="15.75" x14ac:dyDescent="0.25">
      <c r="A14" s="9">
        <v>13</v>
      </c>
      <c r="B14" s="36" t="str">
        <f>'US MTM - Calculation (Regular)'!B14</f>
        <v>13WRIST</v>
      </c>
      <c r="C14" s="37">
        <v>11.25</v>
      </c>
      <c r="D14" s="37">
        <v>11.375</v>
      </c>
      <c r="E14" s="37">
        <v>11.5</v>
      </c>
      <c r="F14" s="37">
        <v>11.625</v>
      </c>
      <c r="G14" s="37">
        <v>11.75</v>
      </c>
      <c r="H14" s="37">
        <v>11.875</v>
      </c>
      <c r="I14" s="37">
        <v>12</v>
      </c>
      <c r="J14" s="37">
        <v>12.125</v>
      </c>
      <c r="K14" s="37">
        <v>12.25</v>
      </c>
      <c r="L14" s="37">
        <v>12.375</v>
      </c>
      <c r="M14" s="37">
        <v>12.5</v>
      </c>
      <c r="N14" s="37">
        <v>12.625</v>
      </c>
      <c r="O14" s="37">
        <v>12.75</v>
      </c>
      <c r="P14" s="37">
        <v>12.875</v>
      </c>
      <c r="Q14" s="37">
        <v>13</v>
      </c>
      <c r="R14" s="37">
        <v>13.125</v>
      </c>
      <c r="S14" s="37">
        <v>13.25</v>
      </c>
      <c r="T14" s="37">
        <v>13.375</v>
      </c>
      <c r="U14" s="37">
        <v>13.5</v>
      </c>
      <c r="V14" s="37">
        <v>13.625</v>
      </c>
      <c r="W14" s="37">
        <v>13.75</v>
      </c>
      <c r="X14" s="37">
        <v>13.875</v>
      </c>
      <c r="Y14" s="37">
        <v>14</v>
      </c>
      <c r="Z14" s="37">
        <v>14.125</v>
      </c>
      <c r="AA14" s="37">
        <v>14.25</v>
      </c>
      <c r="AB14" s="37">
        <v>14.375</v>
      </c>
      <c r="AC14" s="37">
        <v>14.5</v>
      </c>
    </row>
    <row r="15" spans="1:29" ht="15.75" x14ac:dyDescent="0.25">
      <c r="A15" s="9">
        <v>14</v>
      </c>
      <c r="B15" s="36" t="str">
        <f>'US MTM - Calculation (Regular)'!B15</f>
        <v>14AHDEPTH</v>
      </c>
      <c r="C15" s="57">
        <v>0</v>
      </c>
      <c r="D15" s="57">
        <v>0</v>
      </c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29" ht="15.75" x14ac:dyDescent="0.25">
      <c r="A16" s="9">
        <v>15</v>
      </c>
      <c r="B16" s="36" t="str">
        <f>'US MTM - Calculation (Regular)'!B16</f>
        <v>15VENT</v>
      </c>
      <c r="C16" s="37">
        <v>9.5</v>
      </c>
      <c r="D16" s="37">
        <v>9.5</v>
      </c>
      <c r="E16" s="37">
        <v>9.5</v>
      </c>
      <c r="F16" s="37">
        <v>9.5</v>
      </c>
      <c r="G16" s="37">
        <v>9.5</v>
      </c>
      <c r="H16" s="37">
        <v>9.5</v>
      </c>
      <c r="I16" s="37">
        <v>9.5</v>
      </c>
      <c r="J16" s="37">
        <v>9.5</v>
      </c>
      <c r="K16" s="37">
        <v>9.5</v>
      </c>
      <c r="L16" s="37">
        <v>9.5</v>
      </c>
      <c r="M16" s="37">
        <v>9.5</v>
      </c>
      <c r="N16" s="37">
        <v>9.5</v>
      </c>
      <c r="O16" s="37">
        <v>9.5</v>
      </c>
      <c r="P16" s="37">
        <v>9.5</v>
      </c>
      <c r="Q16" s="37">
        <v>9.5</v>
      </c>
      <c r="R16" s="37">
        <v>9.5</v>
      </c>
      <c r="S16" s="37">
        <v>9.5</v>
      </c>
      <c r="T16" s="37">
        <v>9.5</v>
      </c>
      <c r="U16" s="37">
        <v>9.5</v>
      </c>
      <c r="V16" s="37">
        <v>9.5</v>
      </c>
      <c r="W16" s="37">
        <v>9.5</v>
      </c>
      <c r="X16" s="37">
        <v>9.5</v>
      </c>
      <c r="Y16" s="37">
        <v>9.5</v>
      </c>
      <c r="Z16" s="37">
        <v>9.5</v>
      </c>
      <c r="AA16" s="37">
        <v>9.5</v>
      </c>
      <c r="AB16" s="37">
        <v>9.5</v>
      </c>
      <c r="AC16" s="37">
        <v>9.5</v>
      </c>
    </row>
    <row r="18" spans="2:29" x14ac:dyDescent="0.25">
      <c r="B18" s="46"/>
      <c r="C18" s="481"/>
      <c r="D18" s="481"/>
      <c r="E18" s="481"/>
      <c r="F18" s="481"/>
      <c r="G18" s="481"/>
      <c r="H18" s="481"/>
      <c r="I18" s="481"/>
      <c r="J18" s="481"/>
      <c r="K18" s="481"/>
      <c r="L18" s="481"/>
      <c r="M18" s="481"/>
      <c r="N18" s="481"/>
      <c r="O18" s="481"/>
      <c r="P18" s="481"/>
      <c r="Q18" s="481"/>
      <c r="R18" s="481"/>
      <c r="S18" s="481"/>
      <c r="T18" s="481"/>
      <c r="U18" s="481"/>
      <c r="V18" s="481"/>
      <c r="W18" s="481"/>
      <c r="X18" s="481"/>
      <c r="Y18" s="481"/>
      <c r="Z18" s="481"/>
      <c r="AA18" s="481"/>
      <c r="AB18" s="481"/>
      <c r="AC18" s="481"/>
    </row>
    <row r="19" spans="2:29" x14ac:dyDescent="0.25">
      <c r="D19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</row>
    <row r="20" spans="2:29" x14ac:dyDescent="0.25">
      <c r="D20"/>
    </row>
    <row r="21" spans="2:29" x14ac:dyDescent="0.25">
      <c r="D21"/>
    </row>
    <row r="22" spans="2:29" x14ac:dyDescent="0.25">
      <c r="B22" s="46"/>
      <c r="C22" s="46"/>
      <c r="D22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</row>
    <row r="23" spans="2:29" x14ac:dyDescent="0.25">
      <c r="D23"/>
    </row>
    <row r="24" spans="2:29" x14ac:dyDescent="0.25">
      <c r="D24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</row>
    <row r="25" spans="2:29" x14ac:dyDescent="0.25">
      <c r="D25"/>
    </row>
    <row r="26" spans="2:29" x14ac:dyDescent="0.25">
      <c r="D26"/>
    </row>
    <row r="27" spans="2:29" x14ac:dyDescent="0.25">
      <c r="D27"/>
    </row>
    <row r="28" spans="2:29" x14ac:dyDescent="0.25">
      <c r="D28"/>
    </row>
    <row r="29" spans="2:29" x14ac:dyDescent="0.25">
      <c r="D29"/>
    </row>
    <row r="30" spans="2:29" x14ac:dyDescent="0.25">
      <c r="D30"/>
    </row>
    <row r="31" spans="2:29" x14ac:dyDescent="0.25">
      <c r="D31"/>
    </row>
    <row r="32" spans="2:29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</sheetData>
  <pageMargins left="0.7" right="0.7" top="0.75" bottom="0.75" header="0.3" footer="0.3"/>
  <pageSetup paperSize="9" scale="63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1.85546875" customWidth="1"/>
    <col min="2" max="2" width="9.140625" style="62"/>
    <col min="4" max="4" width="9.140625" customWidth="1"/>
    <col min="7" max="7" width="22.85546875" customWidth="1"/>
    <col min="8" max="8" width="9.7109375" style="171" bestFit="1" customWidth="1"/>
    <col min="12" max="12" width="9.140625" customWidth="1"/>
    <col min="13" max="13" width="22.85546875" customWidth="1"/>
    <col min="14" max="14" width="10.140625" customWidth="1"/>
  </cols>
  <sheetData>
    <row r="1" spans="1:14" ht="39.75" customHeight="1" x14ac:dyDescent="0.25">
      <c r="A1" s="167" t="str">
        <f>'US MTM - Calculation (Regular)'!B1</f>
        <v>Peter Reardon 20737</v>
      </c>
      <c r="B1" s="97" t="str">
        <f>'US MTM - Calculation (Regular)'!S1</f>
        <v>DIFF FOR SIZE 47</v>
      </c>
      <c r="G1" s="167" t="str">
        <f>'US MTM - Calculation (Regular)'!Y1</f>
        <v>Peter Reardon 20737</v>
      </c>
      <c r="H1" s="172" t="str">
        <f>'US MTM - Calculation (Regular)'!AH1</f>
        <v xml:space="preserve">DIFF FOR SIZE </v>
      </c>
      <c r="M1" s="108"/>
      <c r="N1" s="139" t="s">
        <v>558</v>
      </c>
    </row>
    <row r="2" spans="1:14" ht="15.75" x14ac:dyDescent="0.25">
      <c r="A2" s="50" t="str">
        <f>'US MTM - Calculation (Regular)'!B2</f>
        <v>1CHE</v>
      </c>
      <c r="B2" s="90">
        <f>'US MTM - Calculation (Regular)'!S2</f>
        <v>2</v>
      </c>
      <c r="G2" s="79" t="str">
        <f>'US MTM - Calculation (Regular)'!Y2</f>
        <v>1WAIST</v>
      </c>
      <c r="H2" s="89">
        <f>'US MTM - Calculation (Regular)'!AH2</f>
        <v>0</v>
      </c>
      <c r="J2" s="80" t="s">
        <v>135</v>
      </c>
      <c r="K2" s="81" t="s">
        <v>136</v>
      </c>
      <c r="L2" s="81"/>
      <c r="M2" s="140" t="s">
        <v>545</v>
      </c>
      <c r="N2" s="109" t="str">
        <f>'US MTM - Calculation (Regular)'!AV2</f>
        <v/>
      </c>
    </row>
    <row r="3" spans="1:14" ht="15.75" x14ac:dyDescent="0.25">
      <c r="A3" s="50" t="str">
        <f>'US MTM - Calculation (Regular)'!B3</f>
        <v>2GIR</v>
      </c>
      <c r="B3" s="90">
        <f>'US MTM - Calculation (Regular)'!S3</f>
        <v>-2.375</v>
      </c>
      <c r="G3" s="79" t="str">
        <f>'US MTM - Calculation (Regular)'!Y3</f>
        <v>2SEAT</v>
      </c>
      <c r="H3" s="89">
        <f>'US MTM - Calculation (Regular)'!AH3</f>
        <v>0</v>
      </c>
      <c r="J3" s="80" t="s">
        <v>138</v>
      </c>
      <c r="K3" s="81" t="s">
        <v>139</v>
      </c>
      <c r="L3" s="81"/>
      <c r="M3" s="140" t="s">
        <v>546</v>
      </c>
      <c r="N3" s="109" t="str">
        <f>'US MTM - Calculation (Regular)'!AV3</f>
        <v/>
      </c>
    </row>
    <row r="4" spans="1:14" ht="15.75" x14ac:dyDescent="0.25">
      <c r="A4" s="50" t="str">
        <f>'US MTM - Calculation (Regular)'!B4</f>
        <v>3SEAT</v>
      </c>
      <c r="B4" s="90">
        <f>'US MTM - Calculation (Regular)'!S4</f>
        <v>-3.375</v>
      </c>
      <c r="G4" s="79" t="str">
        <f>'US MTM - Calculation (Regular)'!Y4</f>
        <v>3THIGH</v>
      </c>
      <c r="H4" s="89">
        <f>'US MTM - Calculation (Regular)'!AH4</f>
        <v>0</v>
      </c>
      <c r="J4" s="80" t="s">
        <v>141</v>
      </c>
      <c r="K4" s="81" t="s">
        <v>142</v>
      </c>
      <c r="L4" s="81"/>
      <c r="M4" s="140" t="s">
        <v>547</v>
      </c>
      <c r="N4" s="109" t="str">
        <f>'US MTM - Calculation (Regular)'!AV4</f>
        <v/>
      </c>
    </row>
    <row r="5" spans="1:14" ht="15.75" x14ac:dyDescent="0.25">
      <c r="A5" s="50" t="str">
        <f>'US MTM - Calculation (Regular)'!B5</f>
        <v>4LEN</v>
      </c>
      <c r="B5" s="90">
        <f>'US MTM - Calculation (Regular)'!S5</f>
        <v>-1.625</v>
      </c>
      <c r="G5" s="79" t="str">
        <f>'US MTM - Calculation (Regular)'!Y5</f>
        <v>4KNEE</v>
      </c>
      <c r="H5" s="89">
        <f>'US MTM - Calculation (Regular)'!AH5</f>
        <v>0</v>
      </c>
      <c r="M5" s="140" t="s">
        <v>548</v>
      </c>
      <c r="N5" s="109" t="str">
        <f>'US MTM - Calculation (Regular)'!AV5</f>
        <v/>
      </c>
    </row>
    <row r="6" spans="1:14" ht="15.75" x14ac:dyDescent="0.25">
      <c r="A6" s="50" t="str">
        <f>'US MTM - Calculation (Regular)'!B6</f>
        <v>5FRTLEN</v>
      </c>
      <c r="B6" s="90">
        <f>'US MTM - Calculation (Regular)'!S6</f>
        <v>0</v>
      </c>
      <c r="G6" s="79" t="str">
        <f>'US MTM - Calculation (Regular)'!Y6</f>
        <v>5BTM</v>
      </c>
      <c r="H6" s="89">
        <f>'US MTM - Calculation (Regular)'!AH6</f>
        <v>0</v>
      </c>
      <c r="M6" s="142" t="s">
        <v>549</v>
      </c>
      <c r="N6" s="109" t="str">
        <f>'US MTM - Calculation (Regular)'!AV6</f>
        <v/>
      </c>
    </row>
    <row r="7" spans="1:14" ht="15.75" x14ac:dyDescent="0.25">
      <c r="A7" s="50" t="str">
        <f>'US MTM - Calculation (Regular)'!B7</f>
        <v>6PP</v>
      </c>
      <c r="B7" s="90">
        <f>'US MTM - Calculation (Regular)'!S7</f>
        <v>-1</v>
      </c>
      <c r="G7" s="79" t="str">
        <f>'US MTM - Calculation (Regular)'!Y7</f>
        <v>6INSEAM</v>
      </c>
      <c r="H7" s="89">
        <f>'US MTM - Calculation (Regular)'!AH7</f>
        <v>0</v>
      </c>
      <c r="M7" s="142" t="s">
        <v>550</v>
      </c>
      <c r="N7" s="109" t="str">
        <f>'US MTM - Calculation (Regular)'!AV7</f>
        <v/>
      </c>
    </row>
    <row r="8" spans="1:14" ht="15.75" x14ac:dyDescent="0.25">
      <c r="A8" s="50" t="str">
        <f>'US MTM - Calculation (Regular)'!B8</f>
        <v>7BCKWDTH</v>
      </c>
      <c r="B8" s="90">
        <f>'US MTM - Calculation (Regular)'!S8</f>
        <v>-0.875</v>
      </c>
      <c r="G8" s="79" t="str">
        <f>'US MTM - Calculation (Regular)'!Y8</f>
        <v>7OTSEAM</v>
      </c>
      <c r="H8" s="89">
        <f>'US MTM - Calculation (Regular)'!AH8</f>
        <v>0</v>
      </c>
      <c r="M8" s="141" t="s">
        <v>551</v>
      </c>
      <c r="N8" s="109" t="str">
        <f>'US MTM - Calculation (Regular)'!AV8</f>
        <v/>
      </c>
    </row>
    <row r="9" spans="1:14" ht="15.75" x14ac:dyDescent="0.25">
      <c r="A9" s="50" t="str">
        <f>'US MTM - Calculation (Regular)'!B9</f>
        <v>8SLVOUT</v>
      </c>
      <c r="B9" s="90">
        <f>'US MTM - Calculation (Regular)'!S9</f>
        <v>-1</v>
      </c>
      <c r="G9" s="79" t="str">
        <f>'US MTM - Calculation (Regular)'!Y9</f>
        <v>8TRURISE</v>
      </c>
      <c r="H9" s="89">
        <f>'US MTM - Calculation (Regular)'!AH9</f>
        <v>0</v>
      </c>
      <c r="M9" s="141" t="s">
        <v>552</v>
      </c>
      <c r="N9" s="109" t="str">
        <f>'US MTM - Calculation (Regular)'!AV9</f>
        <v/>
      </c>
    </row>
    <row r="10" spans="1:14" ht="15.75" x14ac:dyDescent="0.25">
      <c r="A10" s="50" t="str">
        <f>'US MTM - Calculation (Regular)'!B10</f>
        <v>9BICEP</v>
      </c>
      <c r="B10" s="90">
        <f>'US MTM - Calculation (Regular)'!S10</f>
        <v>0</v>
      </c>
      <c r="G10" s="79" t="str">
        <f>'US MTM - Calculation (Regular)'!Y10</f>
        <v>9FRTRISE</v>
      </c>
      <c r="H10" s="89">
        <v>0</v>
      </c>
      <c r="M10" s="141" t="s">
        <v>553</v>
      </c>
      <c r="N10" s="109" t="str">
        <f>'US MTM - Calculation (Regular)'!AV10</f>
        <v/>
      </c>
    </row>
    <row r="11" spans="1:14" ht="15.75" x14ac:dyDescent="0.25">
      <c r="A11" s="50" t="str">
        <f>'US MTM - Calculation (Regular)'!B11</f>
        <v>10LAPK</v>
      </c>
      <c r="B11" s="90">
        <f>'US MTM - Calculation (Regular)'!S11</f>
        <v>-0.25</v>
      </c>
      <c r="G11" s="79" t="str">
        <f>'US MTM - Calculation (Regular)'!Y11</f>
        <v>10BKRISE</v>
      </c>
      <c r="H11" s="89">
        <v>0</v>
      </c>
      <c r="M11" s="141" t="s">
        <v>554</v>
      </c>
      <c r="N11" s="109" t="str">
        <f>'US MTM - Calculation (Regular)'!AV11</f>
        <v/>
      </c>
    </row>
    <row r="12" spans="1:14" ht="15.75" x14ac:dyDescent="0.25">
      <c r="A12" s="50" t="str">
        <f>'US MTM - Calculation (Regular)'!B12</f>
        <v>11LAPP</v>
      </c>
      <c r="B12" s="90">
        <f>'US MTM - Calculation (Regular)'!S12</f>
        <v>0</v>
      </c>
      <c r="G12" s="79" t="str">
        <f>'US MTM - Calculation (Regular)'!Y12</f>
        <v>11URISE</v>
      </c>
      <c r="H12" s="89">
        <f>'US MTM - Calculation (Regular)'!AH12</f>
        <v>0</v>
      </c>
      <c r="M12" s="141" t="s">
        <v>555</v>
      </c>
      <c r="N12" s="109" t="str">
        <f>'US MTM - Calculation (Regular)'!AV12</f>
        <v/>
      </c>
    </row>
    <row r="13" spans="1:14" ht="15.75" x14ac:dyDescent="0.25">
      <c r="A13" s="50" t="str">
        <f>'US MTM - Calculation (Regular)'!B13</f>
        <v>12BTN</v>
      </c>
      <c r="B13" s="90">
        <f>'US MTM - Calculation (Regular)'!S13</f>
        <v>0</v>
      </c>
      <c r="G13" s="79" t="str">
        <f>'US MTM - Calculation (Regular)'!Y13</f>
        <v>12DPSEAT</v>
      </c>
      <c r="H13" s="89">
        <f>'US MTM - Calculation (Regular)'!AH13</f>
        <v>0</v>
      </c>
      <c r="M13" s="141" t="s">
        <v>556</v>
      </c>
      <c r="N13" s="109" t="str">
        <f>'US MTM - Calculation (Regular)'!AV13</f>
        <v/>
      </c>
    </row>
    <row r="14" spans="1:14" ht="15.75" x14ac:dyDescent="0.25">
      <c r="A14" s="50" t="str">
        <f>'US MTM - Calculation (Regular)'!B14</f>
        <v>13WRIST</v>
      </c>
      <c r="B14" s="90">
        <f>'US MTM - Calculation (Regular)'!S14</f>
        <v>0</v>
      </c>
      <c r="G14" s="79" t="str">
        <f>'US MTM - Calculation (Regular)'!Y14</f>
        <v>13HIPFWD</v>
      </c>
      <c r="H14" s="89">
        <f>'US MTM - Calculation (Regular)'!AH14</f>
        <v>0</v>
      </c>
      <c r="M14" s="141" t="s">
        <v>557</v>
      </c>
      <c r="N14" s="109" t="str">
        <f>'US MTM - Calculation (Regular)'!AV14</f>
        <v/>
      </c>
    </row>
    <row r="15" spans="1:14" ht="15.75" x14ac:dyDescent="0.25">
      <c r="A15" s="50" t="str">
        <f>'US MTM - Calculation (Regular)'!B15</f>
        <v>14AHDEPTH</v>
      </c>
      <c r="B15" s="90">
        <f>'US MTM - Calculation (Regular)'!S15</f>
        <v>0</v>
      </c>
      <c r="G15" s="79" t="str">
        <f>'US MTM - Calculation (Regular)'!Y15</f>
        <v>14LWFRT</v>
      </c>
      <c r="H15" s="89" t="str">
        <f>'US MTM - Calculation (Regular)'!AH15</f>
        <v xml:space="preserve">TKT PKT RT
BW Slv Lin
</v>
      </c>
      <c r="J15" s="174"/>
    </row>
    <row r="16" spans="1:14" ht="15.75" x14ac:dyDescent="0.25">
      <c r="A16" s="50" t="str">
        <f>'US MTM - Calculation (Regular)'!B16</f>
        <v>15VENT</v>
      </c>
      <c r="B16" s="90">
        <f>'US MTM - Calculation (Regular)'!S16</f>
        <v>0</v>
      </c>
      <c r="G16" s="79" t="str">
        <f>'US MTM - Calculation (Regular)'!Y16</f>
        <v>15PLCROT</v>
      </c>
      <c r="H16" s="89">
        <f>'US MTM - Calculation (Regular)'!AH16</f>
        <v>0</v>
      </c>
    </row>
    <row r="17" spans="1:8" ht="15.75" x14ac:dyDescent="0.25">
      <c r="A17" s="58" t="str">
        <f>'US MTM - Calculation (Regular)'!B17:B22</f>
        <v>16PLUSAH3</v>
      </c>
      <c r="B17" s="91">
        <f>'US MTM - Calculation (Regular)'!S17</f>
        <v>0</v>
      </c>
      <c r="G17" s="79" t="str">
        <f>'US MTM - Calculation (Regular)'!Y17</f>
        <v>16RISEBK</v>
      </c>
      <c r="H17" s="89">
        <f>'US MTM - Calculation (Regular)'!AH17</f>
        <v>0</v>
      </c>
    </row>
    <row r="18" spans="1:8" ht="15.75" x14ac:dyDescent="0.25">
      <c r="A18" s="58" t="s">
        <v>69</v>
      </c>
      <c r="B18" s="91">
        <f>'US MTM - Calculation (Regular)'!S18</f>
        <v>0</v>
      </c>
      <c r="G18" s="79" t="str">
        <f>'US MTM - Calculation (Regular)'!Y18</f>
        <v>17DEP1PLE</v>
      </c>
      <c r="H18" s="89" t="str">
        <f>'US MTM - Calculation (Regular)'!AH18</f>
        <v/>
      </c>
    </row>
    <row r="19" spans="1:8" ht="15.75" x14ac:dyDescent="0.25">
      <c r="A19" s="58" t="s">
        <v>70</v>
      </c>
      <c r="B19" s="91" t="str">
        <f>'US MTM - Calculation (Regular)'!S19</f>
        <v xml:space="preserve"> 3/4</v>
      </c>
      <c r="G19" s="79" t="str">
        <f>'US MTM - Calculation (Regular)'!Y19</f>
        <v>18DEP2PLE</v>
      </c>
      <c r="H19" s="89" t="str">
        <f>'US MTM - Calculation (Regular)'!AH19</f>
        <v/>
      </c>
    </row>
    <row r="20" spans="1:8" ht="15.75" x14ac:dyDescent="0.25">
      <c r="A20" s="58" t="s">
        <v>119</v>
      </c>
      <c r="B20" s="91">
        <f>'US MTM - Calculation (Regular)'!S20</f>
        <v>0</v>
      </c>
      <c r="G20" s="79" t="str">
        <f>'US MTM - Calculation (Regular)'!Y20</f>
        <v>19BPKTD</v>
      </c>
      <c r="H20" s="89" t="str">
        <f>'US MTM - Calculation (Regular)'!AH20</f>
        <v/>
      </c>
    </row>
    <row r="21" spans="1:8" ht="15.75" x14ac:dyDescent="0.25">
      <c r="A21" s="58" t="s">
        <v>71</v>
      </c>
      <c r="B21" s="91">
        <f>'US MTM - Calculation (Regular)'!S21</f>
        <v>0</v>
      </c>
      <c r="G21" s="79" t="str">
        <f>'US MTM - Calculation (Regular)'!Y21</f>
        <v>20CUFF</v>
      </c>
      <c r="H21" s="89">
        <f>'US MTM - Calculation (Regular)'!AH21</f>
        <v>0</v>
      </c>
    </row>
    <row r="22" spans="1:8" ht="15.75" x14ac:dyDescent="0.25">
      <c r="A22" s="58" t="s">
        <v>120</v>
      </c>
      <c r="B22" s="91" t="str">
        <f>'US MTM - Calculation (Regular)'!S22</f>
        <v xml:space="preserve"> 1/2</v>
      </c>
      <c r="G22" s="79" t="str">
        <f>'US MTM - Calculation (Regular)'!Y22</f>
        <v>21SLTHM</v>
      </c>
      <c r="H22" s="89" t="str">
        <f>'US MTM - Calculation (Regular)'!AH22</f>
        <v/>
      </c>
    </row>
    <row r="23" spans="1:8" ht="15.75" x14ac:dyDescent="0.25">
      <c r="A23" s="59" t="str">
        <f>'US MTM - Calculation (Regular)'!B23</f>
        <v>22MINUSCLR</v>
      </c>
      <c r="B23" s="91">
        <f>'US MTM - Calculation (Regular)'!S23</f>
        <v>0</v>
      </c>
      <c r="G23" s="79" t="str">
        <f>'US MTM - Calculation (Regular)'!Y23</f>
        <v>22SQEXT</v>
      </c>
      <c r="H23" s="89" t="str">
        <f>'US MTM - Calculation (Regular)'!AH23</f>
        <v/>
      </c>
    </row>
    <row r="24" spans="1:8" ht="15.75" x14ac:dyDescent="0.25">
      <c r="A24" s="59" t="str">
        <f>'US MTM - Calculation (Regular)'!B24</f>
        <v>23SLOPE</v>
      </c>
      <c r="B24" s="91">
        <f>'US MTM - Calculation (Regular)'!S24</f>
        <v>0</v>
      </c>
      <c r="G24" s="79" t="str">
        <f>'US MTM - Calculation (Regular)'!Y24</f>
        <v>23TRNPLT</v>
      </c>
      <c r="H24" s="89" t="str">
        <f>'US MTM - Calculation (Regular)'!AH24</f>
        <v/>
      </c>
    </row>
    <row r="25" spans="1:8" ht="15.75" x14ac:dyDescent="0.25">
      <c r="A25" s="59" t="str">
        <f>'US MTM - Calculation (Regular)'!B25</f>
        <v>24BTN1</v>
      </c>
      <c r="B25" s="91" t="str">
        <f>'US MTM - Calculation (Regular)'!S25</f>
        <v/>
      </c>
      <c r="G25" s="79" t="str">
        <f>'US MTM - Calculation (Regular)'!Y25</f>
        <v>24WBHT</v>
      </c>
      <c r="H25" s="89" t="str">
        <f>'US MTM - Calculation (Regular)'!AH25</f>
        <v/>
      </c>
    </row>
    <row r="26" spans="1:8" ht="15.75" x14ac:dyDescent="0.25">
      <c r="A26" s="59" t="str">
        <f>'US MTM - Calculation (Regular)'!B26</f>
        <v>25BTN3</v>
      </c>
      <c r="B26" s="91" t="str">
        <f>'US MTM - Calculation (Regular)'!S26</f>
        <v/>
      </c>
      <c r="G26" s="94" t="s">
        <v>503</v>
      </c>
      <c r="H26" s="173">
        <f>IF('US MTM - Calculation (Regular)'!$AH$26=1/4,3/8,IF('US MTM - Calculation (Regular)'!$AH$26=3/8,1/2,IF('US MTM - Calculation (Regular)'!$AH$26=1/2,3/4,IF('US MTM - Calculation (Regular)'!$AH$26=3/4,1,IF('US MTM - Calculation (Regular)'!$AH$26=1,1.25,IF('US MTM - Calculation (Regular)'!$AH$26=1.25,1.5,0))))))</f>
        <v>0</v>
      </c>
    </row>
    <row r="27" spans="1:8" ht="15.75" x14ac:dyDescent="0.25">
      <c r="A27" s="59" t="str">
        <f>'US MTM - Calculation (Regular)'!B27</f>
        <v>26ROPESLV</v>
      </c>
      <c r="B27" s="91">
        <f>'US MTM - Calculation (Regular)'!S27</f>
        <v>0</v>
      </c>
      <c r="G27" s="94" t="s">
        <v>615</v>
      </c>
      <c r="H27" s="89" t="str">
        <f>'US MTM - Calculation (Regular)'!AH27</f>
        <v/>
      </c>
    </row>
    <row r="28" spans="1:8" ht="15.75" x14ac:dyDescent="0.25">
      <c r="A28" s="59" t="str">
        <f>'US MTM - Calculation (Regular)'!B28</f>
        <v>27SLANTPKT</v>
      </c>
      <c r="B28" s="91">
        <f>'US MTM - Calculation (Regular)'!S28</f>
        <v>0</v>
      </c>
      <c r="G28" s="94" t="s">
        <v>650</v>
      </c>
      <c r="H28" s="89" t="str">
        <f>'US MTM - Calculation (Regular)'!AH28</f>
        <v/>
      </c>
    </row>
    <row r="29" spans="1:8" ht="15.75" x14ac:dyDescent="0.25">
      <c r="A29" s="59" t="str">
        <f>'US MTM - Calculation (Regular)'!B29</f>
        <v>28ADDLIFT</v>
      </c>
      <c r="B29" s="91">
        <f>'US MTM - Calculation (Regular)'!S29</f>
        <v>0</v>
      </c>
      <c r="G29" s="94" t="s">
        <v>639</v>
      </c>
      <c r="H29" s="89" t="str">
        <f>'US MTM - Calculation (Regular)'!AH29</f>
        <v/>
      </c>
    </row>
    <row r="30" spans="1:8" ht="15.75" x14ac:dyDescent="0.25">
      <c r="A30" s="59" t="str">
        <f>'US MTM - Calculation (Regular)'!B30</f>
        <v>29NOOBW</v>
      </c>
      <c r="B30" s="91">
        <f>'US MTM - Calculation (Regular)'!S30</f>
        <v>0</v>
      </c>
      <c r="G30" s="94" t="s">
        <v>640</v>
      </c>
      <c r="H30" s="89" t="str">
        <f>'US MTM - Calculation (Regular)'!AH30</f>
        <v/>
      </c>
    </row>
    <row r="31" spans="1:8" ht="15.75" x14ac:dyDescent="0.25">
      <c r="A31" s="59" t="str">
        <f>'US MTM - Calculation (Regular)'!B31</f>
        <v>30NODART</v>
      </c>
      <c r="B31" s="91">
        <f>'US MTM - Calculation (Regular)'!S31</f>
        <v>0</v>
      </c>
      <c r="G31" s="94" t="s">
        <v>641</v>
      </c>
      <c r="H31" s="89" t="str">
        <f>'US MTM - Calculation (Regular)'!AH31</f>
        <v/>
      </c>
    </row>
    <row r="32" spans="1:8" ht="15.75" x14ac:dyDescent="0.25">
      <c r="A32" s="59" t="str">
        <f>'US MTM - Calculation (Regular)'!B32</f>
        <v>31FRTEDGE</v>
      </c>
      <c r="B32" s="91">
        <f>'US MTM - Calculation (Regular)'!S32</f>
        <v>0</v>
      </c>
      <c r="G32" s="94" t="s">
        <v>616</v>
      </c>
      <c r="H32" s="89" t="str">
        <f>'US MTM - Calculation (Regular)'!AH32</f>
        <v/>
      </c>
    </row>
    <row r="33" spans="1:8" ht="15.75" x14ac:dyDescent="0.25">
      <c r="A33" s="59" t="str">
        <f>'US MTM - Calculation (Regular)'!B33</f>
        <v>32LEAFCLR</v>
      </c>
      <c r="B33" s="91">
        <f>'US MTM - Calculation (Regular)'!S33</f>
        <v>0</v>
      </c>
      <c r="G33" s="94" t="s">
        <v>617</v>
      </c>
      <c r="H33" s="89" t="str">
        <f>'US MTM - Calculation (Regular)'!AH33</f>
        <v/>
      </c>
    </row>
    <row r="34" spans="1:8" ht="15.75" x14ac:dyDescent="0.25">
      <c r="A34" s="59" t="str">
        <f>'US MTM - Calculation (Regular)'!B34</f>
        <v>33LEFTDN</v>
      </c>
      <c r="B34" s="91">
        <f>'US MTM - Calculation (Regular)'!S34</f>
        <v>0</v>
      </c>
      <c r="G34" s="94" t="s">
        <v>1172</v>
      </c>
      <c r="H34" s="89" t="str">
        <f>'US MTM - Calculation (Regular)'!AH34</f>
        <v/>
      </c>
    </row>
    <row r="35" spans="1:8" ht="15.75" x14ac:dyDescent="0.25">
      <c r="A35" s="59" t="str">
        <f>'US MTM - Calculation (Regular)'!B35</f>
        <v>34RIGTDN</v>
      </c>
      <c r="B35" s="91">
        <f>'US MTM - Calculation (Regular)'!S35</f>
        <v>0</v>
      </c>
      <c r="G35" s="94" t="s">
        <v>1173</v>
      </c>
      <c r="H35" s="89" t="str">
        <f>'US MTM - Calculation (Regular)'!AH35</f>
        <v/>
      </c>
    </row>
    <row r="36" spans="1:8" ht="15.75" x14ac:dyDescent="0.25">
      <c r="A36" s="59" t="str">
        <f>'US MTM - Calculation (Regular)'!B36</f>
        <v>35FULCANV</v>
      </c>
      <c r="B36" s="91">
        <f>'US MTM - Calculation (Regular)'!S36</f>
        <v>0</v>
      </c>
      <c r="G36" s="94" t="s">
        <v>1174</v>
      </c>
      <c r="H36" s="89">
        <f>'US MTM - Calculation (Regular)'!AG36</f>
        <v>0</v>
      </c>
    </row>
    <row r="37" spans="1:8" ht="15.75" x14ac:dyDescent="0.25">
      <c r="A37" s="59" t="str">
        <f>'US MTM - Calculation (Regular)'!B37</f>
        <v>36HALFCANV</v>
      </c>
      <c r="B37" s="91">
        <f>'US MTM - Calculation (Regular)'!S37</f>
        <v>0</v>
      </c>
      <c r="G37" s="94" t="s">
        <v>1200</v>
      </c>
      <c r="H37" s="89" t="str">
        <f>'US MTM - Calculation (Regular)'!AG37</f>
        <v/>
      </c>
    </row>
    <row r="38" spans="1:8" ht="15.75" x14ac:dyDescent="0.25">
      <c r="A38" s="59" t="str">
        <f>'US MTM - Calculation (Regular)'!B38</f>
        <v>37PATCHPKT</v>
      </c>
      <c r="B38" s="91">
        <f>'US MTM - Calculation (Regular)'!S38</f>
        <v>0</v>
      </c>
      <c r="G38" s="94" t="s">
        <v>1201</v>
      </c>
      <c r="H38" s="89" t="str">
        <f>'US MTM - Calculation (Regular)'!AG38</f>
        <v/>
      </c>
    </row>
    <row r="39" spans="1:8" ht="15.75" x14ac:dyDescent="0.25">
      <c r="A39" s="59" t="str">
        <f>'US MTM - Calculation (Regular)'!B39</f>
        <v>38SLVVENT</v>
      </c>
      <c r="B39" s="91">
        <f>'US MTM - Calculation (Regular)'!S38</f>
        <v>0</v>
      </c>
      <c r="G39" s="94" t="s">
        <v>1208</v>
      </c>
      <c r="H39" s="89">
        <f>'US MTM - Calculation (Regular)'!AG39</f>
        <v>0</v>
      </c>
    </row>
    <row r="40" spans="1:8" ht="15.75" x14ac:dyDescent="0.25">
      <c r="A40" s="59" t="str">
        <f>'US MTM - Calculation (Regular)'!B40</f>
        <v>39SLVBACK</v>
      </c>
      <c r="B40" s="91">
        <f>'US MTM - Calculation (Regular)'!S40</f>
        <v>0</v>
      </c>
    </row>
    <row r="41" spans="1:8" ht="15.75" x14ac:dyDescent="0.25">
      <c r="A41" s="59" t="str">
        <f>'US MTM - Calculation (Regular)'!B41</f>
        <v>40SLVFW</v>
      </c>
      <c r="B41" s="91">
        <f>'US MTM - Calculation (Regular)'!S41</f>
        <v>0</v>
      </c>
    </row>
    <row r="42" spans="1:8" ht="15.75" x14ac:dyDescent="0.25">
      <c r="A42" s="59" t="str">
        <f>'US MTM - Calculation (Regular)'!B42</f>
        <v>41LONDONF</v>
      </c>
      <c r="B42" s="91">
        <f>'US MTM - Calculation (Regular)'!S42</f>
        <v>0</v>
      </c>
    </row>
    <row r="43" spans="1:8" ht="15.75" x14ac:dyDescent="0.25">
      <c r="A43" s="59" t="str">
        <f>'US MTM - Calculation (Regular)'!B43</f>
        <v>42PORTLYF</v>
      </c>
      <c r="B43" s="91">
        <f>'US MTM - Calculation (Regular)'!S43</f>
        <v>0</v>
      </c>
    </row>
    <row r="44" spans="1:8" ht="15.75" x14ac:dyDescent="0.25">
      <c r="A44" s="59" t="str">
        <f>'US MTM - Calculation (Regular)'!B44</f>
        <v>43DB</v>
      </c>
      <c r="B44" s="91">
        <f>'US MTM - Calculation (Regular)'!S44</f>
        <v>0</v>
      </c>
    </row>
    <row r="45" spans="1:8" ht="15.75" x14ac:dyDescent="0.25">
      <c r="A45" s="59" t="str">
        <f>'US MTM - Calculation (Regular)'!B45</f>
        <v>44TKTPKT</v>
      </c>
      <c r="B45" s="91">
        <f>'US MTM - Calculation (Regular)'!S45</f>
        <v>0</v>
      </c>
    </row>
    <row r="46" spans="1:8" ht="15.75" x14ac:dyDescent="0.25">
      <c r="A46" s="59" t="str">
        <f>'US MTM - Calculation (Regular)'!B46</f>
        <v>45CBPLUS</v>
      </c>
      <c r="B46" s="91">
        <f>'US MTM - Calculation (Regular)'!S46</f>
        <v>0</v>
      </c>
    </row>
    <row r="47" spans="1:8" ht="15.75" x14ac:dyDescent="0.25">
      <c r="A47" s="59" t="str">
        <f>'US MTM - Calculation (Regular)'!B47</f>
        <v>46SHGIRTHF</v>
      </c>
      <c r="B47" s="91" t="str">
        <f>'US MTM - Calculation (Regular)'!S47</f>
        <v xml:space="preserve"> 1/2</v>
      </c>
    </row>
    <row r="48" spans="1:8" ht="15.75" x14ac:dyDescent="0.25">
      <c r="A48" s="59" t="str">
        <f>'US MTM - Calculation (Regular)'!B48</f>
        <v>47SHGIRTBK</v>
      </c>
      <c r="B48" s="91">
        <f>'US MTM - Calculation (Regular)'!S48</f>
        <v>0</v>
      </c>
    </row>
    <row r="49" spans="1:2" ht="15.75" x14ac:dyDescent="0.25">
      <c r="A49" s="59" t="s">
        <v>618</v>
      </c>
      <c r="B49" s="91">
        <f>'US MTM - Calculation (Regular)'!S49</f>
        <v>0</v>
      </c>
    </row>
    <row r="50" spans="1:2" ht="15.75" x14ac:dyDescent="0.25">
      <c r="A50" s="59" t="s">
        <v>645</v>
      </c>
      <c r="B50" s="91">
        <f>'US MTM - Calculation (Regular)'!S50</f>
        <v>0</v>
      </c>
    </row>
    <row r="51" spans="1:2" ht="15.75" x14ac:dyDescent="0.25">
      <c r="A51" s="59" t="s">
        <v>619</v>
      </c>
      <c r="B51" s="91">
        <f>'US MTM - Calculation (Regular)'!S51</f>
        <v>0</v>
      </c>
    </row>
    <row r="52" spans="1:2" ht="15.75" x14ac:dyDescent="0.25">
      <c r="A52" s="59" t="s">
        <v>620</v>
      </c>
      <c r="B52" s="91">
        <f>'US MTM - Calculation (Regular)'!S52</f>
        <v>0</v>
      </c>
    </row>
    <row r="53" spans="1:2" ht="15.75" x14ac:dyDescent="0.25">
      <c r="A53" s="59" t="s">
        <v>646</v>
      </c>
      <c r="B53" s="91">
        <f>'US MTM - Calculation (Regular)'!S53</f>
        <v>0</v>
      </c>
    </row>
    <row r="54" spans="1:2" ht="15.75" x14ac:dyDescent="0.25">
      <c r="A54" s="59" t="s">
        <v>1160</v>
      </c>
      <c r="B54" s="91">
        <f>'US MTM - Calculation (Regular)'!S54</f>
        <v>0</v>
      </c>
    </row>
    <row r="55" spans="1:2" ht="15.75" x14ac:dyDescent="0.25">
      <c r="A55" s="59" t="s">
        <v>1202</v>
      </c>
      <c r="B55" s="91">
        <f>'US MTM - Calculation (Regular)'!S55</f>
        <v>0</v>
      </c>
    </row>
    <row r="56" spans="1:2" ht="15.75" x14ac:dyDescent="0.25">
      <c r="A56" s="59" t="s">
        <v>1198</v>
      </c>
      <c r="B56" s="91" t="str">
        <f>'US MTM - Calculation (Regular)'!S56</f>
        <v>0.000</v>
      </c>
    </row>
    <row r="57" spans="1:2" ht="15.75" x14ac:dyDescent="0.25">
      <c r="A57" s="59" t="s">
        <v>1199</v>
      </c>
      <c r="B57" s="91">
        <f>'US MTM - Calculation (Regular)'!S57</f>
        <v>0</v>
      </c>
    </row>
  </sheetData>
  <pageMargins left="0.7" right="0.7" top="0.75" bottom="0.75" header="0.3" footer="0.3"/>
  <pageSetup paperSize="9" scale="65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FF0000"/>
  </sheetPr>
  <dimension ref="A1:J406"/>
  <sheetViews>
    <sheetView topLeftCell="A174" workbookViewId="0">
      <selection activeCell="A16" sqref="A16"/>
    </sheetView>
  </sheetViews>
  <sheetFormatPr defaultRowHeight="15" x14ac:dyDescent="0.25"/>
  <cols>
    <col min="1" max="1" width="37.5703125" customWidth="1"/>
    <col min="3" max="3" width="34.5703125" customWidth="1"/>
  </cols>
  <sheetData>
    <row r="1" spans="1:10" x14ac:dyDescent="0.25">
      <c r="A1" t="s">
        <v>501</v>
      </c>
    </row>
    <row r="2" spans="1:10" x14ac:dyDescent="0.25">
      <c r="A2" t="s">
        <v>465</v>
      </c>
    </row>
    <row r="3" spans="1:10" x14ac:dyDescent="0.25">
      <c r="A3" t="s">
        <v>355</v>
      </c>
    </row>
    <row r="4" spans="1:10" x14ac:dyDescent="0.25">
      <c r="A4" t="s">
        <v>466</v>
      </c>
    </row>
    <row r="5" spans="1:10" x14ac:dyDescent="0.25">
      <c r="A5" t="s">
        <v>467</v>
      </c>
    </row>
    <row r="6" spans="1:10" x14ac:dyDescent="0.25">
      <c r="A6" t="str">
        <f>CONCATENATE("o:",'US MTM - Calculation (Regular)'!$BQ$4,"A")</f>
        <v>o:TPeterA</v>
      </c>
    </row>
    <row r="7" spans="1:10" x14ac:dyDescent="0.25">
      <c r="A7" t="s">
        <v>468</v>
      </c>
    </row>
    <row r="8" spans="1:10" x14ac:dyDescent="0.25">
      <c r="A8" t="str">
        <f>CONCATENATE("5:",'US MTM - Calculation (Regular)'!$BQ$4,"A")</f>
        <v>5:TPeterA</v>
      </c>
    </row>
    <row r="9" spans="1:10" x14ac:dyDescent="0.25">
      <c r="A9" t="s">
        <v>1265</v>
      </c>
    </row>
    <row r="10" spans="1:10" x14ac:dyDescent="0.25">
      <c r="A10" t="str">
        <f>CONCATENATE("y:",Sheet1!$E$12)</f>
        <v>y:1.75</v>
      </c>
    </row>
    <row r="11" spans="1:10" x14ac:dyDescent="0.25">
      <c r="A11" t="s">
        <v>1264</v>
      </c>
    </row>
    <row r="12" spans="1:10" x14ac:dyDescent="0.25">
      <c r="A12" s="105" t="str">
        <f>CONCATENATE("x:",Sheet1!$E$13)</f>
        <v>x:1.5</v>
      </c>
      <c r="J12" s="47"/>
    </row>
    <row r="13" spans="1:10" x14ac:dyDescent="0.25">
      <c r="A13" t="s">
        <v>471</v>
      </c>
      <c r="J13" s="47"/>
    </row>
    <row r="14" spans="1:10" x14ac:dyDescent="0.25">
      <c r="A14" t="str">
        <f>CONCATENATE("w:",'US MTM - Calculation (Regular)'!$T$4)</f>
        <v>w:28.37</v>
      </c>
      <c r="J14" s="47"/>
    </row>
    <row r="15" spans="1:10" x14ac:dyDescent="0.25">
      <c r="A15" t="s">
        <v>472</v>
      </c>
      <c r="J15" s="47"/>
    </row>
    <row r="16" spans="1:10" x14ac:dyDescent="0.25">
      <c r="A16" s="105" t="str">
        <f>CONCATENATE("f:",Sheet1!$E$14)</f>
        <v>f:0.12</v>
      </c>
      <c r="B16" t="s">
        <v>1332</v>
      </c>
    </row>
    <row r="17" spans="1:3" x14ac:dyDescent="0.25">
      <c r="A17" t="s">
        <v>474</v>
      </c>
    </row>
    <row r="18" spans="1:3" x14ac:dyDescent="0.25">
      <c r="A18" t="str">
        <f>CONCATENATE("a:","IMP-US")</f>
        <v>a:IMP-US</v>
      </c>
    </row>
    <row r="19" spans="1:3" x14ac:dyDescent="0.25">
      <c r="A19" t="s">
        <v>494</v>
      </c>
      <c r="C19" s="106"/>
    </row>
    <row r="20" spans="1:3" x14ac:dyDescent="0.25">
      <c r="A20" s="169" t="str">
        <f>CONCATENATE("b:",'US MTM - Calculation (Regular)'!$U$5)</f>
        <v>b:BUFFER PLAID -S95</v>
      </c>
    </row>
    <row r="21" spans="1:3" x14ac:dyDescent="0.25">
      <c r="A21" t="s">
        <v>475</v>
      </c>
    </row>
    <row r="22" spans="1:3" x14ac:dyDescent="0.25">
      <c r="A22" t="str">
        <f>CONCATENATE("l:",'US MTM - Calculation (Regular)'!$U$2)</f>
        <v>l:S95-SHELL PLAID</v>
      </c>
    </row>
    <row r="23" spans="1:3" x14ac:dyDescent="0.25">
      <c r="A23" t="s">
        <v>476</v>
      </c>
    </row>
    <row r="24" spans="1:3" x14ac:dyDescent="0.25">
      <c r="A24" t="s">
        <v>477</v>
      </c>
    </row>
    <row r="25" spans="1:3" x14ac:dyDescent="0.25">
      <c r="A25" t="s">
        <v>478</v>
      </c>
    </row>
    <row r="26" spans="1:3" x14ac:dyDescent="0.25">
      <c r="A26" t="s">
        <v>479</v>
      </c>
    </row>
    <row r="27" spans="1:3" x14ac:dyDescent="0.25">
      <c r="A27" t="s">
        <v>496</v>
      </c>
    </row>
    <row r="28" spans="1:3" x14ac:dyDescent="0.25">
      <c r="A28" t="s">
        <v>480</v>
      </c>
    </row>
    <row r="29" spans="1:3" x14ac:dyDescent="0.25">
      <c r="A29" t="s">
        <v>497</v>
      </c>
    </row>
    <row r="30" spans="1:3" x14ac:dyDescent="0.25">
      <c r="A30" t="s">
        <v>355</v>
      </c>
    </row>
    <row r="31" spans="1:3" x14ac:dyDescent="0.25">
      <c r="A31" t="s">
        <v>481</v>
      </c>
    </row>
    <row r="32" spans="1:3" x14ac:dyDescent="0.25">
      <c r="A32" t="s">
        <v>355</v>
      </c>
    </row>
    <row r="33" spans="1:4" x14ac:dyDescent="0.25">
      <c r="A33" t="s">
        <v>482</v>
      </c>
    </row>
    <row r="34" spans="1:4" x14ac:dyDescent="0.25">
      <c r="A34" s="169" t="str">
        <f>CONCATENATE("m:",'US MTM - Calculation (Regular)'!$U$7)</f>
        <v>m:</v>
      </c>
    </row>
    <row r="35" spans="1:4" x14ac:dyDescent="0.25">
      <c r="A35" t="s">
        <v>483</v>
      </c>
    </row>
    <row r="36" spans="1:4" x14ac:dyDescent="0.25">
      <c r="A36" t="s">
        <v>488</v>
      </c>
    </row>
    <row r="37" spans="1:4" x14ac:dyDescent="0.25">
      <c r="A37" t="s">
        <v>484</v>
      </c>
    </row>
    <row r="38" spans="1:4" x14ac:dyDescent="0.25">
      <c r="A38" t="str">
        <f>CONCATENATE("z:",'US MTM - Calculation (Regular)'!$BQ$4,"JKT")</f>
        <v>z:TPeterJKT</v>
      </c>
    </row>
    <row r="39" spans="1:4" x14ac:dyDescent="0.25">
      <c r="A39" t="s">
        <v>485</v>
      </c>
    </row>
    <row r="40" spans="1:4" ht="15.75" customHeight="1" x14ac:dyDescent="0.25">
      <c r="A40" t="str">
        <f>CONCATENATE("s:",'US MTM - Calculation (Regular)'!$C$1)</f>
        <v>s:47</v>
      </c>
    </row>
    <row r="41" spans="1:4" x14ac:dyDescent="0.25">
      <c r="A41" t="s">
        <v>489</v>
      </c>
    </row>
    <row r="42" spans="1:4" x14ac:dyDescent="0.25">
      <c r="A42" t="s">
        <v>492</v>
      </c>
    </row>
    <row r="43" spans="1:4" x14ac:dyDescent="0.25">
      <c r="A43" t="s">
        <v>490</v>
      </c>
    </row>
    <row r="44" spans="1:4" x14ac:dyDescent="0.25">
      <c r="A44" t="s">
        <v>590</v>
      </c>
      <c r="D44" t="s">
        <v>493</v>
      </c>
    </row>
    <row r="45" spans="1:4" x14ac:dyDescent="0.25">
      <c r="A45" t="s">
        <v>491</v>
      </c>
    </row>
    <row r="46" spans="1:4" x14ac:dyDescent="0.25">
      <c r="A46" t="str">
        <f>IF('US MTM - Calculation (Regular)'!V10="","",CONCATENATE("1:",'US MTM - Calculation (Regular)'!U10))</f>
        <v/>
      </c>
    </row>
    <row r="47" spans="1:4" x14ac:dyDescent="0.25">
      <c r="A47" t="str">
        <f>IF('US MTM - Calculation (Regular)'!V11="","",CONCATENATE("1:",'US MTM - Calculation (Regular)'!U11))</f>
        <v/>
      </c>
    </row>
    <row r="48" spans="1:4" x14ac:dyDescent="0.25">
      <c r="A48" t="str">
        <f>IF('US MTM - Calculation (Regular)'!V12="","",CONCATENATE("1:",'US MTM - Calculation (Regular)'!U12))</f>
        <v/>
      </c>
    </row>
    <row r="49" spans="1:1" x14ac:dyDescent="0.25">
      <c r="A49" t="str">
        <f>IF('US MTM - Calculation (Regular)'!V13="","",CONCATENATE("1:",'US MTM - Calculation (Regular)'!U13))</f>
        <v/>
      </c>
    </row>
    <row r="50" spans="1:1" x14ac:dyDescent="0.25">
      <c r="A50" t="str">
        <f>IF('US MTM - Calculation (Regular)'!V14="","",CONCATENATE("1:",'US MTM - Calculation (Regular)'!U14))</f>
        <v/>
      </c>
    </row>
    <row r="51" spans="1:1" x14ac:dyDescent="0.25">
      <c r="A51" t="str">
        <f>IF('US MTM - Calculation (Regular)'!V15="","",CONCATENATE("1:",'US MTM - Calculation (Regular)'!U15))</f>
        <v/>
      </c>
    </row>
    <row r="52" spans="1:1" x14ac:dyDescent="0.25">
      <c r="A52" t="str">
        <f>IF('US MTM - Calculation (Regular)'!V16="","",CONCATENATE("1:",'US MTM - Calculation (Regular)'!U16))</f>
        <v/>
      </c>
    </row>
    <row r="53" spans="1:1" x14ac:dyDescent="0.25">
      <c r="A53" t="str">
        <f>IF('US MTM - Calculation (Regular)'!V17="","",CONCATENATE("1:",'US MTM - Calculation (Regular)'!U17))</f>
        <v/>
      </c>
    </row>
    <row r="54" spans="1:1" x14ac:dyDescent="0.25">
      <c r="A54" t="str">
        <f>IF('US MTM - Calculation (Regular)'!V18="","",CONCATENATE("1:",'US MTM - Calculation (Regular)'!U18))</f>
        <v/>
      </c>
    </row>
    <row r="55" spans="1:1" x14ac:dyDescent="0.25">
      <c r="A55" t="str">
        <f>IF('US MTM - Calculation (Regular)'!V19="","",CONCATENATE("1:",'US MTM - Calculation (Regular)'!U19))</f>
        <v>1:2CIGLG</v>
      </c>
    </row>
    <row r="56" spans="1:1" x14ac:dyDescent="0.25">
      <c r="A56" t="str">
        <f>IF('US MTM - Calculation (Regular)'!V20="","",CONCATENATE("1:",'US MTM - Calculation (Regular)'!U20))</f>
        <v/>
      </c>
    </row>
    <row r="57" spans="1:1" x14ac:dyDescent="0.25">
      <c r="A57" t="str">
        <f>IF('US MTM - Calculation (Regular)'!V21="","",CONCATENATE("1:",'US MTM - Calculation (Regular)'!U21))</f>
        <v/>
      </c>
    </row>
    <row r="58" spans="1:1" x14ac:dyDescent="0.25">
      <c r="A58" t="str">
        <f>IF('US MTM - Calculation (Regular)'!V22="","",CONCATENATE("1:",'US MTM - Calculation (Regular)'!U22))</f>
        <v/>
      </c>
    </row>
    <row r="59" spans="1:1" x14ac:dyDescent="0.25">
      <c r="A59" t="str">
        <f>IF('US MTM - Calculation (Regular)'!V23="","",CONCATENATE("1:",'US MTM - Calculation (Regular)'!U23))</f>
        <v/>
      </c>
    </row>
    <row r="60" spans="1:1" x14ac:dyDescent="0.25">
      <c r="A60" t="str">
        <f>IF('US MTM - Calculation (Regular)'!V24="","",CONCATENATE("1:",'US MTM - Calculation (Regular)'!U24))</f>
        <v/>
      </c>
    </row>
    <row r="61" spans="1:1" x14ac:dyDescent="0.25">
      <c r="A61" t="str">
        <f>IF('US MTM - Calculation (Regular)'!V25="","",CONCATENATE("1:",'US MTM - Calculation (Regular)'!U25))</f>
        <v/>
      </c>
    </row>
    <row r="62" spans="1:1" x14ac:dyDescent="0.25">
      <c r="A62" t="str">
        <f>IF('US MTM - Calculation (Regular)'!V26="","",CONCATENATE("1:",'US MTM - Calculation (Regular)'!U26))</f>
        <v/>
      </c>
    </row>
    <row r="63" spans="1:1" x14ac:dyDescent="0.25">
      <c r="A63" t="str">
        <f>IF('US MTM - Calculation (Regular)'!V27="","",CONCATENATE("1:",'US MTM - Calculation (Regular)'!U27))</f>
        <v/>
      </c>
    </row>
    <row r="64" spans="1:1" x14ac:dyDescent="0.25">
      <c r="A64" t="str">
        <f>IF('US MTM - Calculation (Regular)'!V28="","",CONCATENATE("1:",'US MTM - Calculation (Regular)'!U28))</f>
        <v>1:TKT-PK</v>
      </c>
    </row>
    <row r="65" spans="1:1" x14ac:dyDescent="0.25">
      <c r="A65" t="str">
        <f>IF('US MTM - Calculation (Regular)'!V29="","",CONCATENATE("1:",'US MTM - Calculation (Regular)'!U29))</f>
        <v/>
      </c>
    </row>
    <row r="66" spans="1:1" x14ac:dyDescent="0.25">
      <c r="A66" t="str">
        <f>IF('US MTM - Calculation (Regular)'!V30="","",CONCATENATE("1:",'US MTM - Calculation (Regular)'!U30))</f>
        <v/>
      </c>
    </row>
    <row r="67" spans="1:1" x14ac:dyDescent="0.25">
      <c r="A67" t="str">
        <f>IF('US MTM - Calculation (Regular)'!V31="","",CONCATENATE("1:",'US MTM - Calculation (Regular)'!U31))</f>
        <v/>
      </c>
    </row>
    <row r="68" spans="1:1" x14ac:dyDescent="0.25">
      <c r="A68" t="str">
        <f>IF('US MTM - Calculation (Regular)'!V32="","",CONCATENATE("1:",'US MTM - Calculation (Regular)'!U32))</f>
        <v/>
      </c>
    </row>
    <row r="69" spans="1:1" x14ac:dyDescent="0.25">
      <c r="A69" t="str">
        <f>IF('US MTM - Calculation (Regular)'!V33="","",CONCATENATE("1:",'US MTM - Calculation (Regular)'!U33))</f>
        <v/>
      </c>
    </row>
    <row r="70" spans="1:1" x14ac:dyDescent="0.25">
      <c r="A70" t="str">
        <f>IF('US MTM - Calculation (Regular)'!V34="","",CONCATENATE("1:",'US MTM - Calculation (Regular)'!U34))</f>
        <v>1:RIOFAC</v>
      </c>
    </row>
    <row r="71" spans="1:1" x14ac:dyDescent="0.25">
      <c r="A71" t="str">
        <f>IF('US MTM - Calculation (Regular)'!V35="","",CONCATENATE("1:",'US MTM - Calculation (Regular)'!U35))</f>
        <v/>
      </c>
    </row>
    <row r="72" spans="1:1" x14ac:dyDescent="0.25">
      <c r="A72" t="str">
        <f>IF('US MTM - Calculation (Regular)'!V36="","",CONCATENATE("1:",'US MTM - Calculation (Regular)'!U36))</f>
        <v/>
      </c>
    </row>
    <row r="73" spans="1:1" x14ac:dyDescent="0.25">
      <c r="A73" t="str">
        <f>IF('US MTM - Calculation (Regular)'!V37="","",CONCATENATE("1:",'US MTM - Calculation (Regular)'!U37))</f>
        <v/>
      </c>
    </row>
    <row r="74" spans="1:1" x14ac:dyDescent="0.25">
      <c r="A74" t="str">
        <f>IF('US MTM - Calculation (Regular)'!V38="","",CONCATENATE("1:",'US MTM - Calculation (Regular)'!U38))</f>
        <v/>
      </c>
    </row>
    <row r="75" spans="1:1" x14ac:dyDescent="0.25">
      <c r="A75" t="str">
        <f>IF('US MTM - Calculation (Regular)'!V39="","",CONCATENATE("1:",'US MTM - Calculation (Regular)'!U39))</f>
        <v/>
      </c>
    </row>
    <row r="76" spans="1:1" x14ac:dyDescent="0.25">
      <c r="A76" t="str">
        <f>IF('US MTM - Calculation (Regular)'!V40="","",CONCATENATE("1:",'US MTM - Calculation (Regular)'!U40))</f>
        <v/>
      </c>
    </row>
    <row r="77" spans="1:1" x14ac:dyDescent="0.25">
      <c r="A77" s="169" t="str">
        <f>IF('US MTM - Calculation (Regular)'!V41="","",CONCATENATE("1:",'US MTM - Calculation (Regular)'!U41))</f>
        <v>1:PKT-SQ</v>
      </c>
    </row>
    <row r="78" spans="1:1" x14ac:dyDescent="0.25">
      <c r="A78" s="169" t="str">
        <f>IF('US MTM - Calculation (Regular)'!V42="","",CONCATENATE("1:",'US MTM - Calculation (Regular)'!U42))</f>
        <v/>
      </c>
    </row>
    <row r="79" spans="1:1" x14ac:dyDescent="0.25">
      <c r="A79" s="169" t="str">
        <f>IF('US MTM - Calculation (Regular)'!V43="","",CONCATENATE("1:",'US MTM - Calculation (Regular)'!U43))</f>
        <v/>
      </c>
    </row>
    <row r="80" spans="1:1" x14ac:dyDescent="0.25">
      <c r="A80" s="169" t="str">
        <f>IF('US MTM - Calculation (Regular)'!V44="","",CONCATENATE("1:",'US MTM - Calculation (Regular)'!U44))</f>
        <v/>
      </c>
    </row>
    <row r="81" spans="1:1" x14ac:dyDescent="0.25">
      <c r="A81" s="169" t="str">
        <f>IF('US MTM - Calculation (Regular)'!V45="","",CONCATENATE("1:",'US MTM - Calculation (Regular)'!U45))</f>
        <v/>
      </c>
    </row>
    <row r="82" spans="1:1" x14ac:dyDescent="0.25">
      <c r="A82" s="169" t="str">
        <f>IF('US MTM - Calculation (Regular)'!V46="","",CONCATENATE("1:",'US MTM - Calculation (Regular)'!U46))</f>
        <v/>
      </c>
    </row>
    <row r="83" spans="1:1" x14ac:dyDescent="0.25">
      <c r="A83" s="169" t="str">
        <f>IF('US MTM - Calculation (Regular)'!V47="","",CONCATENATE("1:",'US MTM - Calculation (Regular)'!U47))</f>
        <v/>
      </c>
    </row>
    <row r="84" spans="1:1" x14ac:dyDescent="0.25">
      <c r="A84" s="169" t="str">
        <f>IF('US MTM - Calculation (Regular)'!V48="","",CONCATENATE("1:",'US MTM - Calculation (Regular)'!U48))</f>
        <v/>
      </c>
    </row>
    <row r="85" spans="1:1" x14ac:dyDescent="0.25">
      <c r="A85" s="169" t="str">
        <f>IF('US MTM - Calculation (Regular)'!V49="","",CONCATENATE("1:",'US MTM - Calculation (Regular)'!U49))</f>
        <v/>
      </c>
    </row>
    <row r="86" spans="1:1" x14ac:dyDescent="0.25">
      <c r="A86" s="169" t="str">
        <f>IF('US MTM - Calculation (Regular)'!V50="","",CONCATENATE("1:",'US MTM - Calculation (Regular)'!U50))</f>
        <v/>
      </c>
    </row>
    <row r="87" spans="1:1" x14ac:dyDescent="0.25">
      <c r="A87" s="169" t="str">
        <f>IF('US MTM - Calculation (Regular)'!V55="","",CONCATENATE("1:",'US MTM - Calculation (Regular)'!U55))</f>
        <v/>
      </c>
    </row>
    <row r="88" spans="1:1" x14ac:dyDescent="0.25">
      <c r="A88" s="169" t="str">
        <f>IF('US MTM - Calculation (Regular)'!V56="","",CONCATENATE("1:",'US MTM - Calculation (Regular)'!U56))</f>
        <v/>
      </c>
    </row>
    <row r="89" spans="1:1" x14ac:dyDescent="0.25">
      <c r="A89" s="169" t="str">
        <f>IF('US MTM - Calculation (Regular)'!V57="","",CONCATENATE("1:",'US MTM - Calculation (Regular)'!U57))</f>
        <v/>
      </c>
    </row>
    <row r="90" spans="1:1" x14ac:dyDescent="0.25">
      <c r="A90" t="s">
        <v>575</v>
      </c>
    </row>
    <row r="91" spans="1:1" x14ac:dyDescent="0.25">
      <c r="A91" t="s">
        <v>465</v>
      </c>
    </row>
    <row r="92" spans="1:1" x14ac:dyDescent="0.25">
      <c r="A92" t="s">
        <v>355</v>
      </c>
    </row>
    <row r="93" spans="1:1" x14ac:dyDescent="0.25">
      <c r="A93" t="s">
        <v>466</v>
      </c>
    </row>
    <row r="94" spans="1:1" x14ac:dyDescent="0.25">
      <c r="A94" t="s">
        <v>467</v>
      </c>
    </row>
    <row r="95" spans="1:1" x14ac:dyDescent="0.25">
      <c r="A95" t="str">
        <f>CONCATENATE("o:",'US MTM - Calculation (Regular)'!$BQ$4,"B")</f>
        <v>o:TPeterB</v>
      </c>
    </row>
    <row r="96" spans="1:1" x14ac:dyDescent="0.25">
      <c r="A96" t="s">
        <v>468</v>
      </c>
    </row>
    <row r="97" spans="1:1" x14ac:dyDescent="0.25">
      <c r="A97" t="str">
        <f>CONCATENATE("5:",'US MTM - Calculation (Regular)'!$BQ$4,"B")</f>
        <v>5:TPeterB</v>
      </c>
    </row>
    <row r="98" spans="1:1" x14ac:dyDescent="0.25">
      <c r="A98" t="s">
        <v>469</v>
      </c>
    </row>
    <row r="99" spans="1:1" x14ac:dyDescent="0.25">
      <c r="A99" t="s">
        <v>486</v>
      </c>
    </row>
    <row r="100" spans="1:1" x14ac:dyDescent="0.25">
      <c r="A100" t="s">
        <v>470</v>
      </c>
    </row>
    <row r="101" spans="1:1" x14ac:dyDescent="0.25">
      <c r="A101" s="105" t="str">
        <f>CONCATENATE("4:",'US MTM - Calculation (Regular)'!$BQ$4)</f>
        <v>4:TPeter</v>
      </c>
    </row>
    <row r="102" spans="1:1" x14ac:dyDescent="0.25">
      <c r="A102" t="s">
        <v>471</v>
      </c>
    </row>
    <row r="103" spans="1:1" x14ac:dyDescent="0.25">
      <c r="A103" s="480" t="s">
        <v>1266</v>
      </c>
    </row>
    <row r="104" spans="1:1" x14ac:dyDescent="0.25">
      <c r="A104" t="s">
        <v>472</v>
      </c>
    </row>
    <row r="105" spans="1:1" x14ac:dyDescent="0.25">
      <c r="A105" t="s">
        <v>473</v>
      </c>
    </row>
    <row r="106" spans="1:1" x14ac:dyDescent="0.25">
      <c r="A106" t="s">
        <v>474</v>
      </c>
    </row>
    <row r="107" spans="1:1" x14ac:dyDescent="0.25">
      <c r="A107" t="str">
        <f>CONCATENATE("a:","IMP-US")</f>
        <v>a:IMP-US</v>
      </c>
    </row>
    <row r="108" spans="1:1" x14ac:dyDescent="0.25">
      <c r="A108" t="s">
        <v>494</v>
      </c>
    </row>
    <row r="109" spans="1:1" x14ac:dyDescent="0.25">
      <c r="A109" t="s">
        <v>610</v>
      </c>
    </row>
    <row r="110" spans="1:1" x14ac:dyDescent="0.25">
      <c r="A110" t="s">
        <v>475</v>
      </c>
    </row>
    <row r="111" spans="1:1" x14ac:dyDescent="0.25">
      <c r="A111" t="s">
        <v>611</v>
      </c>
    </row>
    <row r="112" spans="1:1" x14ac:dyDescent="0.25">
      <c r="A112" t="s">
        <v>476</v>
      </c>
    </row>
    <row r="113" spans="1:1" x14ac:dyDescent="0.25">
      <c r="A113" t="s">
        <v>477</v>
      </c>
    </row>
    <row r="114" spans="1:1" x14ac:dyDescent="0.25">
      <c r="A114" t="s">
        <v>478</v>
      </c>
    </row>
    <row r="115" spans="1:1" x14ac:dyDescent="0.25">
      <c r="A115" t="s">
        <v>479</v>
      </c>
    </row>
    <row r="116" spans="1:1" x14ac:dyDescent="0.25">
      <c r="A116" t="s">
        <v>498</v>
      </c>
    </row>
    <row r="117" spans="1:1" x14ac:dyDescent="0.25">
      <c r="A117" t="s">
        <v>480</v>
      </c>
    </row>
    <row r="118" spans="1:1" x14ac:dyDescent="0.25">
      <c r="A118" t="s">
        <v>499</v>
      </c>
    </row>
    <row r="119" spans="1:1" x14ac:dyDescent="0.25">
      <c r="A119" t="s">
        <v>355</v>
      </c>
    </row>
    <row r="120" spans="1:1" x14ac:dyDescent="0.25">
      <c r="A120" t="s">
        <v>481</v>
      </c>
    </row>
    <row r="121" spans="1:1" x14ac:dyDescent="0.25">
      <c r="A121" t="s">
        <v>355</v>
      </c>
    </row>
    <row r="122" spans="1:1" x14ac:dyDescent="0.25">
      <c r="A122" t="s">
        <v>482</v>
      </c>
    </row>
    <row r="123" spans="1:1" x14ac:dyDescent="0.25">
      <c r="A123" s="169" t="str">
        <f>CONCATENATE("m:",'US MTM - Calculation (Regular)'!$U$7)</f>
        <v>m:</v>
      </c>
    </row>
    <row r="124" spans="1:1" x14ac:dyDescent="0.25">
      <c r="A124" t="s">
        <v>483</v>
      </c>
    </row>
    <row r="125" spans="1:1" x14ac:dyDescent="0.25">
      <c r="A125" t="s">
        <v>488</v>
      </c>
    </row>
    <row r="126" spans="1:1" x14ac:dyDescent="0.25">
      <c r="A126" t="s">
        <v>484</v>
      </c>
    </row>
    <row r="127" spans="1:1" x14ac:dyDescent="0.25">
      <c r="A127" t="str">
        <f>CONCATENATE("z:",'US MTM - Calculation (Regular)'!$BQ$4,"JKT")</f>
        <v>z:TPeterJKT</v>
      </c>
    </row>
    <row r="128" spans="1:1" x14ac:dyDescent="0.25">
      <c r="A128" t="s">
        <v>485</v>
      </c>
    </row>
    <row r="129" spans="1:1" x14ac:dyDescent="0.25">
      <c r="A129" t="str">
        <f>CONCATENATE("s:",'US MTM - Calculation (Regular)'!$C$1)</f>
        <v>s:47</v>
      </c>
    </row>
    <row r="130" spans="1:1" x14ac:dyDescent="0.25">
      <c r="A130" t="s">
        <v>489</v>
      </c>
    </row>
    <row r="131" spans="1:1" x14ac:dyDescent="0.25">
      <c r="A131" t="s">
        <v>492</v>
      </c>
    </row>
    <row r="132" spans="1:1" x14ac:dyDescent="0.25">
      <c r="A132" t="s">
        <v>490</v>
      </c>
    </row>
    <row r="133" spans="1:1" x14ac:dyDescent="0.25">
      <c r="A133" t="s">
        <v>500</v>
      </c>
    </row>
    <row r="134" spans="1:1" x14ac:dyDescent="0.25">
      <c r="A134" t="s">
        <v>491</v>
      </c>
    </row>
    <row r="135" spans="1:1" x14ac:dyDescent="0.25">
      <c r="A135" t="str">
        <f>IF('US MTM - Calculation (Regular)'!V10="","",CONCATENATE("1:",'US MTM - Calculation (Regular)'!U10))</f>
        <v/>
      </c>
    </row>
    <row r="136" spans="1:1" x14ac:dyDescent="0.25">
      <c r="A136" t="str">
        <f>IF('US MTM - Calculation (Regular)'!V11="","",CONCATENATE("1:",'US MTM - Calculation (Regular)'!U11))</f>
        <v/>
      </c>
    </row>
    <row r="137" spans="1:1" x14ac:dyDescent="0.25">
      <c r="A137" t="str">
        <f>IF('US MTM - Calculation (Regular)'!V12="","",CONCATENATE("1:",'US MTM - Calculation (Regular)'!U12))</f>
        <v/>
      </c>
    </row>
    <row r="138" spans="1:1" x14ac:dyDescent="0.25">
      <c r="A138" t="str">
        <f>IF('US MTM - Calculation (Regular)'!V13="","",CONCATENATE("1:",'US MTM - Calculation (Regular)'!U13))</f>
        <v/>
      </c>
    </row>
    <row r="139" spans="1:1" x14ac:dyDescent="0.25">
      <c r="A139" t="str">
        <f>IF('US MTM - Calculation (Regular)'!V14="","",CONCATENATE("1:",'US MTM - Calculation (Regular)'!U14))</f>
        <v/>
      </c>
    </row>
    <row r="140" spans="1:1" x14ac:dyDescent="0.25">
      <c r="A140" t="str">
        <f>IF('US MTM - Calculation (Regular)'!V15="","",CONCATENATE("1:",'US MTM - Calculation (Regular)'!U15))</f>
        <v/>
      </c>
    </row>
    <row r="141" spans="1:1" x14ac:dyDescent="0.25">
      <c r="A141" t="str">
        <f>IF('US MTM - Calculation (Regular)'!V16="","",CONCATENATE("1:",'US MTM - Calculation (Regular)'!U16))</f>
        <v/>
      </c>
    </row>
    <row r="142" spans="1:1" x14ac:dyDescent="0.25">
      <c r="A142" t="str">
        <f>IF('US MTM - Calculation (Regular)'!V17="","",CONCATENATE("1:",'US MTM - Calculation (Regular)'!U17))</f>
        <v/>
      </c>
    </row>
    <row r="143" spans="1:1" x14ac:dyDescent="0.25">
      <c r="A143" t="str">
        <f>IF('US MTM - Calculation (Regular)'!V18="","",CONCATENATE("1:",'US MTM - Calculation (Regular)'!U18))</f>
        <v/>
      </c>
    </row>
    <row r="144" spans="1:1" x14ac:dyDescent="0.25">
      <c r="A144" t="str">
        <f>IF('US MTM - Calculation (Regular)'!V19="","",CONCATENATE("1:",'US MTM - Calculation (Regular)'!U19))</f>
        <v>1:2CIGLG</v>
      </c>
    </row>
    <row r="145" spans="1:1" x14ac:dyDescent="0.25">
      <c r="A145" t="str">
        <f>IF('US MTM - Calculation (Regular)'!V20="","",CONCATENATE("1:",'US MTM - Calculation (Regular)'!U20))</f>
        <v/>
      </c>
    </row>
    <row r="146" spans="1:1" x14ac:dyDescent="0.25">
      <c r="A146" t="str">
        <f>IF('US MTM - Calculation (Regular)'!V21="","",CONCATENATE("1:",'US MTM - Calculation (Regular)'!U21))</f>
        <v/>
      </c>
    </row>
    <row r="147" spans="1:1" x14ac:dyDescent="0.25">
      <c r="A147" t="str">
        <f>IF('US MTM - Calculation (Regular)'!V22="","",CONCATENATE("1:",'US MTM - Calculation (Regular)'!U22))</f>
        <v/>
      </c>
    </row>
    <row r="148" spans="1:1" x14ac:dyDescent="0.25">
      <c r="A148" t="str">
        <f>IF('US MTM - Calculation (Regular)'!V23="","",CONCATENATE("1:",'US MTM - Calculation (Regular)'!U23))</f>
        <v/>
      </c>
    </row>
    <row r="149" spans="1:1" x14ac:dyDescent="0.25">
      <c r="A149" t="str">
        <f>IF('US MTM - Calculation (Regular)'!V24="","",CONCATENATE("1:",'US MTM - Calculation (Regular)'!U24))</f>
        <v/>
      </c>
    </row>
    <row r="150" spans="1:1" x14ac:dyDescent="0.25">
      <c r="A150" t="str">
        <f>IF('US MTM - Calculation (Regular)'!V25="","",CONCATENATE("1:",'US MTM - Calculation (Regular)'!U25))</f>
        <v/>
      </c>
    </row>
    <row r="151" spans="1:1" x14ac:dyDescent="0.25">
      <c r="A151" t="str">
        <f>IF('US MTM - Calculation (Regular)'!V26="","",CONCATENATE("1:",'US MTM - Calculation (Regular)'!U26))</f>
        <v/>
      </c>
    </row>
    <row r="152" spans="1:1" x14ac:dyDescent="0.25">
      <c r="A152" t="str">
        <f>IF('US MTM - Calculation (Regular)'!V27="","",CONCATENATE("1:",'US MTM - Calculation (Regular)'!U27))</f>
        <v/>
      </c>
    </row>
    <row r="153" spans="1:1" x14ac:dyDescent="0.25">
      <c r="A153" t="str">
        <f>IF('US MTM - Calculation (Regular)'!V28="","",CONCATENATE("1:",'US MTM - Calculation (Regular)'!U28))</f>
        <v>1:TKT-PK</v>
      </c>
    </row>
    <row r="154" spans="1:1" x14ac:dyDescent="0.25">
      <c r="A154" t="str">
        <f>IF('US MTM - Calculation (Regular)'!V29="","",CONCATENATE("1:",'US MTM - Calculation (Regular)'!U29))</f>
        <v/>
      </c>
    </row>
    <row r="155" spans="1:1" x14ac:dyDescent="0.25">
      <c r="A155" t="str">
        <f>IF('US MTM - Calculation (Regular)'!V30="","",CONCATENATE("1:",'US MTM - Calculation (Regular)'!U30))</f>
        <v/>
      </c>
    </row>
    <row r="156" spans="1:1" x14ac:dyDescent="0.25">
      <c r="A156" t="str">
        <f>IF('US MTM - Calculation (Regular)'!V31="","",CONCATENATE("1:",'US MTM - Calculation (Regular)'!U31))</f>
        <v/>
      </c>
    </row>
    <row r="157" spans="1:1" x14ac:dyDescent="0.25">
      <c r="A157" t="str">
        <f>IF('US MTM - Calculation (Regular)'!V32="","",CONCATENATE("1:",'US MTM - Calculation (Regular)'!U32))</f>
        <v/>
      </c>
    </row>
    <row r="158" spans="1:1" x14ac:dyDescent="0.25">
      <c r="A158" t="str">
        <f>IF('US MTM - Calculation (Regular)'!V33="","",CONCATENATE("1:",'US MTM - Calculation (Regular)'!U33))</f>
        <v/>
      </c>
    </row>
    <row r="159" spans="1:1" x14ac:dyDescent="0.25">
      <c r="A159" t="str">
        <f>IF('US MTM - Calculation (Regular)'!V34="","",CONCATENATE("1:",'US MTM - Calculation (Regular)'!U34))</f>
        <v>1:RIOFAC</v>
      </c>
    </row>
    <row r="160" spans="1:1" x14ac:dyDescent="0.25">
      <c r="A160" t="str">
        <f>IF('US MTM - Calculation (Regular)'!V35="","",CONCATENATE("1:",'US MTM - Calculation (Regular)'!U35))</f>
        <v/>
      </c>
    </row>
    <row r="161" spans="1:1" x14ac:dyDescent="0.25">
      <c r="A161" t="str">
        <f>IF('US MTM - Calculation (Regular)'!V36="","",CONCATENATE("1:",'US MTM - Calculation (Regular)'!U36))</f>
        <v/>
      </c>
    </row>
    <row r="162" spans="1:1" x14ac:dyDescent="0.25">
      <c r="A162" t="str">
        <f>IF('US MTM - Calculation (Regular)'!V37="","",CONCATENATE("1:",'US MTM - Calculation (Regular)'!U37))</f>
        <v/>
      </c>
    </row>
    <row r="163" spans="1:1" x14ac:dyDescent="0.25">
      <c r="A163" t="str">
        <f>IF('US MTM - Calculation (Regular)'!V38="","",CONCATENATE("1:",'US MTM - Calculation (Regular)'!U38))</f>
        <v/>
      </c>
    </row>
    <row r="164" spans="1:1" x14ac:dyDescent="0.25">
      <c r="A164" t="str">
        <f>IF('US MTM - Calculation (Regular)'!V39="","",CONCATENATE("1:",'US MTM - Calculation (Regular)'!U39))</f>
        <v/>
      </c>
    </row>
    <row r="165" spans="1:1" x14ac:dyDescent="0.25">
      <c r="A165" t="str">
        <f>IF('US MTM - Calculation (Regular)'!V40="","",CONCATENATE("1:",'US MTM - Calculation (Regular)'!U40))</f>
        <v/>
      </c>
    </row>
    <row r="166" spans="1:1" x14ac:dyDescent="0.25">
      <c r="A166" s="169" t="str">
        <f>IF('US MTM - Calculation (Regular)'!V41="","",CONCATENATE("1:",'US MTM - Calculation (Regular)'!U41))</f>
        <v>1:PKT-SQ</v>
      </c>
    </row>
    <row r="167" spans="1:1" x14ac:dyDescent="0.25">
      <c r="A167" s="169" t="str">
        <f>IF('US MTM - Calculation (Regular)'!V42="","",CONCATENATE("1:",'US MTM - Calculation (Regular)'!U42))</f>
        <v/>
      </c>
    </row>
    <row r="168" spans="1:1" x14ac:dyDescent="0.25">
      <c r="A168" s="169" t="str">
        <f>IF('US MTM - Calculation (Regular)'!V43="","",CONCATENATE("1:",'US MTM - Calculation (Regular)'!U43))</f>
        <v/>
      </c>
    </row>
    <row r="169" spans="1:1" x14ac:dyDescent="0.25">
      <c r="A169" s="169" t="str">
        <f>IF('US MTM - Calculation (Regular)'!V44="","",CONCATENATE("1:",'US MTM - Calculation (Regular)'!U44))</f>
        <v/>
      </c>
    </row>
    <row r="170" spans="1:1" x14ac:dyDescent="0.25">
      <c r="A170" s="169" t="str">
        <f>IF('US MTM - Calculation (Regular)'!V45="","",CONCATENATE("1:",'US MTM - Calculation (Regular)'!U45))</f>
        <v/>
      </c>
    </row>
    <row r="171" spans="1:1" x14ac:dyDescent="0.25">
      <c r="A171" s="169" t="str">
        <f>IF('US MTM - Calculation (Regular)'!V46="","",CONCATENATE("1:",'US MTM - Calculation (Regular)'!U46))</f>
        <v/>
      </c>
    </row>
    <row r="172" spans="1:1" x14ac:dyDescent="0.25">
      <c r="A172" s="169" t="str">
        <f>IF('US MTM - Calculation (Regular)'!V47="","",CONCATENATE("1:",'US MTM - Calculation (Regular)'!U47))</f>
        <v/>
      </c>
    </row>
    <row r="173" spans="1:1" x14ac:dyDescent="0.25">
      <c r="A173" s="169" t="str">
        <f>IF('US MTM - Calculation (Regular)'!V48="","",CONCATENATE("1:",'US MTM - Calculation (Regular)'!U48))</f>
        <v/>
      </c>
    </row>
    <row r="174" spans="1:1" x14ac:dyDescent="0.25">
      <c r="A174" s="169" t="str">
        <f>IF('US MTM - Calculation (Regular)'!V49="","",CONCATENATE("1:",'US MTM - Calculation (Regular)'!U49))</f>
        <v/>
      </c>
    </row>
    <row r="175" spans="1:1" x14ac:dyDescent="0.25">
      <c r="A175" s="169" t="str">
        <f>IF('US MTM - Calculation (Regular)'!V50="","",CONCATENATE("1:",'US MTM - Calculation (Regular)'!U50))</f>
        <v/>
      </c>
    </row>
    <row r="176" spans="1:1" x14ac:dyDescent="0.25">
      <c r="A176" s="169" t="str">
        <f>IF('US MTM - Calculation (Regular)'!V55="","",CONCATENATE("1:",'US MTM - Calculation (Regular)'!U55))</f>
        <v/>
      </c>
    </row>
    <row r="177" spans="1:1" x14ac:dyDescent="0.25">
      <c r="A177" s="169" t="str">
        <f>IF('US MTM - Calculation (Regular)'!V56="","",CONCATENATE("1:",'US MTM - Calculation (Regular)'!U56))</f>
        <v/>
      </c>
    </row>
    <row r="178" spans="1:1" x14ac:dyDescent="0.25">
      <c r="A178" s="169" t="str">
        <f>IF('US MTM - Calculation (Regular)'!V57="","",CONCATENATE("1:",'US MTM - Calculation (Regular)'!U57))</f>
        <v/>
      </c>
    </row>
    <row r="180" spans="1:1" x14ac:dyDescent="0.25">
      <c r="A180" t="s">
        <v>355</v>
      </c>
    </row>
    <row r="181" spans="1:1" x14ac:dyDescent="0.25">
      <c r="A181" t="s">
        <v>356</v>
      </c>
    </row>
    <row r="182" spans="1:1" x14ac:dyDescent="0.25">
      <c r="A182" t="s">
        <v>355</v>
      </c>
    </row>
    <row r="183" spans="1:1" x14ac:dyDescent="0.25">
      <c r="A183" t="s">
        <v>357</v>
      </c>
    </row>
    <row r="184" spans="1:1" x14ac:dyDescent="0.25">
      <c r="A184" t="s">
        <v>358</v>
      </c>
    </row>
    <row r="185" spans="1:1" x14ac:dyDescent="0.25">
      <c r="A185" t="str">
        <f>CONCATENATE("s:",'US MTM - Calculation (Regular)'!$BQ$4,"JKT")</f>
        <v>s:TPeterJKT</v>
      </c>
    </row>
    <row r="186" spans="1:1" x14ac:dyDescent="0.25">
      <c r="A186" t="s">
        <v>359</v>
      </c>
    </row>
    <row r="187" spans="1:1" x14ac:dyDescent="0.25">
      <c r="A187" t="str">
        <f>CONCATENATE("a:",'US MTM - Calculation (Regular)'!$C$1)</f>
        <v>a:47</v>
      </c>
    </row>
    <row r="188" spans="1:1" x14ac:dyDescent="0.25">
      <c r="A188" t="s">
        <v>360</v>
      </c>
    </row>
    <row r="189" spans="1:1" x14ac:dyDescent="0.25">
      <c r="A189" t="str">
        <f>CONCATENATE("o:",'US MTM - Calculation (Regular)'!$C$1)</f>
        <v>o:47</v>
      </c>
    </row>
    <row r="190" spans="1:1" x14ac:dyDescent="0.25">
      <c r="A190" t="s">
        <v>402</v>
      </c>
    </row>
    <row r="191" spans="1:1" x14ac:dyDescent="0.25">
      <c r="A191" t="str">
        <f>CONCATENATE("v:",'Print JKT &amp; TRS (Regular)'!$B$2)</f>
        <v>v:2</v>
      </c>
    </row>
    <row r="192" spans="1:1" x14ac:dyDescent="0.25">
      <c r="A192" t="s">
        <v>403</v>
      </c>
    </row>
    <row r="193" spans="1:1" x14ac:dyDescent="0.25">
      <c r="A193" t="str">
        <f>CONCATENATE("v:",'Print JKT &amp; TRS (Regular)'!$B$3)</f>
        <v>v:-2.375</v>
      </c>
    </row>
    <row r="194" spans="1:1" x14ac:dyDescent="0.25">
      <c r="A194" t="s">
        <v>404</v>
      </c>
    </row>
    <row r="195" spans="1:1" x14ac:dyDescent="0.25">
      <c r="A195" t="str">
        <f>CONCATENATE("v:",'Print JKT &amp; TRS (Regular)'!$B$4)</f>
        <v>v:-3.375</v>
      </c>
    </row>
    <row r="196" spans="1:1" x14ac:dyDescent="0.25">
      <c r="A196" t="s">
        <v>405</v>
      </c>
    </row>
    <row r="197" spans="1:1" x14ac:dyDescent="0.25">
      <c r="A197" t="str">
        <f>CONCATENATE("v:",'Print JKT &amp; TRS (Regular)'!$B$5)</f>
        <v>v:-1.625</v>
      </c>
    </row>
    <row r="198" spans="1:1" x14ac:dyDescent="0.25">
      <c r="A198" t="s">
        <v>406</v>
      </c>
    </row>
    <row r="199" spans="1:1" x14ac:dyDescent="0.25">
      <c r="A199" t="str">
        <f>CONCATENATE("v:",'Print JKT &amp; TRS (Regular)'!$B$6)</f>
        <v>v:0</v>
      </c>
    </row>
    <row r="200" spans="1:1" x14ac:dyDescent="0.25">
      <c r="A200" t="s">
        <v>407</v>
      </c>
    </row>
    <row r="201" spans="1:1" x14ac:dyDescent="0.25">
      <c r="A201" t="str">
        <f>CONCATENATE("v:",'Print JKT &amp; TRS (Regular)'!$B$7)</f>
        <v>v:-1</v>
      </c>
    </row>
    <row r="202" spans="1:1" x14ac:dyDescent="0.25">
      <c r="A202" t="s">
        <v>361</v>
      </c>
    </row>
    <row r="203" spans="1:1" x14ac:dyDescent="0.25">
      <c r="A203" t="str">
        <f>CONCATENATE("v:",'Print JKT &amp; TRS (Regular)'!$B$8)</f>
        <v>v:-0.875</v>
      </c>
    </row>
    <row r="204" spans="1:1" x14ac:dyDescent="0.25">
      <c r="A204" t="s">
        <v>362</v>
      </c>
    </row>
    <row r="205" spans="1:1" x14ac:dyDescent="0.25">
      <c r="A205" t="str">
        <f>CONCATENATE("v:",'Print JKT &amp; TRS (Regular)'!$B$9)</f>
        <v>v:-1</v>
      </c>
    </row>
    <row r="206" spans="1:1" x14ac:dyDescent="0.25">
      <c r="A206" t="s">
        <v>363</v>
      </c>
    </row>
    <row r="207" spans="1:1" x14ac:dyDescent="0.25">
      <c r="A207" t="str">
        <f>CONCATENATE("v:",'Print JKT &amp; TRS (Regular)'!$B$10)</f>
        <v>v:0</v>
      </c>
    </row>
    <row r="208" spans="1:1" x14ac:dyDescent="0.25">
      <c r="A208" t="s">
        <v>364</v>
      </c>
    </row>
    <row r="209" spans="1:1" x14ac:dyDescent="0.25">
      <c r="A209" t="str">
        <f>CONCATENATE("v:",'Print JKT &amp; TRS (Regular)'!$B$11)</f>
        <v>v:-0.25</v>
      </c>
    </row>
    <row r="210" spans="1:1" x14ac:dyDescent="0.25">
      <c r="A210" t="s">
        <v>365</v>
      </c>
    </row>
    <row r="211" spans="1:1" x14ac:dyDescent="0.25">
      <c r="A211" t="str">
        <f>CONCATENATE("v:",'Print JKT &amp; TRS (Regular)'!$B$12)</f>
        <v>v:0</v>
      </c>
    </row>
    <row r="212" spans="1:1" x14ac:dyDescent="0.25">
      <c r="A212" t="s">
        <v>366</v>
      </c>
    </row>
    <row r="213" spans="1:1" x14ac:dyDescent="0.25">
      <c r="A213" t="str">
        <f>CONCATENATE("v:",'Print JKT &amp; TRS (Regular)'!$B$13)</f>
        <v>v:0</v>
      </c>
    </row>
    <row r="214" spans="1:1" x14ac:dyDescent="0.25">
      <c r="A214" t="s">
        <v>367</v>
      </c>
    </row>
    <row r="215" spans="1:1" x14ac:dyDescent="0.25">
      <c r="A215" t="str">
        <f>CONCATENATE("v:",'Print JKT &amp; TRS (Regular)'!$B$14)</f>
        <v>v:0</v>
      </c>
    </row>
    <row r="216" spans="1:1" x14ac:dyDescent="0.25">
      <c r="A216" t="s">
        <v>368</v>
      </c>
    </row>
    <row r="217" spans="1:1" x14ac:dyDescent="0.25">
      <c r="A217" t="str">
        <f>CONCATENATE("v:",'Print JKT &amp; TRS (Regular)'!$B$15)</f>
        <v>v:0</v>
      </c>
    </row>
    <row r="218" spans="1:1" x14ac:dyDescent="0.25">
      <c r="A218" t="s">
        <v>369</v>
      </c>
    </row>
    <row r="219" spans="1:1" x14ac:dyDescent="0.25">
      <c r="A219" t="str">
        <f>CONCATENATE("v:",'Print JKT &amp; TRS (Regular)'!$B$16)</f>
        <v>v:0</v>
      </c>
    </row>
    <row r="220" spans="1:1" x14ac:dyDescent="0.25">
      <c r="A220" t="s">
        <v>370</v>
      </c>
    </row>
    <row r="221" spans="1:1" x14ac:dyDescent="0.25">
      <c r="A221" t="str">
        <f>CONCATENATE("v:",'Print JKT &amp; TRS (Regular)'!$B$17)</f>
        <v>v:0</v>
      </c>
    </row>
    <row r="222" spans="1:1" x14ac:dyDescent="0.25">
      <c r="A222" t="s">
        <v>371</v>
      </c>
    </row>
    <row r="223" spans="1:1" x14ac:dyDescent="0.25">
      <c r="A223" t="str">
        <f>CONCATENATE("v:",'Print JKT &amp; TRS (Regular)'!$B$18)</f>
        <v>v:0</v>
      </c>
    </row>
    <row r="224" spans="1:1" x14ac:dyDescent="0.25">
      <c r="A224" t="s">
        <v>372</v>
      </c>
    </row>
    <row r="225" spans="1:1" x14ac:dyDescent="0.25">
      <c r="A225" t="str">
        <f>CONCATENATE("v:",'Print JKT &amp; TRS (Regular)'!$B$19)</f>
        <v>v: 3/4</v>
      </c>
    </row>
    <row r="226" spans="1:1" x14ac:dyDescent="0.25">
      <c r="A226" t="s">
        <v>373</v>
      </c>
    </row>
    <row r="227" spans="1:1" x14ac:dyDescent="0.25">
      <c r="A227" t="str">
        <f>CONCATENATE("v:",'Print JKT &amp; TRS (Regular)'!$B$20)</f>
        <v>v:0</v>
      </c>
    </row>
    <row r="228" spans="1:1" x14ac:dyDescent="0.25">
      <c r="A228" t="s">
        <v>374</v>
      </c>
    </row>
    <row r="229" spans="1:1" x14ac:dyDescent="0.25">
      <c r="A229" t="str">
        <f>CONCATENATE("v:",'Print JKT &amp; TRS (Regular)'!$B$21)</f>
        <v>v:0</v>
      </c>
    </row>
    <row r="230" spans="1:1" x14ac:dyDescent="0.25">
      <c r="A230" t="s">
        <v>375</v>
      </c>
    </row>
    <row r="231" spans="1:1" x14ac:dyDescent="0.25">
      <c r="A231" t="str">
        <f>CONCATENATE("v:",'Print JKT &amp; TRS (Regular)'!$B$22)</f>
        <v>v: 1/2</v>
      </c>
    </row>
    <row r="232" spans="1:1" x14ac:dyDescent="0.25">
      <c r="A232" t="s">
        <v>376</v>
      </c>
    </row>
    <row r="233" spans="1:1" x14ac:dyDescent="0.25">
      <c r="A233" t="str">
        <f>CONCATENATE("v:",'Print JKT &amp; TRS (Regular)'!$B$23)</f>
        <v>v:0</v>
      </c>
    </row>
    <row r="234" spans="1:1" x14ac:dyDescent="0.25">
      <c r="A234" t="s">
        <v>377</v>
      </c>
    </row>
    <row r="235" spans="1:1" x14ac:dyDescent="0.25">
      <c r="A235" t="str">
        <f>CONCATENATE("v:",'Print JKT &amp; TRS (Regular)'!$B$24)</f>
        <v>v:0</v>
      </c>
    </row>
    <row r="236" spans="1:1" x14ac:dyDescent="0.25">
      <c r="A236" t="s">
        <v>378</v>
      </c>
    </row>
    <row r="237" spans="1:1" x14ac:dyDescent="0.25">
      <c r="A237" t="str">
        <f>CONCATENATE("v:",'Print JKT &amp; TRS (Regular)'!$B$25)</f>
        <v>v:</v>
      </c>
    </row>
    <row r="238" spans="1:1" x14ac:dyDescent="0.25">
      <c r="A238" t="s">
        <v>379</v>
      </c>
    </row>
    <row r="239" spans="1:1" x14ac:dyDescent="0.25">
      <c r="A239" t="str">
        <f>CONCATENATE("v:",'Print JKT &amp; TRS (Regular)'!$B$26)</f>
        <v>v:</v>
      </c>
    </row>
    <row r="240" spans="1:1" x14ac:dyDescent="0.25">
      <c r="A240" t="s">
        <v>380</v>
      </c>
    </row>
    <row r="241" spans="1:1" x14ac:dyDescent="0.25">
      <c r="A241" t="str">
        <f>CONCATENATE("v:",'Print JKT &amp; TRS (Regular)'!$B$27)</f>
        <v>v:0</v>
      </c>
    </row>
    <row r="242" spans="1:1" x14ac:dyDescent="0.25">
      <c r="A242" t="s">
        <v>381</v>
      </c>
    </row>
    <row r="243" spans="1:1" x14ac:dyDescent="0.25">
      <c r="A243" t="str">
        <f>CONCATENATE("v:",'Print JKT &amp; TRS (Regular)'!$B$28)</f>
        <v>v:0</v>
      </c>
    </row>
    <row r="244" spans="1:1" x14ac:dyDescent="0.25">
      <c r="A244" t="s">
        <v>382</v>
      </c>
    </row>
    <row r="245" spans="1:1" x14ac:dyDescent="0.25">
      <c r="A245" t="str">
        <f>CONCATENATE("v:",'Print JKT &amp; TRS (Regular)'!$B$29)</f>
        <v>v:0</v>
      </c>
    </row>
    <row r="246" spans="1:1" x14ac:dyDescent="0.25">
      <c r="A246" t="s">
        <v>383</v>
      </c>
    </row>
    <row r="247" spans="1:1" x14ac:dyDescent="0.25">
      <c r="A247" t="str">
        <f>CONCATENATE("v:",'Print JKT &amp; TRS (Regular)'!$B$30)</f>
        <v>v:0</v>
      </c>
    </row>
    <row r="248" spans="1:1" x14ac:dyDescent="0.25">
      <c r="A248" t="s">
        <v>384</v>
      </c>
    </row>
    <row r="249" spans="1:1" x14ac:dyDescent="0.25">
      <c r="A249" t="str">
        <f>CONCATENATE("v:",'Print JKT &amp; TRS (Regular)'!$B$31)</f>
        <v>v:0</v>
      </c>
    </row>
    <row r="250" spans="1:1" x14ac:dyDescent="0.25">
      <c r="A250" t="s">
        <v>385</v>
      </c>
    </row>
    <row r="251" spans="1:1" x14ac:dyDescent="0.25">
      <c r="A251" t="str">
        <f>CONCATENATE("v:",'Print JKT &amp; TRS (Regular)'!$B$32)</f>
        <v>v:0</v>
      </c>
    </row>
    <row r="252" spans="1:1" x14ac:dyDescent="0.25">
      <c r="A252" t="s">
        <v>386</v>
      </c>
    </row>
    <row r="253" spans="1:1" x14ac:dyDescent="0.25">
      <c r="A253" t="str">
        <f>CONCATENATE("v:",'Print JKT &amp; TRS (Regular)'!$B$33)</f>
        <v>v:0</v>
      </c>
    </row>
    <row r="254" spans="1:1" x14ac:dyDescent="0.25">
      <c r="A254" t="s">
        <v>387</v>
      </c>
    </row>
    <row r="255" spans="1:1" x14ac:dyDescent="0.25">
      <c r="A255" t="str">
        <f>CONCATENATE("v:",'Print JKT &amp; TRS (Regular)'!$B$34)</f>
        <v>v:0</v>
      </c>
    </row>
    <row r="256" spans="1:1" x14ac:dyDescent="0.25">
      <c r="A256" t="s">
        <v>388</v>
      </c>
    </row>
    <row r="257" spans="1:1" x14ac:dyDescent="0.25">
      <c r="A257" t="str">
        <f>CONCATENATE("v:",'Print JKT &amp; TRS (Regular)'!$B$35)</f>
        <v>v:0</v>
      </c>
    </row>
    <row r="258" spans="1:1" x14ac:dyDescent="0.25">
      <c r="A258" t="s">
        <v>389</v>
      </c>
    </row>
    <row r="259" spans="1:1" x14ac:dyDescent="0.25">
      <c r="A259" t="str">
        <f>CONCATENATE("v:",'Print JKT &amp; TRS (Regular)'!$B$36)</f>
        <v>v:0</v>
      </c>
    </row>
    <row r="260" spans="1:1" x14ac:dyDescent="0.25">
      <c r="A260" t="s">
        <v>390</v>
      </c>
    </row>
    <row r="261" spans="1:1" x14ac:dyDescent="0.25">
      <c r="A261" t="str">
        <f>CONCATENATE("v:",'Print JKT &amp; TRS (Regular)'!$B$37)</f>
        <v>v:0</v>
      </c>
    </row>
    <row r="262" spans="1:1" x14ac:dyDescent="0.25">
      <c r="A262" t="s">
        <v>391</v>
      </c>
    </row>
    <row r="263" spans="1:1" x14ac:dyDescent="0.25">
      <c r="A263" t="str">
        <f>CONCATENATE("v:",'Print JKT &amp; TRS (Regular)'!$B$38)</f>
        <v>v:0</v>
      </c>
    </row>
    <row r="264" spans="1:1" x14ac:dyDescent="0.25">
      <c r="A264" t="s">
        <v>392</v>
      </c>
    </row>
    <row r="265" spans="1:1" x14ac:dyDescent="0.25">
      <c r="A265" t="str">
        <f>CONCATENATE("v:",'Print JKT &amp; TRS (Regular)'!$B$39)</f>
        <v>v:0</v>
      </c>
    </row>
    <row r="266" spans="1:1" x14ac:dyDescent="0.25">
      <c r="A266" t="s">
        <v>393</v>
      </c>
    </row>
    <row r="267" spans="1:1" x14ac:dyDescent="0.25">
      <c r="A267" t="str">
        <f>CONCATENATE("v:",'Print JKT &amp; TRS (Regular)'!$B$40)</f>
        <v>v:0</v>
      </c>
    </row>
    <row r="268" spans="1:1" x14ac:dyDescent="0.25">
      <c r="A268" t="s">
        <v>394</v>
      </c>
    </row>
    <row r="269" spans="1:1" x14ac:dyDescent="0.25">
      <c r="A269" t="str">
        <f>CONCATENATE("v:",'Print JKT &amp; TRS (Regular)'!$B$41)</f>
        <v>v:0</v>
      </c>
    </row>
    <row r="270" spans="1:1" x14ac:dyDescent="0.25">
      <c r="A270" t="s">
        <v>395</v>
      </c>
    </row>
    <row r="271" spans="1:1" x14ac:dyDescent="0.25">
      <c r="A271" t="str">
        <f>CONCATENATE("v:",'Print JKT &amp; TRS (Regular)'!$B$42)</f>
        <v>v:0</v>
      </c>
    </row>
    <row r="272" spans="1:1" x14ac:dyDescent="0.25">
      <c r="A272" t="s">
        <v>396</v>
      </c>
    </row>
    <row r="273" spans="1:1" x14ac:dyDescent="0.25">
      <c r="A273" t="str">
        <f>CONCATENATE("v:",'Print JKT &amp; TRS (Regular)'!$B$43)</f>
        <v>v:0</v>
      </c>
    </row>
    <row r="274" spans="1:1" x14ac:dyDescent="0.25">
      <c r="A274" t="s">
        <v>397</v>
      </c>
    </row>
    <row r="275" spans="1:1" x14ac:dyDescent="0.25">
      <c r="A275" t="str">
        <f>CONCATENATE("v:",'Print JKT &amp; TRS (Regular)'!$B$44)</f>
        <v>v:0</v>
      </c>
    </row>
    <row r="276" spans="1:1" x14ac:dyDescent="0.25">
      <c r="A276" t="s">
        <v>398</v>
      </c>
    </row>
    <row r="277" spans="1:1" x14ac:dyDescent="0.25">
      <c r="A277" t="str">
        <f>CONCATENATE("v:",'Print JKT &amp; TRS (Regular)'!$B$45)</f>
        <v>v:0</v>
      </c>
    </row>
    <row r="278" spans="1:1" x14ac:dyDescent="0.25">
      <c r="A278" t="s">
        <v>399</v>
      </c>
    </row>
    <row r="279" spans="1:1" x14ac:dyDescent="0.25">
      <c r="A279" t="str">
        <f>CONCATENATE("v:",'Print JKT &amp; TRS (Regular)'!$B$46)</f>
        <v>v:0</v>
      </c>
    </row>
    <row r="280" spans="1:1" x14ac:dyDescent="0.25">
      <c r="A280" t="s">
        <v>400</v>
      </c>
    </row>
    <row r="281" spans="1:1" x14ac:dyDescent="0.25">
      <c r="A281" t="str">
        <f>CONCATENATE("v:",'Print JKT &amp; TRS (Regular)'!$B$47)</f>
        <v>v: 1/2</v>
      </c>
    </row>
    <row r="282" spans="1:1" x14ac:dyDescent="0.25">
      <c r="A282" t="s">
        <v>401</v>
      </c>
    </row>
    <row r="283" spans="1:1" x14ac:dyDescent="0.25">
      <c r="A283" t="str">
        <f>CONCATENATE("v:",'Print JKT &amp; TRS (Regular)'!$B$48)</f>
        <v>v:0</v>
      </c>
    </row>
    <row r="284" spans="1:1" x14ac:dyDescent="0.25">
      <c r="A284" t="s">
        <v>629</v>
      </c>
    </row>
    <row r="285" spans="1:1" x14ac:dyDescent="0.25">
      <c r="A285" t="str">
        <f>CONCATENATE("v:",'Print JKT &amp; TRS (Regular)'!$B$49)</f>
        <v>v:0</v>
      </c>
    </row>
    <row r="286" spans="1:1" x14ac:dyDescent="0.25">
      <c r="A286" t="s">
        <v>647</v>
      </c>
    </row>
    <row r="287" spans="1:1" x14ac:dyDescent="0.25">
      <c r="A287" t="str">
        <f>CONCATENATE("v:",'Print JKT &amp; TRS (Regular)'!$B$50)</f>
        <v>v:0</v>
      </c>
    </row>
    <row r="288" spans="1:1" x14ac:dyDescent="0.25">
      <c r="A288" t="s">
        <v>630</v>
      </c>
    </row>
    <row r="289" spans="1:6" x14ac:dyDescent="0.25">
      <c r="A289" t="str">
        <f>CONCATENATE("v:",'Print JKT &amp; TRS (Regular)'!$B$51)</f>
        <v>v:0</v>
      </c>
    </row>
    <row r="290" spans="1:6" x14ac:dyDescent="0.25">
      <c r="A290" t="s">
        <v>631</v>
      </c>
    </row>
    <row r="291" spans="1:6" x14ac:dyDescent="0.25">
      <c r="A291" t="str">
        <f>CONCATENATE("v:",'Print JKT &amp; TRS (Regular)'!$B$52)</f>
        <v>v:0</v>
      </c>
    </row>
    <row r="292" spans="1:6" x14ac:dyDescent="0.25">
      <c r="A292" t="s">
        <v>648</v>
      </c>
    </row>
    <row r="293" spans="1:6" x14ac:dyDescent="0.25">
      <c r="A293" t="str">
        <f>CONCATENATE("v:",'Print JKT &amp; TRS (Regular)'!$B$53)</f>
        <v>v:0</v>
      </c>
    </row>
    <row r="294" spans="1:6" x14ac:dyDescent="0.25">
      <c r="A294" t="s">
        <v>1175</v>
      </c>
    </row>
    <row r="295" spans="1:6" x14ac:dyDescent="0.25">
      <c r="A295" s="169" t="str">
        <f>CONCATENATE("v:",'Print JKT &amp; TRS (Regular)'!$B$54)</f>
        <v>v:0</v>
      </c>
    </row>
    <row r="296" spans="1:6" x14ac:dyDescent="0.25">
      <c r="A296" s="169" t="s">
        <v>1214</v>
      </c>
      <c r="C296" s="169"/>
    </row>
    <row r="297" spans="1:6" x14ac:dyDescent="0.25">
      <c r="A297" s="169" t="str">
        <f>CONCATENATE("v:",'Print JKT &amp; TRS (Regular)'!$B$55)</f>
        <v>v:0</v>
      </c>
      <c r="C297" s="169"/>
      <c r="F297" s="169" t="s">
        <v>1202</v>
      </c>
    </row>
    <row r="298" spans="1:6" x14ac:dyDescent="0.25">
      <c r="A298" s="169" t="s">
        <v>1215</v>
      </c>
      <c r="C298" s="169"/>
      <c r="F298" s="169" t="s">
        <v>1198</v>
      </c>
    </row>
    <row r="299" spans="1:6" x14ac:dyDescent="0.25">
      <c r="A299" s="169" t="str">
        <f>CONCATENATE("v:",'Print JKT &amp; TRS (Regular)'!$B$56)</f>
        <v>v:0.000</v>
      </c>
      <c r="C299" s="169"/>
      <c r="F299" s="169" t="s">
        <v>1199</v>
      </c>
    </row>
    <row r="300" spans="1:6" x14ac:dyDescent="0.25">
      <c r="A300" s="169" t="s">
        <v>1216</v>
      </c>
      <c r="F300" s="169"/>
    </row>
    <row r="301" spans="1:6" x14ac:dyDescent="0.25">
      <c r="A301" s="169" t="str">
        <f>CONCATENATE("v:",'Print JKT &amp; TRS (Regular)'!$B$57)</f>
        <v>v:0</v>
      </c>
    </row>
    <row r="303" spans="1:6" x14ac:dyDescent="0.25">
      <c r="A303" s="169"/>
    </row>
    <row r="314" spans="1:1" x14ac:dyDescent="0.25">
      <c r="A314" t="s">
        <v>502</v>
      </c>
    </row>
    <row r="315" spans="1:1" x14ac:dyDescent="0.25">
      <c r="A315" t="s">
        <v>465</v>
      </c>
    </row>
    <row r="316" spans="1:1" x14ac:dyDescent="0.25">
      <c r="A316" t="s">
        <v>355</v>
      </c>
    </row>
    <row r="317" spans="1:1" x14ac:dyDescent="0.25">
      <c r="A317" t="s">
        <v>466</v>
      </c>
    </row>
    <row r="318" spans="1:1" x14ac:dyDescent="0.25">
      <c r="A318" t="s">
        <v>467</v>
      </c>
    </row>
    <row r="319" spans="1:1" x14ac:dyDescent="0.25">
      <c r="A319" t="str">
        <f>CONCATENATE("o:",'US MTM - Calculation (Regular)'!$BQ$4,"RM")</f>
        <v>o:TPeterRM</v>
      </c>
    </row>
    <row r="320" spans="1:1" x14ac:dyDescent="0.25">
      <c r="A320" t="s">
        <v>468</v>
      </c>
    </row>
    <row r="321" spans="1:1" x14ac:dyDescent="0.25">
      <c r="A321" t="str">
        <f>CONCATENATE("5:",'US MTM - Calculation (Regular)'!$BQ$4,"RM")</f>
        <v>5:TPeterRM</v>
      </c>
    </row>
    <row r="322" spans="1:1" x14ac:dyDescent="0.25">
      <c r="A322" t="s">
        <v>469</v>
      </c>
    </row>
    <row r="323" spans="1:1" x14ac:dyDescent="0.25">
      <c r="A323" t="s">
        <v>486</v>
      </c>
    </row>
    <row r="324" spans="1:1" x14ac:dyDescent="0.25">
      <c r="A324" t="s">
        <v>470</v>
      </c>
    </row>
    <row r="325" spans="1:1" x14ac:dyDescent="0.25">
      <c r="A325" s="105" t="str">
        <f>CONCATENATE("4:",'US MTM - Calculation (Regular)'!$BQ$4)</f>
        <v>4:TPeter</v>
      </c>
    </row>
    <row r="326" spans="1:1" x14ac:dyDescent="0.25">
      <c r="A326" t="s">
        <v>471</v>
      </c>
    </row>
    <row r="327" spans="1:1" x14ac:dyDescent="0.25">
      <c r="A327" t="s">
        <v>589</v>
      </c>
    </row>
    <row r="328" spans="1:1" x14ac:dyDescent="0.25">
      <c r="A328" t="s">
        <v>472</v>
      </c>
    </row>
    <row r="329" spans="1:1" x14ac:dyDescent="0.25">
      <c r="A329" t="s">
        <v>473</v>
      </c>
    </row>
    <row r="330" spans="1:1" x14ac:dyDescent="0.25">
      <c r="A330" t="s">
        <v>474</v>
      </c>
    </row>
    <row r="331" spans="1:1" x14ac:dyDescent="0.25">
      <c r="A331" t="str">
        <f>CONCATENATE("a:","IMP-US")</f>
        <v>a:IMP-US</v>
      </c>
    </row>
    <row r="332" spans="1:1" x14ac:dyDescent="0.25">
      <c r="A332" t="s">
        <v>494</v>
      </c>
    </row>
    <row r="333" spans="1:1" x14ac:dyDescent="0.25">
      <c r="A333" s="169" t="str">
        <f>CONCATENATE("b:",'US MTM - Calculation (Regular)'!$U$5)</f>
        <v>b:BUFFER PLAID -S95</v>
      </c>
    </row>
    <row r="334" spans="1:1" x14ac:dyDescent="0.25">
      <c r="A334" t="s">
        <v>475</v>
      </c>
    </row>
    <row r="335" spans="1:1" x14ac:dyDescent="0.25">
      <c r="A335" s="169" t="str">
        <f>CONCATENATE("l:",'US MTM - Calculation (Regular)'!$U$2)</f>
        <v>l:S95-SHELL PLAID</v>
      </c>
    </row>
    <row r="336" spans="1:1" x14ac:dyDescent="0.25">
      <c r="A336" t="s">
        <v>476</v>
      </c>
    </row>
    <row r="337" spans="1:1" x14ac:dyDescent="0.25">
      <c r="A337" t="s">
        <v>477</v>
      </c>
    </row>
    <row r="338" spans="1:1" x14ac:dyDescent="0.25">
      <c r="A338" t="s">
        <v>478</v>
      </c>
    </row>
    <row r="339" spans="1:1" x14ac:dyDescent="0.25">
      <c r="A339" t="s">
        <v>479</v>
      </c>
    </row>
    <row r="340" spans="1:1" x14ac:dyDescent="0.25">
      <c r="A340" t="s">
        <v>496</v>
      </c>
    </row>
    <row r="341" spans="1:1" x14ac:dyDescent="0.25">
      <c r="A341" t="s">
        <v>480</v>
      </c>
    </row>
    <row r="342" spans="1:1" x14ac:dyDescent="0.25">
      <c r="A342" t="s">
        <v>497</v>
      </c>
    </row>
    <row r="343" spans="1:1" x14ac:dyDescent="0.25">
      <c r="A343" t="s">
        <v>355</v>
      </c>
    </row>
    <row r="344" spans="1:1" x14ac:dyDescent="0.25">
      <c r="A344" t="s">
        <v>481</v>
      </c>
    </row>
    <row r="345" spans="1:1" x14ac:dyDescent="0.25">
      <c r="A345" t="s">
        <v>355</v>
      </c>
    </row>
    <row r="346" spans="1:1" x14ac:dyDescent="0.25">
      <c r="A346" t="s">
        <v>482</v>
      </c>
    </row>
    <row r="347" spans="1:1" x14ac:dyDescent="0.25">
      <c r="A347" s="169" t="str">
        <f>CONCATENATE("m:",'US MTM - Calculation (Regular)'!$U$7)</f>
        <v>m:</v>
      </c>
    </row>
    <row r="348" spans="1:1" x14ac:dyDescent="0.25">
      <c r="A348" t="s">
        <v>483</v>
      </c>
    </row>
    <row r="349" spans="1:1" x14ac:dyDescent="0.25">
      <c r="A349" t="s">
        <v>488</v>
      </c>
    </row>
    <row r="350" spans="1:1" x14ac:dyDescent="0.25">
      <c r="A350" t="s">
        <v>484</v>
      </c>
    </row>
    <row r="351" spans="1:1" x14ac:dyDescent="0.25">
      <c r="A351" t="str">
        <f>CONCATENATE("z:",'US MTM - Calculation (Regular)'!$BQ$4,"JKT")</f>
        <v>z:TPeterJKT</v>
      </c>
    </row>
    <row r="352" spans="1:1" x14ac:dyDescent="0.25">
      <c r="A352" t="s">
        <v>485</v>
      </c>
    </row>
    <row r="353" spans="1:3" x14ac:dyDescent="0.25">
      <c r="A353" t="str">
        <f>CONCATENATE("s:",'US MTM - Calculation (Regular)'!$C$1)</f>
        <v>s:47</v>
      </c>
    </row>
    <row r="354" spans="1:3" x14ac:dyDescent="0.25">
      <c r="A354" t="s">
        <v>489</v>
      </c>
    </row>
    <row r="355" spans="1:3" x14ac:dyDescent="0.25">
      <c r="A355" t="s">
        <v>492</v>
      </c>
    </row>
    <row r="356" spans="1:3" x14ac:dyDescent="0.25">
      <c r="A356" t="s">
        <v>490</v>
      </c>
    </row>
    <row r="357" spans="1:3" x14ac:dyDescent="0.25">
      <c r="A357" t="s">
        <v>1267</v>
      </c>
      <c r="C357" s="169"/>
    </row>
    <row r="358" spans="1:3" x14ac:dyDescent="0.25">
      <c r="A358" t="s">
        <v>491</v>
      </c>
    </row>
    <row r="359" spans="1:3" x14ac:dyDescent="0.25">
      <c r="A359" t="str">
        <f>IF('US MTM - Calculation (Regular)'!V10="","",CONCATENATE("1:",'US MTM - Calculation (Regular)'!U10))</f>
        <v/>
      </c>
    </row>
    <row r="360" spans="1:3" x14ac:dyDescent="0.25">
      <c r="A360" t="str">
        <f>IF('US MTM - Calculation (Regular)'!V11="","",CONCATENATE("1:",'US MTM - Calculation (Regular)'!U11))</f>
        <v/>
      </c>
    </row>
    <row r="361" spans="1:3" x14ac:dyDescent="0.25">
      <c r="A361" t="str">
        <f>IF('US MTM - Calculation (Regular)'!V12="","",CONCATENATE("1:",'US MTM - Calculation (Regular)'!U12))</f>
        <v/>
      </c>
    </row>
    <row r="362" spans="1:3" x14ac:dyDescent="0.25">
      <c r="A362" t="str">
        <f>IF('US MTM - Calculation (Regular)'!V13="","",CONCATENATE("1:",'US MTM - Calculation (Regular)'!U13))</f>
        <v/>
      </c>
    </row>
    <row r="363" spans="1:3" x14ac:dyDescent="0.25">
      <c r="A363" t="str">
        <f>IF('US MTM - Calculation (Regular)'!V14="","",CONCATENATE("1:",'US MTM - Calculation (Regular)'!U14))</f>
        <v/>
      </c>
    </row>
    <row r="364" spans="1:3" x14ac:dyDescent="0.25">
      <c r="A364" t="str">
        <f>IF('US MTM - Calculation (Regular)'!V15="","",CONCATENATE("1:",'US MTM - Calculation (Regular)'!U15))</f>
        <v/>
      </c>
    </row>
    <row r="365" spans="1:3" x14ac:dyDescent="0.25">
      <c r="A365" t="str">
        <f>IF('US MTM - Calculation (Regular)'!V16="","",CONCATENATE("1:",'US MTM - Calculation (Regular)'!U16))</f>
        <v/>
      </c>
    </row>
    <row r="366" spans="1:3" x14ac:dyDescent="0.25">
      <c r="A366" t="str">
        <f>IF('US MTM - Calculation (Regular)'!V17="","",CONCATENATE("1:",'US MTM - Calculation (Regular)'!U17))</f>
        <v/>
      </c>
    </row>
    <row r="367" spans="1:3" x14ac:dyDescent="0.25">
      <c r="A367" t="str">
        <f>IF('US MTM - Calculation (Regular)'!V18="","",CONCATENATE("1:",'US MTM - Calculation (Regular)'!U18))</f>
        <v/>
      </c>
    </row>
    <row r="368" spans="1:3" x14ac:dyDescent="0.25">
      <c r="A368" t="str">
        <f>IF('US MTM - Calculation (Regular)'!V19="","",CONCATENATE("1:",'US MTM - Calculation (Regular)'!U19))</f>
        <v>1:2CIGLG</v>
      </c>
    </row>
    <row r="369" spans="1:1" x14ac:dyDescent="0.25">
      <c r="A369" t="str">
        <f>IF('US MTM - Calculation (Regular)'!V20="","",CONCATENATE("1:",'US MTM - Calculation (Regular)'!U20))</f>
        <v/>
      </c>
    </row>
    <row r="370" spans="1:1" x14ac:dyDescent="0.25">
      <c r="A370" t="str">
        <f>IF('US MTM - Calculation (Regular)'!V21="","",CONCATENATE("1:",'US MTM - Calculation (Regular)'!U21))</f>
        <v/>
      </c>
    </row>
    <row r="371" spans="1:1" x14ac:dyDescent="0.25">
      <c r="A371" t="str">
        <f>IF('US MTM - Calculation (Regular)'!V22="","",CONCATENATE("1:",'US MTM - Calculation (Regular)'!U22))</f>
        <v/>
      </c>
    </row>
    <row r="372" spans="1:1" x14ac:dyDescent="0.25">
      <c r="A372" t="str">
        <f>IF('US MTM - Calculation (Regular)'!V23="","",CONCATENATE("1:",'US MTM - Calculation (Regular)'!U23))</f>
        <v/>
      </c>
    </row>
    <row r="373" spans="1:1" x14ac:dyDescent="0.25">
      <c r="A373" t="str">
        <f>IF('US MTM - Calculation (Regular)'!V24="","",CONCATENATE("1:",'US MTM - Calculation (Regular)'!U24))</f>
        <v/>
      </c>
    </row>
    <row r="374" spans="1:1" x14ac:dyDescent="0.25">
      <c r="A374" t="str">
        <f>IF('US MTM - Calculation (Regular)'!V25="","",CONCATENATE("1:",'US MTM - Calculation (Regular)'!U25))</f>
        <v/>
      </c>
    </row>
    <row r="375" spans="1:1" x14ac:dyDescent="0.25">
      <c r="A375" t="str">
        <f>IF('US MTM - Calculation (Regular)'!V26="","",CONCATENATE("1:",'US MTM - Calculation (Regular)'!U26))</f>
        <v/>
      </c>
    </row>
    <row r="376" spans="1:1" x14ac:dyDescent="0.25">
      <c r="A376" t="str">
        <f>IF('US MTM - Calculation (Regular)'!V27="","",CONCATENATE("1:",'US MTM - Calculation (Regular)'!U27))</f>
        <v/>
      </c>
    </row>
    <row r="377" spans="1:1" x14ac:dyDescent="0.25">
      <c r="A377" t="str">
        <f>IF('US MTM - Calculation (Regular)'!V28="","",CONCATENATE("1:",'US MTM - Calculation (Regular)'!U28))</f>
        <v>1:TKT-PK</v>
      </c>
    </row>
    <row r="378" spans="1:1" x14ac:dyDescent="0.25">
      <c r="A378" t="str">
        <f>IF('US MTM - Calculation (Regular)'!V29="","",CONCATENATE("1:",'US MTM - Calculation (Regular)'!U29))</f>
        <v/>
      </c>
    </row>
    <row r="379" spans="1:1" x14ac:dyDescent="0.25">
      <c r="A379" t="str">
        <f>IF('US MTM - Calculation (Regular)'!V30="","",CONCATENATE("1:",'US MTM - Calculation (Regular)'!U30))</f>
        <v/>
      </c>
    </row>
    <row r="380" spans="1:1" x14ac:dyDescent="0.25">
      <c r="A380" t="str">
        <f>IF('US MTM - Calculation (Regular)'!V31="","",CONCATENATE("1:",'US MTM - Calculation (Regular)'!U31))</f>
        <v/>
      </c>
    </row>
    <row r="381" spans="1:1" x14ac:dyDescent="0.25">
      <c r="A381" t="str">
        <f>IF('US MTM - Calculation (Regular)'!V32="","",CONCATENATE("1:",'US MTM - Calculation (Regular)'!U32))</f>
        <v/>
      </c>
    </row>
    <row r="382" spans="1:1" x14ac:dyDescent="0.25">
      <c r="A382" t="str">
        <f>IF('US MTM - Calculation (Regular)'!V33="","",CONCATENATE("1:",'US MTM - Calculation (Regular)'!U33))</f>
        <v/>
      </c>
    </row>
    <row r="383" spans="1:1" x14ac:dyDescent="0.25">
      <c r="A383" t="str">
        <f>IF('US MTM - Calculation (Regular)'!V34="","",CONCATENATE("1:",'US MTM - Calculation (Regular)'!U34))</f>
        <v>1:RIOFAC</v>
      </c>
    </row>
    <row r="384" spans="1:1" x14ac:dyDescent="0.25">
      <c r="A384" t="str">
        <f>IF('US MTM - Calculation (Regular)'!V35="","",CONCATENATE("1:",'US MTM - Calculation (Regular)'!U35))</f>
        <v/>
      </c>
    </row>
    <row r="385" spans="1:1" x14ac:dyDescent="0.25">
      <c r="A385" t="str">
        <f>IF('US MTM - Calculation (Regular)'!V36="","",CONCATENATE("1:",'US MTM - Calculation (Regular)'!U36))</f>
        <v/>
      </c>
    </row>
    <row r="386" spans="1:1" x14ac:dyDescent="0.25">
      <c r="A386" t="str">
        <f>IF('US MTM - Calculation (Regular)'!V37="","",CONCATENATE("1:",'US MTM - Calculation (Regular)'!U37))</f>
        <v/>
      </c>
    </row>
    <row r="387" spans="1:1" x14ac:dyDescent="0.25">
      <c r="A387" t="str">
        <f>IF('US MTM - Calculation (Regular)'!V38="","",CONCATENATE("1:",'US MTM - Calculation (Regular)'!U38))</f>
        <v/>
      </c>
    </row>
    <row r="388" spans="1:1" x14ac:dyDescent="0.25">
      <c r="A388" t="str">
        <f>IF('US MTM - Calculation (Regular)'!V39="","",CONCATENATE("1:",'US MTM - Calculation (Regular)'!U39))</f>
        <v/>
      </c>
    </row>
    <row r="389" spans="1:1" x14ac:dyDescent="0.25">
      <c r="A389" t="str">
        <f>IF('US MTM - Calculation (Regular)'!V40="","",CONCATENATE("1:",'US MTM - Calculation (Regular)'!U40))</f>
        <v/>
      </c>
    </row>
    <row r="390" spans="1:1" x14ac:dyDescent="0.25">
      <c r="A390" s="169" t="str">
        <f>IF('US MTM - Calculation (Regular)'!V41="","",CONCATENATE("1:",'US MTM - Calculation (Regular)'!U41))</f>
        <v>1:PKT-SQ</v>
      </c>
    </row>
    <row r="391" spans="1:1" x14ac:dyDescent="0.25">
      <c r="A391" s="169" t="str">
        <f>IF('US MTM - Calculation (Regular)'!V42="","",CONCATENATE("1:",'US MTM - Calculation (Regular)'!U42))</f>
        <v/>
      </c>
    </row>
    <row r="392" spans="1:1" x14ac:dyDescent="0.25">
      <c r="A392" s="169" t="str">
        <f>IF('US MTM - Calculation (Regular)'!V43="","",CONCATENATE("1:",'US MTM - Calculation (Regular)'!U43))</f>
        <v/>
      </c>
    </row>
    <row r="393" spans="1:1" x14ac:dyDescent="0.25">
      <c r="A393" s="169" t="str">
        <f>IF('US MTM - Calculation (Regular)'!V44="","",CONCATENATE("1:",'US MTM - Calculation (Regular)'!U44))</f>
        <v/>
      </c>
    </row>
    <row r="394" spans="1:1" x14ac:dyDescent="0.25">
      <c r="A394" s="169" t="str">
        <f>IF('US MTM - Calculation (Regular)'!V45="","",CONCATENATE("1:",'US MTM - Calculation (Regular)'!U45))</f>
        <v/>
      </c>
    </row>
    <row r="395" spans="1:1" x14ac:dyDescent="0.25">
      <c r="A395" s="169" t="str">
        <f>IF('US MTM - Calculation (Regular)'!V46="","",CONCATENATE("1:",'US MTM - Calculation (Regular)'!U46))</f>
        <v/>
      </c>
    </row>
    <row r="396" spans="1:1" x14ac:dyDescent="0.25">
      <c r="A396" s="169" t="str">
        <f>IF('US MTM - Calculation (Regular)'!V47="","",CONCATENATE("1:",'US MTM - Calculation (Regular)'!U47))</f>
        <v/>
      </c>
    </row>
    <row r="397" spans="1:1" x14ac:dyDescent="0.25">
      <c r="A397" s="169" t="str">
        <f>IF('US MTM - Calculation (Regular)'!V48="","",CONCATENATE("1:",'US MTM - Calculation (Regular)'!U48))</f>
        <v/>
      </c>
    </row>
    <row r="398" spans="1:1" x14ac:dyDescent="0.25">
      <c r="A398" s="169" t="str">
        <f>IF('US MTM - Calculation (Regular)'!V49="","",CONCATENATE("1:",'US MTM - Calculation (Regular)'!U49))</f>
        <v/>
      </c>
    </row>
    <row r="399" spans="1:1" x14ac:dyDescent="0.25">
      <c r="A399" s="169" t="str">
        <f>IF('US MTM - Calculation (Regular)'!V50="","",CONCATENATE("1:",'US MTM - Calculation (Regular)'!U50))</f>
        <v/>
      </c>
    </row>
    <row r="400" spans="1:1" x14ac:dyDescent="0.25">
      <c r="A400" s="169" t="str">
        <f>IF('US MTM - Calculation (Regular)'!V51="","",CONCATENATE("1:",'US MTM - Calculation (Regular)'!U51))</f>
        <v>1:NOVSLV</v>
      </c>
    </row>
    <row r="401" spans="1:1" x14ac:dyDescent="0.25">
      <c r="A401" s="169" t="str">
        <f>IF('US MTM - Calculation (Regular)'!V52="","",CONCATENATE("1:",'US MTM - Calculation (Regular)'!U52))</f>
        <v/>
      </c>
    </row>
    <row r="402" spans="1:1" x14ac:dyDescent="0.25">
      <c r="A402" s="169" t="str">
        <f>IF('US MTM - Calculation (Regular)'!V53="","",CONCATENATE("1:",'US MTM - Calculation (Regular)'!U53))</f>
        <v/>
      </c>
    </row>
    <row r="403" spans="1:1" x14ac:dyDescent="0.25">
      <c r="A403" s="169" t="str">
        <f>IF('US MTM - Calculation (Regular)'!V54="","",CONCATENATE("1:",'US MTM - Calculation (Regular)'!U54))</f>
        <v/>
      </c>
    </row>
    <row r="404" spans="1:1" x14ac:dyDescent="0.25">
      <c r="A404" s="169" t="str">
        <f>IF('US MTM - Calculation (Regular)'!V55="","",CONCATENATE("1:",'US MTM - Calculation (Regular)'!U55))</f>
        <v/>
      </c>
    </row>
    <row r="405" spans="1:1" x14ac:dyDescent="0.25">
      <c r="A405" s="169" t="str">
        <f>IF('US MTM - Calculation (Regular)'!V56="","",CONCATENATE("1:",'US MTM - Calculation (Regular)'!U56))</f>
        <v/>
      </c>
    </row>
    <row r="406" spans="1:1" x14ac:dyDescent="0.25">
      <c r="A406" s="169" t="str">
        <f>IF('US MTM - Calculation (Regular)'!V57="","",CONCATENATE("1:",'US MTM - Calculation (Regular)'!U57))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pageSetUpPr fitToPage="1"/>
  </sheetPr>
  <dimension ref="A1:R16384"/>
  <sheetViews>
    <sheetView topLeftCell="H94" zoomScaleNormal="100" workbookViewId="0">
      <selection activeCell="Q118" sqref="Q118"/>
    </sheetView>
  </sheetViews>
  <sheetFormatPr defaultRowHeight="15" x14ac:dyDescent="0.25"/>
  <cols>
    <col min="1" max="1" width="22.7109375" style="67" bestFit="1" customWidth="1"/>
    <col min="2" max="2" width="52.85546875" style="67" bestFit="1" customWidth="1"/>
    <col min="3" max="3" width="17.28515625" bestFit="1" customWidth="1"/>
    <col min="4" max="4" width="27.42578125" style="67" bestFit="1" customWidth="1"/>
    <col min="5" max="5" width="46.42578125" style="67" bestFit="1" customWidth="1"/>
    <col min="6" max="6" width="17.42578125" style="67" bestFit="1" customWidth="1"/>
    <col min="7" max="7" width="13.7109375" style="67" customWidth="1"/>
    <col min="8" max="8" width="18.85546875" style="67" bestFit="1" customWidth="1"/>
    <col min="9" max="9" width="9.140625" style="67"/>
    <col min="10" max="10" width="17.28515625" style="67" bestFit="1" customWidth="1"/>
    <col min="18" max="18" width="10.140625" bestFit="1" customWidth="1"/>
  </cols>
  <sheetData>
    <row r="1" spans="1:18" ht="15.75" thickBot="1" x14ac:dyDescent="0.3">
      <c r="A1" s="178"/>
      <c r="B1" s="179" t="s">
        <v>654</v>
      </c>
      <c r="C1" t="s">
        <v>1278</v>
      </c>
      <c r="D1" s="180"/>
      <c r="E1" s="194" t="s">
        <v>1101</v>
      </c>
      <c r="F1" s="192" t="str">
        <f>E11</f>
        <v>RC</v>
      </c>
      <c r="G1" s="180"/>
      <c r="H1" s="169" t="s">
        <v>1271</v>
      </c>
      <c r="I1" s="169" t="s">
        <v>1278</v>
      </c>
      <c r="J1" s="94" t="str">
        <f>IF(H1="","",H1)</f>
        <v xml:space="preserve"> T30193</v>
      </c>
    </row>
    <row r="2" spans="1:18" ht="15.75" thickBot="1" x14ac:dyDescent="0.3">
      <c r="A2" s="181"/>
      <c r="B2" s="182" t="s">
        <v>653</v>
      </c>
      <c r="D2" s="67" t="str">
        <f>IF(C2="","Regular",C2)</f>
        <v>Regular</v>
      </c>
      <c r="E2" s="192" t="str">
        <f>LEFT(D2,1)</f>
        <v>R</v>
      </c>
      <c r="F2" s="192" t="str">
        <f>CONCATENATE(E2,E6)</f>
        <v>RC</v>
      </c>
      <c r="H2" s="169"/>
      <c r="I2" s="169"/>
      <c r="J2" s="94" t="str">
        <f>IF(H2="","",TRIM(CLEAN(H2)))</f>
        <v/>
      </c>
    </row>
    <row r="3" spans="1:18" ht="15.75" thickBot="1" x14ac:dyDescent="0.3">
      <c r="A3" s="183"/>
      <c r="B3" s="184" t="s">
        <v>977</v>
      </c>
      <c r="C3">
        <v>5104</v>
      </c>
      <c r="H3" s="169">
        <v>672716</v>
      </c>
      <c r="I3" s="169">
        <v>5104</v>
      </c>
      <c r="J3" s="94">
        <f t="shared" ref="J3:J37" si="0">IF(H3="","",H3)</f>
        <v>672716</v>
      </c>
    </row>
    <row r="4" spans="1:18" ht="15.75" thickBot="1" x14ac:dyDescent="0.3">
      <c r="A4" s="181"/>
      <c r="B4" s="182" t="s">
        <v>656</v>
      </c>
      <c r="C4" t="s">
        <v>1279</v>
      </c>
      <c r="D4" s="194" t="s">
        <v>1100</v>
      </c>
      <c r="E4" s="67" t="str">
        <f>C4&amp;" " &amp;C5</f>
        <v>Peter Reardon 20737</v>
      </c>
      <c r="F4" s="67" t="str">
        <f>E4</f>
        <v>Peter Reardon 20737</v>
      </c>
      <c r="H4" s="169">
        <v>59117</v>
      </c>
      <c r="I4" s="169" t="s">
        <v>1279</v>
      </c>
      <c r="J4" s="94">
        <f t="shared" si="0"/>
        <v>59117</v>
      </c>
    </row>
    <row r="5" spans="1:18" ht="15.75" thickBot="1" x14ac:dyDescent="0.3">
      <c r="A5" s="181"/>
      <c r="B5" s="182" t="s">
        <v>655</v>
      </c>
      <c r="C5">
        <v>20737</v>
      </c>
      <c r="H5" s="169" t="s">
        <v>1272</v>
      </c>
      <c r="I5" s="169">
        <v>20737</v>
      </c>
      <c r="J5" s="94" t="str">
        <f t="shared" si="0"/>
        <v xml:space="preserve"> Michael S. Steppe</v>
      </c>
    </row>
    <row r="6" spans="1:18" ht="15.75" thickBot="1" x14ac:dyDescent="0.3">
      <c r="A6" s="181"/>
      <c r="B6" s="182" t="s">
        <v>657</v>
      </c>
      <c r="C6" t="s">
        <v>1280</v>
      </c>
      <c r="E6" s="67" t="str">
        <f>C6</f>
        <v>C</v>
      </c>
      <c r="H6" s="169" t="s">
        <v>1273</v>
      </c>
      <c r="I6" s="169" t="s">
        <v>1280</v>
      </c>
      <c r="J6" s="94" t="str">
        <f>IF(H6="","",TRIM(CLEAN(H6)))</f>
        <v>P</v>
      </c>
      <c r="P6" s="196" t="s">
        <v>981</v>
      </c>
      <c r="Q6" t="s">
        <v>981</v>
      </c>
      <c r="R6" t="s">
        <v>1243</v>
      </c>
    </row>
    <row r="7" spans="1:18" ht="15.75" thickBot="1" x14ac:dyDescent="0.3">
      <c r="A7" s="181"/>
      <c r="B7" s="182" t="s">
        <v>658</v>
      </c>
      <c r="C7" t="s">
        <v>1281</v>
      </c>
      <c r="D7" s="194" t="s">
        <v>980</v>
      </c>
      <c r="E7" s="192">
        <f>IF(C22="","",ROUNDDOWN(C22,0))</f>
        <v>47</v>
      </c>
      <c r="H7" s="169" t="s">
        <v>1274</v>
      </c>
      <c r="I7" s="169" t="s">
        <v>1281</v>
      </c>
      <c r="J7" s="94" t="str">
        <f t="shared" si="0"/>
        <v xml:space="preserve"> F-75600-39-1</v>
      </c>
      <c r="P7" s="197" t="s">
        <v>982</v>
      </c>
      <c r="Q7" t="s">
        <v>982</v>
      </c>
      <c r="R7" t="s">
        <v>1244</v>
      </c>
    </row>
    <row r="8" spans="1:18" ht="15.75" thickBot="1" x14ac:dyDescent="0.3">
      <c r="A8" s="181"/>
      <c r="B8" s="182" t="s">
        <v>659</v>
      </c>
      <c r="C8">
        <v>28.62</v>
      </c>
      <c r="D8" s="194" t="s">
        <v>978</v>
      </c>
      <c r="E8" s="191" t="str">
        <f>IF(OR(E134="",E201=""),"",CONCATENATE(E134,E201))</f>
        <v/>
      </c>
      <c r="H8" s="169">
        <v>29</v>
      </c>
      <c r="I8" s="169">
        <v>28.62</v>
      </c>
      <c r="J8" s="94">
        <f t="shared" si="0"/>
        <v>29</v>
      </c>
      <c r="P8" s="197" t="s">
        <v>983</v>
      </c>
      <c r="Q8" t="s">
        <v>983</v>
      </c>
      <c r="R8" t="s">
        <v>1245</v>
      </c>
    </row>
    <row r="9" spans="1:18" ht="15.75" thickBot="1" x14ac:dyDescent="0.3">
      <c r="A9" s="181"/>
      <c r="B9" s="182" t="s">
        <v>660</v>
      </c>
      <c r="C9">
        <v>1.75</v>
      </c>
      <c r="D9" s="194" t="s">
        <v>979</v>
      </c>
      <c r="E9" s="192" t="str">
        <f>IF(C292="","",ROUNDDOWN(C292,0))</f>
        <v/>
      </c>
      <c r="H9" s="169">
        <v>0</v>
      </c>
      <c r="I9" s="169">
        <v>1.75</v>
      </c>
      <c r="J9" s="94">
        <f t="shared" si="0"/>
        <v>0</v>
      </c>
      <c r="P9" s="197" t="s">
        <v>984</v>
      </c>
      <c r="Q9" t="s">
        <v>990</v>
      </c>
      <c r="R9" t="s">
        <v>1246</v>
      </c>
    </row>
    <row r="10" spans="1:18" ht="15.75" thickBot="1" x14ac:dyDescent="0.3">
      <c r="A10" s="181"/>
      <c r="B10" s="182" t="s">
        <v>661</v>
      </c>
      <c r="C10">
        <v>1.5</v>
      </c>
      <c r="D10" s="194" t="s">
        <v>659</v>
      </c>
      <c r="E10" s="192">
        <f>C8-0.25</f>
        <v>28.37</v>
      </c>
      <c r="H10" s="169">
        <v>0</v>
      </c>
      <c r="I10" s="169">
        <v>1.5</v>
      </c>
      <c r="J10" s="94">
        <f t="shared" si="0"/>
        <v>0</v>
      </c>
      <c r="P10" s="197" t="s">
        <v>985</v>
      </c>
      <c r="Q10" s="169" t="s">
        <v>990</v>
      </c>
      <c r="R10" s="169" t="s">
        <v>1246</v>
      </c>
    </row>
    <row r="11" spans="1:18" ht="15.75" thickBot="1" x14ac:dyDescent="0.3">
      <c r="A11" s="181"/>
      <c r="B11" s="182" t="s">
        <v>662</v>
      </c>
      <c r="C11">
        <v>0.12</v>
      </c>
      <c r="D11" s="194" t="s">
        <v>1087</v>
      </c>
      <c r="E11" s="192" t="str">
        <f>IF(E2="",CONCATENATE("R",E6),VLOOKUP(F2,$P$6:$Q$116,2,FALSE))</f>
        <v>RC</v>
      </c>
      <c r="H11" s="169">
        <v>0</v>
      </c>
      <c r="I11" s="169">
        <v>0.12</v>
      </c>
      <c r="J11" s="94">
        <f t="shared" si="0"/>
        <v>0</v>
      </c>
      <c r="P11" s="197" t="s">
        <v>986</v>
      </c>
      <c r="Q11" s="169" t="s">
        <v>990</v>
      </c>
      <c r="R11" s="169" t="s">
        <v>1246</v>
      </c>
    </row>
    <row r="12" spans="1:18" ht="15.75" thickBot="1" x14ac:dyDescent="0.3">
      <c r="A12" s="181"/>
      <c r="B12" s="182" t="s">
        <v>663</v>
      </c>
      <c r="C12">
        <v>1</v>
      </c>
      <c r="D12" s="194" t="s">
        <v>660</v>
      </c>
      <c r="E12" s="196">
        <f>IF(C9="","",C9)</f>
        <v>1.75</v>
      </c>
      <c r="H12" s="169">
        <v>2</v>
      </c>
      <c r="I12" s="169">
        <v>1</v>
      </c>
      <c r="J12" s="94">
        <f t="shared" si="0"/>
        <v>2</v>
      </c>
      <c r="P12" s="197" t="s">
        <v>989</v>
      </c>
      <c r="Q12" s="169" t="s">
        <v>990</v>
      </c>
      <c r="R12" s="169" t="s">
        <v>1246</v>
      </c>
    </row>
    <row r="13" spans="1:18" ht="15.75" thickBot="1" x14ac:dyDescent="0.3">
      <c r="A13" s="181"/>
      <c r="B13" s="182" t="s">
        <v>664</v>
      </c>
      <c r="D13" s="194" t="s">
        <v>661</v>
      </c>
      <c r="E13" s="196">
        <f>IF(C10="","",C10)</f>
        <v>1.5</v>
      </c>
      <c r="H13" s="169"/>
      <c r="I13" s="169"/>
      <c r="J13" s="94" t="str">
        <f t="shared" si="0"/>
        <v/>
      </c>
      <c r="P13" s="197" t="s">
        <v>990</v>
      </c>
      <c r="Q13" s="169" t="s">
        <v>990</v>
      </c>
      <c r="R13" s="169" t="s">
        <v>1246</v>
      </c>
    </row>
    <row r="14" spans="1:18" ht="15.75" thickBot="1" x14ac:dyDescent="0.3">
      <c r="A14" s="181" t="s">
        <v>525</v>
      </c>
      <c r="B14" s="182" t="s">
        <v>525</v>
      </c>
      <c r="D14" s="194" t="s">
        <v>662</v>
      </c>
      <c r="E14" s="196">
        <f>IF(C11="","",C11)</f>
        <v>0.12</v>
      </c>
      <c r="H14" s="169">
        <v>1</v>
      </c>
      <c r="I14" s="169"/>
      <c r="J14" s="94">
        <f t="shared" si="0"/>
        <v>1</v>
      </c>
      <c r="P14" s="197" t="s">
        <v>991</v>
      </c>
      <c r="Q14" s="169" t="s">
        <v>990</v>
      </c>
      <c r="R14" s="169" t="s">
        <v>1246</v>
      </c>
    </row>
    <row r="15" spans="1:18" ht="15.75" thickBot="1" x14ac:dyDescent="0.3">
      <c r="A15" s="181" t="s">
        <v>526</v>
      </c>
      <c r="B15" s="182" t="s">
        <v>526</v>
      </c>
      <c r="D15" s="194" t="s">
        <v>1105</v>
      </c>
      <c r="E15" s="192" t="str">
        <f>IF(C14=1,A14,IF(C15=1,A15,IF(C16=1,A16,"")))</f>
        <v>S95-SHELL PLAID</v>
      </c>
      <c r="H15" s="169"/>
      <c r="I15" s="169"/>
      <c r="J15" s="94" t="str">
        <f t="shared" si="0"/>
        <v/>
      </c>
      <c r="P15" s="197" t="s">
        <v>992</v>
      </c>
      <c r="Q15" s="181" t="s">
        <v>992</v>
      </c>
      <c r="R15" s="169" t="s">
        <v>1246</v>
      </c>
    </row>
    <row r="16" spans="1:18" x14ac:dyDescent="0.25">
      <c r="A16" s="181" t="s">
        <v>524</v>
      </c>
      <c r="B16" s="182" t="s">
        <v>524</v>
      </c>
      <c r="C16">
        <v>1</v>
      </c>
      <c r="H16" s="169"/>
      <c r="I16" s="169">
        <v>1</v>
      </c>
      <c r="J16" s="94" t="str">
        <f t="shared" si="0"/>
        <v/>
      </c>
      <c r="P16" s="197" t="s">
        <v>993</v>
      </c>
      <c r="Q16" s="181" t="s">
        <v>992</v>
      </c>
      <c r="R16" s="169" t="s">
        <v>1246</v>
      </c>
    </row>
    <row r="17" spans="1:18" ht="15.75" thickBot="1" x14ac:dyDescent="0.3">
      <c r="A17" s="181" t="s">
        <v>506</v>
      </c>
      <c r="B17" s="182" t="s">
        <v>665</v>
      </c>
      <c r="H17" s="169">
        <v>1</v>
      </c>
      <c r="I17" s="169"/>
      <c r="J17" s="94">
        <f t="shared" si="0"/>
        <v>1</v>
      </c>
      <c r="P17" s="197" t="s">
        <v>994</v>
      </c>
      <c r="Q17" s="181" t="s">
        <v>992</v>
      </c>
      <c r="R17" s="169" t="s">
        <v>1246</v>
      </c>
    </row>
    <row r="18" spans="1:18" ht="15.75" thickBot="1" x14ac:dyDescent="0.3">
      <c r="A18" s="181" t="s">
        <v>591</v>
      </c>
      <c r="B18" s="182" t="s">
        <v>666</v>
      </c>
      <c r="D18" s="194" t="s">
        <v>1106</v>
      </c>
      <c r="E18" s="192" t="str">
        <f>IF(C17=1,A17,IF(C18=1,A18,IF(C19=1,A19,"")))</f>
        <v>BUFFER PLAID -S95</v>
      </c>
      <c r="H18" s="169"/>
      <c r="I18" s="169"/>
      <c r="J18" s="94" t="str">
        <f t="shared" si="0"/>
        <v/>
      </c>
      <c r="P18" s="197" t="s">
        <v>995</v>
      </c>
      <c r="Q18" s="181" t="s">
        <v>992</v>
      </c>
      <c r="R18" s="169" t="s">
        <v>1246</v>
      </c>
    </row>
    <row r="19" spans="1:18" ht="15.75" thickBot="1" x14ac:dyDescent="0.3">
      <c r="A19" s="181" t="s">
        <v>505</v>
      </c>
      <c r="B19" s="182" t="s">
        <v>667</v>
      </c>
      <c r="C19">
        <v>1</v>
      </c>
      <c r="D19"/>
      <c r="H19" s="169"/>
      <c r="I19" s="169">
        <v>1</v>
      </c>
      <c r="J19" s="94" t="str">
        <f t="shared" si="0"/>
        <v/>
      </c>
      <c r="P19" s="197" t="s">
        <v>996</v>
      </c>
      <c r="Q19" s="181" t="s">
        <v>992</v>
      </c>
      <c r="R19" s="169" t="s">
        <v>1246</v>
      </c>
    </row>
    <row r="20" spans="1:18" ht="15.75" thickBot="1" x14ac:dyDescent="0.3">
      <c r="A20" s="181" t="s">
        <v>622</v>
      </c>
      <c r="B20" s="182" t="s">
        <v>668</v>
      </c>
      <c r="D20" s="194" t="s">
        <v>1108</v>
      </c>
      <c r="E20" s="181"/>
      <c r="H20" s="169"/>
      <c r="I20" s="169"/>
      <c r="J20" s="94" t="str">
        <f t="shared" si="0"/>
        <v/>
      </c>
      <c r="P20" s="197" t="s">
        <v>997</v>
      </c>
      <c r="Q20" s="181" t="s">
        <v>992</v>
      </c>
      <c r="R20" s="169" t="s">
        <v>1246</v>
      </c>
    </row>
    <row r="21" spans="1:18" ht="15.75" thickBot="1" x14ac:dyDescent="0.3">
      <c r="A21" s="181"/>
      <c r="B21" s="182" t="s">
        <v>669</v>
      </c>
      <c r="C21">
        <v>916775</v>
      </c>
      <c r="D21" s="194" t="s">
        <v>1109</v>
      </c>
      <c r="E21" s="431" t="s">
        <v>1158</v>
      </c>
      <c r="F21" s="192" t="str">
        <f>LEFT(E21,2)</f>
        <v>TG</v>
      </c>
      <c r="H21" s="169"/>
      <c r="I21" s="169">
        <v>916775</v>
      </c>
      <c r="J21" s="94" t="str">
        <f t="shared" si="0"/>
        <v/>
      </c>
      <c r="P21" s="197" t="s">
        <v>998</v>
      </c>
      <c r="Q21" s="181" t="s">
        <v>992</v>
      </c>
      <c r="R21" s="169" t="s">
        <v>1246</v>
      </c>
    </row>
    <row r="22" spans="1:18" ht="15.75" thickBot="1" x14ac:dyDescent="0.3">
      <c r="A22" s="181"/>
      <c r="B22" s="182" t="s">
        <v>670</v>
      </c>
      <c r="C22" s="168">
        <v>47.5</v>
      </c>
      <c r="D22" s="194" t="s">
        <v>560</v>
      </c>
      <c r="E22" s="181"/>
      <c r="H22" s="169"/>
      <c r="I22" s="169">
        <v>47</v>
      </c>
      <c r="J22" s="94" t="str">
        <f t="shared" si="0"/>
        <v/>
      </c>
      <c r="P22" s="197" t="s">
        <v>999</v>
      </c>
      <c r="Q22" s="181" t="s">
        <v>992</v>
      </c>
      <c r="R22" s="169" t="s">
        <v>1246</v>
      </c>
    </row>
    <row r="23" spans="1:18" ht="15.75" thickBot="1" x14ac:dyDescent="0.3">
      <c r="A23" s="181"/>
      <c r="B23" s="182" t="s">
        <v>671</v>
      </c>
      <c r="C23" s="168">
        <v>22</v>
      </c>
      <c r="D23" s="195" t="s">
        <v>1110</v>
      </c>
      <c r="E23" s="181" t="s">
        <v>527</v>
      </c>
      <c r="F23" s="185"/>
      <c r="H23" s="169"/>
      <c r="I23" s="169">
        <v>22</v>
      </c>
      <c r="J23" s="94" t="str">
        <f t="shared" si="0"/>
        <v/>
      </c>
      <c r="P23" s="197" t="s">
        <v>1000</v>
      </c>
      <c r="Q23" s="181" t="s">
        <v>992</v>
      </c>
      <c r="R23" s="169" t="s">
        <v>1246</v>
      </c>
    </row>
    <row r="24" spans="1:18" ht="15.75" thickBot="1" x14ac:dyDescent="0.3">
      <c r="A24" s="181"/>
      <c r="B24" s="182" t="s">
        <v>672</v>
      </c>
      <c r="C24" s="168">
        <v>43</v>
      </c>
      <c r="D24" s="185"/>
      <c r="F24" s="185"/>
      <c r="H24" s="169"/>
      <c r="I24" s="169">
        <v>43</v>
      </c>
      <c r="J24" s="94" t="str">
        <f t="shared" si="0"/>
        <v/>
      </c>
      <c r="P24" s="198" t="s">
        <v>1001</v>
      </c>
      <c r="Q24" s="181" t="s">
        <v>992</v>
      </c>
      <c r="R24" s="169" t="s">
        <v>1246</v>
      </c>
    </row>
    <row r="25" spans="1:18" ht="15.75" thickBot="1" x14ac:dyDescent="0.3">
      <c r="A25" s="181"/>
      <c r="B25" s="182" t="s">
        <v>673</v>
      </c>
      <c r="C25" s="168">
        <v>30.25</v>
      </c>
      <c r="D25" s="185"/>
      <c r="F25" s="185"/>
      <c r="H25" s="169"/>
      <c r="I25" s="168">
        <v>30.25</v>
      </c>
      <c r="J25" s="94" t="str">
        <f t="shared" si="0"/>
        <v/>
      </c>
      <c r="P25" s="199" t="s">
        <v>1002</v>
      </c>
      <c r="Q25" s="200" t="s">
        <v>1002</v>
      </c>
      <c r="R25" s="169" t="s">
        <v>1243</v>
      </c>
    </row>
    <row r="26" spans="1:18" ht="15.75" thickBot="1" x14ac:dyDescent="0.3">
      <c r="A26" s="181"/>
      <c r="B26" s="182" t="s">
        <v>674</v>
      </c>
      <c r="C26" s="168"/>
      <c r="D26" s="194" t="s">
        <v>1115</v>
      </c>
      <c r="H26" s="169"/>
      <c r="I26" s="169"/>
      <c r="J26" s="94" t="str">
        <f>IF(H26="","",TRIM(CLEAN(H26)))</f>
        <v/>
      </c>
      <c r="P26" s="199" t="s">
        <v>1003</v>
      </c>
      <c r="Q26" s="200" t="s">
        <v>1003</v>
      </c>
      <c r="R26" s="169" t="s">
        <v>1244</v>
      </c>
    </row>
    <row r="27" spans="1:18" ht="15.75" thickBot="1" x14ac:dyDescent="0.3">
      <c r="A27" s="181"/>
      <c r="B27" s="182" t="s">
        <v>675</v>
      </c>
      <c r="C27" s="168">
        <v>19.75</v>
      </c>
      <c r="D27" s="194" t="s">
        <v>675</v>
      </c>
      <c r="E27" s="193">
        <f>IF(OR(C19=1,C16=1,C15=1,C18=1),C27+1/4,C27)</f>
        <v>20</v>
      </c>
      <c r="H27" s="169"/>
      <c r="I27" s="168">
        <v>19.75</v>
      </c>
      <c r="J27" s="94" t="str">
        <f t="shared" si="0"/>
        <v/>
      </c>
      <c r="P27" s="199" t="s">
        <v>1004</v>
      </c>
      <c r="Q27" s="200" t="s">
        <v>1004</v>
      </c>
      <c r="R27" s="169" t="s">
        <v>1245</v>
      </c>
    </row>
    <row r="28" spans="1:18" x14ac:dyDescent="0.25">
      <c r="A28" s="181"/>
      <c r="B28" s="182" t="s">
        <v>676</v>
      </c>
      <c r="C28" s="168">
        <v>9.5</v>
      </c>
      <c r="D28" s="185"/>
      <c r="F28" s="185"/>
      <c r="H28" s="169"/>
      <c r="I28" s="168">
        <v>9.5</v>
      </c>
      <c r="J28" s="94" t="str">
        <f t="shared" si="0"/>
        <v/>
      </c>
      <c r="P28" s="199" t="s">
        <v>1005</v>
      </c>
      <c r="Q28" s="200" t="s">
        <v>1009</v>
      </c>
      <c r="R28" s="169" t="s">
        <v>1246</v>
      </c>
    </row>
    <row r="29" spans="1:18" ht="15.75" thickBot="1" x14ac:dyDescent="0.3">
      <c r="A29" s="181"/>
      <c r="B29" s="182" t="s">
        <v>677</v>
      </c>
      <c r="C29" s="168">
        <v>24.25</v>
      </c>
      <c r="D29" s="185"/>
      <c r="F29" s="185"/>
      <c r="H29" s="169"/>
      <c r="I29" s="168">
        <v>24.5</v>
      </c>
      <c r="J29" s="94">
        <f>IF(H29="",0,H29)</f>
        <v>0</v>
      </c>
      <c r="P29" s="199" t="s">
        <v>1006</v>
      </c>
      <c r="Q29" s="200" t="s">
        <v>1009</v>
      </c>
      <c r="R29" s="169" t="s">
        <v>1246</v>
      </c>
    </row>
    <row r="30" spans="1:18" ht="15.75" thickBot="1" x14ac:dyDescent="0.3">
      <c r="A30" s="181"/>
      <c r="B30" s="182" t="s">
        <v>678</v>
      </c>
      <c r="C30" s="168">
        <v>24.5</v>
      </c>
      <c r="D30" s="194" t="s">
        <v>1094</v>
      </c>
      <c r="E30" s="193">
        <f>IF(OR(C29="",C29=0,C30="",C30=0),0,IF(C29&gt;C30,C29-C30,C30-C29))</f>
        <v>0.25</v>
      </c>
      <c r="H30" s="169"/>
      <c r="I30" s="168">
        <v>24.25</v>
      </c>
      <c r="J30" s="94">
        <f>IF(H30="",0,H30)</f>
        <v>0</v>
      </c>
      <c r="P30" s="199" t="s">
        <v>1007</v>
      </c>
      <c r="Q30" s="200" t="s">
        <v>1009</v>
      </c>
      <c r="R30" s="169" t="s">
        <v>1246</v>
      </c>
    </row>
    <row r="31" spans="1:18" ht="15.75" thickBot="1" x14ac:dyDescent="0.3">
      <c r="A31" s="181"/>
      <c r="B31" s="182" t="s">
        <v>679</v>
      </c>
      <c r="C31" s="168"/>
      <c r="D31" s="194" t="s">
        <v>1095</v>
      </c>
      <c r="E31" s="193">
        <f>IF(E30=0,0,E30/2)</f>
        <v>0.125</v>
      </c>
      <c r="H31" s="169"/>
      <c r="I31" s="169"/>
      <c r="J31" s="94" t="str">
        <f>IF(H31="","",TRIM(CLEAN(H31)))</f>
        <v/>
      </c>
      <c r="P31" s="199" t="s">
        <v>1008</v>
      </c>
      <c r="Q31" s="200" t="s">
        <v>1009</v>
      </c>
      <c r="R31" s="169" t="s">
        <v>1246</v>
      </c>
    </row>
    <row r="32" spans="1:18" x14ac:dyDescent="0.25">
      <c r="A32" s="181"/>
      <c r="B32" s="182" t="s">
        <v>680</v>
      </c>
      <c r="C32" s="168">
        <v>3.25</v>
      </c>
      <c r="D32" s="185"/>
      <c r="F32" s="185"/>
      <c r="H32" s="169"/>
      <c r="I32" s="168">
        <v>3.25</v>
      </c>
      <c r="J32" s="94" t="str">
        <f>IF(H32="","",TRIM(CLEAN(H32)))</f>
        <v/>
      </c>
      <c r="P32" s="199" t="s">
        <v>1009</v>
      </c>
      <c r="Q32" s="200" t="s">
        <v>1009</v>
      </c>
      <c r="R32" s="169" t="s">
        <v>1246</v>
      </c>
    </row>
    <row r="33" spans="1:18" ht="15.75" thickBot="1" x14ac:dyDescent="0.3">
      <c r="A33" s="181"/>
      <c r="B33" s="182" t="s">
        <v>681</v>
      </c>
      <c r="C33" s="168"/>
      <c r="H33" s="169"/>
      <c r="I33" s="169"/>
      <c r="J33" s="94" t="str">
        <f t="shared" si="0"/>
        <v/>
      </c>
      <c r="P33" s="199" t="s">
        <v>1010</v>
      </c>
      <c r="Q33" s="200" t="s">
        <v>1009</v>
      </c>
      <c r="R33" s="169" t="s">
        <v>1246</v>
      </c>
    </row>
    <row r="34" spans="1:18" ht="15.75" thickBot="1" x14ac:dyDescent="0.3">
      <c r="A34" s="181"/>
      <c r="B34" s="182" t="s">
        <v>682</v>
      </c>
      <c r="C34" s="168"/>
      <c r="D34" s="424" t="s">
        <v>682</v>
      </c>
      <c r="E34" s="192" t="str">
        <f>IF(C34="","",C34)</f>
        <v/>
      </c>
      <c r="H34" s="169"/>
      <c r="I34" s="169"/>
      <c r="J34" s="94" t="str">
        <f t="shared" si="0"/>
        <v/>
      </c>
      <c r="P34" s="199" t="s">
        <v>1011</v>
      </c>
      <c r="Q34" s="200" t="s">
        <v>1011</v>
      </c>
      <c r="R34" s="169" t="s">
        <v>1246</v>
      </c>
    </row>
    <row r="35" spans="1:18" ht="15.75" thickBot="1" x14ac:dyDescent="0.3">
      <c r="A35" s="181"/>
      <c r="B35" s="182" t="s">
        <v>683</v>
      </c>
      <c r="C35" s="168"/>
      <c r="D35" s="194" t="s">
        <v>1096</v>
      </c>
      <c r="E35" s="191">
        <f>IF(C35="",0,C35*2)</f>
        <v>0</v>
      </c>
      <c r="H35" s="169"/>
      <c r="I35" s="169"/>
      <c r="J35" s="94" t="str">
        <f t="shared" si="0"/>
        <v/>
      </c>
      <c r="P35" s="199" t="s">
        <v>1012</v>
      </c>
      <c r="Q35" s="200" t="s">
        <v>1011</v>
      </c>
      <c r="R35" s="169" t="s">
        <v>1246</v>
      </c>
    </row>
    <row r="36" spans="1:18" x14ac:dyDescent="0.25">
      <c r="A36" s="181"/>
      <c r="B36" s="182" t="s">
        <v>684</v>
      </c>
      <c r="C36" s="168"/>
      <c r="H36" s="169"/>
      <c r="I36" s="169"/>
      <c r="J36" s="94" t="str">
        <f t="shared" si="0"/>
        <v/>
      </c>
      <c r="P36" s="199" t="s">
        <v>1013</v>
      </c>
      <c r="Q36" s="200" t="s">
        <v>1011</v>
      </c>
      <c r="R36" s="169" t="s">
        <v>1246</v>
      </c>
    </row>
    <row r="37" spans="1:18" x14ac:dyDescent="0.25">
      <c r="A37" s="181"/>
      <c r="B37" s="182" t="s">
        <v>685</v>
      </c>
      <c r="C37" s="168"/>
      <c r="H37" s="169"/>
      <c r="I37" s="169"/>
      <c r="J37" s="94" t="str">
        <f t="shared" si="0"/>
        <v/>
      </c>
      <c r="P37" s="199" t="s">
        <v>1014</v>
      </c>
      <c r="Q37" s="200" t="s">
        <v>1011</v>
      </c>
      <c r="R37" s="169" t="s">
        <v>1246</v>
      </c>
    </row>
    <row r="38" spans="1:18" x14ac:dyDescent="0.25">
      <c r="A38" s="181"/>
      <c r="B38" s="182" t="s">
        <v>686</v>
      </c>
      <c r="C38" s="168"/>
      <c r="H38" s="169"/>
      <c r="I38" s="169"/>
      <c r="J38" s="94" t="str">
        <f>TRIM(CLEAN(H38))</f>
        <v/>
      </c>
      <c r="P38" s="199" t="s">
        <v>1015</v>
      </c>
      <c r="Q38" s="200" t="s">
        <v>1011</v>
      </c>
      <c r="R38" s="169" t="s">
        <v>1246</v>
      </c>
    </row>
    <row r="39" spans="1:18" x14ac:dyDescent="0.25">
      <c r="A39" s="181"/>
      <c r="B39" s="182" t="s">
        <v>687</v>
      </c>
      <c r="C39" s="168"/>
      <c r="H39" s="169"/>
      <c r="I39" s="169"/>
      <c r="J39" s="94" t="str">
        <f t="shared" ref="J39:J65" si="1">TRIM(CLEAN(H39))</f>
        <v/>
      </c>
      <c r="P39" s="199" t="s">
        <v>1016</v>
      </c>
      <c r="Q39" s="200" t="s">
        <v>1011</v>
      </c>
      <c r="R39" s="169" t="s">
        <v>1246</v>
      </c>
    </row>
    <row r="40" spans="1:18" x14ac:dyDescent="0.25">
      <c r="A40" s="181"/>
      <c r="B40" s="182" t="s">
        <v>688</v>
      </c>
      <c r="C40" s="168" t="s">
        <v>1282</v>
      </c>
      <c r="E40" s="185"/>
      <c r="H40" s="169"/>
      <c r="I40" s="169" t="s">
        <v>1282</v>
      </c>
      <c r="J40" s="94" t="str">
        <f t="shared" si="1"/>
        <v/>
      </c>
      <c r="P40" s="199" t="s">
        <v>1017</v>
      </c>
      <c r="Q40" s="200" t="s">
        <v>1011</v>
      </c>
      <c r="R40" s="169" t="s">
        <v>1246</v>
      </c>
    </row>
    <row r="41" spans="1:18" x14ac:dyDescent="0.25">
      <c r="A41" s="181"/>
      <c r="B41" s="182" t="s">
        <v>689</v>
      </c>
      <c r="C41" s="168"/>
      <c r="H41" s="169"/>
      <c r="I41" s="169"/>
      <c r="J41" s="94" t="str">
        <f t="shared" si="1"/>
        <v/>
      </c>
      <c r="P41" s="199" t="s">
        <v>1018</v>
      </c>
      <c r="Q41" s="200" t="s">
        <v>1011</v>
      </c>
      <c r="R41" s="169" t="s">
        <v>1246</v>
      </c>
    </row>
    <row r="42" spans="1:18" x14ac:dyDescent="0.25">
      <c r="A42" s="181"/>
      <c r="B42" s="182" t="s">
        <v>690</v>
      </c>
      <c r="C42" s="168"/>
      <c r="H42" s="169"/>
      <c r="I42" s="169"/>
      <c r="J42" s="94" t="str">
        <f t="shared" si="1"/>
        <v/>
      </c>
      <c r="P42" s="199" t="s">
        <v>1019</v>
      </c>
      <c r="Q42" s="200" t="s">
        <v>1011</v>
      </c>
      <c r="R42" s="169" t="s">
        <v>1246</v>
      </c>
    </row>
    <row r="43" spans="1:18" ht="15.75" thickBot="1" x14ac:dyDescent="0.3">
      <c r="A43" s="181"/>
      <c r="B43" s="182" t="s">
        <v>691</v>
      </c>
      <c r="C43" s="168" t="s">
        <v>1283</v>
      </c>
      <c r="H43" s="169"/>
      <c r="I43" s="169" t="s">
        <v>1283</v>
      </c>
      <c r="J43" s="94" t="str">
        <f>TRIM(CLEAN(H43))</f>
        <v/>
      </c>
      <c r="P43" s="199" t="s">
        <v>1020</v>
      </c>
      <c r="Q43" s="200" t="s">
        <v>1011</v>
      </c>
      <c r="R43" s="169" t="s">
        <v>1246</v>
      </c>
    </row>
    <row r="44" spans="1:18" x14ac:dyDescent="0.25">
      <c r="A44" s="181"/>
      <c r="B44" s="182" t="s">
        <v>692</v>
      </c>
      <c r="C44" s="168"/>
      <c r="H44" s="169"/>
      <c r="I44" s="169"/>
      <c r="J44" s="94" t="str">
        <f t="shared" si="1"/>
        <v/>
      </c>
      <c r="P44" s="196" t="s">
        <v>1021</v>
      </c>
      <c r="Q44" s="200" t="s">
        <v>1021</v>
      </c>
      <c r="R44" s="169" t="s">
        <v>1243</v>
      </c>
    </row>
    <row r="45" spans="1:18" ht="15.75" thickBot="1" x14ac:dyDescent="0.3">
      <c r="A45" s="181"/>
      <c r="B45" s="182" t="s">
        <v>693</v>
      </c>
      <c r="C45" s="168"/>
      <c r="H45" s="169"/>
      <c r="I45" s="169"/>
      <c r="J45" s="94" t="str">
        <f t="shared" si="1"/>
        <v/>
      </c>
      <c r="P45" s="197" t="s">
        <v>1022</v>
      </c>
      <c r="Q45" s="200" t="s">
        <v>1022</v>
      </c>
      <c r="R45" s="169" t="s">
        <v>1244</v>
      </c>
    </row>
    <row r="46" spans="1:18" ht="15.75" thickBot="1" x14ac:dyDescent="0.3">
      <c r="A46" s="181"/>
      <c r="B46" s="182" t="s">
        <v>694</v>
      </c>
      <c r="C46" s="168"/>
      <c r="D46" s="424" t="s">
        <v>694</v>
      </c>
      <c r="H46" s="169"/>
      <c r="I46" s="169"/>
      <c r="J46" s="94" t="str">
        <f t="shared" si="1"/>
        <v/>
      </c>
      <c r="P46" s="197" t="s">
        <v>1023</v>
      </c>
      <c r="Q46" s="200" t="s">
        <v>1023</v>
      </c>
      <c r="R46" s="169" t="s">
        <v>1245</v>
      </c>
    </row>
    <row r="47" spans="1:18" ht="15.75" thickBot="1" x14ac:dyDescent="0.3">
      <c r="A47" s="181"/>
      <c r="B47" s="182" t="s">
        <v>695</v>
      </c>
      <c r="C47" s="168"/>
      <c r="D47" s="425" t="s">
        <v>695</v>
      </c>
      <c r="H47" s="169"/>
      <c r="I47" s="169"/>
      <c r="J47" s="94" t="str">
        <f t="shared" si="1"/>
        <v/>
      </c>
      <c r="P47" s="197" t="s">
        <v>1024</v>
      </c>
      <c r="Q47" s="200" t="s">
        <v>1028</v>
      </c>
      <c r="R47" s="169" t="s">
        <v>1246</v>
      </c>
    </row>
    <row r="48" spans="1:18" ht="15.75" thickBot="1" x14ac:dyDescent="0.3">
      <c r="A48" s="181"/>
      <c r="B48" s="182" t="s">
        <v>696</v>
      </c>
      <c r="C48" s="168"/>
      <c r="H48" s="169"/>
      <c r="I48" s="169"/>
      <c r="J48" s="94" t="str">
        <f t="shared" si="1"/>
        <v/>
      </c>
      <c r="P48" s="197" t="s">
        <v>1025</v>
      </c>
      <c r="Q48" s="200" t="s">
        <v>1028</v>
      </c>
      <c r="R48" s="169" t="s">
        <v>1246</v>
      </c>
    </row>
    <row r="49" spans="1:18" ht="15.75" thickBot="1" x14ac:dyDescent="0.3">
      <c r="A49" s="181"/>
      <c r="B49" s="182" t="s">
        <v>697</v>
      </c>
      <c r="C49" s="168"/>
      <c r="D49" s="194" t="s">
        <v>1111</v>
      </c>
      <c r="E49" s="192">
        <f>IF(C49=1,0.75,IF(C49=2,2,0))</f>
        <v>0</v>
      </c>
      <c r="H49" s="169"/>
      <c r="I49" s="169"/>
      <c r="J49" s="94" t="str">
        <f t="shared" si="1"/>
        <v/>
      </c>
      <c r="P49" s="197" t="s">
        <v>1026</v>
      </c>
      <c r="Q49" s="200" t="s">
        <v>1028</v>
      </c>
      <c r="R49" s="169" t="s">
        <v>1246</v>
      </c>
    </row>
    <row r="50" spans="1:18" x14ac:dyDescent="0.25">
      <c r="A50" s="181"/>
      <c r="B50" s="182" t="s">
        <v>698</v>
      </c>
      <c r="C50" s="168">
        <v>1</v>
      </c>
      <c r="H50" s="169"/>
      <c r="I50" s="169">
        <v>1</v>
      </c>
      <c r="J50" s="94" t="str">
        <f t="shared" si="1"/>
        <v/>
      </c>
      <c r="P50" s="197" t="s">
        <v>1027</v>
      </c>
      <c r="Q50" s="200" t="s">
        <v>1028</v>
      </c>
      <c r="R50" s="169" t="s">
        <v>1246</v>
      </c>
    </row>
    <row r="51" spans="1:18" ht="15.75" thickBot="1" x14ac:dyDescent="0.3">
      <c r="A51" s="181"/>
      <c r="B51" s="182" t="s">
        <v>699</v>
      </c>
      <c r="C51" s="168"/>
      <c r="H51" s="169"/>
      <c r="I51" s="169"/>
      <c r="J51" s="94" t="str">
        <f t="shared" si="1"/>
        <v/>
      </c>
      <c r="P51" s="197" t="s">
        <v>1028</v>
      </c>
      <c r="Q51" s="200" t="s">
        <v>1028</v>
      </c>
      <c r="R51" s="169" t="s">
        <v>1246</v>
      </c>
    </row>
    <row r="52" spans="1:18" ht="15.75" thickBot="1" x14ac:dyDescent="0.3">
      <c r="A52" s="181"/>
      <c r="B52" s="182" t="s">
        <v>700</v>
      </c>
      <c r="C52" s="168"/>
      <c r="D52" s="194" t="s">
        <v>1097</v>
      </c>
      <c r="E52" s="192">
        <f>IF(C52=1,0.394,0)</f>
        <v>0</v>
      </c>
      <c r="H52" s="169"/>
      <c r="I52" s="169"/>
      <c r="J52" s="94" t="str">
        <f t="shared" si="1"/>
        <v/>
      </c>
      <c r="P52" s="197" t="s">
        <v>1029</v>
      </c>
      <c r="Q52" s="200" t="s">
        <v>1028</v>
      </c>
      <c r="R52" s="169" t="s">
        <v>1246</v>
      </c>
    </row>
    <row r="53" spans="1:18" ht="15.75" thickBot="1" x14ac:dyDescent="0.3">
      <c r="A53" s="181"/>
      <c r="B53" s="182" t="s">
        <v>701</v>
      </c>
      <c r="C53" s="168"/>
      <c r="D53" s="194" t="s">
        <v>1098</v>
      </c>
      <c r="E53" s="67" t="str">
        <f>IF(AND(C40&lt;&gt;"",C53&lt;&gt;""),0.394,"")</f>
        <v/>
      </c>
      <c r="H53" s="169"/>
      <c r="I53" s="169"/>
      <c r="J53" s="94" t="str">
        <f t="shared" si="1"/>
        <v/>
      </c>
      <c r="P53" s="197" t="s">
        <v>1030</v>
      </c>
      <c r="Q53" s="200" t="s">
        <v>1030</v>
      </c>
      <c r="R53" s="169" t="s">
        <v>1246</v>
      </c>
    </row>
    <row r="54" spans="1:18" ht="15.75" thickBot="1" x14ac:dyDescent="0.3">
      <c r="A54" s="181"/>
      <c r="B54" s="182" t="s">
        <v>702</v>
      </c>
      <c r="C54" s="168"/>
      <c r="H54" s="169"/>
      <c r="I54" s="169"/>
      <c r="J54" s="94" t="str">
        <f t="shared" si="1"/>
        <v/>
      </c>
      <c r="P54" s="197" t="s">
        <v>1031</v>
      </c>
      <c r="Q54" s="200" t="s">
        <v>1030</v>
      </c>
      <c r="R54" s="169" t="s">
        <v>1246</v>
      </c>
    </row>
    <row r="55" spans="1:18" ht="15.75" thickBot="1" x14ac:dyDescent="0.3">
      <c r="A55" s="181"/>
      <c r="B55" s="182" t="s">
        <v>703</v>
      </c>
      <c r="C55" s="168"/>
      <c r="D55" s="194" t="s">
        <v>1099</v>
      </c>
      <c r="E55" s="192">
        <f>IF(C55=1,0.394,0)</f>
        <v>0</v>
      </c>
      <c r="H55" s="169"/>
      <c r="I55" s="169"/>
      <c r="J55" s="94" t="str">
        <f t="shared" si="1"/>
        <v/>
      </c>
      <c r="P55" s="197" t="s">
        <v>1032</v>
      </c>
      <c r="Q55" s="200" t="s">
        <v>1030</v>
      </c>
      <c r="R55" s="169" t="s">
        <v>1246</v>
      </c>
    </row>
    <row r="56" spans="1:18" x14ac:dyDescent="0.25">
      <c r="A56" s="181"/>
      <c r="B56" s="182" t="s">
        <v>704</v>
      </c>
      <c r="C56" s="168"/>
      <c r="H56" s="169"/>
      <c r="I56" s="169"/>
      <c r="J56" s="94" t="str">
        <f t="shared" si="1"/>
        <v/>
      </c>
      <c r="P56" s="197" t="s">
        <v>1033</v>
      </c>
      <c r="Q56" s="200" t="s">
        <v>1030</v>
      </c>
      <c r="R56" s="169" t="s">
        <v>1246</v>
      </c>
    </row>
    <row r="57" spans="1:18" x14ac:dyDescent="0.25">
      <c r="A57" s="181"/>
      <c r="B57" s="182" t="s">
        <v>705</v>
      </c>
      <c r="C57" s="168"/>
      <c r="D57" s="430" t="s">
        <v>1254</v>
      </c>
      <c r="E57" s="67" t="str">
        <f>IF(OR(C97&lt;&gt;"",C98&lt;&gt;""),"",IF(C53&lt;&gt;0,1,IF(AND(C40&lt;&gt;"",E53&lt;&gt;""),"","")))</f>
        <v/>
      </c>
      <c r="H57" s="169"/>
      <c r="I57" s="169"/>
      <c r="J57" s="94" t="str">
        <f t="shared" si="1"/>
        <v/>
      </c>
      <c r="P57" s="197" t="s">
        <v>1034</v>
      </c>
      <c r="Q57" s="200" t="s">
        <v>1030</v>
      </c>
      <c r="R57" s="169" t="s">
        <v>1246</v>
      </c>
    </row>
    <row r="58" spans="1:18" x14ac:dyDescent="0.25">
      <c r="A58" s="181"/>
      <c r="B58" s="182" t="s">
        <v>706</v>
      </c>
      <c r="C58" s="168"/>
      <c r="D58" s="430" t="s">
        <v>1256</v>
      </c>
      <c r="E58" s="67" t="str">
        <f>IF(AND(E57="",C53&lt;&gt;"",C97&lt;&gt;""),1,"")</f>
        <v/>
      </c>
      <c r="H58" s="169"/>
      <c r="I58" s="169"/>
      <c r="J58" s="94" t="str">
        <f t="shared" si="1"/>
        <v/>
      </c>
      <c r="P58" s="197" t="s">
        <v>1035</v>
      </c>
      <c r="Q58" s="200" t="s">
        <v>1030</v>
      </c>
      <c r="R58" s="169" t="s">
        <v>1246</v>
      </c>
    </row>
    <row r="59" spans="1:18" x14ac:dyDescent="0.25">
      <c r="A59" s="181"/>
      <c r="B59" s="182" t="s">
        <v>707</v>
      </c>
      <c r="C59" s="168"/>
      <c r="D59" s="430" t="s">
        <v>1257</v>
      </c>
      <c r="E59" s="67" t="str">
        <f>IF(AND(E57="",C53&lt;&gt;"",C98&lt;&gt;""),1,"")</f>
        <v/>
      </c>
      <c r="H59" s="169"/>
      <c r="I59" s="169"/>
      <c r="J59" s="94" t="str">
        <f t="shared" si="1"/>
        <v/>
      </c>
      <c r="P59" s="197" t="s">
        <v>1036</v>
      </c>
      <c r="Q59" s="200" t="s">
        <v>1030</v>
      </c>
      <c r="R59" s="169" t="s">
        <v>1246</v>
      </c>
    </row>
    <row r="60" spans="1:18" x14ac:dyDescent="0.25">
      <c r="A60" s="181"/>
      <c r="B60" s="182" t="s">
        <v>708</v>
      </c>
      <c r="C60" s="168"/>
      <c r="H60" s="169"/>
      <c r="I60" s="169"/>
      <c r="J60" s="94" t="str">
        <f t="shared" si="1"/>
        <v/>
      </c>
      <c r="P60" s="197" t="s">
        <v>1037</v>
      </c>
      <c r="Q60" s="200" t="s">
        <v>1030</v>
      </c>
      <c r="R60" s="169" t="s">
        <v>1246</v>
      </c>
    </row>
    <row r="61" spans="1:18" x14ac:dyDescent="0.25">
      <c r="A61" s="181"/>
      <c r="B61" s="182" t="s">
        <v>709</v>
      </c>
      <c r="C61" s="168"/>
      <c r="D61"/>
      <c r="E61"/>
      <c r="H61" s="169"/>
      <c r="I61" s="169"/>
      <c r="J61" s="94" t="str">
        <f t="shared" si="1"/>
        <v/>
      </c>
      <c r="P61" s="197" t="s">
        <v>1038</v>
      </c>
      <c r="Q61" s="200" t="s">
        <v>1030</v>
      </c>
      <c r="R61" s="169" t="s">
        <v>1246</v>
      </c>
    </row>
    <row r="62" spans="1:18" ht="15.75" thickBot="1" x14ac:dyDescent="0.3">
      <c r="A62" s="181"/>
      <c r="B62" s="182" t="s">
        <v>710</v>
      </c>
      <c r="C62" s="168"/>
      <c r="H62" s="169"/>
      <c r="I62" s="169"/>
      <c r="J62" s="94" t="str">
        <f t="shared" si="1"/>
        <v/>
      </c>
      <c r="P62" s="198" t="s">
        <v>1039</v>
      </c>
      <c r="Q62" s="200" t="s">
        <v>1030</v>
      </c>
      <c r="R62" s="169" t="s">
        <v>1246</v>
      </c>
    </row>
    <row r="63" spans="1:18" x14ac:dyDescent="0.25">
      <c r="A63" s="181"/>
      <c r="B63" s="182" t="s">
        <v>711</v>
      </c>
      <c r="C63" s="168"/>
      <c r="H63" s="169"/>
      <c r="I63" s="169"/>
      <c r="J63" s="94" t="str">
        <f t="shared" si="1"/>
        <v/>
      </c>
      <c r="P63" s="197" t="s">
        <v>1040</v>
      </c>
      <c r="Q63" s="200" t="s">
        <v>1040</v>
      </c>
      <c r="R63" s="169" t="s">
        <v>1243</v>
      </c>
    </row>
    <row r="64" spans="1:18" x14ac:dyDescent="0.25">
      <c r="A64" s="181"/>
      <c r="B64" s="182" t="s">
        <v>712</v>
      </c>
      <c r="C64" s="168"/>
      <c r="H64" s="169"/>
      <c r="I64" s="169"/>
      <c r="J64" s="94" t="str">
        <f t="shared" si="1"/>
        <v/>
      </c>
      <c r="P64" s="197" t="s">
        <v>1041</v>
      </c>
      <c r="Q64" s="200" t="s">
        <v>1041</v>
      </c>
      <c r="R64" s="169" t="s">
        <v>1244</v>
      </c>
    </row>
    <row r="65" spans="1:18" x14ac:dyDescent="0.25">
      <c r="A65" s="181"/>
      <c r="B65" s="182" t="s">
        <v>713</v>
      </c>
      <c r="C65" s="168"/>
      <c r="H65" s="169"/>
      <c r="I65" s="169"/>
      <c r="J65" s="94" t="str">
        <f t="shared" si="1"/>
        <v/>
      </c>
      <c r="P65" s="197" t="s">
        <v>1042</v>
      </c>
      <c r="Q65" s="200" t="s">
        <v>1042</v>
      </c>
      <c r="R65" s="169" t="s">
        <v>1245</v>
      </c>
    </row>
    <row r="66" spans="1:18" ht="15.75" thickBot="1" x14ac:dyDescent="0.3">
      <c r="A66" s="181"/>
      <c r="B66" s="182" t="s">
        <v>714</v>
      </c>
      <c r="C66" s="168"/>
      <c r="H66" s="169"/>
      <c r="I66" s="169"/>
      <c r="J66" s="94" t="str">
        <f t="shared" ref="J66:J75" si="2">TRIM(CLEAN(H66))</f>
        <v/>
      </c>
      <c r="P66" s="197" t="s">
        <v>1043</v>
      </c>
      <c r="Q66" s="200" t="s">
        <v>1047</v>
      </c>
      <c r="R66" s="169" t="s">
        <v>1246</v>
      </c>
    </row>
    <row r="67" spans="1:18" ht="15.75" thickBot="1" x14ac:dyDescent="0.3">
      <c r="A67" s="181"/>
      <c r="B67" s="182" t="s">
        <v>715</v>
      </c>
      <c r="C67" s="168"/>
      <c r="D67" s="194" t="s">
        <v>1102</v>
      </c>
      <c r="E67" s="192">
        <f>IF(C67=1,0.5,0)</f>
        <v>0</v>
      </c>
      <c r="H67" s="169"/>
      <c r="I67" s="169"/>
      <c r="J67" s="94" t="str">
        <f t="shared" si="2"/>
        <v/>
      </c>
      <c r="P67" s="197" t="s">
        <v>1044</v>
      </c>
      <c r="Q67" s="200" t="s">
        <v>1047</v>
      </c>
      <c r="R67" s="169" t="s">
        <v>1246</v>
      </c>
    </row>
    <row r="68" spans="1:18" x14ac:dyDescent="0.25">
      <c r="A68" s="181"/>
      <c r="B68" s="182" t="s">
        <v>716</v>
      </c>
      <c r="C68" s="168"/>
      <c r="H68" s="169"/>
      <c r="I68" s="169"/>
      <c r="J68" s="94" t="str">
        <f t="shared" si="2"/>
        <v/>
      </c>
      <c r="P68" s="197" t="s">
        <v>1045</v>
      </c>
      <c r="Q68" s="200" t="s">
        <v>1047</v>
      </c>
      <c r="R68" s="169" t="s">
        <v>1246</v>
      </c>
    </row>
    <row r="69" spans="1:18" x14ac:dyDescent="0.25">
      <c r="A69" s="181"/>
      <c r="B69" s="182" t="s">
        <v>717</v>
      </c>
      <c r="C69" s="168" t="s">
        <v>1283</v>
      </c>
      <c r="H69" s="169"/>
      <c r="I69" s="169" t="s">
        <v>1283</v>
      </c>
      <c r="J69" s="94" t="str">
        <f t="shared" si="2"/>
        <v/>
      </c>
      <c r="P69" s="197" t="s">
        <v>1046</v>
      </c>
      <c r="Q69" s="200" t="s">
        <v>1047</v>
      </c>
      <c r="R69" s="169" t="s">
        <v>1246</v>
      </c>
    </row>
    <row r="70" spans="1:18" x14ac:dyDescent="0.25">
      <c r="A70" s="181"/>
      <c r="B70" s="182" t="s">
        <v>718</v>
      </c>
      <c r="C70" s="168"/>
      <c r="H70" s="169"/>
      <c r="I70" s="169"/>
      <c r="J70" s="94" t="str">
        <f t="shared" si="2"/>
        <v/>
      </c>
      <c r="P70" s="197" t="s">
        <v>1047</v>
      </c>
      <c r="Q70" s="200" t="s">
        <v>1047</v>
      </c>
      <c r="R70" s="169" t="s">
        <v>1246</v>
      </c>
    </row>
    <row r="71" spans="1:18" x14ac:dyDescent="0.25">
      <c r="A71" s="181"/>
      <c r="B71" s="182" t="s">
        <v>719</v>
      </c>
      <c r="C71" s="168"/>
      <c r="H71" s="169"/>
      <c r="I71" s="169"/>
      <c r="J71" s="94" t="str">
        <f t="shared" si="2"/>
        <v/>
      </c>
      <c r="P71" s="197" t="s">
        <v>1048</v>
      </c>
      <c r="Q71" s="200" t="s">
        <v>1047</v>
      </c>
      <c r="R71" s="169" t="s">
        <v>1246</v>
      </c>
    </row>
    <row r="72" spans="1:18" x14ac:dyDescent="0.25">
      <c r="A72" s="181"/>
      <c r="B72" s="182" t="s">
        <v>720</v>
      </c>
      <c r="C72" s="168"/>
      <c r="H72" s="169"/>
      <c r="I72" s="169"/>
      <c r="J72" s="94" t="str">
        <f t="shared" si="2"/>
        <v/>
      </c>
      <c r="P72" s="197" t="s">
        <v>1049</v>
      </c>
      <c r="Q72" s="200" t="s">
        <v>1049</v>
      </c>
      <c r="R72" s="169" t="s">
        <v>1246</v>
      </c>
    </row>
    <row r="73" spans="1:18" x14ac:dyDescent="0.25">
      <c r="A73" s="181"/>
      <c r="B73" s="182" t="s">
        <v>721</v>
      </c>
      <c r="C73" s="168"/>
      <c r="H73" s="169"/>
      <c r="I73" s="169"/>
      <c r="J73" s="94" t="str">
        <f t="shared" si="2"/>
        <v/>
      </c>
      <c r="P73" s="197" t="s">
        <v>1050</v>
      </c>
      <c r="Q73" s="200" t="s">
        <v>1049</v>
      </c>
      <c r="R73" s="169" t="s">
        <v>1246</v>
      </c>
    </row>
    <row r="74" spans="1:18" x14ac:dyDescent="0.25">
      <c r="A74" s="181"/>
      <c r="B74" s="182" t="s">
        <v>722</v>
      </c>
      <c r="C74" s="168"/>
      <c r="H74" s="169"/>
      <c r="I74" s="169"/>
      <c r="J74" s="94" t="str">
        <f t="shared" si="2"/>
        <v/>
      </c>
      <c r="P74" s="197" t="s">
        <v>1051</v>
      </c>
      <c r="Q74" s="200" t="s">
        <v>1049</v>
      </c>
      <c r="R74" s="169" t="s">
        <v>1246</v>
      </c>
    </row>
    <row r="75" spans="1:18" x14ac:dyDescent="0.25">
      <c r="A75" s="181"/>
      <c r="B75" s="182" t="s">
        <v>723</v>
      </c>
      <c r="C75" s="168"/>
      <c r="H75" s="169"/>
      <c r="I75" s="169"/>
      <c r="J75" s="94" t="str">
        <f t="shared" si="2"/>
        <v/>
      </c>
      <c r="P75" s="197" t="s">
        <v>1052</v>
      </c>
      <c r="Q75" s="200" t="s">
        <v>1049</v>
      </c>
      <c r="R75" s="169" t="s">
        <v>1246</v>
      </c>
    </row>
    <row r="76" spans="1:18" x14ac:dyDescent="0.25">
      <c r="A76" s="181" t="s">
        <v>495</v>
      </c>
      <c r="B76" s="182" t="s">
        <v>724</v>
      </c>
      <c r="H76" s="169"/>
      <c r="I76" s="169"/>
      <c r="J76" s="94" t="str">
        <f>IF(H76="","",H76)</f>
        <v/>
      </c>
      <c r="P76" s="197" t="s">
        <v>1053</v>
      </c>
      <c r="Q76" s="200" t="s">
        <v>1049</v>
      </c>
      <c r="R76" s="169" t="s">
        <v>1246</v>
      </c>
    </row>
    <row r="77" spans="1:18" ht="15.75" thickBot="1" x14ac:dyDescent="0.3">
      <c r="A77" s="181" t="s">
        <v>91</v>
      </c>
      <c r="B77" s="182" t="s">
        <v>725</v>
      </c>
      <c r="H77" s="169"/>
      <c r="I77" s="169"/>
      <c r="J77" s="94" t="str">
        <f t="shared" ref="J77:J138" si="3">IF(H77="","",H77)</f>
        <v/>
      </c>
      <c r="P77" s="197" t="s">
        <v>1054</v>
      </c>
      <c r="Q77" s="200" t="s">
        <v>1049</v>
      </c>
      <c r="R77" s="169" t="s">
        <v>1246</v>
      </c>
    </row>
    <row r="78" spans="1:18" ht="15.75" thickBot="1" x14ac:dyDescent="0.3">
      <c r="A78" s="181" t="s">
        <v>92</v>
      </c>
      <c r="B78" s="182" t="s">
        <v>726</v>
      </c>
      <c r="D78" s="194" t="s">
        <v>1089</v>
      </c>
      <c r="E78" s="192" t="str">
        <f>IF(OR(C78=1,C79=1,C80=1,C81=1),0.394,"")</f>
        <v/>
      </c>
      <c r="H78" s="169"/>
      <c r="I78" s="169"/>
      <c r="J78" s="94" t="str">
        <f t="shared" si="3"/>
        <v/>
      </c>
      <c r="P78" s="197" t="s">
        <v>1055</v>
      </c>
      <c r="Q78" s="200" t="s">
        <v>1049</v>
      </c>
      <c r="R78" s="169" t="s">
        <v>1246</v>
      </c>
    </row>
    <row r="79" spans="1:18" x14ac:dyDescent="0.25">
      <c r="A79" s="181" t="s">
        <v>94</v>
      </c>
      <c r="B79" s="182" t="s">
        <v>727</v>
      </c>
      <c r="H79" s="169"/>
      <c r="I79" s="169"/>
      <c r="J79" s="94" t="str">
        <f t="shared" si="3"/>
        <v/>
      </c>
      <c r="P79" s="197" t="s">
        <v>1056</v>
      </c>
      <c r="Q79" s="200" t="s">
        <v>1049</v>
      </c>
      <c r="R79" s="169" t="s">
        <v>1246</v>
      </c>
    </row>
    <row r="80" spans="1:18" x14ac:dyDescent="0.25">
      <c r="A80" s="181" t="s">
        <v>93</v>
      </c>
      <c r="B80" s="182" t="s">
        <v>728</v>
      </c>
      <c r="H80" s="169"/>
      <c r="I80" s="169"/>
      <c r="J80" s="94" t="str">
        <f t="shared" si="3"/>
        <v/>
      </c>
      <c r="P80" s="197" t="s">
        <v>1057</v>
      </c>
      <c r="Q80" s="200" t="s">
        <v>1049</v>
      </c>
      <c r="R80" s="169" t="s">
        <v>1246</v>
      </c>
    </row>
    <row r="81" spans="1:18" ht="15.75" thickBot="1" x14ac:dyDescent="0.3">
      <c r="A81" s="181" t="s">
        <v>95</v>
      </c>
      <c r="B81" s="182" t="s">
        <v>729</v>
      </c>
      <c r="H81" s="169"/>
      <c r="I81" s="169"/>
      <c r="J81" s="94" t="str">
        <f t="shared" si="3"/>
        <v/>
      </c>
      <c r="P81" s="198" t="s">
        <v>1058</v>
      </c>
      <c r="Q81" s="200" t="s">
        <v>1049</v>
      </c>
      <c r="R81" s="169" t="s">
        <v>1246</v>
      </c>
    </row>
    <row r="82" spans="1:18" x14ac:dyDescent="0.25">
      <c r="A82" s="181" t="s">
        <v>96</v>
      </c>
      <c r="B82" s="182" t="s">
        <v>730</v>
      </c>
      <c r="H82" s="169"/>
      <c r="I82" s="169"/>
      <c r="J82" s="94" t="str">
        <f t="shared" si="3"/>
        <v/>
      </c>
      <c r="P82" s="201" t="s">
        <v>987</v>
      </c>
      <c r="Q82" s="201" t="s">
        <v>987</v>
      </c>
      <c r="R82" t="s">
        <v>1247</v>
      </c>
    </row>
    <row r="83" spans="1:18" ht="15.75" thickBot="1" x14ac:dyDescent="0.3">
      <c r="A83" s="181" t="s">
        <v>97</v>
      </c>
      <c r="B83" s="182" t="s">
        <v>731</v>
      </c>
      <c r="H83" s="169"/>
      <c r="I83" s="169"/>
      <c r="J83" s="94" t="str">
        <f t="shared" si="3"/>
        <v/>
      </c>
      <c r="P83" s="201" t="s">
        <v>1059</v>
      </c>
      <c r="Q83" s="201" t="s">
        <v>1059</v>
      </c>
      <c r="R83" t="s">
        <v>1248</v>
      </c>
    </row>
    <row r="84" spans="1:18" ht="15.75" thickBot="1" x14ac:dyDescent="0.3">
      <c r="A84" s="181" t="s">
        <v>98</v>
      </c>
      <c r="B84" s="182" t="s">
        <v>732</v>
      </c>
      <c r="D84" s="424" t="s">
        <v>732</v>
      </c>
      <c r="E84" s="192" t="str">
        <f>IF(OR(C90&lt;&gt;"",C88&lt;&gt;"",C86&lt;&gt;""),1,"")</f>
        <v/>
      </c>
      <c r="H84" s="169"/>
      <c r="I84" s="169"/>
      <c r="J84" s="94" t="str">
        <f t="shared" si="3"/>
        <v/>
      </c>
      <c r="P84" s="201" t="s">
        <v>1062</v>
      </c>
      <c r="Q84" s="201" t="s">
        <v>1059</v>
      </c>
      <c r="R84" s="169" t="s">
        <v>1248</v>
      </c>
    </row>
    <row r="85" spans="1:18" x14ac:dyDescent="0.25">
      <c r="A85" s="181" t="s">
        <v>99</v>
      </c>
      <c r="B85" s="182" t="s">
        <v>733</v>
      </c>
      <c r="C85" t="s">
        <v>1284</v>
      </c>
      <c r="H85" s="169"/>
      <c r="I85" s="169" t="s">
        <v>1284</v>
      </c>
      <c r="J85" s="94" t="str">
        <f t="shared" si="3"/>
        <v/>
      </c>
      <c r="P85" s="201" t="s">
        <v>1063</v>
      </c>
      <c r="Q85" s="201" t="s">
        <v>1063</v>
      </c>
      <c r="R85" s="169" t="s">
        <v>1246</v>
      </c>
    </row>
    <row r="86" spans="1:18" x14ac:dyDescent="0.25">
      <c r="A86" s="181" t="s">
        <v>100</v>
      </c>
      <c r="B86" s="182" t="s">
        <v>734</v>
      </c>
      <c r="H86" s="169"/>
      <c r="I86" s="169"/>
      <c r="J86" s="94" t="str">
        <f t="shared" si="3"/>
        <v/>
      </c>
      <c r="P86" s="201" t="s">
        <v>988</v>
      </c>
      <c r="Q86" t="s">
        <v>987</v>
      </c>
      <c r="R86" s="478" t="s">
        <v>1247</v>
      </c>
    </row>
    <row r="87" spans="1:18" x14ac:dyDescent="0.25">
      <c r="A87" s="181" t="s">
        <v>101</v>
      </c>
      <c r="B87" s="182" t="s">
        <v>735</v>
      </c>
      <c r="H87" s="169"/>
      <c r="I87" s="169"/>
      <c r="J87" s="94" t="str">
        <f t="shared" si="3"/>
        <v/>
      </c>
      <c r="P87" s="201" t="s">
        <v>1065</v>
      </c>
      <c r="Q87" t="s">
        <v>1063</v>
      </c>
      <c r="R87" s="169" t="s">
        <v>1246</v>
      </c>
    </row>
    <row r="88" spans="1:18" x14ac:dyDescent="0.25">
      <c r="A88" s="181" t="s">
        <v>102</v>
      </c>
      <c r="B88" s="182" t="s">
        <v>736</v>
      </c>
      <c r="H88" s="169"/>
      <c r="I88" s="169"/>
      <c r="J88" s="94" t="str">
        <f t="shared" si="3"/>
        <v/>
      </c>
      <c r="P88" s="201" t="s">
        <v>1064</v>
      </c>
      <c r="Q88" t="s">
        <v>1064</v>
      </c>
      <c r="R88" s="478" t="s">
        <v>1244</v>
      </c>
    </row>
    <row r="89" spans="1:18" x14ac:dyDescent="0.25">
      <c r="A89" s="181" t="s">
        <v>103</v>
      </c>
      <c r="B89" s="182" t="s">
        <v>737</v>
      </c>
      <c r="H89" s="169"/>
      <c r="I89" s="169"/>
      <c r="J89" s="94" t="str">
        <f t="shared" si="3"/>
        <v/>
      </c>
      <c r="P89" s="201" t="s">
        <v>1060</v>
      </c>
      <c r="Q89" s="201" t="s">
        <v>1060</v>
      </c>
      <c r="R89" s="169" t="s">
        <v>1247</v>
      </c>
    </row>
    <row r="90" spans="1:18" x14ac:dyDescent="0.25">
      <c r="A90" s="181" t="s">
        <v>104</v>
      </c>
      <c r="B90" s="182" t="s">
        <v>738</v>
      </c>
      <c r="E90" s="177"/>
      <c r="H90" s="169"/>
      <c r="I90" s="169"/>
      <c r="J90" s="94" t="str">
        <f t="shared" si="3"/>
        <v/>
      </c>
      <c r="P90" s="201" t="s">
        <v>1066</v>
      </c>
      <c r="Q90" s="201" t="s">
        <v>1066</v>
      </c>
      <c r="R90" s="169" t="s">
        <v>1248</v>
      </c>
    </row>
    <row r="91" spans="1:18" x14ac:dyDescent="0.25">
      <c r="A91" s="181" t="s">
        <v>105</v>
      </c>
      <c r="B91" s="182" t="s">
        <v>739</v>
      </c>
      <c r="H91" s="169"/>
      <c r="I91" s="169"/>
      <c r="J91" s="94" t="str">
        <f t="shared" si="3"/>
        <v/>
      </c>
      <c r="P91" s="201" t="s">
        <v>1067</v>
      </c>
      <c r="Q91" s="201" t="s">
        <v>1066</v>
      </c>
      <c r="R91" s="169" t="s">
        <v>1248</v>
      </c>
    </row>
    <row r="92" spans="1:18" x14ac:dyDescent="0.25">
      <c r="A92" s="181" t="s">
        <v>106</v>
      </c>
      <c r="B92" s="182" t="s">
        <v>740</v>
      </c>
      <c r="H92" s="169"/>
      <c r="I92" s="169"/>
      <c r="J92" s="94" t="str">
        <f t="shared" si="3"/>
        <v/>
      </c>
      <c r="P92" s="201" t="s">
        <v>1068</v>
      </c>
      <c r="Q92" s="201" t="s">
        <v>1068</v>
      </c>
      <c r="R92" s="169" t="s">
        <v>1246</v>
      </c>
    </row>
    <row r="93" spans="1:18" ht="15.75" thickBot="1" x14ac:dyDescent="0.3">
      <c r="A93" s="181" t="s">
        <v>107</v>
      </c>
      <c r="B93" s="182" t="s">
        <v>741</v>
      </c>
      <c r="E93" s="177"/>
      <c r="H93" s="169"/>
      <c r="I93" s="169"/>
      <c r="J93" s="94" t="str">
        <f t="shared" si="3"/>
        <v/>
      </c>
      <c r="P93" s="201" t="s">
        <v>1061</v>
      </c>
      <c r="Q93" s="169" t="s">
        <v>1060</v>
      </c>
      <c r="R93" s="478" t="s">
        <v>1247</v>
      </c>
    </row>
    <row r="94" spans="1:18" ht="15.75" thickBot="1" x14ac:dyDescent="0.3">
      <c r="A94" s="181" t="s">
        <v>652</v>
      </c>
      <c r="B94" s="182" t="s">
        <v>742</v>
      </c>
      <c r="D94" s="194" t="s">
        <v>698</v>
      </c>
      <c r="E94" s="192">
        <f>IF(C50&lt;&gt;0,C50,C94)</f>
        <v>1</v>
      </c>
      <c r="H94" s="169"/>
      <c r="I94" s="169"/>
      <c r="J94" s="94" t="str">
        <f t="shared" si="3"/>
        <v/>
      </c>
      <c r="P94" s="201" t="s">
        <v>1069</v>
      </c>
      <c r="Q94" s="169" t="s">
        <v>1068</v>
      </c>
      <c r="R94" s="169" t="s">
        <v>1246</v>
      </c>
    </row>
    <row r="95" spans="1:18" x14ac:dyDescent="0.25">
      <c r="A95" s="181" t="s">
        <v>110</v>
      </c>
      <c r="B95" s="182" t="s">
        <v>743</v>
      </c>
      <c r="E95" s="177"/>
      <c r="H95" s="169"/>
      <c r="I95" s="169"/>
      <c r="J95" s="94" t="str">
        <f t="shared" si="3"/>
        <v/>
      </c>
      <c r="P95" s="201" t="s">
        <v>1070</v>
      </c>
      <c r="Q95" s="169" t="s">
        <v>1070</v>
      </c>
      <c r="R95" s="478" t="s">
        <v>1244</v>
      </c>
    </row>
    <row r="96" spans="1:18" x14ac:dyDescent="0.25">
      <c r="A96" s="181" t="s">
        <v>111</v>
      </c>
      <c r="B96" s="182" t="s">
        <v>744</v>
      </c>
      <c r="C96">
        <v>1</v>
      </c>
      <c r="H96" s="169"/>
      <c r="I96" s="169">
        <v>1</v>
      </c>
      <c r="J96" s="94" t="str">
        <f t="shared" si="3"/>
        <v/>
      </c>
      <c r="P96" s="201" t="s">
        <v>1071</v>
      </c>
      <c r="Q96" t="s">
        <v>1071</v>
      </c>
      <c r="R96" s="169" t="s">
        <v>1247</v>
      </c>
    </row>
    <row r="97" spans="1:18" x14ac:dyDescent="0.25">
      <c r="A97" s="181" t="s">
        <v>112</v>
      </c>
      <c r="B97" s="182" t="s">
        <v>745</v>
      </c>
      <c r="H97" s="169"/>
      <c r="I97" s="169"/>
      <c r="J97" s="94" t="str">
        <f t="shared" si="3"/>
        <v/>
      </c>
      <c r="P97" s="201" t="s">
        <v>1072</v>
      </c>
      <c r="Q97" t="s">
        <v>1072</v>
      </c>
      <c r="R97" s="169" t="s">
        <v>1248</v>
      </c>
    </row>
    <row r="98" spans="1:18" x14ac:dyDescent="0.25">
      <c r="A98" s="181" t="s">
        <v>113</v>
      </c>
      <c r="B98" s="182" t="s">
        <v>746</v>
      </c>
      <c r="F98" s="177"/>
      <c r="H98" s="169"/>
      <c r="I98" s="169"/>
      <c r="J98" s="94" t="str">
        <f t="shared" si="3"/>
        <v/>
      </c>
      <c r="P98" s="201" t="s">
        <v>1073</v>
      </c>
      <c r="Q98" t="s">
        <v>1072</v>
      </c>
      <c r="R98" s="169" t="s">
        <v>1248</v>
      </c>
    </row>
    <row r="99" spans="1:18" x14ac:dyDescent="0.25">
      <c r="A99" s="181" t="s">
        <v>114</v>
      </c>
      <c r="B99" s="182" t="s">
        <v>747</v>
      </c>
      <c r="C99">
        <v>1</v>
      </c>
      <c r="H99" s="169"/>
      <c r="I99" s="169">
        <v>1</v>
      </c>
      <c r="J99" s="94" t="str">
        <f t="shared" si="3"/>
        <v/>
      </c>
      <c r="P99" s="201" t="s">
        <v>1074</v>
      </c>
      <c r="Q99" t="s">
        <v>1074</v>
      </c>
      <c r="R99" s="169" t="s">
        <v>1246</v>
      </c>
    </row>
    <row r="100" spans="1:18" x14ac:dyDescent="0.25">
      <c r="A100" s="181" t="s">
        <v>115</v>
      </c>
      <c r="B100" s="182" t="s">
        <v>748</v>
      </c>
      <c r="H100" s="169"/>
      <c r="I100" s="169"/>
      <c r="J100" s="94" t="str">
        <f t="shared" si="3"/>
        <v/>
      </c>
      <c r="P100" s="201" t="s">
        <v>1076</v>
      </c>
      <c r="Q100" t="s">
        <v>1071</v>
      </c>
      <c r="R100" s="478" t="s">
        <v>1247</v>
      </c>
    </row>
    <row r="101" spans="1:18" x14ac:dyDescent="0.25">
      <c r="A101" s="181" t="s">
        <v>116</v>
      </c>
      <c r="B101" s="182" t="s">
        <v>749</v>
      </c>
      <c r="H101" s="169"/>
      <c r="I101" s="169"/>
      <c r="J101" s="94" t="str">
        <f t="shared" si="3"/>
        <v/>
      </c>
      <c r="P101" s="201" t="s">
        <v>1077</v>
      </c>
      <c r="Q101" t="s">
        <v>1074</v>
      </c>
      <c r="R101" s="169" t="s">
        <v>1246</v>
      </c>
    </row>
    <row r="102" spans="1:18" x14ac:dyDescent="0.25">
      <c r="A102" s="181" t="s">
        <v>117</v>
      </c>
      <c r="B102" s="182" t="s">
        <v>750</v>
      </c>
      <c r="H102" s="169"/>
      <c r="I102" s="169"/>
      <c r="J102" s="94" t="str">
        <f t="shared" si="3"/>
        <v/>
      </c>
      <c r="P102" s="201" t="s">
        <v>1075</v>
      </c>
      <c r="Q102" t="s">
        <v>1075</v>
      </c>
      <c r="R102" s="478" t="s">
        <v>1244</v>
      </c>
    </row>
    <row r="103" spans="1:18" x14ac:dyDescent="0.25">
      <c r="A103" s="181" t="s">
        <v>621</v>
      </c>
      <c r="B103" s="182" t="s">
        <v>751</v>
      </c>
      <c r="H103" s="169"/>
      <c r="I103" s="169"/>
      <c r="J103" s="94" t="str">
        <f t="shared" si="3"/>
        <v/>
      </c>
      <c r="P103" s="201" t="s">
        <v>1078</v>
      </c>
      <c r="Q103" s="169" t="s">
        <v>1078</v>
      </c>
      <c r="R103" s="169" t="s">
        <v>1247</v>
      </c>
    </row>
    <row r="104" spans="1:18" x14ac:dyDescent="0.25">
      <c r="A104" s="181" t="s">
        <v>623</v>
      </c>
      <c r="B104" s="182" t="s">
        <v>752</v>
      </c>
      <c r="H104" s="169"/>
      <c r="I104" s="169"/>
      <c r="J104" s="94" t="str">
        <f t="shared" si="3"/>
        <v/>
      </c>
      <c r="P104" s="201" t="s">
        <v>1079</v>
      </c>
      <c r="Q104" s="169" t="s">
        <v>1079</v>
      </c>
      <c r="R104" s="169" t="s">
        <v>1248</v>
      </c>
    </row>
    <row r="105" spans="1:18" x14ac:dyDescent="0.25">
      <c r="A105" s="181" t="s">
        <v>438</v>
      </c>
      <c r="B105" s="182" t="s">
        <v>753</v>
      </c>
      <c r="C105">
        <v>1</v>
      </c>
      <c r="H105" s="169"/>
      <c r="I105" s="169">
        <v>1</v>
      </c>
      <c r="J105" s="94" t="str">
        <f t="shared" si="3"/>
        <v/>
      </c>
      <c r="P105" s="201" t="s">
        <v>1080</v>
      </c>
      <c r="Q105" s="169" t="s">
        <v>1079</v>
      </c>
      <c r="R105" s="169" t="s">
        <v>1248</v>
      </c>
    </row>
    <row r="106" spans="1:18" ht="15.75" thickBot="1" x14ac:dyDescent="0.3">
      <c r="A106" s="181" t="s">
        <v>439</v>
      </c>
      <c r="B106" s="182" t="s">
        <v>754</v>
      </c>
      <c r="H106" s="169"/>
      <c r="I106" s="169"/>
      <c r="J106" s="94" t="str">
        <f t="shared" si="3"/>
        <v/>
      </c>
      <c r="P106" s="201" t="s">
        <v>1081</v>
      </c>
      <c r="Q106" s="169" t="s">
        <v>1081</v>
      </c>
      <c r="R106" s="169" t="s">
        <v>1246</v>
      </c>
    </row>
    <row r="107" spans="1:18" ht="15.75" thickBot="1" x14ac:dyDescent="0.3">
      <c r="A107" s="181" t="s">
        <v>440</v>
      </c>
      <c r="B107" s="182" t="s">
        <v>755</v>
      </c>
      <c r="D107" s="194" t="s">
        <v>1086</v>
      </c>
      <c r="E107" s="193">
        <f>IF(C32="",0,C32+E108)</f>
        <v>3.25</v>
      </c>
      <c r="H107" s="169"/>
      <c r="I107" s="169"/>
      <c r="J107" s="94" t="str">
        <f t="shared" si="3"/>
        <v/>
      </c>
      <c r="P107" s="201" t="s">
        <v>1082</v>
      </c>
      <c r="Q107" s="169" t="s">
        <v>1078</v>
      </c>
      <c r="R107" s="478" t="s">
        <v>1247</v>
      </c>
    </row>
    <row r="108" spans="1:18" ht="15.75" thickBot="1" x14ac:dyDescent="0.3">
      <c r="A108" s="181" t="s">
        <v>441</v>
      </c>
      <c r="B108" s="182" t="s">
        <v>756</v>
      </c>
      <c r="E108" s="192">
        <f>IF(OR(C108=1,C109=1,C110=1,C117=1,C118=1,C119=1,C126=1,C127=1,C128=1),"1 1/4",0)</f>
        <v>0</v>
      </c>
      <c r="H108" s="169"/>
      <c r="I108" s="169"/>
      <c r="J108" s="94" t="str">
        <f t="shared" si="3"/>
        <v/>
      </c>
      <c r="P108" s="201" t="s">
        <v>1083</v>
      </c>
      <c r="Q108" s="169" t="s">
        <v>1081</v>
      </c>
      <c r="R108" s="169" t="s">
        <v>1246</v>
      </c>
    </row>
    <row r="109" spans="1:18" x14ac:dyDescent="0.25">
      <c r="A109" s="181" t="s">
        <v>442</v>
      </c>
      <c r="B109" s="182" t="s">
        <v>757</v>
      </c>
      <c r="H109" s="169"/>
      <c r="I109" s="169"/>
      <c r="J109" s="94" t="str">
        <f t="shared" si="3"/>
        <v/>
      </c>
      <c r="P109" s="201" t="s">
        <v>1084</v>
      </c>
      <c r="Q109" s="169" t="s">
        <v>1084</v>
      </c>
      <c r="R109" s="478" t="s">
        <v>1244</v>
      </c>
    </row>
    <row r="110" spans="1:18" x14ac:dyDescent="0.25">
      <c r="A110" s="181" t="s">
        <v>443</v>
      </c>
      <c r="B110" s="182" t="s">
        <v>758</v>
      </c>
      <c r="H110" s="169"/>
      <c r="I110" s="169"/>
      <c r="J110" s="94" t="str">
        <f t="shared" si="3"/>
        <v/>
      </c>
      <c r="P110" s="201" t="s">
        <v>1090</v>
      </c>
      <c r="Q110" s="201" t="s">
        <v>1090</v>
      </c>
      <c r="R110" s="478" t="s">
        <v>1247</v>
      </c>
    </row>
    <row r="111" spans="1:18" x14ac:dyDescent="0.25">
      <c r="A111" s="181" t="s">
        <v>445</v>
      </c>
      <c r="B111" s="182" t="s">
        <v>759</v>
      </c>
      <c r="H111" s="169"/>
      <c r="I111" s="169"/>
      <c r="J111" s="94" t="str">
        <f t="shared" si="3"/>
        <v/>
      </c>
      <c r="P111" s="201" t="s">
        <v>1091</v>
      </c>
      <c r="Q111" s="201" t="s">
        <v>1091</v>
      </c>
      <c r="R111" s="478" t="s">
        <v>1247</v>
      </c>
    </row>
    <row r="112" spans="1:18" x14ac:dyDescent="0.25">
      <c r="A112" s="181" t="s">
        <v>444</v>
      </c>
      <c r="B112" s="182" t="s">
        <v>760</v>
      </c>
      <c r="D112" s="67" t="s">
        <v>1107</v>
      </c>
      <c r="H112" s="169"/>
      <c r="I112" s="169"/>
      <c r="J112" s="94" t="str">
        <f t="shared" si="3"/>
        <v/>
      </c>
      <c r="P112" s="201" t="s">
        <v>1092</v>
      </c>
      <c r="Q112" s="201" t="s">
        <v>1092</v>
      </c>
      <c r="R112" s="478" t="s">
        <v>1247</v>
      </c>
    </row>
    <row r="113" spans="1:18" x14ac:dyDescent="0.25">
      <c r="A113" s="187" t="s">
        <v>446</v>
      </c>
      <c r="B113" s="188" t="s">
        <v>761</v>
      </c>
      <c r="H113" s="169"/>
      <c r="I113" s="169"/>
      <c r="J113" s="94" t="str">
        <f t="shared" si="3"/>
        <v/>
      </c>
      <c r="P113" s="201" t="s">
        <v>1093</v>
      </c>
      <c r="Q113" s="201" t="s">
        <v>1093</v>
      </c>
      <c r="R113" s="478" t="s">
        <v>1247</v>
      </c>
    </row>
    <row r="114" spans="1:18" x14ac:dyDescent="0.25">
      <c r="A114" s="181" t="s">
        <v>447</v>
      </c>
      <c r="B114" s="182" t="s">
        <v>762</v>
      </c>
      <c r="H114" s="169"/>
      <c r="I114" s="169"/>
      <c r="J114" s="94" t="str">
        <f t="shared" si="3"/>
        <v/>
      </c>
    </row>
    <row r="115" spans="1:18" x14ac:dyDescent="0.25">
      <c r="A115" s="181" t="s">
        <v>448</v>
      </c>
      <c r="B115" s="182" t="s">
        <v>763</v>
      </c>
      <c r="H115" s="169"/>
      <c r="I115" s="169"/>
      <c r="J115" s="94" t="str">
        <f t="shared" si="3"/>
        <v/>
      </c>
    </row>
    <row r="116" spans="1:18" x14ac:dyDescent="0.25">
      <c r="A116" s="181" t="s">
        <v>449</v>
      </c>
      <c r="B116" s="182" t="s">
        <v>764</v>
      </c>
      <c r="H116" s="169"/>
      <c r="I116" s="169"/>
      <c r="J116" s="94" t="str">
        <f t="shared" si="3"/>
        <v/>
      </c>
    </row>
    <row r="117" spans="1:18" x14ac:dyDescent="0.25">
      <c r="A117" s="181" t="s">
        <v>450</v>
      </c>
      <c r="B117" s="182" t="s">
        <v>765</v>
      </c>
      <c r="H117" s="169"/>
      <c r="I117" s="169"/>
      <c r="J117" s="94" t="str">
        <f t="shared" si="3"/>
        <v/>
      </c>
    </row>
    <row r="118" spans="1:18" x14ac:dyDescent="0.25">
      <c r="A118" s="181" t="s">
        <v>451</v>
      </c>
      <c r="B118" s="182" t="s">
        <v>766</v>
      </c>
      <c r="H118" s="169"/>
      <c r="I118" s="169"/>
      <c r="J118" s="94" t="str">
        <f t="shared" si="3"/>
        <v/>
      </c>
    </row>
    <row r="119" spans="1:18" x14ac:dyDescent="0.25">
      <c r="A119" s="181" t="s">
        <v>452</v>
      </c>
      <c r="B119" s="182" t="s">
        <v>767</v>
      </c>
      <c r="H119" s="169"/>
      <c r="I119" s="169"/>
      <c r="J119" s="94" t="str">
        <f t="shared" si="3"/>
        <v/>
      </c>
    </row>
    <row r="120" spans="1:18" x14ac:dyDescent="0.25">
      <c r="A120" s="181" t="s">
        <v>453</v>
      </c>
      <c r="B120" s="182" t="s">
        <v>768</v>
      </c>
      <c r="H120" s="169"/>
      <c r="I120" s="169"/>
      <c r="J120" s="94" t="str">
        <f t="shared" si="3"/>
        <v/>
      </c>
    </row>
    <row r="121" spans="1:18" x14ac:dyDescent="0.25">
      <c r="A121" s="181" t="s">
        <v>454</v>
      </c>
      <c r="B121" s="182" t="s">
        <v>769</v>
      </c>
      <c r="H121" s="169"/>
      <c r="I121" s="169"/>
      <c r="J121" s="94" t="str">
        <f t="shared" si="3"/>
        <v/>
      </c>
    </row>
    <row r="122" spans="1:18" x14ac:dyDescent="0.25">
      <c r="A122" s="187" t="s">
        <v>455</v>
      </c>
      <c r="B122" s="188" t="s">
        <v>770</v>
      </c>
      <c r="H122" s="169"/>
      <c r="I122" s="169"/>
      <c r="J122" s="94" t="str">
        <f t="shared" si="3"/>
        <v/>
      </c>
    </row>
    <row r="123" spans="1:18" x14ac:dyDescent="0.25">
      <c r="A123" s="181" t="s">
        <v>456</v>
      </c>
      <c r="B123" s="182" t="s">
        <v>771</v>
      </c>
      <c r="H123" s="169"/>
      <c r="I123" s="169"/>
      <c r="J123" s="94" t="str">
        <f t="shared" si="3"/>
        <v/>
      </c>
    </row>
    <row r="124" spans="1:18" x14ac:dyDescent="0.25">
      <c r="A124" s="181" t="s">
        <v>457</v>
      </c>
      <c r="B124" s="182" t="s">
        <v>772</v>
      </c>
      <c r="H124" s="169"/>
      <c r="I124" s="169"/>
      <c r="J124" s="94" t="str">
        <f t="shared" si="3"/>
        <v/>
      </c>
    </row>
    <row r="125" spans="1:18" x14ac:dyDescent="0.25">
      <c r="A125" s="181" t="s">
        <v>458</v>
      </c>
      <c r="B125" s="182" t="s">
        <v>773</v>
      </c>
      <c r="H125" s="169"/>
      <c r="I125" s="169"/>
      <c r="J125" s="94" t="str">
        <f t="shared" si="3"/>
        <v/>
      </c>
    </row>
    <row r="126" spans="1:18" x14ac:dyDescent="0.25">
      <c r="A126" s="181" t="s">
        <v>459</v>
      </c>
      <c r="B126" s="182" t="s">
        <v>774</v>
      </c>
      <c r="H126" s="169"/>
      <c r="I126" s="169"/>
      <c r="J126" s="94" t="str">
        <f t="shared" si="3"/>
        <v/>
      </c>
    </row>
    <row r="127" spans="1:18" x14ac:dyDescent="0.25">
      <c r="A127" s="181" t="s">
        <v>460</v>
      </c>
      <c r="B127" s="182" t="s">
        <v>775</v>
      </c>
      <c r="H127" s="169"/>
      <c r="I127" s="169"/>
      <c r="J127" s="94" t="str">
        <f t="shared" si="3"/>
        <v/>
      </c>
    </row>
    <row r="128" spans="1:18" x14ac:dyDescent="0.25">
      <c r="A128" s="181" t="s">
        <v>461</v>
      </c>
      <c r="B128" s="182" t="s">
        <v>776</v>
      </c>
      <c r="H128" s="169"/>
      <c r="I128" s="169"/>
      <c r="J128" s="94" t="str">
        <f t="shared" si="3"/>
        <v/>
      </c>
    </row>
    <row r="129" spans="1:10" x14ac:dyDescent="0.25">
      <c r="A129" s="181" t="s">
        <v>462</v>
      </c>
      <c r="B129" s="182" t="s">
        <v>777</v>
      </c>
      <c r="H129" s="169"/>
      <c r="I129" s="169"/>
      <c r="J129" s="94" t="str">
        <f t="shared" si="3"/>
        <v/>
      </c>
    </row>
    <row r="130" spans="1:10" x14ac:dyDescent="0.25">
      <c r="A130" s="181" t="s">
        <v>463</v>
      </c>
      <c r="B130" s="182" t="s">
        <v>778</v>
      </c>
      <c r="H130" s="169"/>
      <c r="I130" s="169"/>
      <c r="J130" s="94" t="str">
        <f t="shared" si="3"/>
        <v/>
      </c>
    </row>
    <row r="131" spans="1:10" x14ac:dyDescent="0.25">
      <c r="A131" s="187" t="s">
        <v>464</v>
      </c>
      <c r="B131" s="188" t="s">
        <v>779</v>
      </c>
      <c r="H131" s="169"/>
      <c r="I131" s="169"/>
      <c r="J131" s="94" t="str">
        <f t="shared" si="3"/>
        <v/>
      </c>
    </row>
    <row r="132" spans="1:10" x14ac:dyDescent="0.25">
      <c r="A132" s="181"/>
      <c r="B132" s="182" t="s">
        <v>780</v>
      </c>
      <c r="H132" s="169"/>
      <c r="I132" s="169"/>
      <c r="J132" s="94" t="str">
        <f t="shared" si="3"/>
        <v/>
      </c>
    </row>
    <row r="133" spans="1:10" ht="15.75" thickBot="1" x14ac:dyDescent="0.3">
      <c r="A133" s="181"/>
      <c r="B133" s="182" t="s">
        <v>781</v>
      </c>
      <c r="H133" s="169" t="s">
        <v>493</v>
      </c>
      <c r="I133" s="169"/>
      <c r="J133" s="94" t="str">
        <f t="shared" si="3"/>
        <v xml:space="preserve"> </v>
      </c>
    </row>
    <row r="134" spans="1:10" ht="15.75" thickBot="1" x14ac:dyDescent="0.3">
      <c r="A134" s="181"/>
      <c r="B134" s="182" t="s">
        <v>782</v>
      </c>
      <c r="C134" s="168"/>
      <c r="D134" s="195" t="s">
        <v>978</v>
      </c>
      <c r="E134" s="191" t="str">
        <f>IF(C134="","",ROUNDDOWN(C134,0))</f>
        <v/>
      </c>
      <c r="F134" s="185"/>
      <c r="H134" s="169">
        <v>41</v>
      </c>
      <c r="I134" s="169"/>
      <c r="J134" s="437">
        <f>IF(H134="","",H134)</f>
        <v>41</v>
      </c>
    </row>
    <row r="135" spans="1:10" x14ac:dyDescent="0.25">
      <c r="A135" s="181"/>
      <c r="B135" s="182" t="s">
        <v>783</v>
      </c>
      <c r="C135" s="168"/>
      <c r="D135" s="185"/>
      <c r="F135" s="185"/>
      <c r="H135" s="169">
        <v>47</v>
      </c>
      <c r="I135" s="169"/>
      <c r="J135" s="437">
        <f t="shared" si="3"/>
        <v>47</v>
      </c>
    </row>
    <row r="136" spans="1:10" x14ac:dyDescent="0.25">
      <c r="A136" s="181"/>
      <c r="B136" s="182" t="s">
        <v>784</v>
      </c>
      <c r="C136" s="168"/>
      <c r="H136" s="169" t="s">
        <v>493</v>
      </c>
      <c r="I136" s="169"/>
      <c r="J136" s="437" t="str">
        <f t="shared" si="3"/>
        <v xml:space="preserve"> </v>
      </c>
    </row>
    <row r="137" spans="1:10" x14ac:dyDescent="0.25">
      <c r="A137" s="181"/>
      <c r="B137" s="182" t="s">
        <v>785</v>
      </c>
      <c r="C137" s="168"/>
      <c r="D137" s="185"/>
      <c r="F137" s="185"/>
      <c r="H137" s="169">
        <v>22</v>
      </c>
      <c r="I137" s="169"/>
      <c r="J137" s="437">
        <f t="shared" si="3"/>
        <v>22</v>
      </c>
    </row>
    <row r="138" spans="1:10" x14ac:dyDescent="0.25">
      <c r="A138" s="181"/>
      <c r="B138" s="182" t="s">
        <v>786</v>
      </c>
      <c r="C138" s="168"/>
      <c r="H138" s="169">
        <v>20</v>
      </c>
      <c r="I138" s="169"/>
      <c r="J138" s="437">
        <f t="shared" si="3"/>
        <v>20</v>
      </c>
    </row>
    <row r="139" spans="1:10" ht="15.75" thickBot="1" x14ac:dyDescent="0.3">
      <c r="A139" s="181"/>
      <c r="B139" s="182" t="s">
        <v>787</v>
      </c>
      <c r="C139" s="168"/>
      <c r="H139" s="168">
        <v>33.5</v>
      </c>
      <c r="I139" s="169"/>
      <c r="J139" s="437">
        <f>IF(H139="",0,H139)</f>
        <v>33.5</v>
      </c>
    </row>
    <row r="140" spans="1:10" ht="15.75" thickBot="1" x14ac:dyDescent="0.3">
      <c r="A140" s="181"/>
      <c r="B140" s="182" t="s">
        <v>788</v>
      </c>
      <c r="C140" s="168"/>
      <c r="D140" s="195" t="s">
        <v>1085</v>
      </c>
      <c r="E140" s="193">
        <f>IF(C154="OPEN",E141-3,E141)</f>
        <v>0</v>
      </c>
      <c r="F140" s="185"/>
      <c r="H140" s="169"/>
      <c r="I140" s="169"/>
      <c r="J140" s="437">
        <f>IF(H140="",0,H140)</f>
        <v>0</v>
      </c>
    </row>
    <row r="141" spans="1:10" ht="15.75" thickBot="1" x14ac:dyDescent="0.3">
      <c r="A141" s="181"/>
      <c r="B141" s="182" t="s">
        <v>789</v>
      </c>
      <c r="C141" s="168"/>
      <c r="E141" s="193">
        <f>IF(AND(Sheet1!C139="",Sheet1!C140=""),0,IF(Sheet1!C139&gt;Sheet1!C140,Sheet1!C139,Sheet1!C140))</f>
        <v>0</v>
      </c>
      <c r="H141" s="169"/>
      <c r="I141" s="169"/>
      <c r="J141" s="437" t="str">
        <f t="shared" ref="J141:J145" si="4">IF(H141="","",H141)</f>
        <v/>
      </c>
    </row>
    <row r="142" spans="1:10" x14ac:dyDescent="0.25">
      <c r="A142" s="181"/>
      <c r="B142" s="182" t="s">
        <v>790</v>
      </c>
      <c r="C142" s="168"/>
      <c r="D142" s="185"/>
      <c r="F142" s="185"/>
      <c r="H142" s="169">
        <v>12</v>
      </c>
      <c r="I142" s="169"/>
      <c r="J142" s="437">
        <f t="shared" si="4"/>
        <v>12</v>
      </c>
    </row>
    <row r="143" spans="1:10" x14ac:dyDescent="0.25">
      <c r="A143" s="181"/>
      <c r="B143" s="182" t="s">
        <v>791</v>
      </c>
      <c r="C143" s="168"/>
      <c r="H143" s="169"/>
      <c r="I143" s="169"/>
      <c r="J143" s="437" t="str">
        <f t="shared" si="4"/>
        <v/>
      </c>
    </row>
    <row r="144" spans="1:10" x14ac:dyDescent="0.25">
      <c r="A144" s="181"/>
      <c r="B144" s="182" t="s">
        <v>792</v>
      </c>
      <c r="C144" s="168"/>
      <c r="H144" s="169"/>
      <c r="I144" s="169"/>
      <c r="J144" s="437" t="str">
        <f t="shared" si="4"/>
        <v/>
      </c>
    </row>
    <row r="145" spans="1:12" x14ac:dyDescent="0.25">
      <c r="A145" s="181"/>
      <c r="B145" s="182" t="s">
        <v>793</v>
      </c>
      <c r="C145" s="168"/>
      <c r="H145" s="169"/>
      <c r="I145" s="169"/>
      <c r="J145" s="437" t="str">
        <f t="shared" si="4"/>
        <v/>
      </c>
    </row>
    <row r="146" spans="1:12" x14ac:dyDescent="0.25">
      <c r="A146" s="181"/>
      <c r="B146" s="182" t="s">
        <v>794</v>
      </c>
      <c r="C146" s="168"/>
      <c r="D146" s="189"/>
      <c r="F146" s="186"/>
      <c r="H146" s="169"/>
      <c r="I146" s="169"/>
      <c r="J146" s="94" t="str">
        <f t="shared" ref="J146:J162" si="5">TRIM(CLEAN(H146))</f>
        <v/>
      </c>
    </row>
    <row r="147" spans="1:12" x14ac:dyDescent="0.25">
      <c r="A147" s="181"/>
      <c r="B147" s="182" t="s">
        <v>795</v>
      </c>
      <c r="C147" s="168"/>
      <c r="E147" s="189"/>
      <c r="H147" s="169"/>
      <c r="I147" s="169"/>
      <c r="J147" s="94" t="str">
        <f t="shared" si="5"/>
        <v/>
      </c>
    </row>
    <row r="148" spans="1:12" ht="15.75" thickBot="1" x14ac:dyDescent="0.3">
      <c r="A148" s="181"/>
      <c r="B148" s="182" t="s">
        <v>796</v>
      </c>
      <c r="C148" s="168"/>
      <c r="F148" s="189"/>
      <c r="H148" s="169"/>
      <c r="I148" s="169"/>
      <c r="J148" s="94" t="str">
        <f t="shared" si="5"/>
        <v/>
      </c>
    </row>
    <row r="149" spans="1:12" ht="15.75" thickBot="1" x14ac:dyDescent="0.3">
      <c r="A149" s="181"/>
      <c r="B149" s="182" t="s">
        <v>797</v>
      </c>
      <c r="C149" s="168"/>
      <c r="D149" s="194" t="s">
        <v>1103</v>
      </c>
      <c r="E149" s="192">
        <f>IF(AND(F21="TG",C149=""),0,IF(C149="",0.75,C149))</f>
        <v>0</v>
      </c>
      <c r="H149" s="169"/>
      <c r="I149" s="169"/>
      <c r="J149" s="94" t="str">
        <f t="shared" si="5"/>
        <v/>
      </c>
    </row>
    <row r="150" spans="1:12" x14ac:dyDescent="0.25">
      <c r="A150" s="181"/>
      <c r="B150" s="182" t="s">
        <v>798</v>
      </c>
      <c r="C150" s="168"/>
      <c r="H150" s="169"/>
      <c r="I150" s="169"/>
      <c r="J150" s="94" t="str">
        <f t="shared" si="5"/>
        <v/>
      </c>
    </row>
    <row r="151" spans="1:12" x14ac:dyDescent="0.25">
      <c r="A151" s="181"/>
      <c r="B151" s="182" t="s">
        <v>799</v>
      </c>
      <c r="C151" s="168"/>
      <c r="E151" s="189"/>
      <c r="H151" s="169" t="s">
        <v>493</v>
      </c>
      <c r="I151" s="169"/>
      <c r="J151" s="94" t="str">
        <f t="shared" si="5"/>
        <v/>
      </c>
    </row>
    <row r="152" spans="1:12" x14ac:dyDescent="0.25">
      <c r="A152" s="181"/>
      <c r="B152" s="182" t="s">
        <v>800</v>
      </c>
      <c r="C152" s="168"/>
      <c r="H152" s="169"/>
      <c r="I152" s="169"/>
      <c r="J152" s="94" t="str">
        <f t="shared" si="5"/>
        <v/>
      </c>
    </row>
    <row r="153" spans="1:12" ht="15.75" thickBot="1" x14ac:dyDescent="0.3">
      <c r="A153" s="181"/>
      <c r="B153" s="182" t="s">
        <v>801</v>
      </c>
      <c r="C153" s="168"/>
      <c r="H153" s="169"/>
      <c r="I153" s="169"/>
      <c r="J153" s="94" t="str">
        <f t="shared" si="5"/>
        <v/>
      </c>
    </row>
    <row r="154" spans="1:12" ht="15.75" thickBot="1" x14ac:dyDescent="0.3">
      <c r="A154" s="181"/>
      <c r="B154" s="182" t="s">
        <v>802</v>
      </c>
      <c r="C154" s="168"/>
      <c r="D154" s="194" t="s">
        <v>1104</v>
      </c>
      <c r="E154" s="192">
        <f>IF(C154="OPEN",0,IF(C154="NO",0,C154))</f>
        <v>0</v>
      </c>
      <c r="H154" s="169" t="s">
        <v>1275</v>
      </c>
      <c r="I154" s="169"/>
      <c r="J154" s="94" t="str">
        <f t="shared" si="5"/>
        <v>NO</v>
      </c>
    </row>
    <row r="155" spans="1:12" x14ac:dyDescent="0.25">
      <c r="A155" s="181"/>
      <c r="B155" s="182" t="s">
        <v>803</v>
      </c>
      <c r="C155" s="168"/>
      <c r="H155" s="169"/>
      <c r="I155" s="169"/>
      <c r="J155" s="94" t="str">
        <f t="shared" si="5"/>
        <v/>
      </c>
    </row>
    <row r="156" spans="1:12" ht="15.75" thickBot="1" x14ac:dyDescent="0.3">
      <c r="A156" s="181"/>
      <c r="B156" s="182" t="s">
        <v>804</v>
      </c>
      <c r="C156" s="168"/>
      <c r="H156" s="169"/>
      <c r="I156" s="169"/>
      <c r="J156" s="94" t="str">
        <f t="shared" si="5"/>
        <v/>
      </c>
    </row>
    <row r="157" spans="1:12" ht="15.75" thickBot="1" x14ac:dyDescent="0.3">
      <c r="A157" s="181"/>
      <c r="B157" s="182" t="s">
        <v>805</v>
      </c>
      <c r="C157" s="168"/>
      <c r="D157" s="424" t="s">
        <v>805</v>
      </c>
      <c r="E157" s="192" t="str">
        <f>IF(C157="","",0.394)</f>
        <v/>
      </c>
      <c r="H157" s="169"/>
      <c r="I157" s="169"/>
      <c r="J157" s="94" t="str">
        <f t="shared" si="5"/>
        <v/>
      </c>
    </row>
    <row r="158" spans="1:12" x14ac:dyDescent="0.25">
      <c r="A158" s="181"/>
      <c r="B158" s="182" t="s">
        <v>806</v>
      </c>
      <c r="C158" s="168"/>
      <c r="H158" s="169"/>
      <c r="I158" s="169"/>
      <c r="J158" s="94" t="str">
        <f t="shared" si="5"/>
        <v/>
      </c>
    </row>
    <row r="159" spans="1:12" x14ac:dyDescent="0.25">
      <c r="A159" s="181"/>
      <c r="B159" s="182" t="s">
        <v>807</v>
      </c>
      <c r="C159" s="168"/>
      <c r="F159" s="189"/>
      <c r="H159" s="169"/>
      <c r="I159" s="169"/>
      <c r="J159" s="94" t="str">
        <f t="shared" si="5"/>
        <v/>
      </c>
      <c r="L159" s="175"/>
    </row>
    <row r="160" spans="1:12" x14ac:dyDescent="0.25">
      <c r="A160" s="181"/>
      <c r="B160" s="182" t="s">
        <v>808</v>
      </c>
      <c r="C160" s="168"/>
      <c r="H160" s="169"/>
      <c r="I160" s="169"/>
      <c r="J160" s="94" t="str">
        <f t="shared" si="5"/>
        <v/>
      </c>
    </row>
    <row r="161" spans="1:10" x14ac:dyDescent="0.25">
      <c r="A161" s="181"/>
      <c r="B161" s="182" t="s">
        <v>809</v>
      </c>
      <c r="C161" s="168"/>
      <c r="H161" s="169"/>
      <c r="I161" s="169"/>
      <c r="J161" s="94" t="str">
        <f t="shared" si="5"/>
        <v/>
      </c>
    </row>
    <row r="162" spans="1:10" x14ac:dyDescent="0.25">
      <c r="A162" s="181"/>
      <c r="B162" s="182" t="s">
        <v>810</v>
      </c>
      <c r="H162" s="169"/>
      <c r="I162" s="169"/>
      <c r="J162" s="94" t="str">
        <f t="shared" si="5"/>
        <v/>
      </c>
    </row>
    <row r="163" spans="1:10" x14ac:dyDescent="0.25">
      <c r="A163" s="181" t="s">
        <v>298</v>
      </c>
      <c r="B163" s="182" t="s">
        <v>811</v>
      </c>
      <c r="H163" s="169"/>
      <c r="I163" s="169"/>
      <c r="J163" s="94" t="str">
        <f>IF(H163="","",H163)</f>
        <v/>
      </c>
    </row>
    <row r="164" spans="1:10" x14ac:dyDescent="0.25">
      <c r="A164" s="181" t="s">
        <v>299</v>
      </c>
      <c r="B164" s="182" t="s">
        <v>812</v>
      </c>
      <c r="H164" s="169"/>
      <c r="I164" s="169"/>
      <c r="J164" s="94" t="str">
        <f t="shared" ref="J164:J227" si="6">IF(H164="","",H164)</f>
        <v/>
      </c>
    </row>
    <row r="165" spans="1:10" x14ac:dyDescent="0.25">
      <c r="A165" s="181" t="s">
        <v>300</v>
      </c>
      <c r="B165" s="182" t="s">
        <v>813</v>
      </c>
      <c r="H165" s="169"/>
      <c r="I165" s="169"/>
      <c r="J165" s="94" t="str">
        <f t="shared" si="6"/>
        <v/>
      </c>
    </row>
    <row r="166" spans="1:10" x14ac:dyDescent="0.25">
      <c r="A166" s="181" t="s">
        <v>301</v>
      </c>
      <c r="B166" s="182" t="s">
        <v>814</v>
      </c>
      <c r="H166" s="169"/>
      <c r="I166" s="169"/>
      <c r="J166" s="94" t="str">
        <f t="shared" si="6"/>
        <v/>
      </c>
    </row>
    <row r="167" spans="1:10" x14ac:dyDescent="0.25">
      <c r="A167" s="181" t="s">
        <v>302</v>
      </c>
      <c r="B167" s="182" t="s">
        <v>815</v>
      </c>
      <c r="H167" s="169">
        <v>1</v>
      </c>
      <c r="I167" s="169"/>
      <c r="J167" s="94">
        <f t="shared" si="6"/>
        <v>1</v>
      </c>
    </row>
    <row r="168" spans="1:10" x14ac:dyDescent="0.25">
      <c r="A168" s="181" t="s">
        <v>303</v>
      </c>
      <c r="B168" s="182" t="s">
        <v>816</v>
      </c>
      <c r="H168" s="169"/>
      <c r="I168" s="169"/>
      <c r="J168" s="94" t="str">
        <f t="shared" si="6"/>
        <v/>
      </c>
    </row>
    <row r="169" spans="1:10" x14ac:dyDescent="0.25">
      <c r="A169" s="181" t="s">
        <v>304</v>
      </c>
      <c r="B169" s="182" t="s">
        <v>817</v>
      </c>
      <c r="H169" s="169"/>
      <c r="I169" s="169"/>
      <c r="J169" s="94" t="str">
        <f t="shared" si="6"/>
        <v/>
      </c>
    </row>
    <row r="170" spans="1:10" x14ac:dyDescent="0.25">
      <c r="A170" s="181" t="s">
        <v>305</v>
      </c>
      <c r="B170" s="182" t="s">
        <v>818</v>
      </c>
      <c r="H170" s="169"/>
      <c r="I170" s="169"/>
      <c r="J170" s="94" t="str">
        <f t="shared" si="6"/>
        <v/>
      </c>
    </row>
    <row r="171" spans="1:10" x14ac:dyDescent="0.25">
      <c r="A171" s="181" t="s">
        <v>306</v>
      </c>
      <c r="B171" s="182" t="s">
        <v>819</v>
      </c>
      <c r="H171" s="169"/>
      <c r="I171" s="169"/>
      <c r="J171" s="94" t="str">
        <f t="shared" si="6"/>
        <v/>
      </c>
    </row>
    <row r="172" spans="1:10" x14ac:dyDescent="0.25">
      <c r="A172" s="181" t="s">
        <v>307</v>
      </c>
      <c r="B172" s="182" t="s">
        <v>820</v>
      </c>
      <c r="H172" s="169"/>
      <c r="I172" s="169"/>
      <c r="J172" s="94" t="str">
        <f t="shared" si="6"/>
        <v/>
      </c>
    </row>
    <row r="173" spans="1:10" x14ac:dyDescent="0.25">
      <c r="A173" s="181" t="s">
        <v>308</v>
      </c>
      <c r="B173" s="182" t="s">
        <v>821</v>
      </c>
      <c r="H173" s="169"/>
      <c r="I173" s="169"/>
      <c r="J173" s="94" t="str">
        <f t="shared" si="6"/>
        <v/>
      </c>
    </row>
    <row r="174" spans="1:10" ht="15.75" thickBot="1" x14ac:dyDescent="0.3">
      <c r="A174" s="181" t="s">
        <v>309</v>
      </c>
      <c r="B174" s="182" t="s">
        <v>822</v>
      </c>
      <c r="H174" s="169"/>
      <c r="I174" s="169"/>
      <c r="J174" s="94" t="str">
        <f t="shared" si="6"/>
        <v/>
      </c>
    </row>
    <row r="175" spans="1:10" ht="15.75" thickBot="1" x14ac:dyDescent="0.3">
      <c r="A175" s="181" t="s">
        <v>310</v>
      </c>
      <c r="B175" s="182" t="s">
        <v>823</v>
      </c>
      <c r="D175" s="426" t="s">
        <v>1116</v>
      </c>
      <c r="E175" s="192" t="str">
        <f>IF(C175="","",1)</f>
        <v/>
      </c>
      <c r="H175" s="169">
        <v>3</v>
      </c>
      <c r="I175" s="169"/>
      <c r="J175" s="94">
        <f t="shared" si="6"/>
        <v>3</v>
      </c>
    </row>
    <row r="176" spans="1:10" x14ac:dyDescent="0.25">
      <c r="A176" s="181" t="s">
        <v>649</v>
      </c>
      <c r="B176" s="182" t="s">
        <v>824</v>
      </c>
      <c r="H176" s="169"/>
      <c r="I176" s="169"/>
      <c r="J176" s="94" t="str">
        <f t="shared" si="6"/>
        <v/>
      </c>
    </row>
    <row r="177" spans="1:10" x14ac:dyDescent="0.25">
      <c r="A177" s="181" t="s">
        <v>312</v>
      </c>
      <c r="B177" s="182" t="s">
        <v>825</v>
      </c>
      <c r="H177" s="169"/>
      <c r="I177" s="169"/>
      <c r="J177" s="94" t="str">
        <f t="shared" si="6"/>
        <v/>
      </c>
    </row>
    <row r="178" spans="1:10" x14ac:dyDescent="0.25">
      <c r="A178" s="181" t="s">
        <v>313</v>
      </c>
      <c r="B178" s="182" t="s">
        <v>826</v>
      </c>
      <c r="H178" s="169"/>
      <c r="I178" s="169"/>
      <c r="J178" s="94" t="str">
        <f t="shared" si="6"/>
        <v/>
      </c>
    </row>
    <row r="179" spans="1:10" x14ac:dyDescent="0.25">
      <c r="A179" s="181" t="s">
        <v>314</v>
      </c>
      <c r="B179" s="182" t="s">
        <v>827</v>
      </c>
      <c r="H179" s="169"/>
      <c r="I179" s="169"/>
      <c r="J179" s="94" t="str">
        <f t="shared" si="6"/>
        <v/>
      </c>
    </row>
    <row r="180" spans="1:10" x14ac:dyDescent="0.25">
      <c r="A180" s="181" t="s">
        <v>315</v>
      </c>
      <c r="B180" s="182" t="s">
        <v>828</v>
      </c>
      <c r="H180" s="169"/>
      <c r="I180" s="169"/>
      <c r="J180" s="94" t="str">
        <f t="shared" si="6"/>
        <v/>
      </c>
    </row>
    <row r="181" spans="1:10" x14ac:dyDescent="0.25">
      <c r="A181" s="181" t="s">
        <v>316</v>
      </c>
      <c r="B181" s="182" t="s">
        <v>829</v>
      </c>
      <c r="H181" s="169"/>
      <c r="I181" s="169"/>
      <c r="J181" s="94" t="str">
        <f t="shared" si="6"/>
        <v/>
      </c>
    </row>
    <row r="182" spans="1:10" x14ac:dyDescent="0.25">
      <c r="A182" s="181" t="s">
        <v>317</v>
      </c>
      <c r="B182" s="182" t="s">
        <v>830</v>
      </c>
      <c r="H182" s="169"/>
      <c r="I182" s="169"/>
      <c r="J182" s="94" t="str">
        <f t="shared" si="6"/>
        <v/>
      </c>
    </row>
    <row r="183" spans="1:10" x14ac:dyDescent="0.25">
      <c r="A183" s="181" t="s">
        <v>318</v>
      </c>
      <c r="B183" s="182" t="s">
        <v>831</v>
      </c>
      <c r="H183" s="169"/>
      <c r="I183" s="169"/>
      <c r="J183" s="94" t="str">
        <f t="shared" si="6"/>
        <v/>
      </c>
    </row>
    <row r="184" spans="1:10" x14ac:dyDescent="0.25">
      <c r="A184" s="181" t="s">
        <v>319</v>
      </c>
      <c r="B184" s="182" t="s">
        <v>832</v>
      </c>
      <c r="H184" s="169">
        <v>1</v>
      </c>
      <c r="I184" s="169"/>
      <c r="J184" s="94">
        <f t="shared" si="6"/>
        <v>1</v>
      </c>
    </row>
    <row r="185" spans="1:10" x14ac:dyDescent="0.25">
      <c r="A185" s="181" t="s">
        <v>320</v>
      </c>
      <c r="B185" s="182" t="s">
        <v>833</v>
      </c>
      <c r="H185" s="169"/>
      <c r="I185" s="169"/>
      <c r="J185" s="94" t="str">
        <f t="shared" si="6"/>
        <v/>
      </c>
    </row>
    <row r="186" spans="1:10" x14ac:dyDescent="0.25">
      <c r="A186" s="181" t="s">
        <v>321</v>
      </c>
      <c r="B186" s="182" t="s">
        <v>834</v>
      </c>
      <c r="H186" s="169"/>
      <c r="I186" s="169"/>
      <c r="J186" s="94" t="str">
        <f t="shared" si="6"/>
        <v/>
      </c>
    </row>
    <row r="187" spans="1:10" x14ac:dyDescent="0.25">
      <c r="A187" s="181" t="s">
        <v>322</v>
      </c>
      <c r="B187" s="182" t="s">
        <v>835</v>
      </c>
      <c r="H187" s="169"/>
      <c r="I187" s="169"/>
      <c r="J187" s="94" t="str">
        <f t="shared" si="6"/>
        <v/>
      </c>
    </row>
    <row r="188" spans="1:10" x14ac:dyDescent="0.25">
      <c r="A188" s="181" t="s">
        <v>323</v>
      </c>
      <c r="B188" s="182" t="s">
        <v>836</v>
      </c>
      <c r="H188" s="169"/>
      <c r="I188" s="169"/>
      <c r="J188" s="94" t="str">
        <f t="shared" si="6"/>
        <v/>
      </c>
    </row>
    <row r="189" spans="1:10" x14ac:dyDescent="0.25">
      <c r="A189" s="181" t="s">
        <v>324</v>
      </c>
      <c r="B189" s="182" t="s">
        <v>837</v>
      </c>
      <c r="H189" s="169"/>
      <c r="I189" s="169"/>
      <c r="J189" s="94" t="str">
        <f t="shared" si="6"/>
        <v/>
      </c>
    </row>
    <row r="190" spans="1:10" x14ac:dyDescent="0.25">
      <c r="A190" s="181" t="s">
        <v>325</v>
      </c>
      <c r="B190" s="182" t="s">
        <v>838</v>
      </c>
      <c r="H190" s="169"/>
      <c r="I190" s="169"/>
      <c r="J190" s="94" t="str">
        <f t="shared" si="6"/>
        <v/>
      </c>
    </row>
    <row r="191" spans="1:10" x14ac:dyDescent="0.25">
      <c r="A191" s="181" t="s">
        <v>326</v>
      </c>
      <c r="B191" s="182" t="s">
        <v>839</v>
      </c>
      <c r="H191" s="169"/>
      <c r="I191" s="169"/>
      <c r="J191" s="94" t="str">
        <f t="shared" si="6"/>
        <v/>
      </c>
    </row>
    <row r="192" spans="1:10" x14ac:dyDescent="0.25">
      <c r="A192" s="181" t="s">
        <v>635</v>
      </c>
      <c r="B192" s="182" t="s">
        <v>840</v>
      </c>
      <c r="H192" s="169"/>
      <c r="I192" s="169"/>
      <c r="J192" s="94" t="str">
        <f t="shared" si="6"/>
        <v/>
      </c>
    </row>
    <row r="193" spans="1:10" x14ac:dyDescent="0.25">
      <c r="A193" s="181" t="s">
        <v>636</v>
      </c>
      <c r="B193" s="182" t="s">
        <v>841</v>
      </c>
      <c r="H193" s="169"/>
      <c r="I193" s="169"/>
      <c r="J193" s="94" t="str">
        <f t="shared" si="6"/>
        <v/>
      </c>
    </row>
    <row r="194" spans="1:10" x14ac:dyDescent="0.25">
      <c r="A194" s="181" t="s">
        <v>637</v>
      </c>
      <c r="B194" s="182" t="s">
        <v>842</v>
      </c>
      <c r="H194" s="169"/>
      <c r="I194" s="169"/>
      <c r="J194" s="94" t="str">
        <f t="shared" si="6"/>
        <v/>
      </c>
    </row>
    <row r="195" spans="1:10" ht="15.75" thickBot="1" x14ac:dyDescent="0.3">
      <c r="A195" s="181" t="s">
        <v>638</v>
      </c>
      <c r="B195" s="182" t="s">
        <v>843</v>
      </c>
      <c r="H195" s="169"/>
      <c r="I195" s="169"/>
      <c r="J195" s="94" t="str">
        <f t="shared" si="6"/>
        <v/>
      </c>
    </row>
    <row r="196" spans="1:10" ht="15.75" thickBot="1" x14ac:dyDescent="0.3">
      <c r="A196" s="181" t="s">
        <v>508</v>
      </c>
      <c r="B196" s="182" t="s">
        <v>844</v>
      </c>
      <c r="E196"/>
      <c r="F196" s="433" t="str">
        <f>IF(OR(C196=1,C197=1),"S","")</f>
        <v/>
      </c>
      <c r="H196" s="169"/>
      <c r="I196" s="169"/>
      <c r="J196" s="94" t="str">
        <f t="shared" si="6"/>
        <v/>
      </c>
    </row>
    <row r="197" spans="1:10" x14ac:dyDescent="0.25">
      <c r="A197" s="181" t="s">
        <v>507</v>
      </c>
      <c r="B197" s="182" t="s">
        <v>845</v>
      </c>
      <c r="E197"/>
      <c r="H197" s="169"/>
      <c r="I197" s="169"/>
      <c r="J197" s="94" t="str">
        <f t="shared" si="6"/>
        <v/>
      </c>
    </row>
    <row r="198" spans="1:10" ht="15.75" thickBot="1" x14ac:dyDescent="0.3">
      <c r="A198" s="181" t="s">
        <v>509</v>
      </c>
      <c r="B198" s="182" t="s">
        <v>846</v>
      </c>
      <c r="E198"/>
      <c r="H198" s="169"/>
      <c r="I198" s="169"/>
      <c r="J198" s="94" t="str">
        <f t="shared" si="6"/>
        <v/>
      </c>
    </row>
    <row r="199" spans="1:10" ht="15.75" thickBot="1" x14ac:dyDescent="0.3">
      <c r="A199" s="181" t="s">
        <v>510</v>
      </c>
      <c r="B199" s="182" t="s">
        <v>847</v>
      </c>
      <c r="E199"/>
      <c r="F199" s="433" t="str">
        <f>IF(OR(C198=1,C199=1,C200=1,C201=1,C202=1,C203=1),"M","")</f>
        <v/>
      </c>
      <c r="H199" s="169"/>
      <c r="I199" s="169"/>
      <c r="J199" s="94" t="str">
        <f t="shared" si="6"/>
        <v/>
      </c>
    </row>
    <row r="200" spans="1:10" ht="15.75" thickBot="1" x14ac:dyDescent="0.3">
      <c r="A200" s="181" t="s">
        <v>511</v>
      </c>
      <c r="B200" s="182" t="s">
        <v>848</v>
      </c>
      <c r="E200"/>
      <c r="H200" s="169"/>
      <c r="I200" s="169"/>
      <c r="J200" s="94" t="str">
        <f t="shared" si="6"/>
        <v/>
      </c>
    </row>
    <row r="201" spans="1:10" ht="15.75" thickBot="1" x14ac:dyDescent="0.3">
      <c r="A201" s="181" t="s">
        <v>512</v>
      </c>
      <c r="B201" s="182" t="s">
        <v>849</v>
      </c>
      <c r="D201" s="194" t="s">
        <v>1088</v>
      </c>
      <c r="E201" s="192" t="str">
        <f>IF(OR(C334&lt;&gt;"",C353&lt;&gt;""),"T",IF(IF(F196="",F199,F196)="",E205,IF(F196="",F199,F196)))</f>
        <v/>
      </c>
      <c r="H201" s="169"/>
      <c r="I201" s="169"/>
      <c r="J201" s="94" t="str">
        <f t="shared" si="6"/>
        <v/>
      </c>
    </row>
    <row r="202" spans="1:10" x14ac:dyDescent="0.25">
      <c r="A202" s="181" t="s">
        <v>513</v>
      </c>
      <c r="B202" s="182" t="s">
        <v>850</v>
      </c>
      <c r="E202"/>
      <c r="H202" s="169"/>
      <c r="I202" s="169"/>
      <c r="J202" s="94" t="str">
        <f t="shared" si="6"/>
        <v/>
      </c>
    </row>
    <row r="203" spans="1:10" x14ac:dyDescent="0.25">
      <c r="A203" s="181" t="s">
        <v>514</v>
      </c>
      <c r="B203" s="182" t="s">
        <v>851</v>
      </c>
      <c r="E203"/>
      <c r="H203" s="169"/>
      <c r="I203" s="169"/>
      <c r="J203" s="94" t="str">
        <f t="shared" si="6"/>
        <v/>
      </c>
    </row>
    <row r="204" spans="1:10" ht="15.75" thickBot="1" x14ac:dyDescent="0.3">
      <c r="A204" s="181" t="s">
        <v>515</v>
      </c>
      <c r="B204" s="182" t="s">
        <v>852</v>
      </c>
      <c r="E204"/>
      <c r="H204" s="169"/>
      <c r="I204" s="169"/>
      <c r="J204" s="94" t="str">
        <f t="shared" si="6"/>
        <v/>
      </c>
    </row>
    <row r="205" spans="1:10" x14ac:dyDescent="0.25">
      <c r="A205" s="181" t="s">
        <v>516</v>
      </c>
      <c r="B205" s="182" t="s">
        <v>853</v>
      </c>
      <c r="E205" s="434" t="str">
        <f>IF(OR(C204=1,C205=1),"F","")</f>
        <v/>
      </c>
      <c r="H205" s="169"/>
      <c r="I205" s="169"/>
      <c r="J205" s="94" t="str">
        <f t="shared" si="6"/>
        <v/>
      </c>
    </row>
    <row r="206" spans="1:10" x14ac:dyDescent="0.25">
      <c r="A206" s="181" t="s">
        <v>519</v>
      </c>
      <c r="B206" s="182" t="s">
        <v>854</v>
      </c>
      <c r="E206" s="435" t="str">
        <f>IF(OR(C196=1,C197=1),1,"")</f>
        <v/>
      </c>
      <c r="H206" s="169"/>
      <c r="I206" s="169"/>
      <c r="J206" s="94" t="str">
        <f t="shared" si="6"/>
        <v/>
      </c>
    </row>
    <row r="207" spans="1:10" x14ac:dyDescent="0.25">
      <c r="A207" s="181" t="s">
        <v>520</v>
      </c>
      <c r="B207" s="182" t="s">
        <v>855</v>
      </c>
      <c r="E207" s="435" t="str">
        <f>IF(OR(C198=1,C199=1),1,"")</f>
        <v/>
      </c>
      <c r="H207" s="169"/>
      <c r="I207" s="169"/>
      <c r="J207" s="94" t="str">
        <f t="shared" si="6"/>
        <v/>
      </c>
    </row>
    <row r="208" spans="1:10" x14ac:dyDescent="0.25">
      <c r="A208" s="181" t="s">
        <v>521</v>
      </c>
      <c r="B208" s="182" t="s">
        <v>856</v>
      </c>
      <c r="E208" s="435" t="str">
        <f>IF(OR(C200=1,C201=1),1,"")</f>
        <v/>
      </c>
      <c r="H208" s="169"/>
      <c r="I208" s="169"/>
      <c r="J208" s="94" t="str">
        <f t="shared" si="6"/>
        <v/>
      </c>
    </row>
    <row r="209" spans="1:10" ht="15.75" thickBot="1" x14ac:dyDescent="0.3">
      <c r="A209" s="181" t="s">
        <v>522</v>
      </c>
      <c r="B209" s="182" t="s">
        <v>857</v>
      </c>
      <c r="E209" s="436" t="str">
        <f>IF(OR(C202=1,C203=1),1,"")</f>
        <v/>
      </c>
      <c r="H209" s="169"/>
      <c r="I209" s="169"/>
      <c r="J209" s="94" t="str">
        <f t="shared" si="6"/>
        <v/>
      </c>
    </row>
    <row r="210" spans="1:10" ht="15.75" thickBot="1" x14ac:dyDescent="0.3">
      <c r="A210" s="181" t="s">
        <v>527</v>
      </c>
      <c r="B210" s="182" t="s">
        <v>858</v>
      </c>
      <c r="D210" s="194" t="s">
        <v>608</v>
      </c>
      <c r="E210" s="432" t="str">
        <f>IF(OR(C334&lt;&gt;"",C204&lt;&gt;"",C205&lt;&gt;"",C353&lt;&gt;""),1,"")</f>
        <v/>
      </c>
      <c r="H210" s="169"/>
      <c r="I210" s="169"/>
      <c r="J210" s="94" t="str">
        <f t="shared" si="6"/>
        <v/>
      </c>
    </row>
    <row r="211" spans="1:10" x14ac:dyDescent="0.25">
      <c r="A211" s="181"/>
      <c r="B211" s="182" t="s">
        <v>859</v>
      </c>
      <c r="E211" s="176"/>
      <c r="H211" s="169"/>
      <c r="I211" s="169"/>
      <c r="J211" s="94" t="str">
        <f t="shared" si="6"/>
        <v/>
      </c>
    </row>
    <row r="212" spans="1:10" x14ac:dyDescent="0.25">
      <c r="A212" s="181"/>
      <c r="B212" s="182" t="s">
        <v>860</v>
      </c>
      <c r="H212" s="169"/>
      <c r="I212" s="169"/>
      <c r="J212" s="94" t="str">
        <f t="shared" si="6"/>
        <v/>
      </c>
    </row>
    <row r="213" spans="1:10" x14ac:dyDescent="0.25">
      <c r="A213" s="181"/>
      <c r="B213" s="182" t="s">
        <v>861</v>
      </c>
      <c r="H213" s="169"/>
      <c r="I213" s="169"/>
      <c r="J213" s="94" t="str">
        <f t="shared" si="6"/>
        <v/>
      </c>
    </row>
    <row r="214" spans="1:10" x14ac:dyDescent="0.25">
      <c r="A214" s="181"/>
      <c r="B214" s="182" t="s">
        <v>862</v>
      </c>
      <c r="H214" s="169"/>
      <c r="I214" s="169"/>
      <c r="J214" s="94" t="str">
        <f t="shared" si="6"/>
        <v/>
      </c>
    </row>
    <row r="215" spans="1:10" x14ac:dyDescent="0.25">
      <c r="A215" s="181"/>
      <c r="B215" s="182" t="s">
        <v>863</v>
      </c>
      <c r="H215" s="169"/>
      <c r="I215" s="169"/>
      <c r="J215" s="94" t="str">
        <f t="shared" si="6"/>
        <v/>
      </c>
    </row>
    <row r="216" spans="1:10" x14ac:dyDescent="0.25">
      <c r="A216" s="181"/>
      <c r="B216" s="182" t="s">
        <v>864</v>
      </c>
      <c r="H216" s="169"/>
      <c r="I216" s="169"/>
      <c r="J216" s="94" t="str">
        <f t="shared" si="6"/>
        <v/>
      </c>
    </row>
    <row r="217" spans="1:10" x14ac:dyDescent="0.25">
      <c r="A217" s="181"/>
      <c r="B217" s="182" t="s">
        <v>865</v>
      </c>
      <c r="H217" s="169"/>
      <c r="I217" s="169"/>
      <c r="J217" s="94" t="str">
        <f t="shared" si="6"/>
        <v/>
      </c>
    </row>
    <row r="218" spans="1:10" x14ac:dyDescent="0.25">
      <c r="A218" s="181"/>
      <c r="B218" s="182" t="s">
        <v>866</v>
      </c>
      <c r="H218" s="169"/>
      <c r="I218" s="169"/>
      <c r="J218" s="94" t="str">
        <f t="shared" si="6"/>
        <v/>
      </c>
    </row>
    <row r="219" spans="1:10" x14ac:dyDescent="0.25">
      <c r="A219" s="181"/>
      <c r="B219" s="182" t="s">
        <v>867</v>
      </c>
      <c r="H219" s="169"/>
      <c r="I219" s="169"/>
      <c r="J219" s="94" t="str">
        <f t="shared" si="6"/>
        <v/>
      </c>
    </row>
    <row r="220" spans="1:10" x14ac:dyDescent="0.25">
      <c r="A220" s="181"/>
      <c r="B220" s="182" t="s">
        <v>868</v>
      </c>
      <c r="H220" s="169"/>
      <c r="I220" s="169"/>
      <c r="J220" s="94" t="str">
        <f t="shared" si="6"/>
        <v/>
      </c>
    </row>
    <row r="221" spans="1:10" x14ac:dyDescent="0.25">
      <c r="A221" s="181"/>
      <c r="B221" s="182" t="s">
        <v>869</v>
      </c>
      <c r="H221" s="169"/>
      <c r="I221" s="169"/>
      <c r="J221" s="94" t="str">
        <f t="shared" si="6"/>
        <v/>
      </c>
    </row>
    <row r="222" spans="1:10" x14ac:dyDescent="0.25">
      <c r="A222" s="181"/>
      <c r="B222" s="182" t="s">
        <v>870</v>
      </c>
      <c r="H222" s="169"/>
      <c r="I222" s="169"/>
      <c r="J222" s="94" t="str">
        <f t="shared" si="6"/>
        <v/>
      </c>
    </row>
    <row r="223" spans="1:10" x14ac:dyDescent="0.25">
      <c r="A223" s="181"/>
      <c r="B223" s="182" t="s">
        <v>871</v>
      </c>
      <c r="H223" s="169"/>
      <c r="I223" s="169"/>
      <c r="J223" s="94" t="str">
        <f t="shared" si="6"/>
        <v/>
      </c>
    </row>
    <row r="224" spans="1:10" x14ac:dyDescent="0.25">
      <c r="A224" s="181"/>
      <c r="B224" s="182" t="s">
        <v>872</v>
      </c>
      <c r="H224" s="169"/>
      <c r="I224" s="169"/>
      <c r="J224" s="94" t="str">
        <f t="shared" si="6"/>
        <v/>
      </c>
    </row>
    <row r="225" spans="1:10" x14ac:dyDescent="0.25">
      <c r="A225" s="181"/>
      <c r="B225" s="182" t="s">
        <v>873</v>
      </c>
      <c r="H225" s="169"/>
      <c r="I225" s="169"/>
      <c r="J225" s="94" t="str">
        <f t="shared" si="6"/>
        <v/>
      </c>
    </row>
    <row r="226" spans="1:10" x14ac:dyDescent="0.25">
      <c r="A226" s="181"/>
      <c r="B226" s="182" t="s">
        <v>874</v>
      </c>
      <c r="H226" s="169"/>
      <c r="I226" s="169"/>
      <c r="J226" s="94" t="str">
        <f t="shared" si="6"/>
        <v/>
      </c>
    </row>
    <row r="227" spans="1:10" x14ac:dyDescent="0.25">
      <c r="A227" s="181"/>
      <c r="B227" s="182" t="s">
        <v>875</v>
      </c>
      <c r="H227" s="169"/>
      <c r="I227" s="169"/>
      <c r="J227" s="94" t="str">
        <f t="shared" si="6"/>
        <v/>
      </c>
    </row>
    <row r="228" spans="1:10" x14ac:dyDescent="0.25">
      <c r="A228" s="181"/>
      <c r="B228" s="182" t="s">
        <v>876</v>
      </c>
      <c r="H228" s="169"/>
      <c r="I228" s="169"/>
      <c r="J228" s="94" t="str">
        <f t="shared" ref="J228:J291" si="7">IF(H228="","",H228)</f>
        <v/>
      </c>
    </row>
    <row r="229" spans="1:10" x14ac:dyDescent="0.25">
      <c r="A229" s="181"/>
      <c r="B229" s="182" t="s">
        <v>877</v>
      </c>
      <c r="H229" s="169"/>
      <c r="I229" s="169"/>
      <c r="J229" s="94" t="str">
        <f t="shared" si="7"/>
        <v/>
      </c>
    </row>
    <row r="230" spans="1:10" x14ac:dyDescent="0.25">
      <c r="A230" s="181"/>
      <c r="B230" s="182" t="s">
        <v>878</v>
      </c>
      <c r="H230" s="169"/>
      <c r="I230" s="169"/>
      <c r="J230" s="94" t="str">
        <f t="shared" si="7"/>
        <v/>
      </c>
    </row>
    <row r="231" spans="1:10" x14ac:dyDescent="0.25">
      <c r="A231" s="181"/>
      <c r="B231" s="182" t="s">
        <v>879</v>
      </c>
      <c r="H231" s="169"/>
      <c r="I231" s="169"/>
      <c r="J231" s="94" t="str">
        <f t="shared" si="7"/>
        <v/>
      </c>
    </row>
    <row r="232" spans="1:10" x14ac:dyDescent="0.25">
      <c r="A232" s="181"/>
      <c r="B232" s="182" t="s">
        <v>880</v>
      </c>
      <c r="H232" s="169"/>
      <c r="I232" s="169"/>
      <c r="J232" s="94" t="str">
        <f t="shared" si="7"/>
        <v/>
      </c>
    </row>
    <row r="233" spans="1:10" x14ac:dyDescent="0.25">
      <c r="A233" s="181"/>
      <c r="B233" s="182" t="s">
        <v>881</v>
      </c>
      <c r="H233" s="169"/>
      <c r="I233" s="169"/>
      <c r="J233" s="94" t="str">
        <f t="shared" si="7"/>
        <v/>
      </c>
    </row>
    <row r="234" spans="1:10" x14ac:dyDescent="0.25">
      <c r="A234" s="181"/>
      <c r="B234" s="182" t="s">
        <v>882</v>
      </c>
      <c r="H234" s="169"/>
      <c r="I234" s="169"/>
      <c r="J234" s="94" t="str">
        <f t="shared" si="7"/>
        <v/>
      </c>
    </row>
    <row r="235" spans="1:10" x14ac:dyDescent="0.25">
      <c r="A235" s="181"/>
      <c r="B235" s="182" t="s">
        <v>883</v>
      </c>
      <c r="H235" s="169"/>
      <c r="I235" s="169"/>
      <c r="J235" s="94" t="str">
        <f t="shared" si="7"/>
        <v/>
      </c>
    </row>
    <row r="236" spans="1:10" x14ac:dyDescent="0.25">
      <c r="A236" s="181"/>
      <c r="B236" s="182" t="s">
        <v>884</v>
      </c>
      <c r="H236" s="169"/>
      <c r="I236" s="169"/>
      <c r="J236" s="94" t="str">
        <f t="shared" si="7"/>
        <v/>
      </c>
    </row>
    <row r="237" spans="1:10" x14ac:dyDescent="0.25">
      <c r="A237" s="181"/>
      <c r="B237" s="182" t="s">
        <v>885</v>
      </c>
      <c r="H237" s="169"/>
      <c r="I237" s="169"/>
      <c r="J237" s="94" t="str">
        <f t="shared" si="7"/>
        <v/>
      </c>
    </row>
    <row r="238" spans="1:10" x14ac:dyDescent="0.25">
      <c r="A238" s="181"/>
      <c r="B238" s="182" t="s">
        <v>886</v>
      </c>
      <c r="H238" s="169"/>
      <c r="I238" s="169"/>
      <c r="J238" s="94" t="str">
        <f t="shared" si="7"/>
        <v/>
      </c>
    </row>
    <row r="239" spans="1:10" x14ac:dyDescent="0.25">
      <c r="A239" s="181"/>
      <c r="B239" s="182" t="s">
        <v>887</v>
      </c>
      <c r="H239" s="169"/>
      <c r="I239" s="169"/>
      <c r="J239" s="94" t="str">
        <f t="shared" si="7"/>
        <v/>
      </c>
    </row>
    <row r="240" spans="1:10" x14ac:dyDescent="0.25">
      <c r="A240" s="181"/>
      <c r="B240" s="182" t="s">
        <v>888</v>
      </c>
      <c r="H240" s="169"/>
      <c r="I240" s="169"/>
      <c r="J240" s="94" t="str">
        <f t="shared" si="7"/>
        <v/>
      </c>
    </row>
    <row r="241" spans="1:10" x14ac:dyDescent="0.25">
      <c r="A241" s="181" t="s">
        <v>298</v>
      </c>
      <c r="B241" s="182" t="s">
        <v>889</v>
      </c>
      <c r="H241" s="169"/>
      <c r="I241" s="169"/>
      <c r="J241" s="94" t="str">
        <f t="shared" si="7"/>
        <v/>
      </c>
    </row>
    <row r="242" spans="1:10" x14ac:dyDescent="0.25">
      <c r="A242" s="181" t="s">
        <v>299</v>
      </c>
      <c r="B242" s="182" t="s">
        <v>890</v>
      </c>
      <c r="H242" s="169"/>
      <c r="I242" s="169"/>
      <c r="J242" s="94" t="str">
        <f t="shared" si="7"/>
        <v/>
      </c>
    </row>
    <row r="243" spans="1:10" x14ac:dyDescent="0.25">
      <c r="A243" s="181" t="s">
        <v>300</v>
      </c>
      <c r="B243" s="182" t="s">
        <v>891</v>
      </c>
      <c r="H243" s="169"/>
      <c r="I243" s="169"/>
      <c r="J243" s="94" t="str">
        <f t="shared" si="7"/>
        <v/>
      </c>
    </row>
    <row r="244" spans="1:10" x14ac:dyDescent="0.25">
      <c r="A244" s="181" t="s">
        <v>301</v>
      </c>
      <c r="B244" s="182" t="s">
        <v>892</v>
      </c>
      <c r="H244" s="169"/>
      <c r="I244" s="169"/>
      <c r="J244" s="94" t="str">
        <f t="shared" si="7"/>
        <v/>
      </c>
    </row>
    <row r="245" spans="1:10" x14ac:dyDescent="0.25">
      <c r="A245" s="181" t="s">
        <v>302</v>
      </c>
      <c r="B245" s="182" t="s">
        <v>893</v>
      </c>
      <c r="H245" s="169"/>
      <c r="I245" s="169"/>
      <c r="J245" s="94" t="str">
        <f t="shared" si="7"/>
        <v/>
      </c>
    </row>
    <row r="246" spans="1:10" x14ac:dyDescent="0.25">
      <c r="A246" s="181" t="s">
        <v>303</v>
      </c>
      <c r="B246" s="182" t="s">
        <v>894</v>
      </c>
      <c r="H246" s="169"/>
      <c r="I246" s="169"/>
      <c r="J246" s="94" t="str">
        <f t="shared" si="7"/>
        <v/>
      </c>
    </row>
    <row r="247" spans="1:10" x14ac:dyDescent="0.25">
      <c r="A247" s="181" t="s">
        <v>304</v>
      </c>
      <c r="B247" s="182" t="s">
        <v>895</v>
      </c>
      <c r="H247" s="169"/>
      <c r="I247" s="169"/>
      <c r="J247" s="94" t="str">
        <f t="shared" si="7"/>
        <v/>
      </c>
    </row>
    <row r="248" spans="1:10" x14ac:dyDescent="0.25">
      <c r="A248" s="181" t="s">
        <v>305</v>
      </c>
      <c r="B248" s="182" t="s">
        <v>896</v>
      </c>
      <c r="H248" s="169"/>
      <c r="I248" s="169"/>
      <c r="J248" s="94" t="str">
        <f t="shared" si="7"/>
        <v/>
      </c>
    </row>
    <row r="249" spans="1:10" x14ac:dyDescent="0.25">
      <c r="A249" s="181" t="s">
        <v>306</v>
      </c>
      <c r="B249" s="182" t="s">
        <v>897</v>
      </c>
      <c r="H249" s="169"/>
      <c r="I249" s="169"/>
      <c r="J249" s="94" t="str">
        <f t="shared" si="7"/>
        <v/>
      </c>
    </row>
    <row r="250" spans="1:10" x14ac:dyDescent="0.25">
      <c r="A250" s="181" t="s">
        <v>307</v>
      </c>
      <c r="B250" s="182" t="s">
        <v>898</v>
      </c>
      <c r="H250" s="169"/>
      <c r="I250" s="169"/>
      <c r="J250" s="94" t="str">
        <f t="shared" si="7"/>
        <v/>
      </c>
    </row>
    <row r="251" spans="1:10" x14ac:dyDescent="0.25">
      <c r="A251" s="181" t="s">
        <v>308</v>
      </c>
      <c r="B251" s="182" t="s">
        <v>899</v>
      </c>
      <c r="H251" s="169"/>
      <c r="I251" s="169"/>
      <c r="J251" s="94" t="str">
        <f t="shared" si="7"/>
        <v/>
      </c>
    </row>
    <row r="252" spans="1:10" x14ac:dyDescent="0.25">
      <c r="A252" s="181" t="s">
        <v>309</v>
      </c>
      <c r="B252" s="182" t="s">
        <v>900</v>
      </c>
      <c r="H252" s="169"/>
      <c r="I252" s="169"/>
      <c r="J252" s="94" t="str">
        <f t="shared" si="7"/>
        <v/>
      </c>
    </row>
    <row r="253" spans="1:10" x14ac:dyDescent="0.25">
      <c r="A253" s="181" t="s">
        <v>310</v>
      </c>
      <c r="B253" s="182" t="s">
        <v>901</v>
      </c>
      <c r="H253" s="169"/>
      <c r="I253" s="169"/>
      <c r="J253" s="94" t="str">
        <f t="shared" si="7"/>
        <v/>
      </c>
    </row>
    <row r="254" spans="1:10" x14ac:dyDescent="0.25">
      <c r="A254" s="181" t="s">
        <v>649</v>
      </c>
      <c r="B254" s="182" t="s">
        <v>902</v>
      </c>
      <c r="H254" s="169"/>
      <c r="I254" s="169"/>
      <c r="J254" s="94" t="str">
        <f t="shared" si="7"/>
        <v/>
      </c>
    </row>
    <row r="255" spans="1:10" x14ac:dyDescent="0.25">
      <c r="A255" s="181" t="s">
        <v>312</v>
      </c>
      <c r="B255" s="182" t="s">
        <v>903</v>
      </c>
      <c r="H255" s="169"/>
      <c r="I255" s="169"/>
      <c r="J255" s="94" t="str">
        <f t="shared" si="7"/>
        <v/>
      </c>
    </row>
    <row r="256" spans="1:10" x14ac:dyDescent="0.25">
      <c r="A256" s="181" t="s">
        <v>313</v>
      </c>
      <c r="B256" s="182" t="s">
        <v>904</v>
      </c>
      <c r="H256" s="169"/>
      <c r="I256" s="169"/>
      <c r="J256" s="94" t="str">
        <f t="shared" si="7"/>
        <v/>
      </c>
    </row>
    <row r="257" spans="1:10" x14ac:dyDescent="0.25">
      <c r="A257" s="181" t="s">
        <v>314</v>
      </c>
      <c r="B257" s="182" t="s">
        <v>905</v>
      </c>
      <c r="H257" s="169"/>
      <c r="I257" s="169"/>
      <c r="J257" s="94" t="str">
        <f t="shared" si="7"/>
        <v/>
      </c>
    </row>
    <row r="258" spans="1:10" x14ac:dyDescent="0.25">
      <c r="A258" s="181" t="s">
        <v>315</v>
      </c>
      <c r="B258" s="182" t="s">
        <v>906</v>
      </c>
      <c r="H258" s="169"/>
      <c r="I258" s="169"/>
      <c r="J258" s="94" t="str">
        <f t="shared" si="7"/>
        <v/>
      </c>
    </row>
    <row r="259" spans="1:10" x14ac:dyDescent="0.25">
      <c r="A259" s="181" t="s">
        <v>316</v>
      </c>
      <c r="B259" s="182" t="s">
        <v>907</v>
      </c>
      <c r="H259" s="169"/>
      <c r="I259" s="169"/>
      <c r="J259" s="94" t="str">
        <f t="shared" si="7"/>
        <v/>
      </c>
    </row>
    <row r="260" spans="1:10" x14ac:dyDescent="0.25">
      <c r="A260" s="181" t="s">
        <v>317</v>
      </c>
      <c r="B260" s="182" t="s">
        <v>908</v>
      </c>
      <c r="H260" s="169"/>
      <c r="I260" s="169"/>
      <c r="J260" s="94" t="str">
        <f t="shared" si="7"/>
        <v/>
      </c>
    </row>
    <row r="261" spans="1:10" x14ac:dyDescent="0.25">
      <c r="A261" s="181" t="s">
        <v>318</v>
      </c>
      <c r="B261" s="182" t="s">
        <v>909</v>
      </c>
      <c r="H261" s="169"/>
      <c r="I261" s="169"/>
      <c r="J261" s="94" t="str">
        <f t="shared" si="7"/>
        <v/>
      </c>
    </row>
    <row r="262" spans="1:10" x14ac:dyDescent="0.25">
      <c r="A262" s="181" t="s">
        <v>319</v>
      </c>
      <c r="B262" s="182" t="s">
        <v>910</v>
      </c>
      <c r="H262" s="169"/>
      <c r="I262" s="169"/>
      <c r="J262" s="94" t="str">
        <f t="shared" si="7"/>
        <v/>
      </c>
    </row>
    <row r="263" spans="1:10" x14ac:dyDescent="0.25">
      <c r="A263" s="181" t="s">
        <v>320</v>
      </c>
      <c r="B263" s="182" t="s">
        <v>911</v>
      </c>
      <c r="H263" s="169"/>
      <c r="I263" s="169"/>
      <c r="J263" s="94" t="str">
        <f t="shared" si="7"/>
        <v/>
      </c>
    </row>
    <row r="264" spans="1:10" x14ac:dyDescent="0.25">
      <c r="A264" s="181" t="s">
        <v>321</v>
      </c>
      <c r="B264" s="182" t="s">
        <v>912</v>
      </c>
      <c r="H264" s="169"/>
      <c r="I264" s="169"/>
      <c r="J264" s="94" t="str">
        <f t="shared" si="7"/>
        <v/>
      </c>
    </row>
    <row r="265" spans="1:10" x14ac:dyDescent="0.25">
      <c r="A265" s="181" t="s">
        <v>322</v>
      </c>
      <c r="B265" s="182" t="s">
        <v>913</v>
      </c>
      <c r="H265" s="169"/>
      <c r="I265" s="169"/>
      <c r="J265" s="94" t="str">
        <f t="shared" si="7"/>
        <v/>
      </c>
    </row>
    <row r="266" spans="1:10" x14ac:dyDescent="0.25">
      <c r="A266" s="181" t="s">
        <v>323</v>
      </c>
      <c r="B266" s="182" t="s">
        <v>914</v>
      </c>
      <c r="H266" s="169"/>
      <c r="I266" s="169"/>
      <c r="J266" s="94" t="str">
        <f t="shared" si="7"/>
        <v/>
      </c>
    </row>
    <row r="267" spans="1:10" x14ac:dyDescent="0.25">
      <c r="A267" s="181" t="s">
        <v>324</v>
      </c>
      <c r="B267" s="182" t="s">
        <v>915</v>
      </c>
      <c r="H267" s="169"/>
      <c r="I267" s="169"/>
      <c r="J267" s="94" t="str">
        <f t="shared" si="7"/>
        <v/>
      </c>
    </row>
    <row r="268" spans="1:10" x14ac:dyDescent="0.25">
      <c r="A268" s="181" t="s">
        <v>325</v>
      </c>
      <c r="B268" s="182" t="s">
        <v>916</v>
      </c>
      <c r="H268" s="169"/>
      <c r="I268" s="169"/>
      <c r="J268" s="94" t="str">
        <f t="shared" si="7"/>
        <v/>
      </c>
    </row>
    <row r="269" spans="1:10" x14ac:dyDescent="0.25">
      <c r="A269" s="181" t="s">
        <v>326</v>
      </c>
      <c r="B269" s="182" t="s">
        <v>917</v>
      </c>
      <c r="H269" s="169"/>
      <c r="I269" s="169"/>
      <c r="J269" s="94" t="str">
        <f t="shared" si="7"/>
        <v/>
      </c>
    </row>
    <row r="270" spans="1:10" x14ac:dyDescent="0.25">
      <c r="A270" s="181" t="s">
        <v>635</v>
      </c>
      <c r="B270" s="182" t="s">
        <v>918</v>
      </c>
      <c r="H270" s="169"/>
      <c r="I270" s="169"/>
      <c r="J270" s="94" t="str">
        <f t="shared" si="7"/>
        <v/>
      </c>
    </row>
    <row r="271" spans="1:10" x14ac:dyDescent="0.25">
      <c r="A271" s="181" t="s">
        <v>636</v>
      </c>
      <c r="B271" s="182" t="s">
        <v>919</v>
      </c>
      <c r="H271" s="169"/>
      <c r="I271" s="169"/>
      <c r="J271" s="94" t="str">
        <f t="shared" si="7"/>
        <v/>
      </c>
    </row>
    <row r="272" spans="1:10" x14ac:dyDescent="0.25">
      <c r="A272" s="181" t="s">
        <v>637</v>
      </c>
      <c r="B272" s="182" t="s">
        <v>920</v>
      </c>
      <c r="H272" s="169"/>
      <c r="I272" s="169"/>
      <c r="J272" s="94" t="str">
        <f t="shared" si="7"/>
        <v/>
      </c>
    </row>
    <row r="273" spans="1:10" x14ac:dyDescent="0.25">
      <c r="A273" s="181" t="s">
        <v>638</v>
      </c>
      <c r="B273" s="182" t="s">
        <v>921</v>
      </c>
      <c r="H273" s="169"/>
      <c r="I273" s="169"/>
      <c r="J273" s="94" t="str">
        <f t="shared" si="7"/>
        <v/>
      </c>
    </row>
    <row r="274" spans="1:10" x14ac:dyDescent="0.25">
      <c r="A274" s="181" t="s">
        <v>508</v>
      </c>
      <c r="B274" s="182" t="s">
        <v>922</v>
      </c>
      <c r="H274" s="169"/>
      <c r="I274" s="169"/>
      <c r="J274" s="94" t="str">
        <f t="shared" si="7"/>
        <v/>
      </c>
    </row>
    <row r="275" spans="1:10" x14ac:dyDescent="0.25">
      <c r="A275" s="181" t="s">
        <v>507</v>
      </c>
      <c r="B275" s="182" t="s">
        <v>923</v>
      </c>
      <c r="H275" s="169"/>
      <c r="I275" s="169"/>
      <c r="J275" s="94" t="str">
        <f t="shared" si="7"/>
        <v/>
      </c>
    </row>
    <row r="276" spans="1:10" x14ac:dyDescent="0.25">
      <c r="A276" s="181" t="s">
        <v>509</v>
      </c>
      <c r="B276" s="182" t="s">
        <v>924</v>
      </c>
      <c r="H276" s="169"/>
      <c r="I276" s="169"/>
      <c r="J276" s="94" t="str">
        <f t="shared" si="7"/>
        <v/>
      </c>
    </row>
    <row r="277" spans="1:10" x14ac:dyDescent="0.25">
      <c r="A277" s="181" t="s">
        <v>510</v>
      </c>
      <c r="B277" s="182" t="s">
        <v>925</v>
      </c>
      <c r="H277" s="169"/>
      <c r="I277" s="169"/>
      <c r="J277" s="94" t="str">
        <f t="shared" si="7"/>
        <v/>
      </c>
    </row>
    <row r="278" spans="1:10" x14ac:dyDescent="0.25">
      <c r="A278" s="181" t="s">
        <v>511</v>
      </c>
      <c r="B278" s="182" t="s">
        <v>926</v>
      </c>
      <c r="H278" s="169"/>
      <c r="I278" s="169"/>
      <c r="J278" s="94" t="str">
        <f t="shared" si="7"/>
        <v/>
      </c>
    </row>
    <row r="279" spans="1:10" x14ac:dyDescent="0.25">
      <c r="A279" s="181" t="s">
        <v>512</v>
      </c>
      <c r="B279" s="182" t="s">
        <v>927</v>
      </c>
      <c r="H279" s="169"/>
      <c r="I279" s="169"/>
      <c r="J279" s="94" t="str">
        <f t="shared" si="7"/>
        <v/>
      </c>
    </row>
    <row r="280" spans="1:10" x14ac:dyDescent="0.25">
      <c r="A280" s="181" t="s">
        <v>513</v>
      </c>
      <c r="B280" s="182" t="s">
        <v>928</v>
      </c>
      <c r="H280" s="169"/>
      <c r="I280" s="169"/>
      <c r="J280" s="94" t="str">
        <f t="shared" si="7"/>
        <v/>
      </c>
    </row>
    <row r="281" spans="1:10" x14ac:dyDescent="0.25">
      <c r="A281" s="181" t="s">
        <v>514</v>
      </c>
      <c r="B281" s="182" t="s">
        <v>929</v>
      </c>
      <c r="H281" s="169"/>
      <c r="I281" s="169"/>
      <c r="J281" s="94" t="str">
        <f t="shared" si="7"/>
        <v/>
      </c>
    </row>
    <row r="282" spans="1:10" x14ac:dyDescent="0.25">
      <c r="A282" s="181" t="s">
        <v>515</v>
      </c>
      <c r="B282" s="182" t="s">
        <v>930</v>
      </c>
      <c r="H282" s="169"/>
      <c r="I282" s="169"/>
      <c r="J282" s="94" t="str">
        <f t="shared" si="7"/>
        <v/>
      </c>
    </row>
    <row r="283" spans="1:10" x14ac:dyDescent="0.25">
      <c r="A283" s="181" t="s">
        <v>516</v>
      </c>
      <c r="B283" s="182" t="s">
        <v>931</v>
      </c>
      <c r="H283" s="169"/>
      <c r="I283" s="169"/>
      <c r="J283" s="94" t="str">
        <f t="shared" si="7"/>
        <v/>
      </c>
    </row>
    <row r="284" spans="1:10" x14ac:dyDescent="0.25">
      <c r="A284" s="181" t="s">
        <v>519</v>
      </c>
      <c r="B284" s="182" t="s">
        <v>932</v>
      </c>
      <c r="H284" s="169"/>
      <c r="I284" s="169"/>
      <c r="J284" s="94" t="str">
        <f t="shared" si="7"/>
        <v/>
      </c>
    </row>
    <row r="285" spans="1:10" x14ac:dyDescent="0.25">
      <c r="A285" s="181" t="s">
        <v>520</v>
      </c>
      <c r="B285" s="182" t="s">
        <v>933</v>
      </c>
      <c r="H285" s="169"/>
      <c r="I285" s="169"/>
      <c r="J285" s="94" t="str">
        <f t="shared" si="7"/>
        <v/>
      </c>
    </row>
    <row r="286" spans="1:10" x14ac:dyDescent="0.25">
      <c r="A286" s="181" t="s">
        <v>521</v>
      </c>
      <c r="B286" s="182" t="s">
        <v>934</v>
      </c>
      <c r="H286" s="169"/>
      <c r="I286" s="169"/>
      <c r="J286" s="94" t="str">
        <f t="shared" si="7"/>
        <v/>
      </c>
    </row>
    <row r="287" spans="1:10" x14ac:dyDescent="0.25">
      <c r="A287" s="181" t="s">
        <v>522</v>
      </c>
      <c r="B287" s="182" t="s">
        <v>935</v>
      </c>
      <c r="H287" s="169"/>
      <c r="I287" s="169"/>
      <c r="J287" s="94" t="str">
        <f t="shared" si="7"/>
        <v/>
      </c>
    </row>
    <row r="288" spans="1:10" x14ac:dyDescent="0.25">
      <c r="A288" s="181" t="s">
        <v>527</v>
      </c>
      <c r="B288" s="182" t="s">
        <v>936</v>
      </c>
      <c r="H288" s="169"/>
      <c r="I288" s="169"/>
      <c r="J288" s="94" t="str">
        <f t="shared" si="7"/>
        <v/>
      </c>
    </row>
    <row r="289" spans="1:10" x14ac:dyDescent="0.25">
      <c r="A289" s="181"/>
      <c r="B289" s="182" t="s">
        <v>937</v>
      </c>
      <c r="H289" s="169"/>
      <c r="I289" s="169"/>
      <c r="J289" s="94" t="str">
        <f t="shared" si="7"/>
        <v/>
      </c>
    </row>
    <row r="290" spans="1:10" x14ac:dyDescent="0.25">
      <c r="A290" s="181"/>
      <c r="B290" s="182" t="s">
        <v>938</v>
      </c>
      <c r="H290" s="169"/>
      <c r="I290" s="169"/>
      <c r="J290" s="94" t="str">
        <f t="shared" si="7"/>
        <v/>
      </c>
    </row>
    <row r="291" spans="1:10" x14ac:dyDescent="0.25">
      <c r="A291" s="181"/>
      <c r="B291" s="182" t="s">
        <v>939</v>
      </c>
      <c r="H291" s="169"/>
      <c r="I291" s="169"/>
      <c r="J291" s="94" t="str">
        <f t="shared" si="7"/>
        <v/>
      </c>
    </row>
    <row r="292" spans="1:10" x14ac:dyDescent="0.25">
      <c r="A292" s="181"/>
      <c r="B292" s="182" t="s">
        <v>940</v>
      </c>
      <c r="H292" s="169"/>
      <c r="I292" s="169"/>
      <c r="J292" s="94" t="str">
        <f t="shared" ref="J292:J355" si="8">IF(H292="","",H292)</f>
        <v/>
      </c>
    </row>
    <row r="293" spans="1:10" x14ac:dyDescent="0.25">
      <c r="A293" s="181"/>
      <c r="B293" s="182" t="s">
        <v>941</v>
      </c>
      <c r="H293" s="169"/>
      <c r="I293" s="169"/>
      <c r="J293" s="94" t="str">
        <f t="shared" si="8"/>
        <v/>
      </c>
    </row>
    <row r="294" spans="1:10" x14ac:dyDescent="0.25">
      <c r="A294" s="181"/>
      <c r="B294" s="182" t="s">
        <v>942</v>
      </c>
      <c r="H294" s="169"/>
      <c r="I294" s="169"/>
      <c r="J294" s="94" t="str">
        <f t="shared" si="8"/>
        <v/>
      </c>
    </row>
    <row r="295" spans="1:10" x14ac:dyDescent="0.25">
      <c r="A295" s="181"/>
      <c r="B295" s="182" t="s">
        <v>943</v>
      </c>
      <c r="H295" s="169"/>
      <c r="I295" s="169"/>
      <c r="J295" s="94" t="str">
        <f t="shared" si="8"/>
        <v/>
      </c>
    </row>
    <row r="296" spans="1:10" x14ac:dyDescent="0.25">
      <c r="A296" s="181"/>
      <c r="B296" s="182" t="s">
        <v>944</v>
      </c>
      <c r="H296" s="169"/>
      <c r="I296" s="169"/>
      <c r="J296" s="94" t="str">
        <f t="shared" si="8"/>
        <v/>
      </c>
    </row>
    <row r="297" spans="1:10" x14ac:dyDescent="0.25">
      <c r="A297" s="181"/>
      <c r="B297" s="182" t="s">
        <v>945</v>
      </c>
      <c r="H297" s="169"/>
      <c r="I297" s="169"/>
      <c r="J297" s="94" t="str">
        <f t="shared" si="8"/>
        <v/>
      </c>
    </row>
    <row r="298" spans="1:10" x14ac:dyDescent="0.25">
      <c r="A298" s="181"/>
      <c r="B298" s="182" t="s">
        <v>946</v>
      </c>
      <c r="H298" s="169"/>
      <c r="I298" s="169"/>
      <c r="J298" s="94" t="str">
        <f t="shared" si="8"/>
        <v/>
      </c>
    </row>
    <row r="299" spans="1:10" x14ac:dyDescent="0.25">
      <c r="A299" s="181"/>
      <c r="B299" s="182" t="s">
        <v>947</v>
      </c>
      <c r="H299" s="169"/>
      <c r="I299" s="169"/>
      <c r="J299" s="94" t="str">
        <f t="shared" si="8"/>
        <v/>
      </c>
    </row>
    <row r="300" spans="1:10" x14ac:dyDescent="0.25">
      <c r="A300" s="181"/>
      <c r="B300" s="182" t="s">
        <v>948</v>
      </c>
      <c r="H300" s="169"/>
      <c r="I300" s="169"/>
      <c r="J300" s="94" t="str">
        <f t="shared" si="8"/>
        <v/>
      </c>
    </row>
    <row r="301" spans="1:10" x14ac:dyDescent="0.25">
      <c r="A301" s="181"/>
      <c r="B301" s="182" t="s">
        <v>949</v>
      </c>
      <c r="H301" s="169"/>
      <c r="I301" s="169"/>
      <c r="J301" s="94" t="str">
        <f t="shared" si="8"/>
        <v/>
      </c>
    </row>
    <row r="302" spans="1:10" x14ac:dyDescent="0.25">
      <c r="A302" s="181"/>
      <c r="B302" s="182" t="s">
        <v>950</v>
      </c>
      <c r="H302" s="169"/>
      <c r="I302" s="169"/>
      <c r="J302" s="94" t="str">
        <f t="shared" si="8"/>
        <v/>
      </c>
    </row>
    <row r="303" spans="1:10" x14ac:dyDescent="0.25">
      <c r="A303" s="181"/>
      <c r="B303" s="182" t="s">
        <v>951</v>
      </c>
      <c r="H303" s="169"/>
      <c r="I303" s="169"/>
      <c r="J303" s="94" t="str">
        <f t="shared" si="8"/>
        <v/>
      </c>
    </row>
    <row r="304" spans="1:10" x14ac:dyDescent="0.25">
      <c r="A304" s="181"/>
      <c r="B304" s="182" t="s">
        <v>952</v>
      </c>
      <c r="H304" s="169"/>
      <c r="I304" s="169"/>
      <c r="J304" s="94" t="str">
        <f t="shared" si="8"/>
        <v/>
      </c>
    </row>
    <row r="305" spans="1:10" x14ac:dyDescent="0.25">
      <c r="A305" s="181"/>
      <c r="B305" s="182" t="s">
        <v>953</v>
      </c>
      <c r="H305" s="169"/>
      <c r="I305" s="169"/>
      <c r="J305" s="94" t="str">
        <f t="shared" si="8"/>
        <v/>
      </c>
    </row>
    <row r="306" spans="1:10" x14ac:dyDescent="0.25">
      <c r="A306" s="181"/>
      <c r="B306" s="182" t="s">
        <v>954</v>
      </c>
      <c r="H306" s="169"/>
      <c r="I306" s="169"/>
      <c r="J306" s="94" t="str">
        <f t="shared" si="8"/>
        <v/>
      </c>
    </row>
    <row r="307" spans="1:10" x14ac:dyDescent="0.25">
      <c r="B307" s="182" t="s">
        <v>955</v>
      </c>
      <c r="H307" s="169"/>
      <c r="I307" s="169"/>
      <c r="J307" s="94" t="str">
        <f t="shared" si="8"/>
        <v/>
      </c>
    </row>
    <row r="308" spans="1:10" x14ac:dyDescent="0.25">
      <c r="B308" s="182" t="s">
        <v>956</v>
      </c>
      <c r="H308" s="169"/>
      <c r="I308" s="169"/>
      <c r="J308" s="94" t="str">
        <f t="shared" si="8"/>
        <v/>
      </c>
    </row>
    <row r="309" spans="1:10" x14ac:dyDescent="0.25">
      <c r="A309" s="181" t="s">
        <v>525</v>
      </c>
      <c r="B309" s="182" t="s">
        <v>957</v>
      </c>
      <c r="H309" s="169"/>
      <c r="I309" s="169"/>
      <c r="J309" s="94" t="str">
        <f t="shared" si="8"/>
        <v/>
      </c>
    </row>
    <row r="310" spans="1:10" x14ac:dyDescent="0.25">
      <c r="A310" s="181" t="s">
        <v>526</v>
      </c>
      <c r="B310" s="182" t="s">
        <v>1250</v>
      </c>
      <c r="H310" s="169"/>
      <c r="I310" s="169"/>
      <c r="J310" s="94" t="str">
        <f t="shared" si="8"/>
        <v/>
      </c>
    </row>
    <row r="311" spans="1:10" x14ac:dyDescent="0.25">
      <c r="A311" s="181" t="s">
        <v>524</v>
      </c>
      <c r="B311" s="182" t="s">
        <v>1249</v>
      </c>
      <c r="H311" s="169"/>
      <c r="I311" s="169"/>
      <c r="J311" s="94" t="str">
        <f t="shared" si="8"/>
        <v/>
      </c>
    </row>
    <row r="312" spans="1:10" x14ac:dyDescent="0.25">
      <c r="A312" s="181" t="s">
        <v>506</v>
      </c>
      <c r="B312" s="182" t="s">
        <v>1112</v>
      </c>
      <c r="H312" s="169"/>
      <c r="I312" s="169"/>
      <c r="J312" s="94" t="str">
        <f t="shared" si="8"/>
        <v/>
      </c>
    </row>
    <row r="313" spans="1:10" x14ac:dyDescent="0.25">
      <c r="A313" s="181" t="s">
        <v>591</v>
      </c>
      <c r="B313" s="182" t="s">
        <v>1113</v>
      </c>
      <c r="H313" s="169"/>
      <c r="I313" s="169"/>
      <c r="J313" s="94" t="str">
        <f t="shared" si="8"/>
        <v/>
      </c>
    </row>
    <row r="314" spans="1:10" x14ac:dyDescent="0.25">
      <c r="A314" s="181" t="s">
        <v>505</v>
      </c>
      <c r="B314" s="182" t="s">
        <v>1114</v>
      </c>
      <c r="H314" s="169"/>
      <c r="I314" s="169"/>
      <c r="J314" s="94" t="str">
        <f t="shared" si="8"/>
        <v/>
      </c>
    </row>
    <row r="315" spans="1:10" x14ac:dyDescent="0.25">
      <c r="A315" s="181" t="s">
        <v>561</v>
      </c>
      <c r="B315" s="182" t="s">
        <v>963</v>
      </c>
      <c r="H315" s="169"/>
      <c r="I315" s="169"/>
      <c r="J315" s="94" t="str">
        <f t="shared" si="8"/>
        <v/>
      </c>
    </row>
    <row r="316" spans="1:10" x14ac:dyDescent="0.25">
      <c r="A316" s="181" t="s">
        <v>562</v>
      </c>
      <c r="B316" s="182" t="s">
        <v>964</v>
      </c>
      <c r="H316" s="169"/>
      <c r="I316" s="169"/>
      <c r="J316" s="94" t="str">
        <f t="shared" si="8"/>
        <v/>
      </c>
    </row>
    <row r="317" spans="1:10" x14ac:dyDescent="0.25">
      <c r="A317" s="181" t="s">
        <v>563</v>
      </c>
      <c r="B317" s="182" t="s">
        <v>965</v>
      </c>
      <c r="H317" s="169"/>
      <c r="I317" s="169"/>
      <c r="J317" s="94" t="str">
        <f t="shared" si="8"/>
        <v/>
      </c>
    </row>
    <row r="318" spans="1:10" x14ac:dyDescent="0.25">
      <c r="A318" s="181" t="s">
        <v>564</v>
      </c>
      <c r="B318" s="182" t="s">
        <v>966</v>
      </c>
      <c r="H318" s="169"/>
      <c r="I318" s="169"/>
      <c r="J318" s="94" t="str">
        <f t="shared" si="8"/>
        <v/>
      </c>
    </row>
    <row r="319" spans="1:10" x14ac:dyDescent="0.25">
      <c r="A319" s="181" t="s">
        <v>565</v>
      </c>
      <c r="B319" s="182" t="s">
        <v>967</v>
      </c>
      <c r="H319" s="169"/>
      <c r="I319" s="169"/>
      <c r="J319" s="94" t="str">
        <f t="shared" si="8"/>
        <v/>
      </c>
    </row>
    <row r="320" spans="1:10" x14ac:dyDescent="0.25">
      <c r="A320" s="181" t="s">
        <v>566</v>
      </c>
      <c r="B320" s="182" t="s">
        <v>968</v>
      </c>
      <c r="H320" s="169"/>
      <c r="I320" s="169"/>
      <c r="J320" s="94" t="str">
        <f t="shared" si="8"/>
        <v/>
      </c>
    </row>
    <row r="321" spans="1:10" x14ac:dyDescent="0.25">
      <c r="A321" s="181" t="s">
        <v>567</v>
      </c>
      <c r="B321" s="182" t="s">
        <v>969</v>
      </c>
      <c r="H321" s="169"/>
      <c r="I321" s="169"/>
      <c r="J321" s="94" t="str">
        <f t="shared" si="8"/>
        <v/>
      </c>
    </row>
    <row r="322" spans="1:10" x14ac:dyDescent="0.25">
      <c r="A322" s="181" t="s">
        <v>568</v>
      </c>
      <c r="B322" s="182" t="s">
        <v>970</v>
      </c>
      <c r="H322" s="169"/>
      <c r="I322" s="169"/>
      <c r="J322" s="94" t="str">
        <f t="shared" si="8"/>
        <v/>
      </c>
    </row>
    <row r="323" spans="1:10" x14ac:dyDescent="0.25">
      <c r="A323" s="181" t="s">
        <v>569</v>
      </c>
      <c r="B323" s="182" t="s">
        <v>971</v>
      </c>
      <c r="H323" s="169"/>
      <c r="I323" s="169"/>
      <c r="J323" s="94" t="str">
        <f t="shared" si="8"/>
        <v/>
      </c>
    </row>
    <row r="324" spans="1:10" x14ac:dyDescent="0.25">
      <c r="A324" s="181" t="s">
        <v>570</v>
      </c>
      <c r="B324" s="182" t="s">
        <v>972</v>
      </c>
      <c r="H324" s="169"/>
      <c r="I324" s="169"/>
      <c r="J324" s="94" t="str">
        <f t="shared" si="8"/>
        <v/>
      </c>
    </row>
    <row r="325" spans="1:10" x14ac:dyDescent="0.25">
      <c r="A325" s="181" t="s">
        <v>571</v>
      </c>
      <c r="B325" s="182" t="s">
        <v>973</v>
      </c>
      <c r="H325" s="169"/>
      <c r="I325" s="169"/>
      <c r="J325" s="94" t="str">
        <f t="shared" si="8"/>
        <v/>
      </c>
    </row>
    <row r="326" spans="1:10" x14ac:dyDescent="0.25">
      <c r="A326" s="181" t="s">
        <v>572</v>
      </c>
      <c r="B326" s="182" t="s">
        <v>974</v>
      </c>
      <c r="H326" s="169"/>
      <c r="I326" s="169"/>
      <c r="J326" s="94" t="str">
        <f t="shared" si="8"/>
        <v/>
      </c>
    </row>
    <row r="327" spans="1:10" x14ac:dyDescent="0.25">
      <c r="A327" s="181" t="s">
        <v>573</v>
      </c>
      <c r="B327" s="182" t="s">
        <v>975</v>
      </c>
      <c r="H327" s="169"/>
      <c r="I327" s="169"/>
      <c r="J327" s="94" t="str">
        <f t="shared" si="8"/>
        <v/>
      </c>
    </row>
    <row r="328" spans="1:10" x14ac:dyDescent="0.25">
      <c r="A328" s="181" t="s">
        <v>574</v>
      </c>
      <c r="B328" s="182" t="s">
        <v>976</v>
      </c>
      <c r="H328" s="169"/>
      <c r="I328" s="169"/>
      <c r="J328" s="94" t="str">
        <f t="shared" si="8"/>
        <v/>
      </c>
    </row>
    <row r="329" spans="1:10" ht="15.75" thickBot="1" x14ac:dyDescent="0.3">
      <c r="A329" s="190" t="s">
        <v>1116</v>
      </c>
      <c r="B329" s="182" t="s">
        <v>1116</v>
      </c>
      <c r="C329">
        <v>207370</v>
      </c>
      <c r="D329"/>
      <c r="E329"/>
      <c r="F329"/>
      <c r="G329"/>
      <c r="H329" s="169"/>
      <c r="I329" s="169">
        <v>207370</v>
      </c>
      <c r="J329" s="94" t="str">
        <f t="shared" si="8"/>
        <v/>
      </c>
    </row>
    <row r="330" spans="1:10" ht="75" x14ac:dyDescent="0.25">
      <c r="A330" s="169" t="s">
        <v>1191</v>
      </c>
      <c r="B330" s="182" t="s">
        <v>1191</v>
      </c>
      <c r="C330" s="168" t="s">
        <v>1285</v>
      </c>
      <c r="H330" s="169"/>
      <c r="I330" s="482" t="s">
        <v>1285</v>
      </c>
      <c r="J330" s="94" t="str">
        <f>IF(H330="","",TRIM(CLEAN(H330)))</f>
        <v/>
      </c>
    </row>
    <row r="331" spans="1:10" x14ac:dyDescent="0.25">
      <c r="A331" s="431" t="s">
        <v>1155</v>
      </c>
      <c r="B331" s="182" t="s">
        <v>1155</v>
      </c>
      <c r="C331" s="175"/>
      <c r="H331" s="169"/>
      <c r="I331" s="169"/>
      <c r="J331" s="451" t="str">
        <f t="shared" ref="J331:J335" si="9">IF(H331="","",TRIM(CLEAN(H331)))</f>
        <v/>
      </c>
    </row>
    <row r="332" spans="1:10" x14ac:dyDescent="0.25">
      <c r="A332" s="169" t="s">
        <v>1192</v>
      </c>
      <c r="B332" s="182" t="s">
        <v>1192</v>
      </c>
      <c r="C332" s="175"/>
      <c r="H332" s="169"/>
      <c r="I332" s="169"/>
      <c r="J332" s="94" t="str">
        <f t="shared" si="9"/>
        <v/>
      </c>
    </row>
    <row r="333" spans="1:10" x14ac:dyDescent="0.25">
      <c r="A333" s="431" t="s">
        <v>1117</v>
      </c>
      <c r="B333" s="182" t="s">
        <v>1117</v>
      </c>
      <c r="C333" s="175"/>
      <c r="H333" s="169"/>
      <c r="I333" s="169"/>
      <c r="J333" s="94" t="str">
        <f t="shared" si="9"/>
        <v/>
      </c>
    </row>
    <row r="334" spans="1:10" x14ac:dyDescent="0.25">
      <c r="A334" s="431" t="s">
        <v>1158</v>
      </c>
      <c r="B334" s="182" t="s">
        <v>1156</v>
      </c>
      <c r="C334" s="452"/>
      <c r="H334" s="169">
        <v>1</v>
      </c>
      <c r="I334" s="169"/>
      <c r="J334" s="94" t="str">
        <f t="shared" si="9"/>
        <v>1</v>
      </c>
    </row>
    <row r="335" spans="1:10" x14ac:dyDescent="0.25">
      <c r="A335" s="431" t="s">
        <v>1158</v>
      </c>
      <c r="B335" s="182" t="s">
        <v>1157</v>
      </c>
      <c r="C335" s="452"/>
      <c r="H335" s="169"/>
      <c r="I335" s="169"/>
      <c r="J335" s="94" t="str">
        <f t="shared" si="9"/>
        <v/>
      </c>
    </row>
    <row r="336" spans="1:10" x14ac:dyDescent="0.25">
      <c r="H336" s="169" t="s">
        <v>1276</v>
      </c>
      <c r="I336" s="169"/>
      <c r="J336" s="94" t="str">
        <f t="shared" si="8"/>
        <v xml:space="preserve"> Dalton Reade</v>
      </c>
    </row>
    <row r="337" spans="1:10" x14ac:dyDescent="0.25">
      <c r="A337" s="169" t="s">
        <v>1176</v>
      </c>
      <c r="C337" s="171"/>
      <c r="H337" s="169"/>
      <c r="I337" s="169"/>
      <c r="J337" s="94" t="str">
        <f t="shared" si="8"/>
        <v/>
      </c>
    </row>
    <row r="338" spans="1:10" x14ac:dyDescent="0.25">
      <c r="A338" s="169" t="s">
        <v>1177</v>
      </c>
      <c r="C338" t="s">
        <v>1286</v>
      </c>
      <c r="H338" s="169"/>
      <c r="I338" s="169" t="s">
        <v>1286</v>
      </c>
      <c r="J338" s="94" t="str">
        <f t="shared" si="8"/>
        <v/>
      </c>
    </row>
    <row r="339" spans="1:10" x14ac:dyDescent="0.25">
      <c r="A339" s="169" t="s">
        <v>1178</v>
      </c>
      <c r="H339" s="169"/>
      <c r="I339" s="169"/>
      <c r="J339" s="94" t="str">
        <f t="shared" si="8"/>
        <v/>
      </c>
    </row>
    <row r="340" spans="1:10" x14ac:dyDescent="0.25">
      <c r="A340" s="169" t="s">
        <v>1179</v>
      </c>
      <c r="H340" s="169"/>
      <c r="I340" s="169"/>
      <c r="J340" s="94" t="str">
        <f t="shared" si="8"/>
        <v/>
      </c>
    </row>
    <row r="341" spans="1:10" x14ac:dyDescent="0.25">
      <c r="A341" s="169" t="s">
        <v>1180</v>
      </c>
      <c r="H341" s="169"/>
      <c r="I341" s="169"/>
      <c r="J341" s="94" t="str">
        <f t="shared" si="8"/>
        <v/>
      </c>
    </row>
    <row r="342" spans="1:10" x14ac:dyDescent="0.25">
      <c r="A342" s="169" t="s">
        <v>1181</v>
      </c>
      <c r="H342" s="169"/>
      <c r="I342" s="169"/>
      <c r="J342" s="94" t="str">
        <f t="shared" si="8"/>
        <v/>
      </c>
    </row>
    <row r="343" spans="1:10" x14ac:dyDescent="0.25">
      <c r="A343" s="169" t="s">
        <v>700</v>
      </c>
      <c r="H343" s="169"/>
      <c r="I343" s="169"/>
      <c r="J343" s="94" t="str">
        <f t="shared" si="8"/>
        <v/>
      </c>
    </row>
    <row r="344" spans="1:10" x14ac:dyDescent="0.25">
      <c r="A344" s="169" t="s">
        <v>1182</v>
      </c>
      <c r="H344" s="169"/>
      <c r="I344" s="169"/>
      <c r="J344" s="94" t="str">
        <f t="shared" si="8"/>
        <v/>
      </c>
    </row>
    <row r="345" spans="1:10" x14ac:dyDescent="0.25">
      <c r="A345" s="169" t="s">
        <v>1183</v>
      </c>
      <c r="H345" s="169"/>
      <c r="I345" s="169"/>
      <c r="J345" s="94" t="str">
        <f t="shared" si="8"/>
        <v/>
      </c>
    </row>
    <row r="346" spans="1:10" x14ac:dyDescent="0.25">
      <c r="A346" s="169" t="s">
        <v>1184</v>
      </c>
      <c r="H346" s="169"/>
      <c r="I346" s="169"/>
      <c r="J346" s="94" t="str">
        <f t="shared" si="8"/>
        <v/>
      </c>
    </row>
    <row r="347" spans="1:10" x14ac:dyDescent="0.25">
      <c r="A347" s="169" t="s">
        <v>1185</v>
      </c>
      <c r="H347" s="169"/>
      <c r="I347" s="169"/>
      <c r="J347" s="94" t="str">
        <f t="shared" si="8"/>
        <v/>
      </c>
    </row>
    <row r="348" spans="1:10" x14ac:dyDescent="0.25">
      <c r="A348" s="169" t="s">
        <v>1186</v>
      </c>
      <c r="H348" s="169"/>
      <c r="I348" s="169"/>
      <c r="J348" s="94" t="str">
        <f t="shared" si="8"/>
        <v/>
      </c>
    </row>
    <row r="349" spans="1:10" x14ac:dyDescent="0.25">
      <c r="A349" s="169" t="s">
        <v>1187</v>
      </c>
      <c r="H349" s="169"/>
      <c r="I349" s="169"/>
      <c r="J349" s="94" t="str">
        <f t="shared" si="8"/>
        <v/>
      </c>
    </row>
    <row r="350" spans="1:10" x14ac:dyDescent="0.25">
      <c r="A350" s="169" t="s">
        <v>1188</v>
      </c>
      <c r="H350" s="169"/>
      <c r="I350" s="169"/>
      <c r="J350" s="94" t="str">
        <f t="shared" si="8"/>
        <v/>
      </c>
    </row>
    <row r="351" spans="1:10" x14ac:dyDescent="0.25">
      <c r="A351" s="169" t="s">
        <v>1189</v>
      </c>
      <c r="H351" s="169"/>
      <c r="I351" s="169"/>
      <c r="J351" s="94" t="str">
        <f t="shared" si="8"/>
        <v/>
      </c>
    </row>
    <row r="352" spans="1:10" x14ac:dyDescent="0.25">
      <c r="A352" s="169" t="s">
        <v>1190</v>
      </c>
      <c r="H352" s="169"/>
      <c r="I352" s="169"/>
      <c r="J352" s="94" t="str">
        <f t="shared" si="8"/>
        <v/>
      </c>
    </row>
    <row r="353" spans="1:10" x14ac:dyDescent="0.25">
      <c r="A353" s="431" t="s">
        <v>1195</v>
      </c>
      <c r="B353" s="182" t="s">
        <v>1196</v>
      </c>
      <c r="H353" s="169"/>
      <c r="I353" s="169"/>
      <c r="J353" s="94" t="str">
        <f t="shared" si="8"/>
        <v/>
      </c>
    </row>
    <row r="354" spans="1:10" x14ac:dyDescent="0.25">
      <c r="A354" s="431" t="s">
        <v>1195</v>
      </c>
      <c r="B354" s="182" t="s">
        <v>1197</v>
      </c>
      <c r="H354" s="169"/>
      <c r="I354" s="169"/>
      <c r="J354" s="94" t="str">
        <f t="shared" si="8"/>
        <v/>
      </c>
    </row>
    <row r="355" spans="1:10" x14ac:dyDescent="0.25">
      <c r="A355" s="202" t="s">
        <v>1204</v>
      </c>
      <c r="C355" s="168"/>
      <c r="H355" s="169"/>
      <c r="I355" s="169"/>
      <c r="J355" s="94" t="str">
        <f t="shared" si="8"/>
        <v/>
      </c>
    </row>
    <row r="356" spans="1:10" x14ac:dyDescent="0.25">
      <c r="A356" s="202" t="s">
        <v>1203</v>
      </c>
      <c r="H356" s="169"/>
      <c r="I356" s="169"/>
      <c r="J356" s="94" t="str">
        <f t="shared" ref="J356:J371" si="10">IF(H356="","",H356)</f>
        <v/>
      </c>
    </row>
    <row r="357" spans="1:10" x14ac:dyDescent="0.25">
      <c r="A357" s="202" t="s">
        <v>1205</v>
      </c>
      <c r="C357" s="168"/>
      <c r="H357" s="169"/>
      <c r="I357" s="169"/>
      <c r="J357" s="94" t="str">
        <f t="shared" si="10"/>
        <v/>
      </c>
    </row>
    <row r="358" spans="1:10" x14ac:dyDescent="0.25">
      <c r="A358" s="202" t="s">
        <v>1206</v>
      </c>
      <c r="H358" s="169"/>
      <c r="I358" s="169"/>
      <c r="J358" s="94" t="str">
        <f t="shared" si="10"/>
        <v/>
      </c>
    </row>
    <row r="359" spans="1:10" x14ac:dyDescent="0.25">
      <c r="A359" s="202" t="s">
        <v>1207</v>
      </c>
      <c r="H359" s="169"/>
      <c r="I359" s="169"/>
      <c r="J359" s="94" t="str">
        <f t="shared" si="10"/>
        <v/>
      </c>
    </row>
    <row r="360" spans="1:10" x14ac:dyDescent="0.25">
      <c r="A360" s="202" t="s">
        <v>1211</v>
      </c>
      <c r="H360" s="169"/>
      <c r="I360" s="169"/>
      <c r="J360" s="94" t="str">
        <f t="shared" si="10"/>
        <v/>
      </c>
    </row>
    <row r="361" spans="1:10" x14ac:dyDescent="0.25">
      <c r="A361" s="202" t="s">
        <v>1212</v>
      </c>
      <c r="H361" s="169"/>
      <c r="I361" s="169"/>
      <c r="J361" s="94" t="str">
        <f t="shared" si="10"/>
        <v/>
      </c>
    </row>
    <row r="362" spans="1:10" x14ac:dyDescent="0.25">
      <c r="A362" s="202" t="s">
        <v>1213</v>
      </c>
      <c r="H362" s="169"/>
      <c r="I362" s="169"/>
      <c r="J362" s="94" t="str">
        <f t="shared" si="10"/>
        <v/>
      </c>
    </row>
    <row r="363" spans="1:10" x14ac:dyDescent="0.25">
      <c r="A363" s="202" t="s">
        <v>1224</v>
      </c>
      <c r="H363" s="169"/>
      <c r="I363" s="169"/>
      <c r="J363" s="94" t="str">
        <f t="shared" si="10"/>
        <v/>
      </c>
    </row>
    <row r="364" spans="1:10" x14ac:dyDescent="0.25">
      <c r="A364" s="202" t="s">
        <v>1226</v>
      </c>
      <c r="C364" s="169" t="s">
        <v>1287</v>
      </c>
      <c r="H364" s="169"/>
      <c r="I364" s="169" t="s">
        <v>1287</v>
      </c>
      <c r="J364" s="94" t="str">
        <f t="shared" si="10"/>
        <v/>
      </c>
    </row>
    <row r="365" spans="1:10" x14ac:dyDescent="0.25">
      <c r="A365" s="202" t="s">
        <v>1227</v>
      </c>
      <c r="C365" s="169"/>
      <c r="H365" s="169"/>
      <c r="J365" s="94" t="str">
        <f t="shared" si="10"/>
        <v/>
      </c>
    </row>
    <row r="366" spans="1:10" ht="18.75" x14ac:dyDescent="0.3">
      <c r="A366" s="202" t="s">
        <v>1231</v>
      </c>
      <c r="C366" s="169"/>
      <c r="H366" s="476"/>
      <c r="J366" s="94" t="str">
        <f t="shared" si="10"/>
        <v/>
      </c>
    </row>
    <row r="367" spans="1:10" ht="18.75" x14ac:dyDescent="0.3">
      <c r="A367" s="202" t="s">
        <v>1232</v>
      </c>
      <c r="C367" s="169"/>
      <c r="H367" s="476"/>
      <c r="J367" s="94" t="str">
        <f t="shared" si="10"/>
        <v/>
      </c>
    </row>
    <row r="368" spans="1:10" x14ac:dyDescent="0.25">
      <c r="A368"/>
      <c r="H368" s="169"/>
      <c r="J368" s="94" t="str">
        <f t="shared" si="10"/>
        <v/>
      </c>
    </row>
    <row r="369" spans="8:10" x14ac:dyDescent="0.25">
      <c r="H369" s="169"/>
      <c r="J369" s="94" t="str">
        <f t="shared" si="10"/>
        <v/>
      </c>
    </row>
    <row r="370" spans="8:10" x14ac:dyDescent="0.25">
      <c r="H370" s="169"/>
      <c r="J370" s="94" t="str">
        <f t="shared" si="10"/>
        <v/>
      </c>
    </row>
    <row r="371" spans="8:10" x14ac:dyDescent="0.25">
      <c r="H371" s="169"/>
      <c r="J371" s="94" t="str">
        <f t="shared" si="10"/>
        <v/>
      </c>
    </row>
    <row r="372" spans="8:10" x14ac:dyDescent="0.25">
      <c r="H372" s="169"/>
    </row>
    <row r="373" spans="8:10" x14ac:dyDescent="0.25">
      <c r="H373" s="169"/>
    </row>
    <row r="374" spans="8:10" x14ac:dyDescent="0.25">
      <c r="H374" s="169"/>
    </row>
    <row r="375" spans="8:10" x14ac:dyDescent="0.25">
      <c r="H375" s="169"/>
    </row>
    <row r="376" spans="8:10" x14ac:dyDescent="0.25">
      <c r="H376" s="169"/>
    </row>
    <row r="377" spans="8:10" x14ac:dyDescent="0.25">
      <c r="H377" s="169"/>
    </row>
    <row r="378" spans="8:10" x14ac:dyDescent="0.25">
      <c r="H378" s="169"/>
    </row>
    <row r="379" spans="8:10" x14ac:dyDescent="0.25">
      <c r="H379" s="169"/>
    </row>
    <row r="380" spans="8:10" x14ac:dyDescent="0.25">
      <c r="H380" s="169"/>
    </row>
    <row r="381" spans="8:10" x14ac:dyDescent="0.25">
      <c r="H381" s="169"/>
    </row>
    <row r="382" spans="8:10" x14ac:dyDescent="0.25">
      <c r="H382" s="169"/>
    </row>
    <row r="383" spans="8:10" x14ac:dyDescent="0.25">
      <c r="H383" s="169"/>
    </row>
    <row r="384" spans="8:10" x14ac:dyDescent="0.25">
      <c r="H384" s="169"/>
    </row>
    <row r="385" spans="8:8" x14ac:dyDescent="0.25">
      <c r="H385" s="169"/>
    </row>
    <row r="386" spans="8:8" x14ac:dyDescent="0.25">
      <c r="H386" s="169"/>
    </row>
    <row r="387" spans="8:8" x14ac:dyDescent="0.25">
      <c r="H387" s="169"/>
    </row>
    <row r="388" spans="8:8" x14ac:dyDescent="0.25">
      <c r="H388" s="169"/>
    </row>
    <row r="389" spans="8:8" x14ac:dyDescent="0.25">
      <c r="H389" s="169"/>
    </row>
    <row r="390" spans="8:8" x14ac:dyDescent="0.25">
      <c r="H390" s="169"/>
    </row>
    <row r="391" spans="8:8" x14ac:dyDescent="0.25">
      <c r="H391" s="169"/>
    </row>
    <row r="392" spans="8:8" x14ac:dyDescent="0.25">
      <c r="H392" s="169"/>
    </row>
    <row r="393" spans="8:8" x14ac:dyDescent="0.25">
      <c r="H393" s="169"/>
    </row>
    <row r="394" spans="8:8" x14ac:dyDescent="0.25">
      <c r="H394" s="169"/>
    </row>
    <row r="395" spans="8:8" x14ac:dyDescent="0.25">
      <c r="H395" s="169"/>
    </row>
    <row r="396" spans="8:8" x14ac:dyDescent="0.25">
      <c r="H396" s="169"/>
    </row>
    <row r="397" spans="8:8" x14ac:dyDescent="0.25">
      <c r="H397" s="169"/>
    </row>
    <row r="398" spans="8:8" x14ac:dyDescent="0.25">
      <c r="H398" s="169"/>
    </row>
    <row r="399" spans="8:8" x14ac:dyDescent="0.25">
      <c r="H399" s="169"/>
    </row>
    <row r="400" spans="8:8" x14ac:dyDescent="0.25">
      <c r="H400" s="169"/>
    </row>
    <row r="401" spans="8:8" x14ac:dyDescent="0.25">
      <c r="H401" s="169"/>
    </row>
    <row r="402" spans="8:8" x14ac:dyDescent="0.25">
      <c r="H402" s="169"/>
    </row>
    <row r="403" spans="8:8" x14ac:dyDescent="0.25">
      <c r="H403" s="169"/>
    </row>
    <row r="404" spans="8:8" x14ac:dyDescent="0.25">
      <c r="H404" s="169"/>
    </row>
    <row r="405" spans="8:8" x14ac:dyDescent="0.25">
      <c r="H405" s="169"/>
    </row>
    <row r="406" spans="8:8" x14ac:dyDescent="0.25">
      <c r="H406" s="169"/>
    </row>
    <row r="407" spans="8:8" x14ac:dyDescent="0.25">
      <c r="H407" s="169"/>
    </row>
    <row r="408" spans="8:8" x14ac:dyDescent="0.25">
      <c r="H408" s="169"/>
    </row>
    <row r="409" spans="8:8" x14ac:dyDescent="0.25">
      <c r="H409" s="169"/>
    </row>
    <row r="410" spans="8:8" x14ac:dyDescent="0.25">
      <c r="H410" s="169"/>
    </row>
    <row r="411" spans="8:8" x14ac:dyDescent="0.25">
      <c r="H411" s="169"/>
    </row>
    <row r="412" spans="8:8" x14ac:dyDescent="0.25">
      <c r="H412" s="169"/>
    </row>
    <row r="413" spans="8:8" x14ac:dyDescent="0.25">
      <c r="H413" s="169"/>
    </row>
    <row r="414" spans="8:8" x14ac:dyDescent="0.25">
      <c r="H414" s="169"/>
    </row>
    <row r="415" spans="8:8" x14ac:dyDescent="0.25">
      <c r="H415" s="169"/>
    </row>
    <row r="416" spans="8:8" x14ac:dyDescent="0.25">
      <c r="H416" s="169"/>
    </row>
    <row r="417" spans="8:8" x14ac:dyDescent="0.25">
      <c r="H417" s="169"/>
    </row>
    <row r="418" spans="8:8" x14ac:dyDescent="0.25">
      <c r="H418" s="169"/>
    </row>
    <row r="419" spans="8:8" x14ac:dyDescent="0.25">
      <c r="H419" s="169"/>
    </row>
    <row r="420" spans="8:8" x14ac:dyDescent="0.25">
      <c r="H420" s="169"/>
    </row>
    <row r="421" spans="8:8" x14ac:dyDescent="0.25">
      <c r="H421" s="169"/>
    </row>
    <row r="422" spans="8:8" x14ac:dyDescent="0.25">
      <c r="H422" s="169"/>
    </row>
    <row r="423" spans="8:8" x14ac:dyDescent="0.25">
      <c r="H423" s="169"/>
    </row>
    <row r="424" spans="8:8" x14ac:dyDescent="0.25">
      <c r="H424" s="169"/>
    </row>
    <row r="425" spans="8:8" x14ac:dyDescent="0.25">
      <c r="H425" s="169"/>
    </row>
    <row r="426" spans="8:8" x14ac:dyDescent="0.25">
      <c r="H426" s="169"/>
    </row>
    <row r="427" spans="8:8" x14ac:dyDescent="0.25">
      <c r="H427" s="169"/>
    </row>
    <row r="428" spans="8:8" x14ac:dyDescent="0.25">
      <c r="H428" s="169"/>
    </row>
    <row r="429" spans="8:8" x14ac:dyDescent="0.25">
      <c r="H429" s="169"/>
    </row>
    <row r="430" spans="8:8" x14ac:dyDescent="0.25">
      <c r="H430" s="169"/>
    </row>
    <row r="431" spans="8:8" x14ac:dyDescent="0.25">
      <c r="H431" s="169"/>
    </row>
    <row r="432" spans="8:8" x14ac:dyDescent="0.25">
      <c r="H432" s="169"/>
    </row>
    <row r="433" spans="8:8" x14ac:dyDescent="0.25">
      <c r="H433" s="169"/>
    </row>
    <row r="434" spans="8:8" x14ac:dyDescent="0.25">
      <c r="H434" s="169"/>
    </row>
    <row r="435" spans="8:8" x14ac:dyDescent="0.25">
      <c r="H435" s="169"/>
    </row>
    <row r="436" spans="8:8" x14ac:dyDescent="0.25">
      <c r="H436" s="169"/>
    </row>
    <row r="437" spans="8:8" x14ac:dyDescent="0.25">
      <c r="H437" s="169"/>
    </row>
    <row r="438" spans="8:8" x14ac:dyDescent="0.25">
      <c r="H438" s="169"/>
    </row>
    <row r="439" spans="8:8" x14ac:dyDescent="0.25">
      <c r="H439" s="169"/>
    </row>
    <row r="440" spans="8:8" x14ac:dyDescent="0.25">
      <c r="H440" s="169"/>
    </row>
    <row r="441" spans="8:8" x14ac:dyDescent="0.25">
      <c r="H441" s="169"/>
    </row>
    <row r="442" spans="8:8" x14ac:dyDescent="0.25">
      <c r="H442" s="169"/>
    </row>
    <row r="443" spans="8:8" x14ac:dyDescent="0.25">
      <c r="H443" s="169"/>
    </row>
    <row r="444" spans="8:8" x14ac:dyDescent="0.25">
      <c r="H444" s="169"/>
    </row>
    <row r="445" spans="8:8" x14ac:dyDescent="0.25">
      <c r="H445" s="169"/>
    </row>
    <row r="446" spans="8:8" x14ac:dyDescent="0.25">
      <c r="H446" s="169"/>
    </row>
    <row r="447" spans="8:8" x14ac:dyDescent="0.25">
      <c r="H447" s="169"/>
    </row>
    <row r="448" spans="8:8" x14ac:dyDescent="0.25">
      <c r="H448" s="169"/>
    </row>
    <row r="449" spans="8:8" x14ac:dyDescent="0.25">
      <c r="H449" s="169"/>
    </row>
    <row r="450" spans="8:8" x14ac:dyDescent="0.25">
      <c r="H450" s="169"/>
    </row>
    <row r="451" spans="8:8" x14ac:dyDescent="0.25">
      <c r="H451" s="169"/>
    </row>
    <row r="452" spans="8:8" x14ac:dyDescent="0.25">
      <c r="H452" s="169"/>
    </row>
    <row r="453" spans="8:8" x14ac:dyDescent="0.25">
      <c r="H453" s="169"/>
    </row>
    <row r="454" spans="8:8" x14ac:dyDescent="0.25">
      <c r="H454" s="169"/>
    </row>
    <row r="455" spans="8:8" x14ac:dyDescent="0.25">
      <c r="H455" s="169"/>
    </row>
    <row r="456" spans="8:8" x14ac:dyDescent="0.25">
      <c r="H456" s="169"/>
    </row>
    <row r="457" spans="8:8" x14ac:dyDescent="0.25">
      <c r="H457" s="169"/>
    </row>
    <row r="458" spans="8:8" x14ac:dyDescent="0.25">
      <c r="H458" s="169"/>
    </row>
    <row r="459" spans="8:8" x14ac:dyDescent="0.25">
      <c r="H459" s="169"/>
    </row>
    <row r="460" spans="8:8" x14ac:dyDescent="0.25">
      <c r="H460" s="169"/>
    </row>
    <row r="461" spans="8:8" x14ac:dyDescent="0.25">
      <c r="H461" s="169"/>
    </row>
    <row r="462" spans="8:8" x14ac:dyDescent="0.25">
      <c r="H462" s="169"/>
    </row>
    <row r="463" spans="8:8" x14ac:dyDescent="0.25">
      <c r="H463" s="169"/>
    </row>
    <row r="464" spans="8:8" x14ac:dyDescent="0.25">
      <c r="H464" s="169"/>
    </row>
    <row r="465" spans="8:8" x14ac:dyDescent="0.25">
      <c r="H465" s="169"/>
    </row>
    <row r="466" spans="8:8" x14ac:dyDescent="0.25">
      <c r="H466" s="169"/>
    </row>
    <row r="467" spans="8:8" x14ac:dyDescent="0.25">
      <c r="H467" s="169"/>
    </row>
    <row r="468" spans="8:8" x14ac:dyDescent="0.25">
      <c r="H468" s="169"/>
    </row>
    <row r="469" spans="8:8" x14ac:dyDescent="0.25">
      <c r="H469" s="169"/>
    </row>
    <row r="470" spans="8:8" x14ac:dyDescent="0.25">
      <c r="H470" s="169"/>
    </row>
    <row r="471" spans="8:8" x14ac:dyDescent="0.25">
      <c r="H471" s="169"/>
    </row>
    <row r="472" spans="8:8" x14ac:dyDescent="0.25">
      <c r="H472" s="169"/>
    </row>
    <row r="473" spans="8:8" x14ac:dyDescent="0.25">
      <c r="H473" s="169"/>
    </row>
    <row r="474" spans="8:8" x14ac:dyDescent="0.25">
      <c r="H474" s="169"/>
    </row>
    <row r="475" spans="8:8" x14ac:dyDescent="0.25">
      <c r="H475" s="169"/>
    </row>
    <row r="476" spans="8:8" x14ac:dyDescent="0.25">
      <c r="H476" s="169"/>
    </row>
    <row r="477" spans="8:8" x14ac:dyDescent="0.25">
      <c r="H477" s="169"/>
    </row>
    <row r="478" spans="8:8" x14ac:dyDescent="0.25">
      <c r="H478" s="169"/>
    </row>
    <row r="479" spans="8:8" x14ac:dyDescent="0.25">
      <c r="H479" s="169"/>
    </row>
    <row r="480" spans="8:8" x14ac:dyDescent="0.25">
      <c r="H480" s="169"/>
    </row>
    <row r="481" spans="8:8" x14ac:dyDescent="0.25">
      <c r="H481" s="169"/>
    </row>
    <row r="482" spans="8:8" x14ac:dyDescent="0.25">
      <c r="H482" s="169"/>
    </row>
    <row r="483" spans="8:8" x14ac:dyDescent="0.25">
      <c r="H483" s="169"/>
    </row>
    <row r="484" spans="8:8" x14ac:dyDescent="0.25">
      <c r="H484" s="169"/>
    </row>
    <row r="485" spans="8:8" x14ac:dyDescent="0.25">
      <c r="H485" s="169"/>
    </row>
    <row r="486" spans="8:8" x14ac:dyDescent="0.25">
      <c r="H486" s="169"/>
    </row>
    <row r="487" spans="8:8" x14ac:dyDescent="0.25">
      <c r="H487" s="169"/>
    </row>
    <row r="488" spans="8:8" x14ac:dyDescent="0.25">
      <c r="H488" s="169"/>
    </row>
    <row r="489" spans="8:8" x14ac:dyDescent="0.25">
      <c r="H489" s="169"/>
    </row>
    <row r="490" spans="8:8" x14ac:dyDescent="0.25">
      <c r="H490" s="169"/>
    </row>
    <row r="491" spans="8:8" x14ac:dyDescent="0.25">
      <c r="H491" s="169"/>
    </row>
    <row r="492" spans="8:8" x14ac:dyDescent="0.25">
      <c r="H492" s="169"/>
    </row>
    <row r="493" spans="8:8" x14ac:dyDescent="0.25">
      <c r="H493" s="169"/>
    </row>
    <row r="494" spans="8:8" x14ac:dyDescent="0.25">
      <c r="H494" s="169"/>
    </row>
    <row r="495" spans="8:8" x14ac:dyDescent="0.25">
      <c r="H495" s="169"/>
    </row>
    <row r="496" spans="8:8" x14ac:dyDescent="0.25">
      <c r="H496" s="169"/>
    </row>
    <row r="497" spans="8:8" x14ac:dyDescent="0.25">
      <c r="H497" s="169"/>
    </row>
    <row r="498" spans="8:8" x14ac:dyDescent="0.25">
      <c r="H498" s="169"/>
    </row>
    <row r="499" spans="8:8" x14ac:dyDescent="0.25">
      <c r="H499" s="169"/>
    </row>
    <row r="500" spans="8:8" x14ac:dyDescent="0.25">
      <c r="H500" s="169"/>
    </row>
    <row r="501" spans="8:8" x14ac:dyDescent="0.25">
      <c r="H501" s="169"/>
    </row>
    <row r="502" spans="8:8" x14ac:dyDescent="0.25">
      <c r="H502" s="169"/>
    </row>
    <row r="503" spans="8:8" x14ac:dyDescent="0.25">
      <c r="H503" s="169"/>
    </row>
    <row r="504" spans="8:8" x14ac:dyDescent="0.25">
      <c r="H504" s="169"/>
    </row>
    <row r="505" spans="8:8" x14ac:dyDescent="0.25">
      <c r="H505" s="169"/>
    </row>
    <row r="506" spans="8:8" x14ac:dyDescent="0.25">
      <c r="H506" s="169"/>
    </row>
    <row r="507" spans="8:8" x14ac:dyDescent="0.25">
      <c r="H507" s="169"/>
    </row>
    <row r="508" spans="8:8" x14ac:dyDescent="0.25">
      <c r="H508" s="169"/>
    </row>
    <row r="509" spans="8:8" x14ac:dyDescent="0.25">
      <c r="H509" s="169"/>
    </row>
    <row r="510" spans="8:8" x14ac:dyDescent="0.25">
      <c r="H510" s="169"/>
    </row>
    <row r="511" spans="8:8" x14ac:dyDescent="0.25">
      <c r="H511" s="169"/>
    </row>
    <row r="512" spans="8:8" x14ac:dyDescent="0.25">
      <c r="H512" s="169"/>
    </row>
    <row r="513" spans="8:8" x14ac:dyDescent="0.25">
      <c r="H513" s="169"/>
    </row>
    <row r="514" spans="8:8" x14ac:dyDescent="0.25">
      <c r="H514" s="169"/>
    </row>
    <row r="515" spans="8:8" x14ac:dyDescent="0.25">
      <c r="H515" s="169"/>
    </row>
    <row r="516" spans="8:8" x14ac:dyDescent="0.25">
      <c r="H516" s="169"/>
    </row>
    <row r="517" spans="8:8" x14ac:dyDescent="0.25">
      <c r="H517" s="169"/>
    </row>
    <row r="518" spans="8:8" x14ac:dyDescent="0.25">
      <c r="H518" s="169"/>
    </row>
    <row r="519" spans="8:8" x14ac:dyDescent="0.25">
      <c r="H519" s="169"/>
    </row>
    <row r="520" spans="8:8" x14ac:dyDescent="0.25">
      <c r="H520" s="169"/>
    </row>
    <row r="521" spans="8:8" x14ac:dyDescent="0.25">
      <c r="H521" s="169"/>
    </row>
    <row r="522" spans="8:8" x14ac:dyDescent="0.25">
      <c r="H522" s="169"/>
    </row>
    <row r="523" spans="8:8" x14ac:dyDescent="0.25">
      <c r="H523" s="169"/>
    </row>
    <row r="524" spans="8:8" x14ac:dyDescent="0.25">
      <c r="H524" s="169"/>
    </row>
    <row r="525" spans="8:8" x14ac:dyDescent="0.25">
      <c r="H525" s="169"/>
    </row>
    <row r="526" spans="8:8" x14ac:dyDescent="0.25">
      <c r="H526" s="169"/>
    </row>
    <row r="527" spans="8:8" x14ac:dyDescent="0.25">
      <c r="H527" s="169"/>
    </row>
    <row r="528" spans="8:8" x14ac:dyDescent="0.25">
      <c r="H528" s="169"/>
    </row>
    <row r="529" spans="8:8" x14ac:dyDescent="0.25">
      <c r="H529" s="169"/>
    </row>
    <row r="530" spans="8:8" x14ac:dyDescent="0.25">
      <c r="H530" s="169"/>
    </row>
    <row r="531" spans="8:8" x14ac:dyDescent="0.25">
      <c r="H531" s="169"/>
    </row>
    <row r="532" spans="8:8" x14ac:dyDescent="0.25">
      <c r="H532" s="169"/>
    </row>
    <row r="533" spans="8:8" x14ac:dyDescent="0.25">
      <c r="H533" s="169"/>
    </row>
    <row r="534" spans="8:8" x14ac:dyDescent="0.25">
      <c r="H534" s="169"/>
    </row>
    <row r="535" spans="8:8" x14ac:dyDescent="0.25">
      <c r="H535" s="169"/>
    </row>
    <row r="536" spans="8:8" x14ac:dyDescent="0.25">
      <c r="H536" s="169"/>
    </row>
    <row r="537" spans="8:8" x14ac:dyDescent="0.25">
      <c r="H537" s="169"/>
    </row>
    <row r="538" spans="8:8" x14ac:dyDescent="0.25">
      <c r="H538" s="169"/>
    </row>
    <row r="539" spans="8:8" x14ac:dyDescent="0.25">
      <c r="H539" s="169"/>
    </row>
    <row r="540" spans="8:8" x14ac:dyDescent="0.25">
      <c r="H540" s="169"/>
    </row>
    <row r="541" spans="8:8" x14ac:dyDescent="0.25">
      <c r="H541" s="169"/>
    </row>
    <row r="542" spans="8:8" x14ac:dyDescent="0.25">
      <c r="H542" s="169"/>
    </row>
    <row r="543" spans="8:8" x14ac:dyDescent="0.25">
      <c r="H543" s="169"/>
    </row>
    <row r="544" spans="8:8" x14ac:dyDescent="0.25">
      <c r="H544" s="169"/>
    </row>
    <row r="545" spans="8:8" x14ac:dyDescent="0.25">
      <c r="H545" s="169"/>
    </row>
    <row r="546" spans="8:8" x14ac:dyDescent="0.25">
      <c r="H546" s="169"/>
    </row>
    <row r="547" spans="8:8" x14ac:dyDescent="0.25">
      <c r="H547" s="169"/>
    </row>
    <row r="548" spans="8:8" x14ac:dyDescent="0.25">
      <c r="H548" s="169"/>
    </row>
    <row r="549" spans="8:8" x14ac:dyDescent="0.25">
      <c r="H549" s="169"/>
    </row>
    <row r="550" spans="8:8" x14ac:dyDescent="0.25">
      <c r="H550" s="169"/>
    </row>
    <row r="551" spans="8:8" x14ac:dyDescent="0.25">
      <c r="H551" s="169"/>
    </row>
    <row r="552" spans="8:8" x14ac:dyDescent="0.25">
      <c r="H552" s="169"/>
    </row>
    <row r="553" spans="8:8" x14ac:dyDescent="0.25">
      <c r="H553" s="169"/>
    </row>
    <row r="554" spans="8:8" x14ac:dyDescent="0.25">
      <c r="H554" s="169"/>
    </row>
    <row r="555" spans="8:8" x14ac:dyDescent="0.25">
      <c r="H555" s="169"/>
    </row>
    <row r="556" spans="8:8" x14ac:dyDescent="0.25">
      <c r="H556" s="169"/>
    </row>
    <row r="557" spans="8:8" x14ac:dyDescent="0.25">
      <c r="H557" s="169"/>
    </row>
    <row r="558" spans="8:8" x14ac:dyDescent="0.25">
      <c r="H558" s="169"/>
    </row>
    <row r="559" spans="8:8" x14ac:dyDescent="0.25">
      <c r="H559" s="169"/>
    </row>
    <row r="560" spans="8:8" x14ac:dyDescent="0.25">
      <c r="H560" s="169"/>
    </row>
    <row r="561" spans="8:8" x14ac:dyDescent="0.25">
      <c r="H561" s="169"/>
    </row>
    <row r="562" spans="8:8" x14ac:dyDescent="0.25">
      <c r="H562" s="169"/>
    </row>
    <row r="563" spans="8:8" x14ac:dyDescent="0.25">
      <c r="H563" s="169"/>
    </row>
    <row r="564" spans="8:8" x14ac:dyDescent="0.25">
      <c r="H564" s="169"/>
    </row>
    <row r="565" spans="8:8" x14ac:dyDescent="0.25">
      <c r="H565" s="169"/>
    </row>
    <row r="566" spans="8:8" x14ac:dyDescent="0.25">
      <c r="H566" s="169"/>
    </row>
    <row r="567" spans="8:8" x14ac:dyDescent="0.25">
      <c r="H567" s="169"/>
    </row>
    <row r="568" spans="8:8" x14ac:dyDescent="0.25">
      <c r="H568" s="169"/>
    </row>
    <row r="569" spans="8:8" x14ac:dyDescent="0.25">
      <c r="H569" s="169"/>
    </row>
    <row r="570" spans="8:8" x14ac:dyDescent="0.25">
      <c r="H570" s="169"/>
    </row>
    <row r="571" spans="8:8" x14ac:dyDescent="0.25">
      <c r="H571" s="169"/>
    </row>
    <row r="572" spans="8:8" x14ac:dyDescent="0.25">
      <c r="H572" s="169"/>
    </row>
    <row r="573" spans="8:8" x14ac:dyDescent="0.25">
      <c r="H573" s="169"/>
    </row>
    <row r="574" spans="8:8" x14ac:dyDescent="0.25">
      <c r="H574" s="169"/>
    </row>
    <row r="575" spans="8:8" x14ac:dyDescent="0.25">
      <c r="H575" s="169"/>
    </row>
    <row r="576" spans="8:8" x14ac:dyDescent="0.25">
      <c r="H576" s="169"/>
    </row>
    <row r="577" spans="8:8" x14ac:dyDescent="0.25">
      <c r="H577" s="169"/>
    </row>
    <row r="578" spans="8:8" x14ac:dyDescent="0.25">
      <c r="H578" s="169"/>
    </row>
    <row r="579" spans="8:8" x14ac:dyDescent="0.25">
      <c r="H579" s="169"/>
    </row>
    <row r="580" spans="8:8" x14ac:dyDescent="0.25">
      <c r="H580" s="169"/>
    </row>
    <row r="581" spans="8:8" x14ac:dyDescent="0.25">
      <c r="H581" s="169"/>
    </row>
    <row r="582" spans="8:8" x14ac:dyDescent="0.25">
      <c r="H582" s="169"/>
    </row>
    <row r="583" spans="8:8" x14ac:dyDescent="0.25">
      <c r="H583" s="169"/>
    </row>
    <row r="584" spans="8:8" x14ac:dyDescent="0.25">
      <c r="H584" s="169"/>
    </row>
    <row r="585" spans="8:8" x14ac:dyDescent="0.25">
      <c r="H585" s="169"/>
    </row>
    <row r="586" spans="8:8" x14ac:dyDescent="0.25">
      <c r="H586" s="169"/>
    </row>
    <row r="587" spans="8:8" x14ac:dyDescent="0.25">
      <c r="H587" s="169"/>
    </row>
    <row r="588" spans="8:8" x14ac:dyDescent="0.25">
      <c r="H588" s="169"/>
    </row>
    <row r="589" spans="8:8" x14ac:dyDescent="0.25">
      <c r="H589" s="169"/>
    </row>
    <row r="590" spans="8:8" x14ac:dyDescent="0.25">
      <c r="H590" s="169"/>
    </row>
    <row r="591" spans="8:8" x14ac:dyDescent="0.25">
      <c r="H591" s="169"/>
    </row>
    <row r="592" spans="8:8" x14ac:dyDescent="0.25">
      <c r="H592" s="169"/>
    </row>
    <row r="593" spans="8:8" x14ac:dyDescent="0.25">
      <c r="H593" s="169"/>
    </row>
    <row r="594" spans="8:8" x14ac:dyDescent="0.25">
      <c r="H594" s="169"/>
    </row>
    <row r="595" spans="8:8" x14ac:dyDescent="0.25">
      <c r="H595" s="169"/>
    </row>
    <row r="596" spans="8:8" x14ac:dyDescent="0.25">
      <c r="H596" s="169"/>
    </row>
    <row r="597" spans="8:8" x14ac:dyDescent="0.25">
      <c r="H597" s="169"/>
    </row>
    <row r="598" spans="8:8" x14ac:dyDescent="0.25">
      <c r="H598" s="169"/>
    </row>
    <row r="599" spans="8:8" x14ac:dyDescent="0.25">
      <c r="H599" s="169"/>
    </row>
    <row r="600" spans="8:8" x14ac:dyDescent="0.25">
      <c r="H600" s="169"/>
    </row>
    <row r="601" spans="8:8" x14ac:dyDescent="0.25">
      <c r="H601" s="169"/>
    </row>
    <row r="602" spans="8:8" x14ac:dyDescent="0.25">
      <c r="H602" s="169"/>
    </row>
    <row r="603" spans="8:8" x14ac:dyDescent="0.25">
      <c r="H603" s="169"/>
    </row>
    <row r="604" spans="8:8" x14ac:dyDescent="0.25">
      <c r="H604" s="169"/>
    </row>
    <row r="605" spans="8:8" x14ac:dyDescent="0.25">
      <c r="H605" s="169"/>
    </row>
    <row r="606" spans="8:8" x14ac:dyDescent="0.25">
      <c r="H606" s="169"/>
    </row>
    <row r="607" spans="8:8" x14ac:dyDescent="0.25">
      <c r="H607" s="169"/>
    </row>
    <row r="608" spans="8:8" x14ac:dyDescent="0.25">
      <c r="H608" s="169"/>
    </row>
    <row r="609" spans="8:8" x14ac:dyDescent="0.25">
      <c r="H609" s="169"/>
    </row>
    <row r="610" spans="8:8" x14ac:dyDescent="0.25">
      <c r="H610" s="169"/>
    </row>
    <row r="611" spans="8:8" x14ac:dyDescent="0.25">
      <c r="H611" s="169"/>
    </row>
    <row r="612" spans="8:8" x14ac:dyDescent="0.25">
      <c r="H612" s="169"/>
    </row>
    <row r="613" spans="8:8" x14ac:dyDescent="0.25">
      <c r="H613" s="169"/>
    </row>
    <row r="614" spans="8:8" x14ac:dyDescent="0.25">
      <c r="H614" s="169"/>
    </row>
    <row r="615" spans="8:8" x14ac:dyDescent="0.25">
      <c r="H615" s="169"/>
    </row>
    <row r="616" spans="8:8" x14ac:dyDescent="0.25">
      <c r="H616" s="169"/>
    </row>
    <row r="617" spans="8:8" x14ac:dyDescent="0.25">
      <c r="H617" s="169"/>
    </row>
    <row r="618" spans="8:8" x14ac:dyDescent="0.25">
      <c r="H618" s="169"/>
    </row>
    <row r="619" spans="8:8" x14ac:dyDescent="0.25">
      <c r="H619" s="169"/>
    </row>
    <row r="620" spans="8:8" x14ac:dyDescent="0.25">
      <c r="H620" s="169"/>
    </row>
    <row r="621" spans="8:8" x14ac:dyDescent="0.25">
      <c r="H621" s="169"/>
    </row>
    <row r="622" spans="8:8" x14ac:dyDescent="0.25">
      <c r="H622" s="169"/>
    </row>
    <row r="623" spans="8:8" x14ac:dyDescent="0.25">
      <c r="H623" s="169"/>
    </row>
    <row r="624" spans="8:8" x14ac:dyDescent="0.25">
      <c r="H624" s="169"/>
    </row>
    <row r="625" spans="8:8" x14ac:dyDescent="0.25">
      <c r="H625" s="169"/>
    </row>
    <row r="626" spans="8:8" x14ac:dyDescent="0.25">
      <c r="H626" s="169"/>
    </row>
    <row r="627" spans="8:8" x14ac:dyDescent="0.25">
      <c r="H627" s="169"/>
    </row>
    <row r="628" spans="8:8" x14ac:dyDescent="0.25">
      <c r="H628" s="169"/>
    </row>
    <row r="629" spans="8:8" x14ac:dyDescent="0.25">
      <c r="H629" s="169"/>
    </row>
    <row r="630" spans="8:8" x14ac:dyDescent="0.25">
      <c r="H630" s="169"/>
    </row>
    <row r="631" spans="8:8" x14ac:dyDescent="0.25">
      <c r="H631" s="169"/>
    </row>
    <row r="632" spans="8:8" x14ac:dyDescent="0.25">
      <c r="H632" s="169"/>
    </row>
    <row r="633" spans="8:8" x14ac:dyDescent="0.25">
      <c r="H633" s="169"/>
    </row>
    <row r="634" spans="8:8" x14ac:dyDescent="0.25">
      <c r="H634" s="169"/>
    </row>
    <row r="635" spans="8:8" x14ac:dyDescent="0.25">
      <c r="H635" s="169"/>
    </row>
    <row r="636" spans="8:8" x14ac:dyDescent="0.25">
      <c r="H636" s="169"/>
    </row>
    <row r="637" spans="8:8" x14ac:dyDescent="0.25">
      <c r="H637" s="169"/>
    </row>
    <row r="638" spans="8:8" x14ac:dyDescent="0.25">
      <c r="H638" s="169"/>
    </row>
    <row r="639" spans="8:8" x14ac:dyDescent="0.25">
      <c r="H639" s="169"/>
    </row>
    <row r="640" spans="8:8" x14ac:dyDescent="0.25">
      <c r="H640" s="169"/>
    </row>
    <row r="641" spans="8:8" x14ac:dyDescent="0.25">
      <c r="H641" s="169"/>
    </row>
    <row r="642" spans="8:8" x14ac:dyDescent="0.25">
      <c r="H642" s="169"/>
    </row>
    <row r="643" spans="8:8" x14ac:dyDescent="0.25">
      <c r="H643" s="169"/>
    </row>
    <row r="644" spans="8:8" x14ac:dyDescent="0.25">
      <c r="H644" s="169"/>
    </row>
    <row r="645" spans="8:8" x14ac:dyDescent="0.25">
      <c r="H645" s="169"/>
    </row>
    <row r="646" spans="8:8" x14ac:dyDescent="0.25">
      <c r="H646" s="169"/>
    </row>
    <row r="647" spans="8:8" x14ac:dyDescent="0.25">
      <c r="H647" s="169"/>
    </row>
    <row r="648" spans="8:8" x14ac:dyDescent="0.25">
      <c r="H648" s="169"/>
    </row>
    <row r="649" spans="8:8" x14ac:dyDescent="0.25">
      <c r="H649" s="169"/>
    </row>
    <row r="650" spans="8:8" x14ac:dyDescent="0.25">
      <c r="H650" s="169"/>
    </row>
    <row r="651" spans="8:8" x14ac:dyDescent="0.25">
      <c r="H651" s="169"/>
    </row>
    <row r="652" spans="8:8" x14ac:dyDescent="0.25">
      <c r="H652" s="169"/>
    </row>
    <row r="653" spans="8:8" x14ac:dyDescent="0.25">
      <c r="H653" s="169"/>
    </row>
    <row r="654" spans="8:8" x14ac:dyDescent="0.25">
      <c r="H654" s="169"/>
    </row>
    <row r="655" spans="8:8" x14ac:dyDescent="0.25">
      <c r="H655" s="169"/>
    </row>
    <row r="656" spans="8:8" x14ac:dyDescent="0.25">
      <c r="H656" s="169"/>
    </row>
    <row r="657" spans="8:8" x14ac:dyDescent="0.25">
      <c r="H657" s="169"/>
    </row>
    <row r="658" spans="8:8" x14ac:dyDescent="0.25">
      <c r="H658" s="169"/>
    </row>
    <row r="659" spans="8:8" x14ac:dyDescent="0.25">
      <c r="H659" s="169"/>
    </row>
    <row r="660" spans="8:8" x14ac:dyDescent="0.25">
      <c r="H660" s="169"/>
    </row>
    <row r="661" spans="8:8" x14ac:dyDescent="0.25">
      <c r="H661" s="169"/>
    </row>
    <row r="662" spans="8:8" x14ac:dyDescent="0.25">
      <c r="H662" s="169"/>
    </row>
    <row r="663" spans="8:8" x14ac:dyDescent="0.25">
      <c r="H663" s="169"/>
    </row>
    <row r="664" spans="8:8" x14ac:dyDescent="0.25">
      <c r="H664" s="169"/>
    </row>
    <row r="665" spans="8:8" x14ac:dyDescent="0.25">
      <c r="H665" s="169"/>
    </row>
    <row r="666" spans="8:8" x14ac:dyDescent="0.25">
      <c r="H666" s="169"/>
    </row>
    <row r="667" spans="8:8" x14ac:dyDescent="0.25">
      <c r="H667" s="169"/>
    </row>
    <row r="668" spans="8:8" x14ac:dyDescent="0.25">
      <c r="H668" s="169"/>
    </row>
    <row r="669" spans="8:8" x14ac:dyDescent="0.25">
      <c r="H669" s="169"/>
    </row>
    <row r="670" spans="8:8" x14ac:dyDescent="0.25">
      <c r="H670" s="169"/>
    </row>
    <row r="671" spans="8:8" x14ac:dyDescent="0.25">
      <c r="H671" s="169"/>
    </row>
    <row r="672" spans="8:8" x14ac:dyDescent="0.25">
      <c r="H672" s="169"/>
    </row>
    <row r="673" spans="8:8" x14ac:dyDescent="0.25">
      <c r="H673" s="169"/>
    </row>
    <row r="674" spans="8:8" x14ac:dyDescent="0.25">
      <c r="H674" s="169"/>
    </row>
    <row r="675" spans="8:8" x14ac:dyDescent="0.25">
      <c r="H675" s="169"/>
    </row>
    <row r="676" spans="8:8" x14ac:dyDescent="0.25">
      <c r="H676" s="169"/>
    </row>
    <row r="677" spans="8:8" x14ac:dyDescent="0.25">
      <c r="H677" s="169"/>
    </row>
    <row r="678" spans="8:8" x14ac:dyDescent="0.25">
      <c r="H678" s="169"/>
    </row>
    <row r="679" spans="8:8" x14ac:dyDescent="0.25">
      <c r="H679" s="169"/>
    </row>
    <row r="680" spans="8:8" x14ac:dyDescent="0.25">
      <c r="H680" s="169"/>
    </row>
    <row r="681" spans="8:8" x14ac:dyDescent="0.25">
      <c r="H681" s="169"/>
    </row>
    <row r="682" spans="8:8" x14ac:dyDescent="0.25">
      <c r="H682" s="169"/>
    </row>
    <row r="683" spans="8:8" x14ac:dyDescent="0.25">
      <c r="H683" s="169"/>
    </row>
    <row r="684" spans="8:8" x14ac:dyDescent="0.25">
      <c r="H684" s="169"/>
    </row>
    <row r="685" spans="8:8" x14ac:dyDescent="0.25">
      <c r="H685" s="169"/>
    </row>
    <row r="686" spans="8:8" x14ac:dyDescent="0.25">
      <c r="H686" s="169"/>
    </row>
    <row r="687" spans="8:8" x14ac:dyDescent="0.25">
      <c r="H687" s="169"/>
    </row>
    <row r="688" spans="8:8" x14ac:dyDescent="0.25">
      <c r="H688" s="169"/>
    </row>
    <row r="689" spans="8:8" x14ac:dyDescent="0.25">
      <c r="H689" s="169"/>
    </row>
    <row r="690" spans="8:8" x14ac:dyDescent="0.25">
      <c r="H690" s="169"/>
    </row>
    <row r="691" spans="8:8" x14ac:dyDescent="0.25">
      <c r="H691" s="169"/>
    </row>
    <row r="692" spans="8:8" x14ac:dyDescent="0.25">
      <c r="H692" s="169"/>
    </row>
    <row r="693" spans="8:8" x14ac:dyDescent="0.25">
      <c r="H693" s="169"/>
    </row>
    <row r="694" spans="8:8" x14ac:dyDescent="0.25">
      <c r="H694" s="169"/>
    </row>
    <row r="695" spans="8:8" x14ac:dyDescent="0.25">
      <c r="H695" s="169"/>
    </row>
    <row r="696" spans="8:8" x14ac:dyDescent="0.25">
      <c r="H696" s="169"/>
    </row>
    <row r="697" spans="8:8" x14ac:dyDescent="0.25">
      <c r="H697" s="169"/>
    </row>
    <row r="698" spans="8:8" x14ac:dyDescent="0.25">
      <c r="H698" s="169"/>
    </row>
    <row r="699" spans="8:8" x14ac:dyDescent="0.25">
      <c r="H699" s="169"/>
    </row>
    <row r="700" spans="8:8" x14ac:dyDescent="0.25">
      <c r="H700" s="169"/>
    </row>
    <row r="701" spans="8:8" x14ac:dyDescent="0.25">
      <c r="H701" s="169"/>
    </row>
    <row r="702" spans="8:8" x14ac:dyDescent="0.25">
      <c r="H702" s="169"/>
    </row>
    <row r="703" spans="8:8" x14ac:dyDescent="0.25">
      <c r="H703" s="169"/>
    </row>
    <row r="704" spans="8:8" x14ac:dyDescent="0.25">
      <c r="H704" s="169"/>
    </row>
    <row r="705" spans="8:8" x14ac:dyDescent="0.25">
      <c r="H705" s="169"/>
    </row>
    <row r="706" spans="8:8" x14ac:dyDescent="0.25">
      <c r="H706" s="169"/>
    </row>
    <row r="707" spans="8:8" x14ac:dyDescent="0.25">
      <c r="H707" s="169"/>
    </row>
    <row r="708" spans="8:8" x14ac:dyDescent="0.25">
      <c r="H708" s="169"/>
    </row>
    <row r="709" spans="8:8" x14ac:dyDescent="0.25">
      <c r="H709" s="169"/>
    </row>
    <row r="710" spans="8:8" x14ac:dyDescent="0.25">
      <c r="H710" s="169"/>
    </row>
    <row r="711" spans="8:8" x14ac:dyDescent="0.25">
      <c r="H711" s="169"/>
    </row>
    <row r="712" spans="8:8" x14ac:dyDescent="0.25">
      <c r="H712" s="169"/>
    </row>
    <row r="713" spans="8:8" x14ac:dyDescent="0.25">
      <c r="H713" s="169"/>
    </row>
    <row r="714" spans="8:8" x14ac:dyDescent="0.25">
      <c r="H714" s="169"/>
    </row>
    <row r="715" spans="8:8" x14ac:dyDescent="0.25">
      <c r="H715" s="169"/>
    </row>
    <row r="716" spans="8:8" x14ac:dyDescent="0.25">
      <c r="H716" s="169"/>
    </row>
    <row r="717" spans="8:8" x14ac:dyDescent="0.25">
      <c r="H717" s="169"/>
    </row>
    <row r="718" spans="8:8" x14ac:dyDescent="0.25">
      <c r="H718" s="169"/>
    </row>
    <row r="719" spans="8:8" x14ac:dyDescent="0.25">
      <c r="H719" s="169"/>
    </row>
    <row r="720" spans="8:8" x14ac:dyDescent="0.25">
      <c r="H720" s="169"/>
    </row>
    <row r="721" spans="8:8" x14ac:dyDescent="0.25">
      <c r="H721" s="169"/>
    </row>
    <row r="722" spans="8:8" x14ac:dyDescent="0.25">
      <c r="H722" s="169"/>
    </row>
    <row r="723" spans="8:8" x14ac:dyDescent="0.25">
      <c r="H723" s="169"/>
    </row>
    <row r="724" spans="8:8" x14ac:dyDescent="0.25">
      <c r="H724" s="169"/>
    </row>
    <row r="725" spans="8:8" x14ac:dyDescent="0.25">
      <c r="H725" s="169"/>
    </row>
    <row r="726" spans="8:8" x14ac:dyDescent="0.25">
      <c r="H726" s="169"/>
    </row>
    <row r="727" spans="8:8" x14ac:dyDescent="0.25">
      <c r="H727" s="169"/>
    </row>
    <row r="728" spans="8:8" x14ac:dyDescent="0.25">
      <c r="H728" s="169"/>
    </row>
    <row r="729" spans="8:8" x14ac:dyDescent="0.25">
      <c r="H729" s="169"/>
    </row>
    <row r="730" spans="8:8" x14ac:dyDescent="0.25">
      <c r="H730" s="169"/>
    </row>
    <row r="731" spans="8:8" x14ac:dyDescent="0.25">
      <c r="H731" s="169"/>
    </row>
    <row r="732" spans="8:8" x14ac:dyDescent="0.25">
      <c r="H732" s="169"/>
    </row>
    <row r="733" spans="8:8" x14ac:dyDescent="0.25">
      <c r="H733" s="169"/>
    </row>
    <row r="734" spans="8:8" x14ac:dyDescent="0.25">
      <c r="H734" s="169"/>
    </row>
    <row r="735" spans="8:8" x14ac:dyDescent="0.25">
      <c r="H735" s="169"/>
    </row>
    <row r="736" spans="8:8" x14ac:dyDescent="0.25">
      <c r="H736" s="169"/>
    </row>
    <row r="737" spans="8:8" x14ac:dyDescent="0.25">
      <c r="H737" s="169"/>
    </row>
    <row r="738" spans="8:8" x14ac:dyDescent="0.25">
      <c r="H738" s="169"/>
    </row>
    <row r="739" spans="8:8" x14ac:dyDescent="0.25">
      <c r="H739" s="169"/>
    </row>
    <row r="740" spans="8:8" x14ac:dyDescent="0.25">
      <c r="H740" s="169"/>
    </row>
    <row r="741" spans="8:8" x14ac:dyDescent="0.25">
      <c r="H741" s="169"/>
    </row>
    <row r="742" spans="8:8" x14ac:dyDescent="0.25">
      <c r="H742" s="169"/>
    </row>
    <row r="743" spans="8:8" x14ac:dyDescent="0.25">
      <c r="H743" s="169"/>
    </row>
    <row r="744" spans="8:8" x14ac:dyDescent="0.25">
      <c r="H744" s="169"/>
    </row>
    <row r="745" spans="8:8" x14ac:dyDescent="0.25">
      <c r="H745" s="169"/>
    </row>
    <row r="746" spans="8:8" x14ac:dyDescent="0.25">
      <c r="H746" s="169"/>
    </row>
    <row r="747" spans="8:8" x14ac:dyDescent="0.25">
      <c r="H747" s="169"/>
    </row>
    <row r="748" spans="8:8" x14ac:dyDescent="0.25">
      <c r="H748" s="169"/>
    </row>
    <row r="749" spans="8:8" x14ac:dyDescent="0.25">
      <c r="H749" s="169"/>
    </row>
    <row r="750" spans="8:8" x14ac:dyDescent="0.25">
      <c r="H750" s="169"/>
    </row>
    <row r="751" spans="8:8" x14ac:dyDescent="0.25">
      <c r="H751" s="169"/>
    </row>
    <row r="752" spans="8:8" x14ac:dyDescent="0.25">
      <c r="H752" s="169"/>
    </row>
    <row r="753" spans="8:8" x14ac:dyDescent="0.25">
      <c r="H753" s="169"/>
    </row>
    <row r="754" spans="8:8" x14ac:dyDescent="0.25">
      <c r="H754" s="169"/>
    </row>
    <row r="755" spans="8:8" x14ac:dyDescent="0.25">
      <c r="H755" s="169"/>
    </row>
    <row r="756" spans="8:8" x14ac:dyDescent="0.25">
      <c r="H756" s="169"/>
    </row>
    <row r="757" spans="8:8" x14ac:dyDescent="0.25">
      <c r="H757" s="169"/>
    </row>
    <row r="758" spans="8:8" x14ac:dyDescent="0.25">
      <c r="H758" s="169"/>
    </row>
    <row r="759" spans="8:8" x14ac:dyDescent="0.25">
      <c r="H759" s="169"/>
    </row>
    <row r="760" spans="8:8" x14ac:dyDescent="0.25">
      <c r="H760" s="169"/>
    </row>
    <row r="761" spans="8:8" x14ac:dyDescent="0.25">
      <c r="H761" s="169"/>
    </row>
    <row r="762" spans="8:8" x14ac:dyDescent="0.25">
      <c r="H762" s="169"/>
    </row>
    <row r="763" spans="8:8" x14ac:dyDescent="0.25">
      <c r="H763" s="169"/>
    </row>
    <row r="764" spans="8:8" x14ac:dyDescent="0.25">
      <c r="H764" s="169"/>
    </row>
    <row r="765" spans="8:8" x14ac:dyDescent="0.25">
      <c r="H765" s="169"/>
    </row>
    <row r="766" spans="8:8" x14ac:dyDescent="0.25">
      <c r="H766" s="169"/>
    </row>
    <row r="767" spans="8:8" x14ac:dyDescent="0.25">
      <c r="H767" s="169"/>
    </row>
    <row r="768" spans="8:8" x14ac:dyDescent="0.25">
      <c r="H768" s="169"/>
    </row>
    <row r="769" spans="8:8" x14ac:dyDescent="0.25">
      <c r="H769" s="169"/>
    </row>
    <row r="770" spans="8:8" x14ac:dyDescent="0.25">
      <c r="H770" s="169"/>
    </row>
    <row r="771" spans="8:8" x14ac:dyDescent="0.25">
      <c r="H771" s="169"/>
    </row>
    <row r="772" spans="8:8" x14ac:dyDescent="0.25">
      <c r="H772" s="169"/>
    </row>
    <row r="773" spans="8:8" x14ac:dyDescent="0.25">
      <c r="H773" s="169"/>
    </row>
    <row r="774" spans="8:8" x14ac:dyDescent="0.25">
      <c r="H774" s="169"/>
    </row>
    <row r="775" spans="8:8" x14ac:dyDescent="0.25">
      <c r="H775" s="169"/>
    </row>
    <row r="776" spans="8:8" x14ac:dyDescent="0.25">
      <c r="H776" s="169"/>
    </row>
    <row r="777" spans="8:8" x14ac:dyDescent="0.25">
      <c r="H777" s="169"/>
    </row>
    <row r="778" spans="8:8" x14ac:dyDescent="0.25">
      <c r="H778" s="169"/>
    </row>
    <row r="779" spans="8:8" x14ac:dyDescent="0.25">
      <c r="H779" s="169"/>
    </row>
    <row r="780" spans="8:8" x14ac:dyDescent="0.25">
      <c r="H780" s="169"/>
    </row>
    <row r="781" spans="8:8" x14ac:dyDescent="0.25">
      <c r="H781" s="169"/>
    </row>
    <row r="782" spans="8:8" x14ac:dyDescent="0.25">
      <c r="H782" s="169"/>
    </row>
    <row r="783" spans="8:8" x14ac:dyDescent="0.25">
      <c r="H783" s="169"/>
    </row>
    <row r="784" spans="8:8" x14ac:dyDescent="0.25">
      <c r="H784" s="169"/>
    </row>
    <row r="785" spans="8:8" x14ac:dyDescent="0.25">
      <c r="H785" s="169"/>
    </row>
    <row r="786" spans="8:8" x14ac:dyDescent="0.25">
      <c r="H786" s="169"/>
    </row>
    <row r="787" spans="8:8" x14ac:dyDescent="0.25">
      <c r="H787" s="169"/>
    </row>
    <row r="788" spans="8:8" x14ac:dyDescent="0.25">
      <c r="H788" s="169"/>
    </row>
    <row r="789" spans="8:8" x14ac:dyDescent="0.25">
      <c r="H789" s="169"/>
    </row>
    <row r="790" spans="8:8" x14ac:dyDescent="0.25">
      <c r="H790" s="169"/>
    </row>
    <row r="791" spans="8:8" x14ac:dyDescent="0.25">
      <c r="H791" s="169"/>
    </row>
    <row r="792" spans="8:8" x14ac:dyDescent="0.25">
      <c r="H792" s="169"/>
    </row>
    <row r="793" spans="8:8" x14ac:dyDescent="0.25">
      <c r="H793" s="169"/>
    </row>
    <row r="794" spans="8:8" x14ac:dyDescent="0.25">
      <c r="H794" s="169"/>
    </row>
    <row r="795" spans="8:8" x14ac:dyDescent="0.25">
      <c r="H795" s="169"/>
    </row>
    <row r="796" spans="8:8" x14ac:dyDescent="0.25">
      <c r="H796" s="169"/>
    </row>
    <row r="797" spans="8:8" x14ac:dyDescent="0.25">
      <c r="H797" s="169"/>
    </row>
    <row r="798" spans="8:8" x14ac:dyDescent="0.25">
      <c r="H798" s="169"/>
    </row>
    <row r="799" spans="8:8" x14ac:dyDescent="0.25">
      <c r="H799" s="169"/>
    </row>
    <row r="800" spans="8:8" x14ac:dyDescent="0.25">
      <c r="H800" s="169"/>
    </row>
    <row r="801" spans="8:8" x14ac:dyDescent="0.25">
      <c r="H801" s="169"/>
    </row>
    <row r="802" spans="8:8" x14ac:dyDescent="0.25">
      <c r="H802" s="169"/>
    </row>
    <row r="803" spans="8:8" x14ac:dyDescent="0.25">
      <c r="H803" s="169"/>
    </row>
    <row r="804" spans="8:8" x14ac:dyDescent="0.25">
      <c r="H804" s="169"/>
    </row>
    <row r="805" spans="8:8" x14ac:dyDescent="0.25">
      <c r="H805" s="169"/>
    </row>
    <row r="806" spans="8:8" x14ac:dyDescent="0.25">
      <c r="H806" s="169"/>
    </row>
    <row r="807" spans="8:8" x14ac:dyDescent="0.25">
      <c r="H807" s="169"/>
    </row>
    <row r="808" spans="8:8" x14ac:dyDescent="0.25">
      <c r="H808" s="169"/>
    </row>
    <row r="809" spans="8:8" x14ac:dyDescent="0.25">
      <c r="H809" s="169"/>
    </row>
    <row r="810" spans="8:8" x14ac:dyDescent="0.25">
      <c r="H810" s="169"/>
    </row>
    <row r="811" spans="8:8" x14ac:dyDescent="0.25">
      <c r="H811" s="169"/>
    </row>
    <row r="812" spans="8:8" x14ac:dyDescent="0.25">
      <c r="H812" s="169"/>
    </row>
    <row r="813" spans="8:8" x14ac:dyDescent="0.25">
      <c r="H813" s="169"/>
    </row>
    <row r="814" spans="8:8" x14ac:dyDescent="0.25">
      <c r="H814" s="169"/>
    </row>
    <row r="815" spans="8:8" x14ac:dyDescent="0.25">
      <c r="H815" s="169"/>
    </row>
    <row r="816" spans="8:8" x14ac:dyDescent="0.25">
      <c r="H816" s="169"/>
    </row>
    <row r="817" spans="8:8" x14ac:dyDescent="0.25">
      <c r="H817" s="169"/>
    </row>
    <row r="818" spans="8:8" x14ac:dyDescent="0.25">
      <c r="H818" s="169"/>
    </row>
    <row r="819" spans="8:8" x14ac:dyDescent="0.25">
      <c r="H819" s="169"/>
    </row>
    <row r="820" spans="8:8" x14ac:dyDescent="0.25">
      <c r="H820" s="169"/>
    </row>
    <row r="821" spans="8:8" x14ac:dyDescent="0.25">
      <c r="H821" s="169"/>
    </row>
    <row r="822" spans="8:8" x14ac:dyDescent="0.25">
      <c r="H822" s="169"/>
    </row>
    <row r="823" spans="8:8" x14ac:dyDescent="0.25">
      <c r="H823" s="169"/>
    </row>
    <row r="824" spans="8:8" x14ac:dyDescent="0.25">
      <c r="H824" s="169"/>
    </row>
    <row r="825" spans="8:8" x14ac:dyDescent="0.25">
      <c r="H825" s="169"/>
    </row>
    <row r="826" spans="8:8" x14ac:dyDescent="0.25">
      <c r="H826" s="169"/>
    </row>
    <row r="827" spans="8:8" x14ac:dyDescent="0.25">
      <c r="H827" s="169"/>
    </row>
    <row r="828" spans="8:8" x14ac:dyDescent="0.25">
      <c r="H828" s="169"/>
    </row>
    <row r="829" spans="8:8" x14ac:dyDescent="0.25">
      <c r="H829" s="169"/>
    </row>
    <row r="830" spans="8:8" x14ac:dyDescent="0.25">
      <c r="H830" s="169"/>
    </row>
    <row r="831" spans="8:8" x14ac:dyDescent="0.25">
      <c r="H831" s="169"/>
    </row>
    <row r="832" spans="8:8" x14ac:dyDescent="0.25">
      <c r="H832" s="169"/>
    </row>
    <row r="833" spans="8:8" x14ac:dyDescent="0.25">
      <c r="H833" s="169"/>
    </row>
    <row r="834" spans="8:8" x14ac:dyDescent="0.25">
      <c r="H834" s="169"/>
    </row>
    <row r="835" spans="8:8" x14ac:dyDescent="0.25">
      <c r="H835" s="169"/>
    </row>
    <row r="836" spans="8:8" x14ac:dyDescent="0.25">
      <c r="H836" s="169"/>
    </row>
    <row r="837" spans="8:8" x14ac:dyDescent="0.25">
      <c r="H837" s="169"/>
    </row>
    <row r="838" spans="8:8" x14ac:dyDescent="0.25">
      <c r="H838" s="169"/>
    </row>
    <row r="839" spans="8:8" x14ac:dyDescent="0.25">
      <c r="H839" s="169"/>
    </row>
    <row r="840" spans="8:8" x14ac:dyDescent="0.25">
      <c r="H840" s="169"/>
    </row>
    <row r="841" spans="8:8" x14ac:dyDescent="0.25">
      <c r="H841" s="169"/>
    </row>
    <row r="842" spans="8:8" x14ac:dyDescent="0.25">
      <c r="H842" s="169"/>
    </row>
    <row r="843" spans="8:8" x14ac:dyDescent="0.25">
      <c r="H843" s="169"/>
    </row>
    <row r="844" spans="8:8" x14ac:dyDescent="0.25">
      <c r="H844" s="169"/>
    </row>
    <row r="845" spans="8:8" x14ac:dyDescent="0.25">
      <c r="H845" s="169"/>
    </row>
    <row r="846" spans="8:8" x14ac:dyDescent="0.25">
      <c r="H846" s="169"/>
    </row>
    <row r="847" spans="8:8" x14ac:dyDescent="0.25">
      <c r="H847" s="169"/>
    </row>
    <row r="848" spans="8:8" x14ac:dyDescent="0.25">
      <c r="H848" s="169"/>
    </row>
    <row r="849" spans="8:8" x14ac:dyDescent="0.25">
      <c r="H849" s="169"/>
    </row>
    <row r="850" spans="8:8" x14ac:dyDescent="0.25">
      <c r="H850" s="169"/>
    </row>
    <row r="851" spans="8:8" x14ac:dyDescent="0.25">
      <c r="H851" s="169"/>
    </row>
    <row r="852" spans="8:8" x14ac:dyDescent="0.25">
      <c r="H852" s="169"/>
    </row>
    <row r="853" spans="8:8" x14ac:dyDescent="0.25">
      <c r="H853" s="169"/>
    </row>
    <row r="854" spans="8:8" x14ac:dyDescent="0.25">
      <c r="H854" s="169"/>
    </row>
    <row r="855" spans="8:8" x14ac:dyDescent="0.25">
      <c r="H855" s="169"/>
    </row>
    <row r="856" spans="8:8" x14ac:dyDescent="0.25">
      <c r="H856" s="169"/>
    </row>
    <row r="857" spans="8:8" x14ac:dyDescent="0.25">
      <c r="H857" s="169"/>
    </row>
    <row r="858" spans="8:8" x14ac:dyDescent="0.25">
      <c r="H858" s="169"/>
    </row>
    <row r="859" spans="8:8" x14ac:dyDescent="0.25">
      <c r="H859" s="169"/>
    </row>
    <row r="860" spans="8:8" x14ac:dyDescent="0.25">
      <c r="H860" s="169"/>
    </row>
    <row r="861" spans="8:8" x14ac:dyDescent="0.25">
      <c r="H861" s="169"/>
    </row>
    <row r="862" spans="8:8" x14ac:dyDescent="0.25">
      <c r="H862" s="169"/>
    </row>
    <row r="863" spans="8:8" x14ac:dyDescent="0.25">
      <c r="H863" s="169"/>
    </row>
    <row r="864" spans="8:8" x14ac:dyDescent="0.25">
      <c r="H864" s="169"/>
    </row>
    <row r="865" spans="8:8" x14ac:dyDescent="0.25">
      <c r="H865" s="169"/>
    </row>
    <row r="866" spans="8:8" x14ac:dyDescent="0.25">
      <c r="H866" s="169"/>
    </row>
    <row r="867" spans="8:8" x14ac:dyDescent="0.25">
      <c r="H867" s="169"/>
    </row>
    <row r="868" spans="8:8" x14ac:dyDescent="0.25">
      <c r="H868" s="169"/>
    </row>
    <row r="869" spans="8:8" x14ac:dyDescent="0.25">
      <c r="H869" s="169"/>
    </row>
    <row r="870" spans="8:8" x14ac:dyDescent="0.25">
      <c r="H870" s="169"/>
    </row>
    <row r="871" spans="8:8" x14ac:dyDescent="0.25">
      <c r="H871" s="169"/>
    </row>
    <row r="872" spans="8:8" x14ac:dyDescent="0.25">
      <c r="H872" s="169"/>
    </row>
    <row r="873" spans="8:8" x14ac:dyDescent="0.25">
      <c r="H873" s="169"/>
    </row>
    <row r="874" spans="8:8" x14ac:dyDescent="0.25">
      <c r="H874" s="169"/>
    </row>
    <row r="875" spans="8:8" x14ac:dyDescent="0.25">
      <c r="H875" s="169"/>
    </row>
    <row r="876" spans="8:8" x14ac:dyDescent="0.25">
      <c r="H876" s="169"/>
    </row>
    <row r="877" spans="8:8" x14ac:dyDescent="0.25">
      <c r="H877" s="169"/>
    </row>
    <row r="878" spans="8:8" x14ac:dyDescent="0.25">
      <c r="H878" s="169"/>
    </row>
    <row r="879" spans="8:8" x14ac:dyDescent="0.25">
      <c r="H879" s="169"/>
    </row>
    <row r="880" spans="8:8" x14ac:dyDescent="0.25">
      <c r="H880" s="169"/>
    </row>
    <row r="881" spans="8:8" x14ac:dyDescent="0.25">
      <c r="H881" s="169"/>
    </row>
    <row r="882" spans="8:8" x14ac:dyDescent="0.25">
      <c r="H882" s="169"/>
    </row>
    <row r="883" spans="8:8" x14ac:dyDescent="0.25">
      <c r="H883" s="169"/>
    </row>
    <row r="884" spans="8:8" x14ac:dyDescent="0.25">
      <c r="H884" s="169"/>
    </row>
    <row r="885" spans="8:8" x14ac:dyDescent="0.25">
      <c r="H885" s="169"/>
    </row>
    <row r="886" spans="8:8" x14ac:dyDescent="0.25">
      <c r="H886" s="169"/>
    </row>
    <row r="887" spans="8:8" x14ac:dyDescent="0.25">
      <c r="H887" s="169"/>
    </row>
    <row r="888" spans="8:8" x14ac:dyDescent="0.25">
      <c r="H888" s="169"/>
    </row>
    <row r="889" spans="8:8" x14ac:dyDescent="0.25">
      <c r="H889" s="169"/>
    </row>
    <row r="890" spans="8:8" x14ac:dyDescent="0.25">
      <c r="H890" s="169"/>
    </row>
    <row r="891" spans="8:8" x14ac:dyDescent="0.25">
      <c r="H891" s="169"/>
    </row>
    <row r="892" spans="8:8" x14ac:dyDescent="0.25">
      <c r="H892" s="169"/>
    </row>
    <row r="893" spans="8:8" x14ac:dyDescent="0.25">
      <c r="H893" s="169"/>
    </row>
    <row r="894" spans="8:8" x14ac:dyDescent="0.25">
      <c r="H894" s="169"/>
    </row>
    <row r="895" spans="8:8" x14ac:dyDescent="0.25">
      <c r="H895" s="169"/>
    </row>
    <row r="896" spans="8:8" x14ac:dyDescent="0.25">
      <c r="H896" s="169"/>
    </row>
    <row r="897" spans="8:8" x14ac:dyDescent="0.25">
      <c r="H897" s="169"/>
    </row>
    <row r="898" spans="8:8" x14ac:dyDescent="0.25">
      <c r="H898" s="169"/>
    </row>
    <row r="899" spans="8:8" x14ac:dyDescent="0.25">
      <c r="H899" s="169"/>
    </row>
    <row r="900" spans="8:8" x14ac:dyDescent="0.25">
      <c r="H900" s="169"/>
    </row>
    <row r="901" spans="8:8" x14ac:dyDescent="0.25">
      <c r="H901" s="169"/>
    </row>
    <row r="902" spans="8:8" x14ac:dyDescent="0.25">
      <c r="H902" s="169"/>
    </row>
    <row r="903" spans="8:8" x14ac:dyDescent="0.25">
      <c r="H903" s="169"/>
    </row>
    <row r="904" spans="8:8" x14ac:dyDescent="0.25">
      <c r="H904" s="169"/>
    </row>
    <row r="905" spans="8:8" x14ac:dyDescent="0.25">
      <c r="H905" s="169"/>
    </row>
    <row r="906" spans="8:8" x14ac:dyDescent="0.25">
      <c r="H906" s="169"/>
    </row>
    <row r="907" spans="8:8" x14ac:dyDescent="0.25">
      <c r="H907" s="169"/>
    </row>
    <row r="908" spans="8:8" x14ac:dyDescent="0.25">
      <c r="H908" s="169"/>
    </row>
    <row r="909" spans="8:8" x14ac:dyDescent="0.25">
      <c r="H909" s="169"/>
    </row>
    <row r="910" spans="8:8" x14ac:dyDescent="0.25">
      <c r="H910" s="169"/>
    </row>
    <row r="911" spans="8:8" x14ac:dyDescent="0.25">
      <c r="H911" s="169"/>
    </row>
    <row r="912" spans="8:8" x14ac:dyDescent="0.25">
      <c r="H912" s="169"/>
    </row>
    <row r="913" spans="8:8" x14ac:dyDescent="0.25">
      <c r="H913" s="169"/>
    </row>
    <row r="914" spans="8:8" x14ac:dyDescent="0.25">
      <c r="H914" s="169"/>
    </row>
    <row r="915" spans="8:8" x14ac:dyDescent="0.25">
      <c r="H915" s="169"/>
    </row>
    <row r="916" spans="8:8" x14ac:dyDescent="0.25">
      <c r="H916" s="169"/>
    </row>
    <row r="917" spans="8:8" x14ac:dyDescent="0.25">
      <c r="H917" s="169"/>
    </row>
    <row r="918" spans="8:8" x14ac:dyDescent="0.25">
      <c r="H918" s="169"/>
    </row>
    <row r="919" spans="8:8" x14ac:dyDescent="0.25">
      <c r="H919" s="169"/>
    </row>
    <row r="920" spans="8:8" x14ac:dyDescent="0.25">
      <c r="H920" s="169"/>
    </row>
    <row r="921" spans="8:8" x14ac:dyDescent="0.25">
      <c r="H921" s="169"/>
    </row>
    <row r="922" spans="8:8" x14ac:dyDescent="0.25">
      <c r="H922" s="169"/>
    </row>
    <row r="923" spans="8:8" x14ac:dyDescent="0.25">
      <c r="H923" s="169"/>
    </row>
    <row r="924" spans="8:8" x14ac:dyDescent="0.25">
      <c r="H924" s="169"/>
    </row>
    <row r="925" spans="8:8" x14ac:dyDescent="0.25">
      <c r="H925" s="169"/>
    </row>
    <row r="926" spans="8:8" x14ac:dyDescent="0.25">
      <c r="H926" s="169"/>
    </row>
    <row r="927" spans="8:8" x14ac:dyDescent="0.25">
      <c r="H927" s="169"/>
    </row>
    <row r="928" spans="8:8" x14ac:dyDescent="0.25">
      <c r="H928" s="169"/>
    </row>
    <row r="929" spans="8:8" x14ac:dyDescent="0.25">
      <c r="H929" s="169"/>
    </row>
    <row r="930" spans="8:8" x14ac:dyDescent="0.25">
      <c r="H930" s="169"/>
    </row>
    <row r="931" spans="8:8" x14ac:dyDescent="0.25">
      <c r="H931" s="169"/>
    </row>
    <row r="932" spans="8:8" x14ac:dyDescent="0.25">
      <c r="H932" s="169"/>
    </row>
    <row r="933" spans="8:8" x14ac:dyDescent="0.25">
      <c r="H933" s="169"/>
    </row>
    <row r="934" spans="8:8" x14ac:dyDescent="0.25">
      <c r="H934" s="169"/>
    </row>
    <row r="935" spans="8:8" x14ac:dyDescent="0.25">
      <c r="H935" s="169"/>
    </row>
    <row r="936" spans="8:8" x14ac:dyDescent="0.25">
      <c r="H936" s="169"/>
    </row>
    <row r="937" spans="8:8" x14ac:dyDescent="0.25">
      <c r="H937" s="169"/>
    </row>
    <row r="938" spans="8:8" x14ac:dyDescent="0.25">
      <c r="H938" s="169"/>
    </row>
    <row r="939" spans="8:8" x14ac:dyDescent="0.25">
      <c r="H939" s="169"/>
    </row>
    <row r="940" spans="8:8" x14ac:dyDescent="0.25">
      <c r="H940" s="169"/>
    </row>
    <row r="941" spans="8:8" x14ac:dyDescent="0.25">
      <c r="H941" s="169"/>
    </row>
    <row r="942" spans="8:8" x14ac:dyDescent="0.25">
      <c r="H942" s="169"/>
    </row>
    <row r="943" spans="8:8" x14ac:dyDescent="0.25">
      <c r="H943" s="169"/>
    </row>
    <row r="944" spans="8:8" x14ac:dyDescent="0.25">
      <c r="H944" s="169"/>
    </row>
    <row r="945" spans="8:8" x14ac:dyDescent="0.25">
      <c r="H945" s="169"/>
    </row>
    <row r="946" spans="8:8" x14ac:dyDescent="0.25">
      <c r="H946" s="169"/>
    </row>
    <row r="947" spans="8:8" x14ac:dyDescent="0.25">
      <c r="H947" s="169"/>
    </row>
    <row r="948" spans="8:8" x14ac:dyDescent="0.25">
      <c r="H948" s="169"/>
    </row>
    <row r="949" spans="8:8" x14ac:dyDescent="0.25">
      <c r="H949" s="169"/>
    </row>
    <row r="950" spans="8:8" x14ac:dyDescent="0.25">
      <c r="H950" s="169"/>
    </row>
    <row r="951" spans="8:8" x14ac:dyDescent="0.25">
      <c r="H951" s="169"/>
    </row>
    <row r="952" spans="8:8" x14ac:dyDescent="0.25">
      <c r="H952" s="169"/>
    </row>
    <row r="953" spans="8:8" x14ac:dyDescent="0.25">
      <c r="H953" s="169"/>
    </row>
    <row r="954" spans="8:8" x14ac:dyDescent="0.25">
      <c r="H954" s="169"/>
    </row>
    <row r="955" spans="8:8" x14ac:dyDescent="0.25">
      <c r="H955" s="169"/>
    </row>
    <row r="956" spans="8:8" x14ac:dyDescent="0.25">
      <c r="H956" s="169"/>
    </row>
    <row r="957" spans="8:8" x14ac:dyDescent="0.25">
      <c r="H957" s="169"/>
    </row>
    <row r="958" spans="8:8" x14ac:dyDescent="0.25">
      <c r="H958" s="169"/>
    </row>
    <row r="959" spans="8:8" x14ac:dyDescent="0.25">
      <c r="H959" s="169"/>
    </row>
    <row r="960" spans="8:8" x14ac:dyDescent="0.25">
      <c r="H960" s="169"/>
    </row>
    <row r="961" spans="8:8" x14ac:dyDescent="0.25">
      <c r="H961" s="169"/>
    </row>
    <row r="962" spans="8:8" x14ac:dyDescent="0.25">
      <c r="H962" s="169"/>
    </row>
    <row r="963" spans="8:8" x14ac:dyDescent="0.25">
      <c r="H963" s="169"/>
    </row>
    <row r="964" spans="8:8" x14ac:dyDescent="0.25">
      <c r="H964" s="169"/>
    </row>
    <row r="965" spans="8:8" x14ac:dyDescent="0.25">
      <c r="H965" s="169"/>
    </row>
    <row r="966" spans="8:8" x14ac:dyDescent="0.25">
      <c r="H966" s="169"/>
    </row>
    <row r="967" spans="8:8" x14ac:dyDescent="0.25">
      <c r="H967" s="169"/>
    </row>
    <row r="968" spans="8:8" x14ac:dyDescent="0.25">
      <c r="H968" s="169"/>
    </row>
    <row r="969" spans="8:8" x14ac:dyDescent="0.25">
      <c r="H969" s="169"/>
    </row>
    <row r="970" spans="8:8" x14ac:dyDescent="0.25">
      <c r="H970" s="169"/>
    </row>
    <row r="971" spans="8:8" x14ac:dyDescent="0.25">
      <c r="H971" s="169"/>
    </row>
    <row r="972" spans="8:8" x14ac:dyDescent="0.25">
      <c r="H972" s="169"/>
    </row>
    <row r="973" spans="8:8" x14ac:dyDescent="0.25">
      <c r="H973" s="169"/>
    </row>
    <row r="974" spans="8:8" x14ac:dyDescent="0.25">
      <c r="H974" s="169"/>
    </row>
    <row r="975" spans="8:8" x14ac:dyDescent="0.25">
      <c r="H975" s="169"/>
    </row>
    <row r="976" spans="8:8" x14ac:dyDescent="0.25">
      <c r="H976" s="169"/>
    </row>
    <row r="977" spans="8:8" x14ac:dyDescent="0.25">
      <c r="H977" s="169"/>
    </row>
    <row r="978" spans="8:8" x14ac:dyDescent="0.25">
      <c r="H978" s="169"/>
    </row>
    <row r="979" spans="8:8" x14ac:dyDescent="0.25">
      <c r="H979" s="169"/>
    </row>
    <row r="980" spans="8:8" x14ac:dyDescent="0.25">
      <c r="H980" s="169"/>
    </row>
    <row r="981" spans="8:8" x14ac:dyDescent="0.25">
      <c r="H981" s="169"/>
    </row>
    <row r="982" spans="8:8" x14ac:dyDescent="0.25">
      <c r="H982" s="169"/>
    </row>
    <row r="983" spans="8:8" x14ac:dyDescent="0.25">
      <c r="H983" s="169"/>
    </row>
    <row r="984" spans="8:8" x14ac:dyDescent="0.25">
      <c r="H984" s="169"/>
    </row>
    <row r="985" spans="8:8" x14ac:dyDescent="0.25">
      <c r="H985" s="169"/>
    </row>
    <row r="986" spans="8:8" x14ac:dyDescent="0.25">
      <c r="H986" s="169"/>
    </row>
    <row r="987" spans="8:8" x14ac:dyDescent="0.25">
      <c r="H987" s="169"/>
    </row>
    <row r="988" spans="8:8" x14ac:dyDescent="0.25">
      <c r="H988" s="169"/>
    </row>
    <row r="989" spans="8:8" x14ac:dyDescent="0.25">
      <c r="H989" s="169"/>
    </row>
    <row r="990" spans="8:8" x14ac:dyDescent="0.25">
      <c r="H990" s="169"/>
    </row>
    <row r="991" spans="8:8" x14ac:dyDescent="0.25">
      <c r="H991" s="169"/>
    </row>
    <row r="992" spans="8:8" x14ac:dyDescent="0.25">
      <c r="H992" s="169"/>
    </row>
    <row r="993" spans="8:8" x14ac:dyDescent="0.25">
      <c r="H993" s="169"/>
    </row>
    <row r="994" spans="8:8" x14ac:dyDescent="0.25">
      <c r="H994" s="169"/>
    </row>
    <row r="995" spans="8:8" x14ac:dyDescent="0.25">
      <c r="H995" s="169"/>
    </row>
    <row r="996" spans="8:8" x14ac:dyDescent="0.25">
      <c r="H996" s="169"/>
    </row>
    <row r="997" spans="8:8" x14ac:dyDescent="0.25">
      <c r="H997" s="169"/>
    </row>
    <row r="998" spans="8:8" x14ac:dyDescent="0.25">
      <c r="H998" s="169"/>
    </row>
    <row r="999" spans="8:8" x14ac:dyDescent="0.25">
      <c r="H999" s="169"/>
    </row>
    <row r="1000" spans="8:8" x14ac:dyDescent="0.25">
      <c r="H1000" s="169"/>
    </row>
    <row r="1001" spans="8:8" x14ac:dyDescent="0.25">
      <c r="H1001" s="169"/>
    </row>
    <row r="1002" spans="8:8" x14ac:dyDescent="0.25">
      <c r="H1002" s="169"/>
    </row>
    <row r="1003" spans="8:8" x14ac:dyDescent="0.25">
      <c r="H1003" s="169"/>
    </row>
    <row r="1004" spans="8:8" x14ac:dyDescent="0.25">
      <c r="H1004" s="169"/>
    </row>
    <row r="1005" spans="8:8" x14ac:dyDescent="0.25">
      <c r="H1005" s="169"/>
    </row>
    <row r="1006" spans="8:8" x14ac:dyDescent="0.25">
      <c r="H1006" s="169"/>
    </row>
    <row r="1007" spans="8:8" x14ac:dyDescent="0.25">
      <c r="H1007" s="169"/>
    </row>
    <row r="1008" spans="8:8" x14ac:dyDescent="0.25">
      <c r="H1008" s="169"/>
    </row>
    <row r="1009" spans="8:8" x14ac:dyDescent="0.25">
      <c r="H1009" s="169"/>
    </row>
    <row r="1010" spans="8:8" x14ac:dyDescent="0.25">
      <c r="H1010" s="169"/>
    </row>
    <row r="1011" spans="8:8" x14ac:dyDescent="0.25">
      <c r="H1011" s="169"/>
    </row>
    <row r="1012" spans="8:8" x14ac:dyDescent="0.25">
      <c r="H1012" s="169"/>
    </row>
    <row r="1013" spans="8:8" x14ac:dyDescent="0.25">
      <c r="H1013" s="169"/>
    </row>
    <row r="1014" spans="8:8" x14ac:dyDescent="0.25">
      <c r="H1014" s="169"/>
    </row>
    <row r="1015" spans="8:8" x14ac:dyDescent="0.25">
      <c r="H1015" s="169"/>
    </row>
    <row r="1016" spans="8:8" x14ac:dyDescent="0.25">
      <c r="H1016" s="169"/>
    </row>
    <row r="1017" spans="8:8" x14ac:dyDescent="0.25">
      <c r="H1017" s="169"/>
    </row>
    <row r="1018" spans="8:8" x14ac:dyDescent="0.25">
      <c r="H1018" s="169"/>
    </row>
    <row r="1019" spans="8:8" x14ac:dyDescent="0.25">
      <c r="H1019" s="169"/>
    </row>
    <row r="1020" spans="8:8" x14ac:dyDescent="0.25">
      <c r="H1020" s="169"/>
    </row>
    <row r="1021" spans="8:8" x14ac:dyDescent="0.25">
      <c r="H1021" s="169"/>
    </row>
    <row r="1022" spans="8:8" x14ac:dyDescent="0.25">
      <c r="H1022" s="169"/>
    </row>
    <row r="1023" spans="8:8" x14ac:dyDescent="0.25">
      <c r="H1023" s="169"/>
    </row>
    <row r="1024" spans="8:8" x14ac:dyDescent="0.25">
      <c r="H1024" s="169"/>
    </row>
    <row r="1025" spans="8:8" x14ac:dyDescent="0.25">
      <c r="H1025" s="169"/>
    </row>
    <row r="1026" spans="8:8" x14ac:dyDescent="0.25">
      <c r="H1026" s="169"/>
    </row>
    <row r="1027" spans="8:8" x14ac:dyDescent="0.25">
      <c r="H1027" s="169"/>
    </row>
    <row r="1028" spans="8:8" x14ac:dyDescent="0.25">
      <c r="H1028" s="169"/>
    </row>
    <row r="1029" spans="8:8" x14ac:dyDescent="0.25">
      <c r="H1029" s="169"/>
    </row>
    <row r="1030" spans="8:8" x14ac:dyDescent="0.25">
      <c r="H1030" s="169"/>
    </row>
    <row r="1031" spans="8:8" x14ac:dyDescent="0.25">
      <c r="H1031" s="169"/>
    </row>
    <row r="1032" spans="8:8" x14ac:dyDescent="0.25">
      <c r="H1032" s="169"/>
    </row>
    <row r="1033" spans="8:8" x14ac:dyDescent="0.25">
      <c r="H1033" s="169"/>
    </row>
    <row r="1034" spans="8:8" x14ac:dyDescent="0.25">
      <c r="H1034" s="169"/>
    </row>
    <row r="1035" spans="8:8" x14ac:dyDescent="0.25">
      <c r="H1035" s="169"/>
    </row>
    <row r="1036" spans="8:8" x14ac:dyDescent="0.25">
      <c r="H1036" s="169"/>
    </row>
    <row r="1037" spans="8:8" x14ac:dyDescent="0.25">
      <c r="H1037" s="169"/>
    </row>
    <row r="1038" spans="8:8" x14ac:dyDescent="0.25">
      <c r="H1038" s="169"/>
    </row>
    <row r="1039" spans="8:8" x14ac:dyDescent="0.25">
      <c r="H1039" s="169"/>
    </row>
    <row r="1040" spans="8:8" x14ac:dyDescent="0.25">
      <c r="H1040" s="169"/>
    </row>
    <row r="1041" spans="8:8" x14ac:dyDescent="0.25">
      <c r="H1041" s="169"/>
    </row>
    <row r="1042" spans="8:8" x14ac:dyDescent="0.25">
      <c r="H1042" s="169"/>
    </row>
    <row r="1043" spans="8:8" x14ac:dyDescent="0.25">
      <c r="H1043" s="169"/>
    </row>
    <row r="1044" spans="8:8" x14ac:dyDescent="0.25">
      <c r="H1044" s="169"/>
    </row>
    <row r="1045" spans="8:8" x14ac:dyDescent="0.25">
      <c r="H1045" s="169"/>
    </row>
    <row r="1046" spans="8:8" x14ac:dyDescent="0.25">
      <c r="H1046" s="169"/>
    </row>
    <row r="1047" spans="8:8" x14ac:dyDescent="0.25">
      <c r="H1047" s="169"/>
    </row>
    <row r="1048" spans="8:8" x14ac:dyDescent="0.25">
      <c r="H1048" s="169"/>
    </row>
    <row r="1049" spans="8:8" x14ac:dyDescent="0.25">
      <c r="H1049" s="169"/>
    </row>
    <row r="1050" spans="8:8" x14ac:dyDescent="0.25">
      <c r="H1050" s="169"/>
    </row>
    <row r="1051" spans="8:8" x14ac:dyDescent="0.25">
      <c r="H1051" s="169"/>
    </row>
    <row r="1052" spans="8:8" x14ac:dyDescent="0.25">
      <c r="H1052" s="169"/>
    </row>
    <row r="1053" spans="8:8" x14ac:dyDescent="0.25">
      <c r="H1053" s="169"/>
    </row>
    <row r="1054" spans="8:8" x14ac:dyDescent="0.25">
      <c r="H1054" s="169"/>
    </row>
    <row r="1055" spans="8:8" x14ac:dyDescent="0.25">
      <c r="H1055" s="169"/>
    </row>
    <row r="1056" spans="8:8" x14ac:dyDescent="0.25">
      <c r="H1056" s="169"/>
    </row>
    <row r="1057" spans="8:8" x14ac:dyDescent="0.25">
      <c r="H1057" s="169"/>
    </row>
    <row r="1058" spans="8:8" x14ac:dyDescent="0.25">
      <c r="H1058" s="169"/>
    </row>
    <row r="1059" spans="8:8" x14ac:dyDescent="0.25">
      <c r="H1059" s="169"/>
    </row>
    <row r="1060" spans="8:8" x14ac:dyDescent="0.25">
      <c r="H1060" s="169"/>
    </row>
    <row r="1061" spans="8:8" x14ac:dyDescent="0.25">
      <c r="H1061" s="169"/>
    </row>
    <row r="1062" spans="8:8" x14ac:dyDescent="0.25">
      <c r="H1062" s="169"/>
    </row>
    <row r="1063" spans="8:8" x14ac:dyDescent="0.25">
      <c r="H1063" s="169"/>
    </row>
    <row r="1064" spans="8:8" x14ac:dyDescent="0.25">
      <c r="H1064" s="169"/>
    </row>
    <row r="1065" spans="8:8" x14ac:dyDescent="0.25">
      <c r="H1065" s="169"/>
    </row>
    <row r="1066" spans="8:8" x14ac:dyDescent="0.25">
      <c r="H1066" s="169"/>
    </row>
    <row r="1067" spans="8:8" x14ac:dyDescent="0.25">
      <c r="H1067" s="169"/>
    </row>
    <row r="1068" spans="8:8" x14ac:dyDescent="0.25">
      <c r="H1068" s="169"/>
    </row>
    <row r="1069" spans="8:8" x14ac:dyDescent="0.25">
      <c r="H1069" s="169"/>
    </row>
    <row r="1070" spans="8:8" x14ac:dyDescent="0.25">
      <c r="H1070" s="169"/>
    </row>
    <row r="1071" spans="8:8" x14ac:dyDescent="0.25">
      <c r="H1071" s="169"/>
    </row>
    <row r="1072" spans="8:8" x14ac:dyDescent="0.25">
      <c r="H1072" s="169"/>
    </row>
    <row r="1073" spans="8:8" x14ac:dyDescent="0.25">
      <c r="H1073" s="169"/>
    </row>
    <row r="1074" spans="8:8" x14ac:dyDescent="0.25">
      <c r="H1074" s="169"/>
    </row>
    <row r="1075" spans="8:8" x14ac:dyDescent="0.25">
      <c r="H1075" s="169"/>
    </row>
    <row r="1076" spans="8:8" x14ac:dyDescent="0.25">
      <c r="H1076" s="169"/>
    </row>
    <row r="1077" spans="8:8" x14ac:dyDescent="0.25">
      <c r="H1077" s="169"/>
    </row>
    <row r="1078" spans="8:8" x14ac:dyDescent="0.25">
      <c r="H1078" s="169"/>
    </row>
    <row r="1079" spans="8:8" x14ac:dyDescent="0.25">
      <c r="H1079" s="169"/>
    </row>
    <row r="1080" spans="8:8" x14ac:dyDescent="0.25">
      <c r="H1080" s="169"/>
    </row>
    <row r="1081" spans="8:8" x14ac:dyDescent="0.25">
      <c r="H1081" s="169"/>
    </row>
    <row r="1082" spans="8:8" x14ac:dyDescent="0.25">
      <c r="H1082" s="169"/>
    </row>
    <row r="1083" spans="8:8" x14ac:dyDescent="0.25">
      <c r="H1083" s="169"/>
    </row>
    <row r="1084" spans="8:8" x14ac:dyDescent="0.25">
      <c r="H1084" s="169"/>
    </row>
    <row r="1085" spans="8:8" x14ac:dyDescent="0.25">
      <c r="H1085" s="169"/>
    </row>
    <row r="1086" spans="8:8" x14ac:dyDescent="0.25">
      <c r="H1086" s="169"/>
    </row>
    <row r="1087" spans="8:8" x14ac:dyDescent="0.25">
      <c r="H1087" s="169"/>
    </row>
    <row r="1088" spans="8:8" x14ac:dyDescent="0.25">
      <c r="H1088" s="169"/>
    </row>
    <row r="1089" spans="8:8" x14ac:dyDescent="0.25">
      <c r="H1089" s="169"/>
    </row>
    <row r="1090" spans="8:8" x14ac:dyDescent="0.25">
      <c r="H1090" s="169"/>
    </row>
    <row r="1091" spans="8:8" x14ac:dyDescent="0.25">
      <c r="H1091" s="169"/>
    </row>
    <row r="1092" spans="8:8" x14ac:dyDescent="0.25">
      <c r="H1092" s="169"/>
    </row>
    <row r="1093" spans="8:8" x14ac:dyDescent="0.25">
      <c r="H1093" s="169"/>
    </row>
    <row r="1094" spans="8:8" x14ac:dyDescent="0.25">
      <c r="H1094" s="169"/>
    </row>
    <row r="1095" spans="8:8" x14ac:dyDescent="0.25">
      <c r="H1095" s="169"/>
    </row>
    <row r="1096" spans="8:8" x14ac:dyDescent="0.25">
      <c r="H1096" s="169"/>
    </row>
    <row r="1097" spans="8:8" x14ac:dyDescent="0.25">
      <c r="H1097" s="169"/>
    </row>
    <row r="1098" spans="8:8" x14ac:dyDescent="0.25">
      <c r="H1098" s="169"/>
    </row>
    <row r="1099" spans="8:8" x14ac:dyDescent="0.25">
      <c r="H1099" s="169"/>
    </row>
    <row r="1100" spans="8:8" x14ac:dyDescent="0.25">
      <c r="H1100" s="169"/>
    </row>
    <row r="1101" spans="8:8" x14ac:dyDescent="0.25">
      <c r="H1101" s="169"/>
    </row>
    <row r="1102" spans="8:8" x14ac:dyDescent="0.25">
      <c r="H1102" s="169"/>
    </row>
    <row r="1103" spans="8:8" x14ac:dyDescent="0.25">
      <c r="H1103" s="169"/>
    </row>
    <row r="1104" spans="8:8" x14ac:dyDescent="0.25">
      <c r="H1104" s="169"/>
    </row>
    <row r="1105" spans="8:8" x14ac:dyDescent="0.25">
      <c r="H1105" s="169"/>
    </row>
    <row r="1106" spans="8:8" x14ac:dyDescent="0.25">
      <c r="H1106" s="169"/>
    </row>
    <row r="1107" spans="8:8" x14ac:dyDescent="0.25">
      <c r="H1107" s="169"/>
    </row>
    <row r="1108" spans="8:8" x14ac:dyDescent="0.25">
      <c r="H1108" s="169"/>
    </row>
    <row r="1109" spans="8:8" x14ac:dyDescent="0.25">
      <c r="H1109" s="169"/>
    </row>
    <row r="1110" spans="8:8" x14ac:dyDescent="0.25">
      <c r="H1110" s="169"/>
    </row>
    <row r="1111" spans="8:8" x14ac:dyDescent="0.25">
      <c r="H1111" s="169"/>
    </row>
    <row r="1112" spans="8:8" x14ac:dyDescent="0.25">
      <c r="H1112" s="169"/>
    </row>
    <row r="1113" spans="8:8" x14ac:dyDescent="0.25">
      <c r="H1113" s="169"/>
    </row>
    <row r="1114" spans="8:8" x14ac:dyDescent="0.25">
      <c r="H1114" s="169"/>
    </row>
    <row r="1115" spans="8:8" x14ac:dyDescent="0.25">
      <c r="H1115" s="169"/>
    </row>
    <row r="1116" spans="8:8" x14ac:dyDescent="0.25">
      <c r="H1116" s="169"/>
    </row>
    <row r="1117" spans="8:8" x14ac:dyDescent="0.25">
      <c r="H1117" s="169"/>
    </row>
    <row r="1118" spans="8:8" x14ac:dyDescent="0.25">
      <c r="H1118" s="169"/>
    </row>
    <row r="1119" spans="8:8" x14ac:dyDescent="0.25">
      <c r="H1119" s="169"/>
    </row>
    <row r="1120" spans="8:8" x14ac:dyDescent="0.25">
      <c r="H1120" s="169"/>
    </row>
    <row r="1121" spans="8:8" x14ac:dyDescent="0.25">
      <c r="H1121" s="169"/>
    </row>
    <row r="1122" spans="8:8" x14ac:dyDescent="0.25">
      <c r="H1122" s="169"/>
    </row>
    <row r="1123" spans="8:8" x14ac:dyDescent="0.25">
      <c r="H1123" s="169"/>
    </row>
    <row r="1124" spans="8:8" x14ac:dyDescent="0.25">
      <c r="H1124" s="169"/>
    </row>
    <row r="1125" spans="8:8" x14ac:dyDescent="0.25">
      <c r="H1125" s="169"/>
    </row>
    <row r="1126" spans="8:8" x14ac:dyDescent="0.25">
      <c r="H1126" s="169"/>
    </row>
    <row r="1127" spans="8:8" x14ac:dyDescent="0.25">
      <c r="H1127" s="169"/>
    </row>
    <row r="1128" spans="8:8" x14ac:dyDescent="0.25">
      <c r="H1128" s="169"/>
    </row>
    <row r="1129" spans="8:8" x14ac:dyDescent="0.25">
      <c r="H1129" s="169"/>
    </row>
    <row r="1130" spans="8:8" x14ac:dyDescent="0.25">
      <c r="H1130" s="169"/>
    </row>
    <row r="1131" spans="8:8" x14ac:dyDescent="0.25">
      <c r="H1131" s="169"/>
    </row>
    <row r="1132" spans="8:8" x14ac:dyDescent="0.25">
      <c r="H1132" s="169"/>
    </row>
    <row r="1133" spans="8:8" x14ac:dyDescent="0.25">
      <c r="H1133" s="169"/>
    </row>
    <row r="1134" spans="8:8" x14ac:dyDescent="0.25">
      <c r="H1134" s="169"/>
    </row>
    <row r="1135" spans="8:8" x14ac:dyDescent="0.25">
      <c r="H1135" s="169"/>
    </row>
    <row r="1136" spans="8:8" x14ac:dyDescent="0.25">
      <c r="H1136" s="169"/>
    </row>
    <row r="1137" spans="8:8" x14ac:dyDescent="0.25">
      <c r="H1137" s="169"/>
    </row>
    <row r="1138" spans="8:8" x14ac:dyDescent="0.25">
      <c r="H1138" s="169"/>
    </row>
    <row r="1139" spans="8:8" x14ac:dyDescent="0.25">
      <c r="H1139" s="169"/>
    </row>
    <row r="1140" spans="8:8" x14ac:dyDescent="0.25">
      <c r="H1140" s="169"/>
    </row>
    <row r="1141" spans="8:8" x14ac:dyDescent="0.25">
      <c r="H1141" s="169"/>
    </row>
    <row r="1142" spans="8:8" x14ac:dyDescent="0.25">
      <c r="H1142" s="169"/>
    </row>
    <row r="1143" spans="8:8" x14ac:dyDescent="0.25">
      <c r="H1143" s="169"/>
    </row>
    <row r="1144" spans="8:8" x14ac:dyDescent="0.25">
      <c r="H1144" s="169"/>
    </row>
    <row r="1145" spans="8:8" x14ac:dyDescent="0.25">
      <c r="H1145" s="169"/>
    </row>
    <row r="1146" spans="8:8" x14ac:dyDescent="0.25">
      <c r="H1146" s="169"/>
    </row>
    <row r="1147" spans="8:8" x14ac:dyDescent="0.25">
      <c r="H1147" s="169"/>
    </row>
    <row r="1148" spans="8:8" x14ac:dyDescent="0.25">
      <c r="H1148" s="169"/>
    </row>
    <row r="1149" spans="8:8" x14ac:dyDescent="0.25">
      <c r="H1149" s="169"/>
    </row>
    <row r="1150" spans="8:8" x14ac:dyDescent="0.25">
      <c r="H1150" s="169"/>
    </row>
    <row r="1151" spans="8:8" x14ac:dyDescent="0.25">
      <c r="H1151" s="169"/>
    </row>
    <row r="1152" spans="8:8" x14ac:dyDescent="0.25">
      <c r="H1152" s="169"/>
    </row>
    <row r="1153" spans="8:8" x14ac:dyDescent="0.25">
      <c r="H1153" s="169"/>
    </row>
    <row r="1154" spans="8:8" x14ac:dyDescent="0.25">
      <c r="H1154" s="169"/>
    </row>
    <row r="1155" spans="8:8" x14ac:dyDescent="0.25">
      <c r="H1155" s="169"/>
    </row>
    <row r="1156" spans="8:8" x14ac:dyDescent="0.25">
      <c r="H1156" s="169"/>
    </row>
    <row r="1157" spans="8:8" x14ac:dyDescent="0.25">
      <c r="H1157" s="169"/>
    </row>
    <row r="1158" spans="8:8" x14ac:dyDescent="0.25">
      <c r="H1158" s="169"/>
    </row>
    <row r="1159" spans="8:8" x14ac:dyDescent="0.25">
      <c r="H1159" s="169"/>
    </row>
    <row r="1160" spans="8:8" x14ac:dyDescent="0.25">
      <c r="H1160" s="169"/>
    </row>
    <row r="1161" spans="8:8" x14ac:dyDescent="0.25">
      <c r="H1161" s="169"/>
    </row>
    <row r="1162" spans="8:8" x14ac:dyDescent="0.25">
      <c r="H1162" s="169"/>
    </row>
    <row r="1163" spans="8:8" x14ac:dyDescent="0.25">
      <c r="H1163" s="169"/>
    </row>
    <row r="1164" spans="8:8" x14ac:dyDescent="0.25">
      <c r="H1164" s="169"/>
    </row>
    <row r="1165" spans="8:8" x14ac:dyDescent="0.25">
      <c r="H1165" s="169"/>
    </row>
    <row r="1166" spans="8:8" x14ac:dyDescent="0.25">
      <c r="H1166" s="169"/>
    </row>
    <row r="1167" spans="8:8" x14ac:dyDescent="0.25">
      <c r="H1167" s="169"/>
    </row>
    <row r="1168" spans="8:8" x14ac:dyDescent="0.25">
      <c r="H1168" s="169"/>
    </row>
    <row r="1169" spans="8:8" x14ac:dyDescent="0.25">
      <c r="H1169" s="169"/>
    </row>
    <row r="1170" spans="8:8" x14ac:dyDescent="0.25">
      <c r="H1170" s="169"/>
    </row>
    <row r="1171" spans="8:8" x14ac:dyDescent="0.25">
      <c r="H1171" s="169"/>
    </row>
    <row r="1172" spans="8:8" x14ac:dyDescent="0.25">
      <c r="H1172" s="169"/>
    </row>
    <row r="1173" spans="8:8" x14ac:dyDescent="0.25">
      <c r="H1173" s="169"/>
    </row>
    <row r="1174" spans="8:8" x14ac:dyDescent="0.25">
      <c r="H1174" s="169"/>
    </row>
    <row r="1175" spans="8:8" x14ac:dyDescent="0.25">
      <c r="H1175" s="169"/>
    </row>
    <row r="1176" spans="8:8" x14ac:dyDescent="0.25">
      <c r="H1176" s="169"/>
    </row>
    <row r="1177" spans="8:8" x14ac:dyDescent="0.25">
      <c r="H1177" s="169"/>
    </row>
    <row r="1178" spans="8:8" x14ac:dyDescent="0.25">
      <c r="H1178" s="169"/>
    </row>
    <row r="1179" spans="8:8" x14ac:dyDescent="0.25">
      <c r="H1179" s="169"/>
    </row>
    <row r="1180" spans="8:8" x14ac:dyDescent="0.25">
      <c r="H1180" s="169"/>
    </row>
    <row r="1181" spans="8:8" x14ac:dyDescent="0.25">
      <c r="H1181" s="169"/>
    </row>
    <row r="1182" spans="8:8" x14ac:dyDescent="0.25">
      <c r="H1182" s="169"/>
    </row>
    <row r="1183" spans="8:8" x14ac:dyDescent="0.25">
      <c r="H1183" s="169"/>
    </row>
    <row r="1184" spans="8:8" x14ac:dyDescent="0.25">
      <c r="H1184" s="169"/>
    </row>
    <row r="1185" spans="8:8" x14ac:dyDescent="0.25">
      <c r="H1185" s="169"/>
    </row>
    <row r="1186" spans="8:8" x14ac:dyDescent="0.25">
      <c r="H1186" s="169"/>
    </row>
    <row r="1187" spans="8:8" x14ac:dyDescent="0.25">
      <c r="H1187" s="169"/>
    </row>
    <row r="1188" spans="8:8" x14ac:dyDescent="0.25">
      <c r="H1188" s="169"/>
    </row>
    <row r="1189" spans="8:8" x14ac:dyDescent="0.25">
      <c r="H1189" s="169"/>
    </row>
    <row r="1190" spans="8:8" x14ac:dyDescent="0.25">
      <c r="H1190" s="169"/>
    </row>
    <row r="1191" spans="8:8" x14ac:dyDescent="0.25">
      <c r="H1191" s="169"/>
    </row>
    <row r="1192" spans="8:8" x14ac:dyDescent="0.25">
      <c r="H1192" s="169"/>
    </row>
    <row r="1193" spans="8:8" x14ac:dyDescent="0.25">
      <c r="H1193" s="169"/>
    </row>
    <row r="1194" spans="8:8" x14ac:dyDescent="0.25">
      <c r="H1194" s="169"/>
    </row>
    <row r="1195" spans="8:8" x14ac:dyDescent="0.25">
      <c r="H1195" s="169"/>
    </row>
    <row r="1196" spans="8:8" x14ac:dyDescent="0.25">
      <c r="H1196" s="169"/>
    </row>
    <row r="1197" spans="8:8" x14ac:dyDescent="0.25">
      <c r="H1197" s="169"/>
    </row>
    <row r="1198" spans="8:8" x14ac:dyDescent="0.25">
      <c r="H1198" s="169"/>
    </row>
    <row r="1199" spans="8:8" x14ac:dyDescent="0.25">
      <c r="H1199" s="169"/>
    </row>
    <row r="1200" spans="8:8" x14ac:dyDescent="0.25">
      <c r="H1200" s="169"/>
    </row>
    <row r="1201" spans="8:8" x14ac:dyDescent="0.25">
      <c r="H1201" s="169"/>
    </row>
    <row r="1202" spans="8:8" x14ac:dyDescent="0.25">
      <c r="H1202" s="169"/>
    </row>
    <row r="1203" spans="8:8" x14ac:dyDescent="0.25">
      <c r="H1203" s="169"/>
    </row>
    <row r="1204" spans="8:8" x14ac:dyDescent="0.25">
      <c r="H1204" s="169"/>
    </row>
    <row r="1205" spans="8:8" x14ac:dyDescent="0.25">
      <c r="H1205" s="169"/>
    </row>
    <row r="1206" spans="8:8" x14ac:dyDescent="0.25">
      <c r="H1206" s="169"/>
    </row>
    <row r="1207" spans="8:8" x14ac:dyDescent="0.25">
      <c r="H1207" s="169"/>
    </row>
    <row r="1208" spans="8:8" x14ac:dyDescent="0.25">
      <c r="H1208" s="169"/>
    </row>
    <row r="1209" spans="8:8" x14ac:dyDescent="0.25">
      <c r="H1209" s="169"/>
    </row>
    <row r="1210" spans="8:8" x14ac:dyDescent="0.25">
      <c r="H1210" s="169"/>
    </row>
    <row r="1211" spans="8:8" x14ac:dyDescent="0.25">
      <c r="H1211" s="169"/>
    </row>
    <row r="1212" spans="8:8" x14ac:dyDescent="0.25">
      <c r="H1212" s="169"/>
    </row>
    <row r="1213" spans="8:8" x14ac:dyDescent="0.25">
      <c r="H1213" s="169"/>
    </row>
    <row r="1214" spans="8:8" x14ac:dyDescent="0.25">
      <c r="H1214" s="169"/>
    </row>
    <row r="1215" spans="8:8" x14ac:dyDescent="0.25">
      <c r="H1215" s="169"/>
    </row>
    <row r="1216" spans="8:8" x14ac:dyDescent="0.25">
      <c r="H1216" s="169"/>
    </row>
    <row r="1217" spans="8:8" x14ac:dyDescent="0.25">
      <c r="H1217" s="169"/>
    </row>
    <row r="1218" spans="8:8" x14ac:dyDescent="0.25">
      <c r="H1218" s="169"/>
    </row>
    <row r="1219" spans="8:8" x14ac:dyDescent="0.25">
      <c r="H1219" s="169"/>
    </row>
    <row r="1220" spans="8:8" x14ac:dyDescent="0.25">
      <c r="H1220" s="169"/>
    </row>
    <row r="1221" spans="8:8" x14ac:dyDescent="0.25">
      <c r="H1221" s="169"/>
    </row>
    <row r="1222" spans="8:8" x14ac:dyDescent="0.25">
      <c r="H1222" s="169"/>
    </row>
    <row r="1223" spans="8:8" x14ac:dyDescent="0.25">
      <c r="H1223" s="169"/>
    </row>
    <row r="1224" spans="8:8" x14ac:dyDescent="0.25">
      <c r="H1224" s="169"/>
    </row>
    <row r="1225" spans="8:8" x14ac:dyDescent="0.25">
      <c r="H1225" s="169"/>
    </row>
    <row r="1226" spans="8:8" x14ac:dyDescent="0.25">
      <c r="H1226" s="169"/>
    </row>
    <row r="1227" spans="8:8" x14ac:dyDescent="0.25">
      <c r="H1227" s="169"/>
    </row>
    <row r="1228" spans="8:8" x14ac:dyDescent="0.25">
      <c r="H1228" s="169"/>
    </row>
    <row r="1229" spans="8:8" x14ac:dyDescent="0.25">
      <c r="H1229" s="169"/>
    </row>
    <row r="1230" spans="8:8" x14ac:dyDescent="0.25">
      <c r="H1230" s="169"/>
    </row>
    <row r="1231" spans="8:8" x14ac:dyDescent="0.25">
      <c r="H1231" s="169"/>
    </row>
    <row r="1232" spans="8:8" x14ac:dyDescent="0.25">
      <c r="H1232" s="169"/>
    </row>
    <row r="1233" spans="8:8" x14ac:dyDescent="0.25">
      <c r="H1233" s="169"/>
    </row>
    <row r="1234" spans="8:8" x14ac:dyDescent="0.25">
      <c r="H1234" s="169"/>
    </row>
    <row r="1235" spans="8:8" x14ac:dyDescent="0.25">
      <c r="H1235" s="169"/>
    </row>
    <row r="1236" spans="8:8" x14ac:dyDescent="0.25">
      <c r="H1236" s="169"/>
    </row>
    <row r="1237" spans="8:8" x14ac:dyDescent="0.25">
      <c r="H1237" s="169"/>
    </row>
    <row r="1238" spans="8:8" x14ac:dyDescent="0.25">
      <c r="H1238" s="169"/>
    </row>
    <row r="1239" spans="8:8" x14ac:dyDescent="0.25">
      <c r="H1239" s="169"/>
    </row>
    <row r="1240" spans="8:8" x14ac:dyDescent="0.25">
      <c r="H1240" s="169"/>
    </row>
    <row r="1241" spans="8:8" x14ac:dyDescent="0.25">
      <c r="H1241" s="169"/>
    </row>
    <row r="1242" spans="8:8" x14ac:dyDescent="0.25">
      <c r="H1242" s="169"/>
    </row>
    <row r="1243" spans="8:8" x14ac:dyDescent="0.25">
      <c r="H1243" s="169"/>
    </row>
    <row r="1244" spans="8:8" x14ac:dyDescent="0.25">
      <c r="H1244" s="169"/>
    </row>
    <row r="1245" spans="8:8" x14ac:dyDescent="0.25">
      <c r="H1245" s="169"/>
    </row>
    <row r="1246" spans="8:8" x14ac:dyDescent="0.25">
      <c r="H1246" s="169"/>
    </row>
    <row r="1247" spans="8:8" x14ac:dyDescent="0.25">
      <c r="H1247" s="169"/>
    </row>
    <row r="1248" spans="8:8" x14ac:dyDescent="0.25">
      <c r="H1248" s="169"/>
    </row>
    <row r="1249" spans="8:8" x14ac:dyDescent="0.25">
      <c r="H1249" s="169"/>
    </row>
    <row r="1250" spans="8:8" x14ac:dyDescent="0.25">
      <c r="H1250" s="169"/>
    </row>
    <row r="1251" spans="8:8" x14ac:dyDescent="0.25">
      <c r="H1251" s="169"/>
    </row>
    <row r="1252" spans="8:8" x14ac:dyDescent="0.25">
      <c r="H1252" s="169"/>
    </row>
    <row r="1253" spans="8:8" x14ac:dyDescent="0.25">
      <c r="H1253" s="169"/>
    </row>
    <row r="1254" spans="8:8" x14ac:dyDescent="0.25">
      <c r="H1254" s="169"/>
    </row>
    <row r="1255" spans="8:8" x14ac:dyDescent="0.25">
      <c r="H1255" s="169"/>
    </row>
    <row r="1256" spans="8:8" x14ac:dyDescent="0.25">
      <c r="H1256" s="169"/>
    </row>
    <row r="1257" spans="8:8" x14ac:dyDescent="0.25">
      <c r="H1257" s="169"/>
    </row>
    <row r="1258" spans="8:8" x14ac:dyDescent="0.25">
      <c r="H1258" s="169"/>
    </row>
    <row r="1259" spans="8:8" x14ac:dyDescent="0.25">
      <c r="H1259" s="169"/>
    </row>
    <row r="1260" spans="8:8" x14ac:dyDescent="0.25">
      <c r="H1260" s="169"/>
    </row>
    <row r="1261" spans="8:8" x14ac:dyDescent="0.25">
      <c r="H1261" s="169"/>
    </row>
    <row r="1262" spans="8:8" x14ac:dyDescent="0.25">
      <c r="H1262" s="169"/>
    </row>
    <row r="1263" spans="8:8" x14ac:dyDescent="0.25">
      <c r="H1263" s="169"/>
    </row>
    <row r="1264" spans="8:8" x14ac:dyDescent="0.25">
      <c r="H1264" s="169"/>
    </row>
    <row r="1265" spans="8:8" x14ac:dyDescent="0.25">
      <c r="H1265" s="169"/>
    </row>
    <row r="1266" spans="8:8" x14ac:dyDescent="0.25">
      <c r="H1266" s="169"/>
    </row>
    <row r="1267" spans="8:8" x14ac:dyDescent="0.25">
      <c r="H1267" s="169"/>
    </row>
    <row r="1268" spans="8:8" x14ac:dyDescent="0.25">
      <c r="H1268" s="169"/>
    </row>
    <row r="1269" spans="8:8" x14ac:dyDescent="0.25">
      <c r="H1269" s="169"/>
    </row>
    <row r="1270" spans="8:8" x14ac:dyDescent="0.25">
      <c r="H1270" s="169"/>
    </row>
    <row r="1271" spans="8:8" x14ac:dyDescent="0.25">
      <c r="H1271" s="169"/>
    </row>
    <row r="1272" spans="8:8" x14ac:dyDescent="0.25">
      <c r="H1272" s="169"/>
    </row>
    <row r="1273" spans="8:8" x14ac:dyDescent="0.25">
      <c r="H1273" s="169"/>
    </row>
    <row r="1274" spans="8:8" x14ac:dyDescent="0.25">
      <c r="H1274" s="169"/>
    </row>
    <row r="1275" spans="8:8" x14ac:dyDescent="0.25">
      <c r="H1275" s="169"/>
    </row>
    <row r="1276" spans="8:8" x14ac:dyDescent="0.25">
      <c r="H1276" s="169"/>
    </row>
    <row r="1277" spans="8:8" x14ac:dyDescent="0.25">
      <c r="H1277" s="169"/>
    </row>
    <row r="1278" spans="8:8" x14ac:dyDescent="0.25">
      <c r="H1278" s="169"/>
    </row>
    <row r="1279" spans="8:8" x14ac:dyDescent="0.25">
      <c r="H1279" s="169"/>
    </row>
    <row r="1280" spans="8:8" x14ac:dyDescent="0.25">
      <c r="H1280" s="169"/>
    </row>
    <row r="1281" spans="8:8" x14ac:dyDescent="0.25">
      <c r="H1281" s="169"/>
    </row>
    <row r="1282" spans="8:8" x14ac:dyDescent="0.25">
      <c r="H1282" s="169"/>
    </row>
    <row r="1283" spans="8:8" x14ac:dyDescent="0.25">
      <c r="H1283" s="169"/>
    </row>
    <row r="1284" spans="8:8" x14ac:dyDescent="0.25">
      <c r="H1284" s="169"/>
    </row>
    <row r="1285" spans="8:8" x14ac:dyDescent="0.25">
      <c r="H1285" s="169"/>
    </row>
    <row r="1286" spans="8:8" x14ac:dyDescent="0.25">
      <c r="H1286" s="169"/>
    </row>
    <row r="1287" spans="8:8" x14ac:dyDescent="0.25">
      <c r="H1287" s="169"/>
    </row>
    <row r="1288" spans="8:8" x14ac:dyDescent="0.25">
      <c r="H1288" s="169"/>
    </row>
    <row r="1289" spans="8:8" x14ac:dyDescent="0.25">
      <c r="H1289" s="169"/>
    </row>
    <row r="1290" spans="8:8" x14ac:dyDescent="0.25">
      <c r="H1290" s="169"/>
    </row>
    <row r="1291" spans="8:8" x14ac:dyDescent="0.25">
      <c r="H1291" s="169"/>
    </row>
    <row r="1292" spans="8:8" x14ac:dyDescent="0.25">
      <c r="H1292" s="169"/>
    </row>
    <row r="1293" spans="8:8" x14ac:dyDescent="0.25">
      <c r="H1293" s="169"/>
    </row>
    <row r="1294" spans="8:8" x14ac:dyDescent="0.25">
      <c r="H1294" s="169"/>
    </row>
    <row r="1295" spans="8:8" x14ac:dyDescent="0.25">
      <c r="H1295" s="169"/>
    </row>
    <row r="1296" spans="8:8" x14ac:dyDescent="0.25">
      <c r="H1296" s="169"/>
    </row>
    <row r="1297" spans="8:8" x14ac:dyDescent="0.25">
      <c r="H1297" s="169"/>
    </row>
    <row r="1298" spans="8:8" x14ac:dyDescent="0.25">
      <c r="H1298" s="169"/>
    </row>
    <row r="1299" spans="8:8" x14ac:dyDescent="0.25">
      <c r="H1299" s="169"/>
    </row>
    <row r="1300" spans="8:8" x14ac:dyDescent="0.25">
      <c r="H1300" s="169"/>
    </row>
    <row r="1301" spans="8:8" x14ac:dyDescent="0.25">
      <c r="H1301" s="169"/>
    </row>
    <row r="1302" spans="8:8" x14ac:dyDescent="0.25">
      <c r="H1302" s="169"/>
    </row>
    <row r="1303" spans="8:8" x14ac:dyDescent="0.25">
      <c r="H1303" s="169"/>
    </row>
    <row r="1304" spans="8:8" x14ac:dyDescent="0.25">
      <c r="H1304" s="169"/>
    </row>
    <row r="1305" spans="8:8" x14ac:dyDescent="0.25">
      <c r="H1305" s="169"/>
    </row>
    <row r="1306" spans="8:8" x14ac:dyDescent="0.25">
      <c r="H1306" s="169"/>
    </row>
    <row r="1307" spans="8:8" x14ac:dyDescent="0.25">
      <c r="H1307" s="169"/>
    </row>
    <row r="1308" spans="8:8" x14ac:dyDescent="0.25">
      <c r="H1308" s="169"/>
    </row>
    <row r="1309" spans="8:8" x14ac:dyDescent="0.25">
      <c r="H1309" s="169"/>
    </row>
    <row r="1310" spans="8:8" x14ac:dyDescent="0.25">
      <c r="H1310" s="169"/>
    </row>
    <row r="1311" spans="8:8" x14ac:dyDescent="0.25">
      <c r="H1311" s="169"/>
    </row>
    <row r="1312" spans="8:8" x14ac:dyDescent="0.25">
      <c r="H1312" s="169"/>
    </row>
    <row r="1313" spans="8:8" x14ac:dyDescent="0.25">
      <c r="H1313" s="169"/>
    </row>
    <row r="1314" spans="8:8" x14ac:dyDescent="0.25">
      <c r="H1314" s="169"/>
    </row>
    <row r="1315" spans="8:8" x14ac:dyDescent="0.25">
      <c r="H1315" s="169"/>
    </row>
    <row r="1316" spans="8:8" x14ac:dyDescent="0.25">
      <c r="H1316" s="169"/>
    </row>
    <row r="1317" spans="8:8" x14ac:dyDescent="0.25">
      <c r="H1317" s="169"/>
    </row>
    <row r="1318" spans="8:8" x14ac:dyDescent="0.25">
      <c r="H1318" s="169"/>
    </row>
    <row r="1319" spans="8:8" x14ac:dyDescent="0.25">
      <c r="H1319" s="169"/>
    </row>
    <row r="1320" spans="8:8" x14ac:dyDescent="0.25">
      <c r="H1320" s="169"/>
    </row>
    <row r="1321" spans="8:8" x14ac:dyDescent="0.25">
      <c r="H1321" s="169"/>
    </row>
    <row r="1322" spans="8:8" x14ac:dyDescent="0.25">
      <c r="H1322" s="169"/>
    </row>
    <row r="1323" spans="8:8" x14ac:dyDescent="0.25">
      <c r="H1323" s="169"/>
    </row>
    <row r="1324" spans="8:8" x14ac:dyDescent="0.25">
      <c r="H1324" s="169"/>
    </row>
    <row r="1325" spans="8:8" x14ac:dyDescent="0.25">
      <c r="H1325" s="169"/>
    </row>
    <row r="1326" spans="8:8" x14ac:dyDescent="0.25">
      <c r="H1326" s="169"/>
    </row>
    <row r="1327" spans="8:8" x14ac:dyDescent="0.25">
      <c r="H1327" s="169"/>
    </row>
    <row r="1328" spans="8:8" x14ac:dyDescent="0.25">
      <c r="H1328" s="169"/>
    </row>
    <row r="1329" spans="8:8" x14ac:dyDescent="0.25">
      <c r="H1329" s="169"/>
    </row>
    <row r="1330" spans="8:8" x14ac:dyDescent="0.25">
      <c r="H1330" s="169"/>
    </row>
    <row r="1331" spans="8:8" x14ac:dyDescent="0.25">
      <c r="H1331" s="169"/>
    </row>
    <row r="1332" spans="8:8" x14ac:dyDescent="0.25">
      <c r="H1332" s="169"/>
    </row>
    <row r="1333" spans="8:8" x14ac:dyDescent="0.25">
      <c r="H1333" s="169"/>
    </row>
    <row r="1334" spans="8:8" x14ac:dyDescent="0.25">
      <c r="H1334" s="169"/>
    </row>
    <row r="1335" spans="8:8" x14ac:dyDescent="0.25">
      <c r="H1335" s="169"/>
    </row>
    <row r="1336" spans="8:8" x14ac:dyDescent="0.25">
      <c r="H1336" s="169"/>
    </row>
    <row r="1337" spans="8:8" x14ac:dyDescent="0.25">
      <c r="H1337" s="169"/>
    </row>
    <row r="1338" spans="8:8" x14ac:dyDescent="0.25">
      <c r="H1338" s="169"/>
    </row>
    <row r="1339" spans="8:8" x14ac:dyDescent="0.25">
      <c r="H1339" s="169"/>
    </row>
    <row r="1340" spans="8:8" x14ac:dyDescent="0.25">
      <c r="H1340" s="169"/>
    </row>
    <row r="1341" spans="8:8" x14ac:dyDescent="0.25">
      <c r="H1341" s="169"/>
    </row>
    <row r="1342" spans="8:8" x14ac:dyDescent="0.25">
      <c r="H1342" s="169"/>
    </row>
    <row r="1343" spans="8:8" x14ac:dyDescent="0.25">
      <c r="H1343" s="169"/>
    </row>
    <row r="1344" spans="8:8" x14ac:dyDescent="0.25">
      <c r="H1344" s="169"/>
    </row>
    <row r="1345" spans="8:8" x14ac:dyDescent="0.25">
      <c r="H1345" s="169"/>
    </row>
    <row r="1346" spans="8:8" x14ac:dyDescent="0.25">
      <c r="H1346" s="169"/>
    </row>
    <row r="1347" spans="8:8" x14ac:dyDescent="0.25">
      <c r="H1347" s="169"/>
    </row>
    <row r="1348" spans="8:8" x14ac:dyDescent="0.25">
      <c r="H1348" s="169"/>
    </row>
    <row r="1349" spans="8:8" x14ac:dyDescent="0.25">
      <c r="H1349" s="169"/>
    </row>
    <row r="1350" spans="8:8" x14ac:dyDescent="0.25">
      <c r="H1350" s="169"/>
    </row>
    <row r="1351" spans="8:8" x14ac:dyDescent="0.25">
      <c r="H1351" s="169"/>
    </row>
    <row r="1352" spans="8:8" x14ac:dyDescent="0.25">
      <c r="H1352" s="169"/>
    </row>
    <row r="1353" spans="8:8" x14ac:dyDescent="0.25">
      <c r="H1353" s="169"/>
    </row>
    <row r="1354" spans="8:8" x14ac:dyDescent="0.25">
      <c r="H1354" s="169"/>
    </row>
    <row r="1355" spans="8:8" x14ac:dyDescent="0.25">
      <c r="H1355" s="169"/>
    </row>
    <row r="1356" spans="8:8" x14ac:dyDescent="0.25">
      <c r="H1356" s="169"/>
    </row>
    <row r="1357" spans="8:8" x14ac:dyDescent="0.25">
      <c r="H1357" s="169"/>
    </row>
    <row r="1358" spans="8:8" x14ac:dyDescent="0.25">
      <c r="H1358" s="169"/>
    </row>
    <row r="1359" spans="8:8" x14ac:dyDescent="0.25">
      <c r="H1359" s="169"/>
    </row>
    <row r="1360" spans="8:8" x14ac:dyDescent="0.25">
      <c r="H1360" s="169"/>
    </row>
    <row r="1361" spans="8:8" x14ac:dyDescent="0.25">
      <c r="H1361" s="169"/>
    </row>
    <row r="1362" spans="8:8" x14ac:dyDescent="0.25">
      <c r="H1362" s="169"/>
    </row>
    <row r="1363" spans="8:8" x14ac:dyDescent="0.25">
      <c r="H1363" s="169"/>
    </row>
    <row r="1364" spans="8:8" x14ac:dyDescent="0.25">
      <c r="H1364" s="169"/>
    </row>
    <row r="1365" spans="8:8" x14ac:dyDescent="0.25">
      <c r="H1365" s="169"/>
    </row>
    <row r="1366" spans="8:8" x14ac:dyDescent="0.25">
      <c r="H1366" s="169"/>
    </row>
    <row r="1367" spans="8:8" x14ac:dyDescent="0.25">
      <c r="H1367" s="169"/>
    </row>
    <row r="1368" spans="8:8" x14ac:dyDescent="0.25">
      <c r="H1368" s="169"/>
    </row>
    <row r="1369" spans="8:8" x14ac:dyDescent="0.25">
      <c r="H1369" s="169"/>
    </row>
    <row r="1370" spans="8:8" x14ac:dyDescent="0.25">
      <c r="H1370" s="169"/>
    </row>
    <row r="1371" spans="8:8" x14ac:dyDescent="0.25">
      <c r="H1371" s="169"/>
    </row>
    <row r="1372" spans="8:8" x14ac:dyDescent="0.25">
      <c r="H1372" s="169"/>
    </row>
    <row r="1373" spans="8:8" x14ac:dyDescent="0.25">
      <c r="H1373" s="169"/>
    </row>
    <row r="1374" spans="8:8" x14ac:dyDescent="0.25">
      <c r="H1374" s="169"/>
    </row>
    <row r="1375" spans="8:8" x14ac:dyDescent="0.25">
      <c r="H1375" s="169"/>
    </row>
    <row r="1376" spans="8:8" x14ac:dyDescent="0.25">
      <c r="H1376" s="169"/>
    </row>
    <row r="1377" spans="8:8" x14ac:dyDescent="0.25">
      <c r="H1377" s="169"/>
    </row>
    <row r="1378" spans="8:8" x14ac:dyDescent="0.25">
      <c r="H1378" s="169"/>
    </row>
    <row r="1379" spans="8:8" x14ac:dyDescent="0.25">
      <c r="H1379" s="169"/>
    </row>
    <row r="1380" spans="8:8" x14ac:dyDescent="0.25">
      <c r="H1380" s="169"/>
    </row>
    <row r="1381" spans="8:8" x14ac:dyDescent="0.25">
      <c r="H1381" s="169"/>
    </row>
    <row r="1382" spans="8:8" x14ac:dyDescent="0.25">
      <c r="H1382" s="169"/>
    </row>
    <row r="1383" spans="8:8" x14ac:dyDescent="0.25">
      <c r="H1383" s="169"/>
    </row>
    <row r="1384" spans="8:8" x14ac:dyDescent="0.25">
      <c r="H1384" s="169"/>
    </row>
    <row r="1385" spans="8:8" x14ac:dyDescent="0.25">
      <c r="H1385" s="169"/>
    </row>
    <row r="1386" spans="8:8" x14ac:dyDescent="0.25">
      <c r="H1386" s="169"/>
    </row>
    <row r="1387" spans="8:8" x14ac:dyDescent="0.25">
      <c r="H1387" s="169"/>
    </row>
    <row r="1388" spans="8:8" x14ac:dyDescent="0.25">
      <c r="H1388" s="169"/>
    </row>
    <row r="1389" spans="8:8" x14ac:dyDescent="0.25">
      <c r="H1389" s="169"/>
    </row>
    <row r="1390" spans="8:8" x14ac:dyDescent="0.25">
      <c r="H1390" s="169"/>
    </row>
    <row r="1391" spans="8:8" x14ac:dyDescent="0.25">
      <c r="H1391" s="169"/>
    </row>
    <row r="1392" spans="8:8" x14ac:dyDescent="0.25">
      <c r="H1392" s="169"/>
    </row>
    <row r="1393" spans="8:8" x14ac:dyDescent="0.25">
      <c r="H1393" s="169"/>
    </row>
    <row r="1394" spans="8:8" x14ac:dyDescent="0.25">
      <c r="H1394" s="169"/>
    </row>
    <row r="1395" spans="8:8" x14ac:dyDescent="0.25">
      <c r="H1395" s="169"/>
    </row>
    <row r="1396" spans="8:8" x14ac:dyDescent="0.25">
      <c r="H1396" s="169"/>
    </row>
    <row r="1397" spans="8:8" x14ac:dyDescent="0.25">
      <c r="H1397" s="169"/>
    </row>
    <row r="1398" spans="8:8" x14ac:dyDescent="0.25">
      <c r="H1398" s="169"/>
    </row>
    <row r="1399" spans="8:8" x14ac:dyDescent="0.25">
      <c r="H1399" s="169"/>
    </row>
    <row r="1400" spans="8:8" x14ac:dyDescent="0.25">
      <c r="H1400" s="169"/>
    </row>
    <row r="1401" spans="8:8" x14ac:dyDescent="0.25">
      <c r="H1401" s="169"/>
    </row>
    <row r="1402" spans="8:8" x14ac:dyDescent="0.25">
      <c r="H1402" s="169"/>
    </row>
    <row r="1403" spans="8:8" x14ac:dyDescent="0.25">
      <c r="H1403" s="169"/>
    </row>
    <row r="1404" spans="8:8" x14ac:dyDescent="0.25">
      <c r="H1404" s="169"/>
    </row>
    <row r="1405" spans="8:8" x14ac:dyDescent="0.25">
      <c r="H1405" s="169"/>
    </row>
    <row r="1406" spans="8:8" x14ac:dyDescent="0.25">
      <c r="H1406" s="169"/>
    </row>
    <row r="1407" spans="8:8" x14ac:dyDescent="0.25">
      <c r="H1407" s="169"/>
    </row>
    <row r="1408" spans="8:8" x14ac:dyDescent="0.25">
      <c r="H1408" s="169"/>
    </row>
    <row r="1409" spans="8:8" x14ac:dyDescent="0.25">
      <c r="H1409" s="169"/>
    </row>
    <row r="1410" spans="8:8" x14ac:dyDescent="0.25">
      <c r="H1410" s="169"/>
    </row>
    <row r="1411" spans="8:8" x14ac:dyDescent="0.25">
      <c r="H1411" s="169"/>
    </row>
    <row r="1412" spans="8:8" x14ac:dyDescent="0.25">
      <c r="H1412" s="169"/>
    </row>
    <row r="1413" spans="8:8" x14ac:dyDescent="0.25">
      <c r="H1413" s="169"/>
    </row>
    <row r="1414" spans="8:8" x14ac:dyDescent="0.25">
      <c r="H1414" s="169"/>
    </row>
    <row r="1415" spans="8:8" x14ac:dyDescent="0.25">
      <c r="H1415" s="169"/>
    </row>
    <row r="1416" spans="8:8" x14ac:dyDescent="0.25">
      <c r="H1416" s="169"/>
    </row>
    <row r="1417" spans="8:8" x14ac:dyDescent="0.25">
      <c r="H1417" s="169"/>
    </row>
    <row r="1418" spans="8:8" x14ac:dyDescent="0.25">
      <c r="H1418" s="169"/>
    </row>
    <row r="1419" spans="8:8" x14ac:dyDescent="0.25">
      <c r="H1419" s="169"/>
    </row>
    <row r="1420" spans="8:8" x14ac:dyDescent="0.25">
      <c r="H1420" s="169"/>
    </row>
    <row r="1421" spans="8:8" x14ac:dyDescent="0.25">
      <c r="H1421" s="169"/>
    </row>
    <row r="1422" spans="8:8" x14ac:dyDescent="0.25">
      <c r="H1422" s="169"/>
    </row>
    <row r="1423" spans="8:8" x14ac:dyDescent="0.25">
      <c r="H1423" s="169"/>
    </row>
    <row r="1424" spans="8:8" x14ac:dyDescent="0.25">
      <c r="H1424" s="169"/>
    </row>
    <row r="1425" spans="8:8" x14ac:dyDescent="0.25">
      <c r="H1425" s="169"/>
    </row>
    <row r="1426" spans="8:8" x14ac:dyDescent="0.25">
      <c r="H1426" s="169"/>
    </row>
    <row r="1427" spans="8:8" x14ac:dyDescent="0.25">
      <c r="H1427" s="169"/>
    </row>
    <row r="1428" spans="8:8" x14ac:dyDescent="0.25">
      <c r="H1428" s="169"/>
    </row>
    <row r="1429" spans="8:8" x14ac:dyDescent="0.25">
      <c r="H1429" s="169"/>
    </row>
    <row r="1430" spans="8:8" x14ac:dyDescent="0.25">
      <c r="H1430" s="169"/>
    </row>
    <row r="1431" spans="8:8" x14ac:dyDescent="0.25">
      <c r="H1431" s="169"/>
    </row>
    <row r="1432" spans="8:8" x14ac:dyDescent="0.25">
      <c r="H1432" s="169"/>
    </row>
    <row r="1433" spans="8:8" x14ac:dyDescent="0.25">
      <c r="H1433" s="169"/>
    </row>
    <row r="1434" spans="8:8" x14ac:dyDescent="0.25">
      <c r="H1434" s="169"/>
    </row>
    <row r="1435" spans="8:8" x14ac:dyDescent="0.25">
      <c r="H1435" s="169"/>
    </row>
    <row r="1436" spans="8:8" x14ac:dyDescent="0.25">
      <c r="H1436" s="169"/>
    </row>
    <row r="1437" spans="8:8" x14ac:dyDescent="0.25">
      <c r="H1437" s="169"/>
    </row>
    <row r="1438" spans="8:8" x14ac:dyDescent="0.25">
      <c r="H1438" s="169"/>
    </row>
    <row r="1439" spans="8:8" x14ac:dyDescent="0.25">
      <c r="H1439" s="169"/>
    </row>
    <row r="1440" spans="8:8" x14ac:dyDescent="0.25">
      <c r="H1440" s="169"/>
    </row>
    <row r="1441" spans="8:8" x14ac:dyDescent="0.25">
      <c r="H1441" s="169"/>
    </row>
    <row r="1442" spans="8:8" x14ac:dyDescent="0.25">
      <c r="H1442" s="169"/>
    </row>
    <row r="1443" spans="8:8" x14ac:dyDescent="0.25">
      <c r="H1443" s="169"/>
    </row>
    <row r="1444" spans="8:8" x14ac:dyDescent="0.25">
      <c r="H1444" s="169"/>
    </row>
    <row r="1445" spans="8:8" x14ac:dyDescent="0.25">
      <c r="H1445" s="169"/>
    </row>
    <row r="1446" spans="8:8" x14ac:dyDescent="0.25">
      <c r="H1446" s="169"/>
    </row>
    <row r="1447" spans="8:8" x14ac:dyDescent="0.25">
      <c r="H1447" s="169"/>
    </row>
    <row r="1448" spans="8:8" x14ac:dyDescent="0.25">
      <c r="H1448" s="169"/>
    </row>
    <row r="1449" spans="8:8" x14ac:dyDescent="0.25">
      <c r="H1449" s="169"/>
    </row>
    <row r="1450" spans="8:8" x14ac:dyDescent="0.25">
      <c r="H1450" s="169"/>
    </row>
    <row r="1451" spans="8:8" x14ac:dyDescent="0.25">
      <c r="H1451" s="169"/>
    </row>
    <row r="1452" spans="8:8" x14ac:dyDescent="0.25">
      <c r="H1452" s="169"/>
    </row>
    <row r="1453" spans="8:8" x14ac:dyDescent="0.25">
      <c r="H1453" s="169"/>
    </row>
    <row r="1454" spans="8:8" x14ac:dyDescent="0.25">
      <c r="H1454" s="169"/>
    </row>
    <row r="1455" spans="8:8" x14ac:dyDescent="0.25">
      <c r="H1455" s="169"/>
    </row>
    <row r="1456" spans="8:8" x14ac:dyDescent="0.25">
      <c r="H1456" s="169"/>
    </row>
    <row r="1457" spans="8:8" x14ac:dyDescent="0.25">
      <c r="H1457" s="169"/>
    </row>
    <row r="1458" spans="8:8" x14ac:dyDescent="0.25">
      <c r="H1458" s="169"/>
    </row>
    <row r="1459" spans="8:8" x14ac:dyDescent="0.25">
      <c r="H1459" s="169"/>
    </row>
    <row r="1460" spans="8:8" x14ac:dyDescent="0.25">
      <c r="H1460" s="169"/>
    </row>
    <row r="1461" spans="8:8" x14ac:dyDescent="0.25">
      <c r="H1461" s="169"/>
    </row>
    <row r="1462" spans="8:8" x14ac:dyDescent="0.25">
      <c r="H1462" s="169"/>
    </row>
    <row r="1463" spans="8:8" x14ac:dyDescent="0.25">
      <c r="H1463" s="169"/>
    </row>
    <row r="1464" spans="8:8" x14ac:dyDescent="0.25">
      <c r="H1464" s="169"/>
    </row>
    <row r="1465" spans="8:8" x14ac:dyDescent="0.25">
      <c r="H1465" s="169"/>
    </row>
    <row r="1466" spans="8:8" x14ac:dyDescent="0.25">
      <c r="H1466" s="169"/>
    </row>
    <row r="1467" spans="8:8" x14ac:dyDescent="0.25">
      <c r="H1467" s="169"/>
    </row>
    <row r="1468" spans="8:8" x14ac:dyDescent="0.25">
      <c r="H1468" s="169"/>
    </row>
    <row r="1469" spans="8:8" x14ac:dyDescent="0.25">
      <c r="H1469" s="169"/>
    </row>
    <row r="1470" spans="8:8" x14ac:dyDescent="0.25">
      <c r="H1470" s="169"/>
    </row>
    <row r="1471" spans="8:8" x14ac:dyDescent="0.25">
      <c r="H1471" s="169"/>
    </row>
    <row r="1472" spans="8:8" x14ac:dyDescent="0.25">
      <c r="H1472" s="169"/>
    </row>
    <row r="1473" spans="8:8" x14ac:dyDescent="0.25">
      <c r="H1473" s="169"/>
    </row>
    <row r="1474" spans="8:8" x14ac:dyDescent="0.25">
      <c r="H1474" s="169"/>
    </row>
    <row r="1475" spans="8:8" x14ac:dyDescent="0.25">
      <c r="H1475" s="169"/>
    </row>
    <row r="1476" spans="8:8" x14ac:dyDescent="0.25">
      <c r="H1476" s="169"/>
    </row>
    <row r="1477" spans="8:8" x14ac:dyDescent="0.25">
      <c r="H1477" s="169"/>
    </row>
    <row r="1478" spans="8:8" x14ac:dyDescent="0.25">
      <c r="H1478" s="169"/>
    </row>
    <row r="1479" spans="8:8" x14ac:dyDescent="0.25">
      <c r="H1479" s="169"/>
    </row>
    <row r="1480" spans="8:8" x14ac:dyDescent="0.25">
      <c r="H1480" s="169"/>
    </row>
    <row r="1481" spans="8:8" x14ac:dyDescent="0.25">
      <c r="H1481" s="169"/>
    </row>
    <row r="1482" spans="8:8" x14ac:dyDescent="0.25">
      <c r="H1482" s="169"/>
    </row>
    <row r="1483" spans="8:8" x14ac:dyDescent="0.25">
      <c r="H1483" s="169"/>
    </row>
    <row r="1484" spans="8:8" x14ac:dyDescent="0.25">
      <c r="H1484" s="169"/>
    </row>
    <row r="1485" spans="8:8" x14ac:dyDescent="0.25">
      <c r="H1485" s="169"/>
    </row>
    <row r="1486" spans="8:8" x14ac:dyDescent="0.25">
      <c r="H1486" s="169"/>
    </row>
    <row r="1487" spans="8:8" x14ac:dyDescent="0.25">
      <c r="H1487" s="169"/>
    </row>
    <row r="1488" spans="8:8" x14ac:dyDescent="0.25">
      <c r="H1488" s="169"/>
    </row>
    <row r="1489" spans="8:8" x14ac:dyDescent="0.25">
      <c r="H1489" s="169"/>
    </row>
    <row r="1490" spans="8:8" x14ac:dyDescent="0.25">
      <c r="H1490" s="169"/>
    </row>
    <row r="1491" spans="8:8" x14ac:dyDescent="0.25">
      <c r="H1491" s="169"/>
    </row>
    <row r="1492" spans="8:8" x14ac:dyDescent="0.25">
      <c r="H1492" s="169"/>
    </row>
    <row r="1493" spans="8:8" x14ac:dyDescent="0.25">
      <c r="H1493" s="169"/>
    </row>
    <row r="1494" spans="8:8" x14ac:dyDescent="0.25">
      <c r="H1494" s="169"/>
    </row>
    <row r="1495" spans="8:8" x14ac:dyDescent="0.25">
      <c r="H1495" s="169"/>
    </row>
    <row r="1496" spans="8:8" x14ac:dyDescent="0.25">
      <c r="H1496" s="169"/>
    </row>
    <row r="1497" spans="8:8" x14ac:dyDescent="0.25">
      <c r="H1497" s="169"/>
    </row>
    <row r="1498" spans="8:8" x14ac:dyDescent="0.25">
      <c r="H1498" s="169"/>
    </row>
    <row r="1499" spans="8:8" x14ac:dyDescent="0.25">
      <c r="H1499" s="169"/>
    </row>
    <row r="1500" spans="8:8" x14ac:dyDescent="0.25">
      <c r="H1500" s="169"/>
    </row>
    <row r="1501" spans="8:8" x14ac:dyDescent="0.25">
      <c r="H1501" s="169"/>
    </row>
    <row r="1502" spans="8:8" x14ac:dyDescent="0.25">
      <c r="H1502" s="169"/>
    </row>
    <row r="1503" spans="8:8" x14ac:dyDescent="0.25">
      <c r="H1503" s="169"/>
    </row>
    <row r="1504" spans="8:8" x14ac:dyDescent="0.25">
      <c r="H1504" s="169"/>
    </row>
    <row r="1505" spans="8:8" x14ac:dyDescent="0.25">
      <c r="H1505" s="169"/>
    </row>
    <row r="1506" spans="8:8" x14ac:dyDescent="0.25">
      <c r="H1506" s="169"/>
    </row>
    <row r="1507" spans="8:8" x14ac:dyDescent="0.25">
      <c r="H1507" s="169"/>
    </row>
    <row r="1508" spans="8:8" x14ac:dyDescent="0.25">
      <c r="H1508" s="169"/>
    </row>
    <row r="1509" spans="8:8" x14ac:dyDescent="0.25">
      <c r="H1509" s="169"/>
    </row>
    <row r="1510" spans="8:8" x14ac:dyDescent="0.25">
      <c r="H1510" s="169"/>
    </row>
    <row r="1511" spans="8:8" x14ac:dyDescent="0.25">
      <c r="H1511" s="169"/>
    </row>
    <row r="1512" spans="8:8" x14ac:dyDescent="0.25">
      <c r="H1512" s="169"/>
    </row>
    <row r="1513" spans="8:8" x14ac:dyDescent="0.25">
      <c r="H1513" s="169"/>
    </row>
    <row r="1514" spans="8:8" x14ac:dyDescent="0.25">
      <c r="H1514" s="169"/>
    </row>
    <row r="1515" spans="8:8" x14ac:dyDescent="0.25">
      <c r="H1515" s="169"/>
    </row>
    <row r="1516" spans="8:8" x14ac:dyDescent="0.25">
      <c r="H1516" s="169"/>
    </row>
    <row r="1517" spans="8:8" x14ac:dyDescent="0.25">
      <c r="H1517" s="169"/>
    </row>
    <row r="1518" spans="8:8" x14ac:dyDescent="0.25">
      <c r="H1518" s="169"/>
    </row>
    <row r="1519" spans="8:8" x14ac:dyDescent="0.25">
      <c r="H1519" s="169"/>
    </row>
    <row r="1520" spans="8:8" x14ac:dyDescent="0.25">
      <c r="H1520" s="169"/>
    </row>
    <row r="1521" spans="8:8" x14ac:dyDescent="0.25">
      <c r="H1521" s="169"/>
    </row>
    <row r="1522" spans="8:8" x14ac:dyDescent="0.25">
      <c r="H1522" s="169"/>
    </row>
    <row r="1523" spans="8:8" x14ac:dyDescent="0.25">
      <c r="H1523" s="169"/>
    </row>
    <row r="1524" spans="8:8" x14ac:dyDescent="0.25">
      <c r="H1524" s="169"/>
    </row>
    <row r="1525" spans="8:8" x14ac:dyDescent="0.25">
      <c r="H1525" s="169"/>
    </row>
    <row r="1526" spans="8:8" x14ac:dyDescent="0.25">
      <c r="H1526" s="169"/>
    </row>
    <row r="1527" spans="8:8" x14ac:dyDescent="0.25">
      <c r="H1527" s="169"/>
    </row>
    <row r="1528" spans="8:8" x14ac:dyDescent="0.25">
      <c r="H1528" s="169"/>
    </row>
    <row r="1529" spans="8:8" x14ac:dyDescent="0.25">
      <c r="H1529" s="169"/>
    </row>
    <row r="1530" spans="8:8" x14ac:dyDescent="0.25">
      <c r="H1530" s="169"/>
    </row>
    <row r="1531" spans="8:8" x14ac:dyDescent="0.25">
      <c r="H1531" s="169"/>
    </row>
    <row r="1532" spans="8:8" x14ac:dyDescent="0.25">
      <c r="H1532" s="169"/>
    </row>
    <row r="1533" spans="8:8" x14ac:dyDescent="0.25">
      <c r="H1533" s="169"/>
    </row>
    <row r="1534" spans="8:8" x14ac:dyDescent="0.25">
      <c r="H1534" s="169"/>
    </row>
    <row r="1535" spans="8:8" x14ac:dyDescent="0.25">
      <c r="H1535" s="169"/>
    </row>
    <row r="1536" spans="8:8" x14ac:dyDescent="0.25">
      <c r="H1536" s="169"/>
    </row>
    <row r="1537" spans="8:8" x14ac:dyDescent="0.25">
      <c r="H1537" s="169"/>
    </row>
    <row r="1538" spans="8:8" x14ac:dyDescent="0.25">
      <c r="H1538" s="169"/>
    </row>
    <row r="1539" spans="8:8" x14ac:dyDescent="0.25">
      <c r="H1539" s="169"/>
    </row>
    <row r="1540" spans="8:8" x14ac:dyDescent="0.25">
      <c r="H1540" s="169"/>
    </row>
    <row r="1541" spans="8:8" x14ac:dyDescent="0.25">
      <c r="H1541" s="169"/>
    </row>
    <row r="1542" spans="8:8" x14ac:dyDescent="0.25">
      <c r="H1542" s="169"/>
    </row>
    <row r="1543" spans="8:8" x14ac:dyDescent="0.25">
      <c r="H1543" s="169"/>
    </row>
    <row r="1544" spans="8:8" x14ac:dyDescent="0.25">
      <c r="H1544" s="169"/>
    </row>
    <row r="1545" spans="8:8" x14ac:dyDescent="0.25">
      <c r="H1545" s="169"/>
    </row>
    <row r="1546" spans="8:8" x14ac:dyDescent="0.25">
      <c r="H1546" s="169"/>
    </row>
    <row r="1547" spans="8:8" x14ac:dyDescent="0.25">
      <c r="H1547" s="169"/>
    </row>
    <row r="1548" spans="8:8" x14ac:dyDescent="0.25">
      <c r="H1548" s="169"/>
    </row>
    <row r="1549" spans="8:8" x14ac:dyDescent="0.25">
      <c r="H1549" s="169"/>
    </row>
    <row r="1550" spans="8:8" x14ac:dyDescent="0.25">
      <c r="H1550" s="169"/>
    </row>
    <row r="1551" spans="8:8" x14ac:dyDescent="0.25">
      <c r="H1551" s="169"/>
    </row>
    <row r="1552" spans="8:8" x14ac:dyDescent="0.25">
      <c r="H1552" s="169"/>
    </row>
    <row r="1553" spans="8:8" x14ac:dyDescent="0.25">
      <c r="H1553" s="169"/>
    </row>
    <row r="1554" spans="8:8" x14ac:dyDescent="0.25">
      <c r="H1554" s="169"/>
    </row>
    <row r="1555" spans="8:8" x14ac:dyDescent="0.25">
      <c r="H1555" s="169"/>
    </row>
    <row r="1556" spans="8:8" x14ac:dyDescent="0.25">
      <c r="H1556" s="169"/>
    </row>
    <row r="1557" spans="8:8" x14ac:dyDescent="0.25">
      <c r="H1557" s="169"/>
    </row>
    <row r="1558" spans="8:8" x14ac:dyDescent="0.25">
      <c r="H1558" s="169"/>
    </row>
    <row r="1559" spans="8:8" x14ac:dyDescent="0.25">
      <c r="H1559" s="169"/>
    </row>
    <row r="1560" spans="8:8" x14ac:dyDescent="0.25">
      <c r="H1560" s="169"/>
    </row>
    <row r="1561" spans="8:8" x14ac:dyDescent="0.25">
      <c r="H1561" s="169"/>
    </row>
    <row r="1562" spans="8:8" x14ac:dyDescent="0.25">
      <c r="H1562" s="169"/>
    </row>
    <row r="1563" spans="8:8" x14ac:dyDescent="0.25">
      <c r="H1563" s="169"/>
    </row>
    <row r="1564" spans="8:8" x14ac:dyDescent="0.25">
      <c r="H1564" s="169"/>
    </row>
    <row r="1565" spans="8:8" x14ac:dyDescent="0.25">
      <c r="H1565" s="169"/>
    </row>
    <row r="1566" spans="8:8" x14ac:dyDescent="0.25">
      <c r="H1566" s="169"/>
    </row>
    <row r="1567" spans="8:8" x14ac:dyDescent="0.25">
      <c r="H1567" s="169"/>
    </row>
    <row r="1568" spans="8:8" x14ac:dyDescent="0.25">
      <c r="H1568" s="169"/>
    </row>
    <row r="1569" spans="8:8" x14ac:dyDescent="0.25">
      <c r="H1569" s="169"/>
    </row>
    <row r="1570" spans="8:8" x14ac:dyDescent="0.25">
      <c r="H1570" s="169"/>
    </row>
    <row r="1571" spans="8:8" x14ac:dyDescent="0.25">
      <c r="H1571" s="169"/>
    </row>
    <row r="1572" spans="8:8" x14ac:dyDescent="0.25">
      <c r="H1572" s="169"/>
    </row>
    <row r="1573" spans="8:8" x14ac:dyDescent="0.25">
      <c r="H1573" s="169"/>
    </row>
    <row r="1574" spans="8:8" x14ac:dyDescent="0.25">
      <c r="H1574" s="169"/>
    </row>
    <row r="1575" spans="8:8" x14ac:dyDescent="0.25">
      <c r="H1575" s="169"/>
    </row>
    <row r="1576" spans="8:8" x14ac:dyDescent="0.25">
      <c r="H1576" s="169"/>
    </row>
    <row r="1577" spans="8:8" x14ac:dyDescent="0.25">
      <c r="H1577" s="169"/>
    </row>
    <row r="1578" spans="8:8" x14ac:dyDescent="0.25">
      <c r="H1578" s="169"/>
    </row>
    <row r="1579" spans="8:8" x14ac:dyDescent="0.25">
      <c r="H1579" s="169"/>
    </row>
    <row r="1580" spans="8:8" x14ac:dyDescent="0.25">
      <c r="H1580" s="169"/>
    </row>
    <row r="1581" spans="8:8" x14ac:dyDescent="0.25">
      <c r="H1581" s="169"/>
    </row>
    <row r="1582" spans="8:8" x14ac:dyDescent="0.25">
      <c r="H1582" s="169"/>
    </row>
    <row r="1583" spans="8:8" x14ac:dyDescent="0.25">
      <c r="H1583" s="169"/>
    </row>
    <row r="1584" spans="8:8" x14ac:dyDescent="0.25">
      <c r="H1584" s="169"/>
    </row>
    <row r="1585" spans="8:8" x14ac:dyDescent="0.25">
      <c r="H1585" s="169"/>
    </row>
    <row r="1586" spans="8:8" x14ac:dyDescent="0.25">
      <c r="H1586" s="169"/>
    </row>
    <row r="1587" spans="8:8" x14ac:dyDescent="0.25">
      <c r="H1587" s="169"/>
    </row>
    <row r="1588" spans="8:8" x14ac:dyDescent="0.25">
      <c r="H1588" s="169"/>
    </row>
    <row r="1589" spans="8:8" x14ac:dyDescent="0.25">
      <c r="H1589" s="169"/>
    </row>
    <row r="1590" spans="8:8" x14ac:dyDescent="0.25">
      <c r="H1590" s="169"/>
    </row>
    <row r="1591" spans="8:8" x14ac:dyDescent="0.25">
      <c r="H1591" s="169"/>
    </row>
    <row r="1592" spans="8:8" x14ac:dyDescent="0.25">
      <c r="H1592" s="169"/>
    </row>
    <row r="1593" spans="8:8" x14ac:dyDescent="0.25">
      <c r="H1593" s="169"/>
    </row>
    <row r="1594" spans="8:8" x14ac:dyDescent="0.25">
      <c r="H1594" s="169"/>
    </row>
    <row r="1595" spans="8:8" x14ac:dyDescent="0.25">
      <c r="H1595" s="169"/>
    </row>
    <row r="1596" spans="8:8" x14ac:dyDescent="0.25">
      <c r="H1596" s="169"/>
    </row>
    <row r="1597" spans="8:8" x14ac:dyDescent="0.25">
      <c r="H1597" s="169"/>
    </row>
    <row r="1598" spans="8:8" x14ac:dyDescent="0.25">
      <c r="H1598" s="169"/>
    </row>
    <row r="1599" spans="8:8" x14ac:dyDescent="0.25">
      <c r="H1599" s="169"/>
    </row>
    <row r="1600" spans="8:8" x14ac:dyDescent="0.25">
      <c r="H1600" s="169"/>
    </row>
    <row r="1601" spans="8:8" x14ac:dyDescent="0.25">
      <c r="H1601" s="169"/>
    </row>
    <row r="1602" spans="8:8" x14ac:dyDescent="0.25">
      <c r="H1602" s="169"/>
    </row>
    <row r="1603" spans="8:8" x14ac:dyDescent="0.25">
      <c r="H1603" s="169"/>
    </row>
    <row r="1604" spans="8:8" x14ac:dyDescent="0.25">
      <c r="H1604" s="169"/>
    </row>
    <row r="1605" spans="8:8" x14ac:dyDescent="0.25">
      <c r="H1605" s="169"/>
    </row>
    <row r="1606" spans="8:8" x14ac:dyDescent="0.25">
      <c r="H1606" s="169"/>
    </row>
    <row r="1607" spans="8:8" x14ac:dyDescent="0.25">
      <c r="H1607" s="169"/>
    </row>
    <row r="1608" spans="8:8" x14ac:dyDescent="0.25">
      <c r="H1608" s="169"/>
    </row>
    <row r="1609" spans="8:8" x14ac:dyDescent="0.25">
      <c r="H1609" s="169"/>
    </row>
    <row r="1610" spans="8:8" x14ac:dyDescent="0.25">
      <c r="H1610" s="169"/>
    </row>
    <row r="1611" spans="8:8" x14ac:dyDescent="0.25">
      <c r="H1611" s="169"/>
    </row>
    <row r="1612" spans="8:8" x14ac:dyDescent="0.25">
      <c r="H1612" s="169"/>
    </row>
    <row r="1613" spans="8:8" x14ac:dyDescent="0.25">
      <c r="H1613" s="169"/>
    </row>
    <row r="1614" spans="8:8" x14ac:dyDescent="0.25">
      <c r="H1614" s="169"/>
    </row>
    <row r="1615" spans="8:8" x14ac:dyDescent="0.25">
      <c r="H1615" s="169"/>
    </row>
    <row r="1616" spans="8:8" x14ac:dyDescent="0.25">
      <c r="H1616" s="169"/>
    </row>
    <row r="1617" spans="8:8" x14ac:dyDescent="0.25">
      <c r="H1617" s="169"/>
    </row>
    <row r="1618" spans="8:8" x14ac:dyDescent="0.25">
      <c r="H1618" s="169"/>
    </row>
    <row r="1619" spans="8:8" x14ac:dyDescent="0.25">
      <c r="H1619" s="169"/>
    </row>
    <row r="1620" spans="8:8" x14ac:dyDescent="0.25">
      <c r="H1620" s="169"/>
    </row>
    <row r="1621" spans="8:8" x14ac:dyDescent="0.25">
      <c r="H1621" s="169"/>
    </row>
    <row r="1622" spans="8:8" x14ac:dyDescent="0.25">
      <c r="H1622" s="169"/>
    </row>
    <row r="1623" spans="8:8" x14ac:dyDescent="0.25">
      <c r="H1623" s="169"/>
    </row>
    <row r="1624" spans="8:8" x14ac:dyDescent="0.25">
      <c r="H1624" s="169"/>
    </row>
    <row r="1625" spans="8:8" x14ac:dyDescent="0.25">
      <c r="H1625" s="169"/>
    </row>
    <row r="1626" spans="8:8" x14ac:dyDescent="0.25">
      <c r="H1626" s="169"/>
    </row>
    <row r="1627" spans="8:8" x14ac:dyDescent="0.25">
      <c r="H1627" s="169"/>
    </row>
    <row r="1628" spans="8:8" x14ac:dyDescent="0.25">
      <c r="H1628" s="169"/>
    </row>
    <row r="1629" spans="8:8" x14ac:dyDescent="0.25">
      <c r="H1629" s="169"/>
    </row>
    <row r="1630" spans="8:8" x14ac:dyDescent="0.25">
      <c r="H1630" s="169"/>
    </row>
    <row r="1631" spans="8:8" x14ac:dyDescent="0.25">
      <c r="H1631" s="169"/>
    </row>
    <row r="1632" spans="8:8" x14ac:dyDescent="0.25">
      <c r="H1632" s="169"/>
    </row>
    <row r="1633" spans="8:8" x14ac:dyDescent="0.25">
      <c r="H1633" s="169"/>
    </row>
    <row r="1634" spans="8:8" x14ac:dyDescent="0.25">
      <c r="H1634" s="169"/>
    </row>
    <row r="1635" spans="8:8" x14ac:dyDescent="0.25">
      <c r="H1635" s="169"/>
    </row>
    <row r="1636" spans="8:8" x14ac:dyDescent="0.25">
      <c r="H1636" s="169"/>
    </row>
    <row r="1637" spans="8:8" x14ac:dyDescent="0.25">
      <c r="H1637" s="169"/>
    </row>
    <row r="1638" spans="8:8" x14ac:dyDescent="0.25">
      <c r="H1638" s="169"/>
    </row>
    <row r="1639" spans="8:8" x14ac:dyDescent="0.25">
      <c r="H1639" s="169"/>
    </row>
    <row r="1640" spans="8:8" x14ac:dyDescent="0.25">
      <c r="H1640" s="169"/>
    </row>
    <row r="1641" spans="8:8" x14ac:dyDescent="0.25">
      <c r="H1641" s="169"/>
    </row>
    <row r="1642" spans="8:8" x14ac:dyDescent="0.25">
      <c r="H1642" s="169"/>
    </row>
    <row r="1643" spans="8:8" x14ac:dyDescent="0.25">
      <c r="H1643" s="169"/>
    </row>
    <row r="1644" spans="8:8" x14ac:dyDescent="0.25">
      <c r="H1644" s="169"/>
    </row>
    <row r="1645" spans="8:8" x14ac:dyDescent="0.25">
      <c r="H1645" s="169"/>
    </row>
    <row r="1646" spans="8:8" x14ac:dyDescent="0.25">
      <c r="H1646" s="169"/>
    </row>
    <row r="1647" spans="8:8" x14ac:dyDescent="0.25">
      <c r="H1647" s="169"/>
    </row>
    <row r="1648" spans="8:8" x14ac:dyDescent="0.25">
      <c r="H1648" s="169"/>
    </row>
    <row r="1649" spans="8:8" x14ac:dyDescent="0.25">
      <c r="H1649" s="169"/>
    </row>
    <row r="1650" spans="8:8" x14ac:dyDescent="0.25">
      <c r="H1650" s="169"/>
    </row>
    <row r="1651" spans="8:8" x14ac:dyDescent="0.25">
      <c r="H1651" s="169"/>
    </row>
    <row r="1652" spans="8:8" x14ac:dyDescent="0.25">
      <c r="H1652" s="169"/>
    </row>
    <row r="1653" spans="8:8" x14ac:dyDescent="0.25">
      <c r="H1653" s="169"/>
    </row>
    <row r="1654" spans="8:8" x14ac:dyDescent="0.25">
      <c r="H1654" s="169"/>
    </row>
    <row r="1655" spans="8:8" x14ac:dyDescent="0.25">
      <c r="H1655" s="169"/>
    </row>
    <row r="1656" spans="8:8" x14ac:dyDescent="0.25">
      <c r="H1656" s="169"/>
    </row>
    <row r="1657" spans="8:8" x14ac:dyDescent="0.25">
      <c r="H1657" s="169"/>
    </row>
    <row r="1658" spans="8:8" x14ac:dyDescent="0.25">
      <c r="H1658" s="169"/>
    </row>
    <row r="1659" spans="8:8" x14ac:dyDescent="0.25">
      <c r="H1659" s="169"/>
    </row>
    <row r="1660" spans="8:8" x14ac:dyDescent="0.25">
      <c r="H1660" s="169"/>
    </row>
    <row r="1661" spans="8:8" x14ac:dyDescent="0.25">
      <c r="H1661" s="169"/>
    </row>
    <row r="1662" spans="8:8" x14ac:dyDescent="0.25">
      <c r="H1662" s="169"/>
    </row>
    <row r="1663" spans="8:8" x14ac:dyDescent="0.25">
      <c r="H1663" s="169"/>
    </row>
    <row r="1664" spans="8:8" x14ac:dyDescent="0.25">
      <c r="H1664" s="169"/>
    </row>
    <row r="1665" spans="8:8" x14ac:dyDescent="0.25">
      <c r="H1665" s="169"/>
    </row>
    <row r="1666" spans="8:8" x14ac:dyDescent="0.25">
      <c r="H1666" s="169"/>
    </row>
    <row r="1667" spans="8:8" x14ac:dyDescent="0.25">
      <c r="H1667" s="169"/>
    </row>
    <row r="1668" spans="8:8" x14ac:dyDescent="0.25">
      <c r="H1668" s="169"/>
    </row>
    <row r="1669" spans="8:8" x14ac:dyDescent="0.25">
      <c r="H1669" s="169"/>
    </row>
    <row r="1670" spans="8:8" x14ac:dyDescent="0.25">
      <c r="H1670" s="169"/>
    </row>
    <row r="1671" spans="8:8" x14ac:dyDescent="0.25">
      <c r="H1671" s="169"/>
    </row>
    <row r="1672" spans="8:8" x14ac:dyDescent="0.25">
      <c r="H1672" s="169"/>
    </row>
    <row r="1673" spans="8:8" x14ac:dyDescent="0.25">
      <c r="H1673" s="169"/>
    </row>
    <row r="1674" spans="8:8" x14ac:dyDescent="0.25">
      <c r="H1674" s="169"/>
    </row>
    <row r="1675" spans="8:8" x14ac:dyDescent="0.25">
      <c r="H1675" s="169"/>
    </row>
    <row r="1676" spans="8:8" x14ac:dyDescent="0.25">
      <c r="H1676" s="169"/>
    </row>
    <row r="1677" spans="8:8" x14ac:dyDescent="0.25">
      <c r="H1677" s="169"/>
    </row>
    <row r="1678" spans="8:8" x14ac:dyDescent="0.25">
      <c r="H1678" s="169"/>
    </row>
    <row r="1679" spans="8:8" x14ac:dyDescent="0.25">
      <c r="H1679" s="169"/>
    </row>
    <row r="1680" spans="8:8" x14ac:dyDescent="0.25">
      <c r="H1680" s="169"/>
    </row>
    <row r="1681" spans="8:8" x14ac:dyDescent="0.25">
      <c r="H1681" s="169"/>
    </row>
    <row r="1682" spans="8:8" x14ac:dyDescent="0.25">
      <c r="H1682" s="169"/>
    </row>
    <row r="1683" spans="8:8" x14ac:dyDescent="0.25">
      <c r="H1683" s="169"/>
    </row>
    <row r="1684" spans="8:8" x14ac:dyDescent="0.25">
      <c r="H1684" s="169"/>
    </row>
    <row r="1685" spans="8:8" x14ac:dyDescent="0.25">
      <c r="H1685" s="169"/>
    </row>
    <row r="1686" spans="8:8" x14ac:dyDescent="0.25">
      <c r="H1686" s="169"/>
    </row>
    <row r="1687" spans="8:8" x14ac:dyDescent="0.25">
      <c r="H1687" s="169"/>
    </row>
    <row r="1688" spans="8:8" x14ac:dyDescent="0.25">
      <c r="H1688" s="169"/>
    </row>
    <row r="1689" spans="8:8" x14ac:dyDescent="0.25">
      <c r="H1689" s="169"/>
    </row>
    <row r="1690" spans="8:8" x14ac:dyDescent="0.25">
      <c r="H1690" s="169"/>
    </row>
    <row r="1691" spans="8:8" x14ac:dyDescent="0.25">
      <c r="H1691" s="169"/>
    </row>
    <row r="1692" spans="8:8" x14ac:dyDescent="0.25">
      <c r="H1692" s="169"/>
    </row>
    <row r="1693" spans="8:8" x14ac:dyDescent="0.25">
      <c r="H1693" s="169"/>
    </row>
    <row r="1694" spans="8:8" x14ac:dyDescent="0.25">
      <c r="H1694" s="169"/>
    </row>
    <row r="1695" spans="8:8" x14ac:dyDescent="0.25">
      <c r="H1695" s="169"/>
    </row>
    <row r="1696" spans="8:8" x14ac:dyDescent="0.25">
      <c r="H1696" s="169"/>
    </row>
    <row r="1697" spans="8:8" x14ac:dyDescent="0.25">
      <c r="H1697" s="169"/>
    </row>
    <row r="1698" spans="8:8" x14ac:dyDescent="0.25">
      <c r="H1698" s="169"/>
    </row>
    <row r="1699" spans="8:8" x14ac:dyDescent="0.25">
      <c r="H1699" s="169"/>
    </row>
    <row r="1700" spans="8:8" x14ac:dyDescent="0.25">
      <c r="H1700" s="169"/>
    </row>
    <row r="1701" spans="8:8" x14ac:dyDescent="0.25">
      <c r="H1701" s="169"/>
    </row>
    <row r="1702" spans="8:8" x14ac:dyDescent="0.25">
      <c r="H1702" s="169"/>
    </row>
    <row r="1703" spans="8:8" x14ac:dyDescent="0.25">
      <c r="H1703" s="169"/>
    </row>
    <row r="1704" spans="8:8" x14ac:dyDescent="0.25">
      <c r="H1704" s="169"/>
    </row>
    <row r="1705" spans="8:8" x14ac:dyDescent="0.25">
      <c r="H1705" s="169"/>
    </row>
    <row r="1706" spans="8:8" x14ac:dyDescent="0.25">
      <c r="H1706" s="169"/>
    </row>
    <row r="1707" spans="8:8" x14ac:dyDescent="0.25">
      <c r="H1707" s="169"/>
    </row>
    <row r="1708" spans="8:8" x14ac:dyDescent="0.25">
      <c r="H1708" s="169"/>
    </row>
    <row r="1709" spans="8:8" x14ac:dyDescent="0.25">
      <c r="H1709" s="169"/>
    </row>
    <row r="1710" spans="8:8" x14ac:dyDescent="0.25">
      <c r="H1710" s="169"/>
    </row>
    <row r="1711" spans="8:8" x14ac:dyDescent="0.25">
      <c r="H1711" s="169"/>
    </row>
    <row r="1712" spans="8:8" x14ac:dyDescent="0.25">
      <c r="H1712" s="169"/>
    </row>
    <row r="1713" spans="8:8" x14ac:dyDescent="0.25">
      <c r="H1713" s="169"/>
    </row>
    <row r="1714" spans="8:8" x14ac:dyDescent="0.25">
      <c r="H1714" s="169"/>
    </row>
    <row r="1715" spans="8:8" x14ac:dyDescent="0.25">
      <c r="H1715" s="169"/>
    </row>
    <row r="1716" spans="8:8" x14ac:dyDescent="0.25">
      <c r="H1716" s="169"/>
    </row>
    <row r="1717" spans="8:8" x14ac:dyDescent="0.25">
      <c r="H1717" s="169"/>
    </row>
    <row r="1718" spans="8:8" x14ac:dyDescent="0.25">
      <c r="H1718" s="169"/>
    </row>
    <row r="1719" spans="8:8" x14ac:dyDescent="0.25">
      <c r="H1719" s="169"/>
    </row>
    <row r="1720" spans="8:8" x14ac:dyDescent="0.25">
      <c r="H1720" s="169"/>
    </row>
    <row r="1721" spans="8:8" x14ac:dyDescent="0.25">
      <c r="H1721" s="169"/>
    </row>
    <row r="1722" spans="8:8" x14ac:dyDescent="0.25">
      <c r="H1722" s="169"/>
    </row>
    <row r="1723" spans="8:8" x14ac:dyDescent="0.25">
      <c r="H1723" s="169"/>
    </row>
    <row r="1724" spans="8:8" x14ac:dyDescent="0.25">
      <c r="H1724" s="169"/>
    </row>
    <row r="1725" spans="8:8" x14ac:dyDescent="0.25">
      <c r="H1725" s="169"/>
    </row>
    <row r="1726" spans="8:8" x14ac:dyDescent="0.25">
      <c r="H1726" s="169"/>
    </row>
    <row r="1727" spans="8:8" x14ac:dyDescent="0.25">
      <c r="H1727" s="169"/>
    </row>
    <row r="1728" spans="8:8" x14ac:dyDescent="0.25">
      <c r="H1728" s="169"/>
    </row>
    <row r="1729" spans="8:8" x14ac:dyDescent="0.25">
      <c r="H1729" s="169"/>
    </row>
    <row r="1730" spans="8:8" x14ac:dyDescent="0.25">
      <c r="H1730" s="169"/>
    </row>
    <row r="1731" spans="8:8" x14ac:dyDescent="0.25">
      <c r="H1731" s="169"/>
    </row>
    <row r="1732" spans="8:8" x14ac:dyDescent="0.25">
      <c r="H1732" s="169"/>
    </row>
    <row r="1733" spans="8:8" x14ac:dyDescent="0.25">
      <c r="H1733" s="169"/>
    </row>
    <row r="1734" spans="8:8" x14ac:dyDescent="0.25">
      <c r="H1734" s="169"/>
    </row>
    <row r="1735" spans="8:8" x14ac:dyDescent="0.25">
      <c r="H1735" s="169"/>
    </row>
    <row r="1736" spans="8:8" x14ac:dyDescent="0.25">
      <c r="H1736" s="169"/>
    </row>
    <row r="1737" spans="8:8" x14ac:dyDescent="0.25">
      <c r="H1737" s="169"/>
    </row>
    <row r="1738" spans="8:8" x14ac:dyDescent="0.25">
      <c r="H1738" s="169"/>
    </row>
    <row r="1739" spans="8:8" x14ac:dyDescent="0.25">
      <c r="H1739" s="169"/>
    </row>
    <row r="1740" spans="8:8" x14ac:dyDescent="0.25">
      <c r="H1740" s="169"/>
    </row>
    <row r="1741" spans="8:8" x14ac:dyDescent="0.25">
      <c r="H1741" s="169"/>
    </row>
    <row r="1742" spans="8:8" x14ac:dyDescent="0.25">
      <c r="H1742" s="169"/>
    </row>
    <row r="1743" spans="8:8" x14ac:dyDescent="0.25">
      <c r="H1743" s="169"/>
    </row>
    <row r="1744" spans="8:8" x14ac:dyDescent="0.25">
      <c r="H1744" s="169"/>
    </row>
    <row r="1745" spans="8:8" x14ac:dyDescent="0.25">
      <c r="H1745" s="169"/>
    </row>
    <row r="1746" spans="8:8" x14ac:dyDescent="0.25">
      <c r="H1746" s="169"/>
    </row>
    <row r="1747" spans="8:8" x14ac:dyDescent="0.25">
      <c r="H1747" s="169"/>
    </row>
    <row r="1748" spans="8:8" x14ac:dyDescent="0.25">
      <c r="H1748" s="169"/>
    </row>
    <row r="1749" spans="8:8" x14ac:dyDescent="0.25">
      <c r="H1749" s="169"/>
    </row>
    <row r="1750" spans="8:8" x14ac:dyDescent="0.25">
      <c r="H1750" s="169"/>
    </row>
    <row r="1751" spans="8:8" x14ac:dyDescent="0.25">
      <c r="H1751" s="169"/>
    </row>
    <row r="1752" spans="8:8" x14ac:dyDescent="0.25">
      <c r="H1752" s="169"/>
    </row>
    <row r="1753" spans="8:8" x14ac:dyDescent="0.25">
      <c r="H1753" s="169"/>
    </row>
    <row r="1754" spans="8:8" x14ac:dyDescent="0.25">
      <c r="H1754" s="169"/>
    </row>
    <row r="1755" spans="8:8" x14ac:dyDescent="0.25">
      <c r="H1755" s="169"/>
    </row>
    <row r="1756" spans="8:8" x14ac:dyDescent="0.25">
      <c r="H1756" s="169"/>
    </row>
    <row r="1757" spans="8:8" x14ac:dyDescent="0.25">
      <c r="H1757" s="169"/>
    </row>
    <row r="1758" spans="8:8" x14ac:dyDescent="0.25">
      <c r="H1758" s="169"/>
    </row>
    <row r="1759" spans="8:8" x14ac:dyDescent="0.25">
      <c r="H1759" s="169"/>
    </row>
    <row r="1760" spans="8:8" x14ac:dyDescent="0.25">
      <c r="H1760" s="169"/>
    </row>
    <row r="1761" spans="8:8" x14ac:dyDescent="0.25">
      <c r="H1761" s="169"/>
    </row>
    <row r="1762" spans="8:8" x14ac:dyDescent="0.25">
      <c r="H1762" s="169"/>
    </row>
    <row r="1763" spans="8:8" x14ac:dyDescent="0.25">
      <c r="H1763" s="169"/>
    </row>
    <row r="1764" spans="8:8" x14ac:dyDescent="0.25">
      <c r="H1764" s="169"/>
    </row>
    <row r="1765" spans="8:8" x14ac:dyDescent="0.25">
      <c r="H1765" s="169"/>
    </row>
    <row r="1766" spans="8:8" x14ac:dyDescent="0.25">
      <c r="H1766" s="169"/>
    </row>
    <row r="1767" spans="8:8" x14ac:dyDescent="0.25">
      <c r="H1767" s="169"/>
    </row>
    <row r="1768" spans="8:8" x14ac:dyDescent="0.25">
      <c r="H1768" s="169"/>
    </row>
    <row r="1769" spans="8:8" x14ac:dyDescent="0.25">
      <c r="H1769" s="169"/>
    </row>
    <row r="1770" spans="8:8" x14ac:dyDescent="0.25">
      <c r="H1770" s="169"/>
    </row>
    <row r="1771" spans="8:8" x14ac:dyDescent="0.25">
      <c r="H1771" s="169"/>
    </row>
    <row r="1772" spans="8:8" x14ac:dyDescent="0.25">
      <c r="H1772" s="169"/>
    </row>
    <row r="1773" spans="8:8" x14ac:dyDescent="0.25">
      <c r="H1773" s="169"/>
    </row>
    <row r="1774" spans="8:8" x14ac:dyDescent="0.25">
      <c r="H1774" s="169"/>
    </row>
    <row r="1775" spans="8:8" x14ac:dyDescent="0.25">
      <c r="H1775" s="169"/>
    </row>
    <row r="1776" spans="8:8" x14ac:dyDescent="0.25">
      <c r="H1776" s="169"/>
    </row>
    <row r="1777" spans="8:8" x14ac:dyDescent="0.25">
      <c r="H1777" s="169"/>
    </row>
    <row r="1778" spans="8:8" x14ac:dyDescent="0.25">
      <c r="H1778" s="169"/>
    </row>
    <row r="1779" spans="8:8" x14ac:dyDescent="0.25">
      <c r="H1779" s="169"/>
    </row>
    <row r="1780" spans="8:8" x14ac:dyDescent="0.25">
      <c r="H1780" s="169"/>
    </row>
    <row r="1781" spans="8:8" x14ac:dyDescent="0.25">
      <c r="H1781" s="169"/>
    </row>
    <row r="1782" spans="8:8" x14ac:dyDescent="0.25">
      <c r="H1782" s="169"/>
    </row>
    <row r="1783" spans="8:8" x14ac:dyDescent="0.25">
      <c r="H1783" s="169"/>
    </row>
    <row r="1784" spans="8:8" x14ac:dyDescent="0.25">
      <c r="H1784" s="169"/>
    </row>
    <row r="1785" spans="8:8" x14ac:dyDescent="0.25">
      <c r="H1785" s="169"/>
    </row>
    <row r="1786" spans="8:8" x14ac:dyDescent="0.25">
      <c r="H1786" s="169"/>
    </row>
    <row r="1787" spans="8:8" x14ac:dyDescent="0.25">
      <c r="H1787" s="169"/>
    </row>
    <row r="1788" spans="8:8" x14ac:dyDescent="0.25">
      <c r="H1788" s="169"/>
    </row>
    <row r="1789" spans="8:8" x14ac:dyDescent="0.25">
      <c r="H1789" s="169"/>
    </row>
    <row r="1790" spans="8:8" x14ac:dyDescent="0.25">
      <c r="H1790" s="169"/>
    </row>
    <row r="1791" spans="8:8" x14ac:dyDescent="0.25">
      <c r="H1791" s="169"/>
    </row>
    <row r="1792" spans="8:8" x14ac:dyDescent="0.25">
      <c r="H1792" s="169"/>
    </row>
    <row r="1793" spans="8:8" x14ac:dyDescent="0.25">
      <c r="H1793" s="169"/>
    </row>
    <row r="1794" spans="8:8" x14ac:dyDescent="0.25">
      <c r="H1794" s="169"/>
    </row>
    <row r="1795" spans="8:8" x14ac:dyDescent="0.25">
      <c r="H1795" s="169"/>
    </row>
    <row r="1796" spans="8:8" x14ac:dyDescent="0.25">
      <c r="H1796" s="169"/>
    </row>
    <row r="1797" spans="8:8" x14ac:dyDescent="0.25">
      <c r="H1797" s="169"/>
    </row>
    <row r="1798" spans="8:8" x14ac:dyDescent="0.25">
      <c r="H1798" s="169"/>
    </row>
    <row r="1799" spans="8:8" x14ac:dyDescent="0.25">
      <c r="H1799" s="169"/>
    </row>
    <row r="1800" spans="8:8" x14ac:dyDescent="0.25">
      <c r="H1800" s="169"/>
    </row>
    <row r="1801" spans="8:8" x14ac:dyDescent="0.25">
      <c r="H1801" s="169"/>
    </row>
    <row r="1802" spans="8:8" x14ac:dyDescent="0.25">
      <c r="H1802" s="169"/>
    </row>
    <row r="1803" spans="8:8" x14ac:dyDescent="0.25">
      <c r="H1803" s="169"/>
    </row>
    <row r="1804" spans="8:8" x14ac:dyDescent="0.25">
      <c r="H1804" s="169"/>
    </row>
    <row r="1805" spans="8:8" x14ac:dyDescent="0.25">
      <c r="H1805" s="169"/>
    </row>
    <row r="1806" spans="8:8" x14ac:dyDescent="0.25">
      <c r="H1806" s="169"/>
    </row>
    <row r="1807" spans="8:8" x14ac:dyDescent="0.25">
      <c r="H1807" s="169"/>
    </row>
    <row r="1808" spans="8:8" x14ac:dyDescent="0.25">
      <c r="H1808" s="169"/>
    </row>
    <row r="1809" spans="8:8" x14ac:dyDescent="0.25">
      <c r="H1809" s="169"/>
    </row>
    <row r="1810" spans="8:8" x14ac:dyDescent="0.25">
      <c r="H1810" s="169"/>
    </row>
    <row r="1811" spans="8:8" x14ac:dyDescent="0.25">
      <c r="H1811" s="169"/>
    </row>
    <row r="1812" spans="8:8" x14ac:dyDescent="0.25">
      <c r="H1812" s="169"/>
    </row>
    <row r="1813" spans="8:8" x14ac:dyDescent="0.25">
      <c r="H1813" s="169"/>
    </row>
    <row r="1814" spans="8:8" x14ac:dyDescent="0.25">
      <c r="H1814" s="169"/>
    </row>
    <row r="1815" spans="8:8" x14ac:dyDescent="0.25">
      <c r="H1815" s="169"/>
    </row>
    <row r="1816" spans="8:8" x14ac:dyDescent="0.25">
      <c r="H1816" s="169"/>
    </row>
    <row r="1817" spans="8:8" x14ac:dyDescent="0.25">
      <c r="H1817" s="169"/>
    </row>
    <row r="1818" spans="8:8" x14ac:dyDescent="0.25">
      <c r="H1818" s="169"/>
    </row>
    <row r="1819" spans="8:8" x14ac:dyDescent="0.25">
      <c r="H1819" s="169"/>
    </row>
    <row r="1820" spans="8:8" x14ac:dyDescent="0.25">
      <c r="H1820" s="169"/>
    </row>
    <row r="1821" spans="8:8" x14ac:dyDescent="0.25">
      <c r="H1821" s="169"/>
    </row>
    <row r="1822" spans="8:8" x14ac:dyDescent="0.25">
      <c r="H1822" s="169"/>
    </row>
    <row r="1823" spans="8:8" x14ac:dyDescent="0.25">
      <c r="H1823" s="169"/>
    </row>
    <row r="1824" spans="8:8" x14ac:dyDescent="0.25">
      <c r="H1824" s="169"/>
    </row>
    <row r="1825" spans="8:8" x14ac:dyDescent="0.25">
      <c r="H1825" s="169"/>
    </row>
    <row r="1826" spans="8:8" x14ac:dyDescent="0.25">
      <c r="H1826" s="169"/>
    </row>
    <row r="1827" spans="8:8" x14ac:dyDescent="0.25">
      <c r="H1827" s="169"/>
    </row>
    <row r="1828" spans="8:8" x14ac:dyDescent="0.25">
      <c r="H1828" s="169"/>
    </row>
    <row r="1829" spans="8:8" x14ac:dyDescent="0.25">
      <c r="H1829" s="169"/>
    </row>
    <row r="1830" spans="8:8" x14ac:dyDescent="0.25">
      <c r="H1830" s="169"/>
    </row>
    <row r="1831" spans="8:8" x14ac:dyDescent="0.25">
      <c r="H1831" s="169"/>
    </row>
    <row r="1832" spans="8:8" x14ac:dyDescent="0.25">
      <c r="H1832" s="169"/>
    </row>
    <row r="1833" spans="8:8" x14ac:dyDescent="0.25">
      <c r="H1833" s="169"/>
    </row>
    <row r="1834" spans="8:8" x14ac:dyDescent="0.25">
      <c r="H1834" s="169"/>
    </row>
    <row r="1835" spans="8:8" x14ac:dyDescent="0.25">
      <c r="H1835" s="169"/>
    </row>
    <row r="1836" spans="8:8" x14ac:dyDescent="0.25">
      <c r="H1836" s="169"/>
    </row>
    <row r="1837" spans="8:8" x14ac:dyDescent="0.25">
      <c r="H1837" s="169"/>
    </row>
    <row r="1838" spans="8:8" x14ac:dyDescent="0.25">
      <c r="H1838" s="169"/>
    </row>
    <row r="1839" spans="8:8" x14ac:dyDescent="0.25">
      <c r="H1839" s="169"/>
    </row>
    <row r="1840" spans="8:8" x14ac:dyDescent="0.25">
      <c r="H1840" s="169"/>
    </row>
    <row r="1841" spans="8:8" x14ac:dyDescent="0.25">
      <c r="H1841" s="169"/>
    </row>
    <row r="1842" spans="8:8" x14ac:dyDescent="0.25">
      <c r="H1842" s="169"/>
    </row>
    <row r="1843" spans="8:8" x14ac:dyDescent="0.25">
      <c r="H1843" s="169"/>
    </row>
    <row r="1844" spans="8:8" x14ac:dyDescent="0.25">
      <c r="H1844" s="169"/>
    </row>
    <row r="1845" spans="8:8" x14ac:dyDescent="0.25">
      <c r="H1845" s="169"/>
    </row>
    <row r="1846" spans="8:8" x14ac:dyDescent="0.25">
      <c r="H1846" s="169"/>
    </row>
    <row r="1847" spans="8:8" x14ac:dyDescent="0.25">
      <c r="H1847" s="169"/>
    </row>
    <row r="1848" spans="8:8" x14ac:dyDescent="0.25">
      <c r="H1848" s="169"/>
    </row>
    <row r="1849" spans="8:8" x14ac:dyDescent="0.25">
      <c r="H1849" s="169"/>
    </row>
    <row r="1850" spans="8:8" x14ac:dyDescent="0.25">
      <c r="H1850" s="169"/>
    </row>
    <row r="1851" spans="8:8" x14ac:dyDescent="0.25">
      <c r="H1851" s="169"/>
    </row>
    <row r="1852" spans="8:8" x14ac:dyDescent="0.25">
      <c r="H1852" s="169"/>
    </row>
    <row r="1853" spans="8:8" x14ac:dyDescent="0.25">
      <c r="H1853" s="169"/>
    </row>
    <row r="1854" spans="8:8" x14ac:dyDescent="0.25">
      <c r="H1854" s="169"/>
    </row>
    <row r="1855" spans="8:8" x14ac:dyDescent="0.25">
      <c r="H1855" s="169"/>
    </row>
    <row r="1856" spans="8:8" x14ac:dyDescent="0.25">
      <c r="H1856" s="169"/>
    </row>
    <row r="1857" spans="8:8" x14ac:dyDescent="0.25">
      <c r="H1857" s="169"/>
    </row>
    <row r="1858" spans="8:8" x14ac:dyDescent="0.25">
      <c r="H1858" s="169"/>
    </row>
    <row r="1859" spans="8:8" x14ac:dyDescent="0.25">
      <c r="H1859" s="169"/>
    </row>
    <row r="1860" spans="8:8" x14ac:dyDescent="0.25">
      <c r="H1860" s="169"/>
    </row>
    <row r="1861" spans="8:8" x14ac:dyDescent="0.25">
      <c r="H1861" s="169"/>
    </row>
    <row r="1862" spans="8:8" x14ac:dyDescent="0.25">
      <c r="H1862" s="169"/>
    </row>
    <row r="1863" spans="8:8" x14ac:dyDescent="0.25">
      <c r="H1863" s="169"/>
    </row>
    <row r="1864" spans="8:8" x14ac:dyDescent="0.25">
      <c r="H1864" s="169"/>
    </row>
    <row r="1865" spans="8:8" x14ac:dyDescent="0.25">
      <c r="H1865" s="169"/>
    </row>
    <row r="1866" spans="8:8" x14ac:dyDescent="0.25">
      <c r="H1866" s="169"/>
    </row>
    <row r="1867" spans="8:8" x14ac:dyDescent="0.25">
      <c r="H1867" s="169"/>
    </row>
    <row r="1868" spans="8:8" x14ac:dyDescent="0.25">
      <c r="H1868" s="169"/>
    </row>
    <row r="1869" spans="8:8" x14ac:dyDescent="0.25">
      <c r="H1869" s="169"/>
    </row>
    <row r="1870" spans="8:8" x14ac:dyDescent="0.25">
      <c r="H1870" s="169"/>
    </row>
    <row r="1871" spans="8:8" x14ac:dyDescent="0.25">
      <c r="H1871" s="169"/>
    </row>
    <row r="1872" spans="8:8" x14ac:dyDescent="0.25">
      <c r="H1872" s="169"/>
    </row>
    <row r="1873" spans="8:8" x14ac:dyDescent="0.25">
      <c r="H1873" s="169"/>
    </row>
    <row r="1874" spans="8:8" x14ac:dyDescent="0.25">
      <c r="H1874" s="169"/>
    </row>
    <row r="1875" spans="8:8" x14ac:dyDescent="0.25">
      <c r="H1875" s="169"/>
    </row>
    <row r="1876" spans="8:8" x14ac:dyDescent="0.25">
      <c r="H1876" s="169"/>
    </row>
    <row r="1877" spans="8:8" x14ac:dyDescent="0.25">
      <c r="H1877" s="169"/>
    </row>
    <row r="1878" spans="8:8" x14ac:dyDescent="0.25">
      <c r="H1878" s="169"/>
    </row>
    <row r="1879" spans="8:8" x14ac:dyDescent="0.25">
      <c r="H1879" s="169"/>
    </row>
    <row r="1880" spans="8:8" x14ac:dyDescent="0.25">
      <c r="H1880" s="169"/>
    </row>
    <row r="1881" spans="8:8" x14ac:dyDescent="0.25">
      <c r="H1881" s="169"/>
    </row>
    <row r="1882" spans="8:8" x14ac:dyDescent="0.25">
      <c r="H1882" s="169"/>
    </row>
    <row r="1883" spans="8:8" x14ac:dyDescent="0.25">
      <c r="H1883" s="169"/>
    </row>
    <row r="1884" spans="8:8" x14ac:dyDescent="0.25">
      <c r="H1884" s="169"/>
    </row>
    <row r="1885" spans="8:8" x14ac:dyDescent="0.25">
      <c r="H1885" s="169"/>
    </row>
    <row r="1886" spans="8:8" x14ac:dyDescent="0.25">
      <c r="H1886" s="169"/>
    </row>
    <row r="1887" spans="8:8" x14ac:dyDescent="0.25">
      <c r="H1887" s="169"/>
    </row>
    <row r="1888" spans="8:8" x14ac:dyDescent="0.25">
      <c r="H1888" s="169"/>
    </row>
    <row r="1889" spans="8:8" x14ac:dyDescent="0.25">
      <c r="H1889" s="169"/>
    </row>
    <row r="1890" spans="8:8" x14ac:dyDescent="0.25">
      <c r="H1890" s="169"/>
    </row>
    <row r="1891" spans="8:8" x14ac:dyDescent="0.25">
      <c r="H1891" s="169"/>
    </row>
    <row r="1892" spans="8:8" x14ac:dyDescent="0.25">
      <c r="H1892" s="169"/>
    </row>
    <row r="1893" spans="8:8" x14ac:dyDescent="0.25">
      <c r="H1893" s="169"/>
    </row>
    <row r="1894" spans="8:8" x14ac:dyDescent="0.25">
      <c r="H1894" s="169"/>
    </row>
    <row r="1895" spans="8:8" x14ac:dyDescent="0.25">
      <c r="H1895" s="169"/>
    </row>
    <row r="1896" spans="8:8" x14ac:dyDescent="0.25">
      <c r="H1896" s="169"/>
    </row>
    <row r="1897" spans="8:8" x14ac:dyDescent="0.25">
      <c r="H1897" s="169"/>
    </row>
    <row r="1898" spans="8:8" x14ac:dyDescent="0.25">
      <c r="H1898" s="169"/>
    </row>
    <row r="1899" spans="8:8" x14ac:dyDescent="0.25">
      <c r="H1899" s="169"/>
    </row>
    <row r="1900" spans="8:8" x14ac:dyDescent="0.25">
      <c r="H1900" s="169"/>
    </row>
    <row r="1901" spans="8:8" x14ac:dyDescent="0.25">
      <c r="H1901" s="169"/>
    </row>
    <row r="1902" spans="8:8" x14ac:dyDescent="0.25">
      <c r="H1902" s="169"/>
    </row>
    <row r="1903" spans="8:8" x14ac:dyDescent="0.25">
      <c r="H1903" s="169"/>
    </row>
    <row r="1904" spans="8:8" x14ac:dyDescent="0.25">
      <c r="H1904" s="169"/>
    </row>
    <row r="1905" spans="8:8" x14ac:dyDescent="0.25">
      <c r="H1905" s="169"/>
    </row>
    <row r="1906" spans="8:8" x14ac:dyDescent="0.25">
      <c r="H1906" s="169"/>
    </row>
    <row r="1907" spans="8:8" x14ac:dyDescent="0.25">
      <c r="H1907" s="169"/>
    </row>
    <row r="1908" spans="8:8" x14ac:dyDescent="0.25">
      <c r="H1908" s="169"/>
    </row>
    <row r="1909" spans="8:8" x14ac:dyDescent="0.25">
      <c r="H1909" s="169"/>
    </row>
    <row r="1910" spans="8:8" x14ac:dyDescent="0.25">
      <c r="H1910" s="169"/>
    </row>
    <row r="1911" spans="8:8" x14ac:dyDescent="0.25">
      <c r="H1911" s="169"/>
    </row>
    <row r="1912" spans="8:8" x14ac:dyDescent="0.25">
      <c r="H1912" s="169"/>
    </row>
    <row r="1913" spans="8:8" x14ac:dyDescent="0.25">
      <c r="H1913" s="169"/>
    </row>
    <row r="1914" spans="8:8" x14ac:dyDescent="0.25">
      <c r="H1914" s="169"/>
    </row>
    <row r="1915" spans="8:8" x14ac:dyDescent="0.25">
      <c r="H1915" s="169"/>
    </row>
    <row r="1916" spans="8:8" x14ac:dyDescent="0.25">
      <c r="H1916" s="169"/>
    </row>
    <row r="1917" spans="8:8" x14ac:dyDescent="0.25">
      <c r="H1917" s="169"/>
    </row>
    <row r="1918" spans="8:8" x14ac:dyDescent="0.25">
      <c r="H1918" s="169"/>
    </row>
    <row r="1919" spans="8:8" x14ac:dyDescent="0.25">
      <c r="H1919" s="169"/>
    </row>
    <row r="1920" spans="8:8" x14ac:dyDescent="0.25">
      <c r="H1920" s="169"/>
    </row>
    <row r="1921" spans="8:8" x14ac:dyDescent="0.25">
      <c r="H1921" s="169"/>
    </row>
    <row r="1922" spans="8:8" x14ac:dyDescent="0.25">
      <c r="H1922" s="169"/>
    </row>
    <row r="1923" spans="8:8" x14ac:dyDescent="0.25">
      <c r="H1923" s="169"/>
    </row>
    <row r="1924" spans="8:8" x14ac:dyDescent="0.25">
      <c r="H1924" s="169"/>
    </row>
    <row r="1925" spans="8:8" x14ac:dyDescent="0.25">
      <c r="H1925" s="169"/>
    </row>
    <row r="1926" spans="8:8" x14ac:dyDescent="0.25">
      <c r="H1926" s="169"/>
    </row>
    <row r="1927" spans="8:8" x14ac:dyDescent="0.25">
      <c r="H1927" s="169"/>
    </row>
    <row r="1928" spans="8:8" x14ac:dyDescent="0.25">
      <c r="H1928" s="169"/>
    </row>
    <row r="1929" spans="8:8" x14ac:dyDescent="0.25">
      <c r="H1929" s="169"/>
    </row>
    <row r="1930" spans="8:8" x14ac:dyDescent="0.25">
      <c r="H1930" s="169"/>
    </row>
    <row r="1931" spans="8:8" x14ac:dyDescent="0.25">
      <c r="H1931" s="169"/>
    </row>
    <row r="1932" spans="8:8" x14ac:dyDescent="0.25">
      <c r="H1932" s="169"/>
    </row>
    <row r="1933" spans="8:8" x14ac:dyDescent="0.25">
      <c r="H1933" s="169"/>
    </row>
    <row r="1934" spans="8:8" x14ac:dyDescent="0.25">
      <c r="H1934" s="169"/>
    </row>
    <row r="1935" spans="8:8" x14ac:dyDescent="0.25">
      <c r="H1935" s="169"/>
    </row>
    <row r="1936" spans="8:8" x14ac:dyDescent="0.25">
      <c r="H1936" s="169"/>
    </row>
    <row r="1937" spans="8:8" x14ac:dyDescent="0.25">
      <c r="H1937" s="169"/>
    </row>
    <row r="1938" spans="8:8" x14ac:dyDescent="0.25">
      <c r="H1938" s="169"/>
    </row>
    <row r="1939" spans="8:8" x14ac:dyDescent="0.25">
      <c r="H1939" s="169"/>
    </row>
    <row r="1940" spans="8:8" x14ac:dyDescent="0.25">
      <c r="H1940" s="169"/>
    </row>
    <row r="1941" spans="8:8" x14ac:dyDescent="0.25">
      <c r="H1941" s="169"/>
    </row>
    <row r="1942" spans="8:8" x14ac:dyDescent="0.25">
      <c r="H1942" s="169"/>
    </row>
    <row r="1943" spans="8:8" x14ac:dyDescent="0.25">
      <c r="H1943" s="169"/>
    </row>
    <row r="1944" spans="8:8" x14ac:dyDescent="0.25">
      <c r="H1944" s="169"/>
    </row>
    <row r="1945" spans="8:8" x14ac:dyDescent="0.25">
      <c r="H1945" s="169"/>
    </row>
    <row r="1946" spans="8:8" x14ac:dyDescent="0.25">
      <c r="H1946" s="169"/>
    </row>
    <row r="1947" spans="8:8" x14ac:dyDescent="0.25">
      <c r="H1947" s="169"/>
    </row>
    <row r="1948" spans="8:8" x14ac:dyDescent="0.25">
      <c r="H1948" s="169"/>
    </row>
    <row r="1949" spans="8:8" x14ac:dyDescent="0.25">
      <c r="H1949" s="169"/>
    </row>
    <row r="1950" spans="8:8" x14ac:dyDescent="0.25">
      <c r="H1950" s="169"/>
    </row>
    <row r="1951" spans="8:8" x14ac:dyDescent="0.25">
      <c r="H1951" s="169"/>
    </row>
    <row r="1952" spans="8:8" x14ac:dyDescent="0.25">
      <c r="H1952" s="169"/>
    </row>
    <row r="1953" spans="8:8" x14ac:dyDescent="0.25">
      <c r="H1953" s="169"/>
    </row>
    <row r="1954" spans="8:8" x14ac:dyDescent="0.25">
      <c r="H1954" s="169"/>
    </row>
    <row r="1955" spans="8:8" x14ac:dyDescent="0.25">
      <c r="H1955" s="169"/>
    </row>
    <row r="1956" spans="8:8" x14ac:dyDescent="0.25">
      <c r="H1956" s="169"/>
    </row>
    <row r="1957" spans="8:8" x14ac:dyDescent="0.25">
      <c r="H1957" s="169"/>
    </row>
    <row r="1958" spans="8:8" x14ac:dyDescent="0.25">
      <c r="H1958" s="169"/>
    </row>
    <row r="1959" spans="8:8" x14ac:dyDescent="0.25">
      <c r="H1959" s="169"/>
    </row>
    <row r="1960" spans="8:8" x14ac:dyDescent="0.25">
      <c r="H1960" s="169"/>
    </row>
    <row r="1961" spans="8:8" x14ac:dyDescent="0.25">
      <c r="H1961" s="169"/>
    </row>
    <row r="1962" spans="8:8" x14ac:dyDescent="0.25">
      <c r="H1962" s="169"/>
    </row>
    <row r="1963" spans="8:8" x14ac:dyDescent="0.25">
      <c r="H1963" s="169"/>
    </row>
    <row r="1964" spans="8:8" x14ac:dyDescent="0.25">
      <c r="H1964" s="169"/>
    </row>
    <row r="1965" spans="8:8" x14ac:dyDescent="0.25">
      <c r="H1965" s="169"/>
    </row>
    <row r="1966" spans="8:8" x14ac:dyDescent="0.25">
      <c r="H1966" s="169"/>
    </row>
    <row r="1967" spans="8:8" x14ac:dyDescent="0.25">
      <c r="H1967" s="169"/>
    </row>
    <row r="1968" spans="8:8" x14ac:dyDescent="0.25">
      <c r="H1968" s="169"/>
    </row>
    <row r="1969" spans="8:8" x14ac:dyDescent="0.25">
      <c r="H1969" s="169"/>
    </row>
    <row r="1970" spans="8:8" x14ac:dyDescent="0.25">
      <c r="H1970" s="169"/>
    </row>
    <row r="1971" spans="8:8" x14ac:dyDescent="0.25">
      <c r="H1971" s="169"/>
    </row>
    <row r="1972" spans="8:8" x14ac:dyDescent="0.25">
      <c r="H1972" s="169"/>
    </row>
    <row r="1973" spans="8:8" x14ac:dyDescent="0.25">
      <c r="H1973" s="169"/>
    </row>
    <row r="1974" spans="8:8" x14ac:dyDescent="0.25">
      <c r="H1974" s="169"/>
    </row>
    <row r="1975" spans="8:8" x14ac:dyDescent="0.25">
      <c r="H1975" s="169"/>
    </row>
    <row r="1976" spans="8:8" x14ac:dyDescent="0.25">
      <c r="H1976" s="169"/>
    </row>
    <row r="1977" spans="8:8" x14ac:dyDescent="0.25">
      <c r="H1977" s="169"/>
    </row>
    <row r="1978" spans="8:8" x14ac:dyDescent="0.25">
      <c r="H1978" s="169"/>
    </row>
    <row r="1979" spans="8:8" x14ac:dyDescent="0.25">
      <c r="H1979" s="169"/>
    </row>
    <row r="1980" spans="8:8" x14ac:dyDescent="0.25">
      <c r="H1980" s="169"/>
    </row>
    <row r="1981" spans="8:8" x14ac:dyDescent="0.25">
      <c r="H1981" s="169"/>
    </row>
    <row r="1982" spans="8:8" x14ac:dyDescent="0.25">
      <c r="H1982" s="169"/>
    </row>
    <row r="1983" spans="8:8" x14ac:dyDescent="0.25">
      <c r="H1983" s="169"/>
    </row>
    <row r="1984" spans="8:8" x14ac:dyDescent="0.25">
      <c r="H1984" s="169"/>
    </row>
    <row r="1985" spans="8:8" x14ac:dyDescent="0.25">
      <c r="H1985" s="169"/>
    </row>
    <row r="1986" spans="8:8" x14ac:dyDescent="0.25">
      <c r="H1986" s="169"/>
    </row>
    <row r="1987" spans="8:8" x14ac:dyDescent="0.25">
      <c r="H1987" s="169"/>
    </row>
    <row r="1988" spans="8:8" x14ac:dyDescent="0.25">
      <c r="H1988" s="169"/>
    </row>
    <row r="1989" spans="8:8" x14ac:dyDescent="0.25">
      <c r="H1989" s="169"/>
    </row>
    <row r="1990" spans="8:8" x14ac:dyDescent="0.25">
      <c r="H1990" s="169"/>
    </row>
    <row r="1991" spans="8:8" x14ac:dyDescent="0.25">
      <c r="H1991" s="169"/>
    </row>
    <row r="1992" spans="8:8" x14ac:dyDescent="0.25">
      <c r="H1992" s="169"/>
    </row>
    <row r="1993" spans="8:8" x14ac:dyDescent="0.25">
      <c r="H1993" s="169"/>
    </row>
    <row r="1994" spans="8:8" x14ac:dyDescent="0.25">
      <c r="H1994" s="169"/>
    </row>
    <row r="1995" spans="8:8" x14ac:dyDescent="0.25">
      <c r="H1995" s="169"/>
    </row>
    <row r="1996" spans="8:8" x14ac:dyDescent="0.25">
      <c r="H1996" s="169"/>
    </row>
    <row r="1997" spans="8:8" x14ac:dyDescent="0.25">
      <c r="H1997" s="169"/>
    </row>
    <row r="1998" spans="8:8" x14ac:dyDescent="0.25">
      <c r="H1998" s="169"/>
    </row>
    <row r="1999" spans="8:8" x14ac:dyDescent="0.25">
      <c r="H1999" s="169"/>
    </row>
    <row r="2000" spans="8:8" x14ac:dyDescent="0.25">
      <c r="H2000" s="169"/>
    </row>
    <row r="2001" spans="8:8" x14ac:dyDescent="0.25">
      <c r="H2001" s="169"/>
    </row>
    <row r="2002" spans="8:8" x14ac:dyDescent="0.25">
      <c r="H2002" s="169"/>
    </row>
    <row r="2003" spans="8:8" x14ac:dyDescent="0.25">
      <c r="H2003" s="169"/>
    </row>
    <row r="2004" spans="8:8" x14ac:dyDescent="0.25">
      <c r="H2004" s="169"/>
    </row>
    <row r="2005" spans="8:8" x14ac:dyDescent="0.25">
      <c r="H2005" s="169"/>
    </row>
    <row r="2006" spans="8:8" x14ac:dyDescent="0.25">
      <c r="H2006" s="169"/>
    </row>
    <row r="2007" spans="8:8" x14ac:dyDescent="0.25">
      <c r="H2007" s="169"/>
    </row>
    <row r="2008" spans="8:8" x14ac:dyDescent="0.25">
      <c r="H2008" s="169"/>
    </row>
    <row r="2009" spans="8:8" x14ac:dyDescent="0.25">
      <c r="H2009" s="169"/>
    </row>
    <row r="2010" spans="8:8" x14ac:dyDescent="0.25">
      <c r="H2010" s="169"/>
    </row>
    <row r="2011" spans="8:8" x14ac:dyDescent="0.25">
      <c r="H2011" s="169"/>
    </row>
    <row r="2012" spans="8:8" x14ac:dyDescent="0.25">
      <c r="H2012" s="169"/>
    </row>
    <row r="2013" spans="8:8" x14ac:dyDescent="0.25">
      <c r="H2013" s="169"/>
    </row>
    <row r="2014" spans="8:8" x14ac:dyDescent="0.25">
      <c r="H2014" s="169"/>
    </row>
    <row r="2015" spans="8:8" x14ac:dyDescent="0.25">
      <c r="H2015" s="169"/>
    </row>
    <row r="2016" spans="8:8" x14ac:dyDescent="0.25">
      <c r="H2016" s="169"/>
    </row>
    <row r="2017" spans="8:8" x14ac:dyDescent="0.25">
      <c r="H2017" s="169"/>
    </row>
    <row r="2018" spans="8:8" x14ac:dyDescent="0.25">
      <c r="H2018" s="169"/>
    </row>
    <row r="2019" spans="8:8" x14ac:dyDescent="0.25">
      <c r="H2019" s="169"/>
    </row>
    <row r="2020" spans="8:8" x14ac:dyDescent="0.25">
      <c r="H2020" s="169"/>
    </row>
    <row r="2021" spans="8:8" x14ac:dyDescent="0.25">
      <c r="H2021" s="169"/>
    </row>
    <row r="2022" spans="8:8" x14ac:dyDescent="0.25">
      <c r="H2022" s="169"/>
    </row>
    <row r="2023" spans="8:8" x14ac:dyDescent="0.25">
      <c r="H2023" s="169"/>
    </row>
    <row r="2024" spans="8:8" x14ac:dyDescent="0.25">
      <c r="H2024" s="169"/>
    </row>
    <row r="2025" spans="8:8" x14ac:dyDescent="0.25">
      <c r="H2025" s="169"/>
    </row>
    <row r="2026" spans="8:8" x14ac:dyDescent="0.25">
      <c r="H2026" s="169"/>
    </row>
    <row r="2027" spans="8:8" x14ac:dyDescent="0.25">
      <c r="H2027" s="169"/>
    </row>
    <row r="2028" spans="8:8" x14ac:dyDescent="0.25">
      <c r="H2028" s="169"/>
    </row>
    <row r="2029" spans="8:8" x14ac:dyDescent="0.25">
      <c r="H2029" s="169"/>
    </row>
    <row r="2030" spans="8:8" x14ac:dyDescent="0.25">
      <c r="H2030" s="169"/>
    </row>
    <row r="2031" spans="8:8" x14ac:dyDescent="0.25">
      <c r="H2031" s="169"/>
    </row>
    <row r="2032" spans="8:8" x14ac:dyDescent="0.25">
      <c r="H2032" s="169"/>
    </row>
    <row r="2033" spans="8:8" x14ac:dyDescent="0.25">
      <c r="H2033" s="169"/>
    </row>
    <row r="2034" spans="8:8" x14ac:dyDescent="0.25">
      <c r="H2034" s="169"/>
    </row>
    <row r="2035" spans="8:8" x14ac:dyDescent="0.25">
      <c r="H2035" s="169"/>
    </row>
    <row r="2036" spans="8:8" x14ac:dyDescent="0.25">
      <c r="H2036" s="169"/>
    </row>
    <row r="2037" spans="8:8" x14ac:dyDescent="0.25">
      <c r="H2037" s="169"/>
    </row>
    <row r="2038" spans="8:8" x14ac:dyDescent="0.25">
      <c r="H2038" s="169"/>
    </row>
    <row r="2039" spans="8:8" x14ac:dyDescent="0.25">
      <c r="H2039" s="169"/>
    </row>
    <row r="2040" spans="8:8" x14ac:dyDescent="0.25">
      <c r="H2040" s="169"/>
    </row>
    <row r="2041" spans="8:8" x14ac:dyDescent="0.25">
      <c r="H2041" s="169"/>
    </row>
    <row r="2042" spans="8:8" x14ac:dyDescent="0.25">
      <c r="H2042" s="169"/>
    </row>
    <row r="2043" spans="8:8" x14ac:dyDescent="0.25">
      <c r="H2043" s="169"/>
    </row>
    <row r="2044" spans="8:8" x14ac:dyDescent="0.25">
      <c r="H2044" s="169"/>
    </row>
    <row r="2045" spans="8:8" x14ac:dyDescent="0.25">
      <c r="H2045" s="169"/>
    </row>
    <row r="2046" spans="8:8" x14ac:dyDescent="0.25">
      <c r="H2046" s="169"/>
    </row>
    <row r="2047" spans="8:8" x14ac:dyDescent="0.25">
      <c r="H2047" s="169"/>
    </row>
    <row r="2048" spans="8:8" x14ac:dyDescent="0.25">
      <c r="H2048" s="169"/>
    </row>
    <row r="2049" spans="8:8" x14ac:dyDescent="0.25">
      <c r="H2049" s="169"/>
    </row>
    <row r="2050" spans="8:8" x14ac:dyDescent="0.25">
      <c r="H2050" s="169"/>
    </row>
    <row r="2051" spans="8:8" x14ac:dyDescent="0.25">
      <c r="H2051" s="169"/>
    </row>
    <row r="2052" spans="8:8" x14ac:dyDescent="0.25">
      <c r="H2052" s="169"/>
    </row>
    <row r="2053" spans="8:8" x14ac:dyDescent="0.25">
      <c r="H2053" s="169"/>
    </row>
    <row r="2054" spans="8:8" x14ac:dyDescent="0.25">
      <c r="H2054" s="169"/>
    </row>
    <row r="2055" spans="8:8" x14ac:dyDescent="0.25">
      <c r="H2055" s="169"/>
    </row>
    <row r="2056" spans="8:8" x14ac:dyDescent="0.25">
      <c r="H2056" s="169"/>
    </row>
    <row r="2057" spans="8:8" x14ac:dyDescent="0.25">
      <c r="H2057" s="169"/>
    </row>
    <row r="2058" spans="8:8" x14ac:dyDescent="0.25">
      <c r="H2058" s="169"/>
    </row>
    <row r="2059" spans="8:8" x14ac:dyDescent="0.25">
      <c r="H2059" s="169"/>
    </row>
    <row r="2060" spans="8:8" x14ac:dyDescent="0.25">
      <c r="H2060" s="169"/>
    </row>
    <row r="2061" spans="8:8" x14ac:dyDescent="0.25">
      <c r="H2061" s="169"/>
    </row>
    <row r="2062" spans="8:8" x14ac:dyDescent="0.25">
      <c r="H2062" s="169"/>
    </row>
    <row r="2063" spans="8:8" x14ac:dyDescent="0.25">
      <c r="H2063" s="169"/>
    </row>
    <row r="2064" spans="8:8" x14ac:dyDescent="0.25">
      <c r="H2064" s="169"/>
    </row>
    <row r="2065" spans="8:8" x14ac:dyDescent="0.25">
      <c r="H2065" s="169"/>
    </row>
    <row r="2066" spans="8:8" x14ac:dyDescent="0.25">
      <c r="H2066" s="169"/>
    </row>
    <row r="2067" spans="8:8" x14ac:dyDescent="0.25">
      <c r="H2067" s="169"/>
    </row>
    <row r="2068" spans="8:8" x14ac:dyDescent="0.25">
      <c r="H2068" s="169"/>
    </row>
    <row r="2069" spans="8:8" x14ac:dyDescent="0.25">
      <c r="H2069" s="169"/>
    </row>
    <row r="2070" spans="8:8" x14ac:dyDescent="0.25">
      <c r="H2070" s="169"/>
    </row>
    <row r="2071" spans="8:8" x14ac:dyDescent="0.25">
      <c r="H2071" s="169"/>
    </row>
    <row r="2072" spans="8:8" x14ac:dyDescent="0.25">
      <c r="H2072" s="169"/>
    </row>
    <row r="2073" spans="8:8" x14ac:dyDescent="0.25">
      <c r="H2073" s="169"/>
    </row>
    <row r="2074" spans="8:8" x14ac:dyDescent="0.25">
      <c r="H2074" s="169"/>
    </row>
    <row r="2075" spans="8:8" x14ac:dyDescent="0.25">
      <c r="H2075" s="169"/>
    </row>
    <row r="2076" spans="8:8" x14ac:dyDescent="0.25">
      <c r="H2076" s="169"/>
    </row>
    <row r="2077" spans="8:8" x14ac:dyDescent="0.25">
      <c r="H2077" s="169"/>
    </row>
    <row r="2078" spans="8:8" x14ac:dyDescent="0.25">
      <c r="H2078" s="169"/>
    </row>
    <row r="2079" spans="8:8" x14ac:dyDescent="0.25">
      <c r="H2079" s="169"/>
    </row>
    <row r="2080" spans="8:8" x14ac:dyDescent="0.25">
      <c r="H2080" s="169"/>
    </row>
    <row r="2081" spans="8:8" x14ac:dyDescent="0.25">
      <c r="H2081" s="169"/>
    </row>
    <row r="2082" spans="8:8" x14ac:dyDescent="0.25">
      <c r="H2082" s="169"/>
    </row>
    <row r="2083" spans="8:8" x14ac:dyDescent="0.25">
      <c r="H2083" s="169"/>
    </row>
    <row r="2084" spans="8:8" x14ac:dyDescent="0.25">
      <c r="H2084" s="169"/>
    </row>
    <row r="2085" spans="8:8" x14ac:dyDescent="0.25">
      <c r="H2085" s="169"/>
    </row>
    <row r="2086" spans="8:8" x14ac:dyDescent="0.25">
      <c r="H2086" s="169"/>
    </row>
    <row r="2087" spans="8:8" x14ac:dyDescent="0.25">
      <c r="H2087" s="169"/>
    </row>
    <row r="2088" spans="8:8" x14ac:dyDescent="0.25">
      <c r="H2088" s="169"/>
    </row>
    <row r="2089" spans="8:8" x14ac:dyDescent="0.25">
      <c r="H2089" s="169"/>
    </row>
    <row r="2090" spans="8:8" x14ac:dyDescent="0.25">
      <c r="H2090" s="169"/>
    </row>
    <row r="2091" spans="8:8" x14ac:dyDescent="0.25">
      <c r="H2091" s="169"/>
    </row>
    <row r="2092" spans="8:8" x14ac:dyDescent="0.25">
      <c r="H2092" s="169"/>
    </row>
    <row r="2093" spans="8:8" x14ac:dyDescent="0.25">
      <c r="H2093" s="169"/>
    </row>
    <row r="2094" spans="8:8" x14ac:dyDescent="0.25">
      <c r="H2094" s="169"/>
    </row>
    <row r="2095" spans="8:8" x14ac:dyDescent="0.25">
      <c r="H2095" s="169"/>
    </row>
    <row r="2096" spans="8:8" x14ac:dyDescent="0.25">
      <c r="H2096" s="169"/>
    </row>
    <row r="2097" spans="8:8" x14ac:dyDescent="0.25">
      <c r="H2097" s="169"/>
    </row>
    <row r="2098" spans="8:8" x14ac:dyDescent="0.25">
      <c r="H2098" s="169"/>
    </row>
    <row r="2099" spans="8:8" x14ac:dyDescent="0.25">
      <c r="H2099" s="169"/>
    </row>
    <row r="2100" spans="8:8" x14ac:dyDescent="0.25">
      <c r="H2100" s="169"/>
    </row>
    <row r="2101" spans="8:8" x14ac:dyDescent="0.25">
      <c r="H2101" s="169"/>
    </row>
    <row r="2102" spans="8:8" x14ac:dyDescent="0.25">
      <c r="H2102" s="169"/>
    </row>
    <row r="2103" spans="8:8" x14ac:dyDescent="0.25">
      <c r="H2103" s="169"/>
    </row>
    <row r="2104" spans="8:8" x14ac:dyDescent="0.25">
      <c r="H2104" s="169"/>
    </row>
    <row r="2105" spans="8:8" x14ac:dyDescent="0.25">
      <c r="H2105" s="169"/>
    </row>
    <row r="2106" spans="8:8" x14ac:dyDescent="0.25">
      <c r="H2106" s="169"/>
    </row>
    <row r="2107" spans="8:8" x14ac:dyDescent="0.25">
      <c r="H2107" s="169"/>
    </row>
    <row r="2108" spans="8:8" x14ac:dyDescent="0.25">
      <c r="H2108" s="169"/>
    </row>
    <row r="2109" spans="8:8" x14ac:dyDescent="0.25">
      <c r="H2109" s="169"/>
    </row>
    <row r="2110" spans="8:8" x14ac:dyDescent="0.25">
      <c r="H2110" s="169"/>
    </row>
    <row r="2111" spans="8:8" x14ac:dyDescent="0.25">
      <c r="H2111" s="169"/>
    </row>
    <row r="2112" spans="8:8" x14ac:dyDescent="0.25">
      <c r="H2112" s="169"/>
    </row>
    <row r="2113" spans="8:8" x14ac:dyDescent="0.25">
      <c r="H2113" s="169"/>
    </row>
    <row r="2114" spans="8:8" x14ac:dyDescent="0.25">
      <c r="H2114" s="169"/>
    </row>
    <row r="2115" spans="8:8" x14ac:dyDescent="0.25">
      <c r="H2115" s="169"/>
    </row>
    <row r="2116" spans="8:8" x14ac:dyDescent="0.25">
      <c r="H2116" s="169"/>
    </row>
    <row r="2117" spans="8:8" x14ac:dyDescent="0.25">
      <c r="H2117" s="169"/>
    </row>
    <row r="2118" spans="8:8" x14ac:dyDescent="0.25">
      <c r="H2118" s="169"/>
    </row>
    <row r="2119" spans="8:8" x14ac:dyDescent="0.25">
      <c r="H2119" s="169"/>
    </row>
    <row r="2120" spans="8:8" x14ac:dyDescent="0.25">
      <c r="H2120" s="169"/>
    </row>
    <row r="2121" spans="8:8" x14ac:dyDescent="0.25">
      <c r="H2121" s="169"/>
    </row>
    <row r="2122" spans="8:8" x14ac:dyDescent="0.25">
      <c r="H2122" s="169"/>
    </row>
    <row r="2123" spans="8:8" x14ac:dyDescent="0.25">
      <c r="H2123" s="169"/>
    </row>
    <row r="2124" spans="8:8" x14ac:dyDescent="0.25">
      <c r="H2124" s="169"/>
    </row>
    <row r="2125" spans="8:8" x14ac:dyDescent="0.25">
      <c r="H2125" s="169"/>
    </row>
    <row r="2126" spans="8:8" x14ac:dyDescent="0.25">
      <c r="H2126" s="169"/>
    </row>
    <row r="2127" spans="8:8" x14ac:dyDescent="0.25">
      <c r="H2127" s="169"/>
    </row>
    <row r="2128" spans="8:8" x14ac:dyDescent="0.25">
      <c r="H2128" s="169"/>
    </row>
    <row r="2129" spans="8:8" x14ac:dyDescent="0.25">
      <c r="H2129" s="169"/>
    </row>
    <row r="2130" spans="8:8" x14ac:dyDescent="0.25">
      <c r="H2130" s="169"/>
    </row>
    <row r="2131" spans="8:8" x14ac:dyDescent="0.25">
      <c r="H2131" s="169"/>
    </row>
    <row r="2132" spans="8:8" x14ac:dyDescent="0.25">
      <c r="H2132" s="169"/>
    </row>
    <row r="2133" spans="8:8" x14ac:dyDescent="0.25">
      <c r="H2133" s="169"/>
    </row>
    <row r="2134" spans="8:8" x14ac:dyDescent="0.25">
      <c r="H2134" s="169"/>
    </row>
    <row r="2135" spans="8:8" x14ac:dyDescent="0.25">
      <c r="H2135" s="169"/>
    </row>
    <row r="2136" spans="8:8" x14ac:dyDescent="0.25">
      <c r="H2136" s="169"/>
    </row>
    <row r="2137" spans="8:8" x14ac:dyDescent="0.25">
      <c r="H2137" s="169"/>
    </row>
    <row r="2138" spans="8:8" x14ac:dyDescent="0.25">
      <c r="H2138" s="169"/>
    </row>
    <row r="2139" spans="8:8" x14ac:dyDescent="0.25">
      <c r="H2139" s="169"/>
    </row>
    <row r="2140" spans="8:8" x14ac:dyDescent="0.25">
      <c r="H2140" s="169"/>
    </row>
    <row r="2141" spans="8:8" x14ac:dyDescent="0.25">
      <c r="H2141" s="169"/>
    </row>
    <row r="2142" spans="8:8" x14ac:dyDescent="0.25">
      <c r="H2142" s="169"/>
    </row>
    <row r="2143" spans="8:8" x14ac:dyDescent="0.25">
      <c r="H2143" s="169"/>
    </row>
    <row r="2144" spans="8:8" x14ac:dyDescent="0.25">
      <c r="H2144" s="169"/>
    </row>
    <row r="2145" spans="8:8" x14ac:dyDescent="0.25">
      <c r="H2145" s="169"/>
    </row>
    <row r="2146" spans="8:8" x14ac:dyDescent="0.25">
      <c r="H2146" s="169"/>
    </row>
    <row r="2147" spans="8:8" x14ac:dyDescent="0.25">
      <c r="H2147" s="169"/>
    </row>
    <row r="2148" spans="8:8" x14ac:dyDescent="0.25">
      <c r="H2148" s="169"/>
    </row>
    <row r="2149" spans="8:8" x14ac:dyDescent="0.25">
      <c r="H2149" s="169"/>
    </row>
    <row r="2150" spans="8:8" x14ac:dyDescent="0.25">
      <c r="H2150" s="169"/>
    </row>
    <row r="2151" spans="8:8" x14ac:dyDescent="0.25">
      <c r="H2151" s="169"/>
    </row>
    <row r="2152" spans="8:8" x14ac:dyDescent="0.25">
      <c r="H2152" s="169"/>
    </row>
    <row r="2153" spans="8:8" x14ac:dyDescent="0.25">
      <c r="H2153" s="169"/>
    </row>
    <row r="2154" spans="8:8" x14ac:dyDescent="0.25">
      <c r="H2154" s="169"/>
    </row>
    <row r="2155" spans="8:8" x14ac:dyDescent="0.25">
      <c r="H2155" s="169"/>
    </row>
    <row r="2156" spans="8:8" x14ac:dyDescent="0.25">
      <c r="H2156" s="169"/>
    </row>
    <row r="2157" spans="8:8" x14ac:dyDescent="0.25">
      <c r="H2157" s="169"/>
    </row>
    <row r="2158" spans="8:8" x14ac:dyDescent="0.25">
      <c r="H2158" s="169"/>
    </row>
    <row r="2159" spans="8:8" x14ac:dyDescent="0.25">
      <c r="H2159" s="169"/>
    </row>
    <row r="2160" spans="8:8" x14ac:dyDescent="0.25">
      <c r="H2160" s="169"/>
    </row>
    <row r="2161" spans="8:8" x14ac:dyDescent="0.25">
      <c r="H2161" s="169"/>
    </row>
    <row r="2162" spans="8:8" x14ac:dyDescent="0.25">
      <c r="H2162" s="169"/>
    </row>
    <row r="2163" spans="8:8" x14ac:dyDescent="0.25">
      <c r="H2163" s="169"/>
    </row>
    <row r="2164" spans="8:8" x14ac:dyDescent="0.25">
      <c r="H2164" s="169"/>
    </row>
    <row r="2165" spans="8:8" x14ac:dyDescent="0.25">
      <c r="H2165" s="169"/>
    </row>
    <row r="2166" spans="8:8" x14ac:dyDescent="0.25">
      <c r="H2166" s="169"/>
    </row>
    <row r="2167" spans="8:8" x14ac:dyDescent="0.25">
      <c r="H2167" s="169"/>
    </row>
    <row r="2168" spans="8:8" x14ac:dyDescent="0.25">
      <c r="H2168" s="169"/>
    </row>
    <row r="2169" spans="8:8" x14ac:dyDescent="0.25">
      <c r="H2169" s="169"/>
    </row>
    <row r="2170" spans="8:8" x14ac:dyDescent="0.25">
      <c r="H2170" s="169"/>
    </row>
    <row r="2171" spans="8:8" x14ac:dyDescent="0.25">
      <c r="H2171" s="169"/>
    </row>
    <row r="2172" spans="8:8" x14ac:dyDescent="0.25">
      <c r="H2172" s="169"/>
    </row>
    <row r="2173" spans="8:8" x14ac:dyDescent="0.25">
      <c r="H2173" s="169"/>
    </row>
    <row r="2174" spans="8:8" x14ac:dyDescent="0.25">
      <c r="H2174" s="169"/>
    </row>
    <row r="2175" spans="8:8" x14ac:dyDescent="0.25">
      <c r="H2175" s="169"/>
    </row>
    <row r="2176" spans="8:8" x14ac:dyDescent="0.25">
      <c r="H2176" s="169"/>
    </row>
    <row r="2177" spans="8:8" x14ac:dyDescent="0.25">
      <c r="H2177" s="169"/>
    </row>
    <row r="2178" spans="8:8" x14ac:dyDescent="0.25">
      <c r="H2178" s="169"/>
    </row>
    <row r="2179" spans="8:8" x14ac:dyDescent="0.25">
      <c r="H2179" s="169"/>
    </row>
    <row r="2180" spans="8:8" x14ac:dyDescent="0.25">
      <c r="H2180" s="169"/>
    </row>
    <row r="2181" spans="8:8" x14ac:dyDescent="0.25">
      <c r="H2181" s="169"/>
    </row>
    <row r="2182" spans="8:8" x14ac:dyDescent="0.25">
      <c r="H2182" s="169"/>
    </row>
    <row r="2183" spans="8:8" x14ac:dyDescent="0.25">
      <c r="H2183" s="169"/>
    </row>
    <row r="2184" spans="8:8" x14ac:dyDescent="0.25">
      <c r="H2184" s="169"/>
    </row>
    <row r="2185" spans="8:8" x14ac:dyDescent="0.25">
      <c r="H2185" s="169"/>
    </row>
    <row r="2186" spans="8:8" x14ac:dyDescent="0.25">
      <c r="H2186" s="169"/>
    </row>
    <row r="2187" spans="8:8" x14ac:dyDescent="0.25">
      <c r="H2187" s="169"/>
    </row>
    <row r="2188" spans="8:8" x14ac:dyDescent="0.25">
      <c r="H2188" s="169"/>
    </row>
    <row r="2189" spans="8:8" x14ac:dyDescent="0.25">
      <c r="H2189" s="169"/>
    </row>
    <row r="2190" spans="8:8" x14ac:dyDescent="0.25">
      <c r="H2190" s="169"/>
    </row>
    <row r="2191" spans="8:8" x14ac:dyDescent="0.25">
      <c r="H2191" s="169"/>
    </row>
    <row r="2192" spans="8:8" x14ac:dyDescent="0.25">
      <c r="H2192" s="169"/>
    </row>
    <row r="2193" spans="8:8" x14ac:dyDescent="0.25">
      <c r="H2193" s="169"/>
    </row>
    <row r="2194" spans="8:8" x14ac:dyDescent="0.25">
      <c r="H2194" s="169"/>
    </row>
    <row r="2195" spans="8:8" x14ac:dyDescent="0.25">
      <c r="H2195" s="169"/>
    </row>
    <row r="2196" spans="8:8" x14ac:dyDescent="0.25">
      <c r="H2196" s="169"/>
    </row>
    <row r="2197" spans="8:8" x14ac:dyDescent="0.25">
      <c r="H2197" s="169"/>
    </row>
    <row r="2198" spans="8:8" x14ac:dyDescent="0.25">
      <c r="H2198" s="169"/>
    </row>
    <row r="2199" spans="8:8" x14ac:dyDescent="0.25">
      <c r="H2199" s="169"/>
    </row>
    <row r="2200" spans="8:8" x14ac:dyDescent="0.25">
      <c r="H2200" s="169"/>
    </row>
    <row r="2201" spans="8:8" x14ac:dyDescent="0.25">
      <c r="H2201" s="169"/>
    </row>
    <row r="2202" spans="8:8" x14ac:dyDescent="0.25">
      <c r="H2202" s="169"/>
    </row>
    <row r="2203" spans="8:8" x14ac:dyDescent="0.25">
      <c r="H2203" s="169"/>
    </row>
    <row r="2204" spans="8:8" x14ac:dyDescent="0.25">
      <c r="H2204" s="169"/>
    </row>
    <row r="2205" spans="8:8" x14ac:dyDescent="0.25">
      <c r="H2205" s="169"/>
    </row>
    <row r="2206" spans="8:8" x14ac:dyDescent="0.25">
      <c r="H2206" s="169"/>
    </row>
    <row r="2207" spans="8:8" x14ac:dyDescent="0.25">
      <c r="H2207" s="169"/>
    </row>
    <row r="2208" spans="8:8" x14ac:dyDescent="0.25">
      <c r="H2208" s="169"/>
    </row>
    <row r="2209" spans="8:8" x14ac:dyDescent="0.25">
      <c r="H2209" s="169"/>
    </row>
    <row r="2210" spans="8:8" x14ac:dyDescent="0.25">
      <c r="H2210" s="169"/>
    </row>
    <row r="2211" spans="8:8" x14ac:dyDescent="0.25">
      <c r="H2211" s="169"/>
    </row>
    <row r="2212" spans="8:8" x14ac:dyDescent="0.25">
      <c r="H2212" s="169"/>
    </row>
    <row r="2213" spans="8:8" x14ac:dyDescent="0.25">
      <c r="H2213" s="169"/>
    </row>
    <row r="2214" spans="8:8" x14ac:dyDescent="0.25">
      <c r="H2214" s="169"/>
    </row>
    <row r="2215" spans="8:8" x14ac:dyDescent="0.25">
      <c r="H2215" s="169"/>
    </row>
    <row r="2216" spans="8:8" x14ac:dyDescent="0.25">
      <c r="H2216" s="169"/>
    </row>
    <row r="2217" spans="8:8" x14ac:dyDescent="0.25">
      <c r="H2217" s="169"/>
    </row>
    <row r="2218" spans="8:8" x14ac:dyDescent="0.25">
      <c r="H2218" s="169"/>
    </row>
    <row r="2219" spans="8:8" x14ac:dyDescent="0.25">
      <c r="H2219" s="169"/>
    </row>
    <row r="2220" spans="8:8" x14ac:dyDescent="0.25">
      <c r="H2220" s="169"/>
    </row>
    <row r="2221" spans="8:8" x14ac:dyDescent="0.25">
      <c r="H2221" s="169"/>
    </row>
    <row r="2222" spans="8:8" x14ac:dyDescent="0.25">
      <c r="H2222" s="169"/>
    </row>
    <row r="2223" spans="8:8" x14ac:dyDescent="0.25">
      <c r="H2223" s="169"/>
    </row>
    <row r="2224" spans="8:8" x14ac:dyDescent="0.25">
      <c r="H2224" s="169"/>
    </row>
    <row r="2225" spans="8:8" x14ac:dyDescent="0.25">
      <c r="H2225" s="169"/>
    </row>
    <row r="2226" spans="8:8" x14ac:dyDescent="0.25">
      <c r="H2226" s="169"/>
    </row>
    <row r="2227" spans="8:8" x14ac:dyDescent="0.25">
      <c r="H2227" s="169"/>
    </row>
    <row r="2228" spans="8:8" x14ac:dyDescent="0.25">
      <c r="H2228" s="169"/>
    </row>
    <row r="2229" spans="8:8" x14ac:dyDescent="0.25">
      <c r="H2229" s="169"/>
    </row>
    <row r="2230" spans="8:8" x14ac:dyDescent="0.25">
      <c r="H2230" s="169"/>
    </row>
    <row r="2231" spans="8:8" x14ac:dyDescent="0.25">
      <c r="H2231" s="169"/>
    </row>
    <row r="2232" spans="8:8" x14ac:dyDescent="0.25">
      <c r="H2232" s="169"/>
    </row>
    <row r="2233" spans="8:8" x14ac:dyDescent="0.25">
      <c r="H2233" s="169"/>
    </row>
    <row r="2234" spans="8:8" x14ac:dyDescent="0.25">
      <c r="H2234" s="169"/>
    </row>
    <row r="2235" spans="8:8" x14ac:dyDescent="0.25">
      <c r="H2235" s="169"/>
    </row>
    <row r="2236" spans="8:8" x14ac:dyDescent="0.25">
      <c r="H2236" s="169"/>
    </row>
    <row r="2237" spans="8:8" x14ac:dyDescent="0.25">
      <c r="H2237" s="169"/>
    </row>
    <row r="2238" spans="8:8" x14ac:dyDescent="0.25">
      <c r="H2238" s="169"/>
    </row>
    <row r="2239" spans="8:8" x14ac:dyDescent="0.25">
      <c r="H2239" s="169"/>
    </row>
    <row r="2240" spans="8:8" x14ac:dyDescent="0.25">
      <c r="H2240" s="169"/>
    </row>
    <row r="2241" spans="8:8" x14ac:dyDescent="0.25">
      <c r="H2241" s="169"/>
    </row>
    <row r="2242" spans="8:8" x14ac:dyDescent="0.25">
      <c r="H2242" s="169"/>
    </row>
    <row r="2243" spans="8:8" x14ac:dyDescent="0.25">
      <c r="H2243" s="169"/>
    </row>
    <row r="2244" spans="8:8" x14ac:dyDescent="0.25">
      <c r="H2244" s="169"/>
    </row>
    <row r="2245" spans="8:8" x14ac:dyDescent="0.25">
      <c r="H2245" s="169"/>
    </row>
    <row r="2246" spans="8:8" x14ac:dyDescent="0.25">
      <c r="H2246" s="169"/>
    </row>
    <row r="2247" spans="8:8" x14ac:dyDescent="0.25">
      <c r="H2247" s="169"/>
    </row>
    <row r="2248" spans="8:8" x14ac:dyDescent="0.25">
      <c r="H2248" s="169"/>
    </row>
    <row r="2249" spans="8:8" x14ac:dyDescent="0.25">
      <c r="H2249" s="169"/>
    </row>
    <row r="2250" spans="8:8" x14ac:dyDescent="0.25">
      <c r="H2250" s="169"/>
    </row>
    <row r="2251" spans="8:8" x14ac:dyDescent="0.25">
      <c r="H2251" s="169"/>
    </row>
    <row r="2252" spans="8:8" x14ac:dyDescent="0.25">
      <c r="H2252" s="169"/>
    </row>
    <row r="2253" spans="8:8" x14ac:dyDescent="0.25">
      <c r="H2253" s="169"/>
    </row>
    <row r="2254" spans="8:8" x14ac:dyDescent="0.25">
      <c r="H2254" s="169"/>
    </row>
    <row r="2255" spans="8:8" x14ac:dyDescent="0.25">
      <c r="H2255" s="169"/>
    </row>
    <row r="2256" spans="8:8" x14ac:dyDescent="0.25">
      <c r="H2256" s="169"/>
    </row>
    <row r="2257" spans="8:8" x14ac:dyDescent="0.25">
      <c r="H2257" s="169"/>
    </row>
    <row r="2258" spans="8:8" x14ac:dyDescent="0.25">
      <c r="H2258" s="169"/>
    </row>
    <row r="2259" spans="8:8" x14ac:dyDescent="0.25">
      <c r="H2259" s="169"/>
    </row>
    <row r="2260" spans="8:8" x14ac:dyDescent="0.25">
      <c r="H2260" s="169"/>
    </row>
    <row r="2261" spans="8:8" x14ac:dyDescent="0.25">
      <c r="H2261" s="169"/>
    </row>
    <row r="2262" spans="8:8" x14ac:dyDescent="0.25">
      <c r="H2262" s="169"/>
    </row>
    <row r="2263" spans="8:8" x14ac:dyDescent="0.25">
      <c r="H2263" s="169"/>
    </row>
    <row r="2264" spans="8:8" x14ac:dyDescent="0.25">
      <c r="H2264" s="169"/>
    </row>
    <row r="2265" spans="8:8" x14ac:dyDescent="0.25">
      <c r="H2265" s="169"/>
    </row>
    <row r="2266" spans="8:8" x14ac:dyDescent="0.25">
      <c r="H2266" s="169"/>
    </row>
    <row r="2267" spans="8:8" x14ac:dyDescent="0.25">
      <c r="H2267" s="169"/>
    </row>
    <row r="2268" spans="8:8" x14ac:dyDescent="0.25">
      <c r="H2268" s="169"/>
    </row>
    <row r="2269" spans="8:8" x14ac:dyDescent="0.25">
      <c r="H2269" s="169"/>
    </row>
    <row r="2270" spans="8:8" x14ac:dyDescent="0.25">
      <c r="H2270" s="169"/>
    </row>
    <row r="2271" spans="8:8" x14ac:dyDescent="0.25">
      <c r="H2271" s="169"/>
    </row>
    <row r="2272" spans="8:8" x14ac:dyDescent="0.25">
      <c r="H2272" s="169"/>
    </row>
    <row r="2273" spans="8:8" x14ac:dyDescent="0.25">
      <c r="H2273" s="169"/>
    </row>
    <row r="2274" spans="8:8" x14ac:dyDescent="0.25">
      <c r="H2274" s="169"/>
    </row>
    <row r="2275" spans="8:8" x14ac:dyDescent="0.25">
      <c r="H2275" s="169"/>
    </row>
    <row r="2276" spans="8:8" x14ac:dyDescent="0.25">
      <c r="H2276" s="169"/>
    </row>
    <row r="2277" spans="8:8" x14ac:dyDescent="0.25">
      <c r="H2277" s="169"/>
    </row>
    <row r="2278" spans="8:8" x14ac:dyDescent="0.25">
      <c r="H2278" s="169"/>
    </row>
    <row r="2279" spans="8:8" x14ac:dyDescent="0.25">
      <c r="H2279" s="169"/>
    </row>
    <row r="2280" spans="8:8" x14ac:dyDescent="0.25">
      <c r="H2280" s="169"/>
    </row>
    <row r="2281" spans="8:8" x14ac:dyDescent="0.25">
      <c r="H2281" s="169"/>
    </row>
    <row r="2282" spans="8:8" x14ac:dyDescent="0.25">
      <c r="H2282" s="169"/>
    </row>
    <row r="2283" spans="8:8" x14ac:dyDescent="0.25">
      <c r="H2283" s="169"/>
    </row>
    <row r="2284" spans="8:8" x14ac:dyDescent="0.25">
      <c r="H2284" s="169"/>
    </row>
    <row r="2285" spans="8:8" x14ac:dyDescent="0.25">
      <c r="H2285" s="169"/>
    </row>
    <row r="2286" spans="8:8" x14ac:dyDescent="0.25">
      <c r="H2286" s="169"/>
    </row>
    <row r="2287" spans="8:8" x14ac:dyDescent="0.25">
      <c r="H2287" s="169"/>
    </row>
    <row r="2288" spans="8:8" x14ac:dyDescent="0.25">
      <c r="H2288" s="169"/>
    </row>
    <row r="2289" spans="8:8" x14ac:dyDescent="0.25">
      <c r="H2289" s="169"/>
    </row>
    <row r="2290" spans="8:8" x14ac:dyDescent="0.25">
      <c r="H2290" s="169"/>
    </row>
    <row r="2291" spans="8:8" x14ac:dyDescent="0.25">
      <c r="H2291" s="169"/>
    </row>
    <row r="2292" spans="8:8" x14ac:dyDescent="0.25">
      <c r="H2292" s="169"/>
    </row>
    <row r="2293" spans="8:8" x14ac:dyDescent="0.25">
      <c r="H2293" s="169"/>
    </row>
    <row r="2294" spans="8:8" x14ac:dyDescent="0.25">
      <c r="H2294" s="169"/>
    </row>
    <row r="2295" spans="8:8" x14ac:dyDescent="0.25">
      <c r="H2295" s="169"/>
    </row>
    <row r="2296" spans="8:8" x14ac:dyDescent="0.25">
      <c r="H2296" s="169"/>
    </row>
    <row r="2297" spans="8:8" x14ac:dyDescent="0.25">
      <c r="H2297" s="169"/>
    </row>
    <row r="2298" spans="8:8" x14ac:dyDescent="0.25">
      <c r="H2298" s="169"/>
    </row>
    <row r="2299" spans="8:8" x14ac:dyDescent="0.25">
      <c r="H2299" s="169"/>
    </row>
    <row r="2300" spans="8:8" x14ac:dyDescent="0.25">
      <c r="H2300" s="169"/>
    </row>
    <row r="2301" spans="8:8" x14ac:dyDescent="0.25">
      <c r="H2301" s="169"/>
    </row>
    <row r="2302" spans="8:8" x14ac:dyDescent="0.25">
      <c r="H2302" s="169"/>
    </row>
    <row r="2303" spans="8:8" x14ac:dyDescent="0.25">
      <c r="H2303" s="169"/>
    </row>
    <row r="2304" spans="8:8" x14ac:dyDescent="0.25">
      <c r="H2304" s="169"/>
    </row>
    <row r="2305" spans="8:8" x14ac:dyDescent="0.25">
      <c r="H2305" s="169"/>
    </row>
    <row r="2306" spans="8:8" x14ac:dyDescent="0.25">
      <c r="H2306" s="169"/>
    </row>
    <row r="2307" spans="8:8" x14ac:dyDescent="0.25">
      <c r="H2307" s="169"/>
    </row>
    <row r="2308" spans="8:8" x14ac:dyDescent="0.25">
      <c r="H2308" s="169"/>
    </row>
    <row r="2309" spans="8:8" x14ac:dyDescent="0.25">
      <c r="H2309" s="169"/>
    </row>
    <row r="2310" spans="8:8" x14ac:dyDescent="0.25">
      <c r="H2310" s="169"/>
    </row>
    <row r="2311" spans="8:8" x14ac:dyDescent="0.25">
      <c r="H2311" s="169"/>
    </row>
    <row r="2312" spans="8:8" x14ac:dyDescent="0.25">
      <c r="H2312" s="169"/>
    </row>
    <row r="2313" spans="8:8" x14ac:dyDescent="0.25">
      <c r="H2313" s="169"/>
    </row>
    <row r="2314" spans="8:8" x14ac:dyDescent="0.25">
      <c r="H2314" s="169"/>
    </row>
    <row r="2315" spans="8:8" x14ac:dyDescent="0.25">
      <c r="H2315" s="169"/>
    </row>
    <row r="2316" spans="8:8" x14ac:dyDescent="0.25">
      <c r="H2316" s="169"/>
    </row>
    <row r="2317" spans="8:8" x14ac:dyDescent="0.25">
      <c r="H2317" s="169"/>
    </row>
    <row r="2318" spans="8:8" x14ac:dyDescent="0.25">
      <c r="H2318" s="169"/>
    </row>
    <row r="2319" spans="8:8" x14ac:dyDescent="0.25">
      <c r="H2319" s="169"/>
    </row>
    <row r="2320" spans="8:8" x14ac:dyDescent="0.25">
      <c r="H2320" s="169"/>
    </row>
    <row r="2321" spans="8:8" x14ac:dyDescent="0.25">
      <c r="H2321" s="169"/>
    </row>
    <row r="2322" spans="8:8" x14ac:dyDescent="0.25">
      <c r="H2322" s="169"/>
    </row>
    <row r="2323" spans="8:8" x14ac:dyDescent="0.25">
      <c r="H2323" s="169"/>
    </row>
    <row r="2324" spans="8:8" x14ac:dyDescent="0.25">
      <c r="H2324" s="169"/>
    </row>
    <row r="2325" spans="8:8" x14ac:dyDescent="0.25">
      <c r="H2325" s="169"/>
    </row>
    <row r="2326" spans="8:8" x14ac:dyDescent="0.25">
      <c r="H2326" s="169"/>
    </row>
    <row r="2327" spans="8:8" x14ac:dyDescent="0.25">
      <c r="H2327" s="169"/>
    </row>
    <row r="2328" spans="8:8" x14ac:dyDescent="0.25">
      <c r="H2328" s="169"/>
    </row>
    <row r="2329" spans="8:8" x14ac:dyDescent="0.25">
      <c r="H2329" s="169"/>
    </row>
    <row r="2330" spans="8:8" x14ac:dyDescent="0.25">
      <c r="H2330" s="169"/>
    </row>
    <row r="2331" spans="8:8" x14ac:dyDescent="0.25">
      <c r="H2331" s="169"/>
    </row>
    <row r="2332" spans="8:8" x14ac:dyDescent="0.25">
      <c r="H2332" s="169"/>
    </row>
    <row r="2333" spans="8:8" x14ac:dyDescent="0.25">
      <c r="H2333" s="169"/>
    </row>
    <row r="2334" spans="8:8" x14ac:dyDescent="0.25">
      <c r="H2334" s="169"/>
    </row>
    <row r="2335" spans="8:8" x14ac:dyDescent="0.25">
      <c r="H2335" s="169"/>
    </row>
    <row r="2336" spans="8:8" x14ac:dyDescent="0.25">
      <c r="H2336" s="169"/>
    </row>
    <row r="2337" spans="8:8" x14ac:dyDescent="0.25">
      <c r="H2337" s="169"/>
    </row>
    <row r="2338" spans="8:8" x14ac:dyDescent="0.25">
      <c r="H2338" s="169"/>
    </row>
    <row r="2339" spans="8:8" x14ac:dyDescent="0.25">
      <c r="H2339" s="169"/>
    </row>
    <row r="2340" spans="8:8" x14ac:dyDescent="0.25">
      <c r="H2340" s="169"/>
    </row>
    <row r="2341" spans="8:8" x14ac:dyDescent="0.25">
      <c r="H2341" s="169"/>
    </row>
    <row r="2342" spans="8:8" x14ac:dyDescent="0.25">
      <c r="H2342" s="169"/>
    </row>
    <row r="2343" spans="8:8" x14ac:dyDescent="0.25">
      <c r="H2343" s="169"/>
    </row>
    <row r="2344" spans="8:8" x14ac:dyDescent="0.25">
      <c r="H2344" s="169"/>
    </row>
    <row r="2345" spans="8:8" x14ac:dyDescent="0.25">
      <c r="H2345" s="169"/>
    </row>
    <row r="2346" spans="8:8" x14ac:dyDescent="0.25">
      <c r="H2346" s="169"/>
    </row>
    <row r="2347" spans="8:8" x14ac:dyDescent="0.25">
      <c r="H2347" s="169"/>
    </row>
    <row r="2348" spans="8:8" x14ac:dyDescent="0.25">
      <c r="H2348" s="169"/>
    </row>
    <row r="2349" spans="8:8" x14ac:dyDescent="0.25">
      <c r="H2349" s="169"/>
    </row>
    <row r="2350" spans="8:8" x14ac:dyDescent="0.25">
      <c r="H2350" s="169"/>
    </row>
    <row r="2351" spans="8:8" x14ac:dyDescent="0.25">
      <c r="H2351" s="169"/>
    </row>
    <row r="2352" spans="8:8" x14ac:dyDescent="0.25">
      <c r="H2352" s="169"/>
    </row>
    <row r="2353" spans="8:8" x14ac:dyDescent="0.25">
      <c r="H2353" s="169"/>
    </row>
    <row r="2354" spans="8:8" x14ac:dyDescent="0.25">
      <c r="H2354" s="169"/>
    </row>
    <row r="2355" spans="8:8" x14ac:dyDescent="0.25">
      <c r="H2355" s="169"/>
    </row>
    <row r="2356" spans="8:8" x14ac:dyDescent="0.25">
      <c r="H2356" s="169"/>
    </row>
    <row r="2357" spans="8:8" x14ac:dyDescent="0.25">
      <c r="H2357" s="169"/>
    </row>
    <row r="2358" spans="8:8" x14ac:dyDescent="0.25">
      <c r="H2358" s="169"/>
    </row>
    <row r="2359" spans="8:8" x14ac:dyDescent="0.25">
      <c r="H2359" s="169"/>
    </row>
    <row r="2360" spans="8:8" x14ac:dyDescent="0.25">
      <c r="H2360" s="169"/>
    </row>
    <row r="2361" spans="8:8" x14ac:dyDescent="0.25">
      <c r="H2361" s="169"/>
    </row>
    <row r="2362" spans="8:8" x14ac:dyDescent="0.25">
      <c r="H2362" s="169"/>
    </row>
    <row r="2363" spans="8:8" x14ac:dyDescent="0.25">
      <c r="H2363" s="169"/>
    </row>
    <row r="2364" spans="8:8" x14ac:dyDescent="0.25">
      <c r="H2364" s="169"/>
    </row>
    <row r="2365" spans="8:8" x14ac:dyDescent="0.25">
      <c r="H2365" s="169"/>
    </row>
    <row r="2366" spans="8:8" x14ac:dyDescent="0.25">
      <c r="H2366" s="169"/>
    </row>
    <row r="2367" spans="8:8" x14ac:dyDescent="0.25">
      <c r="H2367" s="169"/>
    </row>
    <row r="2368" spans="8:8" x14ac:dyDescent="0.25">
      <c r="H2368" s="169"/>
    </row>
    <row r="2369" spans="8:8" x14ac:dyDescent="0.25">
      <c r="H2369" s="169"/>
    </row>
    <row r="2370" spans="8:8" x14ac:dyDescent="0.25">
      <c r="H2370" s="169"/>
    </row>
    <row r="2371" spans="8:8" x14ac:dyDescent="0.25">
      <c r="H2371" s="169"/>
    </row>
    <row r="2372" spans="8:8" x14ac:dyDescent="0.25">
      <c r="H2372" s="169"/>
    </row>
    <row r="2373" spans="8:8" x14ac:dyDescent="0.25">
      <c r="H2373" s="169"/>
    </row>
    <row r="2374" spans="8:8" x14ac:dyDescent="0.25">
      <c r="H2374" s="169"/>
    </row>
    <row r="2375" spans="8:8" x14ac:dyDescent="0.25">
      <c r="H2375" s="169"/>
    </row>
    <row r="2376" spans="8:8" x14ac:dyDescent="0.25">
      <c r="H2376" s="169"/>
    </row>
    <row r="2377" spans="8:8" x14ac:dyDescent="0.25">
      <c r="H2377" s="169"/>
    </row>
    <row r="2378" spans="8:8" x14ac:dyDescent="0.25">
      <c r="H2378" s="169"/>
    </row>
    <row r="2379" spans="8:8" x14ac:dyDescent="0.25">
      <c r="H2379" s="169"/>
    </row>
    <row r="2380" spans="8:8" x14ac:dyDescent="0.25">
      <c r="H2380" s="169"/>
    </row>
    <row r="2381" spans="8:8" x14ac:dyDescent="0.25">
      <c r="H2381" s="169"/>
    </row>
    <row r="2382" spans="8:8" x14ac:dyDescent="0.25">
      <c r="H2382" s="169"/>
    </row>
    <row r="2383" spans="8:8" x14ac:dyDescent="0.25">
      <c r="H2383" s="169"/>
    </row>
    <row r="2384" spans="8:8" x14ac:dyDescent="0.25">
      <c r="H2384" s="169"/>
    </row>
    <row r="2385" spans="8:8" x14ac:dyDescent="0.25">
      <c r="H2385" s="169"/>
    </row>
    <row r="2386" spans="8:8" x14ac:dyDescent="0.25">
      <c r="H2386" s="169"/>
    </row>
    <row r="2387" spans="8:8" x14ac:dyDescent="0.25">
      <c r="H2387" s="169"/>
    </row>
    <row r="2388" spans="8:8" x14ac:dyDescent="0.25">
      <c r="H2388" s="169"/>
    </row>
    <row r="2389" spans="8:8" x14ac:dyDescent="0.25">
      <c r="H2389" s="169"/>
    </row>
    <row r="2390" spans="8:8" x14ac:dyDescent="0.25">
      <c r="H2390" s="169"/>
    </row>
    <row r="2391" spans="8:8" x14ac:dyDescent="0.25">
      <c r="H2391" s="169"/>
    </row>
    <row r="2392" spans="8:8" x14ac:dyDescent="0.25">
      <c r="H2392" s="169"/>
    </row>
    <row r="2393" spans="8:8" x14ac:dyDescent="0.25">
      <c r="H2393" s="169"/>
    </row>
    <row r="2394" spans="8:8" x14ac:dyDescent="0.25">
      <c r="H2394" s="169"/>
    </row>
    <row r="2395" spans="8:8" x14ac:dyDescent="0.25">
      <c r="H2395" s="169"/>
    </row>
    <row r="2396" spans="8:8" x14ac:dyDescent="0.25">
      <c r="H2396" s="169"/>
    </row>
    <row r="2397" spans="8:8" x14ac:dyDescent="0.25">
      <c r="H2397" s="169"/>
    </row>
    <row r="2398" spans="8:8" x14ac:dyDescent="0.25">
      <c r="H2398" s="169"/>
    </row>
    <row r="2399" spans="8:8" x14ac:dyDescent="0.25">
      <c r="H2399" s="169"/>
    </row>
    <row r="2400" spans="8:8" x14ac:dyDescent="0.25">
      <c r="H2400" s="169"/>
    </row>
    <row r="2401" spans="8:8" x14ac:dyDescent="0.25">
      <c r="H2401" s="169"/>
    </row>
    <row r="2402" spans="8:8" x14ac:dyDescent="0.25">
      <c r="H2402" s="169"/>
    </row>
    <row r="2403" spans="8:8" x14ac:dyDescent="0.25">
      <c r="H2403" s="169"/>
    </row>
    <row r="2404" spans="8:8" x14ac:dyDescent="0.25">
      <c r="H2404" s="169"/>
    </row>
    <row r="2405" spans="8:8" x14ac:dyDescent="0.25">
      <c r="H2405" s="169"/>
    </row>
    <row r="2406" spans="8:8" x14ac:dyDescent="0.25">
      <c r="H2406" s="169"/>
    </row>
    <row r="2407" spans="8:8" x14ac:dyDescent="0.25">
      <c r="H2407" s="169"/>
    </row>
    <row r="2408" spans="8:8" x14ac:dyDescent="0.25">
      <c r="H2408" s="169"/>
    </row>
    <row r="2409" spans="8:8" x14ac:dyDescent="0.25">
      <c r="H2409" s="169"/>
    </row>
    <row r="2410" spans="8:8" x14ac:dyDescent="0.25">
      <c r="H2410" s="169"/>
    </row>
    <row r="2411" spans="8:8" x14ac:dyDescent="0.25">
      <c r="H2411" s="169"/>
    </row>
    <row r="2412" spans="8:8" x14ac:dyDescent="0.25">
      <c r="H2412" s="169"/>
    </row>
    <row r="2413" spans="8:8" x14ac:dyDescent="0.25">
      <c r="H2413" s="169"/>
    </row>
    <row r="2414" spans="8:8" x14ac:dyDescent="0.25">
      <c r="H2414" s="169"/>
    </row>
    <row r="2415" spans="8:8" x14ac:dyDescent="0.25">
      <c r="H2415" s="169"/>
    </row>
    <row r="2416" spans="8:8" x14ac:dyDescent="0.25">
      <c r="H2416" s="169"/>
    </row>
    <row r="2417" spans="8:8" x14ac:dyDescent="0.25">
      <c r="H2417" s="169"/>
    </row>
    <row r="2418" spans="8:8" x14ac:dyDescent="0.25">
      <c r="H2418" s="169"/>
    </row>
    <row r="2419" spans="8:8" x14ac:dyDescent="0.25">
      <c r="H2419" s="169"/>
    </row>
    <row r="2420" spans="8:8" x14ac:dyDescent="0.25">
      <c r="H2420" s="169"/>
    </row>
    <row r="2421" spans="8:8" x14ac:dyDescent="0.25">
      <c r="H2421" s="169"/>
    </row>
    <row r="2422" spans="8:8" x14ac:dyDescent="0.25">
      <c r="H2422" s="169"/>
    </row>
    <row r="2423" spans="8:8" x14ac:dyDescent="0.25">
      <c r="H2423" s="169"/>
    </row>
    <row r="2424" spans="8:8" x14ac:dyDescent="0.25">
      <c r="H2424" s="169"/>
    </row>
    <row r="2425" spans="8:8" x14ac:dyDescent="0.25">
      <c r="H2425" s="169"/>
    </row>
    <row r="2426" spans="8:8" x14ac:dyDescent="0.25">
      <c r="H2426" s="169"/>
    </row>
    <row r="2427" spans="8:8" x14ac:dyDescent="0.25">
      <c r="H2427" s="169"/>
    </row>
    <row r="2428" spans="8:8" x14ac:dyDescent="0.25">
      <c r="H2428" s="169"/>
    </row>
    <row r="2429" spans="8:8" x14ac:dyDescent="0.25">
      <c r="H2429" s="169"/>
    </row>
    <row r="2430" spans="8:8" x14ac:dyDescent="0.25">
      <c r="H2430" s="169"/>
    </row>
    <row r="2431" spans="8:8" x14ac:dyDescent="0.25">
      <c r="H2431" s="169"/>
    </row>
    <row r="2432" spans="8:8" x14ac:dyDescent="0.25">
      <c r="H2432" s="169"/>
    </row>
    <row r="2433" spans="8:8" x14ac:dyDescent="0.25">
      <c r="H2433" s="169"/>
    </row>
    <row r="2434" spans="8:8" x14ac:dyDescent="0.25">
      <c r="H2434" s="169"/>
    </row>
    <row r="2435" spans="8:8" x14ac:dyDescent="0.25">
      <c r="H2435" s="169"/>
    </row>
    <row r="2436" spans="8:8" x14ac:dyDescent="0.25">
      <c r="H2436" s="169"/>
    </row>
    <row r="2437" spans="8:8" x14ac:dyDescent="0.25">
      <c r="H2437" s="169"/>
    </row>
    <row r="2438" spans="8:8" x14ac:dyDescent="0.25">
      <c r="H2438" s="169"/>
    </row>
    <row r="2439" spans="8:8" x14ac:dyDescent="0.25">
      <c r="H2439" s="169"/>
    </row>
    <row r="2440" spans="8:8" x14ac:dyDescent="0.25">
      <c r="H2440" s="169"/>
    </row>
    <row r="2441" spans="8:8" x14ac:dyDescent="0.25">
      <c r="H2441" s="169"/>
    </row>
    <row r="2442" spans="8:8" x14ac:dyDescent="0.25">
      <c r="H2442" s="169"/>
    </row>
    <row r="2443" spans="8:8" x14ac:dyDescent="0.25">
      <c r="H2443" s="169"/>
    </row>
    <row r="2444" spans="8:8" x14ac:dyDescent="0.25">
      <c r="H2444" s="169"/>
    </row>
    <row r="2445" spans="8:8" x14ac:dyDescent="0.25">
      <c r="H2445" s="169"/>
    </row>
    <row r="2446" spans="8:8" x14ac:dyDescent="0.25">
      <c r="H2446" s="169"/>
    </row>
    <row r="2447" spans="8:8" x14ac:dyDescent="0.25">
      <c r="H2447" s="169"/>
    </row>
    <row r="2448" spans="8:8" x14ac:dyDescent="0.25">
      <c r="H2448" s="169"/>
    </row>
    <row r="2449" spans="8:8" x14ac:dyDescent="0.25">
      <c r="H2449" s="169"/>
    </row>
    <row r="2450" spans="8:8" x14ac:dyDescent="0.25">
      <c r="H2450" s="169"/>
    </row>
    <row r="2451" spans="8:8" x14ac:dyDescent="0.25">
      <c r="H2451" s="169"/>
    </row>
    <row r="2452" spans="8:8" x14ac:dyDescent="0.25">
      <c r="H2452" s="169"/>
    </row>
    <row r="2453" spans="8:8" x14ac:dyDescent="0.25">
      <c r="H2453" s="169"/>
    </row>
    <row r="2454" spans="8:8" x14ac:dyDescent="0.25">
      <c r="H2454" s="169"/>
    </row>
    <row r="2455" spans="8:8" x14ac:dyDescent="0.25">
      <c r="H2455" s="169"/>
    </row>
    <row r="2456" spans="8:8" x14ac:dyDescent="0.25">
      <c r="H2456" s="169"/>
    </row>
    <row r="2457" spans="8:8" x14ac:dyDescent="0.25">
      <c r="H2457" s="169"/>
    </row>
    <row r="2458" spans="8:8" x14ac:dyDescent="0.25">
      <c r="H2458" s="169"/>
    </row>
    <row r="2459" spans="8:8" x14ac:dyDescent="0.25">
      <c r="H2459" s="169"/>
    </row>
    <row r="2460" spans="8:8" x14ac:dyDescent="0.25">
      <c r="H2460" s="169"/>
    </row>
    <row r="2461" spans="8:8" x14ac:dyDescent="0.25">
      <c r="H2461" s="169"/>
    </row>
    <row r="2462" spans="8:8" x14ac:dyDescent="0.25">
      <c r="H2462" s="169"/>
    </row>
    <row r="2463" spans="8:8" x14ac:dyDescent="0.25">
      <c r="H2463" s="169"/>
    </row>
    <row r="2464" spans="8:8" x14ac:dyDescent="0.25">
      <c r="H2464" s="169"/>
    </row>
    <row r="2465" spans="8:8" x14ac:dyDescent="0.25">
      <c r="H2465" s="169"/>
    </row>
    <row r="2466" spans="8:8" x14ac:dyDescent="0.25">
      <c r="H2466" s="169"/>
    </row>
    <row r="2467" spans="8:8" x14ac:dyDescent="0.25">
      <c r="H2467" s="169"/>
    </row>
    <row r="2468" spans="8:8" x14ac:dyDescent="0.25">
      <c r="H2468" s="169"/>
    </row>
    <row r="2469" spans="8:8" x14ac:dyDescent="0.25">
      <c r="H2469" s="169"/>
    </row>
    <row r="2470" spans="8:8" x14ac:dyDescent="0.25">
      <c r="H2470" s="169"/>
    </row>
    <row r="2471" spans="8:8" x14ac:dyDescent="0.25">
      <c r="H2471" s="169"/>
    </row>
    <row r="2472" spans="8:8" x14ac:dyDescent="0.25">
      <c r="H2472" s="169"/>
    </row>
    <row r="2473" spans="8:8" x14ac:dyDescent="0.25">
      <c r="H2473" s="169"/>
    </row>
    <row r="2474" spans="8:8" x14ac:dyDescent="0.25">
      <c r="H2474" s="169"/>
    </row>
    <row r="2475" spans="8:8" x14ac:dyDescent="0.25">
      <c r="H2475" s="169"/>
    </row>
    <row r="2476" spans="8:8" x14ac:dyDescent="0.25">
      <c r="H2476" s="169"/>
    </row>
    <row r="2477" spans="8:8" x14ac:dyDescent="0.25">
      <c r="H2477" s="169"/>
    </row>
    <row r="2478" spans="8:8" x14ac:dyDescent="0.25">
      <c r="H2478" s="169"/>
    </row>
    <row r="2479" spans="8:8" x14ac:dyDescent="0.25">
      <c r="H2479" s="169"/>
    </row>
    <row r="2480" spans="8:8" x14ac:dyDescent="0.25">
      <c r="H2480" s="169"/>
    </row>
    <row r="2481" spans="8:8" x14ac:dyDescent="0.25">
      <c r="H2481" s="169"/>
    </row>
    <row r="2482" spans="8:8" x14ac:dyDescent="0.25">
      <c r="H2482" s="169"/>
    </row>
    <row r="2483" spans="8:8" x14ac:dyDescent="0.25">
      <c r="H2483" s="169"/>
    </row>
    <row r="2484" spans="8:8" x14ac:dyDescent="0.25">
      <c r="H2484" s="169"/>
    </row>
    <row r="2485" spans="8:8" x14ac:dyDescent="0.25">
      <c r="H2485" s="169"/>
    </row>
    <row r="2486" spans="8:8" x14ac:dyDescent="0.25">
      <c r="H2486" s="169"/>
    </row>
    <row r="2487" spans="8:8" x14ac:dyDescent="0.25">
      <c r="H2487" s="169"/>
    </row>
    <row r="2488" spans="8:8" x14ac:dyDescent="0.25">
      <c r="H2488" s="169"/>
    </row>
    <row r="2489" spans="8:8" x14ac:dyDescent="0.25">
      <c r="H2489" s="169"/>
    </row>
    <row r="2490" spans="8:8" x14ac:dyDescent="0.25">
      <c r="H2490" s="169"/>
    </row>
    <row r="2491" spans="8:8" x14ac:dyDescent="0.25">
      <c r="H2491" s="169"/>
    </row>
    <row r="2492" spans="8:8" x14ac:dyDescent="0.25">
      <c r="H2492" s="169"/>
    </row>
    <row r="2493" spans="8:8" x14ac:dyDescent="0.25">
      <c r="H2493" s="169"/>
    </row>
    <row r="2494" spans="8:8" x14ac:dyDescent="0.25">
      <c r="H2494" s="169"/>
    </row>
    <row r="2495" spans="8:8" x14ac:dyDescent="0.25">
      <c r="H2495" s="169"/>
    </row>
    <row r="2496" spans="8:8" x14ac:dyDescent="0.25">
      <c r="H2496" s="169"/>
    </row>
    <row r="2497" spans="8:8" x14ac:dyDescent="0.25">
      <c r="H2497" s="169"/>
    </row>
    <row r="2498" spans="8:8" x14ac:dyDescent="0.25">
      <c r="H2498" s="169"/>
    </row>
    <row r="2499" spans="8:8" x14ac:dyDescent="0.25">
      <c r="H2499" s="169"/>
    </row>
    <row r="2500" spans="8:8" x14ac:dyDescent="0.25">
      <c r="H2500" s="169"/>
    </row>
    <row r="2501" spans="8:8" x14ac:dyDescent="0.25">
      <c r="H2501" s="169"/>
    </row>
    <row r="2502" spans="8:8" x14ac:dyDescent="0.25">
      <c r="H2502" s="169"/>
    </row>
    <row r="2503" spans="8:8" x14ac:dyDescent="0.25">
      <c r="H2503" s="169"/>
    </row>
    <row r="2504" spans="8:8" x14ac:dyDescent="0.25">
      <c r="H2504" s="169"/>
    </row>
    <row r="2505" spans="8:8" x14ac:dyDescent="0.25">
      <c r="H2505" s="169"/>
    </row>
    <row r="2506" spans="8:8" x14ac:dyDescent="0.25">
      <c r="H2506" s="169"/>
    </row>
    <row r="2507" spans="8:8" x14ac:dyDescent="0.25">
      <c r="H2507" s="169"/>
    </row>
    <row r="2508" spans="8:8" x14ac:dyDescent="0.25">
      <c r="H2508" s="169"/>
    </row>
    <row r="2509" spans="8:8" x14ac:dyDescent="0.25">
      <c r="H2509" s="169"/>
    </row>
    <row r="2510" spans="8:8" x14ac:dyDescent="0.25">
      <c r="H2510" s="169"/>
    </row>
    <row r="2511" spans="8:8" x14ac:dyDescent="0.25">
      <c r="H2511" s="169"/>
    </row>
    <row r="2512" spans="8:8" x14ac:dyDescent="0.25">
      <c r="H2512" s="169"/>
    </row>
    <row r="2513" spans="8:8" x14ac:dyDescent="0.25">
      <c r="H2513" s="169"/>
    </row>
    <row r="2514" spans="8:8" x14ac:dyDescent="0.25">
      <c r="H2514" s="169"/>
    </row>
    <row r="2515" spans="8:8" x14ac:dyDescent="0.25">
      <c r="H2515" s="169"/>
    </row>
    <row r="2516" spans="8:8" x14ac:dyDescent="0.25">
      <c r="H2516" s="169"/>
    </row>
    <row r="2517" spans="8:8" x14ac:dyDescent="0.25">
      <c r="H2517" s="169"/>
    </row>
    <row r="2518" spans="8:8" x14ac:dyDescent="0.25">
      <c r="H2518" s="169"/>
    </row>
    <row r="2519" spans="8:8" x14ac:dyDescent="0.25">
      <c r="H2519" s="169"/>
    </row>
    <row r="2520" spans="8:8" x14ac:dyDescent="0.25">
      <c r="H2520" s="169"/>
    </row>
    <row r="2521" spans="8:8" x14ac:dyDescent="0.25">
      <c r="H2521" s="169"/>
    </row>
    <row r="2522" spans="8:8" x14ac:dyDescent="0.25">
      <c r="H2522" s="169"/>
    </row>
    <row r="2523" spans="8:8" x14ac:dyDescent="0.25">
      <c r="H2523" s="169"/>
    </row>
    <row r="2524" spans="8:8" x14ac:dyDescent="0.25">
      <c r="H2524" s="169"/>
    </row>
    <row r="2525" spans="8:8" x14ac:dyDescent="0.25">
      <c r="H2525" s="169"/>
    </row>
    <row r="2526" spans="8:8" x14ac:dyDescent="0.25">
      <c r="H2526" s="169"/>
    </row>
    <row r="2527" spans="8:8" x14ac:dyDescent="0.25">
      <c r="H2527" s="169"/>
    </row>
    <row r="2528" spans="8:8" x14ac:dyDescent="0.25">
      <c r="H2528" s="169"/>
    </row>
    <row r="2529" spans="8:8" x14ac:dyDescent="0.25">
      <c r="H2529" s="169"/>
    </row>
    <row r="2530" spans="8:8" x14ac:dyDescent="0.25">
      <c r="H2530" s="169"/>
    </row>
    <row r="2531" spans="8:8" x14ac:dyDescent="0.25">
      <c r="H2531" s="169"/>
    </row>
    <row r="2532" spans="8:8" x14ac:dyDescent="0.25">
      <c r="H2532" s="169"/>
    </row>
    <row r="2533" spans="8:8" x14ac:dyDescent="0.25">
      <c r="H2533" s="169"/>
    </row>
    <row r="2534" spans="8:8" x14ac:dyDescent="0.25">
      <c r="H2534" s="169"/>
    </row>
    <row r="2535" spans="8:8" x14ac:dyDescent="0.25">
      <c r="H2535" s="169"/>
    </row>
    <row r="2536" spans="8:8" x14ac:dyDescent="0.25">
      <c r="H2536" s="169"/>
    </row>
    <row r="2537" spans="8:8" x14ac:dyDescent="0.25">
      <c r="H2537" s="169"/>
    </row>
    <row r="2538" spans="8:8" x14ac:dyDescent="0.25">
      <c r="H2538" s="169"/>
    </row>
    <row r="2539" spans="8:8" x14ac:dyDescent="0.25">
      <c r="H2539" s="169"/>
    </row>
    <row r="2540" spans="8:8" x14ac:dyDescent="0.25">
      <c r="H2540" s="169"/>
    </row>
    <row r="2541" spans="8:8" x14ac:dyDescent="0.25">
      <c r="H2541" s="169"/>
    </row>
    <row r="2542" spans="8:8" x14ac:dyDescent="0.25">
      <c r="H2542" s="169"/>
    </row>
    <row r="2543" spans="8:8" x14ac:dyDescent="0.25">
      <c r="H2543" s="169"/>
    </row>
    <row r="2544" spans="8:8" x14ac:dyDescent="0.25">
      <c r="H2544" s="169"/>
    </row>
    <row r="2545" spans="8:8" x14ac:dyDescent="0.25">
      <c r="H2545" s="169"/>
    </row>
    <row r="2546" spans="8:8" x14ac:dyDescent="0.25">
      <c r="H2546" s="169"/>
    </row>
    <row r="2547" spans="8:8" x14ac:dyDescent="0.25">
      <c r="H2547" s="169"/>
    </row>
    <row r="2548" spans="8:8" x14ac:dyDescent="0.25">
      <c r="H2548" s="169"/>
    </row>
    <row r="2549" spans="8:8" x14ac:dyDescent="0.25">
      <c r="H2549" s="169"/>
    </row>
    <row r="2550" spans="8:8" x14ac:dyDescent="0.25">
      <c r="H2550" s="169"/>
    </row>
    <row r="2551" spans="8:8" x14ac:dyDescent="0.25">
      <c r="H2551" s="169"/>
    </row>
    <row r="2552" spans="8:8" x14ac:dyDescent="0.25">
      <c r="H2552" s="169"/>
    </row>
    <row r="2553" spans="8:8" x14ac:dyDescent="0.25">
      <c r="H2553" s="169"/>
    </row>
    <row r="2554" spans="8:8" x14ac:dyDescent="0.25">
      <c r="H2554" s="169"/>
    </row>
    <row r="2555" spans="8:8" x14ac:dyDescent="0.25">
      <c r="H2555" s="169"/>
    </row>
    <row r="2556" spans="8:8" x14ac:dyDescent="0.25">
      <c r="H2556" s="169"/>
    </row>
    <row r="2557" spans="8:8" x14ac:dyDescent="0.25">
      <c r="H2557" s="169"/>
    </row>
    <row r="2558" spans="8:8" x14ac:dyDescent="0.25">
      <c r="H2558" s="169"/>
    </row>
    <row r="2559" spans="8:8" x14ac:dyDescent="0.25">
      <c r="H2559" s="169"/>
    </row>
    <row r="2560" spans="8:8" x14ac:dyDescent="0.25">
      <c r="H2560" s="169"/>
    </row>
    <row r="2561" spans="8:8" x14ac:dyDescent="0.25">
      <c r="H2561" s="169"/>
    </row>
    <row r="2562" spans="8:8" x14ac:dyDescent="0.25">
      <c r="H2562" s="169"/>
    </row>
    <row r="2563" spans="8:8" x14ac:dyDescent="0.25">
      <c r="H2563" s="169"/>
    </row>
    <row r="2564" spans="8:8" x14ac:dyDescent="0.25">
      <c r="H2564" s="169"/>
    </row>
    <row r="2565" spans="8:8" x14ac:dyDescent="0.25">
      <c r="H2565" s="169"/>
    </row>
    <row r="2566" spans="8:8" x14ac:dyDescent="0.25">
      <c r="H2566" s="169"/>
    </row>
    <row r="2567" spans="8:8" x14ac:dyDescent="0.25">
      <c r="H2567" s="169"/>
    </row>
    <row r="2568" spans="8:8" x14ac:dyDescent="0.25">
      <c r="H2568" s="169"/>
    </row>
    <row r="2569" spans="8:8" x14ac:dyDescent="0.25">
      <c r="H2569" s="169"/>
    </row>
    <row r="2570" spans="8:8" x14ac:dyDescent="0.25">
      <c r="H2570" s="169"/>
    </row>
    <row r="2571" spans="8:8" x14ac:dyDescent="0.25">
      <c r="H2571" s="169"/>
    </row>
    <row r="2572" spans="8:8" x14ac:dyDescent="0.25">
      <c r="H2572" s="169"/>
    </row>
    <row r="2573" spans="8:8" x14ac:dyDescent="0.25">
      <c r="H2573" s="169"/>
    </row>
    <row r="2574" spans="8:8" x14ac:dyDescent="0.25">
      <c r="H2574" s="169"/>
    </row>
    <row r="2575" spans="8:8" x14ac:dyDescent="0.25">
      <c r="H2575" s="169"/>
    </row>
    <row r="2576" spans="8:8" x14ac:dyDescent="0.25">
      <c r="H2576" s="169"/>
    </row>
    <row r="2577" spans="8:8" x14ac:dyDescent="0.25">
      <c r="H2577" s="169"/>
    </row>
    <row r="2578" spans="8:8" x14ac:dyDescent="0.25">
      <c r="H2578" s="169"/>
    </row>
    <row r="2579" spans="8:8" x14ac:dyDescent="0.25">
      <c r="H2579" s="169"/>
    </row>
    <row r="2580" spans="8:8" x14ac:dyDescent="0.25">
      <c r="H2580" s="169"/>
    </row>
    <row r="2581" spans="8:8" x14ac:dyDescent="0.25">
      <c r="H2581" s="169"/>
    </row>
    <row r="2582" spans="8:8" x14ac:dyDescent="0.25">
      <c r="H2582" s="169"/>
    </row>
    <row r="2583" spans="8:8" x14ac:dyDescent="0.25">
      <c r="H2583" s="169"/>
    </row>
    <row r="2584" spans="8:8" x14ac:dyDescent="0.25">
      <c r="H2584" s="169"/>
    </row>
    <row r="2585" spans="8:8" x14ac:dyDescent="0.25">
      <c r="H2585" s="169"/>
    </row>
    <row r="2586" spans="8:8" x14ac:dyDescent="0.25">
      <c r="H2586" s="169"/>
    </row>
    <row r="2587" spans="8:8" x14ac:dyDescent="0.25">
      <c r="H2587" s="169"/>
    </row>
    <row r="2588" spans="8:8" x14ac:dyDescent="0.25">
      <c r="H2588" s="169"/>
    </row>
    <row r="2589" spans="8:8" x14ac:dyDescent="0.25">
      <c r="H2589" s="169"/>
    </row>
    <row r="2590" spans="8:8" x14ac:dyDescent="0.25">
      <c r="H2590" s="169"/>
    </row>
    <row r="2591" spans="8:8" x14ac:dyDescent="0.25">
      <c r="H2591" s="169"/>
    </row>
    <row r="2592" spans="8:8" x14ac:dyDescent="0.25">
      <c r="H2592" s="169"/>
    </row>
    <row r="2593" spans="8:8" x14ac:dyDescent="0.25">
      <c r="H2593" s="169"/>
    </row>
    <row r="2594" spans="8:8" x14ac:dyDescent="0.25">
      <c r="H2594" s="169"/>
    </row>
    <row r="2595" spans="8:8" x14ac:dyDescent="0.25">
      <c r="H2595" s="169"/>
    </row>
    <row r="2596" spans="8:8" x14ac:dyDescent="0.25">
      <c r="H2596" s="169"/>
    </row>
    <row r="2597" spans="8:8" x14ac:dyDescent="0.25">
      <c r="H2597" s="169"/>
    </row>
    <row r="2598" spans="8:8" x14ac:dyDescent="0.25">
      <c r="H2598" s="169"/>
    </row>
    <row r="2599" spans="8:8" x14ac:dyDescent="0.25">
      <c r="H2599" s="169"/>
    </row>
    <row r="2600" spans="8:8" x14ac:dyDescent="0.25">
      <c r="H2600" s="169"/>
    </row>
    <row r="2601" spans="8:8" x14ac:dyDescent="0.25">
      <c r="H2601" s="169"/>
    </row>
    <row r="2602" spans="8:8" x14ac:dyDescent="0.25">
      <c r="H2602" s="169"/>
    </row>
    <row r="2603" spans="8:8" x14ac:dyDescent="0.25">
      <c r="H2603" s="169"/>
    </row>
    <row r="2604" spans="8:8" x14ac:dyDescent="0.25">
      <c r="H2604" s="169"/>
    </row>
    <row r="2605" spans="8:8" x14ac:dyDescent="0.25">
      <c r="H2605" s="169"/>
    </row>
    <row r="2606" spans="8:8" x14ac:dyDescent="0.25">
      <c r="H2606" s="169"/>
    </row>
    <row r="2607" spans="8:8" x14ac:dyDescent="0.25">
      <c r="H2607" s="169"/>
    </row>
    <row r="2608" spans="8:8" x14ac:dyDescent="0.25">
      <c r="H2608" s="169"/>
    </row>
    <row r="2609" spans="8:8" x14ac:dyDescent="0.25">
      <c r="H2609" s="169"/>
    </row>
    <row r="2610" spans="8:8" x14ac:dyDescent="0.25">
      <c r="H2610" s="169"/>
    </row>
    <row r="2611" spans="8:8" x14ac:dyDescent="0.25">
      <c r="H2611" s="169"/>
    </row>
    <row r="2612" spans="8:8" x14ac:dyDescent="0.25">
      <c r="H2612" s="169"/>
    </row>
    <row r="2613" spans="8:8" x14ac:dyDescent="0.25">
      <c r="H2613" s="169"/>
    </row>
    <row r="2614" spans="8:8" x14ac:dyDescent="0.25">
      <c r="H2614" s="169"/>
    </row>
    <row r="2615" spans="8:8" x14ac:dyDescent="0.25">
      <c r="H2615" s="169"/>
    </row>
    <row r="2616" spans="8:8" x14ac:dyDescent="0.25">
      <c r="H2616" s="169"/>
    </row>
    <row r="2617" spans="8:8" x14ac:dyDescent="0.25">
      <c r="H2617" s="169"/>
    </row>
    <row r="2618" spans="8:8" x14ac:dyDescent="0.25">
      <c r="H2618" s="169"/>
    </row>
    <row r="2619" spans="8:8" x14ac:dyDescent="0.25">
      <c r="H2619" s="169"/>
    </row>
    <row r="2620" spans="8:8" x14ac:dyDescent="0.25">
      <c r="H2620" s="169"/>
    </row>
    <row r="2621" spans="8:8" x14ac:dyDescent="0.25">
      <c r="H2621" s="169"/>
    </row>
    <row r="2622" spans="8:8" x14ac:dyDescent="0.25">
      <c r="H2622" s="169"/>
    </row>
    <row r="2623" spans="8:8" x14ac:dyDescent="0.25">
      <c r="H2623" s="169"/>
    </row>
    <row r="2624" spans="8:8" x14ac:dyDescent="0.25">
      <c r="H2624" s="169"/>
    </row>
    <row r="2625" spans="8:8" x14ac:dyDescent="0.25">
      <c r="H2625" s="169"/>
    </row>
    <row r="2626" spans="8:8" x14ac:dyDescent="0.25">
      <c r="H2626" s="169"/>
    </row>
    <row r="2627" spans="8:8" x14ac:dyDescent="0.25">
      <c r="H2627" s="169"/>
    </row>
    <row r="2628" spans="8:8" x14ac:dyDescent="0.25">
      <c r="H2628" s="169"/>
    </row>
    <row r="2629" spans="8:8" x14ac:dyDescent="0.25">
      <c r="H2629" s="169"/>
    </row>
    <row r="2630" spans="8:8" x14ac:dyDescent="0.25">
      <c r="H2630" s="169"/>
    </row>
    <row r="2631" spans="8:8" x14ac:dyDescent="0.25">
      <c r="H2631" s="169"/>
    </row>
    <row r="2632" spans="8:8" x14ac:dyDescent="0.25">
      <c r="H2632" s="169"/>
    </row>
    <row r="2633" spans="8:8" x14ac:dyDescent="0.25">
      <c r="H2633" s="169"/>
    </row>
    <row r="2634" spans="8:8" x14ac:dyDescent="0.25">
      <c r="H2634" s="169"/>
    </row>
    <row r="2635" spans="8:8" x14ac:dyDescent="0.25">
      <c r="H2635" s="169"/>
    </row>
    <row r="2636" spans="8:8" x14ac:dyDescent="0.25">
      <c r="H2636" s="169"/>
    </row>
    <row r="2637" spans="8:8" x14ac:dyDescent="0.25">
      <c r="H2637" s="169"/>
    </row>
    <row r="2638" spans="8:8" x14ac:dyDescent="0.25">
      <c r="H2638" s="169"/>
    </row>
    <row r="2639" spans="8:8" x14ac:dyDescent="0.25">
      <c r="H2639" s="169"/>
    </row>
    <row r="2640" spans="8:8" x14ac:dyDescent="0.25">
      <c r="H2640" s="169"/>
    </row>
    <row r="2641" spans="8:8" x14ac:dyDescent="0.25">
      <c r="H2641" s="169"/>
    </row>
    <row r="2642" spans="8:8" x14ac:dyDescent="0.25">
      <c r="H2642" s="169"/>
    </row>
    <row r="2643" spans="8:8" x14ac:dyDescent="0.25">
      <c r="H2643" s="169"/>
    </row>
    <row r="2644" spans="8:8" x14ac:dyDescent="0.25">
      <c r="H2644" s="169"/>
    </row>
    <row r="2645" spans="8:8" x14ac:dyDescent="0.25">
      <c r="H2645" s="169"/>
    </row>
    <row r="2646" spans="8:8" x14ac:dyDescent="0.25">
      <c r="H2646" s="169"/>
    </row>
    <row r="2647" spans="8:8" x14ac:dyDescent="0.25">
      <c r="H2647" s="169"/>
    </row>
    <row r="2648" spans="8:8" x14ac:dyDescent="0.25">
      <c r="H2648" s="169"/>
    </row>
    <row r="2649" spans="8:8" x14ac:dyDescent="0.25">
      <c r="H2649" s="169"/>
    </row>
    <row r="2650" spans="8:8" x14ac:dyDescent="0.25">
      <c r="H2650" s="169"/>
    </row>
    <row r="2651" spans="8:8" x14ac:dyDescent="0.25">
      <c r="H2651" s="169"/>
    </row>
    <row r="2652" spans="8:8" x14ac:dyDescent="0.25">
      <c r="H2652" s="169"/>
    </row>
    <row r="2653" spans="8:8" x14ac:dyDescent="0.25">
      <c r="H2653" s="169"/>
    </row>
    <row r="2654" spans="8:8" x14ac:dyDescent="0.25">
      <c r="H2654" s="169"/>
    </row>
    <row r="2655" spans="8:8" x14ac:dyDescent="0.25">
      <c r="H2655" s="169"/>
    </row>
    <row r="2656" spans="8:8" x14ac:dyDescent="0.25">
      <c r="H2656" s="169"/>
    </row>
    <row r="2657" spans="8:8" x14ac:dyDescent="0.25">
      <c r="H2657" s="169"/>
    </row>
    <row r="2658" spans="8:8" x14ac:dyDescent="0.25">
      <c r="H2658" s="169"/>
    </row>
    <row r="2659" spans="8:8" x14ac:dyDescent="0.25">
      <c r="H2659" s="169"/>
    </row>
    <row r="2660" spans="8:8" x14ac:dyDescent="0.25">
      <c r="H2660" s="169"/>
    </row>
    <row r="2661" spans="8:8" x14ac:dyDescent="0.25">
      <c r="H2661" s="169"/>
    </row>
    <row r="2662" spans="8:8" x14ac:dyDescent="0.25">
      <c r="H2662" s="169"/>
    </row>
    <row r="2663" spans="8:8" x14ac:dyDescent="0.25">
      <c r="H2663" s="169"/>
    </row>
    <row r="2664" spans="8:8" x14ac:dyDescent="0.25">
      <c r="H2664" s="169"/>
    </row>
    <row r="2665" spans="8:8" x14ac:dyDescent="0.25">
      <c r="H2665" s="169"/>
    </row>
    <row r="2666" spans="8:8" x14ac:dyDescent="0.25">
      <c r="H2666" s="169"/>
    </row>
    <row r="2667" spans="8:8" x14ac:dyDescent="0.25">
      <c r="H2667" s="169"/>
    </row>
    <row r="2668" spans="8:8" x14ac:dyDescent="0.25">
      <c r="H2668" s="169"/>
    </row>
    <row r="2669" spans="8:8" x14ac:dyDescent="0.25">
      <c r="H2669" s="169"/>
    </row>
    <row r="2670" spans="8:8" x14ac:dyDescent="0.25">
      <c r="H2670" s="169"/>
    </row>
    <row r="2671" spans="8:8" x14ac:dyDescent="0.25">
      <c r="H2671" s="169"/>
    </row>
    <row r="2672" spans="8:8" x14ac:dyDescent="0.25">
      <c r="H2672" s="169"/>
    </row>
    <row r="2673" spans="8:8" x14ac:dyDescent="0.25">
      <c r="H2673" s="169"/>
    </row>
    <row r="2674" spans="8:8" x14ac:dyDescent="0.25">
      <c r="H2674" s="169"/>
    </row>
    <row r="2675" spans="8:8" x14ac:dyDescent="0.25">
      <c r="H2675" s="169"/>
    </row>
    <row r="2676" spans="8:8" x14ac:dyDescent="0.25">
      <c r="H2676" s="169"/>
    </row>
    <row r="2677" spans="8:8" x14ac:dyDescent="0.25">
      <c r="H2677" s="169"/>
    </row>
    <row r="2678" spans="8:8" x14ac:dyDescent="0.25">
      <c r="H2678" s="169"/>
    </row>
    <row r="2679" spans="8:8" x14ac:dyDescent="0.25">
      <c r="H2679" s="169"/>
    </row>
    <row r="2680" spans="8:8" x14ac:dyDescent="0.25">
      <c r="H2680" s="169"/>
    </row>
    <row r="2681" spans="8:8" x14ac:dyDescent="0.25">
      <c r="H2681" s="169"/>
    </row>
    <row r="2682" spans="8:8" x14ac:dyDescent="0.25">
      <c r="H2682" s="169"/>
    </row>
    <row r="2683" spans="8:8" x14ac:dyDescent="0.25">
      <c r="H2683" s="169"/>
    </row>
    <row r="2684" spans="8:8" x14ac:dyDescent="0.25">
      <c r="H2684" s="169"/>
    </row>
    <row r="2685" spans="8:8" x14ac:dyDescent="0.25">
      <c r="H2685" s="169"/>
    </row>
    <row r="2686" spans="8:8" x14ac:dyDescent="0.25">
      <c r="H2686" s="169"/>
    </row>
    <row r="2687" spans="8:8" x14ac:dyDescent="0.25">
      <c r="H2687" s="169"/>
    </row>
    <row r="2688" spans="8:8" x14ac:dyDescent="0.25">
      <c r="H2688" s="169"/>
    </row>
    <row r="2689" spans="8:8" x14ac:dyDescent="0.25">
      <c r="H2689" s="169"/>
    </row>
    <row r="2690" spans="8:8" x14ac:dyDescent="0.25">
      <c r="H2690" s="169"/>
    </row>
    <row r="2691" spans="8:8" x14ac:dyDescent="0.25">
      <c r="H2691" s="169"/>
    </row>
    <row r="2692" spans="8:8" x14ac:dyDescent="0.25">
      <c r="H2692" s="169"/>
    </row>
    <row r="2693" spans="8:8" x14ac:dyDescent="0.25">
      <c r="H2693" s="169"/>
    </row>
    <row r="2694" spans="8:8" x14ac:dyDescent="0.25">
      <c r="H2694" s="169"/>
    </row>
    <row r="2695" spans="8:8" x14ac:dyDescent="0.25">
      <c r="H2695" s="169"/>
    </row>
    <row r="2696" spans="8:8" x14ac:dyDescent="0.25">
      <c r="H2696" s="169"/>
    </row>
    <row r="2697" spans="8:8" x14ac:dyDescent="0.25">
      <c r="H2697" s="169"/>
    </row>
    <row r="2698" spans="8:8" x14ac:dyDescent="0.25">
      <c r="H2698" s="169"/>
    </row>
    <row r="2699" spans="8:8" x14ac:dyDescent="0.25">
      <c r="H2699" s="169"/>
    </row>
    <row r="2700" spans="8:8" x14ac:dyDescent="0.25">
      <c r="H2700" s="169"/>
    </row>
    <row r="2701" spans="8:8" x14ac:dyDescent="0.25">
      <c r="H2701" s="169"/>
    </row>
    <row r="2702" spans="8:8" x14ac:dyDescent="0.25">
      <c r="H2702" s="169"/>
    </row>
    <row r="2703" spans="8:8" x14ac:dyDescent="0.25">
      <c r="H2703" s="169"/>
    </row>
    <row r="2704" spans="8:8" x14ac:dyDescent="0.25">
      <c r="H2704" s="169"/>
    </row>
    <row r="2705" spans="8:8" x14ac:dyDescent="0.25">
      <c r="H2705" s="169"/>
    </row>
    <row r="2706" spans="8:8" x14ac:dyDescent="0.25">
      <c r="H2706" s="169"/>
    </row>
    <row r="2707" spans="8:8" x14ac:dyDescent="0.25">
      <c r="H2707" s="169"/>
    </row>
    <row r="2708" spans="8:8" x14ac:dyDescent="0.25">
      <c r="H2708" s="169"/>
    </row>
    <row r="2709" spans="8:8" x14ac:dyDescent="0.25">
      <c r="H2709" s="169"/>
    </row>
    <row r="2710" spans="8:8" x14ac:dyDescent="0.25">
      <c r="H2710" s="169"/>
    </row>
    <row r="2711" spans="8:8" x14ac:dyDescent="0.25">
      <c r="H2711" s="169"/>
    </row>
    <row r="2712" spans="8:8" x14ac:dyDescent="0.25">
      <c r="H2712" s="169"/>
    </row>
    <row r="2713" spans="8:8" x14ac:dyDescent="0.25">
      <c r="H2713" s="169"/>
    </row>
    <row r="2714" spans="8:8" x14ac:dyDescent="0.25">
      <c r="H2714" s="169"/>
    </row>
    <row r="2715" spans="8:8" x14ac:dyDescent="0.25">
      <c r="H2715" s="169"/>
    </row>
    <row r="2716" spans="8:8" x14ac:dyDescent="0.25">
      <c r="H2716" s="169"/>
    </row>
    <row r="2717" spans="8:8" x14ac:dyDescent="0.25">
      <c r="H2717" s="169"/>
    </row>
    <row r="2718" spans="8:8" x14ac:dyDescent="0.25">
      <c r="H2718" s="169"/>
    </row>
    <row r="2719" spans="8:8" x14ac:dyDescent="0.25">
      <c r="H2719" s="169"/>
    </row>
    <row r="2720" spans="8:8" x14ac:dyDescent="0.25">
      <c r="H2720" s="169"/>
    </row>
    <row r="2721" spans="8:8" x14ac:dyDescent="0.25">
      <c r="H2721" s="169"/>
    </row>
    <row r="2722" spans="8:8" x14ac:dyDescent="0.25">
      <c r="H2722" s="169"/>
    </row>
    <row r="2723" spans="8:8" x14ac:dyDescent="0.25">
      <c r="H2723" s="169"/>
    </row>
    <row r="2724" spans="8:8" x14ac:dyDescent="0.25">
      <c r="H2724" s="169"/>
    </row>
    <row r="2725" spans="8:8" x14ac:dyDescent="0.25">
      <c r="H2725" s="169"/>
    </row>
    <row r="2726" spans="8:8" x14ac:dyDescent="0.25">
      <c r="H2726" s="169"/>
    </row>
    <row r="2727" spans="8:8" x14ac:dyDescent="0.25">
      <c r="H2727" s="169"/>
    </row>
    <row r="2728" spans="8:8" x14ac:dyDescent="0.25">
      <c r="H2728" s="169"/>
    </row>
    <row r="2729" spans="8:8" x14ac:dyDescent="0.25">
      <c r="H2729" s="169"/>
    </row>
    <row r="2730" spans="8:8" x14ac:dyDescent="0.25">
      <c r="H2730" s="169"/>
    </row>
    <row r="2731" spans="8:8" x14ac:dyDescent="0.25">
      <c r="H2731" s="169"/>
    </row>
    <row r="2732" spans="8:8" x14ac:dyDescent="0.25">
      <c r="H2732" s="169"/>
    </row>
    <row r="2733" spans="8:8" x14ac:dyDescent="0.25">
      <c r="H2733" s="169"/>
    </row>
    <row r="2734" spans="8:8" x14ac:dyDescent="0.25">
      <c r="H2734" s="169"/>
    </row>
    <row r="2735" spans="8:8" x14ac:dyDescent="0.25">
      <c r="H2735" s="169"/>
    </row>
    <row r="2736" spans="8:8" x14ac:dyDescent="0.25">
      <c r="H2736" s="169"/>
    </row>
    <row r="2737" spans="8:8" x14ac:dyDescent="0.25">
      <c r="H2737" s="169"/>
    </row>
    <row r="2738" spans="8:8" x14ac:dyDescent="0.25">
      <c r="H2738" s="169"/>
    </row>
    <row r="2739" spans="8:8" x14ac:dyDescent="0.25">
      <c r="H2739" s="169"/>
    </row>
    <row r="2740" spans="8:8" x14ac:dyDescent="0.25">
      <c r="H2740" s="169"/>
    </row>
    <row r="2741" spans="8:8" x14ac:dyDescent="0.25">
      <c r="H2741" s="169"/>
    </row>
    <row r="2742" spans="8:8" x14ac:dyDescent="0.25">
      <c r="H2742" s="169"/>
    </row>
    <row r="2743" spans="8:8" x14ac:dyDescent="0.25">
      <c r="H2743" s="169"/>
    </row>
    <row r="2744" spans="8:8" x14ac:dyDescent="0.25">
      <c r="H2744" s="169"/>
    </row>
    <row r="2745" spans="8:8" x14ac:dyDescent="0.25">
      <c r="H2745" s="169"/>
    </row>
    <row r="2746" spans="8:8" x14ac:dyDescent="0.25">
      <c r="H2746" s="169"/>
    </row>
    <row r="2747" spans="8:8" x14ac:dyDescent="0.25">
      <c r="H2747" s="169"/>
    </row>
    <row r="2748" spans="8:8" x14ac:dyDescent="0.25">
      <c r="H2748" s="169"/>
    </row>
    <row r="2749" spans="8:8" x14ac:dyDescent="0.25">
      <c r="H2749" s="169"/>
    </row>
    <row r="2750" spans="8:8" x14ac:dyDescent="0.25">
      <c r="H2750" s="169"/>
    </row>
    <row r="2751" spans="8:8" x14ac:dyDescent="0.25">
      <c r="H2751" s="169"/>
    </row>
    <row r="2752" spans="8:8" x14ac:dyDescent="0.25">
      <c r="H2752" s="169"/>
    </row>
    <row r="2753" spans="8:8" x14ac:dyDescent="0.25">
      <c r="H2753" s="169"/>
    </row>
    <row r="2754" spans="8:8" x14ac:dyDescent="0.25">
      <c r="H2754" s="169"/>
    </row>
    <row r="2755" spans="8:8" x14ac:dyDescent="0.25">
      <c r="H2755" s="169"/>
    </row>
    <row r="2756" spans="8:8" x14ac:dyDescent="0.25">
      <c r="H2756" s="169"/>
    </row>
    <row r="2757" spans="8:8" x14ac:dyDescent="0.25">
      <c r="H2757" s="169"/>
    </row>
    <row r="2758" spans="8:8" x14ac:dyDescent="0.25">
      <c r="H2758" s="169"/>
    </row>
    <row r="2759" spans="8:8" x14ac:dyDescent="0.25">
      <c r="H2759" s="169"/>
    </row>
    <row r="2760" spans="8:8" x14ac:dyDescent="0.25">
      <c r="H2760" s="169"/>
    </row>
    <row r="2761" spans="8:8" x14ac:dyDescent="0.25">
      <c r="H2761" s="169"/>
    </row>
    <row r="2762" spans="8:8" x14ac:dyDescent="0.25">
      <c r="H2762" s="169"/>
    </row>
    <row r="2763" spans="8:8" x14ac:dyDescent="0.25">
      <c r="H2763" s="169"/>
    </row>
    <row r="2764" spans="8:8" x14ac:dyDescent="0.25">
      <c r="H2764" s="169"/>
    </row>
    <row r="2765" spans="8:8" x14ac:dyDescent="0.25">
      <c r="H2765" s="169"/>
    </row>
    <row r="2766" spans="8:8" x14ac:dyDescent="0.25">
      <c r="H2766" s="169"/>
    </row>
    <row r="2767" spans="8:8" x14ac:dyDescent="0.25">
      <c r="H2767" s="169"/>
    </row>
    <row r="2768" spans="8:8" x14ac:dyDescent="0.25">
      <c r="H2768" s="169"/>
    </row>
    <row r="2769" spans="8:8" x14ac:dyDescent="0.25">
      <c r="H2769" s="169"/>
    </row>
    <row r="2770" spans="8:8" x14ac:dyDescent="0.25">
      <c r="H2770" s="169"/>
    </row>
    <row r="2771" spans="8:8" x14ac:dyDescent="0.25">
      <c r="H2771" s="169"/>
    </row>
    <row r="2772" spans="8:8" x14ac:dyDescent="0.25">
      <c r="H2772" s="169"/>
    </row>
    <row r="2773" spans="8:8" x14ac:dyDescent="0.25">
      <c r="H2773" s="169"/>
    </row>
    <row r="2774" spans="8:8" x14ac:dyDescent="0.25">
      <c r="H2774" s="169"/>
    </row>
    <row r="2775" spans="8:8" x14ac:dyDescent="0.25">
      <c r="H2775" s="169"/>
    </row>
    <row r="2776" spans="8:8" x14ac:dyDescent="0.25">
      <c r="H2776" s="169"/>
    </row>
    <row r="2777" spans="8:8" x14ac:dyDescent="0.25">
      <c r="H2777" s="169"/>
    </row>
    <row r="2778" spans="8:8" x14ac:dyDescent="0.25">
      <c r="H2778" s="169"/>
    </row>
    <row r="2779" spans="8:8" x14ac:dyDescent="0.25">
      <c r="H2779" s="169"/>
    </row>
    <row r="2780" spans="8:8" x14ac:dyDescent="0.25">
      <c r="H2780" s="169"/>
    </row>
    <row r="2781" spans="8:8" x14ac:dyDescent="0.25">
      <c r="H2781" s="169"/>
    </row>
    <row r="2782" spans="8:8" x14ac:dyDescent="0.25">
      <c r="H2782" s="169"/>
    </row>
    <row r="2783" spans="8:8" x14ac:dyDescent="0.25">
      <c r="H2783" s="169"/>
    </row>
    <row r="2784" spans="8:8" x14ac:dyDescent="0.25">
      <c r="H2784" s="169"/>
    </row>
    <row r="2785" spans="8:8" x14ac:dyDescent="0.25">
      <c r="H2785" s="169"/>
    </row>
    <row r="2786" spans="8:8" x14ac:dyDescent="0.25">
      <c r="H2786" s="169"/>
    </row>
    <row r="2787" spans="8:8" x14ac:dyDescent="0.25">
      <c r="H2787" s="169"/>
    </row>
    <row r="2788" spans="8:8" x14ac:dyDescent="0.25">
      <c r="H2788" s="169"/>
    </row>
    <row r="2789" spans="8:8" x14ac:dyDescent="0.25">
      <c r="H2789" s="169"/>
    </row>
    <row r="2790" spans="8:8" x14ac:dyDescent="0.25">
      <c r="H2790" s="169"/>
    </row>
    <row r="2791" spans="8:8" x14ac:dyDescent="0.25">
      <c r="H2791" s="169"/>
    </row>
    <row r="2792" spans="8:8" x14ac:dyDescent="0.25">
      <c r="H2792" s="169"/>
    </row>
    <row r="2793" spans="8:8" x14ac:dyDescent="0.25">
      <c r="H2793" s="169"/>
    </row>
    <row r="2794" spans="8:8" x14ac:dyDescent="0.25">
      <c r="H2794" s="169"/>
    </row>
    <row r="2795" spans="8:8" x14ac:dyDescent="0.25">
      <c r="H2795" s="169"/>
    </row>
    <row r="2796" spans="8:8" x14ac:dyDescent="0.25">
      <c r="H2796" s="169"/>
    </row>
    <row r="2797" spans="8:8" x14ac:dyDescent="0.25">
      <c r="H2797" s="169"/>
    </row>
    <row r="2798" spans="8:8" x14ac:dyDescent="0.25">
      <c r="H2798" s="169"/>
    </row>
    <row r="2799" spans="8:8" x14ac:dyDescent="0.25">
      <c r="H2799" s="169"/>
    </row>
    <row r="2800" spans="8:8" x14ac:dyDescent="0.25">
      <c r="H2800" s="169"/>
    </row>
    <row r="2801" spans="8:8" x14ac:dyDescent="0.25">
      <c r="H2801" s="169"/>
    </row>
    <row r="2802" spans="8:8" x14ac:dyDescent="0.25">
      <c r="H2802" s="169"/>
    </row>
    <row r="2803" spans="8:8" x14ac:dyDescent="0.25">
      <c r="H2803" s="169"/>
    </row>
    <row r="2804" spans="8:8" x14ac:dyDescent="0.25">
      <c r="H2804" s="169"/>
    </row>
    <row r="2805" spans="8:8" x14ac:dyDescent="0.25">
      <c r="H2805" s="169"/>
    </row>
    <row r="2806" spans="8:8" x14ac:dyDescent="0.25">
      <c r="H2806" s="169"/>
    </row>
    <row r="2807" spans="8:8" x14ac:dyDescent="0.25">
      <c r="H2807" s="169"/>
    </row>
    <row r="2808" spans="8:8" x14ac:dyDescent="0.25">
      <c r="H2808" s="169"/>
    </row>
    <row r="2809" spans="8:8" x14ac:dyDescent="0.25">
      <c r="H2809" s="169"/>
    </row>
    <row r="2810" spans="8:8" x14ac:dyDescent="0.25">
      <c r="H2810" s="169"/>
    </row>
    <row r="2811" spans="8:8" x14ac:dyDescent="0.25">
      <c r="H2811" s="169"/>
    </row>
    <row r="2812" spans="8:8" x14ac:dyDescent="0.25">
      <c r="H2812" s="169"/>
    </row>
    <row r="2813" spans="8:8" x14ac:dyDescent="0.25">
      <c r="H2813" s="169"/>
    </row>
    <row r="2814" spans="8:8" x14ac:dyDescent="0.25">
      <c r="H2814" s="169"/>
    </row>
    <row r="2815" spans="8:8" x14ac:dyDescent="0.25">
      <c r="H2815" s="169"/>
    </row>
    <row r="2816" spans="8:8" x14ac:dyDescent="0.25">
      <c r="H2816" s="169"/>
    </row>
    <row r="2817" spans="8:8" x14ac:dyDescent="0.25">
      <c r="H2817" s="169"/>
    </row>
    <row r="2818" spans="8:8" x14ac:dyDescent="0.25">
      <c r="H2818" s="169"/>
    </row>
    <row r="2819" spans="8:8" x14ac:dyDescent="0.25">
      <c r="H2819" s="169"/>
    </row>
    <row r="2820" spans="8:8" x14ac:dyDescent="0.25">
      <c r="H2820" s="169"/>
    </row>
    <row r="2821" spans="8:8" x14ac:dyDescent="0.25">
      <c r="H2821" s="169"/>
    </row>
    <row r="2822" spans="8:8" x14ac:dyDescent="0.25">
      <c r="H2822" s="169"/>
    </row>
    <row r="2823" spans="8:8" x14ac:dyDescent="0.25">
      <c r="H2823" s="169"/>
    </row>
    <row r="2824" spans="8:8" x14ac:dyDescent="0.25">
      <c r="H2824" s="169"/>
    </row>
    <row r="2825" spans="8:8" x14ac:dyDescent="0.25">
      <c r="H2825" s="169"/>
    </row>
    <row r="2826" spans="8:8" x14ac:dyDescent="0.25">
      <c r="H2826" s="169"/>
    </row>
    <row r="2827" spans="8:8" x14ac:dyDescent="0.25">
      <c r="H2827" s="169"/>
    </row>
    <row r="2828" spans="8:8" x14ac:dyDescent="0.25">
      <c r="H2828" s="169"/>
    </row>
    <row r="2829" spans="8:8" x14ac:dyDescent="0.25">
      <c r="H2829" s="169"/>
    </row>
    <row r="2830" spans="8:8" x14ac:dyDescent="0.25">
      <c r="H2830" s="169"/>
    </row>
    <row r="2831" spans="8:8" x14ac:dyDescent="0.25">
      <c r="H2831" s="169"/>
    </row>
    <row r="2832" spans="8:8" x14ac:dyDescent="0.25">
      <c r="H2832" s="169"/>
    </row>
    <row r="2833" spans="8:8" x14ac:dyDescent="0.25">
      <c r="H2833" s="169"/>
    </row>
    <row r="2834" spans="8:8" x14ac:dyDescent="0.25">
      <c r="H2834" s="169"/>
    </row>
    <row r="2835" spans="8:8" x14ac:dyDescent="0.25">
      <c r="H2835" s="169"/>
    </row>
    <row r="2836" spans="8:8" x14ac:dyDescent="0.25">
      <c r="H2836" s="169"/>
    </row>
    <row r="2837" spans="8:8" x14ac:dyDescent="0.25">
      <c r="H2837" s="169"/>
    </row>
    <row r="2838" spans="8:8" x14ac:dyDescent="0.25">
      <c r="H2838" s="169"/>
    </row>
    <row r="2839" spans="8:8" x14ac:dyDescent="0.25">
      <c r="H2839" s="169"/>
    </row>
    <row r="2840" spans="8:8" x14ac:dyDescent="0.25">
      <c r="H2840" s="169"/>
    </row>
    <row r="2841" spans="8:8" x14ac:dyDescent="0.25">
      <c r="H2841" s="169"/>
    </row>
    <row r="2842" spans="8:8" x14ac:dyDescent="0.25">
      <c r="H2842" s="169"/>
    </row>
    <row r="2843" spans="8:8" x14ac:dyDescent="0.25">
      <c r="H2843" s="169"/>
    </row>
    <row r="2844" spans="8:8" x14ac:dyDescent="0.25">
      <c r="H2844" s="169"/>
    </row>
    <row r="2845" spans="8:8" x14ac:dyDescent="0.25">
      <c r="H2845" s="169"/>
    </row>
    <row r="2846" spans="8:8" x14ac:dyDescent="0.25">
      <c r="H2846" s="169"/>
    </row>
    <row r="2847" spans="8:8" x14ac:dyDescent="0.25">
      <c r="H2847" s="169"/>
    </row>
    <row r="2848" spans="8:8" x14ac:dyDescent="0.25">
      <c r="H2848" s="169"/>
    </row>
    <row r="2849" spans="8:8" x14ac:dyDescent="0.25">
      <c r="H2849" s="169"/>
    </row>
    <row r="2850" spans="8:8" x14ac:dyDescent="0.25">
      <c r="H2850" s="169"/>
    </row>
    <row r="2851" spans="8:8" x14ac:dyDescent="0.25">
      <c r="H2851" s="169"/>
    </row>
    <row r="2852" spans="8:8" x14ac:dyDescent="0.25">
      <c r="H2852" s="169"/>
    </row>
    <row r="2853" spans="8:8" x14ac:dyDescent="0.25">
      <c r="H2853" s="169"/>
    </row>
    <row r="2854" spans="8:8" x14ac:dyDescent="0.25">
      <c r="H2854" s="169"/>
    </row>
    <row r="2855" spans="8:8" x14ac:dyDescent="0.25">
      <c r="H2855" s="169"/>
    </row>
    <row r="2856" spans="8:8" x14ac:dyDescent="0.25">
      <c r="H2856" s="169"/>
    </row>
    <row r="2857" spans="8:8" x14ac:dyDescent="0.25">
      <c r="H2857" s="169"/>
    </row>
    <row r="2858" spans="8:8" x14ac:dyDescent="0.25">
      <c r="H2858" s="169"/>
    </row>
    <row r="2859" spans="8:8" x14ac:dyDescent="0.25">
      <c r="H2859" s="169"/>
    </row>
    <row r="2860" spans="8:8" x14ac:dyDescent="0.25">
      <c r="H2860" s="169"/>
    </row>
    <row r="2861" spans="8:8" x14ac:dyDescent="0.25">
      <c r="H2861" s="169"/>
    </row>
    <row r="2862" spans="8:8" x14ac:dyDescent="0.25">
      <c r="H2862" s="169"/>
    </row>
    <row r="2863" spans="8:8" x14ac:dyDescent="0.25">
      <c r="H2863" s="169"/>
    </row>
    <row r="2864" spans="8:8" x14ac:dyDescent="0.25">
      <c r="H2864" s="169"/>
    </row>
    <row r="2865" spans="8:8" x14ac:dyDescent="0.25">
      <c r="H2865" s="169"/>
    </row>
    <row r="2866" spans="8:8" x14ac:dyDescent="0.25">
      <c r="H2866" s="169"/>
    </row>
    <row r="2867" spans="8:8" x14ac:dyDescent="0.25">
      <c r="H2867" s="169"/>
    </row>
    <row r="2868" spans="8:8" x14ac:dyDescent="0.25">
      <c r="H2868" s="169"/>
    </row>
    <row r="2869" spans="8:8" x14ac:dyDescent="0.25">
      <c r="H2869" s="169"/>
    </row>
    <row r="2870" spans="8:8" x14ac:dyDescent="0.25">
      <c r="H2870" s="169"/>
    </row>
    <row r="2871" spans="8:8" x14ac:dyDescent="0.25">
      <c r="H2871" s="169"/>
    </row>
    <row r="2872" spans="8:8" x14ac:dyDescent="0.25">
      <c r="H2872" s="169"/>
    </row>
    <row r="2873" spans="8:8" x14ac:dyDescent="0.25">
      <c r="H2873" s="169"/>
    </row>
    <row r="2874" spans="8:8" x14ac:dyDescent="0.25">
      <c r="H2874" s="169"/>
    </row>
    <row r="2875" spans="8:8" x14ac:dyDescent="0.25">
      <c r="H2875" s="169"/>
    </row>
    <row r="2876" spans="8:8" x14ac:dyDescent="0.25">
      <c r="H2876" s="169"/>
    </row>
    <row r="2877" spans="8:8" x14ac:dyDescent="0.25">
      <c r="H2877" s="169"/>
    </row>
    <row r="2878" spans="8:8" x14ac:dyDescent="0.25">
      <c r="H2878" s="169"/>
    </row>
    <row r="2879" spans="8:8" x14ac:dyDescent="0.25">
      <c r="H2879" s="169"/>
    </row>
    <row r="2880" spans="8:8" x14ac:dyDescent="0.25">
      <c r="H2880" s="169"/>
    </row>
    <row r="2881" spans="8:8" x14ac:dyDescent="0.25">
      <c r="H2881" s="169"/>
    </row>
    <row r="2882" spans="8:8" x14ac:dyDescent="0.25">
      <c r="H2882" s="169"/>
    </row>
    <row r="2883" spans="8:8" x14ac:dyDescent="0.25">
      <c r="H2883" s="169"/>
    </row>
    <row r="2884" spans="8:8" x14ac:dyDescent="0.25">
      <c r="H2884" s="169"/>
    </row>
    <row r="2885" spans="8:8" x14ac:dyDescent="0.25">
      <c r="H2885" s="169"/>
    </row>
    <row r="2886" spans="8:8" x14ac:dyDescent="0.25">
      <c r="H2886" s="169"/>
    </row>
    <row r="2887" spans="8:8" x14ac:dyDescent="0.25">
      <c r="H2887" s="169"/>
    </row>
    <row r="2888" spans="8:8" x14ac:dyDescent="0.25">
      <c r="H2888" s="169"/>
    </row>
    <row r="2889" spans="8:8" x14ac:dyDescent="0.25">
      <c r="H2889" s="169"/>
    </row>
    <row r="2890" spans="8:8" x14ac:dyDescent="0.25">
      <c r="H2890" s="169"/>
    </row>
    <row r="2891" spans="8:8" x14ac:dyDescent="0.25">
      <c r="H2891" s="169"/>
    </row>
    <row r="2892" spans="8:8" x14ac:dyDescent="0.25">
      <c r="H2892" s="169"/>
    </row>
    <row r="2893" spans="8:8" x14ac:dyDescent="0.25">
      <c r="H2893" s="169"/>
    </row>
    <row r="2894" spans="8:8" x14ac:dyDescent="0.25">
      <c r="H2894" s="169"/>
    </row>
    <row r="2895" spans="8:8" x14ac:dyDescent="0.25">
      <c r="H2895" s="169"/>
    </row>
    <row r="2896" spans="8:8" x14ac:dyDescent="0.25">
      <c r="H2896" s="169"/>
    </row>
    <row r="2897" spans="8:8" x14ac:dyDescent="0.25">
      <c r="H2897" s="169"/>
    </row>
    <row r="2898" spans="8:8" x14ac:dyDescent="0.25">
      <c r="H2898" s="169"/>
    </row>
    <row r="2899" spans="8:8" x14ac:dyDescent="0.25">
      <c r="H2899" s="169"/>
    </row>
    <row r="2900" spans="8:8" x14ac:dyDescent="0.25">
      <c r="H2900" s="169"/>
    </row>
    <row r="2901" spans="8:8" x14ac:dyDescent="0.25">
      <c r="H2901" s="169"/>
    </row>
    <row r="2902" spans="8:8" x14ac:dyDescent="0.25">
      <c r="H2902" s="169"/>
    </row>
    <row r="2903" spans="8:8" x14ac:dyDescent="0.25">
      <c r="H2903" s="169"/>
    </row>
    <row r="2904" spans="8:8" x14ac:dyDescent="0.25">
      <c r="H2904" s="169"/>
    </row>
    <row r="2905" spans="8:8" x14ac:dyDescent="0.25">
      <c r="H2905" s="169"/>
    </row>
    <row r="2906" spans="8:8" x14ac:dyDescent="0.25">
      <c r="H2906" s="169"/>
    </row>
    <row r="2907" spans="8:8" x14ac:dyDescent="0.25">
      <c r="H2907" s="169"/>
    </row>
    <row r="2908" spans="8:8" x14ac:dyDescent="0.25">
      <c r="H2908" s="169"/>
    </row>
    <row r="2909" spans="8:8" x14ac:dyDescent="0.25">
      <c r="H2909" s="169"/>
    </row>
    <row r="2910" spans="8:8" x14ac:dyDescent="0.25">
      <c r="H2910" s="169"/>
    </row>
    <row r="2911" spans="8:8" x14ac:dyDescent="0.25">
      <c r="H2911" s="169"/>
    </row>
    <row r="2912" spans="8:8" x14ac:dyDescent="0.25">
      <c r="H2912" s="169"/>
    </row>
    <row r="2913" spans="8:8" x14ac:dyDescent="0.25">
      <c r="H2913" s="169"/>
    </row>
    <row r="2914" spans="8:8" x14ac:dyDescent="0.25">
      <c r="H2914" s="169"/>
    </row>
    <row r="2915" spans="8:8" x14ac:dyDescent="0.25">
      <c r="H2915" s="169"/>
    </row>
    <row r="2916" spans="8:8" x14ac:dyDescent="0.25">
      <c r="H2916" s="169"/>
    </row>
    <row r="2917" spans="8:8" x14ac:dyDescent="0.25">
      <c r="H2917" s="169"/>
    </row>
    <row r="2918" spans="8:8" x14ac:dyDescent="0.25">
      <c r="H2918" s="169"/>
    </row>
    <row r="2919" spans="8:8" x14ac:dyDescent="0.25">
      <c r="H2919" s="169"/>
    </row>
    <row r="2920" spans="8:8" x14ac:dyDescent="0.25">
      <c r="H2920" s="169"/>
    </row>
    <row r="2921" spans="8:8" x14ac:dyDescent="0.25">
      <c r="H2921" s="169"/>
    </row>
    <row r="2922" spans="8:8" x14ac:dyDescent="0.25">
      <c r="H2922" s="169"/>
    </row>
    <row r="2923" spans="8:8" x14ac:dyDescent="0.25">
      <c r="H2923" s="169"/>
    </row>
    <row r="2924" spans="8:8" x14ac:dyDescent="0.25">
      <c r="H2924" s="169"/>
    </row>
    <row r="2925" spans="8:8" x14ac:dyDescent="0.25">
      <c r="H2925" s="169"/>
    </row>
    <row r="2926" spans="8:8" x14ac:dyDescent="0.25">
      <c r="H2926" s="169"/>
    </row>
    <row r="2927" spans="8:8" x14ac:dyDescent="0.25">
      <c r="H2927" s="169"/>
    </row>
    <row r="2928" spans="8:8" x14ac:dyDescent="0.25">
      <c r="H2928" s="169"/>
    </row>
    <row r="2929" spans="8:8" x14ac:dyDescent="0.25">
      <c r="H2929" s="169"/>
    </row>
    <row r="2930" spans="8:8" x14ac:dyDescent="0.25">
      <c r="H2930" s="169"/>
    </row>
    <row r="2931" spans="8:8" x14ac:dyDescent="0.25">
      <c r="H2931" s="169"/>
    </row>
    <row r="2932" spans="8:8" x14ac:dyDescent="0.25">
      <c r="H2932" s="169"/>
    </row>
    <row r="2933" spans="8:8" x14ac:dyDescent="0.25">
      <c r="H2933" s="169"/>
    </row>
    <row r="2934" spans="8:8" x14ac:dyDescent="0.25">
      <c r="H2934" s="169"/>
    </row>
    <row r="2935" spans="8:8" x14ac:dyDescent="0.25">
      <c r="H2935" s="169"/>
    </row>
    <row r="2936" spans="8:8" x14ac:dyDescent="0.25">
      <c r="H2936" s="169"/>
    </row>
    <row r="2937" spans="8:8" x14ac:dyDescent="0.25">
      <c r="H2937" s="169"/>
    </row>
    <row r="2938" spans="8:8" x14ac:dyDescent="0.25">
      <c r="H2938" s="169"/>
    </row>
    <row r="2939" spans="8:8" x14ac:dyDescent="0.25">
      <c r="H2939" s="169"/>
    </row>
    <row r="2940" spans="8:8" x14ac:dyDescent="0.25">
      <c r="H2940" s="169"/>
    </row>
    <row r="2941" spans="8:8" x14ac:dyDescent="0.25">
      <c r="H2941" s="169"/>
    </row>
    <row r="2942" spans="8:8" x14ac:dyDescent="0.25">
      <c r="H2942" s="169"/>
    </row>
    <row r="2943" spans="8:8" x14ac:dyDescent="0.25">
      <c r="H2943" s="169"/>
    </row>
    <row r="2944" spans="8:8" x14ac:dyDescent="0.25">
      <c r="H2944" s="169"/>
    </row>
    <row r="2945" spans="8:8" x14ac:dyDescent="0.25">
      <c r="H2945" s="169"/>
    </row>
    <row r="2946" spans="8:8" x14ac:dyDescent="0.25">
      <c r="H2946" s="169"/>
    </row>
    <row r="2947" spans="8:8" x14ac:dyDescent="0.25">
      <c r="H2947" s="169"/>
    </row>
    <row r="2948" spans="8:8" x14ac:dyDescent="0.25">
      <c r="H2948" s="169"/>
    </row>
    <row r="2949" spans="8:8" x14ac:dyDescent="0.25">
      <c r="H2949" s="169"/>
    </row>
    <row r="2950" spans="8:8" x14ac:dyDescent="0.25">
      <c r="H2950" s="169"/>
    </row>
    <row r="2951" spans="8:8" x14ac:dyDescent="0.25">
      <c r="H2951" s="169"/>
    </row>
    <row r="2952" spans="8:8" x14ac:dyDescent="0.25">
      <c r="H2952" s="169"/>
    </row>
    <row r="2953" spans="8:8" x14ac:dyDescent="0.25">
      <c r="H2953" s="169"/>
    </row>
    <row r="2954" spans="8:8" x14ac:dyDescent="0.25">
      <c r="H2954" s="169"/>
    </row>
    <row r="2955" spans="8:8" x14ac:dyDescent="0.25">
      <c r="H2955" s="169"/>
    </row>
    <row r="2956" spans="8:8" x14ac:dyDescent="0.25">
      <c r="H2956" s="169"/>
    </row>
    <row r="2957" spans="8:8" x14ac:dyDescent="0.25">
      <c r="H2957" s="169"/>
    </row>
    <row r="2958" spans="8:8" x14ac:dyDescent="0.25">
      <c r="H2958" s="169"/>
    </row>
    <row r="2959" spans="8:8" x14ac:dyDescent="0.25">
      <c r="H2959" s="169"/>
    </row>
    <row r="2960" spans="8:8" x14ac:dyDescent="0.25">
      <c r="H2960" s="169"/>
    </row>
    <row r="2961" spans="8:8" x14ac:dyDescent="0.25">
      <c r="H2961" s="169"/>
    </row>
    <row r="2962" spans="8:8" x14ac:dyDescent="0.25">
      <c r="H2962" s="169"/>
    </row>
    <row r="2963" spans="8:8" x14ac:dyDescent="0.25">
      <c r="H2963" s="169"/>
    </row>
    <row r="2964" spans="8:8" x14ac:dyDescent="0.25">
      <c r="H2964" s="169"/>
    </row>
    <row r="2965" spans="8:8" x14ac:dyDescent="0.25">
      <c r="H2965" s="169"/>
    </row>
    <row r="2966" spans="8:8" x14ac:dyDescent="0.25">
      <c r="H2966" s="169"/>
    </row>
    <row r="2967" spans="8:8" x14ac:dyDescent="0.25">
      <c r="H2967" s="169"/>
    </row>
    <row r="2968" spans="8:8" x14ac:dyDescent="0.25">
      <c r="H2968" s="169"/>
    </row>
    <row r="2969" spans="8:8" x14ac:dyDescent="0.25">
      <c r="H2969" s="169"/>
    </row>
    <row r="2970" spans="8:8" x14ac:dyDescent="0.25">
      <c r="H2970" s="169"/>
    </row>
    <row r="2971" spans="8:8" x14ac:dyDescent="0.25">
      <c r="H2971" s="169"/>
    </row>
    <row r="2972" spans="8:8" x14ac:dyDescent="0.25">
      <c r="H2972" s="169"/>
    </row>
    <row r="2973" spans="8:8" x14ac:dyDescent="0.25">
      <c r="H2973" s="169"/>
    </row>
    <row r="2974" spans="8:8" x14ac:dyDescent="0.25">
      <c r="H2974" s="169"/>
    </row>
    <row r="2975" spans="8:8" x14ac:dyDescent="0.25">
      <c r="H2975" s="169"/>
    </row>
    <row r="2976" spans="8:8" x14ac:dyDescent="0.25">
      <c r="H2976" s="169"/>
    </row>
    <row r="2977" spans="8:8" x14ac:dyDescent="0.25">
      <c r="H2977" s="169"/>
    </row>
    <row r="2978" spans="8:8" x14ac:dyDescent="0.25">
      <c r="H2978" s="169"/>
    </row>
    <row r="2979" spans="8:8" x14ac:dyDescent="0.25">
      <c r="H2979" s="169"/>
    </row>
    <row r="2980" spans="8:8" x14ac:dyDescent="0.25">
      <c r="H2980" s="169"/>
    </row>
    <row r="2981" spans="8:8" x14ac:dyDescent="0.25">
      <c r="H2981" s="169"/>
    </row>
    <row r="2982" spans="8:8" x14ac:dyDescent="0.25">
      <c r="H2982" s="169"/>
    </row>
    <row r="2983" spans="8:8" x14ac:dyDescent="0.25">
      <c r="H2983" s="169"/>
    </row>
    <row r="2984" spans="8:8" x14ac:dyDescent="0.25">
      <c r="H2984" s="169"/>
    </row>
    <row r="2985" spans="8:8" x14ac:dyDescent="0.25">
      <c r="H2985" s="169"/>
    </row>
    <row r="2986" spans="8:8" x14ac:dyDescent="0.25">
      <c r="H2986" s="169"/>
    </row>
    <row r="2987" spans="8:8" x14ac:dyDescent="0.25">
      <c r="H2987" s="169"/>
    </row>
    <row r="2988" spans="8:8" x14ac:dyDescent="0.25">
      <c r="H2988" s="169"/>
    </row>
    <row r="2989" spans="8:8" x14ac:dyDescent="0.25">
      <c r="H2989" s="169"/>
    </row>
    <row r="2990" spans="8:8" x14ac:dyDescent="0.25">
      <c r="H2990" s="169"/>
    </row>
    <row r="2991" spans="8:8" x14ac:dyDescent="0.25">
      <c r="H2991" s="169"/>
    </row>
    <row r="2992" spans="8:8" x14ac:dyDescent="0.25">
      <c r="H2992" s="169"/>
    </row>
    <row r="2993" spans="8:8" x14ac:dyDescent="0.25">
      <c r="H2993" s="169"/>
    </row>
    <row r="2994" spans="8:8" x14ac:dyDescent="0.25">
      <c r="H2994" s="169"/>
    </row>
    <row r="2995" spans="8:8" x14ac:dyDescent="0.25">
      <c r="H2995" s="169"/>
    </row>
    <row r="2996" spans="8:8" x14ac:dyDescent="0.25">
      <c r="H2996" s="169"/>
    </row>
    <row r="2997" spans="8:8" x14ac:dyDescent="0.25">
      <c r="H2997" s="169"/>
    </row>
    <row r="2998" spans="8:8" x14ac:dyDescent="0.25">
      <c r="H2998" s="169"/>
    </row>
    <row r="2999" spans="8:8" x14ac:dyDescent="0.25">
      <c r="H2999" s="169"/>
    </row>
    <row r="3000" spans="8:8" x14ac:dyDescent="0.25">
      <c r="H3000" s="169"/>
    </row>
    <row r="3001" spans="8:8" x14ac:dyDescent="0.25">
      <c r="H3001" s="169"/>
    </row>
    <row r="3002" spans="8:8" x14ac:dyDescent="0.25">
      <c r="H3002" s="169"/>
    </row>
    <row r="3003" spans="8:8" x14ac:dyDescent="0.25">
      <c r="H3003" s="169"/>
    </row>
    <row r="3004" spans="8:8" x14ac:dyDescent="0.25">
      <c r="H3004" s="169"/>
    </row>
    <row r="3005" spans="8:8" x14ac:dyDescent="0.25">
      <c r="H3005" s="169"/>
    </row>
    <row r="3006" spans="8:8" x14ac:dyDescent="0.25">
      <c r="H3006" s="169"/>
    </row>
    <row r="3007" spans="8:8" x14ac:dyDescent="0.25">
      <c r="H3007" s="169"/>
    </row>
    <row r="3008" spans="8:8" x14ac:dyDescent="0.25">
      <c r="H3008" s="169"/>
    </row>
    <row r="3009" spans="8:8" x14ac:dyDescent="0.25">
      <c r="H3009" s="169"/>
    </row>
    <row r="3010" spans="8:8" x14ac:dyDescent="0.25">
      <c r="H3010" s="169"/>
    </row>
    <row r="3011" spans="8:8" x14ac:dyDescent="0.25">
      <c r="H3011" s="169"/>
    </row>
    <row r="3012" spans="8:8" x14ac:dyDescent="0.25">
      <c r="H3012" s="169"/>
    </row>
    <row r="3013" spans="8:8" x14ac:dyDescent="0.25">
      <c r="H3013" s="169"/>
    </row>
    <row r="3014" spans="8:8" x14ac:dyDescent="0.25">
      <c r="H3014" s="169"/>
    </row>
    <row r="3015" spans="8:8" x14ac:dyDescent="0.25">
      <c r="H3015" s="169"/>
    </row>
    <row r="3016" spans="8:8" x14ac:dyDescent="0.25">
      <c r="H3016" s="169"/>
    </row>
    <row r="3017" spans="8:8" x14ac:dyDescent="0.25">
      <c r="H3017" s="169"/>
    </row>
    <row r="3018" spans="8:8" x14ac:dyDescent="0.25">
      <c r="H3018" s="169"/>
    </row>
    <row r="3019" spans="8:8" x14ac:dyDescent="0.25">
      <c r="H3019" s="169"/>
    </row>
    <row r="3020" spans="8:8" x14ac:dyDescent="0.25">
      <c r="H3020" s="169"/>
    </row>
    <row r="3021" spans="8:8" x14ac:dyDescent="0.25">
      <c r="H3021" s="169"/>
    </row>
    <row r="3022" spans="8:8" x14ac:dyDescent="0.25">
      <c r="H3022" s="169"/>
    </row>
    <row r="3023" spans="8:8" x14ac:dyDescent="0.25">
      <c r="H3023" s="169"/>
    </row>
    <row r="3024" spans="8:8" x14ac:dyDescent="0.25">
      <c r="H3024" s="169"/>
    </row>
    <row r="3025" spans="8:8" x14ac:dyDescent="0.25">
      <c r="H3025" s="169"/>
    </row>
    <row r="3026" spans="8:8" x14ac:dyDescent="0.25">
      <c r="H3026" s="169"/>
    </row>
    <row r="3027" spans="8:8" x14ac:dyDescent="0.25">
      <c r="H3027" s="169"/>
    </row>
    <row r="3028" spans="8:8" x14ac:dyDescent="0.25">
      <c r="H3028" s="169"/>
    </row>
    <row r="3029" spans="8:8" x14ac:dyDescent="0.25">
      <c r="H3029" s="169"/>
    </row>
    <row r="3030" spans="8:8" x14ac:dyDescent="0.25">
      <c r="H3030" s="169"/>
    </row>
    <row r="3031" spans="8:8" x14ac:dyDescent="0.25">
      <c r="H3031" s="169"/>
    </row>
    <row r="3032" spans="8:8" x14ac:dyDescent="0.25">
      <c r="H3032" s="169"/>
    </row>
    <row r="3033" spans="8:8" x14ac:dyDescent="0.25">
      <c r="H3033" s="169"/>
    </row>
    <row r="3034" spans="8:8" x14ac:dyDescent="0.25">
      <c r="H3034" s="169"/>
    </row>
    <row r="3035" spans="8:8" x14ac:dyDescent="0.25">
      <c r="H3035" s="169"/>
    </row>
    <row r="3036" spans="8:8" x14ac:dyDescent="0.25">
      <c r="H3036" s="169"/>
    </row>
    <row r="3037" spans="8:8" x14ac:dyDescent="0.25">
      <c r="H3037" s="169"/>
    </row>
    <row r="3038" spans="8:8" x14ac:dyDescent="0.25">
      <c r="H3038" s="169"/>
    </row>
    <row r="3039" spans="8:8" x14ac:dyDescent="0.25">
      <c r="H3039" s="169"/>
    </row>
    <row r="3040" spans="8:8" x14ac:dyDescent="0.25">
      <c r="H3040" s="169"/>
    </row>
    <row r="3041" spans="8:8" x14ac:dyDescent="0.25">
      <c r="H3041" s="169"/>
    </row>
    <row r="3042" spans="8:8" x14ac:dyDescent="0.25">
      <c r="H3042" s="169"/>
    </row>
    <row r="3043" spans="8:8" x14ac:dyDescent="0.25">
      <c r="H3043" s="169"/>
    </row>
    <row r="3044" spans="8:8" x14ac:dyDescent="0.25">
      <c r="H3044" s="169"/>
    </row>
    <row r="3045" spans="8:8" x14ac:dyDescent="0.25">
      <c r="H3045" s="169"/>
    </row>
    <row r="3046" spans="8:8" x14ac:dyDescent="0.25">
      <c r="H3046" s="169"/>
    </row>
    <row r="3047" spans="8:8" x14ac:dyDescent="0.25">
      <c r="H3047" s="169"/>
    </row>
    <row r="3048" spans="8:8" x14ac:dyDescent="0.25">
      <c r="H3048" s="169"/>
    </row>
    <row r="3049" spans="8:8" x14ac:dyDescent="0.25">
      <c r="H3049" s="169"/>
    </row>
    <row r="3050" spans="8:8" x14ac:dyDescent="0.25">
      <c r="H3050" s="169"/>
    </row>
    <row r="3051" spans="8:8" x14ac:dyDescent="0.25">
      <c r="H3051" s="169"/>
    </row>
    <row r="3052" spans="8:8" x14ac:dyDescent="0.25">
      <c r="H3052" s="169"/>
    </row>
    <row r="3053" spans="8:8" x14ac:dyDescent="0.25">
      <c r="H3053" s="169"/>
    </row>
    <row r="3054" spans="8:8" x14ac:dyDescent="0.25">
      <c r="H3054" s="169"/>
    </row>
    <row r="3055" spans="8:8" x14ac:dyDescent="0.25">
      <c r="H3055" s="169"/>
    </row>
    <row r="3056" spans="8:8" x14ac:dyDescent="0.25">
      <c r="H3056" s="169"/>
    </row>
    <row r="3057" spans="8:8" x14ac:dyDescent="0.25">
      <c r="H3057" s="169"/>
    </row>
    <row r="3058" spans="8:8" x14ac:dyDescent="0.25">
      <c r="H3058" s="169"/>
    </row>
    <row r="3059" spans="8:8" x14ac:dyDescent="0.25">
      <c r="H3059" s="169"/>
    </row>
    <row r="3060" spans="8:8" x14ac:dyDescent="0.25">
      <c r="H3060" s="169"/>
    </row>
    <row r="3061" spans="8:8" x14ac:dyDescent="0.25">
      <c r="H3061" s="169"/>
    </row>
    <row r="3062" spans="8:8" x14ac:dyDescent="0.25">
      <c r="H3062" s="169"/>
    </row>
    <row r="3063" spans="8:8" x14ac:dyDescent="0.25">
      <c r="H3063" s="169"/>
    </row>
    <row r="3064" spans="8:8" x14ac:dyDescent="0.25">
      <c r="H3064" s="169"/>
    </row>
    <row r="3065" spans="8:8" x14ac:dyDescent="0.25">
      <c r="H3065" s="169"/>
    </row>
    <row r="3066" spans="8:8" x14ac:dyDescent="0.25">
      <c r="H3066" s="169"/>
    </row>
    <row r="3067" spans="8:8" x14ac:dyDescent="0.25">
      <c r="H3067" s="169"/>
    </row>
    <row r="3068" spans="8:8" x14ac:dyDescent="0.25">
      <c r="H3068" s="169"/>
    </row>
    <row r="3069" spans="8:8" x14ac:dyDescent="0.25">
      <c r="H3069" s="169"/>
    </row>
    <row r="3070" spans="8:8" x14ac:dyDescent="0.25">
      <c r="H3070" s="169"/>
    </row>
    <row r="3071" spans="8:8" x14ac:dyDescent="0.25">
      <c r="H3071" s="169"/>
    </row>
    <row r="3072" spans="8:8" x14ac:dyDescent="0.25">
      <c r="H3072" s="169"/>
    </row>
    <row r="3073" spans="8:8" x14ac:dyDescent="0.25">
      <c r="H3073" s="169"/>
    </row>
    <row r="3074" spans="8:8" x14ac:dyDescent="0.25">
      <c r="H3074" s="169"/>
    </row>
    <row r="3075" spans="8:8" x14ac:dyDescent="0.25">
      <c r="H3075" s="169"/>
    </row>
    <row r="3076" spans="8:8" x14ac:dyDescent="0.25">
      <c r="H3076" s="169"/>
    </row>
    <row r="3077" spans="8:8" x14ac:dyDescent="0.25">
      <c r="H3077" s="169"/>
    </row>
    <row r="3078" spans="8:8" x14ac:dyDescent="0.25">
      <c r="H3078" s="169"/>
    </row>
    <row r="3079" spans="8:8" x14ac:dyDescent="0.25">
      <c r="H3079" s="169"/>
    </row>
    <row r="3080" spans="8:8" x14ac:dyDescent="0.25">
      <c r="H3080" s="169"/>
    </row>
    <row r="3081" spans="8:8" x14ac:dyDescent="0.25">
      <c r="H3081" s="169"/>
    </row>
    <row r="3082" spans="8:8" x14ac:dyDescent="0.25">
      <c r="H3082" s="169"/>
    </row>
    <row r="3083" spans="8:8" x14ac:dyDescent="0.25">
      <c r="H3083" s="169"/>
    </row>
    <row r="3084" spans="8:8" x14ac:dyDescent="0.25">
      <c r="H3084" s="169"/>
    </row>
    <row r="3085" spans="8:8" x14ac:dyDescent="0.25">
      <c r="H3085" s="169"/>
    </row>
    <row r="3086" spans="8:8" x14ac:dyDescent="0.25">
      <c r="H3086" s="169"/>
    </row>
    <row r="3087" spans="8:8" x14ac:dyDescent="0.25">
      <c r="H3087" s="169"/>
    </row>
    <row r="3088" spans="8:8" x14ac:dyDescent="0.25">
      <c r="H3088" s="169"/>
    </row>
    <row r="3089" spans="8:8" x14ac:dyDescent="0.25">
      <c r="H3089" s="169"/>
    </row>
    <row r="3090" spans="8:8" x14ac:dyDescent="0.25">
      <c r="H3090" s="169"/>
    </row>
    <row r="3091" spans="8:8" x14ac:dyDescent="0.25">
      <c r="H3091" s="169"/>
    </row>
    <row r="3092" spans="8:8" x14ac:dyDescent="0.25">
      <c r="H3092" s="169"/>
    </row>
    <row r="3093" spans="8:8" x14ac:dyDescent="0.25">
      <c r="H3093" s="169"/>
    </row>
    <row r="3094" spans="8:8" x14ac:dyDescent="0.25">
      <c r="H3094" s="169"/>
    </row>
    <row r="3095" spans="8:8" x14ac:dyDescent="0.25">
      <c r="H3095" s="169"/>
    </row>
    <row r="3096" spans="8:8" x14ac:dyDescent="0.25">
      <c r="H3096" s="169"/>
    </row>
    <row r="3097" spans="8:8" x14ac:dyDescent="0.25">
      <c r="H3097" s="169"/>
    </row>
    <row r="3098" spans="8:8" x14ac:dyDescent="0.25">
      <c r="H3098" s="169"/>
    </row>
    <row r="3099" spans="8:8" x14ac:dyDescent="0.25">
      <c r="H3099" s="169"/>
    </row>
    <row r="3100" spans="8:8" x14ac:dyDescent="0.25">
      <c r="H3100" s="169"/>
    </row>
    <row r="3101" spans="8:8" x14ac:dyDescent="0.25">
      <c r="H3101" s="169"/>
    </row>
    <row r="3102" spans="8:8" x14ac:dyDescent="0.25">
      <c r="H3102" s="169"/>
    </row>
    <row r="3103" spans="8:8" x14ac:dyDescent="0.25">
      <c r="H3103" s="169"/>
    </row>
    <row r="3104" spans="8:8" x14ac:dyDescent="0.25">
      <c r="H3104" s="169"/>
    </row>
    <row r="3105" spans="8:8" x14ac:dyDescent="0.25">
      <c r="H3105" s="169"/>
    </row>
    <row r="3106" spans="8:8" x14ac:dyDescent="0.25">
      <c r="H3106" s="169"/>
    </row>
    <row r="3107" spans="8:8" x14ac:dyDescent="0.25">
      <c r="H3107" s="169"/>
    </row>
    <row r="3108" spans="8:8" x14ac:dyDescent="0.25">
      <c r="H3108" s="169"/>
    </row>
    <row r="3109" spans="8:8" x14ac:dyDescent="0.25">
      <c r="H3109" s="169"/>
    </row>
    <row r="3110" spans="8:8" x14ac:dyDescent="0.25">
      <c r="H3110" s="169"/>
    </row>
    <row r="3111" spans="8:8" x14ac:dyDescent="0.25">
      <c r="H3111" s="169"/>
    </row>
    <row r="3112" spans="8:8" x14ac:dyDescent="0.25">
      <c r="H3112" s="169"/>
    </row>
    <row r="3113" spans="8:8" x14ac:dyDescent="0.25">
      <c r="H3113" s="169"/>
    </row>
    <row r="3114" spans="8:8" x14ac:dyDescent="0.25">
      <c r="H3114" s="169"/>
    </row>
    <row r="3115" spans="8:8" x14ac:dyDescent="0.25">
      <c r="H3115" s="169"/>
    </row>
    <row r="3116" spans="8:8" x14ac:dyDescent="0.25">
      <c r="H3116" s="169"/>
    </row>
    <row r="3117" spans="8:8" x14ac:dyDescent="0.25">
      <c r="H3117" s="169"/>
    </row>
    <row r="3118" spans="8:8" x14ac:dyDescent="0.25">
      <c r="H3118" s="169"/>
    </row>
    <row r="3119" spans="8:8" x14ac:dyDescent="0.25">
      <c r="H3119" s="169"/>
    </row>
    <row r="3120" spans="8:8" x14ac:dyDescent="0.25">
      <c r="H3120" s="169"/>
    </row>
    <row r="3121" spans="8:8" x14ac:dyDescent="0.25">
      <c r="H3121" s="169"/>
    </row>
    <row r="3122" spans="8:8" x14ac:dyDescent="0.25">
      <c r="H3122" s="169"/>
    </row>
    <row r="3123" spans="8:8" x14ac:dyDescent="0.25">
      <c r="H3123" s="169"/>
    </row>
    <row r="3124" spans="8:8" x14ac:dyDescent="0.25">
      <c r="H3124" s="169"/>
    </row>
    <row r="3125" spans="8:8" x14ac:dyDescent="0.25">
      <c r="H3125" s="169"/>
    </row>
    <row r="3126" spans="8:8" x14ac:dyDescent="0.25">
      <c r="H3126" s="169"/>
    </row>
    <row r="3127" spans="8:8" x14ac:dyDescent="0.25">
      <c r="H3127" s="169"/>
    </row>
    <row r="3128" spans="8:8" x14ac:dyDescent="0.25">
      <c r="H3128" s="169"/>
    </row>
    <row r="3129" spans="8:8" x14ac:dyDescent="0.25">
      <c r="H3129" s="169"/>
    </row>
    <row r="3130" spans="8:8" x14ac:dyDescent="0.25">
      <c r="H3130" s="169"/>
    </row>
    <row r="3131" spans="8:8" x14ac:dyDescent="0.25">
      <c r="H3131" s="169"/>
    </row>
    <row r="3132" spans="8:8" x14ac:dyDescent="0.25">
      <c r="H3132" s="169"/>
    </row>
    <row r="3133" spans="8:8" x14ac:dyDescent="0.25">
      <c r="H3133" s="169"/>
    </row>
    <row r="3134" spans="8:8" x14ac:dyDescent="0.25">
      <c r="H3134" s="169"/>
    </row>
    <row r="3135" spans="8:8" x14ac:dyDescent="0.25">
      <c r="H3135" s="169"/>
    </row>
    <row r="3136" spans="8:8" x14ac:dyDescent="0.25">
      <c r="H3136" s="169"/>
    </row>
    <row r="3137" spans="8:8" x14ac:dyDescent="0.25">
      <c r="H3137" s="169"/>
    </row>
    <row r="3138" spans="8:8" x14ac:dyDescent="0.25">
      <c r="H3138" s="169"/>
    </row>
    <row r="3139" spans="8:8" x14ac:dyDescent="0.25">
      <c r="H3139" s="169"/>
    </row>
    <row r="3140" spans="8:8" x14ac:dyDescent="0.25">
      <c r="H3140" s="169"/>
    </row>
    <row r="3141" spans="8:8" x14ac:dyDescent="0.25">
      <c r="H3141" s="169"/>
    </row>
    <row r="3142" spans="8:8" x14ac:dyDescent="0.25">
      <c r="H3142" s="169"/>
    </row>
    <row r="3143" spans="8:8" x14ac:dyDescent="0.25">
      <c r="H3143" s="169"/>
    </row>
    <row r="3144" spans="8:8" x14ac:dyDescent="0.25">
      <c r="H3144" s="169"/>
    </row>
    <row r="3145" spans="8:8" x14ac:dyDescent="0.25">
      <c r="H3145" s="169"/>
    </row>
    <row r="3146" spans="8:8" x14ac:dyDescent="0.25">
      <c r="H3146" s="169"/>
    </row>
    <row r="3147" spans="8:8" x14ac:dyDescent="0.25">
      <c r="H3147" s="169"/>
    </row>
    <row r="3148" spans="8:8" x14ac:dyDescent="0.25">
      <c r="H3148" s="169"/>
    </row>
    <row r="3149" spans="8:8" x14ac:dyDescent="0.25">
      <c r="H3149" s="169"/>
    </row>
    <row r="3150" spans="8:8" x14ac:dyDescent="0.25">
      <c r="H3150" s="169"/>
    </row>
    <row r="3151" spans="8:8" x14ac:dyDescent="0.25">
      <c r="H3151" s="169"/>
    </row>
    <row r="3152" spans="8:8" x14ac:dyDescent="0.25">
      <c r="H3152" s="169"/>
    </row>
    <row r="3153" spans="8:8" x14ac:dyDescent="0.25">
      <c r="H3153" s="169"/>
    </row>
    <row r="3154" spans="8:8" x14ac:dyDescent="0.25">
      <c r="H3154" s="169"/>
    </row>
    <row r="3155" spans="8:8" x14ac:dyDescent="0.25">
      <c r="H3155" s="169"/>
    </row>
    <row r="3156" spans="8:8" x14ac:dyDescent="0.25">
      <c r="H3156" s="169"/>
    </row>
    <row r="3157" spans="8:8" x14ac:dyDescent="0.25">
      <c r="H3157" s="169"/>
    </row>
    <row r="3158" spans="8:8" x14ac:dyDescent="0.25">
      <c r="H3158" s="169"/>
    </row>
    <row r="3159" spans="8:8" x14ac:dyDescent="0.25">
      <c r="H3159" s="169"/>
    </row>
    <row r="3160" spans="8:8" x14ac:dyDescent="0.25">
      <c r="H3160" s="169"/>
    </row>
    <row r="3161" spans="8:8" x14ac:dyDescent="0.25">
      <c r="H3161" s="169"/>
    </row>
    <row r="3162" spans="8:8" x14ac:dyDescent="0.25">
      <c r="H3162" s="169"/>
    </row>
    <row r="3163" spans="8:8" x14ac:dyDescent="0.25">
      <c r="H3163" s="169"/>
    </row>
    <row r="3164" spans="8:8" x14ac:dyDescent="0.25">
      <c r="H3164" s="169"/>
    </row>
    <row r="3165" spans="8:8" x14ac:dyDescent="0.25">
      <c r="H3165" s="169"/>
    </row>
    <row r="3166" spans="8:8" x14ac:dyDescent="0.25">
      <c r="H3166" s="169"/>
    </row>
    <row r="3167" spans="8:8" x14ac:dyDescent="0.25">
      <c r="H3167" s="169"/>
    </row>
    <row r="3168" spans="8:8" x14ac:dyDescent="0.25">
      <c r="H3168" s="169"/>
    </row>
    <row r="3169" spans="8:8" x14ac:dyDescent="0.25">
      <c r="H3169" s="169"/>
    </row>
    <row r="3170" spans="8:8" x14ac:dyDescent="0.25">
      <c r="H3170" s="169"/>
    </row>
    <row r="3171" spans="8:8" x14ac:dyDescent="0.25">
      <c r="H3171" s="169"/>
    </row>
    <row r="3172" spans="8:8" x14ac:dyDescent="0.25">
      <c r="H3172" s="169"/>
    </row>
    <row r="3173" spans="8:8" x14ac:dyDescent="0.25">
      <c r="H3173" s="169"/>
    </row>
    <row r="3174" spans="8:8" x14ac:dyDescent="0.25">
      <c r="H3174" s="169"/>
    </row>
    <row r="3175" spans="8:8" x14ac:dyDescent="0.25">
      <c r="H3175" s="169"/>
    </row>
    <row r="3176" spans="8:8" x14ac:dyDescent="0.25">
      <c r="H3176" s="169"/>
    </row>
    <row r="3177" spans="8:8" x14ac:dyDescent="0.25">
      <c r="H3177" s="169"/>
    </row>
    <row r="3178" spans="8:8" x14ac:dyDescent="0.25">
      <c r="H3178" s="169"/>
    </row>
    <row r="3179" spans="8:8" x14ac:dyDescent="0.25">
      <c r="H3179" s="169"/>
    </row>
    <row r="3180" spans="8:8" x14ac:dyDescent="0.25">
      <c r="H3180" s="169"/>
    </row>
    <row r="3181" spans="8:8" x14ac:dyDescent="0.25">
      <c r="H3181" s="169"/>
    </row>
    <row r="3182" spans="8:8" x14ac:dyDescent="0.25">
      <c r="H3182" s="169"/>
    </row>
    <row r="3183" spans="8:8" x14ac:dyDescent="0.25">
      <c r="H3183" s="169"/>
    </row>
    <row r="3184" spans="8:8" x14ac:dyDescent="0.25">
      <c r="H3184" s="169"/>
    </row>
    <row r="3185" spans="8:8" x14ac:dyDescent="0.25">
      <c r="H3185" s="169"/>
    </row>
    <row r="3186" spans="8:8" x14ac:dyDescent="0.25">
      <c r="H3186" s="169"/>
    </row>
    <row r="3187" spans="8:8" x14ac:dyDescent="0.25">
      <c r="H3187" s="169"/>
    </row>
    <row r="3188" spans="8:8" x14ac:dyDescent="0.25">
      <c r="H3188" s="169"/>
    </row>
    <row r="3189" spans="8:8" x14ac:dyDescent="0.25">
      <c r="H3189" s="169"/>
    </row>
    <row r="3190" spans="8:8" x14ac:dyDescent="0.25">
      <c r="H3190" s="169"/>
    </row>
    <row r="3191" spans="8:8" x14ac:dyDescent="0.25">
      <c r="H3191" s="169"/>
    </row>
    <row r="3192" spans="8:8" x14ac:dyDescent="0.25">
      <c r="H3192" s="169"/>
    </row>
    <row r="3193" spans="8:8" x14ac:dyDescent="0.25">
      <c r="H3193" s="169"/>
    </row>
    <row r="3194" spans="8:8" x14ac:dyDescent="0.25">
      <c r="H3194" s="169"/>
    </row>
    <row r="3195" spans="8:8" x14ac:dyDescent="0.25">
      <c r="H3195" s="169"/>
    </row>
    <row r="3196" spans="8:8" x14ac:dyDescent="0.25">
      <c r="H3196" s="169"/>
    </row>
    <row r="3197" spans="8:8" x14ac:dyDescent="0.25">
      <c r="H3197" s="169"/>
    </row>
    <row r="3198" spans="8:8" x14ac:dyDescent="0.25">
      <c r="H3198" s="169"/>
    </row>
    <row r="3199" spans="8:8" x14ac:dyDescent="0.25">
      <c r="H3199" s="169"/>
    </row>
    <row r="3200" spans="8:8" x14ac:dyDescent="0.25">
      <c r="H3200" s="169"/>
    </row>
    <row r="3201" spans="8:8" x14ac:dyDescent="0.25">
      <c r="H3201" s="169"/>
    </row>
    <row r="3202" spans="8:8" x14ac:dyDescent="0.25">
      <c r="H3202" s="169"/>
    </row>
    <row r="3203" spans="8:8" x14ac:dyDescent="0.25">
      <c r="H3203" s="169"/>
    </row>
    <row r="3204" spans="8:8" x14ac:dyDescent="0.25">
      <c r="H3204" s="169"/>
    </row>
    <row r="3205" spans="8:8" x14ac:dyDescent="0.25">
      <c r="H3205" s="169"/>
    </row>
    <row r="3206" spans="8:8" x14ac:dyDescent="0.25">
      <c r="H3206" s="169"/>
    </row>
    <row r="3207" spans="8:8" x14ac:dyDescent="0.25">
      <c r="H3207" s="169"/>
    </row>
    <row r="3208" spans="8:8" x14ac:dyDescent="0.25">
      <c r="H3208" s="169"/>
    </row>
    <row r="3209" spans="8:8" x14ac:dyDescent="0.25">
      <c r="H3209" s="169"/>
    </row>
    <row r="3210" spans="8:8" x14ac:dyDescent="0.25">
      <c r="H3210" s="169"/>
    </row>
    <row r="3211" spans="8:8" x14ac:dyDescent="0.25">
      <c r="H3211" s="169"/>
    </row>
    <row r="3212" spans="8:8" x14ac:dyDescent="0.25">
      <c r="H3212" s="169"/>
    </row>
    <row r="3213" spans="8:8" x14ac:dyDescent="0.25">
      <c r="H3213" s="169"/>
    </row>
    <row r="3214" spans="8:8" x14ac:dyDescent="0.25">
      <c r="H3214" s="169"/>
    </row>
    <row r="3215" spans="8:8" x14ac:dyDescent="0.25">
      <c r="H3215" s="169"/>
    </row>
    <row r="3216" spans="8:8" x14ac:dyDescent="0.25">
      <c r="H3216" s="169"/>
    </row>
    <row r="3217" spans="8:8" x14ac:dyDescent="0.25">
      <c r="H3217" s="169"/>
    </row>
    <row r="3218" spans="8:8" x14ac:dyDescent="0.25">
      <c r="H3218" s="169"/>
    </row>
    <row r="3219" spans="8:8" x14ac:dyDescent="0.25">
      <c r="H3219" s="169"/>
    </row>
    <row r="3220" spans="8:8" x14ac:dyDescent="0.25">
      <c r="H3220" s="169"/>
    </row>
    <row r="3221" spans="8:8" x14ac:dyDescent="0.25">
      <c r="H3221" s="169"/>
    </row>
    <row r="3222" spans="8:8" x14ac:dyDescent="0.25">
      <c r="H3222" s="169"/>
    </row>
    <row r="3223" spans="8:8" x14ac:dyDescent="0.25">
      <c r="H3223" s="169"/>
    </row>
    <row r="3224" spans="8:8" x14ac:dyDescent="0.25">
      <c r="H3224" s="169"/>
    </row>
    <row r="3225" spans="8:8" x14ac:dyDescent="0.25">
      <c r="H3225" s="169"/>
    </row>
    <row r="3226" spans="8:8" x14ac:dyDescent="0.25">
      <c r="H3226" s="169"/>
    </row>
    <row r="3227" spans="8:8" x14ac:dyDescent="0.25">
      <c r="H3227" s="169"/>
    </row>
    <row r="3228" spans="8:8" x14ac:dyDescent="0.25">
      <c r="H3228" s="169"/>
    </row>
    <row r="3229" spans="8:8" x14ac:dyDescent="0.25">
      <c r="H3229" s="169"/>
    </row>
    <row r="3230" spans="8:8" x14ac:dyDescent="0.25">
      <c r="H3230" s="169"/>
    </row>
    <row r="3231" spans="8:8" x14ac:dyDescent="0.25">
      <c r="H3231" s="169"/>
    </row>
    <row r="3232" spans="8:8" x14ac:dyDescent="0.25">
      <c r="H3232" s="169"/>
    </row>
    <row r="3233" spans="8:8" x14ac:dyDescent="0.25">
      <c r="H3233" s="169"/>
    </row>
    <row r="3234" spans="8:8" x14ac:dyDescent="0.25">
      <c r="H3234" s="169"/>
    </row>
    <row r="3235" spans="8:8" x14ac:dyDescent="0.25">
      <c r="H3235" s="169"/>
    </row>
    <row r="3236" spans="8:8" x14ac:dyDescent="0.25">
      <c r="H3236" s="169"/>
    </row>
    <row r="3237" spans="8:8" x14ac:dyDescent="0.25">
      <c r="H3237" s="169"/>
    </row>
    <row r="3238" spans="8:8" x14ac:dyDescent="0.25">
      <c r="H3238" s="169"/>
    </row>
    <row r="3239" spans="8:8" x14ac:dyDescent="0.25">
      <c r="H3239" s="169"/>
    </row>
    <row r="3240" spans="8:8" x14ac:dyDescent="0.25">
      <c r="H3240" s="169"/>
    </row>
    <row r="3241" spans="8:8" x14ac:dyDescent="0.25">
      <c r="H3241" s="169"/>
    </row>
    <row r="3242" spans="8:8" x14ac:dyDescent="0.25">
      <c r="H3242" s="169"/>
    </row>
    <row r="3243" spans="8:8" x14ac:dyDescent="0.25">
      <c r="H3243" s="169"/>
    </row>
    <row r="3244" spans="8:8" x14ac:dyDescent="0.25">
      <c r="H3244" s="169"/>
    </row>
    <row r="3245" spans="8:8" x14ac:dyDescent="0.25">
      <c r="H3245" s="169"/>
    </row>
    <row r="3246" spans="8:8" x14ac:dyDescent="0.25">
      <c r="H3246" s="169"/>
    </row>
    <row r="3247" spans="8:8" x14ac:dyDescent="0.25">
      <c r="H3247" s="169"/>
    </row>
    <row r="3248" spans="8:8" x14ac:dyDescent="0.25">
      <c r="H3248" s="169"/>
    </row>
    <row r="3249" spans="8:8" x14ac:dyDescent="0.25">
      <c r="H3249" s="169"/>
    </row>
    <row r="3250" spans="8:8" x14ac:dyDescent="0.25">
      <c r="H3250" s="169"/>
    </row>
    <row r="3251" spans="8:8" x14ac:dyDescent="0.25">
      <c r="H3251" s="169"/>
    </row>
    <row r="3252" spans="8:8" x14ac:dyDescent="0.25">
      <c r="H3252" s="169"/>
    </row>
    <row r="3253" spans="8:8" x14ac:dyDescent="0.25">
      <c r="H3253" s="169"/>
    </row>
    <row r="3254" spans="8:8" x14ac:dyDescent="0.25">
      <c r="H3254" s="169"/>
    </row>
    <row r="3255" spans="8:8" x14ac:dyDescent="0.25">
      <c r="H3255" s="169"/>
    </row>
    <row r="3256" spans="8:8" x14ac:dyDescent="0.25">
      <c r="H3256" s="169"/>
    </row>
    <row r="3257" spans="8:8" x14ac:dyDescent="0.25">
      <c r="H3257" s="169"/>
    </row>
    <row r="3258" spans="8:8" x14ac:dyDescent="0.25">
      <c r="H3258" s="169"/>
    </row>
    <row r="3259" spans="8:8" x14ac:dyDescent="0.25">
      <c r="H3259" s="169"/>
    </row>
    <row r="3260" spans="8:8" x14ac:dyDescent="0.25">
      <c r="H3260" s="169"/>
    </row>
    <row r="3261" spans="8:8" x14ac:dyDescent="0.25">
      <c r="H3261" s="169"/>
    </row>
    <row r="3262" spans="8:8" x14ac:dyDescent="0.25">
      <c r="H3262" s="169"/>
    </row>
    <row r="3263" spans="8:8" x14ac:dyDescent="0.25">
      <c r="H3263" s="169"/>
    </row>
    <row r="3264" spans="8:8" x14ac:dyDescent="0.25">
      <c r="H3264" s="169"/>
    </row>
    <row r="3265" spans="8:8" x14ac:dyDescent="0.25">
      <c r="H3265" s="169"/>
    </row>
    <row r="3266" spans="8:8" x14ac:dyDescent="0.25">
      <c r="H3266" s="169"/>
    </row>
    <row r="3267" spans="8:8" x14ac:dyDescent="0.25">
      <c r="H3267" s="169"/>
    </row>
    <row r="3268" spans="8:8" x14ac:dyDescent="0.25">
      <c r="H3268" s="169"/>
    </row>
    <row r="3269" spans="8:8" x14ac:dyDescent="0.25">
      <c r="H3269" s="169"/>
    </row>
    <row r="3270" spans="8:8" x14ac:dyDescent="0.25">
      <c r="H3270" s="169"/>
    </row>
    <row r="3271" spans="8:8" x14ac:dyDescent="0.25">
      <c r="H3271" s="169"/>
    </row>
    <row r="3272" spans="8:8" x14ac:dyDescent="0.25">
      <c r="H3272" s="169"/>
    </row>
    <row r="3273" spans="8:8" x14ac:dyDescent="0.25">
      <c r="H3273" s="169"/>
    </row>
    <row r="3274" spans="8:8" x14ac:dyDescent="0.25">
      <c r="H3274" s="169"/>
    </row>
    <row r="3275" spans="8:8" x14ac:dyDescent="0.25">
      <c r="H3275" s="169"/>
    </row>
    <row r="3276" spans="8:8" x14ac:dyDescent="0.25">
      <c r="H3276" s="169"/>
    </row>
    <row r="3277" spans="8:8" x14ac:dyDescent="0.25">
      <c r="H3277" s="169"/>
    </row>
    <row r="3278" spans="8:8" x14ac:dyDescent="0.25">
      <c r="H3278" s="169"/>
    </row>
    <row r="3279" spans="8:8" x14ac:dyDescent="0.25">
      <c r="H3279" s="169"/>
    </row>
    <row r="3280" spans="8:8" x14ac:dyDescent="0.25">
      <c r="H3280" s="169"/>
    </row>
    <row r="3281" spans="8:8" x14ac:dyDescent="0.25">
      <c r="H3281" s="169"/>
    </row>
    <row r="3282" spans="8:8" x14ac:dyDescent="0.25">
      <c r="H3282" s="169"/>
    </row>
    <row r="3283" spans="8:8" x14ac:dyDescent="0.25">
      <c r="H3283" s="169"/>
    </row>
    <row r="3284" spans="8:8" x14ac:dyDescent="0.25">
      <c r="H3284" s="169"/>
    </row>
    <row r="3285" spans="8:8" x14ac:dyDescent="0.25">
      <c r="H3285" s="169"/>
    </row>
    <row r="3286" spans="8:8" x14ac:dyDescent="0.25">
      <c r="H3286" s="169"/>
    </row>
    <row r="3287" spans="8:8" x14ac:dyDescent="0.25">
      <c r="H3287" s="169"/>
    </row>
    <row r="3288" spans="8:8" x14ac:dyDescent="0.25">
      <c r="H3288" s="169"/>
    </row>
    <row r="3289" spans="8:8" x14ac:dyDescent="0.25">
      <c r="H3289" s="169"/>
    </row>
    <row r="3290" spans="8:8" x14ac:dyDescent="0.25">
      <c r="H3290" s="169"/>
    </row>
    <row r="3291" spans="8:8" x14ac:dyDescent="0.25">
      <c r="H3291" s="169"/>
    </row>
    <row r="3292" spans="8:8" x14ac:dyDescent="0.25">
      <c r="H3292" s="169"/>
    </row>
    <row r="3293" spans="8:8" x14ac:dyDescent="0.25">
      <c r="H3293" s="169"/>
    </row>
    <row r="3294" spans="8:8" x14ac:dyDescent="0.25">
      <c r="H3294" s="169"/>
    </row>
    <row r="3295" spans="8:8" x14ac:dyDescent="0.25">
      <c r="H3295" s="169"/>
    </row>
    <row r="3296" spans="8:8" x14ac:dyDescent="0.25">
      <c r="H3296" s="169"/>
    </row>
    <row r="3297" spans="8:8" x14ac:dyDescent="0.25">
      <c r="H3297" s="169"/>
    </row>
    <row r="3298" spans="8:8" x14ac:dyDescent="0.25">
      <c r="H3298" s="169"/>
    </row>
    <row r="3299" spans="8:8" x14ac:dyDescent="0.25">
      <c r="H3299" s="169"/>
    </row>
    <row r="3300" spans="8:8" x14ac:dyDescent="0.25">
      <c r="H3300" s="169"/>
    </row>
    <row r="3301" spans="8:8" x14ac:dyDescent="0.25">
      <c r="H3301" s="169"/>
    </row>
    <row r="3302" spans="8:8" x14ac:dyDescent="0.25">
      <c r="H3302" s="169"/>
    </row>
    <row r="3303" spans="8:8" x14ac:dyDescent="0.25">
      <c r="H3303" s="169"/>
    </row>
    <row r="3304" spans="8:8" x14ac:dyDescent="0.25">
      <c r="H3304" s="169"/>
    </row>
    <row r="3305" spans="8:8" x14ac:dyDescent="0.25">
      <c r="H3305" s="169"/>
    </row>
    <row r="3306" spans="8:8" x14ac:dyDescent="0.25">
      <c r="H3306" s="169"/>
    </row>
    <row r="3307" spans="8:8" x14ac:dyDescent="0.25">
      <c r="H3307" s="169"/>
    </row>
    <row r="3308" spans="8:8" x14ac:dyDescent="0.25">
      <c r="H3308" s="169"/>
    </row>
    <row r="3309" spans="8:8" x14ac:dyDescent="0.25">
      <c r="H3309" s="169"/>
    </row>
    <row r="3310" spans="8:8" x14ac:dyDescent="0.25">
      <c r="H3310" s="169"/>
    </row>
    <row r="3311" spans="8:8" x14ac:dyDescent="0.25">
      <c r="H3311" s="169"/>
    </row>
    <row r="3312" spans="8:8" x14ac:dyDescent="0.25">
      <c r="H3312" s="169"/>
    </row>
    <row r="3313" spans="8:8" x14ac:dyDescent="0.25">
      <c r="H3313" s="169"/>
    </row>
    <row r="3314" spans="8:8" x14ac:dyDescent="0.25">
      <c r="H3314" s="169"/>
    </row>
    <row r="3315" spans="8:8" x14ac:dyDescent="0.25">
      <c r="H3315" s="169"/>
    </row>
    <row r="3316" spans="8:8" x14ac:dyDescent="0.25">
      <c r="H3316" s="169"/>
    </row>
    <row r="3317" spans="8:8" x14ac:dyDescent="0.25">
      <c r="H3317" s="169"/>
    </row>
    <row r="3318" spans="8:8" x14ac:dyDescent="0.25">
      <c r="H3318" s="169"/>
    </row>
    <row r="3319" spans="8:8" x14ac:dyDescent="0.25">
      <c r="H3319" s="169"/>
    </row>
    <row r="3320" spans="8:8" x14ac:dyDescent="0.25">
      <c r="H3320" s="169"/>
    </row>
    <row r="3321" spans="8:8" x14ac:dyDescent="0.25">
      <c r="H3321" s="169"/>
    </row>
    <row r="3322" spans="8:8" x14ac:dyDescent="0.25">
      <c r="H3322" s="169"/>
    </row>
    <row r="3323" spans="8:8" x14ac:dyDescent="0.25">
      <c r="H3323" s="169"/>
    </row>
    <row r="3324" spans="8:8" x14ac:dyDescent="0.25">
      <c r="H3324" s="169"/>
    </row>
    <row r="3325" spans="8:8" x14ac:dyDescent="0.25">
      <c r="H3325" s="169"/>
    </row>
    <row r="3326" spans="8:8" x14ac:dyDescent="0.25">
      <c r="H3326" s="169"/>
    </row>
    <row r="3327" spans="8:8" x14ac:dyDescent="0.25">
      <c r="H3327" s="169"/>
    </row>
    <row r="3328" spans="8:8" x14ac:dyDescent="0.25">
      <c r="H3328" s="169"/>
    </row>
    <row r="3329" spans="8:8" x14ac:dyDescent="0.25">
      <c r="H3329" s="169"/>
    </row>
    <row r="3330" spans="8:8" x14ac:dyDescent="0.25">
      <c r="H3330" s="169"/>
    </row>
    <row r="3331" spans="8:8" x14ac:dyDescent="0.25">
      <c r="H3331" s="169"/>
    </row>
    <row r="3332" spans="8:8" x14ac:dyDescent="0.25">
      <c r="H3332" s="169"/>
    </row>
    <row r="3333" spans="8:8" x14ac:dyDescent="0.25">
      <c r="H3333" s="169"/>
    </row>
    <row r="3334" spans="8:8" x14ac:dyDescent="0.25">
      <c r="H3334" s="169"/>
    </row>
    <row r="3335" spans="8:8" x14ac:dyDescent="0.25">
      <c r="H3335" s="169"/>
    </row>
    <row r="3336" spans="8:8" x14ac:dyDescent="0.25">
      <c r="H3336" s="169"/>
    </row>
    <row r="3337" spans="8:8" x14ac:dyDescent="0.25">
      <c r="H3337" s="169"/>
    </row>
    <row r="3338" spans="8:8" x14ac:dyDescent="0.25">
      <c r="H3338" s="169"/>
    </row>
    <row r="3339" spans="8:8" x14ac:dyDescent="0.25">
      <c r="H3339" s="169"/>
    </row>
    <row r="3340" spans="8:8" x14ac:dyDescent="0.25">
      <c r="H3340" s="169"/>
    </row>
    <row r="3341" spans="8:8" x14ac:dyDescent="0.25">
      <c r="H3341" s="169"/>
    </row>
    <row r="3342" spans="8:8" x14ac:dyDescent="0.25">
      <c r="H3342" s="169"/>
    </row>
    <row r="3343" spans="8:8" x14ac:dyDescent="0.25">
      <c r="H3343" s="169"/>
    </row>
    <row r="3344" spans="8:8" x14ac:dyDescent="0.25">
      <c r="H3344" s="169"/>
    </row>
    <row r="3345" spans="8:8" x14ac:dyDescent="0.25">
      <c r="H3345" s="169"/>
    </row>
    <row r="3346" spans="8:8" x14ac:dyDescent="0.25">
      <c r="H3346" s="169"/>
    </row>
    <row r="3347" spans="8:8" x14ac:dyDescent="0.25">
      <c r="H3347" s="169"/>
    </row>
    <row r="3348" spans="8:8" x14ac:dyDescent="0.25">
      <c r="H3348" s="169"/>
    </row>
    <row r="3349" spans="8:8" x14ac:dyDescent="0.25">
      <c r="H3349" s="169"/>
    </row>
    <row r="3350" spans="8:8" x14ac:dyDescent="0.25">
      <c r="H3350" s="169"/>
    </row>
    <row r="3351" spans="8:8" x14ac:dyDescent="0.25">
      <c r="H3351" s="169"/>
    </row>
    <row r="3352" spans="8:8" x14ac:dyDescent="0.25">
      <c r="H3352" s="169"/>
    </row>
    <row r="3353" spans="8:8" x14ac:dyDescent="0.25">
      <c r="H3353" s="169"/>
    </row>
    <row r="3354" spans="8:8" x14ac:dyDescent="0.25">
      <c r="H3354" s="169"/>
    </row>
    <row r="3355" spans="8:8" x14ac:dyDescent="0.25">
      <c r="H3355" s="169"/>
    </row>
    <row r="3356" spans="8:8" x14ac:dyDescent="0.25">
      <c r="H3356" s="169"/>
    </row>
    <row r="3357" spans="8:8" x14ac:dyDescent="0.25">
      <c r="H3357" s="169"/>
    </row>
    <row r="3358" spans="8:8" x14ac:dyDescent="0.25">
      <c r="H3358" s="169"/>
    </row>
    <row r="3359" spans="8:8" x14ac:dyDescent="0.25">
      <c r="H3359" s="169"/>
    </row>
    <row r="3360" spans="8:8" x14ac:dyDescent="0.25">
      <c r="H3360" s="169"/>
    </row>
    <row r="3361" spans="8:8" x14ac:dyDescent="0.25">
      <c r="H3361" s="169"/>
    </row>
    <row r="3362" spans="8:8" x14ac:dyDescent="0.25">
      <c r="H3362" s="169"/>
    </row>
    <row r="3363" spans="8:8" x14ac:dyDescent="0.25">
      <c r="H3363" s="169"/>
    </row>
    <row r="3364" spans="8:8" x14ac:dyDescent="0.25">
      <c r="H3364" s="169"/>
    </row>
    <row r="3365" spans="8:8" x14ac:dyDescent="0.25">
      <c r="H3365" s="169"/>
    </row>
    <row r="3366" spans="8:8" x14ac:dyDescent="0.25">
      <c r="H3366" s="169"/>
    </row>
    <row r="3367" spans="8:8" x14ac:dyDescent="0.25">
      <c r="H3367" s="169"/>
    </row>
    <row r="3368" spans="8:8" x14ac:dyDescent="0.25">
      <c r="H3368" s="169"/>
    </row>
    <row r="3369" spans="8:8" x14ac:dyDescent="0.25">
      <c r="H3369" s="169"/>
    </row>
    <row r="3370" spans="8:8" x14ac:dyDescent="0.25">
      <c r="H3370" s="169"/>
    </row>
    <row r="3371" spans="8:8" x14ac:dyDescent="0.25">
      <c r="H3371" s="169"/>
    </row>
    <row r="3372" spans="8:8" x14ac:dyDescent="0.25">
      <c r="H3372" s="169"/>
    </row>
    <row r="3373" spans="8:8" x14ac:dyDescent="0.25">
      <c r="H3373" s="169"/>
    </row>
    <row r="3374" spans="8:8" x14ac:dyDescent="0.25">
      <c r="H3374" s="169"/>
    </row>
    <row r="3375" spans="8:8" x14ac:dyDescent="0.25">
      <c r="H3375" s="169"/>
    </row>
    <row r="3376" spans="8:8" x14ac:dyDescent="0.25">
      <c r="H3376" s="169"/>
    </row>
    <row r="3377" spans="8:8" x14ac:dyDescent="0.25">
      <c r="H3377" s="169"/>
    </row>
    <row r="3378" spans="8:8" x14ac:dyDescent="0.25">
      <c r="H3378" s="169"/>
    </row>
    <row r="3379" spans="8:8" x14ac:dyDescent="0.25">
      <c r="H3379" s="169"/>
    </row>
    <row r="3380" spans="8:8" x14ac:dyDescent="0.25">
      <c r="H3380" s="169"/>
    </row>
    <row r="3381" spans="8:8" x14ac:dyDescent="0.25">
      <c r="H3381" s="169"/>
    </row>
    <row r="3382" spans="8:8" x14ac:dyDescent="0.25">
      <c r="H3382" s="169"/>
    </row>
    <row r="3383" spans="8:8" x14ac:dyDescent="0.25">
      <c r="H3383" s="169"/>
    </row>
    <row r="3384" spans="8:8" x14ac:dyDescent="0.25">
      <c r="H3384" s="169"/>
    </row>
    <row r="3385" spans="8:8" x14ac:dyDescent="0.25">
      <c r="H3385" s="169"/>
    </row>
    <row r="3386" spans="8:8" x14ac:dyDescent="0.25">
      <c r="H3386" s="169"/>
    </row>
    <row r="3387" spans="8:8" x14ac:dyDescent="0.25">
      <c r="H3387" s="169"/>
    </row>
    <row r="3388" spans="8:8" x14ac:dyDescent="0.25">
      <c r="H3388" s="169"/>
    </row>
    <row r="3389" spans="8:8" x14ac:dyDescent="0.25">
      <c r="H3389" s="169"/>
    </row>
    <row r="3390" spans="8:8" x14ac:dyDescent="0.25">
      <c r="H3390" s="169"/>
    </row>
    <row r="3391" spans="8:8" x14ac:dyDescent="0.25">
      <c r="H3391" s="169"/>
    </row>
    <row r="3392" spans="8:8" x14ac:dyDescent="0.25">
      <c r="H3392" s="169"/>
    </row>
    <row r="3393" spans="8:8" x14ac:dyDescent="0.25">
      <c r="H3393" s="169"/>
    </row>
    <row r="3394" spans="8:8" x14ac:dyDescent="0.25">
      <c r="H3394" s="169"/>
    </row>
    <row r="3395" spans="8:8" x14ac:dyDescent="0.25">
      <c r="H3395" s="169"/>
    </row>
    <row r="3396" spans="8:8" x14ac:dyDescent="0.25">
      <c r="H3396" s="169"/>
    </row>
    <row r="3397" spans="8:8" x14ac:dyDescent="0.25">
      <c r="H3397" s="169"/>
    </row>
    <row r="3398" spans="8:8" x14ac:dyDescent="0.25">
      <c r="H3398" s="169"/>
    </row>
    <row r="3399" spans="8:8" x14ac:dyDescent="0.25">
      <c r="H3399" s="169"/>
    </row>
    <row r="3400" spans="8:8" x14ac:dyDescent="0.25">
      <c r="H3400" s="169"/>
    </row>
    <row r="3401" spans="8:8" x14ac:dyDescent="0.25">
      <c r="H3401" s="169"/>
    </row>
    <row r="3402" spans="8:8" x14ac:dyDescent="0.25">
      <c r="H3402" s="169"/>
    </row>
    <row r="3403" spans="8:8" x14ac:dyDescent="0.25">
      <c r="H3403" s="169"/>
    </row>
    <row r="3404" spans="8:8" x14ac:dyDescent="0.25">
      <c r="H3404" s="169"/>
    </row>
    <row r="3405" spans="8:8" x14ac:dyDescent="0.25">
      <c r="H3405" s="169"/>
    </row>
    <row r="3406" spans="8:8" x14ac:dyDescent="0.25">
      <c r="H3406" s="169"/>
    </row>
    <row r="3407" spans="8:8" x14ac:dyDescent="0.25">
      <c r="H3407" s="169"/>
    </row>
    <row r="3408" spans="8:8" x14ac:dyDescent="0.25">
      <c r="H3408" s="169"/>
    </row>
    <row r="3409" spans="8:8" x14ac:dyDescent="0.25">
      <c r="H3409" s="169"/>
    </row>
    <row r="3410" spans="8:8" x14ac:dyDescent="0.25">
      <c r="H3410" s="169"/>
    </row>
    <row r="3411" spans="8:8" x14ac:dyDescent="0.25">
      <c r="H3411" s="169"/>
    </row>
    <row r="3412" spans="8:8" x14ac:dyDescent="0.25">
      <c r="H3412" s="169"/>
    </row>
    <row r="3413" spans="8:8" x14ac:dyDescent="0.25">
      <c r="H3413" s="169"/>
    </row>
    <row r="3414" spans="8:8" x14ac:dyDescent="0.25">
      <c r="H3414" s="169"/>
    </row>
    <row r="3415" spans="8:8" x14ac:dyDescent="0.25">
      <c r="H3415" s="169"/>
    </row>
    <row r="3416" spans="8:8" x14ac:dyDescent="0.25">
      <c r="H3416" s="169"/>
    </row>
    <row r="3417" spans="8:8" x14ac:dyDescent="0.25">
      <c r="H3417" s="169"/>
    </row>
    <row r="3418" spans="8:8" x14ac:dyDescent="0.25">
      <c r="H3418" s="169"/>
    </row>
    <row r="3419" spans="8:8" x14ac:dyDescent="0.25">
      <c r="H3419" s="169"/>
    </row>
    <row r="3420" spans="8:8" x14ac:dyDescent="0.25">
      <c r="H3420" s="169"/>
    </row>
    <row r="3421" spans="8:8" x14ac:dyDescent="0.25">
      <c r="H3421" s="169"/>
    </row>
    <row r="3422" spans="8:8" x14ac:dyDescent="0.25">
      <c r="H3422" s="169"/>
    </row>
    <row r="3423" spans="8:8" x14ac:dyDescent="0.25">
      <c r="H3423" s="169"/>
    </row>
    <row r="3424" spans="8:8" x14ac:dyDescent="0.25">
      <c r="H3424" s="169"/>
    </row>
    <row r="3425" spans="8:8" x14ac:dyDescent="0.25">
      <c r="H3425" s="169"/>
    </row>
    <row r="3426" spans="8:8" x14ac:dyDescent="0.25">
      <c r="H3426" s="169"/>
    </row>
    <row r="3427" spans="8:8" x14ac:dyDescent="0.25">
      <c r="H3427" s="169"/>
    </row>
    <row r="3428" spans="8:8" x14ac:dyDescent="0.25">
      <c r="H3428" s="169"/>
    </row>
    <row r="3429" spans="8:8" x14ac:dyDescent="0.25">
      <c r="H3429" s="169"/>
    </row>
    <row r="3430" spans="8:8" x14ac:dyDescent="0.25">
      <c r="H3430" s="169"/>
    </row>
    <row r="3431" spans="8:8" x14ac:dyDescent="0.25">
      <c r="H3431" s="169"/>
    </row>
    <row r="3432" spans="8:8" x14ac:dyDescent="0.25">
      <c r="H3432" s="169"/>
    </row>
    <row r="3433" spans="8:8" x14ac:dyDescent="0.25">
      <c r="H3433" s="169"/>
    </row>
    <row r="3434" spans="8:8" x14ac:dyDescent="0.25">
      <c r="H3434" s="169"/>
    </row>
    <row r="3435" spans="8:8" x14ac:dyDescent="0.25">
      <c r="H3435" s="169"/>
    </row>
    <row r="3436" spans="8:8" x14ac:dyDescent="0.25">
      <c r="H3436" s="169"/>
    </row>
    <row r="3437" spans="8:8" x14ac:dyDescent="0.25">
      <c r="H3437" s="169"/>
    </row>
    <row r="3438" spans="8:8" x14ac:dyDescent="0.25">
      <c r="H3438" s="169"/>
    </row>
    <row r="3439" spans="8:8" x14ac:dyDescent="0.25">
      <c r="H3439" s="169"/>
    </row>
    <row r="3440" spans="8:8" x14ac:dyDescent="0.25">
      <c r="H3440" s="169"/>
    </row>
    <row r="3441" spans="8:8" x14ac:dyDescent="0.25">
      <c r="H3441" s="169"/>
    </row>
    <row r="3442" spans="8:8" x14ac:dyDescent="0.25">
      <c r="H3442" s="169"/>
    </row>
    <row r="3443" spans="8:8" x14ac:dyDescent="0.25">
      <c r="H3443" s="169"/>
    </row>
    <row r="3444" spans="8:8" x14ac:dyDescent="0.25">
      <c r="H3444" s="169"/>
    </row>
    <row r="3445" spans="8:8" x14ac:dyDescent="0.25">
      <c r="H3445" s="169"/>
    </row>
    <row r="3446" spans="8:8" x14ac:dyDescent="0.25">
      <c r="H3446" s="169"/>
    </row>
    <row r="3447" spans="8:8" x14ac:dyDescent="0.25">
      <c r="H3447" s="169"/>
    </row>
    <row r="3448" spans="8:8" x14ac:dyDescent="0.25">
      <c r="H3448" s="169"/>
    </row>
    <row r="3449" spans="8:8" x14ac:dyDescent="0.25">
      <c r="H3449" s="169"/>
    </row>
    <row r="3450" spans="8:8" x14ac:dyDescent="0.25">
      <c r="H3450" s="169"/>
    </row>
    <row r="3451" spans="8:8" x14ac:dyDescent="0.25">
      <c r="H3451" s="169"/>
    </row>
    <row r="3452" spans="8:8" x14ac:dyDescent="0.25">
      <c r="H3452" s="169"/>
    </row>
    <row r="3453" spans="8:8" x14ac:dyDescent="0.25">
      <c r="H3453" s="169"/>
    </row>
    <row r="3454" spans="8:8" x14ac:dyDescent="0.25">
      <c r="H3454" s="169"/>
    </row>
    <row r="3455" spans="8:8" x14ac:dyDescent="0.25">
      <c r="H3455" s="169"/>
    </row>
    <row r="3456" spans="8:8" x14ac:dyDescent="0.25">
      <c r="H3456" s="169"/>
    </row>
    <row r="3457" spans="8:8" x14ac:dyDescent="0.25">
      <c r="H3457" s="169"/>
    </row>
    <row r="3458" spans="8:8" x14ac:dyDescent="0.25">
      <c r="H3458" s="169"/>
    </row>
    <row r="3459" spans="8:8" x14ac:dyDescent="0.25">
      <c r="H3459" s="169"/>
    </row>
    <row r="3460" spans="8:8" x14ac:dyDescent="0.25">
      <c r="H3460" s="169"/>
    </row>
    <row r="3461" spans="8:8" x14ac:dyDescent="0.25">
      <c r="H3461" s="169"/>
    </row>
    <row r="3462" spans="8:8" x14ac:dyDescent="0.25">
      <c r="H3462" s="169"/>
    </row>
    <row r="3463" spans="8:8" x14ac:dyDescent="0.25">
      <c r="H3463" s="169"/>
    </row>
    <row r="3464" spans="8:8" x14ac:dyDescent="0.25">
      <c r="H3464" s="169"/>
    </row>
    <row r="3465" spans="8:8" x14ac:dyDescent="0.25">
      <c r="H3465" s="169"/>
    </row>
    <row r="3466" spans="8:8" x14ac:dyDescent="0.25">
      <c r="H3466" s="169"/>
    </row>
    <row r="3467" spans="8:8" x14ac:dyDescent="0.25">
      <c r="H3467" s="169"/>
    </row>
    <row r="3468" spans="8:8" x14ac:dyDescent="0.25">
      <c r="H3468" s="169"/>
    </row>
    <row r="3469" spans="8:8" x14ac:dyDescent="0.25">
      <c r="H3469" s="169"/>
    </row>
    <row r="3470" spans="8:8" x14ac:dyDescent="0.25">
      <c r="H3470" s="169"/>
    </row>
    <row r="3471" spans="8:8" x14ac:dyDescent="0.25">
      <c r="H3471" s="169"/>
    </row>
    <row r="3472" spans="8:8" x14ac:dyDescent="0.25">
      <c r="H3472" s="169"/>
    </row>
    <row r="3473" spans="8:8" x14ac:dyDescent="0.25">
      <c r="H3473" s="169"/>
    </row>
    <row r="3474" spans="8:8" x14ac:dyDescent="0.25">
      <c r="H3474" s="169"/>
    </row>
    <row r="3475" spans="8:8" x14ac:dyDescent="0.25">
      <c r="H3475" s="169"/>
    </row>
    <row r="3476" spans="8:8" x14ac:dyDescent="0.25">
      <c r="H3476" s="169"/>
    </row>
    <row r="3477" spans="8:8" x14ac:dyDescent="0.25">
      <c r="H3477" s="169"/>
    </row>
    <row r="3478" spans="8:8" x14ac:dyDescent="0.25">
      <c r="H3478" s="169"/>
    </row>
    <row r="3479" spans="8:8" x14ac:dyDescent="0.25">
      <c r="H3479" s="169"/>
    </row>
    <row r="3480" spans="8:8" x14ac:dyDescent="0.25">
      <c r="H3480" s="169"/>
    </row>
    <row r="3481" spans="8:8" x14ac:dyDescent="0.25">
      <c r="H3481" s="169"/>
    </row>
    <row r="3482" spans="8:8" x14ac:dyDescent="0.25">
      <c r="H3482" s="169"/>
    </row>
    <row r="3483" spans="8:8" x14ac:dyDescent="0.25">
      <c r="H3483" s="169"/>
    </row>
    <row r="3484" spans="8:8" x14ac:dyDescent="0.25">
      <c r="H3484" s="169"/>
    </row>
    <row r="3485" spans="8:8" x14ac:dyDescent="0.25">
      <c r="H3485" s="169"/>
    </row>
    <row r="3486" spans="8:8" x14ac:dyDescent="0.25">
      <c r="H3486" s="169"/>
    </row>
    <row r="3487" spans="8:8" x14ac:dyDescent="0.25">
      <c r="H3487" s="169"/>
    </row>
    <row r="3488" spans="8:8" x14ac:dyDescent="0.25">
      <c r="H3488" s="169"/>
    </row>
    <row r="3489" spans="8:8" x14ac:dyDescent="0.25">
      <c r="H3489" s="169"/>
    </row>
    <row r="3490" spans="8:8" x14ac:dyDescent="0.25">
      <c r="H3490" s="169"/>
    </row>
    <row r="3491" spans="8:8" x14ac:dyDescent="0.25">
      <c r="H3491" s="169"/>
    </row>
    <row r="3492" spans="8:8" x14ac:dyDescent="0.25">
      <c r="H3492" s="169"/>
    </row>
    <row r="3493" spans="8:8" x14ac:dyDescent="0.25">
      <c r="H3493" s="169"/>
    </row>
    <row r="3494" spans="8:8" x14ac:dyDescent="0.25">
      <c r="H3494" s="169"/>
    </row>
    <row r="3495" spans="8:8" x14ac:dyDescent="0.25">
      <c r="H3495" s="169"/>
    </row>
    <row r="3496" spans="8:8" x14ac:dyDescent="0.25">
      <c r="H3496" s="169"/>
    </row>
    <row r="3497" spans="8:8" x14ac:dyDescent="0.25">
      <c r="H3497" s="169"/>
    </row>
    <row r="3498" spans="8:8" x14ac:dyDescent="0.25">
      <c r="H3498" s="169"/>
    </row>
    <row r="3499" spans="8:8" x14ac:dyDescent="0.25">
      <c r="H3499" s="169"/>
    </row>
    <row r="3500" spans="8:8" x14ac:dyDescent="0.25">
      <c r="H3500" s="169"/>
    </row>
    <row r="3501" spans="8:8" x14ac:dyDescent="0.25">
      <c r="H3501" s="169"/>
    </row>
    <row r="3502" spans="8:8" x14ac:dyDescent="0.25">
      <c r="H3502" s="169"/>
    </row>
    <row r="3503" spans="8:8" x14ac:dyDescent="0.25">
      <c r="H3503" s="169"/>
    </row>
    <row r="3504" spans="8:8" x14ac:dyDescent="0.25">
      <c r="H3504" s="169"/>
    </row>
    <row r="3505" spans="8:8" x14ac:dyDescent="0.25">
      <c r="H3505" s="169"/>
    </row>
    <row r="3506" spans="8:8" x14ac:dyDescent="0.25">
      <c r="H3506" s="169"/>
    </row>
    <row r="3507" spans="8:8" x14ac:dyDescent="0.25">
      <c r="H3507" s="169"/>
    </row>
    <row r="3508" spans="8:8" x14ac:dyDescent="0.25">
      <c r="H3508" s="169"/>
    </row>
    <row r="3509" spans="8:8" x14ac:dyDescent="0.25">
      <c r="H3509" s="169"/>
    </row>
    <row r="3510" spans="8:8" x14ac:dyDescent="0.25">
      <c r="H3510" s="169"/>
    </row>
    <row r="3511" spans="8:8" x14ac:dyDescent="0.25">
      <c r="H3511" s="169"/>
    </row>
    <row r="3512" spans="8:8" x14ac:dyDescent="0.25">
      <c r="H3512" s="169"/>
    </row>
    <row r="3513" spans="8:8" x14ac:dyDescent="0.25">
      <c r="H3513" s="169"/>
    </row>
    <row r="3514" spans="8:8" x14ac:dyDescent="0.25">
      <c r="H3514" s="169"/>
    </row>
    <row r="3515" spans="8:8" x14ac:dyDescent="0.25">
      <c r="H3515" s="169"/>
    </row>
    <row r="3516" spans="8:8" x14ac:dyDescent="0.25">
      <c r="H3516" s="169"/>
    </row>
    <row r="3517" spans="8:8" x14ac:dyDescent="0.25">
      <c r="H3517" s="169"/>
    </row>
    <row r="3518" spans="8:8" x14ac:dyDescent="0.25">
      <c r="H3518" s="169"/>
    </row>
    <row r="3519" spans="8:8" x14ac:dyDescent="0.25">
      <c r="H3519" s="169"/>
    </row>
    <row r="3520" spans="8:8" x14ac:dyDescent="0.25">
      <c r="H3520" s="169"/>
    </row>
    <row r="3521" spans="8:8" x14ac:dyDescent="0.25">
      <c r="H3521" s="169"/>
    </row>
    <row r="3522" spans="8:8" x14ac:dyDescent="0.25">
      <c r="H3522" s="169"/>
    </row>
    <row r="3523" spans="8:8" x14ac:dyDescent="0.25">
      <c r="H3523" s="169"/>
    </row>
    <row r="3524" spans="8:8" x14ac:dyDescent="0.25">
      <c r="H3524" s="169"/>
    </row>
    <row r="3525" spans="8:8" x14ac:dyDescent="0.25">
      <c r="H3525" s="169"/>
    </row>
    <row r="3526" spans="8:8" x14ac:dyDescent="0.25">
      <c r="H3526" s="169"/>
    </row>
    <row r="3527" spans="8:8" x14ac:dyDescent="0.25">
      <c r="H3527" s="169"/>
    </row>
    <row r="3528" spans="8:8" x14ac:dyDescent="0.25">
      <c r="H3528" s="169"/>
    </row>
    <row r="3529" spans="8:8" x14ac:dyDescent="0.25">
      <c r="H3529" s="169"/>
    </row>
    <row r="3530" spans="8:8" x14ac:dyDescent="0.25">
      <c r="H3530" s="169"/>
    </row>
    <row r="3531" spans="8:8" x14ac:dyDescent="0.25">
      <c r="H3531" s="169"/>
    </row>
    <row r="3532" spans="8:8" x14ac:dyDescent="0.25">
      <c r="H3532" s="169"/>
    </row>
    <row r="3533" spans="8:8" x14ac:dyDescent="0.25">
      <c r="H3533" s="169"/>
    </row>
    <row r="3534" spans="8:8" x14ac:dyDescent="0.25">
      <c r="H3534" s="169"/>
    </row>
    <row r="3535" spans="8:8" x14ac:dyDescent="0.25">
      <c r="H3535" s="169"/>
    </row>
    <row r="3536" spans="8:8" x14ac:dyDescent="0.25">
      <c r="H3536" s="169"/>
    </row>
    <row r="3537" spans="8:8" x14ac:dyDescent="0.25">
      <c r="H3537" s="169"/>
    </row>
    <row r="3538" spans="8:8" x14ac:dyDescent="0.25">
      <c r="H3538" s="169"/>
    </row>
    <row r="3539" spans="8:8" x14ac:dyDescent="0.25">
      <c r="H3539" s="169"/>
    </row>
    <row r="3540" spans="8:8" x14ac:dyDescent="0.25">
      <c r="H3540" s="169"/>
    </row>
    <row r="3541" spans="8:8" x14ac:dyDescent="0.25">
      <c r="H3541" s="169"/>
    </row>
    <row r="3542" spans="8:8" x14ac:dyDescent="0.25">
      <c r="H3542" s="169"/>
    </row>
    <row r="3543" spans="8:8" x14ac:dyDescent="0.25">
      <c r="H3543" s="169"/>
    </row>
    <row r="3544" spans="8:8" x14ac:dyDescent="0.25">
      <c r="H3544" s="169"/>
    </row>
    <row r="3545" spans="8:8" x14ac:dyDescent="0.25">
      <c r="H3545" s="169"/>
    </row>
    <row r="3546" spans="8:8" x14ac:dyDescent="0.25">
      <c r="H3546" s="169"/>
    </row>
    <row r="3547" spans="8:8" x14ac:dyDescent="0.25">
      <c r="H3547" s="169"/>
    </row>
    <row r="3548" spans="8:8" x14ac:dyDescent="0.25">
      <c r="H3548" s="169"/>
    </row>
    <row r="3549" spans="8:8" x14ac:dyDescent="0.25">
      <c r="H3549" s="169"/>
    </row>
    <row r="3550" spans="8:8" x14ac:dyDescent="0.25">
      <c r="H3550" s="169"/>
    </row>
    <row r="3551" spans="8:8" x14ac:dyDescent="0.25">
      <c r="H3551" s="169"/>
    </row>
    <row r="3552" spans="8:8" x14ac:dyDescent="0.25">
      <c r="H3552" s="169"/>
    </row>
    <row r="3553" spans="8:8" x14ac:dyDescent="0.25">
      <c r="H3553" s="169"/>
    </row>
    <row r="3554" spans="8:8" x14ac:dyDescent="0.25">
      <c r="H3554" s="169"/>
    </row>
    <row r="3555" spans="8:8" x14ac:dyDescent="0.25">
      <c r="H3555" s="169"/>
    </row>
    <row r="3556" spans="8:8" x14ac:dyDescent="0.25">
      <c r="H3556" s="169"/>
    </row>
    <row r="3557" spans="8:8" x14ac:dyDescent="0.25">
      <c r="H3557" s="169"/>
    </row>
    <row r="3558" spans="8:8" x14ac:dyDescent="0.25">
      <c r="H3558" s="169"/>
    </row>
    <row r="3559" spans="8:8" x14ac:dyDescent="0.25">
      <c r="H3559" s="169"/>
    </row>
    <row r="3560" spans="8:8" x14ac:dyDescent="0.25">
      <c r="H3560" s="169"/>
    </row>
    <row r="3561" spans="8:8" x14ac:dyDescent="0.25">
      <c r="H3561" s="169"/>
    </row>
    <row r="3562" spans="8:8" x14ac:dyDescent="0.25">
      <c r="H3562" s="169"/>
    </row>
    <row r="3563" spans="8:8" x14ac:dyDescent="0.25">
      <c r="H3563" s="169"/>
    </row>
    <row r="3564" spans="8:8" x14ac:dyDescent="0.25">
      <c r="H3564" s="169"/>
    </row>
    <row r="3565" spans="8:8" x14ac:dyDescent="0.25">
      <c r="H3565" s="169"/>
    </row>
    <row r="3566" spans="8:8" x14ac:dyDescent="0.25">
      <c r="H3566" s="169"/>
    </row>
    <row r="3567" spans="8:8" x14ac:dyDescent="0.25">
      <c r="H3567" s="169"/>
    </row>
    <row r="3568" spans="8:8" x14ac:dyDescent="0.25">
      <c r="H3568" s="169"/>
    </row>
    <row r="3569" spans="8:8" x14ac:dyDescent="0.25">
      <c r="H3569" s="169"/>
    </row>
    <row r="3570" spans="8:8" x14ac:dyDescent="0.25">
      <c r="H3570" s="169"/>
    </row>
    <row r="3571" spans="8:8" x14ac:dyDescent="0.25">
      <c r="H3571" s="169"/>
    </row>
    <row r="3572" spans="8:8" x14ac:dyDescent="0.25">
      <c r="H3572" s="169"/>
    </row>
    <row r="3573" spans="8:8" x14ac:dyDescent="0.25">
      <c r="H3573" s="169"/>
    </row>
    <row r="3574" spans="8:8" x14ac:dyDescent="0.25">
      <c r="H3574" s="169"/>
    </row>
    <row r="3575" spans="8:8" x14ac:dyDescent="0.25">
      <c r="H3575" s="169"/>
    </row>
    <row r="3576" spans="8:8" x14ac:dyDescent="0.25">
      <c r="H3576" s="169"/>
    </row>
    <row r="3577" spans="8:8" x14ac:dyDescent="0.25">
      <c r="H3577" s="169"/>
    </row>
    <row r="3578" spans="8:8" x14ac:dyDescent="0.25">
      <c r="H3578" s="169"/>
    </row>
    <row r="3579" spans="8:8" x14ac:dyDescent="0.25">
      <c r="H3579" s="169"/>
    </row>
    <row r="3580" spans="8:8" x14ac:dyDescent="0.25">
      <c r="H3580" s="169"/>
    </row>
    <row r="3581" spans="8:8" x14ac:dyDescent="0.25">
      <c r="H3581" s="169"/>
    </row>
    <row r="3582" spans="8:8" x14ac:dyDescent="0.25">
      <c r="H3582" s="169"/>
    </row>
    <row r="3583" spans="8:8" x14ac:dyDescent="0.25">
      <c r="H3583" s="169"/>
    </row>
    <row r="3584" spans="8:8" x14ac:dyDescent="0.25">
      <c r="H3584" s="169"/>
    </row>
    <row r="3585" spans="8:8" x14ac:dyDescent="0.25">
      <c r="H3585" s="169"/>
    </row>
    <row r="3586" spans="8:8" x14ac:dyDescent="0.25">
      <c r="H3586" s="169"/>
    </row>
    <row r="3587" spans="8:8" x14ac:dyDescent="0.25">
      <c r="H3587" s="169"/>
    </row>
    <row r="3588" spans="8:8" x14ac:dyDescent="0.25">
      <c r="H3588" s="169"/>
    </row>
    <row r="3589" spans="8:8" x14ac:dyDescent="0.25">
      <c r="H3589" s="169"/>
    </row>
    <row r="3590" spans="8:8" x14ac:dyDescent="0.25">
      <c r="H3590" s="169"/>
    </row>
    <row r="3591" spans="8:8" x14ac:dyDescent="0.25">
      <c r="H3591" s="169"/>
    </row>
    <row r="3592" spans="8:8" x14ac:dyDescent="0.25">
      <c r="H3592" s="169"/>
    </row>
    <row r="3593" spans="8:8" x14ac:dyDescent="0.25">
      <c r="H3593" s="169"/>
    </row>
    <row r="3594" spans="8:8" x14ac:dyDescent="0.25">
      <c r="H3594" s="169"/>
    </row>
    <row r="3595" spans="8:8" x14ac:dyDescent="0.25">
      <c r="H3595" s="169"/>
    </row>
    <row r="3596" spans="8:8" x14ac:dyDescent="0.25">
      <c r="H3596" s="169"/>
    </row>
    <row r="3597" spans="8:8" x14ac:dyDescent="0.25">
      <c r="H3597" s="169"/>
    </row>
    <row r="3598" spans="8:8" x14ac:dyDescent="0.25">
      <c r="H3598" s="169"/>
    </row>
    <row r="3599" spans="8:8" x14ac:dyDescent="0.25">
      <c r="H3599" s="169"/>
    </row>
    <row r="3600" spans="8:8" x14ac:dyDescent="0.25">
      <c r="H3600" s="169"/>
    </row>
    <row r="3601" spans="8:8" x14ac:dyDescent="0.25">
      <c r="H3601" s="169"/>
    </row>
    <row r="3602" spans="8:8" x14ac:dyDescent="0.25">
      <c r="H3602" s="169"/>
    </row>
    <row r="3603" spans="8:8" x14ac:dyDescent="0.25">
      <c r="H3603" s="169"/>
    </row>
    <row r="3604" spans="8:8" x14ac:dyDescent="0.25">
      <c r="H3604" s="169"/>
    </row>
    <row r="3605" spans="8:8" x14ac:dyDescent="0.25">
      <c r="H3605" s="169"/>
    </row>
    <row r="3606" spans="8:8" x14ac:dyDescent="0.25">
      <c r="H3606" s="169"/>
    </row>
    <row r="3607" spans="8:8" x14ac:dyDescent="0.25">
      <c r="H3607" s="169"/>
    </row>
    <row r="3608" spans="8:8" x14ac:dyDescent="0.25">
      <c r="H3608" s="169"/>
    </row>
    <row r="3609" spans="8:8" x14ac:dyDescent="0.25">
      <c r="H3609" s="169"/>
    </row>
    <row r="3610" spans="8:8" x14ac:dyDescent="0.25">
      <c r="H3610" s="169"/>
    </row>
    <row r="3611" spans="8:8" x14ac:dyDescent="0.25">
      <c r="H3611" s="169"/>
    </row>
    <row r="3612" spans="8:8" x14ac:dyDescent="0.25">
      <c r="H3612" s="169"/>
    </row>
    <row r="3613" spans="8:8" x14ac:dyDescent="0.25">
      <c r="H3613" s="169"/>
    </row>
    <row r="3614" spans="8:8" x14ac:dyDescent="0.25">
      <c r="H3614" s="169"/>
    </row>
    <row r="3615" spans="8:8" x14ac:dyDescent="0.25">
      <c r="H3615" s="169"/>
    </row>
    <row r="3616" spans="8:8" x14ac:dyDescent="0.25">
      <c r="H3616" s="169"/>
    </row>
    <row r="3617" spans="8:8" x14ac:dyDescent="0.25">
      <c r="H3617" s="169"/>
    </row>
    <row r="3618" spans="8:8" x14ac:dyDescent="0.25">
      <c r="H3618" s="169"/>
    </row>
    <row r="3619" spans="8:8" x14ac:dyDescent="0.25">
      <c r="H3619" s="169"/>
    </row>
    <row r="3620" spans="8:8" x14ac:dyDescent="0.25">
      <c r="H3620" s="169"/>
    </row>
    <row r="3621" spans="8:8" x14ac:dyDescent="0.25">
      <c r="H3621" s="169"/>
    </row>
    <row r="3622" spans="8:8" x14ac:dyDescent="0.25">
      <c r="H3622" s="169"/>
    </row>
    <row r="3623" spans="8:8" x14ac:dyDescent="0.25">
      <c r="H3623" s="169"/>
    </row>
    <row r="3624" spans="8:8" x14ac:dyDescent="0.25">
      <c r="H3624" s="169"/>
    </row>
    <row r="3625" spans="8:8" x14ac:dyDescent="0.25">
      <c r="H3625" s="169"/>
    </row>
    <row r="3626" spans="8:8" x14ac:dyDescent="0.25">
      <c r="H3626" s="169"/>
    </row>
    <row r="3627" spans="8:8" x14ac:dyDescent="0.25">
      <c r="H3627" s="169"/>
    </row>
    <row r="3628" spans="8:8" x14ac:dyDescent="0.25">
      <c r="H3628" s="169"/>
    </row>
    <row r="3629" spans="8:8" x14ac:dyDescent="0.25">
      <c r="H3629" s="169"/>
    </row>
    <row r="3630" spans="8:8" x14ac:dyDescent="0.25">
      <c r="H3630" s="169"/>
    </row>
    <row r="3631" spans="8:8" x14ac:dyDescent="0.25">
      <c r="H3631" s="169"/>
    </row>
    <row r="3632" spans="8:8" x14ac:dyDescent="0.25">
      <c r="H3632" s="169"/>
    </row>
    <row r="3633" spans="8:8" x14ac:dyDescent="0.25">
      <c r="H3633" s="169"/>
    </row>
    <row r="3634" spans="8:8" x14ac:dyDescent="0.25">
      <c r="H3634" s="169"/>
    </row>
    <row r="3635" spans="8:8" x14ac:dyDescent="0.25">
      <c r="H3635" s="169"/>
    </row>
    <row r="3636" spans="8:8" x14ac:dyDescent="0.25">
      <c r="H3636" s="169"/>
    </row>
    <row r="3637" spans="8:8" x14ac:dyDescent="0.25">
      <c r="H3637" s="169"/>
    </row>
    <row r="3638" spans="8:8" x14ac:dyDescent="0.25">
      <c r="H3638" s="169"/>
    </row>
    <row r="3639" spans="8:8" x14ac:dyDescent="0.25">
      <c r="H3639" s="169"/>
    </row>
    <row r="3640" spans="8:8" x14ac:dyDescent="0.25">
      <c r="H3640" s="169"/>
    </row>
    <row r="3641" spans="8:8" x14ac:dyDescent="0.25">
      <c r="H3641" s="169"/>
    </row>
    <row r="3642" spans="8:8" x14ac:dyDescent="0.25">
      <c r="H3642" s="169"/>
    </row>
    <row r="3643" spans="8:8" x14ac:dyDescent="0.25">
      <c r="H3643" s="169"/>
    </row>
    <row r="3644" spans="8:8" x14ac:dyDescent="0.25">
      <c r="H3644" s="169"/>
    </row>
    <row r="3645" spans="8:8" x14ac:dyDescent="0.25">
      <c r="H3645" s="169"/>
    </row>
    <row r="3646" spans="8:8" x14ac:dyDescent="0.25">
      <c r="H3646" s="169"/>
    </row>
    <row r="3647" spans="8:8" x14ac:dyDescent="0.25">
      <c r="H3647" s="169"/>
    </row>
    <row r="3648" spans="8:8" x14ac:dyDescent="0.25">
      <c r="H3648" s="169"/>
    </row>
    <row r="3649" spans="8:8" x14ac:dyDescent="0.25">
      <c r="H3649" s="169"/>
    </row>
    <row r="3650" spans="8:8" x14ac:dyDescent="0.25">
      <c r="H3650" s="169"/>
    </row>
    <row r="3651" spans="8:8" x14ac:dyDescent="0.25">
      <c r="H3651" s="169"/>
    </row>
    <row r="3652" spans="8:8" x14ac:dyDescent="0.25">
      <c r="H3652" s="169"/>
    </row>
    <row r="3653" spans="8:8" x14ac:dyDescent="0.25">
      <c r="H3653" s="169"/>
    </row>
    <row r="3654" spans="8:8" x14ac:dyDescent="0.25">
      <c r="H3654" s="169"/>
    </row>
    <row r="3655" spans="8:8" x14ac:dyDescent="0.25">
      <c r="H3655" s="169"/>
    </row>
    <row r="3656" spans="8:8" x14ac:dyDescent="0.25">
      <c r="H3656" s="169"/>
    </row>
    <row r="3657" spans="8:8" x14ac:dyDescent="0.25">
      <c r="H3657" s="169"/>
    </row>
    <row r="3658" spans="8:8" x14ac:dyDescent="0.25">
      <c r="H3658" s="169"/>
    </row>
    <row r="3659" spans="8:8" x14ac:dyDescent="0.25">
      <c r="H3659" s="169"/>
    </row>
    <row r="3660" spans="8:8" x14ac:dyDescent="0.25">
      <c r="H3660" s="169"/>
    </row>
    <row r="3661" spans="8:8" x14ac:dyDescent="0.25">
      <c r="H3661" s="169"/>
    </row>
    <row r="3662" spans="8:8" x14ac:dyDescent="0.25">
      <c r="H3662" s="169"/>
    </row>
    <row r="3663" spans="8:8" x14ac:dyDescent="0.25">
      <c r="H3663" s="169"/>
    </row>
    <row r="3664" spans="8:8" x14ac:dyDescent="0.25">
      <c r="H3664" s="169"/>
    </row>
    <row r="3665" spans="8:8" x14ac:dyDescent="0.25">
      <c r="H3665" s="169"/>
    </row>
    <row r="3666" spans="8:8" x14ac:dyDescent="0.25">
      <c r="H3666" s="169"/>
    </row>
    <row r="3667" spans="8:8" x14ac:dyDescent="0.25">
      <c r="H3667" s="169"/>
    </row>
    <row r="3668" spans="8:8" x14ac:dyDescent="0.25">
      <c r="H3668" s="169"/>
    </row>
    <row r="3669" spans="8:8" x14ac:dyDescent="0.25">
      <c r="H3669" s="169"/>
    </row>
    <row r="3670" spans="8:8" x14ac:dyDescent="0.25">
      <c r="H3670" s="169"/>
    </row>
    <row r="3671" spans="8:8" x14ac:dyDescent="0.25">
      <c r="H3671" s="169"/>
    </row>
    <row r="3672" spans="8:8" x14ac:dyDescent="0.25">
      <c r="H3672" s="169"/>
    </row>
    <row r="3673" spans="8:8" x14ac:dyDescent="0.25">
      <c r="H3673" s="169"/>
    </row>
    <row r="3674" spans="8:8" x14ac:dyDescent="0.25">
      <c r="H3674" s="169"/>
    </row>
    <row r="3675" spans="8:8" x14ac:dyDescent="0.25">
      <c r="H3675" s="169"/>
    </row>
    <row r="3676" spans="8:8" x14ac:dyDescent="0.25">
      <c r="H3676" s="169"/>
    </row>
    <row r="3677" spans="8:8" x14ac:dyDescent="0.25">
      <c r="H3677" s="169"/>
    </row>
    <row r="3678" spans="8:8" x14ac:dyDescent="0.25">
      <c r="H3678" s="169"/>
    </row>
    <row r="3679" spans="8:8" x14ac:dyDescent="0.25">
      <c r="H3679" s="169"/>
    </row>
    <row r="3680" spans="8:8" x14ac:dyDescent="0.25">
      <c r="H3680" s="169"/>
    </row>
    <row r="3681" spans="8:8" x14ac:dyDescent="0.25">
      <c r="H3681" s="169"/>
    </row>
    <row r="3682" spans="8:8" x14ac:dyDescent="0.25">
      <c r="H3682" s="169"/>
    </row>
    <row r="3683" spans="8:8" x14ac:dyDescent="0.25">
      <c r="H3683" s="169"/>
    </row>
    <row r="3684" spans="8:8" x14ac:dyDescent="0.25">
      <c r="H3684" s="169"/>
    </row>
    <row r="3685" spans="8:8" x14ac:dyDescent="0.25">
      <c r="H3685" s="169"/>
    </row>
    <row r="3686" spans="8:8" x14ac:dyDescent="0.25">
      <c r="H3686" s="169"/>
    </row>
    <row r="3687" spans="8:8" x14ac:dyDescent="0.25">
      <c r="H3687" s="169"/>
    </row>
    <row r="3688" spans="8:8" x14ac:dyDescent="0.25">
      <c r="H3688" s="169"/>
    </row>
    <row r="3689" spans="8:8" x14ac:dyDescent="0.25">
      <c r="H3689" s="169"/>
    </row>
    <row r="3690" spans="8:8" x14ac:dyDescent="0.25">
      <c r="H3690" s="169"/>
    </row>
    <row r="3691" spans="8:8" x14ac:dyDescent="0.25">
      <c r="H3691" s="169"/>
    </row>
    <row r="3692" spans="8:8" x14ac:dyDescent="0.25">
      <c r="H3692" s="169"/>
    </row>
    <row r="3693" spans="8:8" x14ac:dyDescent="0.25">
      <c r="H3693" s="169"/>
    </row>
    <row r="3694" spans="8:8" x14ac:dyDescent="0.25">
      <c r="H3694" s="169"/>
    </row>
    <row r="3695" spans="8:8" x14ac:dyDescent="0.25">
      <c r="H3695" s="169"/>
    </row>
    <row r="3696" spans="8:8" x14ac:dyDescent="0.25">
      <c r="H3696" s="169"/>
    </row>
    <row r="3697" spans="8:8" x14ac:dyDescent="0.25">
      <c r="H3697" s="169"/>
    </row>
    <row r="3698" spans="8:8" x14ac:dyDescent="0.25">
      <c r="H3698" s="169"/>
    </row>
    <row r="3699" spans="8:8" x14ac:dyDescent="0.25">
      <c r="H3699" s="169"/>
    </row>
    <row r="3700" spans="8:8" x14ac:dyDescent="0.25">
      <c r="H3700" s="169"/>
    </row>
    <row r="3701" spans="8:8" x14ac:dyDescent="0.25">
      <c r="H3701" s="169"/>
    </row>
    <row r="3702" spans="8:8" x14ac:dyDescent="0.25">
      <c r="H3702" s="169"/>
    </row>
    <row r="3703" spans="8:8" x14ac:dyDescent="0.25">
      <c r="H3703" s="169"/>
    </row>
    <row r="3704" spans="8:8" x14ac:dyDescent="0.25">
      <c r="H3704" s="169"/>
    </row>
    <row r="3705" spans="8:8" x14ac:dyDescent="0.25">
      <c r="H3705" s="169"/>
    </row>
    <row r="3706" spans="8:8" x14ac:dyDescent="0.25">
      <c r="H3706" s="169"/>
    </row>
    <row r="3707" spans="8:8" x14ac:dyDescent="0.25">
      <c r="H3707" s="169"/>
    </row>
    <row r="3708" spans="8:8" x14ac:dyDescent="0.25">
      <c r="H3708" s="169"/>
    </row>
    <row r="3709" spans="8:8" x14ac:dyDescent="0.25">
      <c r="H3709" s="169"/>
    </row>
    <row r="3710" spans="8:8" x14ac:dyDescent="0.25">
      <c r="H3710" s="169"/>
    </row>
    <row r="3711" spans="8:8" x14ac:dyDescent="0.25">
      <c r="H3711" s="169"/>
    </row>
    <row r="3712" spans="8:8" x14ac:dyDescent="0.25">
      <c r="H3712" s="169"/>
    </row>
    <row r="3713" spans="8:8" x14ac:dyDescent="0.25">
      <c r="H3713" s="169"/>
    </row>
    <row r="3714" spans="8:8" x14ac:dyDescent="0.25">
      <c r="H3714" s="169"/>
    </row>
    <row r="3715" spans="8:8" x14ac:dyDescent="0.25">
      <c r="H3715" s="169"/>
    </row>
    <row r="3716" spans="8:8" x14ac:dyDescent="0.25">
      <c r="H3716" s="169"/>
    </row>
    <row r="3717" spans="8:8" x14ac:dyDescent="0.25">
      <c r="H3717" s="169"/>
    </row>
    <row r="3718" spans="8:8" x14ac:dyDescent="0.25">
      <c r="H3718" s="169"/>
    </row>
    <row r="3719" spans="8:8" x14ac:dyDescent="0.25">
      <c r="H3719" s="169"/>
    </row>
    <row r="3720" spans="8:8" x14ac:dyDescent="0.25">
      <c r="H3720" s="169"/>
    </row>
    <row r="3721" spans="8:8" x14ac:dyDescent="0.25">
      <c r="H3721" s="169"/>
    </row>
    <row r="3722" spans="8:8" x14ac:dyDescent="0.25">
      <c r="H3722" s="169"/>
    </row>
    <row r="3723" spans="8:8" x14ac:dyDescent="0.25">
      <c r="H3723" s="169"/>
    </row>
    <row r="3724" spans="8:8" x14ac:dyDescent="0.25">
      <c r="H3724" s="169"/>
    </row>
    <row r="3725" spans="8:8" x14ac:dyDescent="0.25">
      <c r="H3725" s="169"/>
    </row>
    <row r="3726" spans="8:8" x14ac:dyDescent="0.25">
      <c r="H3726" s="169"/>
    </row>
    <row r="3727" spans="8:8" x14ac:dyDescent="0.25">
      <c r="H3727" s="169"/>
    </row>
    <row r="3728" spans="8:8" x14ac:dyDescent="0.25">
      <c r="H3728" s="169"/>
    </row>
    <row r="3729" spans="8:8" x14ac:dyDescent="0.25">
      <c r="H3729" s="169"/>
    </row>
    <row r="3730" spans="8:8" x14ac:dyDescent="0.25">
      <c r="H3730" s="169"/>
    </row>
    <row r="3731" spans="8:8" x14ac:dyDescent="0.25">
      <c r="H3731" s="169"/>
    </row>
    <row r="3732" spans="8:8" x14ac:dyDescent="0.25">
      <c r="H3732" s="169"/>
    </row>
    <row r="3733" spans="8:8" x14ac:dyDescent="0.25">
      <c r="H3733" s="169"/>
    </row>
    <row r="3734" spans="8:8" x14ac:dyDescent="0.25">
      <c r="H3734" s="169"/>
    </row>
    <row r="3735" spans="8:8" x14ac:dyDescent="0.25">
      <c r="H3735" s="169"/>
    </row>
    <row r="3736" spans="8:8" x14ac:dyDescent="0.25">
      <c r="H3736" s="169"/>
    </row>
    <row r="3737" spans="8:8" x14ac:dyDescent="0.25">
      <c r="H3737" s="169"/>
    </row>
    <row r="3738" spans="8:8" x14ac:dyDescent="0.25">
      <c r="H3738" s="169"/>
    </row>
    <row r="3739" spans="8:8" x14ac:dyDescent="0.25">
      <c r="H3739" s="169"/>
    </row>
    <row r="3740" spans="8:8" x14ac:dyDescent="0.25">
      <c r="H3740" s="169"/>
    </row>
    <row r="3741" spans="8:8" x14ac:dyDescent="0.25">
      <c r="H3741" s="169"/>
    </row>
    <row r="3742" spans="8:8" x14ac:dyDescent="0.25">
      <c r="H3742" s="169"/>
    </row>
    <row r="3743" spans="8:8" x14ac:dyDescent="0.25">
      <c r="H3743" s="169"/>
    </row>
    <row r="3744" spans="8:8" x14ac:dyDescent="0.25">
      <c r="H3744" s="169"/>
    </row>
    <row r="3745" spans="8:8" x14ac:dyDescent="0.25">
      <c r="H3745" s="169"/>
    </row>
    <row r="3746" spans="8:8" x14ac:dyDescent="0.25">
      <c r="H3746" s="169"/>
    </row>
    <row r="3747" spans="8:8" x14ac:dyDescent="0.25">
      <c r="H3747" s="169"/>
    </row>
    <row r="3748" spans="8:8" x14ac:dyDescent="0.25">
      <c r="H3748" s="169"/>
    </row>
    <row r="3749" spans="8:8" x14ac:dyDescent="0.25">
      <c r="H3749" s="169"/>
    </row>
    <row r="3750" spans="8:8" x14ac:dyDescent="0.25">
      <c r="H3750" s="169"/>
    </row>
    <row r="3751" spans="8:8" x14ac:dyDescent="0.25">
      <c r="H3751" s="169"/>
    </row>
    <row r="3752" spans="8:8" x14ac:dyDescent="0.25">
      <c r="H3752" s="169"/>
    </row>
    <row r="3753" spans="8:8" x14ac:dyDescent="0.25">
      <c r="H3753" s="169"/>
    </row>
    <row r="3754" spans="8:8" x14ac:dyDescent="0.25">
      <c r="H3754" s="169"/>
    </row>
    <row r="3755" spans="8:8" x14ac:dyDescent="0.25">
      <c r="H3755" s="169"/>
    </row>
    <row r="3756" spans="8:8" x14ac:dyDescent="0.25">
      <c r="H3756" s="169"/>
    </row>
    <row r="3757" spans="8:8" x14ac:dyDescent="0.25">
      <c r="H3757" s="169"/>
    </row>
    <row r="3758" spans="8:8" x14ac:dyDescent="0.25">
      <c r="H3758" s="169"/>
    </row>
    <row r="3759" spans="8:8" x14ac:dyDescent="0.25">
      <c r="H3759" s="169"/>
    </row>
    <row r="3760" spans="8:8" x14ac:dyDescent="0.25">
      <c r="H3760" s="169"/>
    </row>
    <row r="3761" spans="8:8" x14ac:dyDescent="0.25">
      <c r="H3761" s="169"/>
    </row>
    <row r="3762" spans="8:8" x14ac:dyDescent="0.25">
      <c r="H3762" s="169"/>
    </row>
    <row r="3763" spans="8:8" x14ac:dyDescent="0.25">
      <c r="H3763" s="169"/>
    </row>
    <row r="3764" spans="8:8" x14ac:dyDescent="0.25">
      <c r="H3764" s="169"/>
    </row>
    <row r="3765" spans="8:8" x14ac:dyDescent="0.25">
      <c r="H3765" s="169"/>
    </row>
    <row r="3766" spans="8:8" x14ac:dyDescent="0.25">
      <c r="H3766" s="169"/>
    </row>
    <row r="3767" spans="8:8" x14ac:dyDescent="0.25">
      <c r="H3767" s="169"/>
    </row>
    <row r="3768" spans="8:8" x14ac:dyDescent="0.25">
      <c r="H3768" s="169"/>
    </row>
    <row r="3769" spans="8:8" x14ac:dyDescent="0.25">
      <c r="H3769" s="169"/>
    </row>
    <row r="3770" spans="8:8" x14ac:dyDescent="0.25">
      <c r="H3770" s="169"/>
    </row>
    <row r="3771" spans="8:8" x14ac:dyDescent="0.25">
      <c r="H3771" s="169"/>
    </row>
    <row r="3772" spans="8:8" x14ac:dyDescent="0.25">
      <c r="H3772" s="169"/>
    </row>
    <row r="3773" spans="8:8" x14ac:dyDescent="0.25">
      <c r="H3773" s="169"/>
    </row>
    <row r="3774" spans="8:8" x14ac:dyDescent="0.25">
      <c r="H3774" s="169"/>
    </row>
    <row r="3775" spans="8:8" x14ac:dyDescent="0.25">
      <c r="H3775" s="169"/>
    </row>
    <row r="3776" spans="8:8" x14ac:dyDescent="0.25">
      <c r="H3776" s="169"/>
    </row>
    <row r="3777" spans="8:8" x14ac:dyDescent="0.25">
      <c r="H3777" s="169"/>
    </row>
    <row r="3778" spans="8:8" x14ac:dyDescent="0.25">
      <c r="H3778" s="169"/>
    </row>
    <row r="3779" spans="8:8" x14ac:dyDescent="0.25">
      <c r="H3779" s="169"/>
    </row>
    <row r="3780" spans="8:8" x14ac:dyDescent="0.25">
      <c r="H3780" s="169"/>
    </row>
    <row r="3781" spans="8:8" x14ac:dyDescent="0.25">
      <c r="H3781" s="169"/>
    </row>
    <row r="3782" spans="8:8" x14ac:dyDescent="0.25">
      <c r="H3782" s="169"/>
    </row>
    <row r="3783" spans="8:8" x14ac:dyDescent="0.25">
      <c r="H3783" s="169"/>
    </row>
    <row r="3784" spans="8:8" x14ac:dyDescent="0.25">
      <c r="H3784" s="169"/>
    </row>
    <row r="3785" spans="8:8" x14ac:dyDescent="0.25">
      <c r="H3785" s="169"/>
    </row>
    <row r="3786" spans="8:8" x14ac:dyDescent="0.25">
      <c r="H3786" s="169"/>
    </row>
    <row r="3787" spans="8:8" x14ac:dyDescent="0.25">
      <c r="H3787" s="169"/>
    </row>
    <row r="3788" spans="8:8" x14ac:dyDescent="0.25">
      <c r="H3788" s="169"/>
    </row>
    <row r="3789" spans="8:8" x14ac:dyDescent="0.25">
      <c r="H3789" s="169"/>
    </row>
    <row r="3790" spans="8:8" x14ac:dyDescent="0.25">
      <c r="H3790" s="169"/>
    </row>
    <row r="3791" spans="8:8" x14ac:dyDescent="0.25">
      <c r="H3791" s="169"/>
    </row>
    <row r="3792" spans="8:8" x14ac:dyDescent="0.25">
      <c r="H3792" s="169"/>
    </row>
    <row r="3793" spans="8:8" x14ac:dyDescent="0.25">
      <c r="H3793" s="169"/>
    </row>
    <row r="3794" spans="8:8" x14ac:dyDescent="0.25">
      <c r="H3794" s="169"/>
    </row>
    <row r="3795" spans="8:8" x14ac:dyDescent="0.25">
      <c r="H3795" s="169"/>
    </row>
    <row r="3796" spans="8:8" x14ac:dyDescent="0.25">
      <c r="H3796" s="169"/>
    </row>
    <row r="3797" spans="8:8" x14ac:dyDescent="0.25">
      <c r="H3797" s="169"/>
    </row>
    <row r="3798" spans="8:8" x14ac:dyDescent="0.25">
      <c r="H3798" s="169"/>
    </row>
    <row r="3799" spans="8:8" x14ac:dyDescent="0.25">
      <c r="H3799" s="169"/>
    </row>
    <row r="3800" spans="8:8" x14ac:dyDescent="0.25">
      <c r="H3800" s="169"/>
    </row>
    <row r="3801" spans="8:8" x14ac:dyDescent="0.25">
      <c r="H3801" s="169"/>
    </row>
    <row r="3802" spans="8:8" x14ac:dyDescent="0.25">
      <c r="H3802" s="169"/>
    </row>
    <row r="3803" spans="8:8" x14ac:dyDescent="0.25">
      <c r="H3803" s="169"/>
    </row>
    <row r="3804" spans="8:8" x14ac:dyDescent="0.25">
      <c r="H3804" s="169"/>
    </row>
    <row r="3805" spans="8:8" x14ac:dyDescent="0.25">
      <c r="H3805" s="169"/>
    </row>
    <row r="3806" spans="8:8" x14ac:dyDescent="0.25">
      <c r="H3806" s="169"/>
    </row>
    <row r="3807" spans="8:8" x14ac:dyDescent="0.25">
      <c r="H3807" s="169"/>
    </row>
    <row r="3808" spans="8:8" x14ac:dyDescent="0.25">
      <c r="H3808" s="169"/>
    </row>
    <row r="3809" spans="8:8" x14ac:dyDescent="0.25">
      <c r="H3809" s="169"/>
    </row>
    <row r="3810" spans="8:8" x14ac:dyDescent="0.25">
      <c r="H3810" s="169"/>
    </row>
    <row r="3811" spans="8:8" x14ac:dyDescent="0.25">
      <c r="H3811" s="169"/>
    </row>
    <row r="3812" spans="8:8" x14ac:dyDescent="0.25">
      <c r="H3812" s="169"/>
    </row>
    <row r="3813" spans="8:8" x14ac:dyDescent="0.25">
      <c r="H3813" s="169"/>
    </row>
    <row r="3814" spans="8:8" x14ac:dyDescent="0.25">
      <c r="H3814" s="169"/>
    </row>
    <row r="3815" spans="8:8" x14ac:dyDescent="0.25">
      <c r="H3815" s="169"/>
    </row>
    <row r="3816" spans="8:8" x14ac:dyDescent="0.25">
      <c r="H3816" s="169"/>
    </row>
    <row r="3817" spans="8:8" x14ac:dyDescent="0.25">
      <c r="H3817" s="169"/>
    </row>
    <row r="3818" spans="8:8" x14ac:dyDescent="0.25">
      <c r="H3818" s="169"/>
    </row>
    <row r="3819" spans="8:8" x14ac:dyDescent="0.25">
      <c r="H3819" s="169"/>
    </row>
    <row r="3820" spans="8:8" x14ac:dyDescent="0.25">
      <c r="H3820" s="169"/>
    </row>
    <row r="3821" spans="8:8" x14ac:dyDescent="0.25">
      <c r="H3821" s="169"/>
    </row>
    <row r="3822" spans="8:8" x14ac:dyDescent="0.25">
      <c r="H3822" s="169"/>
    </row>
    <row r="3823" spans="8:8" x14ac:dyDescent="0.25">
      <c r="H3823" s="169"/>
    </row>
    <row r="3824" spans="8:8" x14ac:dyDescent="0.25">
      <c r="H3824" s="169"/>
    </row>
    <row r="3825" spans="8:8" x14ac:dyDescent="0.25">
      <c r="H3825" s="169"/>
    </row>
    <row r="3826" spans="8:8" x14ac:dyDescent="0.25">
      <c r="H3826" s="169"/>
    </row>
    <row r="3827" spans="8:8" x14ac:dyDescent="0.25">
      <c r="H3827" s="169"/>
    </row>
    <row r="3828" spans="8:8" x14ac:dyDescent="0.25">
      <c r="H3828" s="169"/>
    </row>
    <row r="3829" spans="8:8" x14ac:dyDescent="0.25">
      <c r="H3829" s="169"/>
    </row>
    <row r="3830" spans="8:8" x14ac:dyDescent="0.25">
      <c r="H3830" s="169"/>
    </row>
    <row r="3831" spans="8:8" x14ac:dyDescent="0.25">
      <c r="H3831" s="169"/>
    </row>
    <row r="3832" spans="8:8" x14ac:dyDescent="0.25">
      <c r="H3832" s="169"/>
    </row>
    <row r="3833" spans="8:8" x14ac:dyDescent="0.25">
      <c r="H3833" s="169"/>
    </row>
    <row r="3834" spans="8:8" x14ac:dyDescent="0.25">
      <c r="H3834" s="169"/>
    </row>
    <row r="3835" spans="8:8" x14ac:dyDescent="0.25">
      <c r="H3835" s="169"/>
    </row>
    <row r="3836" spans="8:8" x14ac:dyDescent="0.25">
      <c r="H3836" s="169"/>
    </row>
    <row r="3837" spans="8:8" x14ac:dyDescent="0.25">
      <c r="H3837" s="169"/>
    </row>
    <row r="3838" spans="8:8" x14ac:dyDescent="0.25">
      <c r="H3838" s="169"/>
    </row>
    <row r="3839" spans="8:8" x14ac:dyDescent="0.25">
      <c r="H3839" s="169"/>
    </row>
    <row r="3840" spans="8:8" x14ac:dyDescent="0.25">
      <c r="H3840" s="169"/>
    </row>
    <row r="3841" spans="8:8" x14ac:dyDescent="0.25">
      <c r="H3841" s="169"/>
    </row>
    <row r="3842" spans="8:8" x14ac:dyDescent="0.25">
      <c r="H3842" s="169"/>
    </row>
    <row r="3843" spans="8:8" x14ac:dyDescent="0.25">
      <c r="H3843" s="169"/>
    </row>
    <row r="3844" spans="8:8" x14ac:dyDescent="0.25">
      <c r="H3844" s="169"/>
    </row>
    <row r="3845" spans="8:8" x14ac:dyDescent="0.25">
      <c r="H3845" s="169"/>
    </row>
    <row r="3846" spans="8:8" x14ac:dyDescent="0.25">
      <c r="H3846" s="169"/>
    </row>
    <row r="3847" spans="8:8" x14ac:dyDescent="0.25">
      <c r="H3847" s="169"/>
    </row>
    <row r="3848" spans="8:8" x14ac:dyDescent="0.25">
      <c r="H3848" s="169"/>
    </row>
    <row r="3849" spans="8:8" x14ac:dyDescent="0.25">
      <c r="H3849" s="169"/>
    </row>
    <row r="3850" spans="8:8" x14ac:dyDescent="0.25">
      <c r="H3850" s="169"/>
    </row>
    <row r="3851" spans="8:8" x14ac:dyDescent="0.25">
      <c r="H3851" s="169"/>
    </row>
    <row r="3852" spans="8:8" x14ac:dyDescent="0.25">
      <c r="H3852" s="169"/>
    </row>
    <row r="3853" spans="8:8" x14ac:dyDescent="0.25">
      <c r="H3853" s="169"/>
    </row>
    <row r="3854" spans="8:8" x14ac:dyDescent="0.25">
      <c r="H3854" s="169"/>
    </row>
    <row r="3855" spans="8:8" x14ac:dyDescent="0.25">
      <c r="H3855" s="169"/>
    </row>
    <row r="3856" spans="8:8" x14ac:dyDescent="0.25">
      <c r="H3856" s="169"/>
    </row>
    <row r="3857" spans="8:8" x14ac:dyDescent="0.25">
      <c r="H3857" s="169"/>
    </row>
    <row r="3858" spans="8:8" x14ac:dyDescent="0.25">
      <c r="H3858" s="169"/>
    </row>
    <row r="3859" spans="8:8" x14ac:dyDescent="0.25">
      <c r="H3859" s="169"/>
    </row>
    <row r="3860" spans="8:8" x14ac:dyDescent="0.25">
      <c r="H3860" s="169"/>
    </row>
    <row r="3861" spans="8:8" x14ac:dyDescent="0.25">
      <c r="H3861" s="169"/>
    </row>
    <row r="3862" spans="8:8" x14ac:dyDescent="0.25">
      <c r="H3862" s="169"/>
    </row>
    <row r="3863" spans="8:8" x14ac:dyDescent="0.25">
      <c r="H3863" s="169"/>
    </row>
    <row r="3864" spans="8:8" x14ac:dyDescent="0.25">
      <c r="H3864" s="169"/>
    </row>
    <row r="3865" spans="8:8" x14ac:dyDescent="0.25">
      <c r="H3865" s="169"/>
    </row>
    <row r="3866" spans="8:8" x14ac:dyDescent="0.25">
      <c r="H3866" s="169"/>
    </row>
    <row r="3867" spans="8:8" x14ac:dyDescent="0.25">
      <c r="H3867" s="169"/>
    </row>
    <row r="3868" spans="8:8" x14ac:dyDescent="0.25">
      <c r="H3868" s="169"/>
    </row>
    <row r="3869" spans="8:8" x14ac:dyDescent="0.25">
      <c r="H3869" s="169"/>
    </row>
    <row r="3870" spans="8:8" x14ac:dyDescent="0.25">
      <c r="H3870" s="169"/>
    </row>
    <row r="3871" spans="8:8" x14ac:dyDescent="0.25">
      <c r="H3871" s="169"/>
    </row>
    <row r="3872" spans="8:8" x14ac:dyDescent="0.25">
      <c r="H3872" s="169"/>
    </row>
    <row r="3873" spans="8:8" x14ac:dyDescent="0.25">
      <c r="H3873" s="169"/>
    </row>
    <row r="3874" spans="8:8" x14ac:dyDescent="0.25">
      <c r="H3874" s="169"/>
    </row>
    <row r="3875" spans="8:8" x14ac:dyDescent="0.25">
      <c r="H3875" s="169"/>
    </row>
    <row r="3876" spans="8:8" x14ac:dyDescent="0.25">
      <c r="H3876" s="169"/>
    </row>
    <row r="3877" spans="8:8" x14ac:dyDescent="0.25">
      <c r="H3877" s="169"/>
    </row>
    <row r="3878" spans="8:8" x14ac:dyDescent="0.25">
      <c r="H3878" s="169"/>
    </row>
    <row r="3879" spans="8:8" x14ac:dyDescent="0.25">
      <c r="H3879" s="169"/>
    </row>
    <row r="3880" spans="8:8" x14ac:dyDescent="0.25">
      <c r="H3880" s="169"/>
    </row>
    <row r="3881" spans="8:8" x14ac:dyDescent="0.25">
      <c r="H3881" s="169"/>
    </row>
    <row r="3882" spans="8:8" x14ac:dyDescent="0.25">
      <c r="H3882" s="169"/>
    </row>
    <row r="3883" spans="8:8" x14ac:dyDescent="0.25">
      <c r="H3883" s="169"/>
    </row>
    <row r="3884" spans="8:8" x14ac:dyDescent="0.25">
      <c r="H3884" s="169"/>
    </row>
    <row r="3885" spans="8:8" x14ac:dyDescent="0.25">
      <c r="H3885" s="169"/>
    </row>
    <row r="3886" spans="8:8" x14ac:dyDescent="0.25">
      <c r="H3886" s="169"/>
    </row>
    <row r="3887" spans="8:8" x14ac:dyDescent="0.25">
      <c r="H3887" s="169"/>
    </row>
    <row r="3888" spans="8:8" x14ac:dyDescent="0.25">
      <c r="H3888" s="169"/>
    </row>
    <row r="3889" spans="8:8" x14ac:dyDescent="0.25">
      <c r="H3889" s="169"/>
    </row>
    <row r="3890" spans="8:8" x14ac:dyDescent="0.25">
      <c r="H3890" s="169"/>
    </row>
    <row r="3891" spans="8:8" x14ac:dyDescent="0.25">
      <c r="H3891" s="169"/>
    </row>
    <row r="3892" spans="8:8" x14ac:dyDescent="0.25">
      <c r="H3892" s="169"/>
    </row>
    <row r="3893" spans="8:8" x14ac:dyDescent="0.25">
      <c r="H3893" s="169"/>
    </row>
    <row r="3894" spans="8:8" x14ac:dyDescent="0.25">
      <c r="H3894" s="169"/>
    </row>
    <row r="3895" spans="8:8" x14ac:dyDescent="0.25">
      <c r="H3895" s="169"/>
    </row>
    <row r="3896" spans="8:8" x14ac:dyDescent="0.25">
      <c r="H3896" s="169"/>
    </row>
    <row r="3897" spans="8:8" x14ac:dyDescent="0.25">
      <c r="H3897" s="169"/>
    </row>
    <row r="3898" spans="8:8" x14ac:dyDescent="0.25">
      <c r="H3898" s="169"/>
    </row>
    <row r="3899" spans="8:8" x14ac:dyDescent="0.25">
      <c r="H3899" s="169"/>
    </row>
    <row r="3900" spans="8:8" x14ac:dyDescent="0.25">
      <c r="H3900" s="169"/>
    </row>
    <row r="3901" spans="8:8" x14ac:dyDescent="0.25">
      <c r="H3901" s="169"/>
    </row>
    <row r="3902" spans="8:8" x14ac:dyDescent="0.25">
      <c r="H3902" s="169"/>
    </row>
    <row r="3903" spans="8:8" x14ac:dyDescent="0.25">
      <c r="H3903" s="169"/>
    </row>
    <row r="3904" spans="8:8" x14ac:dyDescent="0.25">
      <c r="H3904" s="169"/>
    </row>
    <row r="3905" spans="8:8" x14ac:dyDescent="0.25">
      <c r="H3905" s="169"/>
    </row>
    <row r="3906" spans="8:8" x14ac:dyDescent="0.25">
      <c r="H3906" s="169"/>
    </row>
    <row r="3907" spans="8:8" x14ac:dyDescent="0.25">
      <c r="H3907" s="169"/>
    </row>
    <row r="3908" spans="8:8" x14ac:dyDescent="0.25">
      <c r="H3908" s="169"/>
    </row>
    <row r="3909" spans="8:8" x14ac:dyDescent="0.25">
      <c r="H3909" s="169"/>
    </row>
    <row r="3910" spans="8:8" x14ac:dyDescent="0.25">
      <c r="H3910" s="169"/>
    </row>
    <row r="3911" spans="8:8" x14ac:dyDescent="0.25">
      <c r="H3911" s="169"/>
    </row>
    <row r="3912" spans="8:8" x14ac:dyDescent="0.25">
      <c r="H3912" s="169"/>
    </row>
    <row r="3913" spans="8:8" x14ac:dyDescent="0.25">
      <c r="H3913" s="169"/>
    </row>
    <row r="3914" spans="8:8" x14ac:dyDescent="0.25">
      <c r="H3914" s="169"/>
    </row>
    <row r="3915" spans="8:8" x14ac:dyDescent="0.25">
      <c r="H3915" s="169"/>
    </row>
    <row r="3916" spans="8:8" x14ac:dyDescent="0.25">
      <c r="H3916" s="169"/>
    </row>
    <row r="3917" spans="8:8" x14ac:dyDescent="0.25">
      <c r="H3917" s="169"/>
    </row>
    <row r="3918" spans="8:8" x14ac:dyDescent="0.25">
      <c r="H3918" s="169"/>
    </row>
    <row r="3919" spans="8:8" x14ac:dyDescent="0.25">
      <c r="H3919" s="169"/>
    </row>
    <row r="3920" spans="8:8" x14ac:dyDescent="0.25">
      <c r="H3920" s="169"/>
    </row>
    <row r="3921" spans="8:8" x14ac:dyDescent="0.25">
      <c r="H3921" s="169"/>
    </row>
    <row r="3922" spans="8:8" x14ac:dyDescent="0.25">
      <c r="H3922" s="169"/>
    </row>
    <row r="3923" spans="8:8" x14ac:dyDescent="0.25">
      <c r="H3923" s="169"/>
    </row>
    <row r="3924" spans="8:8" x14ac:dyDescent="0.25">
      <c r="H3924" s="169"/>
    </row>
    <row r="3925" spans="8:8" x14ac:dyDescent="0.25">
      <c r="H3925" s="169"/>
    </row>
    <row r="3926" spans="8:8" x14ac:dyDescent="0.25">
      <c r="H3926" s="169"/>
    </row>
    <row r="3927" spans="8:8" x14ac:dyDescent="0.25">
      <c r="H3927" s="169"/>
    </row>
    <row r="3928" spans="8:8" x14ac:dyDescent="0.25">
      <c r="H3928" s="169"/>
    </row>
    <row r="3929" spans="8:8" x14ac:dyDescent="0.25">
      <c r="H3929" s="169"/>
    </row>
    <row r="3930" spans="8:8" x14ac:dyDescent="0.25">
      <c r="H3930" s="169"/>
    </row>
    <row r="3931" spans="8:8" x14ac:dyDescent="0.25">
      <c r="H3931" s="169"/>
    </row>
    <row r="3932" spans="8:8" x14ac:dyDescent="0.25">
      <c r="H3932" s="169"/>
    </row>
    <row r="3933" spans="8:8" x14ac:dyDescent="0.25">
      <c r="H3933" s="169"/>
    </row>
    <row r="3934" spans="8:8" x14ac:dyDescent="0.25">
      <c r="H3934" s="169"/>
    </row>
    <row r="3935" spans="8:8" x14ac:dyDescent="0.25">
      <c r="H3935" s="169"/>
    </row>
    <row r="3936" spans="8:8" x14ac:dyDescent="0.25">
      <c r="H3936" s="169"/>
    </row>
    <row r="3937" spans="8:8" x14ac:dyDescent="0.25">
      <c r="H3937" s="169"/>
    </row>
    <row r="3938" spans="8:8" x14ac:dyDescent="0.25">
      <c r="H3938" s="169"/>
    </row>
    <row r="3939" spans="8:8" x14ac:dyDescent="0.25">
      <c r="H3939" s="169"/>
    </row>
    <row r="3940" spans="8:8" x14ac:dyDescent="0.25">
      <c r="H3940" s="169"/>
    </row>
    <row r="3941" spans="8:8" x14ac:dyDescent="0.25">
      <c r="H3941" s="169"/>
    </row>
    <row r="3942" spans="8:8" x14ac:dyDescent="0.25">
      <c r="H3942" s="169"/>
    </row>
    <row r="3943" spans="8:8" x14ac:dyDescent="0.25">
      <c r="H3943" s="169"/>
    </row>
    <row r="3944" spans="8:8" x14ac:dyDescent="0.25">
      <c r="H3944" s="169"/>
    </row>
    <row r="3945" spans="8:8" x14ac:dyDescent="0.25">
      <c r="H3945" s="169"/>
    </row>
    <row r="3946" spans="8:8" x14ac:dyDescent="0.25">
      <c r="H3946" s="169"/>
    </row>
    <row r="3947" spans="8:8" x14ac:dyDescent="0.25">
      <c r="H3947" s="169"/>
    </row>
    <row r="3948" spans="8:8" x14ac:dyDescent="0.25">
      <c r="H3948" s="169"/>
    </row>
    <row r="3949" spans="8:8" x14ac:dyDescent="0.25">
      <c r="H3949" s="169"/>
    </row>
    <row r="3950" spans="8:8" x14ac:dyDescent="0.25">
      <c r="H3950" s="169"/>
    </row>
    <row r="3951" spans="8:8" x14ac:dyDescent="0.25">
      <c r="H3951" s="169"/>
    </row>
    <row r="3952" spans="8:8" x14ac:dyDescent="0.25">
      <c r="H3952" s="169"/>
    </row>
    <row r="3953" spans="8:8" x14ac:dyDescent="0.25">
      <c r="H3953" s="169"/>
    </row>
    <row r="3954" spans="8:8" x14ac:dyDescent="0.25">
      <c r="H3954" s="169"/>
    </row>
    <row r="3955" spans="8:8" x14ac:dyDescent="0.25">
      <c r="H3955" s="169"/>
    </row>
    <row r="3956" spans="8:8" x14ac:dyDescent="0.25">
      <c r="H3956" s="169"/>
    </row>
    <row r="3957" spans="8:8" x14ac:dyDescent="0.25">
      <c r="H3957" s="169"/>
    </row>
    <row r="3958" spans="8:8" x14ac:dyDescent="0.25">
      <c r="H3958" s="169"/>
    </row>
    <row r="3959" spans="8:8" x14ac:dyDescent="0.25">
      <c r="H3959" s="169"/>
    </row>
    <row r="3960" spans="8:8" x14ac:dyDescent="0.25">
      <c r="H3960" s="169"/>
    </row>
    <row r="3961" spans="8:8" x14ac:dyDescent="0.25">
      <c r="H3961" s="169"/>
    </row>
    <row r="3962" spans="8:8" x14ac:dyDescent="0.25">
      <c r="H3962" s="169"/>
    </row>
    <row r="3963" spans="8:8" x14ac:dyDescent="0.25">
      <c r="H3963" s="169"/>
    </row>
    <row r="3964" spans="8:8" x14ac:dyDescent="0.25">
      <c r="H3964" s="169"/>
    </row>
    <row r="3965" spans="8:8" x14ac:dyDescent="0.25">
      <c r="H3965" s="169"/>
    </row>
    <row r="3966" spans="8:8" x14ac:dyDescent="0.25">
      <c r="H3966" s="169"/>
    </row>
    <row r="3967" spans="8:8" x14ac:dyDescent="0.25">
      <c r="H3967" s="169"/>
    </row>
    <row r="3968" spans="8:8" x14ac:dyDescent="0.25">
      <c r="H3968" s="169"/>
    </row>
    <row r="3969" spans="8:8" x14ac:dyDescent="0.25">
      <c r="H3969" s="169"/>
    </row>
    <row r="3970" spans="8:8" x14ac:dyDescent="0.25">
      <c r="H3970" s="169"/>
    </row>
    <row r="3971" spans="8:8" x14ac:dyDescent="0.25">
      <c r="H3971" s="169"/>
    </row>
    <row r="3972" spans="8:8" x14ac:dyDescent="0.25">
      <c r="H3972" s="169"/>
    </row>
    <row r="3973" spans="8:8" x14ac:dyDescent="0.25">
      <c r="H3973" s="169"/>
    </row>
    <row r="3974" spans="8:8" x14ac:dyDescent="0.25">
      <c r="H3974" s="169"/>
    </row>
    <row r="3975" spans="8:8" x14ac:dyDescent="0.25">
      <c r="H3975" s="169"/>
    </row>
    <row r="3976" spans="8:8" x14ac:dyDescent="0.25">
      <c r="H3976" s="169"/>
    </row>
    <row r="3977" spans="8:8" x14ac:dyDescent="0.25">
      <c r="H3977" s="169"/>
    </row>
    <row r="3978" spans="8:8" x14ac:dyDescent="0.25">
      <c r="H3978" s="169"/>
    </row>
    <row r="3979" spans="8:8" x14ac:dyDescent="0.25">
      <c r="H3979" s="169"/>
    </row>
    <row r="3980" spans="8:8" x14ac:dyDescent="0.25">
      <c r="H3980" s="169"/>
    </row>
    <row r="3981" spans="8:8" x14ac:dyDescent="0.25">
      <c r="H3981" s="169"/>
    </row>
    <row r="3982" spans="8:8" x14ac:dyDescent="0.25">
      <c r="H3982" s="169"/>
    </row>
    <row r="3983" spans="8:8" x14ac:dyDescent="0.25">
      <c r="H3983" s="169"/>
    </row>
    <row r="3984" spans="8:8" x14ac:dyDescent="0.25">
      <c r="H3984" s="169"/>
    </row>
    <row r="3985" spans="8:8" x14ac:dyDescent="0.25">
      <c r="H3985" s="169"/>
    </row>
    <row r="3986" spans="8:8" x14ac:dyDescent="0.25">
      <c r="H3986" s="169"/>
    </row>
    <row r="3987" spans="8:8" x14ac:dyDescent="0.25">
      <c r="H3987" s="169"/>
    </row>
    <row r="3988" spans="8:8" x14ac:dyDescent="0.25">
      <c r="H3988" s="169"/>
    </row>
    <row r="3989" spans="8:8" x14ac:dyDescent="0.25">
      <c r="H3989" s="169"/>
    </row>
    <row r="3990" spans="8:8" x14ac:dyDescent="0.25">
      <c r="H3990" s="169"/>
    </row>
    <row r="3991" spans="8:8" x14ac:dyDescent="0.25">
      <c r="H3991" s="169"/>
    </row>
    <row r="3992" spans="8:8" x14ac:dyDescent="0.25">
      <c r="H3992" s="169"/>
    </row>
    <row r="3993" spans="8:8" x14ac:dyDescent="0.25">
      <c r="H3993" s="169"/>
    </row>
    <row r="3994" spans="8:8" x14ac:dyDescent="0.25">
      <c r="H3994" s="169"/>
    </row>
    <row r="3995" spans="8:8" x14ac:dyDescent="0.25">
      <c r="H3995" s="169"/>
    </row>
    <row r="3996" spans="8:8" x14ac:dyDescent="0.25">
      <c r="H3996" s="169"/>
    </row>
    <row r="3997" spans="8:8" x14ac:dyDescent="0.25">
      <c r="H3997" s="169"/>
    </row>
    <row r="3998" spans="8:8" x14ac:dyDescent="0.25">
      <c r="H3998" s="169"/>
    </row>
    <row r="3999" spans="8:8" x14ac:dyDescent="0.25">
      <c r="H3999" s="169"/>
    </row>
    <row r="4000" spans="8:8" x14ac:dyDescent="0.25">
      <c r="H4000" s="169"/>
    </row>
    <row r="4001" spans="8:8" x14ac:dyDescent="0.25">
      <c r="H4001" s="169"/>
    </row>
    <row r="4002" spans="8:8" x14ac:dyDescent="0.25">
      <c r="H4002" s="169"/>
    </row>
    <row r="4003" spans="8:8" x14ac:dyDescent="0.25">
      <c r="H4003" s="169"/>
    </row>
    <row r="4004" spans="8:8" x14ac:dyDescent="0.25">
      <c r="H4004" s="169"/>
    </row>
    <row r="4005" spans="8:8" x14ac:dyDescent="0.25">
      <c r="H4005" s="169"/>
    </row>
    <row r="4006" spans="8:8" x14ac:dyDescent="0.25">
      <c r="H4006" s="169"/>
    </row>
    <row r="4007" spans="8:8" x14ac:dyDescent="0.25">
      <c r="H4007" s="169"/>
    </row>
    <row r="4008" spans="8:8" x14ac:dyDescent="0.25">
      <c r="H4008" s="169"/>
    </row>
    <row r="4009" spans="8:8" x14ac:dyDescent="0.25">
      <c r="H4009" s="169"/>
    </row>
    <row r="4010" spans="8:8" x14ac:dyDescent="0.25">
      <c r="H4010" s="169"/>
    </row>
    <row r="4011" spans="8:8" x14ac:dyDescent="0.25">
      <c r="H4011" s="169"/>
    </row>
    <row r="4012" spans="8:8" x14ac:dyDescent="0.25">
      <c r="H4012" s="169"/>
    </row>
    <row r="4013" spans="8:8" x14ac:dyDescent="0.25">
      <c r="H4013" s="169"/>
    </row>
    <row r="4014" spans="8:8" x14ac:dyDescent="0.25">
      <c r="H4014" s="169"/>
    </row>
    <row r="4015" spans="8:8" x14ac:dyDescent="0.25">
      <c r="H4015" s="169"/>
    </row>
    <row r="4016" spans="8:8" x14ac:dyDescent="0.25">
      <c r="H4016" s="169"/>
    </row>
    <row r="4017" spans="8:8" x14ac:dyDescent="0.25">
      <c r="H4017" s="169"/>
    </row>
    <row r="4018" spans="8:8" x14ac:dyDescent="0.25">
      <c r="H4018" s="169"/>
    </row>
    <row r="4019" spans="8:8" x14ac:dyDescent="0.25">
      <c r="H4019" s="169"/>
    </row>
    <row r="4020" spans="8:8" x14ac:dyDescent="0.25">
      <c r="H4020" s="169"/>
    </row>
    <row r="4021" spans="8:8" x14ac:dyDescent="0.25">
      <c r="H4021" s="169"/>
    </row>
    <row r="4022" spans="8:8" x14ac:dyDescent="0.25">
      <c r="H4022" s="169"/>
    </row>
    <row r="4023" spans="8:8" x14ac:dyDescent="0.25">
      <c r="H4023" s="169"/>
    </row>
    <row r="4024" spans="8:8" x14ac:dyDescent="0.25">
      <c r="H4024" s="169"/>
    </row>
    <row r="4025" spans="8:8" x14ac:dyDescent="0.25">
      <c r="H4025" s="169"/>
    </row>
    <row r="4026" spans="8:8" x14ac:dyDescent="0.25">
      <c r="H4026" s="169"/>
    </row>
    <row r="4027" spans="8:8" x14ac:dyDescent="0.25">
      <c r="H4027" s="169"/>
    </row>
    <row r="4028" spans="8:8" x14ac:dyDescent="0.25">
      <c r="H4028" s="169"/>
    </row>
    <row r="4029" spans="8:8" x14ac:dyDescent="0.25">
      <c r="H4029" s="169"/>
    </row>
    <row r="4030" spans="8:8" x14ac:dyDescent="0.25">
      <c r="H4030" s="169"/>
    </row>
    <row r="4031" spans="8:8" x14ac:dyDescent="0.25">
      <c r="H4031" s="169"/>
    </row>
    <row r="4032" spans="8:8" x14ac:dyDescent="0.25">
      <c r="H4032" s="169"/>
    </row>
    <row r="4033" spans="8:8" x14ac:dyDescent="0.25">
      <c r="H4033" s="169"/>
    </row>
    <row r="4034" spans="8:8" x14ac:dyDescent="0.25">
      <c r="H4034" s="169"/>
    </row>
    <row r="4035" spans="8:8" x14ac:dyDescent="0.25">
      <c r="H4035" s="169"/>
    </row>
    <row r="4036" spans="8:8" x14ac:dyDescent="0.25">
      <c r="H4036" s="169"/>
    </row>
    <row r="4037" spans="8:8" x14ac:dyDescent="0.25">
      <c r="H4037" s="169"/>
    </row>
    <row r="4038" spans="8:8" x14ac:dyDescent="0.25">
      <c r="H4038" s="169"/>
    </row>
    <row r="4039" spans="8:8" x14ac:dyDescent="0.25">
      <c r="H4039" s="169"/>
    </row>
    <row r="4040" spans="8:8" x14ac:dyDescent="0.25">
      <c r="H4040" s="169"/>
    </row>
    <row r="4041" spans="8:8" x14ac:dyDescent="0.25">
      <c r="H4041" s="169"/>
    </row>
    <row r="4042" spans="8:8" x14ac:dyDescent="0.25">
      <c r="H4042" s="169"/>
    </row>
    <row r="4043" spans="8:8" x14ac:dyDescent="0.25">
      <c r="H4043" s="169"/>
    </row>
    <row r="4044" spans="8:8" x14ac:dyDescent="0.25">
      <c r="H4044" s="169"/>
    </row>
    <row r="4045" spans="8:8" x14ac:dyDescent="0.25">
      <c r="H4045" s="169"/>
    </row>
    <row r="4046" spans="8:8" x14ac:dyDescent="0.25">
      <c r="H4046" s="169"/>
    </row>
    <row r="4047" spans="8:8" x14ac:dyDescent="0.25">
      <c r="H4047" s="169"/>
    </row>
    <row r="4048" spans="8:8" x14ac:dyDescent="0.25">
      <c r="H4048" s="169"/>
    </row>
    <row r="4049" spans="8:8" x14ac:dyDescent="0.25">
      <c r="H4049" s="169"/>
    </row>
    <row r="4050" spans="8:8" x14ac:dyDescent="0.25">
      <c r="H4050" s="169"/>
    </row>
    <row r="4051" spans="8:8" x14ac:dyDescent="0.25">
      <c r="H4051" s="169"/>
    </row>
    <row r="4052" spans="8:8" x14ac:dyDescent="0.25">
      <c r="H4052" s="169"/>
    </row>
    <row r="4053" spans="8:8" x14ac:dyDescent="0.25">
      <c r="H4053" s="169"/>
    </row>
    <row r="4054" spans="8:8" x14ac:dyDescent="0.25">
      <c r="H4054" s="169"/>
    </row>
    <row r="4055" spans="8:8" x14ac:dyDescent="0.25">
      <c r="H4055" s="169"/>
    </row>
    <row r="4056" spans="8:8" x14ac:dyDescent="0.25">
      <c r="H4056" s="169"/>
    </row>
    <row r="4057" spans="8:8" x14ac:dyDescent="0.25">
      <c r="H4057" s="169"/>
    </row>
    <row r="4058" spans="8:8" x14ac:dyDescent="0.25">
      <c r="H4058" s="169"/>
    </row>
    <row r="4059" spans="8:8" x14ac:dyDescent="0.25">
      <c r="H4059" s="169"/>
    </row>
    <row r="4060" spans="8:8" x14ac:dyDescent="0.25">
      <c r="H4060" s="169"/>
    </row>
    <row r="4061" spans="8:8" x14ac:dyDescent="0.25">
      <c r="H4061" s="169"/>
    </row>
    <row r="4062" spans="8:8" x14ac:dyDescent="0.25">
      <c r="H4062" s="169"/>
    </row>
    <row r="4063" spans="8:8" x14ac:dyDescent="0.25">
      <c r="H4063" s="169"/>
    </row>
    <row r="4064" spans="8:8" x14ac:dyDescent="0.25">
      <c r="H4064" s="169"/>
    </row>
    <row r="4065" spans="8:8" x14ac:dyDescent="0.25">
      <c r="H4065" s="169"/>
    </row>
    <row r="4066" spans="8:8" x14ac:dyDescent="0.25">
      <c r="H4066" s="169"/>
    </row>
    <row r="4067" spans="8:8" x14ac:dyDescent="0.25">
      <c r="H4067" s="169"/>
    </row>
    <row r="4068" spans="8:8" x14ac:dyDescent="0.25">
      <c r="H4068" s="169"/>
    </row>
    <row r="4069" spans="8:8" x14ac:dyDescent="0.25">
      <c r="H4069" s="169"/>
    </row>
    <row r="4070" spans="8:8" x14ac:dyDescent="0.25">
      <c r="H4070" s="169"/>
    </row>
    <row r="4071" spans="8:8" x14ac:dyDescent="0.25">
      <c r="H4071" s="169"/>
    </row>
    <row r="4072" spans="8:8" x14ac:dyDescent="0.25">
      <c r="H4072" s="169"/>
    </row>
    <row r="4073" spans="8:8" x14ac:dyDescent="0.25">
      <c r="H4073" s="169"/>
    </row>
    <row r="4074" spans="8:8" x14ac:dyDescent="0.25">
      <c r="H4074" s="169"/>
    </row>
    <row r="4075" spans="8:8" x14ac:dyDescent="0.25">
      <c r="H4075" s="169"/>
    </row>
    <row r="4076" spans="8:8" x14ac:dyDescent="0.25">
      <c r="H4076" s="169"/>
    </row>
    <row r="4077" spans="8:8" x14ac:dyDescent="0.25">
      <c r="H4077" s="169"/>
    </row>
    <row r="4078" spans="8:8" x14ac:dyDescent="0.25">
      <c r="H4078" s="169"/>
    </row>
    <row r="4079" spans="8:8" x14ac:dyDescent="0.25">
      <c r="H4079" s="169"/>
    </row>
    <row r="4080" spans="8:8" x14ac:dyDescent="0.25">
      <c r="H4080" s="169"/>
    </row>
    <row r="4081" spans="8:8" x14ac:dyDescent="0.25">
      <c r="H4081" s="169"/>
    </row>
    <row r="4082" spans="8:8" x14ac:dyDescent="0.25">
      <c r="H4082" s="169"/>
    </row>
    <row r="4083" spans="8:8" x14ac:dyDescent="0.25">
      <c r="H4083" s="169"/>
    </row>
    <row r="4084" spans="8:8" x14ac:dyDescent="0.25">
      <c r="H4084" s="169"/>
    </row>
    <row r="4085" spans="8:8" x14ac:dyDescent="0.25">
      <c r="H4085" s="169"/>
    </row>
    <row r="4086" spans="8:8" x14ac:dyDescent="0.25">
      <c r="H4086" s="169"/>
    </row>
    <row r="4087" spans="8:8" x14ac:dyDescent="0.25">
      <c r="H4087" s="169"/>
    </row>
    <row r="4088" spans="8:8" x14ac:dyDescent="0.25">
      <c r="H4088" s="169"/>
    </row>
    <row r="4089" spans="8:8" x14ac:dyDescent="0.25">
      <c r="H4089" s="169"/>
    </row>
    <row r="4090" spans="8:8" x14ac:dyDescent="0.25">
      <c r="H4090" s="169"/>
    </row>
    <row r="4091" spans="8:8" x14ac:dyDescent="0.25">
      <c r="H4091" s="169"/>
    </row>
    <row r="4092" spans="8:8" x14ac:dyDescent="0.25">
      <c r="H4092" s="169"/>
    </row>
    <row r="4093" spans="8:8" x14ac:dyDescent="0.25">
      <c r="H4093" s="169"/>
    </row>
    <row r="4094" spans="8:8" x14ac:dyDescent="0.25">
      <c r="H4094" s="169"/>
    </row>
    <row r="4095" spans="8:8" x14ac:dyDescent="0.25">
      <c r="H4095" s="169"/>
    </row>
    <row r="4096" spans="8:8" x14ac:dyDescent="0.25">
      <c r="H4096" s="169"/>
    </row>
    <row r="4097" spans="8:8" x14ac:dyDescent="0.25">
      <c r="H4097" s="169"/>
    </row>
    <row r="4098" spans="8:8" x14ac:dyDescent="0.25">
      <c r="H4098" s="169"/>
    </row>
    <row r="4099" spans="8:8" x14ac:dyDescent="0.25">
      <c r="H4099" s="169"/>
    </row>
    <row r="4100" spans="8:8" x14ac:dyDescent="0.25">
      <c r="H4100" s="169"/>
    </row>
    <row r="4101" spans="8:8" x14ac:dyDescent="0.25">
      <c r="H4101" s="169"/>
    </row>
    <row r="4102" spans="8:8" x14ac:dyDescent="0.25">
      <c r="H4102" s="169"/>
    </row>
    <row r="4103" spans="8:8" x14ac:dyDescent="0.25">
      <c r="H4103" s="169"/>
    </row>
    <row r="4104" spans="8:8" x14ac:dyDescent="0.25">
      <c r="H4104" s="169"/>
    </row>
    <row r="4105" spans="8:8" x14ac:dyDescent="0.25">
      <c r="H4105" s="169"/>
    </row>
    <row r="4106" spans="8:8" x14ac:dyDescent="0.25">
      <c r="H4106" s="169"/>
    </row>
    <row r="4107" spans="8:8" x14ac:dyDescent="0.25">
      <c r="H4107" s="169"/>
    </row>
    <row r="4108" spans="8:8" x14ac:dyDescent="0.25">
      <c r="H4108" s="169"/>
    </row>
    <row r="4109" spans="8:8" x14ac:dyDescent="0.25">
      <c r="H4109" s="169"/>
    </row>
    <row r="4110" spans="8:8" x14ac:dyDescent="0.25">
      <c r="H4110" s="169"/>
    </row>
    <row r="4111" spans="8:8" x14ac:dyDescent="0.25">
      <c r="H4111" s="169"/>
    </row>
    <row r="4112" spans="8:8" x14ac:dyDescent="0.25">
      <c r="H4112" s="169"/>
    </row>
    <row r="4113" spans="8:8" x14ac:dyDescent="0.25">
      <c r="H4113" s="169"/>
    </row>
    <row r="4114" spans="8:8" x14ac:dyDescent="0.25">
      <c r="H4114" s="169"/>
    </row>
    <row r="4115" spans="8:8" x14ac:dyDescent="0.25">
      <c r="H4115" s="169"/>
    </row>
    <row r="4116" spans="8:8" x14ac:dyDescent="0.25">
      <c r="H4116" s="169"/>
    </row>
    <row r="4117" spans="8:8" x14ac:dyDescent="0.25">
      <c r="H4117" s="169"/>
    </row>
    <row r="4118" spans="8:8" x14ac:dyDescent="0.25">
      <c r="H4118" s="169"/>
    </row>
    <row r="4119" spans="8:8" x14ac:dyDescent="0.25">
      <c r="H4119" s="169"/>
    </row>
    <row r="4120" spans="8:8" x14ac:dyDescent="0.25">
      <c r="H4120" s="169"/>
    </row>
    <row r="4121" spans="8:8" x14ac:dyDescent="0.25">
      <c r="H4121" s="169"/>
    </row>
    <row r="4122" spans="8:8" x14ac:dyDescent="0.25">
      <c r="H4122" s="169"/>
    </row>
    <row r="4123" spans="8:8" x14ac:dyDescent="0.25">
      <c r="H4123" s="169"/>
    </row>
    <row r="4124" spans="8:8" x14ac:dyDescent="0.25">
      <c r="H4124" s="169"/>
    </row>
    <row r="4125" spans="8:8" x14ac:dyDescent="0.25">
      <c r="H4125" s="169"/>
    </row>
    <row r="4126" spans="8:8" x14ac:dyDescent="0.25">
      <c r="H4126" s="169"/>
    </row>
    <row r="4127" spans="8:8" x14ac:dyDescent="0.25">
      <c r="H4127" s="169"/>
    </row>
    <row r="4128" spans="8:8" x14ac:dyDescent="0.25">
      <c r="H4128" s="169"/>
    </row>
    <row r="4129" spans="8:8" x14ac:dyDescent="0.25">
      <c r="H4129" s="169"/>
    </row>
    <row r="4130" spans="8:8" x14ac:dyDescent="0.25">
      <c r="H4130" s="169"/>
    </row>
    <row r="4131" spans="8:8" x14ac:dyDescent="0.25">
      <c r="H4131" s="169"/>
    </row>
    <row r="4132" spans="8:8" x14ac:dyDescent="0.25">
      <c r="H4132" s="169"/>
    </row>
    <row r="4133" spans="8:8" x14ac:dyDescent="0.25">
      <c r="H4133" s="169"/>
    </row>
    <row r="4134" spans="8:8" x14ac:dyDescent="0.25">
      <c r="H4134" s="169"/>
    </row>
    <row r="4135" spans="8:8" x14ac:dyDescent="0.25">
      <c r="H4135" s="169"/>
    </row>
    <row r="4136" spans="8:8" x14ac:dyDescent="0.25">
      <c r="H4136" s="169"/>
    </row>
    <row r="4137" spans="8:8" x14ac:dyDescent="0.25">
      <c r="H4137" s="169"/>
    </row>
    <row r="4138" spans="8:8" x14ac:dyDescent="0.25">
      <c r="H4138" s="169"/>
    </row>
    <row r="4139" spans="8:8" x14ac:dyDescent="0.25">
      <c r="H4139" s="169"/>
    </row>
    <row r="4140" spans="8:8" x14ac:dyDescent="0.25">
      <c r="H4140" s="169"/>
    </row>
    <row r="4141" spans="8:8" x14ac:dyDescent="0.25">
      <c r="H4141" s="169"/>
    </row>
    <row r="4142" spans="8:8" x14ac:dyDescent="0.25">
      <c r="H4142" s="169"/>
    </row>
    <row r="4143" spans="8:8" x14ac:dyDescent="0.25">
      <c r="H4143" s="169"/>
    </row>
    <row r="4144" spans="8:8" x14ac:dyDescent="0.25">
      <c r="H4144" s="169"/>
    </row>
    <row r="4145" spans="8:8" x14ac:dyDescent="0.25">
      <c r="H4145" s="169"/>
    </row>
    <row r="4146" spans="8:8" x14ac:dyDescent="0.25">
      <c r="H4146" s="169"/>
    </row>
    <row r="4147" spans="8:8" x14ac:dyDescent="0.25">
      <c r="H4147" s="169"/>
    </row>
    <row r="4148" spans="8:8" x14ac:dyDescent="0.25">
      <c r="H4148" s="169"/>
    </row>
    <row r="4149" spans="8:8" x14ac:dyDescent="0.25">
      <c r="H4149" s="169"/>
    </row>
    <row r="4150" spans="8:8" x14ac:dyDescent="0.25">
      <c r="H4150" s="169"/>
    </row>
    <row r="4151" spans="8:8" x14ac:dyDescent="0.25">
      <c r="H4151" s="169"/>
    </row>
    <row r="4152" spans="8:8" x14ac:dyDescent="0.25">
      <c r="H4152" s="169"/>
    </row>
    <row r="4153" spans="8:8" x14ac:dyDescent="0.25">
      <c r="H4153" s="169"/>
    </row>
    <row r="4154" spans="8:8" x14ac:dyDescent="0.25">
      <c r="H4154" s="169"/>
    </row>
    <row r="4155" spans="8:8" x14ac:dyDescent="0.25">
      <c r="H4155" s="169"/>
    </row>
    <row r="4156" spans="8:8" x14ac:dyDescent="0.25">
      <c r="H4156" s="169"/>
    </row>
    <row r="4157" spans="8:8" x14ac:dyDescent="0.25">
      <c r="H4157" s="169"/>
    </row>
    <row r="4158" spans="8:8" x14ac:dyDescent="0.25">
      <c r="H4158" s="169"/>
    </row>
    <row r="4159" spans="8:8" x14ac:dyDescent="0.25">
      <c r="H4159" s="169"/>
    </row>
    <row r="4160" spans="8:8" x14ac:dyDescent="0.25">
      <c r="H4160" s="169"/>
    </row>
    <row r="4161" spans="8:8" x14ac:dyDescent="0.25">
      <c r="H4161" s="169"/>
    </row>
    <row r="4162" spans="8:8" x14ac:dyDescent="0.25">
      <c r="H4162" s="169"/>
    </row>
    <row r="4163" spans="8:8" x14ac:dyDescent="0.25">
      <c r="H4163" s="169"/>
    </row>
    <row r="4164" spans="8:8" x14ac:dyDescent="0.25">
      <c r="H4164" s="169"/>
    </row>
    <row r="4165" spans="8:8" x14ac:dyDescent="0.25">
      <c r="H4165" s="169"/>
    </row>
    <row r="4166" spans="8:8" x14ac:dyDescent="0.25">
      <c r="H4166" s="169"/>
    </row>
    <row r="4167" spans="8:8" x14ac:dyDescent="0.25">
      <c r="H4167" s="169"/>
    </row>
    <row r="4168" spans="8:8" x14ac:dyDescent="0.25">
      <c r="H4168" s="169"/>
    </row>
    <row r="4169" spans="8:8" x14ac:dyDescent="0.25">
      <c r="H4169" s="169"/>
    </row>
    <row r="4170" spans="8:8" x14ac:dyDescent="0.25">
      <c r="H4170" s="169"/>
    </row>
    <row r="4171" spans="8:8" x14ac:dyDescent="0.25">
      <c r="H4171" s="169"/>
    </row>
    <row r="4172" spans="8:8" x14ac:dyDescent="0.25">
      <c r="H4172" s="169"/>
    </row>
    <row r="4173" spans="8:8" x14ac:dyDescent="0.25">
      <c r="H4173" s="169"/>
    </row>
    <row r="4174" spans="8:8" x14ac:dyDescent="0.25">
      <c r="H4174" s="169"/>
    </row>
    <row r="4175" spans="8:8" x14ac:dyDescent="0.25">
      <c r="H4175" s="169"/>
    </row>
    <row r="4176" spans="8:8" x14ac:dyDescent="0.25">
      <c r="H4176" s="169"/>
    </row>
    <row r="4177" spans="8:8" x14ac:dyDescent="0.25">
      <c r="H4177" s="169"/>
    </row>
    <row r="4178" spans="8:8" x14ac:dyDescent="0.25">
      <c r="H4178" s="169"/>
    </row>
    <row r="4179" spans="8:8" x14ac:dyDescent="0.25">
      <c r="H4179" s="169"/>
    </row>
    <row r="4180" spans="8:8" x14ac:dyDescent="0.25">
      <c r="H4180" s="169"/>
    </row>
    <row r="4181" spans="8:8" x14ac:dyDescent="0.25">
      <c r="H4181" s="169"/>
    </row>
    <row r="4182" spans="8:8" x14ac:dyDescent="0.25">
      <c r="H4182" s="169"/>
    </row>
    <row r="4183" spans="8:8" x14ac:dyDescent="0.25">
      <c r="H4183" s="169"/>
    </row>
    <row r="4184" spans="8:8" x14ac:dyDescent="0.25">
      <c r="H4184" s="169"/>
    </row>
    <row r="4185" spans="8:8" x14ac:dyDescent="0.25">
      <c r="H4185" s="169"/>
    </row>
    <row r="4186" spans="8:8" x14ac:dyDescent="0.25">
      <c r="H4186" s="169"/>
    </row>
    <row r="4187" spans="8:8" x14ac:dyDescent="0.25">
      <c r="H4187" s="169"/>
    </row>
    <row r="4188" spans="8:8" x14ac:dyDescent="0.25">
      <c r="H4188" s="169"/>
    </row>
    <row r="4189" spans="8:8" x14ac:dyDescent="0.25">
      <c r="H4189" s="169"/>
    </row>
    <row r="4190" spans="8:8" x14ac:dyDescent="0.25">
      <c r="H4190" s="169"/>
    </row>
    <row r="4191" spans="8:8" x14ac:dyDescent="0.25">
      <c r="H4191" s="169"/>
    </row>
    <row r="4192" spans="8:8" x14ac:dyDescent="0.25">
      <c r="H4192" s="169"/>
    </row>
    <row r="4193" spans="8:8" x14ac:dyDescent="0.25">
      <c r="H4193" s="169"/>
    </row>
    <row r="4194" spans="8:8" x14ac:dyDescent="0.25">
      <c r="H4194" s="169"/>
    </row>
    <row r="4195" spans="8:8" x14ac:dyDescent="0.25">
      <c r="H4195" s="169"/>
    </row>
    <row r="4196" spans="8:8" x14ac:dyDescent="0.25">
      <c r="H4196" s="169"/>
    </row>
    <row r="4197" spans="8:8" x14ac:dyDescent="0.25">
      <c r="H4197" s="169"/>
    </row>
    <row r="4198" spans="8:8" x14ac:dyDescent="0.25">
      <c r="H4198" s="169"/>
    </row>
    <row r="4199" spans="8:8" x14ac:dyDescent="0.25">
      <c r="H4199" s="169"/>
    </row>
    <row r="4200" spans="8:8" x14ac:dyDescent="0.25">
      <c r="H4200" s="169"/>
    </row>
    <row r="4201" spans="8:8" x14ac:dyDescent="0.25">
      <c r="H4201" s="169"/>
    </row>
    <row r="4202" spans="8:8" x14ac:dyDescent="0.25">
      <c r="H4202" s="169"/>
    </row>
    <row r="4203" spans="8:8" x14ac:dyDescent="0.25">
      <c r="H4203" s="169"/>
    </row>
    <row r="4204" spans="8:8" x14ac:dyDescent="0.25">
      <c r="H4204" s="169"/>
    </row>
    <row r="4205" spans="8:8" x14ac:dyDescent="0.25">
      <c r="H4205" s="169"/>
    </row>
    <row r="4206" spans="8:8" x14ac:dyDescent="0.25">
      <c r="H4206" s="169"/>
    </row>
    <row r="4207" spans="8:8" x14ac:dyDescent="0.25">
      <c r="H4207" s="169"/>
    </row>
    <row r="4208" spans="8:8" x14ac:dyDescent="0.25">
      <c r="H4208" s="169"/>
    </row>
    <row r="4209" spans="8:8" x14ac:dyDescent="0.25">
      <c r="H4209" s="169"/>
    </row>
    <row r="4210" spans="8:8" x14ac:dyDescent="0.25">
      <c r="H4210" s="169"/>
    </row>
    <row r="4211" spans="8:8" x14ac:dyDescent="0.25">
      <c r="H4211" s="169"/>
    </row>
    <row r="4212" spans="8:8" x14ac:dyDescent="0.25">
      <c r="H4212" s="169"/>
    </row>
    <row r="4213" spans="8:8" x14ac:dyDescent="0.25">
      <c r="H4213" s="169"/>
    </row>
    <row r="4214" spans="8:8" x14ac:dyDescent="0.25">
      <c r="H4214" s="169"/>
    </row>
    <row r="4215" spans="8:8" x14ac:dyDescent="0.25">
      <c r="H4215" s="169"/>
    </row>
    <row r="4216" spans="8:8" x14ac:dyDescent="0.25">
      <c r="H4216" s="169"/>
    </row>
    <row r="4217" spans="8:8" x14ac:dyDescent="0.25">
      <c r="H4217" s="169"/>
    </row>
    <row r="4218" spans="8:8" x14ac:dyDescent="0.25">
      <c r="H4218" s="169"/>
    </row>
    <row r="4219" spans="8:8" x14ac:dyDescent="0.25">
      <c r="H4219" s="169"/>
    </row>
    <row r="4220" spans="8:8" x14ac:dyDescent="0.25">
      <c r="H4220" s="169"/>
    </row>
    <row r="4221" spans="8:8" x14ac:dyDescent="0.25">
      <c r="H4221" s="169"/>
    </row>
    <row r="4222" spans="8:8" x14ac:dyDescent="0.25">
      <c r="H4222" s="169"/>
    </row>
    <row r="4223" spans="8:8" x14ac:dyDescent="0.25">
      <c r="H4223" s="169"/>
    </row>
    <row r="4224" spans="8:8" x14ac:dyDescent="0.25">
      <c r="H4224" s="169"/>
    </row>
    <row r="4225" spans="8:8" x14ac:dyDescent="0.25">
      <c r="H4225" s="169"/>
    </row>
    <row r="4226" spans="8:8" x14ac:dyDescent="0.25">
      <c r="H4226" s="169"/>
    </row>
    <row r="4227" spans="8:8" x14ac:dyDescent="0.25">
      <c r="H4227" s="169"/>
    </row>
    <row r="4228" spans="8:8" x14ac:dyDescent="0.25">
      <c r="H4228" s="169"/>
    </row>
    <row r="4229" spans="8:8" x14ac:dyDescent="0.25">
      <c r="H4229" s="169"/>
    </row>
    <row r="4230" spans="8:8" x14ac:dyDescent="0.25">
      <c r="H4230" s="169"/>
    </row>
    <row r="4231" spans="8:8" x14ac:dyDescent="0.25">
      <c r="H4231" s="169"/>
    </row>
    <row r="4232" spans="8:8" x14ac:dyDescent="0.25">
      <c r="H4232" s="169"/>
    </row>
    <row r="4233" spans="8:8" x14ac:dyDescent="0.25">
      <c r="H4233" s="169"/>
    </row>
    <row r="4234" spans="8:8" x14ac:dyDescent="0.25">
      <c r="H4234" s="169"/>
    </row>
    <row r="4235" spans="8:8" x14ac:dyDescent="0.25">
      <c r="H4235" s="169"/>
    </row>
    <row r="4236" spans="8:8" x14ac:dyDescent="0.25">
      <c r="H4236" s="169"/>
    </row>
    <row r="4237" spans="8:8" x14ac:dyDescent="0.25">
      <c r="H4237" s="169"/>
    </row>
    <row r="4238" spans="8:8" x14ac:dyDescent="0.25">
      <c r="H4238" s="169"/>
    </row>
    <row r="4239" spans="8:8" x14ac:dyDescent="0.25">
      <c r="H4239" s="169"/>
    </row>
    <row r="4240" spans="8:8" x14ac:dyDescent="0.25">
      <c r="H4240" s="169"/>
    </row>
    <row r="4241" spans="8:8" x14ac:dyDescent="0.25">
      <c r="H4241" s="169"/>
    </row>
    <row r="4242" spans="8:8" x14ac:dyDescent="0.25">
      <c r="H4242" s="169"/>
    </row>
    <row r="4243" spans="8:8" x14ac:dyDescent="0.25">
      <c r="H4243" s="169"/>
    </row>
    <row r="4244" spans="8:8" x14ac:dyDescent="0.25">
      <c r="H4244" s="169"/>
    </row>
    <row r="4245" spans="8:8" x14ac:dyDescent="0.25">
      <c r="H4245" s="169"/>
    </row>
    <row r="4246" spans="8:8" x14ac:dyDescent="0.25">
      <c r="H4246" s="169"/>
    </row>
    <row r="4247" spans="8:8" x14ac:dyDescent="0.25">
      <c r="H4247" s="169"/>
    </row>
    <row r="4248" spans="8:8" x14ac:dyDescent="0.25">
      <c r="H4248" s="169"/>
    </row>
    <row r="4249" spans="8:8" x14ac:dyDescent="0.25">
      <c r="H4249" s="169"/>
    </row>
    <row r="4250" spans="8:8" x14ac:dyDescent="0.25">
      <c r="H4250" s="169"/>
    </row>
    <row r="4251" spans="8:8" x14ac:dyDescent="0.25">
      <c r="H4251" s="169"/>
    </row>
    <row r="4252" spans="8:8" x14ac:dyDescent="0.25">
      <c r="H4252" s="169"/>
    </row>
    <row r="4253" spans="8:8" x14ac:dyDescent="0.25">
      <c r="H4253" s="169"/>
    </row>
    <row r="4254" spans="8:8" x14ac:dyDescent="0.25">
      <c r="H4254" s="169"/>
    </row>
    <row r="4255" spans="8:8" x14ac:dyDescent="0.25">
      <c r="H4255" s="169"/>
    </row>
    <row r="4256" spans="8:8" x14ac:dyDescent="0.25">
      <c r="H4256" s="169"/>
    </row>
    <row r="4257" spans="8:8" x14ac:dyDescent="0.25">
      <c r="H4257" s="169"/>
    </row>
    <row r="4258" spans="8:8" x14ac:dyDescent="0.25">
      <c r="H4258" s="169"/>
    </row>
    <row r="4259" spans="8:8" x14ac:dyDescent="0.25">
      <c r="H4259" s="169"/>
    </row>
    <row r="4260" spans="8:8" x14ac:dyDescent="0.25">
      <c r="H4260" s="169"/>
    </row>
    <row r="4261" spans="8:8" x14ac:dyDescent="0.25">
      <c r="H4261" s="169"/>
    </row>
    <row r="4262" spans="8:8" x14ac:dyDescent="0.25">
      <c r="H4262" s="169"/>
    </row>
    <row r="4263" spans="8:8" x14ac:dyDescent="0.25">
      <c r="H4263" s="169"/>
    </row>
    <row r="4264" spans="8:8" x14ac:dyDescent="0.25">
      <c r="H4264" s="169"/>
    </row>
    <row r="4265" spans="8:8" x14ac:dyDescent="0.25">
      <c r="H4265" s="169"/>
    </row>
    <row r="4266" spans="8:8" x14ac:dyDescent="0.25">
      <c r="H4266" s="169"/>
    </row>
    <row r="4267" spans="8:8" x14ac:dyDescent="0.25">
      <c r="H4267" s="169"/>
    </row>
    <row r="4268" spans="8:8" x14ac:dyDescent="0.25">
      <c r="H4268" s="169"/>
    </row>
    <row r="4269" spans="8:8" x14ac:dyDescent="0.25">
      <c r="H4269" s="169"/>
    </row>
    <row r="4270" spans="8:8" x14ac:dyDescent="0.25">
      <c r="H4270" s="169"/>
    </row>
    <row r="4271" spans="8:8" x14ac:dyDescent="0.25">
      <c r="H4271" s="169"/>
    </row>
    <row r="4272" spans="8:8" x14ac:dyDescent="0.25">
      <c r="H4272" s="169"/>
    </row>
    <row r="4273" spans="8:8" x14ac:dyDescent="0.25">
      <c r="H4273" s="169"/>
    </row>
    <row r="4274" spans="8:8" x14ac:dyDescent="0.25">
      <c r="H4274" s="169"/>
    </row>
    <row r="4275" spans="8:8" x14ac:dyDescent="0.25">
      <c r="H4275" s="169"/>
    </row>
    <row r="4276" spans="8:8" x14ac:dyDescent="0.25">
      <c r="H4276" s="169"/>
    </row>
    <row r="4277" spans="8:8" x14ac:dyDescent="0.25">
      <c r="H4277" s="169"/>
    </row>
    <row r="4278" spans="8:8" x14ac:dyDescent="0.25">
      <c r="H4278" s="169"/>
    </row>
    <row r="4279" spans="8:8" x14ac:dyDescent="0.25">
      <c r="H4279" s="169"/>
    </row>
    <row r="4280" spans="8:8" x14ac:dyDescent="0.25">
      <c r="H4280" s="169"/>
    </row>
    <row r="4281" spans="8:8" x14ac:dyDescent="0.25">
      <c r="H4281" s="169"/>
    </row>
    <row r="4282" spans="8:8" x14ac:dyDescent="0.25">
      <c r="H4282" s="169"/>
    </row>
    <row r="4283" spans="8:8" x14ac:dyDescent="0.25">
      <c r="H4283" s="169"/>
    </row>
    <row r="4284" spans="8:8" x14ac:dyDescent="0.25">
      <c r="H4284" s="169"/>
    </row>
    <row r="4285" spans="8:8" x14ac:dyDescent="0.25">
      <c r="H4285" s="169"/>
    </row>
    <row r="4286" spans="8:8" x14ac:dyDescent="0.25">
      <c r="H4286" s="169"/>
    </row>
    <row r="4287" spans="8:8" x14ac:dyDescent="0.25">
      <c r="H4287" s="169"/>
    </row>
    <row r="4288" spans="8:8" x14ac:dyDescent="0.25">
      <c r="H4288" s="169"/>
    </row>
    <row r="4289" spans="8:8" x14ac:dyDescent="0.25">
      <c r="H4289" s="169"/>
    </row>
    <row r="4290" spans="8:8" x14ac:dyDescent="0.25">
      <c r="H4290" s="169"/>
    </row>
    <row r="4291" spans="8:8" x14ac:dyDescent="0.25">
      <c r="H4291" s="169"/>
    </row>
    <row r="4292" spans="8:8" x14ac:dyDescent="0.25">
      <c r="H4292" s="169"/>
    </row>
    <row r="4293" spans="8:8" x14ac:dyDescent="0.25">
      <c r="H4293" s="169"/>
    </row>
    <row r="4294" spans="8:8" x14ac:dyDescent="0.25">
      <c r="H4294" s="169"/>
    </row>
    <row r="4295" spans="8:8" x14ac:dyDescent="0.25">
      <c r="H4295" s="169"/>
    </row>
    <row r="4296" spans="8:8" x14ac:dyDescent="0.25">
      <c r="H4296" s="169"/>
    </row>
    <row r="4297" spans="8:8" x14ac:dyDescent="0.25">
      <c r="H4297" s="169"/>
    </row>
    <row r="4298" spans="8:8" x14ac:dyDescent="0.25">
      <c r="H4298" s="169"/>
    </row>
    <row r="4299" spans="8:8" x14ac:dyDescent="0.25">
      <c r="H4299" s="169"/>
    </row>
    <row r="4300" spans="8:8" x14ac:dyDescent="0.25">
      <c r="H4300" s="169"/>
    </row>
    <row r="4301" spans="8:8" x14ac:dyDescent="0.25">
      <c r="H4301" s="169"/>
    </row>
    <row r="4302" spans="8:8" x14ac:dyDescent="0.25">
      <c r="H4302" s="169"/>
    </row>
    <row r="4303" spans="8:8" x14ac:dyDescent="0.25">
      <c r="H4303" s="169"/>
    </row>
    <row r="4304" spans="8:8" x14ac:dyDescent="0.25">
      <c r="H4304" s="169"/>
    </row>
    <row r="4305" spans="8:8" x14ac:dyDescent="0.25">
      <c r="H4305" s="169"/>
    </row>
    <row r="4306" spans="8:8" x14ac:dyDescent="0.25">
      <c r="H4306" s="169"/>
    </row>
    <row r="4307" spans="8:8" x14ac:dyDescent="0.25">
      <c r="H4307" s="169"/>
    </row>
    <row r="4308" spans="8:8" x14ac:dyDescent="0.25">
      <c r="H4308" s="169"/>
    </row>
    <row r="4309" spans="8:8" x14ac:dyDescent="0.25">
      <c r="H4309" s="169"/>
    </row>
    <row r="4310" spans="8:8" x14ac:dyDescent="0.25">
      <c r="H4310" s="169"/>
    </row>
    <row r="4311" spans="8:8" x14ac:dyDescent="0.25">
      <c r="H4311" s="169"/>
    </row>
    <row r="4312" spans="8:8" x14ac:dyDescent="0.25">
      <c r="H4312" s="169"/>
    </row>
    <row r="4313" spans="8:8" x14ac:dyDescent="0.25">
      <c r="H4313" s="169"/>
    </row>
    <row r="4314" spans="8:8" x14ac:dyDescent="0.25">
      <c r="H4314" s="169"/>
    </row>
    <row r="4315" spans="8:8" x14ac:dyDescent="0.25">
      <c r="H4315" s="169"/>
    </row>
    <row r="4316" spans="8:8" x14ac:dyDescent="0.25">
      <c r="H4316" s="169"/>
    </row>
    <row r="4317" spans="8:8" x14ac:dyDescent="0.25">
      <c r="H4317" s="169"/>
    </row>
    <row r="4318" spans="8:8" x14ac:dyDescent="0.25">
      <c r="H4318" s="169"/>
    </row>
    <row r="4319" spans="8:8" x14ac:dyDescent="0.25">
      <c r="H4319" s="169"/>
    </row>
    <row r="4320" spans="8:8" x14ac:dyDescent="0.25">
      <c r="H4320" s="169"/>
    </row>
    <row r="4321" spans="8:8" x14ac:dyDescent="0.25">
      <c r="H4321" s="169"/>
    </row>
    <row r="4322" spans="8:8" x14ac:dyDescent="0.25">
      <c r="H4322" s="169"/>
    </row>
    <row r="4323" spans="8:8" x14ac:dyDescent="0.25">
      <c r="H4323" s="169"/>
    </row>
    <row r="4324" spans="8:8" x14ac:dyDescent="0.25">
      <c r="H4324" s="169"/>
    </row>
    <row r="4325" spans="8:8" x14ac:dyDescent="0.25">
      <c r="H4325" s="169"/>
    </row>
    <row r="4326" spans="8:8" x14ac:dyDescent="0.25">
      <c r="H4326" s="169"/>
    </row>
    <row r="4327" spans="8:8" x14ac:dyDescent="0.25">
      <c r="H4327" s="169"/>
    </row>
    <row r="4328" spans="8:8" x14ac:dyDescent="0.25">
      <c r="H4328" s="169"/>
    </row>
    <row r="4329" spans="8:8" x14ac:dyDescent="0.25">
      <c r="H4329" s="169"/>
    </row>
    <row r="4330" spans="8:8" x14ac:dyDescent="0.25">
      <c r="H4330" s="169"/>
    </row>
    <row r="4331" spans="8:8" x14ac:dyDescent="0.25">
      <c r="H4331" s="169"/>
    </row>
    <row r="4332" spans="8:8" x14ac:dyDescent="0.25">
      <c r="H4332" s="169"/>
    </row>
    <row r="4333" spans="8:8" x14ac:dyDescent="0.25">
      <c r="H4333" s="169"/>
    </row>
    <row r="4334" spans="8:8" x14ac:dyDescent="0.25">
      <c r="H4334" s="169"/>
    </row>
    <row r="4335" spans="8:8" x14ac:dyDescent="0.25">
      <c r="H4335" s="169"/>
    </row>
    <row r="4336" spans="8:8" x14ac:dyDescent="0.25">
      <c r="H4336" s="169"/>
    </row>
    <row r="4337" spans="8:8" x14ac:dyDescent="0.25">
      <c r="H4337" s="169"/>
    </row>
    <row r="4338" spans="8:8" x14ac:dyDescent="0.25">
      <c r="H4338" s="169"/>
    </row>
    <row r="4339" spans="8:8" x14ac:dyDescent="0.25">
      <c r="H4339" s="169"/>
    </row>
    <row r="4340" spans="8:8" x14ac:dyDescent="0.25">
      <c r="H4340" s="169"/>
    </row>
    <row r="4341" spans="8:8" x14ac:dyDescent="0.25">
      <c r="H4341" s="169"/>
    </row>
    <row r="4342" spans="8:8" x14ac:dyDescent="0.25">
      <c r="H4342" s="169"/>
    </row>
    <row r="4343" spans="8:8" x14ac:dyDescent="0.25">
      <c r="H4343" s="169"/>
    </row>
    <row r="4344" spans="8:8" x14ac:dyDescent="0.25">
      <c r="H4344" s="169"/>
    </row>
    <row r="4345" spans="8:8" x14ac:dyDescent="0.25">
      <c r="H4345" s="169"/>
    </row>
    <row r="4346" spans="8:8" x14ac:dyDescent="0.25">
      <c r="H4346" s="169"/>
    </row>
    <row r="4347" spans="8:8" x14ac:dyDescent="0.25">
      <c r="H4347" s="169"/>
    </row>
    <row r="4348" spans="8:8" x14ac:dyDescent="0.25">
      <c r="H4348" s="169"/>
    </row>
    <row r="4349" spans="8:8" x14ac:dyDescent="0.25">
      <c r="H4349" s="169"/>
    </row>
    <row r="4350" spans="8:8" x14ac:dyDescent="0.25">
      <c r="H4350" s="169"/>
    </row>
    <row r="4351" spans="8:8" x14ac:dyDescent="0.25">
      <c r="H4351" s="169"/>
    </row>
    <row r="4352" spans="8:8" x14ac:dyDescent="0.25">
      <c r="H4352" s="169"/>
    </row>
    <row r="4353" spans="8:8" x14ac:dyDescent="0.25">
      <c r="H4353" s="169"/>
    </row>
    <row r="4354" spans="8:8" x14ac:dyDescent="0.25">
      <c r="H4354" s="169"/>
    </row>
    <row r="4355" spans="8:8" x14ac:dyDescent="0.25">
      <c r="H4355" s="169"/>
    </row>
    <row r="4356" spans="8:8" x14ac:dyDescent="0.25">
      <c r="H4356" s="169"/>
    </row>
    <row r="4357" spans="8:8" x14ac:dyDescent="0.25">
      <c r="H4357" s="169"/>
    </row>
    <row r="4358" spans="8:8" x14ac:dyDescent="0.25">
      <c r="H4358" s="169"/>
    </row>
    <row r="4359" spans="8:8" x14ac:dyDescent="0.25">
      <c r="H4359" s="169"/>
    </row>
    <row r="4360" spans="8:8" x14ac:dyDescent="0.25">
      <c r="H4360" s="169"/>
    </row>
    <row r="4361" spans="8:8" x14ac:dyDescent="0.25">
      <c r="H4361" s="169"/>
    </row>
    <row r="4362" spans="8:8" x14ac:dyDescent="0.25">
      <c r="H4362" s="169"/>
    </row>
    <row r="4363" spans="8:8" x14ac:dyDescent="0.25">
      <c r="H4363" s="169"/>
    </row>
    <row r="4364" spans="8:8" x14ac:dyDescent="0.25">
      <c r="H4364" s="169"/>
    </row>
    <row r="4365" spans="8:8" x14ac:dyDescent="0.25">
      <c r="H4365" s="169"/>
    </row>
    <row r="4366" spans="8:8" x14ac:dyDescent="0.25">
      <c r="H4366" s="169"/>
    </row>
    <row r="4367" spans="8:8" x14ac:dyDescent="0.25">
      <c r="H4367" s="169"/>
    </row>
    <row r="4368" spans="8:8" x14ac:dyDescent="0.25">
      <c r="H4368" s="169"/>
    </row>
    <row r="4369" spans="8:8" x14ac:dyDescent="0.25">
      <c r="H4369" s="169"/>
    </row>
    <row r="4370" spans="8:8" x14ac:dyDescent="0.25">
      <c r="H4370" s="169"/>
    </row>
    <row r="4371" spans="8:8" x14ac:dyDescent="0.25">
      <c r="H4371" s="169"/>
    </row>
    <row r="4372" spans="8:8" x14ac:dyDescent="0.25">
      <c r="H4372" s="169"/>
    </row>
    <row r="4373" spans="8:8" x14ac:dyDescent="0.25">
      <c r="H4373" s="169"/>
    </row>
    <row r="4374" spans="8:8" x14ac:dyDescent="0.25">
      <c r="H4374" s="169"/>
    </row>
    <row r="4375" spans="8:8" x14ac:dyDescent="0.25">
      <c r="H4375" s="169"/>
    </row>
    <row r="4376" spans="8:8" x14ac:dyDescent="0.25">
      <c r="H4376" s="169"/>
    </row>
    <row r="4377" spans="8:8" x14ac:dyDescent="0.25">
      <c r="H4377" s="169"/>
    </row>
    <row r="4378" spans="8:8" x14ac:dyDescent="0.25">
      <c r="H4378" s="169"/>
    </row>
    <row r="4379" spans="8:8" x14ac:dyDescent="0.25">
      <c r="H4379" s="169"/>
    </row>
    <row r="4380" spans="8:8" x14ac:dyDescent="0.25">
      <c r="H4380" s="169"/>
    </row>
    <row r="4381" spans="8:8" x14ac:dyDescent="0.25">
      <c r="H4381" s="169"/>
    </row>
    <row r="4382" spans="8:8" x14ac:dyDescent="0.25">
      <c r="H4382" s="169"/>
    </row>
    <row r="4383" spans="8:8" x14ac:dyDescent="0.25">
      <c r="H4383" s="169"/>
    </row>
    <row r="4384" spans="8:8" x14ac:dyDescent="0.25">
      <c r="H4384" s="169"/>
    </row>
    <row r="4385" spans="8:8" x14ac:dyDescent="0.25">
      <c r="H4385" s="169"/>
    </row>
    <row r="4386" spans="8:8" x14ac:dyDescent="0.25">
      <c r="H4386" s="169"/>
    </row>
    <row r="4387" spans="8:8" x14ac:dyDescent="0.25">
      <c r="H4387" s="169"/>
    </row>
    <row r="4388" spans="8:8" x14ac:dyDescent="0.25">
      <c r="H4388" s="169"/>
    </row>
    <row r="4389" spans="8:8" x14ac:dyDescent="0.25">
      <c r="H4389" s="169"/>
    </row>
    <row r="4390" spans="8:8" x14ac:dyDescent="0.25">
      <c r="H4390" s="169"/>
    </row>
    <row r="4391" spans="8:8" x14ac:dyDescent="0.25">
      <c r="H4391" s="169"/>
    </row>
    <row r="4392" spans="8:8" x14ac:dyDescent="0.25">
      <c r="H4392" s="169"/>
    </row>
    <row r="4393" spans="8:8" x14ac:dyDescent="0.25">
      <c r="H4393" s="169"/>
    </row>
    <row r="4394" spans="8:8" x14ac:dyDescent="0.25">
      <c r="H4394" s="169"/>
    </row>
    <row r="4395" spans="8:8" x14ac:dyDescent="0.25">
      <c r="H4395" s="169"/>
    </row>
    <row r="4396" spans="8:8" x14ac:dyDescent="0.25">
      <c r="H4396" s="169"/>
    </row>
    <row r="4397" spans="8:8" x14ac:dyDescent="0.25">
      <c r="H4397" s="169"/>
    </row>
    <row r="4398" spans="8:8" x14ac:dyDescent="0.25">
      <c r="H4398" s="169"/>
    </row>
    <row r="4399" spans="8:8" x14ac:dyDescent="0.25">
      <c r="H4399" s="169"/>
    </row>
    <row r="4400" spans="8:8" x14ac:dyDescent="0.25">
      <c r="H4400" s="169"/>
    </row>
    <row r="4401" spans="8:8" x14ac:dyDescent="0.25">
      <c r="H4401" s="169"/>
    </row>
    <row r="4402" spans="8:8" x14ac:dyDescent="0.25">
      <c r="H4402" s="169"/>
    </row>
    <row r="4403" spans="8:8" x14ac:dyDescent="0.25">
      <c r="H4403" s="169"/>
    </row>
    <row r="4404" spans="8:8" x14ac:dyDescent="0.25">
      <c r="H4404" s="169"/>
    </row>
    <row r="4405" spans="8:8" x14ac:dyDescent="0.25">
      <c r="H4405" s="169"/>
    </row>
    <row r="4406" spans="8:8" x14ac:dyDescent="0.25">
      <c r="H4406" s="169"/>
    </row>
    <row r="4407" spans="8:8" x14ac:dyDescent="0.25">
      <c r="H4407" s="169"/>
    </row>
    <row r="4408" spans="8:8" x14ac:dyDescent="0.25">
      <c r="H4408" s="169"/>
    </row>
    <row r="4409" spans="8:8" x14ac:dyDescent="0.25">
      <c r="H4409" s="169"/>
    </row>
    <row r="4410" spans="8:8" x14ac:dyDescent="0.25">
      <c r="H4410" s="169"/>
    </row>
    <row r="4411" spans="8:8" x14ac:dyDescent="0.25">
      <c r="H4411" s="169"/>
    </row>
    <row r="4412" spans="8:8" x14ac:dyDescent="0.25">
      <c r="H4412" s="169"/>
    </row>
    <row r="4413" spans="8:8" x14ac:dyDescent="0.25">
      <c r="H4413" s="169"/>
    </row>
    <row r="4414" spans="8:8" x14ac:dyDescent="0.25">
      <c r="H4414" s="169"/>
    </row>
    <row r="4415" spans="8:8" x14ac:dyDescent="0.25">
      <c r="H4415" s="169"/>
    </row>
    <row r="4416" spans="8:8" x14ac:dyDescent="0.25">
      <c r="H4416" s="169"/>
    </row>
    <row r="4417" spans="8:8" x14ac:dyDescent="0.25">
      <c r="H4417" s="169"/>
    </row>
    <row r="4418" spans="8:8" x14ac:dyDescent="0.25">
      <c r="H4418" s="169"/>
    </row>
    <row r="4419" spans="8:8" x14ac:dyDescent="0.25">
      <c r="H4419" s="169"/>
    </row>
    <row r="4420" spans="8:8" x14ac:dyDescent="0.25">
      <c r="H4420" s="169"/>
    </row>
    <row r="4421" spans="8:8" x14ac:dyDescent="0.25">
      <c r="H4421" s="169"/>
    </row>
    <row r="4422" spans="8:8" x14ac:dyDescent="0.25">
      <c r="H4422" s="169"/>
    </row>
    <row r="4423" spans="8:8" x14ac:dyDescent="0.25">
      <c r="H4423" s="169"/>
    </row>
    <row r="4424" spans="8:8" x14ac:dyDescent="0.25">
      <c r="H4424" s="169"/>
    </row>
    <row r="4425" spans="8:8" x14ac:dyDescent="0.25">
      <c r="H4425" s="169"/>
    </row>
    <row r="4426" spans="8:8" x14ac:dyDescent="0.25">
      <c r="H4426" s="169"/>
    </row>
    <row r="4427" spans="8:8" x14ac:dyDescent="0.25">
      <c r="H4427" s="169"/>
    </row>
    <row r="4428" spans="8:8" x14ac:dyDescent="0.25">
      <c r="H4428" s="169"/>
    </row>
    <row r="4429" spans="8:8" x14ac:dyDescent="0.25">
      <c r="H4429" s="169"/>
    </row>
    <row r="4430" spans="8:8" x14ac:dyDescent="0.25">
      <c r="H4430" s="169"/>
    </row>
    <row r="4431" spans="8:8" x14ac:dyDescent="0.25">
      <c r="H4431" s="169"/>
    </row>
    <row r="4432" spans="8:8" x14ac:dyDescent="0.25">
      <c r="H4432" s="169"/>
    </row>
    <row r="4433" spans="8:8" x14ac:dyDescent="0.25">
      <c r="H4433" s="169"/>
    </row>
    <row r="4434" spans="8:8" x14ac:dyDescent="0.25">
      <c r="H4434" s="169"/>
    </row>
    <row r="4435" spans="8:8" x14ac:dyDescent="0.25">
      <c r="H4435" s="169"/>
    </row>
    <row r="4436" spans="8:8" x14ac:dyDescent="0.25">
      <c r="H4436" s="169"/>
    </row>
    <row r="4437" spans="8:8" x14ac:dyDescent="0.25">
      <c r="H4437" s="169"/>
    </row>
    <row r="4438" spans="8:8" x14ac:dyDescent="0.25">
      <c r="H4438" s="169"/>
    </row>
    <row r="4439" spans="8:8" x14ac:dyDescent="0.25">
      <c r="H4439" s="169"/>
    </row>
    <row r="4440" spans="8:8" x14ac:dyDescent="0.25">
      <c r="H4440" s="169"/>
    </row>
    <row r="4441" spans="8:8" x14ac:dyDescent="0.25">
      <c r="H4441" s="169"/>
    </row>
    <row r="4442" spans="8:8" x14ac:dyDescent="0.25">
      <c r="H4442" s="169"/>
    </row>
    <row r="4443" spans="8:8" x14ac:dyDescent="0.25">
      <c r="H4443" s="169"/>
    </row>
    <row r="4444" spans="8:8" x14ac:dyDescent="0.25">
      <c r="H4444" s="169"/>
    </row>
    <row r="4445" spans="8:8" x14ac:dyDescent="0.25">
      <c r="H4445" s="169"/>
    </row>
    <row r="4446" spans="8:8" x14ac:dyDescent="0.25">
      <c r="H4446" s="169"/>
    </row>
    <row r="4447" spans="8:8" x14ac:dyDescent="0.25">
      <c r="H4447" s="169"/>
    </row>
    <row r="4448" spans="8:8" x14ac:dyDescent="0.25">
      <c r="H4448" s="169"/>
    </row>
    <row r="4449" spans="8:8" x14ac:dyDescent="0.25">
      <c r="H4449" s="169"/>
    </row>
    <row r="4450" spans="8:8" x14ac:dyDescent="0.25">
      <c r="H4450" s="169"/>
    </row>
    <row r="4451" spans="8:8" x14ac:dyDescent="0.25">
      <c r="H4451" s="169"/>
    </row>
    <row r="4452" spans="8:8" x14ac:dyDescent="0.25">
      <c r="H4452" s="169"/>
    </row>
    <row r="4453" spans="8:8" x14ac:dyDescent="0.25">
      <c r="H4453" s="169"/>
    </row>
    <row r="4454" spans="8:8" x14ac:dyDescent="0.25">
      <c r="H4454" s="169"/>
    </row>
    <row r="4455" spans="8:8" x14ac:dyDescent="0.25">
      <c r="H4455" s="169"/>
    </row>
    <row r="4456" spans="8:8" x14ac:dyDescent="0.25">
      <c r="H4456" s="169"/>
    </row>
    <row r="4457" spans="8:8" x14ac:dyDescent="0.25">
      <c r="H4457" s="169"/>
    </row>
    <row r="4458" spans="8:8" x14ac:dyDescent="0.25">
      <c r="H4458" s="169"/>
    </row>
    <row r="4459" spans="8:8" x14ac:dyDescent="0.25">
      <c r="H4459" s="169"/>
    </row>
    <row r="4460" spans="8:8" x14ac:dyDescent="0.25">
      <c r="H4460" s="169"/>
    </row>
    <row r="4461" spans="8:8" x14ac:dyDescent="0.25">
      <c r="H4461" s="169"/>
    </row>
    <row r="4462" spans="8:8" x14ac:dyDescent="0.25">
      <c r="H4462" s="169"/>
    </row>
    <row r="4463" spans="8:8" x14ac:dyDescent="0.25">
      <c r="H4463" s="169"/>
    </row>
    <row r="4464" spans="8:8" x14ac:dyDescent="0.25">
      <c r="H4464" s="169"/>
    </row>
    <row r="4465" spans="8:8" x14ac:dyDescent="0.25">
      <c r="H4465" s="169"/>
    </row>
    <row r="4466" spans="8:8" x14ac:dyDescent="0.25">
      <c r="H4466" s="169"/>
    </row>
    <row r="4467" spans="8:8" x14ac:dyDescent="0.25">
      <c r="H4467" s="169"/>
    </row>
    <row r="4468" spans="8:8" x14ac:dyDescent="0.25">
      <c r="H4468" s="169"/>
    </row>
    <row r="4469" spans="8:8" x14ac:dyDescent="0.25">
      <c r="H4469" s="169"/>
    </row>
    <row r="4470" spans="8:8" x14ac:dyDescent="0.25">
      <c r="H4470" s="169"/>
    </row>
    <row r="4471" spans="8:8" x14ac:dyDescent="0.25">
      <c r="H4471" s="169"/>
    </row>
    <row r="4472" spans="8:8" x14ac:dyDescent="0.25">
      <c r="H4472" s="169"/>
    </row>
    <row r="4473" spans="8:8" x14ac:dyDescent="0.25">
      <c r="H4473" s="169"/>
    </row>
    <row r="4474" spans="8:8" x14ac:dyDescent="0.25">
      <c r="H4474" s="169"/>
    </row>
    <row r="4475" spans="8:8" x14ac:dyDescent="0.25">
      <c r="H4475" s="169"/>
    </row>
    <row r="4476" spans="8:8" x14ac:dyDescent="0.25">
      <c r="H4476" s="169"/>
    </row>
    <row r="4477" spans="8:8" x14ac:dyDescent="0.25">
      <c r="H4477" s="169"/>
    </row>
    <row r="4478" spans="8:8" x14ac:dyDescent="0.25">
      <c r="H4478" s="169"/>
    </row>
    <row r="4479" spans="8:8" x14ac:dyDescent="0.25">
      <c r="H4479" s="169"/>
    </row>
    <row r="4480" spans="8:8" x14ac:dyDescent="0.25">
      <c r="H4480" s="169"/>
    </row>
    <row r="4481" spans="8:8" x14ac:dyDescent="0.25">
      <c r="H4481" s="169"/>
    </row>
    <row r="4482" spans="8:8" x14ac:dyDescent="0.25">
      <c r="H4482" s="169"/>
    </row>
    <row r="4483" spans="8:8" x14ac:dyDescent="0.25">
      <c r="H4483" s="169"/>
    </row>
    <row r="4484" spans="8:8" x14ac:dyDescent="0.25">
      <c r="H4484" s="169"/>
    </row>
    <row r="4485" spans="8:8" x14ac:dyDescent="0.25">
      <c r="H4485" s="169"/>
    </row>
    <row r="4486" spans="8:8" x14ac:dyDescent="0.25">
      <c r="H4486" s="169"/>
    </row>
    <row r="4487" spans="8:8" x14ac:dyDescent="0.25">
      <c r="H4487" s="169"/>
    </row>
    <row r="4488" spans="8:8" x14ac:dyDescent="0.25">
      <c r="H4488" s="169"/>
    </row>
    <row r="4489" spans="8:8" x14ac:dyDescent="0.25">
      <c r="H4489" s="169"/>
    </row>
    <row r="4490" spans="8:8" x14ac:dyDescent="0.25">
      <c r="H4490" s="169"/>
    </row>
    <row r="4491" spans="8:8" x14ac:dyDescent="0.25">
      <c r="H4491" s="169"/>
    </row>
    <row r="4492" spans="8:8" x14ac:dyDescent="0.25">
      <c r="H4492" s="169"/>
    </row>
    <row r="4493" spans="8:8" x14ac:dyDescent="0.25">
      <c r="H4493" s="169"/>
    </row>
    <row r="4494" spans="8:8" x14ac:dyDescent="0.25">
      <c r="H4494" s="169"/>
    </row>
    <row r="4495" spans="8:8" x14ac:dyDescent="0.25">
      <c r="H4495" s="169"/>
    </row>
    <row r="4496" spans="8:8" x14ac:dyDescent="0.25">
      <c r="H4496" s="169"/>
    </row>
    <row r="4497" spans="8:8" x14ac:dyDescent="0.25">
      <c r="H4497" s="169"/>
    </row>
    <row r="4498" spans="8:8" x14ac:dyDescent="0.25">
      <c r="H4498" s="169"/>
    </row>
    <row r="4499" spans="8:8" x14ac:dyDescent="0.25">
      <c r="H4499" s="169"/>
    </row>
    <row r="4500" spans="8:8" x14ac:dyDescent="0.25">
      <c r="H4500" s="169"/>
    </row>
    <row r="4501" spans="8:8" x14ac:dyDescent="0.25">
      <c r="H4501" s="169"/>
    </row>
    <row r="4502" spans="8:8" x14ac:dyDescent="0.25">
      <c r="H4502" s="169"/>
    </row>
    <row r="4503" spans="8:8" x14ac:dyDescent="0.25">
      <c r="H4503" s="169"/>
    </row>
    <row r="4504" spans="8:8" x14ac:dyDescent="0.25">
      <c r="H4504" s="169"/>
    </row>
    <row r="4505" spans="8:8" x14ac:dyDescent="0.25">
      <c r="H4505" s="169"/>
    </row>
    <row r="4506" spans="8:8" x14ac:dyDescent="0.25">
      <c r="H4506" s="169"/>
    </row>
    <row r="4507" spans="8:8" x14ac:dyDescent="0.25">
      <c r="H4507" s="169"/>
    </row>
    <row r="4508" spans="8:8" x14ac:dyDescent="0.25">
      <c r="H4508" s="169"/>
    </row>
    <row r="4509" spans="8:8" x14ac:dyDescent="0.25">
      <c r="H4509" s="169"/>
    </row>
    <row r="4510" spans="8:8" x14ac:dyDescent="0.25">
      <c r="H4510" s="169"/>
    </row>
    <row r="4511" spans="8:8" x14ac:dyDescent="0.25">
      <c r="H4511" s="169"/>
    </row>
    <row r="4512" spans="8:8" x14ac:dyDescent="0.25">
      <c r="H4512" s="169"/>
    </row>
    <row r="4513" spans="8:8" x14ac:dyDescent="0.25">
      <c r="H4513" s="169"/>
    </row>
    <row r="4514" spans="8:8" x14ac:dyDescent="0.25">
      <c r="H4514" s="169"/>
    </row>
    <row r="4515" spans="8:8" x14ac:dyDescent="0.25">
      <c r="H4515" s="169"/>
    </row>
    <row r="4516" spans="8:8" x14ac:dyDescent="0.25">
      <c r="H4516" s="169"/>
    </row>
    <row r="4517" spans="8:8" x14ac:dyDescent="0.25">
      <c r="H4517" s="169"/>
    </row>
    <row r="4518" spans="8:8" x14ac:dyDescent="0.25">
      <c r="H4518" s="169"/>
    </row>
    <row r="4519" spans="8:8" x14ac:dyDescent="0.25">
      <c r="H4519" s="169"/>
    </row>
    <row r="4520" spans="8:8" x14ac:dyDescent="0.25">
      <c r="H4520" s="169"/>
    </row>
    <row r="4521" spans="8:8" x14ac:dyDescent="0.25">
      <c r="H4521" s="169"/>
    </row>
    <row r="4522" spans="8:8" x14ac:dyDescent="0.25">
      <c r="H4522" s="169"/>
    </row>
    <row r="4523" spans="8:8" x14ac:dyDescent="0.25">
      <c r="H4523" s="169"/>
    </row>
    <row r="4524" spans="8:8" x14ac:dyDescent="0.25">
      <c r="H4524" s="169"/>
    </row>
    <row r="4525" spans="8:8" x14ac:dyDescent="0.25">
      <c r="H4525" s="169"/>
    </row>
    <row r="4526" spans="8:8" x14ac:dyDescent="0.25">
      <c r="H4526" s="169"/>
    </row>
    <row r="4527" spans="8:8" x14ac:dyDescent="0.25">
      <c r="H4527" s="169"/>
    </row>
    <row r="4528" spans="8:8" x14ac:dyDescent="0.25">
      <c r="H4528" s="169"/>
    </row>
    <row r="4529" spans="8:8" x14ac:dyDescent="0.25">
      <c r="H4529" s="169"/>
    </row>
    <row r="4530" spans="8:8" x14ac:dyDescent="0.25">
      <c r="H4530" s="169"/>
    </row>
    <row r="4531" spans="8:8" x14ac:dyDescent="0.25">
      <c r="H4531" s="169"/>
    </row>
    <row r="4532" spans="8:8" x14ac:dyDescent="0.25">
      <c r="H4532" s="169"/>
    </row>
    <row r="4533" spans="8:8" x14ac:dyDescent="0.25">
      <c r="H4533" s="169"/>
    </row>
    <row r="4534" spans="8:8" x14ac:dyDescent="0.25">
      <c r="H4534" s="169"/>
    </row>
    <row r="4535" spans="8:8" x14ac:dyDescent="0.25">
      <c r="H4535" s="169"/>
    </row>
    <row r="4536" spans="8:8" x14ac:dyDescent="0.25">
      <c r="H4536" s="169"/>
    </row>
    <row r="4537" spans="8:8" x14ac:dyDescent="0.25">
      <c r="H4537" s="169"/>
    </row>
    <row r="4538" spans="8:8" x14ac:dyDescent="0.25">
      <c r="H4538" s="169"/>
    </row>
    <row r="4539" spans="8:8" x14ac:dyDescent="0.25">
      <c r="H4539" s="169"/>
    </row>
    <row r="4540" spans="8:8" x14ac:dyDescent="0.25">
      <c r="H4540" s="169"/>
    </row>
    <row r="4541" spans="8:8" x14ac:dyDescent="0.25">
      <c r="H4541" s="169"/>
    </row>
    <row r="4542" spans="8:8" x14ac:dyDescent="0.25">
      <c r="H4542" s="169"/>
    </row>
    <row r="4543" spans="8:8" x14ac:dyDescent="0.25">
      <c r="H4543" s="169"/>
    </row>
    <row r="4544" spans="8:8" x14ac:dyDescent="0.25">
      <c r="H4544" s="169"/>
    </row>
    <row r="4545" spans="8:8" x14ac:dyDescent="0.25">
      <c r="H4545" s="169"/>
    </row>
    <row r="4546" spans="8:8" x14ac:dyDescent="0.25">
      <c r="H4546" s="169"/>
    </row>
    <row r="4547" spans="8:8" x14ac:dyDescent="0.25">
      <c r="H4547" s="169"/>
    </row>
    <row r="4548" spans="8:8" x14ac:dyDescent="0.25">
      <c r="H4548" s="169"/>
    </row>
    <row r="4549" spans="8:8" x14ac:dyDescent="0.25">
      <c r="H4549" s="169"/>
    </row>
    <row r="4550" spans="8:8" x14ac:dyDescent="0.25">
      <c r="H4550" s="169"/>
    </row>
    <row r="4551" spans="8:8" x14ac:dyDescent="0.25">
      <c r="H4551" s="169"/>
    </row>
    <row r="4552" spans="8:8" x14ac:dyDescent="0.25">
      <c r="H4552" s="169"/>
    </row>
    <row r="4553" spans="8:8" x14ac:dyDescent="0.25">
      <c r="H4553" s="169"/>
    </row>
    <row r="4554" spans="8:8" x14ac:dyDescent="0.25">
      <c r="H4554" s="169"/>
    </row>
    <row r="4555" spans="8:8" x14ac:dyDescent="0.25">
      <c r="H4555" s="169"/>
    </row>
    <row r="4556" spans="8:8" x14ac:dyDescent="0.25">
      <c r="H4556" s="169"/>
    </row>
    <row r="4557" spans="8:8" x14ac:dyDescent="0.25">
      <c r="H4557" s="169"/>
    </row>
    <row r="4558" spans="8:8" x14ac:dyDescent="0.25">
      <c r="H4558" s="169"/>
    </row>
    <row r="4559" spans="8:8" x14ac:dyDescent="0.25">
      <c r="H4559" s="169"/>
    </row>
    <row r="4560" spans="8:8" x14ac:dyDescent="0.25">
      <c r="H4560" s="169"/>
    </row>
    <row r="4561" spans="8:8" x14ac:dyDescent="0.25">
      <c r="H4561" s="169"/>
    </row>
    <row r="4562" spans="8:8" x14ac:dyDescent="0.25">
      <c r="H4562" s="169"/>
    </row>
    <row r="4563" spans="8:8" x14ac:dyDescent="0.25">
      <c r="H4563" s="169"/>
    </row>
    <row r="4564" spans="8:8" x14ac:dyDescent="0.25">
      <c r="H4564" s="169"/>
    </row>
    <row r="4565" spans="8:8" x14ac:dyDescent="0.25">
      <c r="H4565" s="169"/>
    </row>
    <row r="4566" spans="8:8" x14ac:dyDescent="0.25">
      <c r="H4566" s="169"/>
    </row>
    <row r="4567" spans="8:8" x14ac:dyDescent="0.25">
      <c r="H4567" s="169"/>
    </row>
    <row r="4568" spans="8:8" x14ac:dyDescent="0.25">
      <c r="H4568" s="169"/>
    </row>
    <row r="4569" spans="8:8" x14ac:dyDescent="0.25">
      <c r="H4569" s="169"/>
    </row>
    <row r="4570" spans="8:8" x14ac:dyDescent="0.25">
      <c r="H4570" s="169"/>
    </row>
    <row r="4571" spans="8:8" x14ac:dyDescent="0.25">
      <c r="H4571" s="169"/>
    </row>
    <row r="4572" spans="8:8" x14ac:dyDescent="0.25">
      <c r="H4572" s="169"/>
    </row>
    <row r="4573" spans="8:8" x14ac:dyDescent="0.25">
      <c r="H4573" s="169"/>
    </row>
    <row r="4574" spans="8:8" x14ac:dyDescent="0.25">
      <c r="H4574" s="169"/>
    </row>
    <row r="4575" spans="8:8" x14ac:dyDescent="0.25">
      <c r="H4575" s="169"/>
    </row>
    <row r="4576" spans="8:8" x14ac:dyDescent="0.25">
      <c r="H4576" s="169"/>
    </row>
    <row r="4577" spans="8:8" x14ac:dyDescent="0.25">
      <c r="H4577" s="169"/>
    </row>
    <row r="4578" spans="8:8" x14ac:dyDescent="0.25">
      <c r="H4578" s="169"/>
    </row>
    <row r="4579" spans="8:8" x14ac:dyDescent="0.25">
      <c r="H4579" s="169"/>
    </row>
    <row r="4580" spans="8:8" x14ac:dyDescent="0.25">
      <c r="H4580" s="169"/>
    </row>
    <row r="4581" spans="8:8" x14ac:dyDescent="0.25">
      <c r="H4581" s="169"/>
    </row>
    <row r="4582" spans="8:8" x14ac:dyDescent="0.25">
      <c r="H4582" s="169"/>
    </row>
    <row r="4583" spans="8:8" x14ac:dyDescent="0.25">
      <c r="H4583" s="169"/>
    </row>
    <row r="4584" spans="8:8" x14ac:dyDescent="0.25">
      <c r="H4584" s="169"/>
    </row>
    <row r="4585" spans="8:8" x14ac:dyDescent="0.25">
      <c r="H4585" s="169"/>
    </row>
    <row r="4586" spans="8:8" x14ac:dyDescent="0.25">
      <c r="H4586" s="169"/>
    </row>
    <row r="4587" spans="8:8" x14ac:dyDescent="0.25">
      <c r="H4587" s="169"/>
    </row>
    <row r="4588" spans="8:8" x14ac:dyDescent="0.25">
      <c r="H4588" s="169"/>
    </row>
    <row r="4589" spans="8:8" x14ac:dyDescent="0.25">
      <c r="H4589" s="169"/>
    </row>
    <row r="4590" spans="8:8" x14ac:dyDescent="0.25">
      <c r="H4590" s="169"/>
    </row>
    <row r="4591" spans="8:8" x14ac:dyDescent="0.25">
      <c r="H4591" s="169"/>
    </row>
    <row r="4592" spans="8:8" x14ac:dyDescent="0.25">
      <c r="H4592" s="169"/>
    </row>
    <row r="4593" spans="8:8" x14ac:dyDescent="0.25">
      <c r="H4593" s="169"/>
    </row>
    <row r="4594" spans="8:8" x14ac:dyDescent="0.25">
      <c r="H4594" s="169"/>
    </row>
    <row r="4595" spans="8:8" x14ac:dyDescent="0.25">
      <c r="H4595" s="169"/>
    </row>
    <row r="4596" spans="8:8" x14ac:dyDescent="0.25">
      <c r="H4596" s="169"/>
    </row>
    <row r="4597" spans="8:8" x14ac:dyDescent="0.25">
      <c r="H4597" s="169"/>
    </row>
    <row r="4598" spans="8:8" x14ac:dyDescent="0.25">
      <c r="H4598" s="169"/>
    </row>
    <row r="4599" spans="8:8" x14ac:dyDescent="0.25">
      <c r="H4599" s="169"/>
    </row>
    <row r="4600" spans="8:8" x14ac:dyDescent="0.25">
      <c r="H4600" s="169"/>
    </row>
    <row r="4601" spans="8:8" x14ac:dyDescent="0.25">
      <c r="H4601" s="169"/>
    </row>
    <row r="4602" spans="8:8" x14ac:dyDescent="0.25">
      <c r="H4602" s="169"/>
    </row>
    <row r="4603" spans="8:8" x14ac:dyDescent="0.25">
      <c r="H4603" s="169"/>
    </row>
    <row r="4604" spans="8:8" x14ac:dyDescent="0.25">
      <c r="H4604" s="169"/>
    </row>
    <row r="4605" spans="8:8" x14ac:dyDescent="0.25">
      <c r="H4605" s="169"/>
    </row>
    <row r="4606" spans="8:8" x14ac:dyDescent="0.25">
      <c r="H4606" s="169"/>
    </row>
    <row r="4607" spans="8:8" x14ac:dyDescent="0.25">
      <c r="H4607" s="169"/>
    </row>
    <row r="4608" spans="8:8" x14ac:dyDescent="0.25">
      <c r="H4608" s="169"/>
    </row>
    <row r="4609" spans="8:8" x14ac:dyDescent="0.25">
      <c r="H4609" s="169"/>
    </row>
    <row r="4610" spans="8:8" x14ac:dyDescent="0.25">
      <c r="H4610" s="169"/>
    </row>
    <row r="4611" spans="8:8" x14ac:dyDescent="0.25">
      <c r="H4611" s="169"/>
    </row>
    <row r="4612" spans="8:8" x14ac:dyDescent="0.25">
      <c r="H4612" s="169"/>
    </row>
    <row r="4613" spans="8:8" x14ac:dyDescent="0.25">
      <c r="H4613" s="169"/>
    </row>
    <row r="4614" spans="8:8" x14ac:dyDescent="0.25">
      <c r="H4614" s="169"/>
    </row>
    <row r="4615" spans="8:8" x14ac:dyDescent="0.25">
      <c r="H4615" s="169"/>
    </row>
    <row r="4616" spans="8:8" x14ac:dyDescent="0.25">
      <c r="H4616" s="169"/>
    </row>
    <row r="4617" spans="8:8" x14ac:dyDescent="0.25">
      <c r="H4617" s="169"/>
    </row>
    <row r="4618" spans="8:8" x14ac:dyDescent="0.25">
      <c r="H4618" s="169"/>
    </row>
    <row r="4619" spans="8:8" x14ac:dyDescent="0.25">
      <c r="H4619" s="169"/>
    </row>
    <row r="4620" spans="8:8" x14ac:dyDescent="0.25">
      <c r="H4620" s="169"/>
    </row>
    <row r="4621" spans="8:8" x14ac:dyDescent="0.25">
      <c r="H4621" s="169"/>
    </row>
    <row r="4622" spans="8:8" x14ac:dyDescent="0.25">
      <c r="H4622" s="169"/>
    </row>
    <row r="4623" spans="8:8" x14ac:dyDescent="0.25">
      <c r="H4623" s="169"/>
    </row>
    <row r="4624" spans="8:8" x14ac:dyDescent="0.25">
      <c r="H4624" s="169"/>
    </row>
    <row r="4625" spans="8:8" x14ac:dyDescent="0.25">
      <c r="H4625" s="169"/>
    </row>
    <row r="4626" spans="8:8" x14ac:dyDescent="0.25">
      <c r="H4626" s="169"/>
    </row>
    <row r="4627" spans="8:8" x14ac:dyDescent="0.25">
      <c r="H4627" s="169"/>
    </row>
    <row r="4628" spans="8:8" x14ac:dyDescent="0.25">
      <c r="H4628" s="169"/>
    </row>
    <row r="4629" spans="8:8" x14ac:dyDescent="0.25">
      <c r="H4629" s="169"/>
    </row>
    <row r="4630" spans="8:8" x14ac:dyDescent="0.25">
      <c r="H4630" s="169"/>
    </row>
    <row r="4631" spans="8:8" x14ac:dyDescent="0.25">
      <c r="H4631" s="169"/>
    </row>
    <row r="4632" spans="8:8" x14ac:dyDescent="0.25">
      <c r="H4632" s="169"/>
    </row>
    <row r="4633" spans="8:8" x14ac:dyDescent="0.25">
      <c r="H4633" s="169"/>
    </row>
    <row r="4634" spans="8:8" x14ac:dyDescent="0.25">
      <c r="H4634" s="169"/>
    </row>
    <row r="4635" spans="8:8" x14ac:dyDescent="0.25">
      <c r="H4635" s="169"/>
    </row>
    <row r="4636" spans="8:8" x14ac:dyDescent="0.25">
      <c r="H4636" s="169"/>
    </row>
    <row r="4637" spans="8:8" x14ac:dyDescent="0.25">
      <c r="H4637" s="169"/>
    </row>
    <row r="4638" spans="8:8" x14ac:dyDescent="0.25">
      <c r="H4638" s="169"/>
    </row>
    <row r="4639" spans="8:8" x14ac:dyDescent="0.25">
      <c r="H4639" s="169"/>
    </row>
    <row r="4640" spans="8:8" x14ac:dyDescent="0.25">
      <c r="H4640" s="169"/>
    </row>
    <row r="4641" spans="8:8" x14ac:dyDescent="0.25">
      <c r="H4641" s="169"/>
    </row>
    <row r="4642" spans="8:8" x14ac:dyDescent="0.25">
      <c r="H4642" s="169"/>
    </row>
    <row r="4643" spans="8:8" x14ac:dyDescent="0.25">
      <c r="H4643" s="169"/>
    </row>
    <row r="4644" spans="8:8" x14ac:dyDescent="0.25">
      <c r="H4644" s="169"/>
    </row>
    <row r="4645" spans="8:8" x14ac:dyDescent="0.25">
      <c r="H4645" s="169"/>
    </row>
    <row r="4646" spans="8:8" x14ac:dyDescent="0.25">
      <c r="H4646" s="169"/>
    </row>
    <row r="4647" spans="8:8" x14ac:dyDescent="0.25">
      <c r="H4647" s="169"/>
    </row>
    <row r="4648" spans="8:8" x14ac:dyDescent="0.25">
      <c r="H4648" s="169"/>
    </row>
    <row r="4649" spans="8:8" x14ac:dyDescent="0.25">
      <c r="H4649" s="169"/>
    </row>
    <row r="4650" spans="8:8" x14ac:dyDescent="0.25">
      <c r="H4650" s="169"/>
    </row>
    <row r="4651" spans="8:8" x14ac:dyDescent="0.25">
      <c r="H4651" s="169"/>
    </row>
    <row r="4652" spans="8:8" x14ac:dyDescent="0.25">
      <c r="H4652" s="169"/>
    </row>
    <row r="4653" spans="8:8" x14ac:dyDescent="0.25">
      <c r="H4653" s="169"/>
    </row>
    <row r="4654" spans="8:8" x14ac:dyDescent="0.25">
      <c r="H4654" s="169"/>
    </row>
    <row r="4655" spans="8:8" x14ac:dyDescent="0.25">
      <c r="H4655" s="169"/>
    </row>
    <row r="4656" spans="8:8" x14ac:dyDescent="0.25">
      <c r="H4656" s="169"/>
    </row>
    <row r="4657" spans="8:8" x14ac:dyDescent="0.25">
      <c r="H4657" s="169"/>
    </row>
    <row r="4658" spans="8:8" x14ac:dyDescent="0.25">
      <c r="H4658" s="169"/>
    </row>
    <row r="4659" spans="8:8" x14ac:dyDescent="0.25">
      <c r="H4659" s="169"/>
    </row>
    <row r="4660" spans="8:8" x14ac:dyDescent="0.25">
      <c r="H4660" s="169"/>
    </row>
    <row r="4661" spans="8:8" x14ac:dyDescent="0.25">
      <c r="H4661" s="169"/>
    </row>
    <row r="4662" spans="8:8" x14ac:dyDescent="0.25">
      <c r="H4662" s="169"/>
    </row>
    <row r="4663" spans="8:8" x14ac:dyDescent="0.25">
      <c r="H4663" s="169"/>
    </row>
    <row r="4664" spans="8:8" x14ac:dyDescent="0.25">
      <c r="H4664" s="169"/>
    </row>
    <row r="4665" spans="8:8" x14ac:dyDescent="0.25">
      <c r="H4665" s="169"/>
    </row>
    <row r="4666" spans="8:8" x14ac:dyDescent="0.25">
      <c r="H4666" s="169"/>
    </row>
    <row r="4667" spans="8:8" x14ac:dyDescent="0.25">
      <c r="H4667" s="169"/>
    </row>
    <row r="4668" spans="8:8" x14ac:dyDescent="0.25">
      <c r="H4668" s="169"/>
    </row>
    <row r="4669" spans="8:8" x14ac:dyDescent="0.25">
      <c r="H4669" s="169"/>
    </row>
    <row r="4670" spans="8:8" x14ac:dyDescent="0.25">
      <c r="H4670" s="169"/>
    </row>
    <row r="4671" spans="8:8" x14ac:dyDescent="0.25">
      <c r="H4671" s="169"/>
    </row>
    <row r="4672" spans="8:8" x14ac:dyDescent="0.25">
      <c r="H4672" s="169"/>
    </row>
    <row r="4673" spans="8:8" x14ac:dyDescent="0.25">
      <c r="H4673" s="169"/>
    </row>
    <row r="4674" spans="8:8" x14ac:dyDescent="0.25">
      <c r="H4674" s="169"/>
    </row>
    <row r="4675" spans="8:8" x14ac:dyDescent="0.25">
      <c r="H4675" s="169"/>
    </row>
    <row r="4676" spans="8:8" x14ac:dyDescent="0.25">
      <c r="H4676" s="169"/>
    </row>
    <row r="4677" spans="8:8" x14ac:dyDescent="0.25">
      <c r="H4677" s="169"/>
    </row>
    <row r="4678" spans="8:8" x14ac:dyDescent="0.25">
      <c r="H4678" s="169"/>
    </row>
    <row r="4679" spans="8:8" x14ac:dyDescent="0.25">
      <c r="H4679" s="169"/>
    </row>
    <row r="4680" spans="8:8" x14ac:dyDescent="0.25">
      <c r="H4680" s="169"/>
    </row>
    <row r="4681" spans="8:8" x14ac:dyDescent="0.25">
      <c r="H4681" s="169"/>
    </row>
    <row r="4682" spans="8:8" x14ac:dyDescent="0.25">
      <c r="H4682" s="169"/>
    </row>
    <row r="4683" spans="8:8" x14ac:dyDescent="0.25">
      <c r="H4683" s="169"/>
    </row>
    <row r="4684" spans="8:8" x14ac:dyDescent="0.25">
      <c r="H4684" s="169"/>
    </row>
    <row r="4685" spans="8:8" x14ac:dyDescent="0.25">
      <c r="H4685" s="169"/>
    </row>
    <row r="4686" spans="8:8" x14ac:dyDescent="0.25">
      <c r="H4686" s="169"/>
    </row>
    <row r="4687" spans="8:8" x14ac:dyDescent="0.25">
      <c r="H4687" s="169"/>
    </row>
    <row r="4688" spans="8:8" x14ac:dyDescent="0.25">
      <c r="H4688" s="169"/>
    </row>
    <row r="4689" spans="8:8" x14ac:dyDescent="0.25">
      <c r="H4689" s="169"/>
    </row>
    <row r="4690" spans="8:8" x14ac:dyDescent="0.25">
      <c r="H4690" s="169"/>
    </row>
    <row r="4691" spans="8:8" x14ac:dyDescent="0.25">
      <c r="H4691" s="169"/>
    </row>
    <row r="4692" spans="8:8" x14ac:dyDescent="0.25">
      <c r="H4692" s="169"/>
    </row>
    <row r="4693" spans="8:8" x14ac:dyDescent="0.25">
      <c r="H4693" s="169"/>
    </row>
    <row r="4694" spans="8:8" x14ac:dyDescent="0.25">
      <c r="H4694" s="169"/>
    </row>
    <row r="4695" spans="8:8" x14ac:dyDescent="0.25">
      <c r="H4695" s="169"/>
    </row>
    <row r="4696" spans="8:8" x14ac:dyDescent="0.25">
      <c r="H4696" s="169"/>
    </row>
    <row r="4697" spans="8:8" x14ac:dyDescent="0.25">
      <c r="H4697" s="169"/>
    </row>
    <row r="4698" spans="8:8" x14ac:dyDescent="0.25">
      <c r="H4698" s="169"/>
    </row>
    <row r="4699" spans="8:8" x14ac:dyDescent="0.25">
      <c r="H4699" s="169"/>
    </row>
    <row r="4700" spans="8:8" x14ac:dyDescent="0.25">
      <c r="H4700" s="169"/>
    </row>
    <row r="4701" spans="8:8" x14ac:dyDescent="0.25">
      <c r="H4701" s="169"/>
    </row>
    <row r="4702" spans="8:8" x14ac:dyDescent="0.25">
      <c r="H4702" s="169"/>
    </row>
    <row r="4703" spans="8:8" x14ac:dyDescent="0.25">
      <c r="H4703" s="169"/>
    </row>
    <row r="4704" spans="8:8" x14ac:dyDescent="0.25">
      <c r="H4704" s="169"/>
    </row>
    <row r="4705" spans="8:8" x14ac:dyDescent="0.25">
      <c r="H4705" s="169"/>
    </row>
    <row r="4706" spans="8:8" x14ac:dyDescent="0.25">
      <c r="H4706" s="169"/>
    </row>
    <row r="4707" spans="8:8" x14ac:dyDescent="0.25">
      <c r="H4707" s="169"/>
    </row>
    <row r="4708" spans="8:8" x14ac:dyDescent="0.25">
      <c r="H4708" s="169"/>
    </row>
    <row r="4709" spans="8:8" x14ac:dyDescent="0.25">
      <c r="H4709" s="169"/>
    </row>
    <row r="4710" spans="8:8" x14ac:dyDescent="0.25">
      <c r="H4710" s="169"/>
    </row>
    <row r="4711" spans="8:8" x14ac:dyDescent="0.25">
      <c r="H4711" s="169"/>
    </row>
    <row r="4712" spans="8:8" x14ac:dyDescent="0.25">
      <c r="H4712" s="169"/>
    </row>
    <row r="4713" spans="8:8" x14ac:dyDescent="0.25">
      <c r="H4713" s="169"/>
    </row>
    <row r="4714" spans="8:8" x14ac:dyDescent="0.25">
      <c r="H4714" s="169"/>
    </row>
    <row r="4715" spans="8:8" x14ac:dyDescent="0.25">
      <c r="H4715" s="169"/>
    </row>
    <row r="4716" spans="8:8" x14ac:dyDescent="0.25">
      <c r="H4716" s="169"/>
    </row>
    <row r="4717" spans="8:8" x14ac:dyDescent="0.25">
      <c r="H4717" s="169"/>
    </row>
    <row r="4718" spans="8:8" x14ac:dyDescent="0.25">
      <c r="H4718" s="169"/>
    </row>
    <row r="4719" spans="8:8" x14ac:dyDescent="0.25">
      <c r="H4719" s="169"/>
    </row>
    <row r="4720" spans="8:8" x14ac:dyDescent="0.25">
      <c r="H4720" s="169"/>
    </row>
    <row r="4721" spans="8:8" x14ac:dyDescent="0.25">
      <c r="H4721" s="169"/>
    </row>
    <row r="4722" spans="8:8" x14ac:dyDescent="0.25">
      <c r="H4722" s="169"/>
    </row>
    <row r="4723" spans="8:8" x14ac:dyDescent="0.25">
      <c r="H4723" s="169"/>
    </row>
    <row r="4724" spans="8:8" x14ac:dyDescent="0.25">
      <c r="H4724" s="169"/>
    </row>
    <row r="4725" spans="8:8" x14ac:dyDescent="0.25">
      <c r="H4725" s="169"/>
    </row>
    <row r="4726" spans="8:8" x14ac:dyDescent="0.25">
      <c r="H4726" s="169"/>
    </row>
    <row r="4727" spans="8:8" x14ac:dyDescent="0.25">
      <c r="H4727" s="169"/>
    </row>
    <row r="4728" spans="8:8" x14ac:dyDescent="0.25">
      <c r="H4728" s="169"/>
    </row>
    <row r="4729" spans="8:8" x14ac:dyDescent="0.25">
      <c r="H4729" s="169"/>
    </row>
    <row r="4730" spans="8:8" x14ac:dyDescent="0.25">
      <c r="H4730" s="169"/>
    </row>
    <row r="4731" spans="8:8" x14ac:dyDescent="0.25">
      <c r="H4731" s="169"/>
    </row>
    <row r="4732" spans="8:8" x14ac:dyDescent="0.25">
      <c r="H4732" s="169"/>
    </row>
    <row r="4733" spans="8:8" x14ac:dyDescent="0.25">
      <c r="H4733" s="169"/>
    </row>
    <row r="4734" spans="8:8" x14ac:dyDescent="0.25">
      <c r="H4734" s="169"/>
    </row>
    <row r="4735" spans="8:8" x14ac:dyDescent="0.25">
      <c r="H4735" s="169"/>
    </row>
    <row r="4736" spans="8:8" x14ac:dyDescent="0.25">
      <c r="H4736" s="169"/>
    </row>
    <row r="4737" spans="8:8" x14ac:dyDescent="0.25">
      <c r="H4737" s="169"/>
    </row>
    <row r="4738" spans="8:8" x14ac:dyDescent="0.25">
      <c r="H4738" s="169"/>
    </row>
    <row r="4739" spans="8:8" x14ac:dyDescent="0.25">
      <c r="H4739" s="169"/>
    </row>
    <row r="4740" spans="8:8" x14ac:dyDescent="0.25">
      <c r="H4740" s="169"/>
    </row>
    <row r="4741" spans="8:8" x14ac:dyDescent="0.25">
      <c r="H4741" s="169"/>
    </row>
    <row r="4742" spans="8:8" x14ac:dyDescent="0.25">
      <c r="H4742" s="169"/>
    </row>
    <row r="4743" spans="8:8" x14ac:dyDescent="0.25">
      <c r="H4743" s="169"/>
    </row>
    <row r="4744" spans="8:8" x14ac:dyDescent="0.25">
      <c r="H4744" s="169"/>
    </row>
    <row r="4745" spans="8:8" x14ac:dyDescent="0.25">
      <c r="H4745" s="169"/>
    </row>
    <row r="4746" spans="8:8" x14ac:dyDescent="0.25">
      <c r="H4746" s="169"/>
    </row>
    <row r="4747" spans="8:8" x14ac:dyDescent="0.25">
      <c r="H4747" s="169"/>
    </row>
    <row r="4748" spans="8:8" x14ac:dyDescent="0.25">
      <c r="H4748" s="169"/>
    </row>
    <row r="4749" spans="8:8" x14ac:dyDescent="0.25">
      <c r="H4749" s="169"/>
    </row>
    <row r="4750" spans="8:8" x14ac:dyDescent="0.25">
      <c r="H4750" s="169"/>
    </row>
    <row r="4751" spans="8:8" x14ac:dyDescent="0.25">
      <c r="H4751" s="169"/>
    </row>
    <row r="4752" spans="8:8" x14ac:dyDescent="0.25">
      <c r="H4752" s="169"/>
    </row>
    <row r="4753" spans="8:8" x14ac:dyDescent="0.25">
      <c r="H4753" s="169"/>
    </row>
    <row r="4754" spans="8:8" x14ac:dyDescent="0.25">
      <c r="H4754" s="169"/>
    </row>
    <row r="4755" spans="8:8" x14ac:dyDescent="0.25">
      <c r="H4755" s="169"/>
    </row>
    <row r="4756" spans="8:8" x14ac:dyDescent="0.25">
      <c r="H4756" s="169"/>
    </row>
    <row r="4757" spans="8:8" x14ac:dyDescent="0.25">
      <c r="H4757" s="169"/>
    </row>
    <row r="4758" spans="8:8" x14ac:dyDescent="0.25">
      <c r="H4758" s="169"/>
    </row>
    <row r="4759" spans="8:8" x14ac:dyDescent="0.25">
      <c r="H4759" s="169"/>
    </row>
    <row r="4760" spans="8:8" x14ac:dyDescent="0.25">
      <c r="H4760" s="169"/>
    </row>
    <row r="4761" spans="8:8" x14ac:dyDescent="0.25">
      <c r="H4761" s="169"/>
    </row>
    <row r="4762" spans="8:8" x14ac:dyDescent="0.25">
      <c r="H4762" s="169"/>
    </row>
    <row r="4763" spans="8:8" x14ac:dyDescent="0.25">
      <c r="H4763" s="169"/>
    </row>
    <row r="4764" spans="8:8" x14ac:dyDescent="0.25">
      <c r="H4764" s="169"/>
    </row>
    <row r="4765" spans="8:8" x14ac:dyDescent="0.25">
      <c r="H4765" s="169"/>
    </row>
    <row r="4766" spans="8:8" x14ac:dyDescent="0.25">
      <c r="H4766" s="169"/>
    </row>
    <row r="4767" spans="8:8" x14ac:dyDescent="0.25">
      <c r="H4767" s="169"/>
    </row>
    <row r="4768" spans="8:8" x14ac:dyDescent="0.25">
      <c r="H4768" s="169"/>
    </row>
    <row r="4769" spans="8:8" x14ac:dyDescent="0.25">
      <c r="H4769" s="169"/>
    </row>
    <row r="4770" spans="8:8" x14ac:dyDescent="0.25">
      <c r="H4770" s="169"/>
    </row>
    <row r="4771" spans="8:8" x14ac:dyDescent="0.25">
      <c r="H4771" s="169"/>
    </row>
    <row r="4772" spans="8:8" x14ac:dyDescent="0.25">
      <c r="H4772" s="169"/>
    </row>
    <row r="4773" spans="8:8" x14ac:dyDescent="0.25">
      <c r="H4773" s="169"/>
    </row>
    <row r="4774" spans="8:8" x14ac:dyDescent="0.25">
      <c r="H4774" s="169"/>
    </row>
    <row r="4775" spans="8:8" x14ac:dyDescent="0.25">
      <c r="H4775" s="169"/>
    </row>
    <row r="4776" spans="8:8" x14ac:dyDescent="0.25">
      <c r="H4776" s="169"/>
    </row>
    <row r="4777" spans="8:8" x14ac:dyDescent="0.25">
      <c r="H4777" s="169"/>
    </row>
    <row r="4778" spans="8:8" x14ac:dyDescent="0.25">
      <c r="H4778" s="169"/>
    </row>
    <row r="4779" spans="8:8" x14ac:dyDescent="0.25">
      <c r="H4779" s="169"/>
    </row>
    <row r="4780" spans="8:8" x14ac:dyDescent="0.25">
      <c r="H4780" s="169"/>
    </row>
    <row r="4781" spans="8:8" x14ac:dyDescent="0.25">
      <c r="H4781" s="169"/>
    </row>
    <row r="4782" spans="8:8" x14ac:dyDescent="0.25">
      <c r="H4782" s="169"/>
    </row>
    <row r="4783" spans="8:8" x14ac:dyDescent="0.25">
      <c r="H4783" s="169"/>
    </row>
    <row r="4784" spans="8:8" x14ac:dyDescent="0.25">
      <c r="H4784" s="169"/>
    </row>
    <row r="4785" spans="8:8" x14ac:dyDescent="0.25">
      <c r="H4785" s="169"/>
    </row>
    <row r="4786" spans="8:8" x14ac:dyDescent="0.25">
      <c r="H4786" s="169"/>
    </row>
    <row r="4787" spans="8:8" x14ac:dyDescent="0.25">
      <c r="H4787" s="169"/>
    </row>
    <row r="4788" spans="8:8" x14ac:dyDescent="0.25">
      <c r="H4788" s="169"/>
    </row>
    <row r="4789" spans="8:8" x14ac:dyDescent="0.25">
      <c r="H4789" s="169"/>
    </row>
    <row r="4790" spans="8:8" x14ac:dyDescent="0.25">
      <c r="H4790" s="169"/>
    </row>
    <row r="4791" spans="8:8" x14ac:dyDescent="0.25">
      <c r="H4791" s="169"/>
    </row>
    <row r="4792" spans="8:8" x14ac:dyDescent="0.25">
      <c r="H4792" s="169"/>
    </row>
    <row r="4793" spans="8:8" x14ac:dyDescent="0.25">
      <c r="H4793" s="169"/>
    </row>
    <row r="4794" spans="8:8" x14ac:dyDescent="0.25">
      <c r="H4794" s="169"/>
    </row>
    <row r="4795" spans="8:8" x14ac:dyDescent="0.25">
      <c r="H4795" s="169"/>
    </row>
    <row r="4796" spans="8:8" x14ac:dyDescent="0.25">
      <c r="H4796" s="169"/>
    </row>
    <row r="4797" spans="8:8" x14ac:dyDescent="0.25">
      <c r="H4797" s="169"/>
    </row>
    <row r="4798" spans="8:8" x14ac:dyDescent="0.25">
      <c r="H4798" s="169"/>
    </row>
    <row r="4799" spans="8:8" x14ac:dyDescent="0.25">
      <c r="H4799" s="169"/>
    </row>
    <row r="4800" spans="8:8" x14ac:dyDescent="0.25">
      <c r="H4800" s="169"/>
    </row>
    <row r="4801" spans="8:8" x14ac:dyDescent="0.25">
      <c r="H4801" s="169"/>
    </row>
    <row r="4802" spans="8:8" x14ac:dyDescent="0.25">
      <c r="H4802" s="169"/>
    </row>
    <row r="4803" spans="8:8" x14ac:dyDescent="0.25">
      <c r="H4803" s="169"/>
    </row>
    <row r="4804" spans="8:8" x14ac:dyDescent="0.25">
      <c r="H4804" s="169"/>
    </row>
    <row r="4805" spans="8:8" x14ac:dyDescent="0.25">
      <c r="H4805" s="169"/>
    </row>
    <row r="4806" spans="8:8" x14ac:dyDescent="0.25">
      <c r="H4806" s="169"/>
    </row>
    <row r="4807" spans="8:8" x14ac:dyDescent="0.25">
      <c r="H4807" s="169"/>
    </row>
    <row r="4808" spans="8:8" x14ac:dyDescent="0.25">
      <c r="H4808" s="169"/>
    </row>
    <row r="4809" spans="8:8" x14ac:dyDescent="0.25">
      <c r="H4809" s="169"/>
    </row>
    <row r="4810" spans="8:8" x14ac:dyDescent="0.25">
      <c r="H4810" s="169"/>
    </row>
    <row r="4811" spans="8:8" x14ac:dyDescent="0.25">
      <c r="H4811" s="169"/>
    </row>
    <row r="4812" spans="8:8" x14ac:dyDescent="0.25">
      <c r="H4812" s="169"/>
    </row>
    <row r="4813" spans="8:8" x14ac:dyDescent="0.25">
      <c r="H4813" s="169"/>
    </row>
    <row r="4814" spans="8:8" x14ac:dyDescent="0.25">
      <c r="H4814" s="169"/>
    </row>
    <row r="4815" spans="8:8" x14ac:dyDescent="0.25">
      <c r="H4815" s="169"/>
    </row>
    <row r="4816" spans="8:8" x14ac:dyDescent="0.25">
      <c r="H4816" s="169"/>
    </row>
    <row r="4817" spans="8:8" x14ac:dyDescent="0.25">
      <c r="H4817" s="169"/>
    </row>
    <row r="4818" spans="8:8" x14ac:dyDescent="0.25">
      <c r="H4818" s="169"/>
    </row>
    <row r="4819" spans="8:8" x14ac:dyDescent="0.25">
      <c r="H4819" s="169"/>
    </row>
    <row r="4820" spans="8:8" x14ac:dyDescent="0.25">
      <c r="H4820" s="169"/>
    </row>
    <row r="4821" spans="8:8" x14ac:dyDescent="0.25">
      <c r="H4821" s="169"/>
    </row>
    <row r="4822" spans="8:8" x14ac:dyDescent="0.25">
      <c r="H4822" s="169"/>
    </row>
    <row r="4823" spans="8:8" x14ac:dyDescent="0.25">
      <c r="H4823" s="169"/>
    </row>
    <row r="4824" spans="8:8" x14ac:dyDescent="0.25">
      <c r="H4824" s="169"/>
    </row>
    <row r="4825" spans="8:8" x14ac:dyDescent="0.25">
      <c r="H4825" s="169"/>
    </row>
    <row r="4826" spans="8:8" x14ac:dyDescent="0.25">
      <c r="H4826" s="169"/>
    </row>
    <row r="4827" spans="8:8" x14ac:dyDescent="0.25">
      <c r="H4827" s="169"/>
    </row>
    <row r="4828" spans="8:8" x14ac:dyDescent="0.25">
      <c r="H4828" s="169"/>
    </row>
    <row r="4829" spans="8:8" x14ac:dyDescent="0.25">
      <c r="H4829" s="169"/>
    </row>
    <row r="4830" spans="8:8" x14ac:dyDescent="0.25">
      <c r="H4830" s="169"/>
    </row>
    <row r="4831" spans="8:8" x14ac:dyDescent="0.25">
      <c r="H4831" s="169"/>
    </row>
    <row r="4832" spans="8:8" x14ac:dyDescent="0.25">
      <c r="H4832" s="169"/>
    </row>
    <row r="4833" spans="8:8" x14ac:dyDescent="0.25">
      <c r="H4833" s="169"/>
    </row>
    <row r="4834" spans="8:8" x14ac:dyDescent="0.25">
      <c r="H4834" s="169"/>
    </row>
    <row r="4835" spans="8:8" x14ac:dyDescent="0.25">
      <c r="H4835" s="169"/>
    </row>
    <row r="4836" spans="8:8" x14ac:dyDescent="0.25">
      <c r="H4836" s="169"/>
    </row>
    <row r="4837" spans="8:8" x14ac:dyDescent="0.25">
      <c r="H4837" s="169"/>
    </row>
    <row r="4838" spans="8:8" x14ac:dyDescent="0.25">
      <c r="H4838" s="169"/>
    </row>
    <row r="4839" spans="8:8" x14ac:dyDescent="0.25">
      <c r="H4839" s="169"/>
    </row>
    <row r="4840" spans="8:8" x14ac:dyDescent="0.25">
      <c r="H4840" s="169"/>
    </row>
    <row r="4841" spans="8:8" x14ac:dyDescent="0.25">
      <c r="H4841" s="169"/>
    </row>
    <row r="4842" spans="8:8" x14ac:dyDescent="0.25">
      <c r="H4842" s="169"/>
    </row>
    <row r="4843" spans="8:8" x14ac:dyDescent="0.25">
      <c r="H4843" s="169"/>
    </row>
    <row r="4844" spans="8:8" x14ac:dyDescent="0.25">
      <c r="H4844" s="169"/>
    </row>
    <row r="4845" spans="8:8" x14ac:dyDescent="0.25">
      <c r="H4845" s="169"/>
    </row>
    <row r="4846" spans="8:8" x14ac:dyDescent="0.25">
      <c r="H4846" s="169"/>
    </row>
    <row r="4847" spans="8:8" x14ac:dyDescent="0.25">
      <c r="H4847" s="169"/>
    </row>
    <row r="4848" spans="8:8" x14ac:dyDescent="0.25">
      <c r="H4848" s="169"/>
    </row>
    <row r="4849" spans="8:8" x14ac:dyDescent="0.25">
      <c r="H4849" s="169"/>
    </row>
    <row r="4850" spans="8:8" x14ac:dyDescent="0.25">
      <c r="H4850" s="169"/>
    </row>
    <row r="4851" spans="8:8" x14ac:dyDescent="0.25">
      <c r="H4851" s="169"/>
    </row>
    <row r="4852" spans="8:8" x14ac:dyDescent="0.25">
      <c r="H4852" s="169"/>
    </row>
    <row r="4853" spans="8:8" x14ac:dyDescent="0.25">
      <c r="H4853" s="169"/>
    </row>
    <row r="4854" spans="8:8" x14ac:dyDescent="0.25">
      <c r="H4854" s="169"/>
    </row>
    <row r="4855" spans="8:8" x14ac:dyDescent="0.25">
      <c r="H4855" s="169"/>
    </row>
    <row r="4856" spans="8:8" x14ac:dyDescent="0.25">
      <c r="H4856" s="169"/>
    </row>
    <row r="4857" spans="8:8" x14ac:dyDescent="0.25">
      <c r="H4857" s="169"/>
    </row>
    <row r="4858" spans="8:8" x14ac:dyDescent="0.25">
      <c r="H4858" s="169"/>
    </row>
    <row r="4859" spans="8:8" x14ac:dyDescent="0.25">
      <c r="H4859" s="169"/>
    </row>
    <row r="4860" spans="8:8" x14ac:dyDescent="0.25">
      <c r="H4860" s="169"/>
    </row>
    <row r="4861" spans="8:8" x14ac:dyDescent="0.25">
      <c r="H4861" s="169"/>
    </row>
    <row r="4862" spans="8:8" x14ac:dyDescent="0.25">
      <c r="H4862" s="169"/>
    </row>
    <row r="4863" spans="8:8" x14ac:dyDescent="0.25">
      <c r="H4863" s="169"/>
    </row>
    <row r="4864" spans="8:8" x14ac:dyDescent="0.25">
      <c r="H4864" s="169"/>
    </row>
    <row r="4865" spans="8:8" x14ac:dyDescent="0.25">
      <c r="H4865" s="169"/>
    </row>
    <row r="4866" spans="8:8" x14ac:dyDescent="0.25">
      <c r="H4866" s="169"/>
    </row>
    <row r="4867" spans="8:8" x14ac:dyDescent="0.25">
      <c r="H4867" s="169"/>
    </row>
    <row r="4868" spans="8:8" x14ac:dyDescent="0.25">
      <c r="H4868" s="169"/>
    </row>
    <row r="4869" spans="8:8" x14ac:dyDescent="0.25">
      <c r="H4869" s="169"/>
    </row>
    <row r="4870" spans="8:8" x14ac:dyDescent="0.25">
      <c r="H4870" s="169"/>
    </row>
    <row r="4871" spans="8:8" x14ac:dyDescent="0.25">
      <c r="H4871" s="169"/>
    </row>
    <row r="4872" spans="8:8" x14ac:dyDescent="0.25">
      <c r="H4872" s="169"/>
    </row>
    <row r="4873" spans="8:8" x14ac:dyDescent="0.25">
      <c r="H4873" s="169"/>
    </row>
    <row r="4874" spans="8:8" x14ac:dyDescent="0.25">
      <c r="H4874" s="169"/>
    </row>
    <row r="4875" spans="8:8" x14ac:dyDescent="0.25">
      <c r="H4875" s="169"/>
    </row>
    <row r="4876" spans="8:8" x14ac:dyDescent="0.25">
      <c r="H4876" s="169"/>
    </row>
    <row r="4877" spans="8:8" x14ac:dyDescent="0.25">
      <c r="H4877" s="169"/>
    </row>
    <row r="4878" spans="8:8" x14ac:dyDescent="0.25">
      <c r="H4878" s="169"/>
    </row>
    <row r="4879" spans="8:8" x14ac:dyDescent="0.25">
      <c r="H4879" s="169"/>
    </row>
    <row r="4880" spans="8:8" x14ac:dyDescent="0.25">
      <c r="H4880" s="169"/>
    </row>
    <row r="4881" spans="8:8" x14ac:dyDescent="0.25">
      <c r="H4881" s="169"/>
    </row>
    <row r="4882" spans="8:8" x14ac:dyDescent="0.25">
      <c r="H4882" s="169"/>
    </row>
    <row r="4883" spans="8:8" x14ac:dyDescent="0.25">
      <c r="H4883" s="169"/>
    </row>
    <row r="4884" spans="8:8" x14ac:dyDescent="0.25">
      <c r="H4884" s="169"/>
    </row>
    <row r="4885" spans="8:8" x14ac:dyDescent="0.25">
      <c r="H4885" s="169"/>
    </row>
    <row r="4886" spans="8:8" x14ac:dyDescent="0.25">
      <c r="H4886" s="169"/>
    </row>
    <row r="4887" spans="8:8" x14ac:dyDescent="0.25">
      <c r="H4887" s="169"/>
    </row>
    <row r="4888" spans="8:8" x14ac:dyDescent="0.25">
      <c r="H4888" s="169"/>
    </row>
    <row r="4889" spans="8:8" x14ac:dyDescent="0.25">
      <c r="H4889" s="169"/>
    </row>
    <row r="4890" spans="8:8" x14ac:dyDescent="0.25">
      <c r="H4890" s="169"/>
    </row>
    <row r="4891" spans="8:8" x14ac:dyDescent="0.25">
      <c r="H4891" s="169"/>
    </row>
    <row r="4892" spans="8:8" x14ac:dyDescent="0.25">
      <c r="H4892" s="169"/>
    </row>
    <row r="4893" spans="8:8" x14ac:dyDescent="0.25">
      <c r="H4893" s="169"/>
    </row>
    <row r="4894" spans="8:8" x14ac:dyDescent="0.25">
      <c r="H4894" s="169"/>
    </row>
    <row r="4895" spans="8:8" x14ac:dyDescent="0.25">
      <c r="H4895" s="169"/>
    </row>
    <row r="4896" spans="8:8" x14ac:dyDescent="0.25">
      <c r="H4896" s="169"/>
    </row>
    <row r="4897" spans="8:8" x14ac:dyDescent="0.25">
      <c r="H4897" s="169"/>
    </row>
    <row r="4898" spans="8:8" x14ac:dyDescent="0.25">
      <c r="H4898" s="169"/>
    </row>
    <row r="4899" spans="8:8" x14ac:dyDescent="0.25">
      <c r="H4899" s="169"/>
    </row>
    <row r="4900" spans="8:8" x14ac:dyDescent="0.25">
      <c r="H4900" s="169"/>
    </row>
    <row r="4901" spans="8:8" x14ac:dyDescent="0.25">
      <c r="H4901" s="169"/>
    </row>
    <row r="4902" spans="8:8" x14ac:dyDescent="0.25">
      <c r="H4902" s="169"/>
    </row>
    <row r="4903" spans="8:8" x14ac:dyDescent="0.25">
      <c r="H4903" s="169"/>
    </row>
    <row r="4904" spans="8:8" x14ac:dyDescent="0.25">
      <c r="H4904" s="169"/>
    </row>
    <row r="4905" spans="8:8" x14ac:dyDescent="0.25">
      <c r="H4905" s="169"/>
    </row>
    <row r="4906" spans="8:8" x14ac:dyDescent="0.25">
      <c r="H4906" s="169"/>
    </row>
    <row r="4907" spans="8:8" x14ac:dyDescent="0.25">
      <c r="H4907" s="169"/>
    </row>
    <row r="4908" spans="8:8" x14ac:dyDescent="0.25">
      <c r="H4908" s="169"/>
    </row>
    <row r="4909" spans="8:8" x14ac:dyDescent="0.25">
      <c r="H4909" s="169"/>
    </row>
    <row r="4910" spans="8:8" x14ac:dyDescent="0.25">
      <c r="H4910" s="169"/>
    </row>
    <row r="4911" spans="8:8" x14ac:dyDescent="0.25">
      <c r="H4911" s="169"/>
    </row>
    <row r="4912" spans="8:8" x14ac:dyDescent="0.25">
      <c r="H4912" s="169"/>
    </row>
    <row r="4913" spans="8:8" x14ac:dyDescent="0.25">
      <c r="H4913" s="169"/>
    </row>
    <row r="4914" spans="8:8" x14ac:dyDescent="0.25">
      <c r="H4914" s="169"/>
    </row>
    <row r="4915" spans="8:8" x14ac:dyDescent="0.25">
      <c r="H4915" s="169"/>
    </row>
    <row r="4916" spans="8:8" x14ac:dyDescent="0.25">
      <c r="H4916" s="169"/>
    </row>
    <row r="4917" spans="8:8" x14ac:dyDescent="0.25">
      <c r="H4917" s="169"/>
    </row>
    <row r="4918" spans="8:8" x14ac:dyDescent="0.25">
      <c r="H4918" s="169"/>
    </row>
    <row r="4919" spans="8:8" x14ac:dyDescent="0.25">
      <c r="H4919" s="169"/>
    </row>
    <row r="4920" spans="8:8" x14ac:dyDescent="0.25">
      <c r="H4920" s="169"/>
    </row>
    <row r="4921" spans="8:8" x14ac:dyDescent="0.25">
      <c r="H4921" s="169"/>
    </row>
    <row r="4922" spans="8:8" x14ac:dyDescent="0.25">
      <c r="H4922" s="169"/>
    </row>
    <row r="4923" spans="8:8" x14ac:dyDescent="0.25">
      <c r="H4923" s="169"/>
    </row>
    <row r="4924" spans="8:8" x14ac:dyDescent="0.25">
      <c r="H4924" s="169"/>
    </row>
    <row r="4925" spans="8:8" x14ac:dyDescent="0.25">
      <c r="H4925" s="169"/>
    </row>
    <row r="4926" spans="8:8" x14ac:dyDescent="0.25">
      <c r="H4926" s="169"/>
    </row>
    <row r="4927" spans="8:8" x14ac:dyDescent="0.25">
      <c r="H4927" s="169"/>
    </row>
    <row r="4928" spans="8:8" x14ac:dyDescent="0.25">
      <c r="H4928" s="169"/>
    </row>
    <row r="4929" spans="8:8" x14ac:dyDescent="0.25">
      <c r="H4929" s="169"/>
    </row>
    <row r="4930" spans="8:8" x14ac:dyDescent="0.25">
      <c r="H4930" s="169"/>
    </row>
    <row r="4931" spans="8:8" x14ac:dyDescent="0.25">
      <c r="H4931" s="169"/>
    </row>
    <row r="4932" spans="8:8" x14ac:dyDescent="0.25">
      <c r="H4932" s="169"/>
    </row>
    <row r="4933" spans="8:8" x14ac:dyDescent="0.25">
      <c r="H4933" s="169"/>
    </row>
    <row r="4934" spans="8:8" x14ac:dyDescent="0.25">
      <c r="H4934" s="169"/>
    </row>
    <row r="4935" spans="8:8" x14ac:dyDescent="0.25">
      <c r="H4935" s="169"/>
    </row>
    <row r="4936" spans="8:8" x14ac:dyDescent="0.25">
      <c r="H4936" s="169"/>
    </row>
    <row r="4937" spans="8:8" x14ac:dyDescent="0.25">
      <c r="H4937" s="169"/>
    </row>
    <row r="4938" spans="8:8" x14ac:dyDescent="0.25">
      <c r="H4938" s="169"/>
    </row>
    <row r="4939" spans="8:8" x14ac:dyDescent="0.25">
      <c r="H4939" s="169"/>
    </row>
    <row r="4940" spans="8:8" x14ac:dyDescent="0.25">
      <c r="H4940" s="169"/>
    </row>
    <row r="4941" spans="8:8" x14ac:dyDescent="0.25">
      <c r="H4941" s="169"/>
    </row>
    <row r="4942" spans="8:8" x14ac:dyDescent="0.25">
      <c r="H4942" s="169"/>
    </row>
    <row r="4943" spans="8:8" x14ac:dyDescent="0.25">
      <c r="H4943" s="169"/>
    </row>
    <row r="4944" spans="8:8" x14ac:dyDescent="0.25">
      <c r="H4944" s="169"/>
    </row>
    <row r="4945" spans="8:8" x14ac:dyDescent="0.25">
      <c r="H4945" s="169"/>
    </row>
    <row r="4946" spans="8:8" x14ac:dyDescent="0.25">
      <c r="H4946" s="169"/>
    </row>
    <row r="4947" spans="8:8" x14ac:dyDescent="0.25">
      <c r="H4947" s="169"/>
    </row>
    <row r="4948" spans="8:8" x14ac:dyDescent="0.25">
      <c r="H4948" s="169"/>
    </row>
    <row r="4949" spans="8:8" x14ac:dyDescent="0.25">
      <c r="H4949" s="169"/>
    </row>
    <row r="4950" spans="8:8" x14ac:dyDescent="0.25">
      <c r="H4950" s="169"/>
    </row>
    <row r="4951" spans="8:8" x14ac:dyDescent="0.25">
      <c r="H4951" s="169"/>
    </row>
    <row r="4952" spans="8:8" x14ac:dyDescent="0.25">
      <c r="H4952" s="169"/>
    </row>
    <row r="4953" spans="8:8" x14ac:dyDescent="0.25">
      <c r="H4953" s="169"/>
    </row>
    <row r="4954" spans="8:8" x14ac:dyDescent="0.25">
      <c r="H4954" s="169"/>
    </row>
    <row r="4955" spans="8:8" x14ac:dyDescent="0.25">
      <c r="H4955" s="169"/>
    </row>
    <row r="4956" spans="8:8" x14ac:dyDescent="0.25">
      <c r="H4956" s="169"/>
    </row>
    <row r="4957" spans="8:8" x14ac:dyDescent="0.25">
      <c r="H4957" s="169"/>
    </row>
    <row r="4958" spans="8:8" x14ac:dyDescent="0.25">
      <c r="H4958" s="169"/>
    </row>
    <row r="4959" spans="8:8" x14ac:dyDescent="0.25">
      <c r="H4959" s="169"/>
    </row>
    <row r="4960" spans="8:8" x14ac:dyDescent="0.25">
      <c r="H4960" s="169"/>
    </row>
    <row r="4961" spans="8:8" x14ac:dyDescent="0.25">
      <c r="H4961" s="169"/>
    </row>
    <row r="4962" spans="8:8" x14ac:dyDescent="0.25">
      <c r="H4962" s="169"/>
    </row>
    <row r="4963" spans="8:8" x14ac:dyDescent="0.25">
      <c r="H4963" s="169"/>
    </row>
    <row r="4964" spans="8:8" x14ac:dyDescent="0.25">
      <c r="H4964" s="169"/>
    </row>
    <row r="4965" spans="8:8" x14ac:dyDescent="0.25">
      <c r="H4965" s="169"/>
    </row>
    <row r="4966" spans="8:8" x14ac:dyDescent="0.25">
      <c r="H4966" s="169"/>
    </row>
    <row r="4967" spans="8:8" x14ac:dyDescent="0.25">
      <c r="H4967" s="169"/>
    </row>
    <row r="4968" spans="8:8" x14ac:dyDescent="0.25">
      <c r="H4968" s="169"/>
    </row>
    <row r="4969" spans="8:8" x14ac:dyDescent="0.25">
      <c r="H4969" s="169"/>
    </row>
    <row r="4970" spans="8:8" x14ac:dyDescent="0.25">
      <c r="H4970" s="169"/>
    </row>
    <row r="4971" spans="8:8" x14ac:dyDescent="0.25">
      <c r="H4971" s="169"/>
    </row>
    <row r="4972" spans="8:8" x14ac:dyDescent="0.25">
      <c r="H4972" s="169"/>
    </row>
    <row r="4973" spans="8:8" x14ac:dyDescent="0.25">
      <c r="H4973" s="169"/>
    </row>
    <row r="4974" spans="8:8" x14ac:dyDescent="0.25">
      <c r="H4974" s="169"/>
    </row>
    <row r="4975" spans="8:8" x14ac:dyDescent="0.25">
      <c r="H4975" s="169"/>
    </row>
    <row r="4976" spans="8:8" x14ac:dyDescent="0.25">
      <c r="H4976" s="169"/>
    </row>
    <row r="4977" spans="8:8" x14ac:dyDescent="0.25">
      <c r="H4977" s="169"/>
    </row>
    <row r="4978" spans="8:8" x14ac:dyDescent="0.25">
      <c r="H4978" s="169"/>
    </row>
    <row r="4979" spans="8:8" x14ac:dyDescent="0.25">
      <c r="H4979" s="169"/>
    </row>
    <row r="4980" spans="8:8" x14ac:dyDescent="0.25">
      <c r="H4980" s="169"/>
    </row>
    <row r="4981" spans="8:8" x14ac:dyDescent="0.25">
      <c r="H4981" s="169"/>
    </row>
    <row r="4982" spans="8:8" x14ac:dyDescent="0.25">
      <c r="H4982" s="169"/>
    </row>
    <row r="4983" spans="8:8" x14ac:dyDescent="0.25">
      <c r="H4983" s="169"/>
    </row>
    <row r="4984" spans="8:8" x14ac:dyDescent="0.25">
      <c r="H4984" s="169"/>
    </row>
    <row r="4985" spans="8:8" x14ac:dyDescent="0.25">
      <c r="H4985" s="169"/>
    </row>
    <row r="4986" spans="8:8" x14ac:dyDescent="0.25">
      <c r="H4986" s="169"/>
    </row>
    <row r="4987" spans="8:8" x14ac:dyDescent="0.25">
      <c r="H4987" s="169"/>
    </row>
    <row r="4988" spans="8:8" x14ac:dyDescent="0.25">
      <c r="H4988" s="169"/>
    </row>
    <row r="4989" spans="8:8" x14ac:dyDescent="0.25">
      <c r="H4989" s="169"/>
    </row>
    <row r="4990" spans="8:8" x14ac:dyDescent="0.25">
      <c r="H4990" s="169"/>
    </row>
    <row r="4991" spans="8:8" x14ac:dyDescent="0.25">
      <c r="H4991" s="169"/>
    </row>
    <row r="4992" spans="8:8" x14ac:dyDescent="0.25">
      <c r="H4992" s="169"/>
    </row>
    <row r="4993" spans="8:8" x14ac:dyDescent="0.25">
      <c r="H4993" s="169"/>
    </row>
    <row r="4994" spans="8:8" x14ac:dyDescent="0.25">
      <c r="H4994" s="169"/>
    </row>
    <row r="4995" spans="8:8" x14ac:dyDescent="0.25">
      <c r="H4995" s="169"/>
    </row>
    <row r="4996" spans="8:8" x14ac:dyDescent="0.25">
      <c r="H4996" s="169"/>
    </row>
    <row r="4997" spans="8:8" x14ac:dyDescent="0.25">
      <c r="H4997" s="169"/>
    </row>
    <row r="4998" spans="8:8" x14ac:dyDescent="0.25">
      <c r="H4998" s="169"/>
    </row>
    <row r="4999" spans="8:8" x14ac:dyDescent="0.25">
      <c r="H4999" s="169"/>
    </row>
    <row r="5000" spans="8:8" x14ac:dyDescent="0.25">
      <c r="H5000" s="169"/>
    </row>
    <row r="5001" spans="8:8" x14ac:dyDescent="0.25">
      <c r="H5001" s="169"/>
    </row>
    <row r="5002" spans="8:8" x14ac:dyDescent="0.25">
      <c r="H5002" s="169"/>
    </row>
    <row r="5003" spans="8:8" x14ac:dyDescent="0.25">
      <c r="H5003" s="169"/>
    </row>
    <row r="5004" spans="8:8" x14ac:dyDescent="0.25">
      <c r="H5004" s="169"/>
    </row>
    <row r="5005" spans="8:8" x14ac:dyDescent="0.25">
      <c r="H5005" s="169"/>
    </row>
    <row r="5006" spans="8:8" x14ac:dyDescent="0.25">
      <c r="H5006" s="169"/>
    </row>
    <row r="5007" spans="8:8" x14ac:dyDescent="0.25">
      <c r="H5007" s="169"/>
    </row>
    <row r="5008" spans="8:8" x14ac:dyDescent="0.25">
      <c r="H5008" s="169"/>
    </row>
    <row r="5009" spans="8:8" x14ac:dyDescent="0.25">
      <c r="H5009" s="169"/>
    </row>
    <row r="5010" spans="8:8" x14ac:dyDescent="0.25">
      <c r="H5010" s="169"/>
    </row>
    <row r="5011" spans="8:8" x14ac:dyDescent="0.25">
      <c r="H5011" s="169"/>
    </row>
    <row r="5012" spans="8:8" x14ac:dyDescent="0.25">
      <c r="H5012" s="169"/>
    </row>
    <row r="5013" spans="8:8" x14ac:dyDescent="0.25">
      <c r="H5013" s="169"/>
    </row>
    <row r="5014" spans="8:8" x14ac:dyDescent="0.25">
      <c r="H5014" s="169"/>
    </row>
    <row r="5015" spans="8:8" x14ac:dyDescent="0.25">
      <c r="H5015" s="169"/>
    </row>
    <row r="5016" spans="8:8" x14ac:dyDescent="0.25">
      <c r="H5016" s="169"/>
    </row>
    <row r="5017" spans="8:8" x14ac:dyDescent="0.25">
      <c r="H5017" s="169"/>
    </row>
    <row r="5018" spans="8:8" x14ac:dyDescent="0.25">
      <c r="H5018" s="169"/>
    </row>
    <row r="5019" spans="8:8" x14ac:dyDescent="0.25">
      <c r="H5019" s="169"/>
    </row>
    <row r="5020" spans="8:8" x14ac:dyDescent="0.25">
      <c r="H5020" s="169"/>
    </row>
    <row r="5021" spans="8:8" x14ac:dyDescent="0.25">
      <c r="H5021" s="169"/>
    </row>
    <row r="5022" spans="8:8" x14ac:dyDescent="0.25">
      <c r="H5022" s="169"/>
    </row>
    <row r="5023" spans="8:8" x14ac:dyDescent="0.25">
      <c r="H5023" s="169"/>
    </row>
    <row r="5024" spans="8:8" x14ac:dyDescent="0.25">
      <c r="H5024" s="169"/>
    </row>
    <row r="5025" spans="8:8" x14ac:dyDescent="0.25">
      <c r="H5025" s="169"/>
    </row>
    <row r="5026" spans="8:8" x14ac:dyDescent="0.25">
      <c r="H5026" s="169"/>
    </row>
    <row r="5027" spans="8:8" x14ac:dyDescent="0.25">
      <c r="H5027" s="169"/>
    </row>
    <row r="5028" spans="8:8" x14ac:dyDescent="0.25">
      <c r="H5028" s="169"/>
    </row>
    <row r="5029" spans="8:8" x14ac:dyDescent="0.25">
      <c r="H5029" s="169"/>
    </row>
    <row r="5030" spans="8:8" x14ac:dyDescent="0.25">
      <c r="H5030" s="169"/>
    </row>
    <row r="5031" spans="8:8" x14ac:dyDescent="0.25">
      <c r="H5031" s="169"/>
    </row>
    <row r="5032" spans="8:8" x14ac:dyDescent="0.25">
      <c r="H5032" s="169"/>
    </row>
    <row r="5033" spans="8:8" x14ac:dyDescent="0.25">
      <c r="H5033" s="169"/>
    </row>
    <row r="5034" spans="8:8" x14ac:dyDescent="0.25">
      <c r="H5034" s="169"/>
    </row>
    <row r="5035" spans="8:8" x14ac:dyDescent="0.25">
      <c r="H5035" s="169"/>
    </row>
    <row r="5036" spans="8:8" x14ac:dyDescent="0.25">
      <c r="H5036" s="169"/>
    </row>
    <row r="5037" spans="8:8" x14ac:dyDescent="0.25">
      <c r="H5037" s="169"/>
    </row>
    <row r="5038" spans="8:8" x14ac:dyDescent="0.25">
      <c r="H5038" s="169"/>
    </row>
    <row r="5039" spans="8:8" x14ac:dyDescent="0.25">
      <c r="H5039" s="169"/>
    </row>
    <row r="5040" spans="8:8" x14ac:dyDescent="0.25">
      <c r="H5040" s="169"/>
    </row>
    <row r="5041" spans="8:8" x14ac:dyDescent="0.25">
      <c r="H5041" s="169"/>
    </row>
    <row r="5042" spans="8:8" x14ac:dyDescent="0.25">
      <c r="H5042" s="169"/>
    </row>
    <row r="5043" spans="8:8" x14ac:dyDescent="0.25">
      <c r="H5043" s="169"/>
    </row>
    <row r="5044" spans="8:8" x14ac:dyDescent="0.25">
      <c r="H5044" s="169"/>
    </row>
    <row r="5045" spans="8:8" x14ac:dyDescent="0.25">
      <c r="H5045" s="169"/>
    </row>
    <row r="5046" spans="8:8" x14ac:dyDescent="0.25">
      <c r="H5046" s="169"/>
    </row>
    <row r="5047" spans="8:8" x14ac:dyDescent="0.25">
      <c r="H5047" s="169"/>
    </row>
    <row r="5048" spans="8:8" x14ac:dyDescent="0.25">
      <c r="H5048" s="169"/>
    </row>
    <row r="5049" spans="8:8" x14ac:dyDescent="0.25">
      <c r="H5049" s="169"/>
    </row>
    <row r="5050" spans="8:8" x14ac:dyDescent="0.25">
      <c r="H5050" s="169"/>
    </row>
    <row r="5051" spans="8:8" x14ac:dyDescent="0.25">
      <c r="H5051" s="169"/>
    </row>
    <row r="5052" spans="8:8" x14ac:dyDescent="0.25">
      <c r="H5052" s="169"/>
    </row>
    <row r="5053" spans="8:8" x14ac:dyDescent="0.25">
      <c r="H5053" s="169"/>
    </row>
    <row r="5054" spans="8:8" x14ac:dyDescent="0.25">
      <c r="H5054" s="169"/>
    </row>
    <row r="5055" spans="8:8" x14ac:dyDescent="0.25">
      <c r="H5055" s="169"/>
    </row>
    <row r="5056" spans="8:8" x14ac:dyDescent="0.25">
      <c r="H5056" s="169"/>
    </row>
    <row r="5057" spans="8:8" x14ac:dyDescent="0.25">
      <c r="H5057" s="169"/>
    </row>
    <row r="5058" spans="8:8" x14ac:dyDescent="0.25">
      <c r="H5058" s="169"/>
    </row>
    <row r="5059" spans="8:8" x14ac:dyDescent="0.25">
      <c r="H5059" s="169"/>
    </row>
    <row r="5060" spans="8:8" x14ac:dyDescent="0.25">
      <c r="H5060" s="169"/>
    </row>
    <row r="5061" spans="8:8" x14ac:dyDescent="0.25">
      <c r="H5061" s="169"/>
    </row>
    <row r="5062" spans="8:8" x14ac:dyDescent="0.25">
      <c r="H5062" s="169"/>
    </row>
    <row r="5063" spans="8:8" x14ac:dyDescent="0.25">
      <c r="H5063" s="169"/>
    </row>
    <row r="5064" spans="8:8" x14ac:dyDescent="0.25">
      <c r="H5064" s="169"/>
    </row>
    <row r="5065" spans="8:8" x14ac:dyDescent="0.25">
      <c r="H5065" s="169"/>
    </row>
    <row r="5066" spans="8:8" x14ac:dyDescent="0.25">
      <c r="H5066" s="169"/>
    </row>
    <row r="5067" spans="8:8" x14ac:dyDescent="0.25">
      <c r="H5067" s="169"/>
    </row>
    <row r="5068" spans="8:8" x14ac:dyDescent="0.25">
      <c r="H5068" s="169"/>
    </row>
    <row r="5069" spans="8:8" x14ac:dyDescent="0.25">
      <c r="H5069" s="169"/>
    </row>
    <row r="5070" spans="8:8" x14ac:dyDescent="0.25">
      <c r="H5070" s="169"/>
    </row>
    <row r="5071" spans="8:8" x14ac:dyDescent="0.25">
      <c r="H5071" s="169"/>
    </row>
    <row r="5072" spans="8:8" x14ac:dyDescent="0.25">
      <c r="H5072" s="169"/>
    </row>
    <row r="5073" spans="8:8" x14ac:dyDescent="0.25">
      <c r="H5073" s="169"/>
    </row>
    <row r="5074" spans="8:8" x14ac:dyDescent="0.25">
      <c r="H5074" s="169"/>
    </row>
    <row r="5075" spans="8:8" x14ac:dyDescent="0.25">
      <c r="H5075" s="169"/>
    </row>
    <row r="5076" spans="8:8" x14ac:dyDescent="0.25">
      <c r="H5076" s="169"/>
    </row>
    <row r="5077" spans="8:8" x14ac:dyDescent="0.25">
      <c r="H5077" s="169"/>
    </row>
    <row r="5078" spans="8:8" x14ac:dyDescent="0.25">
      <c r="H5078" s="169"/>
    </row>
    <row r="5079" spans="8:8" x14ac:dyDescent="0.25">
      <c r="H5079" s="169"/>
    </row>
    <row r="5080" spans="8:8" x14ac:dyDescent="0.25">
      <c r="H5080" s="169"/>
    </row>
    <row r="5081" spans="8:8" x14ac:dyDescent="0.25">
      <c r="H5081" s="169"/>
    </row>
    <row r="5082" spans="8:8" x14ac:dyDescent="0.25">
      <c r="H5082" s="169"/>
    </row>
    <row r="5083" spans="8:8" x14ac:dyDescent="0.25">
      <c r="H5083" s="169"/>
    </row>
    <row r="5084" spans="8:8" x14ac:dyDescent="0.25">
      <c r="H5084" s="169"/>
    </row>
    <row r="5085" spans="8:8" x14ac:dyDescent="0.25">
      <c r="H5085" s="169"/>
    </row>
    <row r="5086" spans="8:8" x14ac:dyDescent="0.25">
      <c r="H5086" s="169"/>
    </row>
    <row r="5087" spans="8:8" x14ac:dyDescent="0.25">
      <c r="H5087" s="169"/>
    </row>
    <row r="5088" spans="8:8" x14ac:dyDescent="0.25">
      <c r="H5088" s="169"/>
    </row>
    <row r="5089" spans="8:8" x14ac:dyDescent="0.25">
      <c r="H5089" s="169"/>
    </row>
    <row r="5090" spans="8:8" x14ac:dyDescent="0.25">
      <c r="H5090" s="169"/>
    </row>
    <row r="5091" spans="8:8" x14ac:dyDescent="0.25">
      <c r="H5091" s="169"/>
    </row>
    <row r="5092" spans="8:8" x14ac:dyDescent="0.25">
      <c r="H5092" s="169"/>
    </row>
    <row r="5093" spans="8:8" x14ac:dyDescent="0.25">
      <c r="H5093" s="169"/>
    </row>
    <row r="5094" spans="8:8" x14ac:dyDescent="0.25">
      <c r="H5094" s="169"/>
    </row>
    <row r="5095" spans="8:8" x14ac:dyDescent="0.25">
      <c r="H5095" s="169"/>
    </row>
    <row r="5096" spans="8:8" x14ac:dyDescent="0.25">
      <c r="H5096" s="169"/>
    </row>
    <row r="5097" spans="8:8" x14ac:dyDescent="0.25">
      <c r="H5097" s="169"/>
    </row>
    <row r="5098" spans="8:8" x14ac:dyDescent="0.25">
      <c r="H5098" s="169"/>
    </row>
    <row r="5099" spans="8:8" x14ac:dyDescent="0.25">
      <c r="H5099" s="169"/>
    </row>
    <row r="5100" spans="8:8" x14ac:dyDescent="0.25">
      <c r="H5100" s="169"/>
    </row>
    <row r="5101" spans="8:8" x14ac:dyDescent="0.25">
      <c r="H5101" s="169"/>
    </row>
    <row r="5102" spans="8:8" x14ac:dyDescent="0.25">
      <c r="H5102" s="169"/>
    </row>
    <row r="5103" spans="8:8" x14ac:dyDescent="0.25">
      <c r="H5103" s="169"/>
    </row>
    <row r="5104" spans="8:8" x14ac:dyDescent="0.25">
      <c r="H5104" s="169"/>
    </row>
    <row r="5105" spans="8:8" x14ac:dyDescent="0.25">
      <c r="H5105" s="169"/>
    </row>
    <row r="5106" spans="8:8" x14ac:dyDescent="0.25">
      <c r="H5106" s="169"/>
    </row>
    <row r="5107" spans="8:8" x14ac:dyDescent="0.25">
      <c r="H5107" s="169"/>
    </row>
    <row r="5108" spans="8:8" x14ac:dyDescent="0.25">
      <c r="H5108" s="169"/>
    </row>
    <row r="5109" spans="8:8" x14ac:dyDescent="0.25">
      <c r="H5109" s="169"/>
    </row>
    <row r="5110" spans="8:8" x14ac:dyDescent="0.25">
      <c r="H5110" s="169"/>
    </row>
    <row r="5111" spans="8:8" x14ac:dyDescent="0.25">
      <c r="H5111" s="169"/>
    </row>
    <row r="5112" spans="8:8" x14ac:dyDescent="0.25">
      <c r="H5112" s="169"/>
    </row>
    <row r="5113" spans="8:8" x14ac:dyDescent="0.25">
      <c r="H5113" s="169"/>
    </row>
    <row r="5114" spans="8:8" x14ac:dyDescent="0.25">
      <c r="H5114" s="169"/>
    </row>
    <row r="5115" spans="8:8" x14ac:dyDescent="0.25">
      <c r="H5115" s="169"/>
    </row>
    <row r="5116" spans="8:8" x14ac:dyDescent="0.25">
      <c r="H5116" s="169"/>
    </row>
    <row r="5117" spans="8:8" x14ac:dyDescent="0.25">
      <c r="H5117" s="169"/>
    </row>
    <row r="5118" spans="8:8" x14ac:dyDescent="0.25">
      <c r="H5118" s="169"/>
    </row>
    <row r="5119" spans="8:8" x14ac:dyDescent="0.25">
      <c r="H5119" s="169"/>
    </row>
    <row r="5120" spans="8:8" x14ac:dyDescent="0.25">
      <c r="H5120" s="169"/>
    </row>
    <row r="5121" spans="8:8" x14ac:dyDescent="0.25">
      <c r="H5121" s="169"/>
    </row>
    <row r="5122" spans="8:8" x14ac:dyDescent="0.25">
      <c r="H5122" s="169"/>
    </row>
    <row r="5123" spans="8:8" x14ac:dyDescent="0.25">
      <c r="H5123" s="169"/>
    </row>
    <row r="5124" spans="8:8" x14ac:dyDescent="0.25">
      <c r="H5124" s="169"/>
    </row>
    <row r="5125" spans="8:8" x14ac:dyDescent="0.25">
      <c r="H5125" s="169"/>
    </row>
    <row r="5126" spans="8:8" x14ac:dyDescent="0.25">
      <c r="H5126" s="169"/>
    </row>
    <row r="5127" spans="8:8" x14ac:dyDescent="0.25">
      <c r="H5127" s="169"/>
    </row>
    <row r="5128" spans="8:8" x14ac:dyDescent="0.25">
      <c r="H5128" s="169"/>
    </row>
    <row r="5129" spans="8:8" x14ac:dyDescent="0.25">
      <c r="H5129" s="169"/>
    </row>
    <row r="5130" spans="8:8" x14ac:dyDescent="0.25">
      <c r="H5130" s="169"/>
    </row>
    <row r="5131" spans="8:8" x14ac:dyDescent="0.25">
      <c r="H5131" s="169"/>
    </row>
    <row r="5132" spans="8:8" x14ac:dyDescent="0.25">
      <c r="H5132" s="169"/>
    </row>
    <row r="5133" spans="8:8" x14ac:dyDescent="0.25">
      <c r="H5133" s="169"/>
    </row>
    <row r="5134" spans="8:8" x14ac:dyDescent="0.25">
      <c r="H5134" s="169"/>
    </row>
    <row r="5135" spans="8:8" x14ac:dyDescent="0.25">
      <c r="H5135" s="169"/>
    </row>
    <row r="5136" spans="8:8" x14ac:dyDescent="0.25">
      <c r="H5136" s="169"/>
    </row>
    <row r="5137" spans="8:8" x14ac:dyDescent="0.25">
      <c r="H5137" s="169"/>
    </row>
    <row r="5138" spans="8:8" x14ac:dyDescent="0.25">
      <c r="H5138" s="169"/>
    </row>
    <row r="5139" spans="8:8" x14ac:dyDescent="0.25">
      <c r="H5139" s="169"/>
    </row>
    <row r="5140" spans="8:8" x14ac:dyDescent="0.25">
      <c r="H5140" s="169"/>
    </row>
    <row r="5141" spans="8:8" x14ac:dyDescent="0.25">
      <c r="H5141" s="169"/>
    </row>
    <row r="5142" spans="8:8" x14ac:dyDescent="0.25">
      <c r="H5142" s="169"/>
    </row>
    <row r="5143" spans="8:8" x14ac:dyDescent="0.25">
      <c r="H5143" s="169"/>
    </row>
    <row r="5144" spans="8:8" x14ac:dyDescent="0.25">
      <c r="H5144" s="169"/>
    </row>
    <row r="5145" spans="8:8" x14ac:dyDescent="0.25">
      <c r="H5145" s="169"/>
    </row>
    <row r="5146" spans="8:8" x14ac:dyDescent="0.25">
      <c r="H5146" s="169"/>
    </row>
    <row r="5147" spans="8:8" x14ac:dyDescent="0.25">
      <c r="H5147" s="169"/>
    </row>
    <row r="5148" spans="8:8" x14ac:dyDescent="0.25">
      <c r="H5148" s="169"/>
    </row>
    <row r="5149" spans="8:8" x14ac:dyDescent="0.25">
      <c r="H5149" s="169"/>
    </row>
    <row r="5150" spans="8:8" x14ac:dyDescent="0.25">
      <c r="H5150" s="169"/>
    </row>
    <row r="5151" spans="8:8" x14ac:dyDescent="0.25">
      <c r="H5151" s="169"/>
    </row>
    <row r="5152" spans="8:8" x14ac:dyDescent="0.25">
      <c r="H5152" s="169"/>
    </row>
    <row r="5153" spans="8:8" x14ac:dyDescent="0.25">
      <c r="H5153" s="169"/>
    </row>
    <row r="5154" spans="8:8" x14ac:dyDescent="0.25">
      <c r="H5154" s="169"/>
    </row>
    <row r="5155" spans="8:8" x14ac:dyDescent="0.25">
      <c r="H5155" s="169"/>
    </row>
    <row r="5156" spans="8:8" x14ac:dyDescent="0.25">
      <c r="H5156" s="169"/>
    </row>
    <row r="5157" spans="8:8" x14ac:dyDescent="0.25">
      <c r="H5157" s="169"/>
    </row>
    <row r="5158" spans="8:8" x14ac:dyDescent="0.25">
      <c r="H5158" s="169"/>
    </row>
    <row r="5159" spans="8:8" x14ac:dyDescent="0.25">
      <c r="H5159" s="169"/>
    </row>
    <row r="5160" spans="8:8" x14ac:dyDescent="0.25">
      <c r="H5160" s="169"/>
    </row>
    <row r="5161" spans="8:8" x14ac:dyDescent="0.25">
      <c r="H5161" s="169"/>
    </row>
    <row r="5162" spans="8:8" x14ac:dyDescent="0.25">
      <c r="H5162" s="169"/>
    </row>
    <row r="5163" spans="8:8" x14ac:dyDescent="0.25">
      <c r="H5163" s="169"/>
    </row>
    <row r="5164" spans="8:8" x14ac:dyDescent="0.25">
      <c r="H5164" s="169"/>
    </row>
    <row r="5165" spans="8:8" x14ac:dyDescent="0.25">
      <c r="H5165" s="169"/>
    </row>
    <row r="5166" spans="8:8" x14ac:dyDescent="0.25">
      <c r="H5166" s="169"/>
    </row>
    <row r="5167" spans="8:8" x14ac:dyDescent="0.25">
      <c r="H5167" s="169"/>
    </row>
    <row r="5168" spans="8:8" x14ac:dyDescent="0.25">
      <c r="H5168" s="169"/>
    </row>
    <row r="5169" spans="8:8" x14ac:dyDescent="0.25">
      <c r="H5169" s="169"/>
    </row>
    <row r="5170" spans="8:8" x14ac:dyDescent="0.25">
      <c r="H5170" s="169"/>
    </row>
    <row r="5171" spans="8:8" x14ac:dyDescent="0.25">
      <c r="H5171" s="169"/>
    </row>
    <row r="5172" spans="8:8" x14ac:dyDescent="0.25">
      <c r="H5172" s="169"/>
    </row>
    <row r="5173" spans="8:8" x14ac:dyDescent="0.25">
      <c r="H5173" s="169"/>
    </row>
    <row r="5174" spans="8:8" x14ac:dyDescent="0.25">
      <c r="H5174" s="169"/>
    </row>
    <row r="5175" spans="8:8" x14ac:dyDescent="0.25">
      <c r="H5175" s="169"/>
    </row>
    <row r="5176" spans="8:8" x14ac:dyDescent="0.25">
      <c r="H5176" s="169"/>
    </row>
    <row r="5177" spans="8:8" x14ac:dyDescent="0.25">
      <c r="H5177" s="169"/>
    </row>
    <row r="5178" spans="8:8" x14ac:dyDescent="0.25">
      <c r="H5178" s="169"/>
    </row>
    <row r="5179" spans="8:8" x14ac:dyDescent="0.25">
      <c r="H5179" s="169"/>
    </row>
    <row r="5180" spans="8:8" x14ac:dyDescent="0.25">
      <c r="H5180" s="169"/>
    </row>
    <row r="5181" spans="8:8" x14ac:dyDescent="0.25">
      <c r="H5181" s="169"/>
    </row>
    <row r="5182" spans="8:8" x14ac:dyDescent="0.25">
      <c r="H5182" s="169"/>
    </row>
    <row r="5183" spans="8:8" x14ac:dyDescent="0.25">
      <c r="H5183" s="169"/>
    </row>
    <row r="5184" spans="8:8" x14ac:dyDescent="0.25">
      <c r="H5184" s="169"/>
    </row>
    <row r="5185" spans="8:8" x14ac:dyDescent="0.25">
      <c r="H5185" s="169"/>
    </row>
    <row r="5186" spans="8:8" x14ac:dyDescent="0.25">
      <c r="H5186" s="169"/>
    </row>
    <row r="5187" spans="8:8" x14ac:dyDescent="0.25">
      <c r="H5187" s="169"/>
    </row>
    <row r="5188" spans="8:8" x14ac:dyDescent="0.25">
      <c r="H5188" s="169"/>
    </row>
    <row r="5189" spans="8:8" x14ac:dyDescent="0.25">
      <c r="H5189" s="169"/>
    </row>
    <row r="5190" spans="8:8" x14ac:dyDescent="0.25">
      <c r="H5190" s="169"/>
    </row>
    <row r="5191" spans="8:8" x14ac:dyDescent="0.25">
      <c r="H5191" s="169"/>
    </row>
    <row r="5192" spans="8:8" x14ac:dyDescent="0.25">
      <c r="H5192" s="169"/>
    </row>
    <row r="5193" spans="8:8" x14ac:dyDescent="0.25">
      <c r="H5193" s="169"/>
    </row>
    <row r="5194" spans="8:8" x14ac:dyDescent="0.25">
      <c r="H5194" s="169"/>
    </row>
    <row r="5195" spans="8:8" x14ac:dyDescent="0.25">
      <c r="H5195" s="169"/>
    </row>
    <row r="5196" spans="8:8" x14ac:dyDescent="0.25">
      <c r="H5196" s="169"/>
    </row>
    <row r="5197" spans="8:8" x14ac:dyDescent="0.25">
      <c r="H5197" s="169"/>
    </row>
    <row r="5198" spans="8:8" x14ac:dyDescent="0.25">
      <c r="H5198" s="169"/>
    </row>
    <row r="5199" spans="8:8" x14ac:dyDescent="0.25">
      <c r="H5199" s="169"/>
    </row>
    <row r="5200" spans="8:8" x14ac:dyDescent="0.25">
      <c r="H5200" s="169"/>
    </row>
    <row r="5201" spans="8:8" x14ac:dyDescent="0.25">
      <c r="H5201" s="169"/>
    </row>
    <row r="5202" spans="8:8" x14ac:dyDescent="0.25">
      <c r="H5202" s="169"/>
    </row>
    <row r="5203" spans="8:8" x14ac:dyDescent="0.25">
      <c r="H5203" s="169"/>
    </row>
    <row r="5204" spans="8:8" x14ac:dyDescent="0.25">
      <c r="H5204" s="169"/>
    </row>
    <row r="5205" spans="8:8" x14ac:dyDescent="0.25">
      <c r="H5205" s="169"/>
    </row>
    <row r="5206" spans="8:8" x14ac:dyDescent="0.25">
      <c r="H5206" s="169"/>
    </row>
    <row r="5207" spans="8:8" x14ac:dyDescent="0.25">
      <c r="H5207" s="169"/>
    </row>
    <row r="5208" spans="8:8" x14ac:dyDescent="0.25">
      <c r="H5208" s="169"/>
    </row>
    <row r="5209" spans="8:8" x14ac:dyDescent="0.25">
      <c r="H5209" s="169"/>
    </row>
    <row r="5210" spans="8:8" x14ac:dyDescent="0.25">
      <c r="H5210" s="169"/>
    </row>
    <row r="5211" spans="8:8" x14ac:dyDescent="0.25">
      <c r="H5211" s="169"/>
    </row>
    <row r="5212" spans="8:8" x14ac:dyDescent="0.25">
      <c r="H5212" s="169"/>
    </row>
    <row r="5213" spans="8:8" x14ac:dyDescent="0.25">
      <c r="H5213" s="169"/>
    </row>
    <row r="5214" spans="8:8" x14ac:dyDescent="0.25">
      <c r="H5214" s="169"/>
    </row>
    <row r="5215" spans="8:8" x14ac:dyDescent="0.25">
      <c r="H5215" s="169"/>
    </row>
    <row r="5216" spans="8:8" x14ac:dyDescent="0.25">
      <c r="H5216" s="169"/>
    </row>
    <row r="5217" spans="8:8" x14ac:dyDescent="0.25">
      <c r="H5217" s="169"/>
    </row>
    <row r="5218" spans="8:8" x14ac:dyDescent="0.25">
      <c r="H5218" s="169"/>
    </row>
    <row r="5219" spans="8:8" x14ac:dyDescent="0.25">
      <c r="H5219" s="169"/>
    </row>
    <row r="5220" spans="8:8" x14ac:dyDescent="0.25">
      <c r="H5220" s="169"/>
    </row>
    <row r="5221" spans="8:8" x14ac:dyDescent="0.25">
      <c r="H5221" s="169"/>
    </row>
    <row r="5222" spans="8:8" x14ac:dyDescent="0.25">
      <c r="H5222" s="169"/>
    </row>
    <row r="5223" spans="8:8" x14ac:dyDescent="0.25">
      <c r="H5223" s="169"/>
    </row>
    <row r="5224" spans="8:8" x14ac:dyDescent="0.25">
      <c r="H5224" s="169"/>
    </row>
    <row r="5225" spans="8:8" x14ac:dyDescent="0.25">
      <c r="H5225" s="169"/>
    </row>
    <row r="5226" spans="8:8" x14ac:dyDescent="0.25">
      <c r="H5226" s="169"/>
    </row>
    <row r="5227" spans="8:8" x14ac:dyDescent="0.25">
      <c r="H5227" s="169"/>
    </row>
    <row r="5228" spans="8:8" x14ac:dyDescent="0.25">
      <c r="H5228" s="169"/>
    </row>
    <row r="5229" spans="8:8" x14ac:dyDescent="0.25">
      <c r="H5229" s="169"/>
    </row>
    <row r="5230" spans="8:8" x14ac:dyDescent="0.25">
      <c r="H5230" s="169"/>
    </row>
    <row r="5231" spans="8:8" x14ac:dyDescent="0.25">
      <c r="H5231" s="169"/>
    </row>
    <row r="5232" spans="8:8" x14ac:dyDescent="0.25">
      <c r="H5232" s="169"/>
    </row>
    <row r="5233" spans="8:8" x14ac:dyDescent="0.25">
      <c r="H5233" s="169"/>
    </row>
    <row r="5234" spans="8:8" x14ac:dyDescent="0.25">
      <c r="H5234" s="169"/>
    </row>
    <row r="5235" spans="8:8" x14ac:dyDescent="0.25">
      <c r="H5235" s="169"/>
    </row>
    <row r="5236" spans="8:8" x14ac:dyDescent="0.25">
      <c r="H5236" s="169"/>
    </row>
    <row r="5237" spans="8:8" x14ac:dyDescent="0.25">
      <c r="H5237" s="169"/>
    </row>
    <row r="5238" spans="8:8" x14ac:dyDescent="0.25">
      <c r="H5238" s="169"/>
    </row>
    <row r="5239" spans="8:8" x14ac:dyDescent="0.25">
      <c r="H5239" s="169"/>
    </row>
    <row r="5240" spans="8:8" x14ac:dyDescent="0.25">
      <c r="H5240" s="169"/>
    </row>
    <row r="5241" spans="8:8" x14ac:dyDescent="0.25">
      <c r="H5241" s="169"/>
    </row>
    <row r="5242" spans="8:8" x14ac:dyDescent="0.25">
      <c r="H5242" s="169"/>
    </row>
    <row r="5243" spans="8:8" x14ac:dyDescent="0.25">
      <c r="H5243" s="169"/>
    </row>
    <row r="5244" spans="8:8" x14ac:dyDescent="0.25">
      <c r="H5244" s="169"/>
    </row>
    <row r="5245" spans="8:8" x14ac:dyDescent="0.25">
      <c r="H5245" s="169"/>
    </row>
    <row r="5246" spans="8:8" x14ac:dyDescent="0.25">
      <c r="H5246" s="169"/>
    </row>
    <row r="5247" spans="8:8" x14ac:dyDescent="0.25">
      <c r="H5247" s="169"/>
    </row>
    <row r="5248" spans="8:8" x14ac:dyDescent="0.25">
      <c r="H5248" s="169"/>
    </row>
    <row r="5249" spans="8:8" x14ac:dyDescent="0.25">
      <c r="H5249" s="169"/>
    </row>
    <row r="5250" spans="8:8" x14ac:dyDescent="0.25">
      <c r="H5250" s="169"/>
    </row>
    <row r="5251" spans="8:8" x14ac:dyDescent="0.25">
      <c r="H5251" s="169"/>
    </row>
    <row r="5252" spans="8:8" x14ac:dyDescent="0.25">
      <c r="H5252" s="169"/>
    </row>
    <row r="5253" spans="8:8" x14ac:dyDescent="0.25">
      <c r="H5253" s="169"/>
    </row>
    <row r="5254" spans="8:8" x14ac:dyDescent="0.25">
      <c r="H5254" s="169"/>
    </row>
    <row r="5255" spans="8:8" x14ac:dyDescent="0.25">
      <c r="H5255" s="169"/>
    </row>
    <row r="5256" spans="8:8" x14ac:dyDescent="0.25">
      <c r="H5256" s="169"/>
    </row>
    <row r="5257" spans="8:8" x14ac:dyDescent="0.25">
      <c r="H5257" s="169"/>
    </row>
    <row r="5258" spans="8:8" x14ac:dyDescent="0.25">
      <c r="H5258" s="169"/>
    </row>
    <row r="5259" spans="8:8" x14ac:dyDescent="0.25">
      <c r="H5259" s="169"/>
    </row>
    <row r="5260" spans="8:8" x14ac:dyDescent="0.25">
      <c r="H5260" s="169"/>
    </row>
    <row r="5261" spans="8:8" x14ac:dyDescent="0.25">
      <c r="H5261" s="169"/>
    </row>
    <row r="5262" spans="8:8" x14ac:dyDescent="0.25">
      <c r="H5262" s="169"/>
    </row>
    <row r="5263" spans="8:8" x14ac:dyDescent="0.25">
      <c r="H5263" s="169"/>
    </row>
    <row r="5264" spans="8:8" x14ac:dyDescent="0.25">
      <c r="H5264" s="169"/>
    </row>
    <row r="5265" spans="8:8" x14ac:dyDescent="0.25">
      <c r="H5265" s="169"/>
    </row>
    <row r="5266" spans="8:8" x14ac:dyDescent="0.25">
      <c r="H5266" s="169"/>
    </row>
    <row r="5267" spans="8:8" x14ac:dyDescent="0.25">
      <c r="H5267" s="169"/>
    </row>
    <row r="5268" spans="8:8" x14ac:dyDescent="0.25">
      <c r="H5268" s="169"/>
    </row>
    <row r="5269" spans="8:8" x14ac:dyDescent="0.25">
      <c r="H5269" s="169"/>
    </row>
    <row r="5270" spans="8:8" x14ac:dyDescent="0.25">
      <c r="H5270" s="169"/>
    </row>
    <row r="5271" spans="8:8" x14ac:dyDescent="0.25">
      <c r="H5271" s="169"/>
    </row>
    <row r="5272" spans="8:8" x14ac:dyDescent="0.25">
      <c r="H5272" s="169"/>
    </row>
    <row r="5273" spans="8:8" x14ac:dyDescent="0.25">
      <c r="H5273" s="169"/>
    </row>
    <row r="5274" spans="8:8" x14ac:dyDescent="0.25">
      <c r="H5274" s="169"/>
    </row>
    <row r="5275" spans="8:8" x14ac:dyDescent="0.25">
      <c r="H5275" s="169"/>
    </row>
    <row r="5276" spans="8:8" x14ac:dyDescent="0.25">
      <c r="H5276" s="169"/>
    </row>
    <row r="5277" spans="8:8" x14ac:dyDescent="0.25">
      <c r="H5277" s="169"/>
    </row>
    <row r="5278" spans="8:8" x14ac:dyDescent="0.25">
      <c r="H5278" s="169"/>
    </row>
    <row r="5279" spans="8:8" x14ac:dyDescent="0.25">
      <c r="H5279" s="169"/>
    </row>
    <row r="5280" spans="8:8" x14ac:dyDescent="0.25">
      <c r="H5280" s="169"/>
    </row>
    <row r="5281" spans="8:8" x14ac:dyDescent="0.25">
      <c r="H5281" s="169"/>
    </row>
    <row r="5282" spans="8:8" x14ac:dyDescent="0.25">
      <c r="H5282" s="169"/>
    </row>
    <row r="5283" spans="8:8" x14ac:dyDescent="0.25">
      <c r="H5283" s="169"/>
    </row>
    <row r="5284" spans="8:8" x14ac:dyDescent="0.25">
      <c r="H5284" s="169"/>
    </row>
    <row r="5285" spans="8:8" x14ac:dyDescent="0.25">
      <c r="H5285" s="169"/>
    </row>
    <row r="5286" spans="8:8" x14ac:dyDescent="0.25">
      <c r="H5286" s="169"/>
    </row>
    <row r="5287" spans="8:8" x14ac:dyDescent="0.25">
      <c r="H5287" s="169"/>
    </row>
    <row r="5288" spans="8:8" x14ac:dyDescent="0.25">
      <c r="H5288" s="169"/>
    </row>
    <row r="5289" spans="8:8" x14ac:dyDescent="0.25">
      <c r="H5289" s="169"/>
    </row>
    <row r="5290" spans="8:8" x14ac:dyDescent="0.25">
      <c r="H5290" s="169"/>
    </row>
    <row r="5291" spans="8:8" x14ac:dyDescent="0.25">
      <c r="H5291" s="169"/>
    </row>
    <row r="5292" spans="8:8" x14ac:dyDescent="0.25">
      <c r="H5292" s="169"/>
    </row>
    <row r="5293" spans="8:8" x14ac:dyDescent="0.25">
      <c r="H5293" s="169"/>
    </row>
    <row r="5294" spans="8:8" x14ac:dyDescent="0.25">
      <c r="H5294" s="169"/>
    </row>
    <row r="5295" spans="8:8" x14ac:dyDescent="0.25">
      <c r="H5295" s="169"/>
    </row>
    <row r="5296" spans="8:8" x14ac:dyDescent="0.25">
      <c r="H5296" s="169"/>
    </row>
    <row r="5297" spans="8:8" x14ac:dyDescent="0.25">
      <c r="H5297" s="169"/>
    </row>
    <row r="5298" spans="8:8" x14ac:dyDescent="0.25">
      <c r="H5298" s="169"/>
    </row>
    <row r="5299" spans="8:8" x14ac:dyDescent="0.25">
      <c r="H5299" s="169"/>
    </row>
    <row r="5300" spans="8:8" x14ac:dyDescent="0.25">
      <c r="H5300" s="169"/>
    </row>
    <row r="5301" spans="8:8" x14ac:dyDescent="0.25">
      <c r="H5301" s="169"/>
    </row>
    <row r="5302" spans="8:8" x14ac:dyDescent="0.25">
      <c r="H5302" s="169"/>
    </row>
    <row r="5303" spans="8:8" x14ac:dyDescent="0.25">
      <c r="H5303" s="169"/>
    </row>
    <row r="5304" spans="8:8" x14ac:dyDescent="0.25">
      <c r="H5304" s="169"/>
    </row>
    <row r="5305" spans="8:8" x14ac:dyDescent="0.25">
      <c r="H5305" s="169"/>
    </row>
    <row r="5306" spans="8:8" x14ac:dyDescent="0.25">
      <c r="H5306" s="169"/>
    </row>
    <row r="5307" spans="8:8" x14ac:dyDescent="0.25">
      <c r="H5307" s="169"/>
    </row>
    <row r="5308" spans="8:8" x14ac:dyDescent="0.25">
      <c r="H5308" s="169"/>
    </row>
    <row r="5309" spans="8:8" x14ac:dyDescent="0.25">
      <c r="H5309" s="169"/>
    </row>
    <row r="5310" spans="8:8" x14ac:dyDescent="0.25">
      <c r="H5310" s="169"/>
    </row>
    <row r="5311" spans="8:8" x14ac:dyDescent="0.25">
      <c r="H5311" s="169"/>
    </row>
    <row r="5312" spans="8:8" x14ac:dyDescent="0.25">
      <c r="H5312" s="169"/>
    </row>
    <row r="5313" spans="8:8" x14ac:dyDescent="0.25">
      <c r="H5313" s="169"/>
    </row>
    <row r="5314" spans="8:8" x14ac:dyDescent="0.25">
      <c r="H5314" s="169"/>
    </row>
    <row r="5315" spans="8:8" x14ac:dyDescent="0.25">
      <c r="H5315" s="169"/>
    </row>
    <row r="5316" spans="8:8" x14ac:dyDescent="0.25">
      <c r="H5316" s="169"/>
    </row>
    <row r="5317" spans="8:8" x14ac:dyDescent="0.25">
      <c r="H5317" s="169"/>
    </row>
    <row r="5318" spans="8:8" x14ac:dyDescent="0.25">
      <c r="H5318" s="169"/>
    </row>
    <row r="5319" spans="8:8" x14ac:dyDescent="0.25">
      <c r="H5319" s="169"/>
    </row>
    <row r="5320" spans="8:8" x14ac:dyDescent="0.25">
      <c r="H5320" s="169"/>
    </row>
    <row r="5321" spans="8:8" x14ac:dyDescent="0.25">
      <c r="H5321" s="169"/>
    </row>
    <row r="5322" spans="8:8" x14ac:dyDescent="0.25">
      <c r="H5322" s="169"/>
    </row>
    <row r="5323" spans="8:8" x14ac:dyDescent="0.25">
      <c r="H5323" s="169"/>
    </row>
    <row r="5324" spans="8:8" x14ac:dyDescent="0.25">
      <c r="H5324" s="169"/>
    </row>
    <row r="5325" spans="8:8" x14ac:dyDescent="0.25">
      <c r="H5325" s="169"/>
    </row>
    <row r="5326" spans="8:8" x14ac:dyDescent="0.25">
      <c r="H5326" s="169"/>
    </row>
    <row r="5327" spans="8:8" x14ac:dyDescent="0.25">
      <c r="H5327" s="169"/>
    </row>
    <row r="5328" spans="8:8" x14ac:dyDescent="0.25">
      <c r="H5328" s="169"/>
    </row>
    <row r="5329" spans="8:8" x14ac:dyDescent="0.25">
      <c r="H5329" s="169"/>
    </row>
    <row r="5330" spans="8:8" x14ac:dyDescent="0.25">
      <c r="H5330" s="169"/>
    </row>
    <row r="5331" spans="8:8" x14ac:dyDescent="0.25">
      <c r="H5331" s="169"/>
    </row>
    <row r="5332" spans="8:8" x14ac:dyDescent="0.25">
      <c r="H5332" s="169"/>
    </row>
    <row r="5333" spans="8:8" x14ac:dyDescent="0.25">
      <c r="H5333" s="169"/>
    </row>
    <row r="5334" spans="8:8" x14ac:dyDescent="0.25">
      <c r="H5334" s="169"/>
    </row>
    <row r="5335" spans="8:8" x14ac:dyDescent="0.25">
      <c r="H5335" s="169"/>
    </row>
    <row r="5336" spans="8:8" x14ac:dyDescent="0.25">
      <c r="H5336" s="169"/>
    </row>
    <row r="5337" spans="8:8" x14ac:dyDescent="0.25">
      <c r="H5337" s="169"/>
    </row>
    <row r="5338" spans="8:8" x14ac:dyDescent="0.25">
      <c r="H5338" s="169"/>
    </row>
    <row r="5339" spans="8:8" x14ac:dyDescent="0.25">
      <c r="H5339" s="169"/>
    </row>
    <row r="5340" spans="8:8" x14ac:dyDescent="0.25">
      <c r="H5340" s="169"/>
    </row>
    <row r="5341" spans="8:8" x14ac:dyDescent="0.25">
      <c r="H5341" s="169"/>
    </row>
    <row r="5342" spans="8:8" x14ac:dyDescent="0.25">
      <c r="H5342" s="169"/>
    </row>
    <row r="5343" spans="8:8" x14ac:dyDescent="0.25">
      <c r="H5343" s="169"/>
    </row>
    <row r="5344" spans="8:8" x14ac:dyDescent="0.25">
      <c r="H5344" s="169"/>
    </row>
    <row r="5345" spans="8:8" x14ac:dyDescent="0.25">
      <c r="H5345" s="169"/>
    </row>
    <row r="5346" spans="8:8" x14ac:dyDescent="0.25">
      <c r="H5346" s="169"/>
    </row>
    <row r="5347" spans="8:8" x14ac:dyDescent="0.25">
      <c r="H5347" s="169"/>
    </row>
    <row r="5348" spans="8:8" x14ac:dyDescent="0.25">
      <c r="H5348" s="169"/>
    </row>
    <row r="5349" spans="8:8" x14ac:dyDescent="0.25">
      <c r="H5349" s="169"/>
    </row>
    <row r="5350" spans="8:8" x14ac:dyDescent="0.25">
      <c r="H5350" s="169"/>
    </row>
    <row r="5351" spans="8:8" x14ac:dyDescent="0.25">
      <c r="H5351" s="169"/>
    </row>
    <row r="5352" spans="8:8" x14ac:dyDescent="0.25">
      <c r="H5352" s="169"/>
    </row>
    <row r="5353" spans="8:8" x14ac:dyDescent="0.25">
      <c r="H5353" s="169"/>
    </row>
    <row r="5354" spans="8:8" x14ac:dyDescent="0.25">
      <c r="H5354" s="169"/>
    </row>
    <row r="5355" spans="8:8" x14ac:dyDescent="0.25">
      <c r="H5355" s="169"/>
    </row>
    <row r="5356" spans="8:8" x14ac:dyDescent="0.25">
      <c r="H5356" s="169"/>
    </row>
    <row r="5357" spans="8:8" x14ac:dyDescent="0.25">
      <c r="H5357" s="169"/>
    </row>
    <row r="5358" spans="8:8" x14ac:dyDescent="0.25">
      <c r="H5358" s="169"/>
    </row>
    <row r="5359" spans="8:8" x14ac:dyDescent="0.25">
      <c r="H5359" s="169"/>
    </row>
    <row r="5360" spans="8:8" x14ac:dyDescent="0.25">
      <c r="H5360" s="169"/>
    </row>
    <row r="5361" spans="8:8" x14ac:dyDescent="0.25">
      <c r="H5361" s="169"/>
    </row>
    <row r="5362" spans="8:8" x14ac:dyDescent="0.25">
      <c r="H5362" s="169"/>
    </row>
    <row r="5363" spans="8:8" x14ac:dyDescent="0.25">
      <c r="H5363" s="169"/>
    </row>
    <row r="5364" spans="8:8" x14ac:dyDescent="0.25">
      <c r="H5364" s="169"/>
    </row>
    <row r="5365" spans="8:8" x14ac:dyDescent="0.25">
      <c r="H5365" s="169"/>
    </row>
    <row r="5366" spans="8:8" x14ac:dyDescent="0.25">
      <c r="H5366" s="169"/>
    </row>
    <row r="5367" spans="8:8" x14ac:dyDescent="0.25">
      <c r="H5367" s="169"/>
    </row>
    <row r="5368" spans="8:8" x14ac:dyDescent="0.25">
      <c r="H5368" s="169"/>
    </row>
    <row r="5369" spans="8:8" x14ac:dyDescent="0.25">
      <c r="H5369" s="169"/>
    </row>
    <row r="5370" spans="8:8" x14ac:dyDescent="0.25">
      <c r="H5370" s="169"/>
    </row>
    <row r="5371" spans="8:8" x14ac:dyDescent="0.25">
      <c r="H5371" s="169"/>
    </row>
    <row r="5372" spans="8:8" x14ac:dyDescent="0.25">
      <c r="H5372" s="169"/>
    </row>
    <row r="5373" spans="8:8" x14ac:dyDescent="0.25">
      <c r="H5373" s="169"/>
    </row>
    <row r="5374" spans="8:8" x14ac:dyDescent="0.25">
      <c r="H5374" s="169"/>
    </row>
    <row r="5375" spans="8:8" x14ac:dyDescent="0.25">
      <c r="H5375" s="169"/>
    </row>
    <row r="5376" spans="8:8" x14ac:dyDescent="0.25">
      <c r="H5376" s="169"/>
    </row>
    <row r="5377" spans="8:8" x14ac:dyDescent="0.25">
      <c r="H5377" s="169"/>
    </row>
    <row r="5378" spans="8:8" x14ac:dyDescent="0.25">
      <c r="H5378" s="169"/>
    </row>
    <row r="5379" spans="8:8" x14ac:dyDescent="0.25">
      <c r="H5379" s="169"/>
    </row>
    <row r="5380" spans="8:8" x14ac:dyDescent="0.25">
      <c r="H5380" s="169"/>
    </row>
    <row r="5381" spans="8:8" x14ac:dyDescent="0.25">
      <c r="H5381" s="169"/>
    </row>
    <row r="5382" spans="8:8" x14ac:dyDescent="0.25">
      <c r="H5382" s="169"/>
    </row>
    <row r="5383" spans="8:8" x14ac:dyDescent="0.25">
      <c r="H5383" s="169"/>
    </row>
    <row r="5384" spans="8:8" x14ac:dyDescent="0.25">
      <c r="H5384" s="169"/>
    </row>
    <row r="5385" spans="8:8" x14ac:dyDescent="0.25">
      <c r="H5385" s="169"/>
    </row>
    <row r="5386" spans="8:8" x14ac:dyDescent="0.25">
      <c r="H5386" s="169"/>
    </row>
    <row r="5387" spans="8:8" x14ac:dyDescent="0.25">
      <c r="H5387" s="169"/>
    </row>
    <row r="5388" spans="8:8" x14ac:dyDescent="0.25">
      <c r="H5388" s="169"/>
    </row>
    <row r="5389" spans="8:8" x14ac:dyDescent="0.25">
      <c r="H5389" s="169"/>
    </row>
    <row r="5390" spans="8:8" x14ac:dyDescent="0.25">
      <c r="H5390" s="169"/>
    </row>
    <row r="5391" spans="8:8" x14ac:dyDescent="0.25">
      <c r="H5391" s="169"/>
    </row>
    <row r="5392" spans="8:8" x14ac:dyDescent="0.25">
      <c r="H5392" s="169"/>
    </row>
    <row r="5393" spans="8:8" x14ac:dyDescent="0.25">
      <c r="H5393" s="169"/>
    </row>
    <row r="5394" spans="8:8" x14ac:dyDescent="0.25">
      <c r="H5394" s="169"/>
    </row>
    <row r="5395" spans="8:8" x14ac:dyDescent="0.25">
      <c r="H5395" s="169"/>
    </row>
    <row r="5396" spans="8:8" x14ac:dyDescent="0.25">
      <c r="H5396" s="169"/>
    </row>
    <row r="5397" spans="8:8" x14ac:dyDescent="0.25">
      <c r="H5397" s="169"/>
    </row>
    <row r="5398" spans="8:8" x14ac:dyDescent="0.25">
      <c r="H5398" s="169"/>
    </row>
    <row r="5399" spans="8:8" x14ac:dyDescent="0.25">
      <c r="H5399" s="169"/>
    </row>
    <row r="5400" spans="8:8" x14ac:dyDescent="0.25">
      <c r="H5400" s="169"/>
    </row>
    <row r="5401" spans="8:8" x14ac:dyDescent="0.25">
      <c r="H5401" s="169"/>
    </row>
    <row r="5402" spans="8:8" x14ac:dyDescent="0.25">
      <c r="H5402" s="169"/>
    </row>
    <row r="5403" spans="8:8" x14ac:dyDescent="0.25">
      <c r="H5403" s="169"/>
    </row>
    <row r="5404" spans="8:8" x14ac:dyDescent="0.25">
      <c r="H5404" s="169"/>
    </row>
    <row r="5405" spans="8:8" x14ac:dyDescent="0.25">
      <c r="H5405" s="169"/>
    </row>
    <row r="5406" spans="8:8" x14ac:dyDescent="0.25">
      <c r="H5406" s="169"/>
    </row>
    <row r="5407" spans="8:8" x14ac:dyDescent="0.25">
      <c r="H5407" s="169"/>
    </row>
    <row r="5408" spans="8:8" x14ac:dyDescent="0.25">
      <c r="H5408" s="169"/>
    </row>
    <row r="5409" spans="8:8" x14ac:dyDescent="0.25">
      <c r="H5409" s="169"/>
    </row>
    <row r="5410" spans="8:8" x14ac:dyDescent="0.25">
      <c r="H5410" s="169"/>
    </row>
    <row r="5411" spans="8:8" x14ac:dyDescent="0.25">
      <c r="H5411" s="169"/>
    </row>
    <row r="5412" spans="8:8" x14ac:dyDescent="0.25">
      <c r="H5412" s="169"/>
    </row>
    <row r="5413" spans="8:8" x14ac:dyDescent="0.25">
      <c r="H5413" s="169"/>
    </row>
    <row r="5414" spans="8:8" x14ac:dyDescent="0.25">
      <c r="H5414" s="169"/>
    </row>
    <row r="5415" spans="8:8" x14ac:dyDescent="0.25">
      <c r="H5415" s="169"/>
    </row>
    <row r="5416" spans="8:8" x14ac:dyDescent="0.25">
      <c r="H5416" s="169"/>
    </row>
    <row r="5417" spans="8:8" x14ac:dyDescent="0.25">
      <c r="H5417" s="169"/>
    </row>
    <row r="5418" spans="8:8" x14ac:dyDescent="0.25">
      <c r="H5418" s="169"/>
    </row>
    <row r="5419" spans="8:8" x14ac:dyDescent="0.25">
      <c r="H5419" s="169"/>
    </row>
    <row r="5420" spans="8:8" x14ac:dyDescent="0.25">
      <c r="H5420" s="169"/>
    </row>
    <row r="5421" spans="8:8" x14ac:dyDescent="0.25">
      <c r="H5421" s="169"/>
    </row>
    <row r="5422" spans="8:8" x14ac:dyDescent="0.25">
      <c r="H5422" s="169"/>
    </row>
    <row r="5423" spans="8:8" x14ac:dyDescent="0.25">
      <c r="H5423" s="169"/>
    </row>
    <row r="5424" spans="8:8" x14ac:dyDescent="0.25">
      <c r="H5424" s="169"/>
    </row>
    <row r="5425" spans="8:8" x14ac:dyDescent="0.25">
      <c r="H5425" s="169"/>
    </row>
    <row r="5426" spans="8:8" x14ac:dyDescent="0.25">
      <c r="H5426" s="169"/>
    </row>
    <row r="5427" spans="8:8" x14ac:dyDescent="0.25">
      <c r="H5427" s="169"/>
    </row>
    <row r="5428" spans="8:8" x14ac:dyDescent="0.25">
      <c r="H5428" s="169"/>
    </row>
    <row r="5429" spans="8:8" x14ac:dyDescent="0.25">
      <c r="H5429" s="169"/>
    </row>
    <row r="5430" spans="8:8" x14ac:dyDescent="0.25">
      <c r="H5430" s="169"/>
    </row>
    <row r="5431" spans="8:8" x14ac:dyDescent="0.25">
      <c r="H5431" s="169"/>
    </row>
    <row r="5432" spans="8:8" x14ac:dyDescent="0.25">
      <c r="H5432" s="169"/>
    </row>
    <row r="5433" spans="8:8" x14ac:dyDescent="0.25">
      <c r="H5433" s="169"/>
    </row>
    <row r="5434" spans="8:8" x14ac:dyDescent="0.25">
      <c r="H5434" s="169"/>
    </row>
    <row r="5435" spans="8:8" x14ac:dyDescent="0.25">
      <c r="H5435" s="169"/>
    </row>
    <row r="5436" spans="8:8" x14ac:dyDescent="0.25">
      <c r="H5436" s="169"/>
    </row>
    <row r="5437" spans="8:8" x14ac:dyDescent="0.25">
      <c r="H5437" s="169"/>
    </row>
    <row r="5438" spans="8:8" x14ac:dyDescent="0.25">
      <c r="H5438" s="169"/>
    </row>
    <row r="5439" spans="8:8" x14ac:dyDescent="0.25">
      <c r="H5439" s="169"/>
    </row>
    <row r="5440" spans="8:8" x14ac:dyDescent="0.25">
      <c r="H5440" s="169"/>
    </row>
    <row r="5441" spans="8:8" x14ac:dyDescent="0.25">
      <c r="H5441" s="169"/>
    </row>
    <row r="5442" spans="8:8" x14ac:dyDescent="0.25">
      <c r="H5442" s="169"/>
    </row>
    <row r="5443" spans="8:8" x14ac:dyDescent="0.25">
      <c r="H5443" s="169"/>
    </row>
    <row r="5444" spans="8:8" x14ac:dyDescent="0.25">
      <c r="H5444" s="169"/>
    </row>
    <row r="5445" spans="8:8" x14ac:dyDescent="0.25">
      <c r="H5445" s="169"/>
    </row>
    <row r="5446" spans="8:8" x14ac:dyDescent="0.25">
      <c r="H5446" s="169"/>
    </row>
    <row r="5447" spans="8:8" x14ac:dyDescent="0.25">
      <c r="H5447" s="169"/>
    </row>
    <row r="5448" spans="8:8" x14ac:dyDescent="0.25">
      <c r="H5448" s="169"/>
    </row>
    <row r="5449" spans="8:8" x14ac:dyDescent="0.25">
      <c r="H5449" s="169"/>
    </row>
    <row r="5450" spans="8:8" x14ac:dyDescent="0.25">
      <c r="H5450" s="169"/>
    </row>
    <row r="5451" spans="8:8" x14ac:dyDescent="0.25">
      <c r="H5451" s="169"/>
    </row>
    <row r="5452" spans="8:8" x14ac:dyDescent="0.25">
      <c r="H5452" s="169"/>
    </row>
    <row r="5453" spans="8:8" x14ac:dyDescent="0.25">
      <c r="H5453" s="169"/>
    </row>
    <row r="5454" spans="8:8" x14ac:dyDescent="0.25">
      <c r="H5454" s="169"/>
    </row>
    <row r="5455" spans="8:8" x14ac:dyDescent="0.25">
      <c r="H5455" s="169"/>
    </row>
    <row r="5456" spans="8:8" x14ac:dyDescent="0.25">
      <c r="H5456" s="169"/>
    </row>
    <row r="5457" spans="8:8" x14ac:dyDescent="0.25">
      <c r="H5457" s="169"/>
    </row>
    <row r="5458" spans="8:8" x14ac:dyDescent="0.25">
      <c r="H5458" s="169"/>
    </row>
    <row r="5459" spans="8:8" x14ac:dyDescent="0.25">
      <c r="H5459" s="169"/>
    </row>
    <row r="5460" spans="8:8" x14ac:dyDescent="0.25">
      <c r="H5460" s="169"/>
    </row>
    <row r="5461" spans="8:8" x14ac:dyDescent="0.25">
      <c r="H5461" s="169"/>
    </row>
    <row r="5462" spans="8:8" x14ac:dyDescent="0.25">
      <c r="H5462" s="169"/>
    </row>
    <row r="5463" spans="8:8" x14ac:dyDescent="0.25">
      <c r="H5463" s="169"/>
    </row>
    <row r="5464" spans="8:8" x14ac:dyDescent="0.25">
      <c r="H5464" s="169"/>
    </row>
    <row r="5465" spans="8:8" x14ac:dyDescent="0.25">
      <c r="H5465" s="169"/>
    </row>
    <row r="5466" spans="8:8" x14ac:dyDescent="0.25">
      <c r="H5466" s="169"/>
    </row>
    <row r="5467" spans="8:8" x14ac:dyDescent="0.25">
      <c r="H5467" s="169"/>
    </row>
    <row r="5468" spans="8:8" x14ac:dyDescent="0.25">
      <c r="H5468" s="169"/>
    </row>
    <row r="5469" spans="8:8" x14ac:dyDescent="0.25">
      <c r="H5469" s="169"/>
    </row>
    <row r="5470" spans="8:8" x14ac:dyDescent="0.25">
      <c r="H5470" s="169"/>
    </row>
    <row r="5471" spans="8:8" x14ac:dyDescent="0.25">
      <c r="H5471" s="169"/>
    </row>
    <row r="5472" spans="8:8" x14ac:dyDescent="0.25">
      <c r="H5472" s="169"/>
    </row>
    <row r="5473" spans="8:8" x14ac:dyDescent="0.25">
      <c r="H5473" s="169"/>
    </row>
    <row r="5474" spans="8:8" x14ac:dyDescent="0.25">
      <c r="H5474" s="169"/>
    </row>
    <row r="5475" spans="8:8" x14ac:dyDescent="0.25">
      <c r="H5475" s="169"/>
    </row>
    <row r="5476" spans="8:8" x14ac:dyDescent="0.25">
      <c r="H5476" s="169"/>
    </row>
    <row r="5477" spans="8:8" x14ac:dyDescent="0.25">
      <c r="H5477" s="169"/>
    </row>
    <row r="5478" spans="8:8" x14ac:dyDescent="0.25">
      <c r="H5478" s="169"/>
    </row>
    <row r="5479" spans="8:8" x14ac:dyDescent="0.25">
      <c r="H5479" s="169"/>
    </row>
    <row r="5480" spans="8:8" x14ac:dyDescent="0.25">
      <c r="H5480" s="169"/>
    </row>
    <row r="5481" spans="8:8" x14ac:dyDescent="0.25">
      <c r="H5481" s="169"/>
    </row>
    <row r="5482" spans="8:8" x14ac:dyDescent="0.25">
      <c r="H5482" s="169"/>
    </row>
    <row r="5483" spans="8:8" x14ac:dyDescent="0.25">
      <c r="H5483" s="169"/>
    </row>
    <row r="5484" spans="8:8" x14ac:dyDescent="0.25">
      <c r="H5484" s="169"/>
    </row>
    <row r="5485" spans="8:8" x14ac:dyDescent="0.25">
      <c r="H5485" s="169"/>
    </row>
    <row r="5486" spans="8:8" x14ac:dyDescent="0.25">
      <c r="H5486" s="169"/>
    </row>
    <row r="5487" spans="8:8" x14ac:dyDescent="0.25">
      <c r="H5487" s="169"/>
    </row>
    <row r="5488" spans="8:8" x14ac:dyDescent="0.25">
      <c r="H5488" s="169"/>
    </row>
    <row r="5489" spans="8:8" x14ac:dyDescent="0.25">
      <c r="H5489" s="169"/>
    </row>
    <row r="5490" spans="8:8" x14ac:dyDescent="0.25">
      <c r="H5490" s="169"/>
    </row>
    <row r="5491" spans="8:8" x14ac:dyDescent="0.25">
      <c r="H5491" s="169"/>
    </row>
    <row r="5492" spans="8:8" x14ac:dyDescent="0.25">
      <c r="H5492" s="169"/>
    </row>
    <row r="5493" spans="8:8" x14ac:dyDescent="0.25">
      <c r="H5493" s="169"/>
    </row>
    <row r="5494" spans="8:8" x14ac:dyDescent="0.25">
      <c r="H5494" s="169"/>
    </row>
    <row r="5495" spans="8:8" x14ac:dyDescent="0.25">
      <c r="H5495" s="169"/>
    </row>
    <row r="5496" spans="8:8" x14ac:dyDescent="0.25">
      <c r="H5496" s="169"/>
    </row>
    <row r="5497" spans="8:8" x14ac:dyDescent="0.25">
      <c r="H5497" s="169"/>
    </row>
    <row r="5498" spans="8:8" x14ac:dyDescent="0.25">
      <c r="H5498" s="169"/>
    </row>
    <row r="5499" spans="8:8" x14ac:dyDescent="0.25">
      <c r="H5499" s="169"/>
    </row>
    <row r="5500" spans="8:8" x14ac:dyDescent="0.25">
      <c r="H5500" s="169"/>
    </row>
    <row r="5501" spans="8:8" x14ac:dyDescent="0.25">
      <c r="H5501" s="169"/>
    </row>
    <row r="5502" spans="8:8" x14ac:dyDescent="0.25">
      <c r="H5502" s="169"/>
    </row>
    <row r="5503" spans="8:8" x14ac:dyDescent="0.25">
      <c r="H5503" s="169"/>
    </row>
    <row r="5504" spans="8:8" x14ac:dyDescent="0.25">
      <c r="H5504" s="169"/>
    </row>
    <row r="5505" spans="8:8" x14ac:dyDescent="0.25">
      <c r="H5505" s="169"/>
    </row>
    <row r="5506" spans="8:8" x14ac:dyDescent="0.25">
      <c r="H5506" s="169"/>
    </row>
    <row r="5507" spans="8:8" x14ac:dyDescent="0.25">
      <c r="H5507" s="169"/>
    </row>
    <row r="5508" spans="8:8" x14ac:dyDescent="0.25">
      <c r="H5508" s="169"/>
    </row>
    <row r="5509" spans="8:8" x14ac:dyDescent="0.25">
      <c r="H5509" s="169"/>
    </row>
    <row r="5510" spans="8:8" x14ac:dyDescent="0.25">
      <c r="H5510" s="169"/>
    </row>
    <row r="5511" spans="8:8" x14ac:dyDescent="0.25">
      <c r="H5511" s="169"/>
    </row>
    <row r="5512" spans="8:8" x14ac:dyDescent="0.25">
      <c r="H5512" s="169"/>
    </row>
    <row r="5513" spans="8:8" x14ac:dyDescent="0.25">
      <c r="H5513" s="169"/>
    </row>
    <row r="5514" spans="8:8" x14ac:dyDescent="0.25">
      <c r="H5514" s="169"/>
    </row>
    <row r="5515" spans="8:8" x14ac:dyDescent="0.25">
      <c r="H5515" s="169"/>
    </row>
    <row r="5516" spans="8:8" x14ac:dyDescent="0.25">
      <c r="H5516" s="169"/>
    </row>
    <row r="5517" spans="8:8" x14ac:dyDescent="0.25">
      <c r="H5517" s="169"/>
    </row>
    <row r="5518" spans="8:8" x14ac:dyDescent="0.25">
      <c r="H5518" s="169"/>
    </row>
    <row r="5519" spans="8:8" x14ac:dyDescent="0.25">
      <c r="H5519" s="169"/>
    </row>
    <row r="5520" spans="8:8" x14ac:dyDescent="0.25">
      <c r="H5520" s="169"/>
    </row>
    <row r="5521" spans="8:8" x14ac:dyDescent="0.25">
      <c r="H5521" s="169"/>
    </row>
    <row r="5522" spans="8:8" x14ac:dyDescent="0.25">
      <c r="H5522" s="169"/>
    </row>
    <row r="5523" spans="8:8" x14ac:dyDescent="0.25">
      <c r="H5523" s="169"/>
    </row>
    <row r="5524" spans="8:8" x14ac:dyDescent="0.25">
      <c r="H5524" s="169"/>
    </row>
    <row r="5525" spans="8:8" x14ac:dyDescent="0.25">
      <c r="H5525" s="169"/>
    </row>
    <row r="5526" spans="8:8" x14ac:dyDescent="0.25">
      <c r="H5526" s="169"/>
    </row>
    <row r="5527" spans="8:8" x14ac:dyDescent="0.25">
      <c r="H5527" s="169"/>
    </row>
    <row r="5528" spans="8:8" x14ac:dyDescent="0.25">
      <c r="H5528" s="169"/>
    </row>
    <row r="5529" spans="8:8" x14ac:dyDescent="0.25">
      <c r="H5529" s="169"/>
    </row>
    <row r="5530" spans="8:8" x14ac:dyDescent="0.25">
      <c r="H5530" s="169"/>
    </row>
    <row r="5531" spans="8:8" x14ac:dyDescent="0.25">
      <c r="H5531" s="169"/>
    </row>
    <row r="5532" spans="8:8" x14ac:dyDescent="0.25">
      <c r="H5532" s="169"/>
    </row>
    <row r="5533" spans="8:8" x14ac:dyDescent="0.25">
      <c r="H5533" s="169"/>
    </row>
    <row r="5534" spans="8:8" x14ac:dyDescent="0.25">
      <c r="H5534" s="169"/>
    </row>
    <row r="5535" spans="8:8" x14ac:dyDescent="0.25">
      <c r="H5535" s="169"/>
    </row>
    <row r="5536" spans="8:8" x14ac:dyDescent="0.25">
      <c r="H5536" s="169"/>
    </row>
    <row r="5537" spans="8:8" x14ac:dyDescent="0.25">
      <c r="H5537" s="169"/>
    </row>
    <row r="5538" spans="8:8" x14ac:dyDescent="0.25">
      <c r="H5538" s="169"/>
    </row>
    <row r="5539" spans="8:8" x14ac:dyDescent="0.25">
      <c r="H5539" s="169"/>
    </row>
    <row r="5540" spans="8:8" x14ac:dyDescent="0.25">
      <c r="H5540" s="169"/>
    </row>
    <row r="5541" spans="8:8" x14ac:dyDescent="0.25">
      <c r="H5541" s="169"/>
    </row>
    <row r="5542" spans="8:8" x14ac:dyDescent="0.25">
      <c r="H5542" s="169"/>
    </row>
    <row r="5543" spans="8:8" x14ac:dyDescent="0.25">
      <c r="H5543" s="169"/>
    </row>
    <row r="5544" spans="8:8" x14ac:dyDescent="0.25">
      <c r="H5544" s="169"/>
    </row>
    <row r="5545" spans="8:8" x14ac:dyDescent="0.25">
      <c r="H5545" s="169"/>
    </row>
    <row r="5546" spans="8:8" x14ac:dyDescent="0.25">
      <c r="H5546" s="169"/>
    </row>
    <row r="5547" spans="8:8" x14ac:dyDescent="0.25">
      <c r="H5547" s="169"/>
    </row>
    <row r="5548" spans="8:8" x14ac:dyDescent="0.25">
      <c r="H5548" s="169"/>
    </row>
    <row r="5549" spans="8:8" x14ac:dyDescent="0.25">
      <c r="H5549" s="169"/>
    </row>
    <row r="5550" spans="8:8" x14ac:dyDescent="0.25">
      <c r="H5550" s="169"/>
    </row>
    <row r="5551" spans="8:8" x14ac:dyDescent="0.25">
      <c r="H5551" s="169"/>
    </row>
    <row r="5552" spans="8:8" x14ac:dyDescent="0.25">
      <c r="H5552" s="169"/>
    </row>
    <row r="5553" spans="8:8" x14ac:dyDescent="0.25">
      <c r="H5553" s="169"/>
    </row>
    <row r="5554" spans="8:8" x14ac:dyDescent="0.25">
      <c r="H5554" s="169"/>
    </row>
    <row r="5555" spans="8:8" x14ac:dyDescent="0.25">
      <c r="H5555" s="169"/>
    </row>
    <row r="5556" spans="8:8" x14ac:dyDescent="0.25">
      <c r="H5556" s="169"/>
    </row>
    <row r="5557" spans="8:8" x14ac:dyDescent="0.25">
      <c r="H5557" s="169"/>
    </row>
    <row r="5558" spans="8:8" x14ac:dyDescent="0.25">
      <c r="H5558" s="169"/>
    </row>
    <row r="5559" spans="8:8" x14ac:dyDescent="0.25">
      <c r="H5559" s="169"/>
    </row>
    <row r="5560" spans="8:8" x14ac:dyDescent="0.25">
      <c r="H5560" s="169"/>
    </row>
    <row r="5561" spans="8:8" x14ac:dyDescent="0.25">
      <c r="H5561" s="169"/>
    </row>
    <row r="5562" spans="8:8" x14ac:dyDescent="0.25">
      <c r="H5562" s="169"/>
    </row>
    <row r="5563" spans="8:8" x14ac:dyDescent="0.25">
      <c r="H5563" s="169"/>
    </row>
    <row r="5564" spans="8:8" x14ac:dyDescent="0.25">
      <c r="H5564" s="169"/>
    </row>
    <row r="5565" spans="8:8" x14ac:dyDescent="0.25">
      <c r="H5565" s="169"/>
    </row>
    <row r="5566" spans="8:8" x14ac:dyDescent="0.25">
      <c r="H5566" s="169"/>
    </row>
    <row r="5567" spans="8:8" x14ac:dyDescent="0.25">
      <c r="H5567" s="169"/>
    </row>
    <row r="5568" spans="8:8" x14ac:dyDescent="0.25">
      <c r="H5568" s="169"/>
    </row>
    <row r="5569" spans="8:8" x14ac:dyDescent="0.25">
      <c r="H5569" s="169"/>
    </row>
    <row r="5570" spans="8:8" x14ac:dyDescent="0.25">
      <c r="H5570" s="169"/>
    </row>
    <row r="5571" spans="8:8" x14ac:dyDescent="0.25">
      <c r="H5571" s="169"/>
    </row>
    <row r="5572" spans="8:8" x14ac:dyDescent="0.25">
      <c r="H5572" s="169"/>
    </row>
    <row r="5573" spans="8:8" x14ac:dyDescent="0.25">
      <c r="H5573" s="169"/>
    </row>
    <row r="5574" spans="8:8" x14ac:dyDescent="0.25">
      <c r="H5574" s="169"/>
    </row>
    <row r="5575" spans="8:8" x14ac:dyDescent="0.25">
      <c r="H5575" s="169"/>
    </row>
    <row r="5576" spans="8:8" x14ac:dyDescent="0.25">
      <c r="H5576" s="169"/>
    </row>
    <row r="5577" spans="8:8" x14ac:dyDescent="0.25">
      <c r="H5577" s="169"/>
    </row>
    <row r="5578" spans="8:8" x14ac:dyDescent="0.25">
      <c r="H5578" s="169"/>
    </row>
    <row r="5579" spans="8:8" x14ac:dyDescent="0.25">
      <c r="H5579" s="169"/>
    </row>
    <row r="5580" spans="8:8" x14ac:dyDescent="0.25">
      <c r="H5580" s="169"/>
    </row>
    <row r="5581" spans="8:8" x14ac:dyDescent="0.25">
      <c r="H5581" s="169"/>
    </row>
    <row r="5582" spans="8:8" x14ac:dyDescent="0.25">
      <c r="H5582" s="169"/>
    </row>
    <row r="5583" spans="8:8" x14ac:dyDescent="0.25">
      <c r="H5583" s="169"/>
    </row>
    <row r="5584" spans="8:8" x14ac:dyDescent="0.25">
      <c r="H5584" s="169"/>
    </row>
    <row r="5585" spans="8:8" x14ac:dyDescent="0.25">
      <c r="H5585" s="169"/>
    </row>
    <row r="5586" spans="8:8" x14ac:dyDescent="0.25">
      <c r="H5586" s="169"/>
    </row>
    <row r="5587" spans="8:8" x14ac:dyDescent="0.25">
      <c r="H5587" s="169"/>
    </row>
    <row r="5588" spans="8:8" x14ac:dyDescent="0.25">
      <c r="H5588" s="169"/>
    </row>
    <row r="5589" spans="8:8" x14ac:dyDescent="0.25">
      <c r="H5589" s="169"/>
    </row>
    <row r="5590" spans="8:8" x14ac:dyDescent="0.25">
      <c r="H5590" s="169"/>
    </row>
    <row r="5591" spans="8:8" x14ac:dyDescent="0.25">
      <c r="H5591" s="169"/>
    </row>
    <row r="5592" spans="8:8" x14ac:dyDescent="0.25">
      <c r="H5592" s="169"/>
    </row>
    <row r="5593" spans="8:8" x14ac:dyDescent="0.25">
      <c r="H5593" s="169"/>
    </row>
    <row r="5594" spans="8:8" x14ac:dyDescent="0.25">
      <c r="H5594" s="169"/>
    </row>
    <row r="5595" spans="8:8" x14ac:dyDescent="0.25">
      <c r="H5595" s="169"/>
    </row>
    <row r="5596" spans="8:8" x14ac:dyDescent="0.25">
      <c r="H5596" s="169"/>
    </row>
    <row r="5597" spans="8:8" x14ac:dyDescent="0.25">
      <c r="H5597" s="169"/>
    </row>
    <row r="5598" spans="8:8" x14ac:dyDescent="0.25">
      <c r="H5598" s="169"/>
    </row>
    <row r="5599" spans="8:8" x14ac:dyDescent="0.25">
      <c r="H5599" s="169"/>
    </row>
    <row r="5600" spans="8:8" x14ac:dyDescent="0.25">
      <c r="H5600" s="169"/>
    </row>
    <row r="5601" spans="8:8" x14ac:dyDescent="0.25">
      <c r="H5601" s="169"/>
    </row>
    <row r="5602" spans="8:8" x14ac:dyDescent="0.25">
      <c r="H5602" s="169"/>
    </row>
    <row r="5603" spans="8:8" x14ac:dyDescent="0.25">
      <c r="H5603" s="169"/>
    </row>
    <row r="5604" spans="8:8" x14ac:dyDescent="0.25">
      <c r="H5604" s="169"/>
    </row>
    <row r="5605" spans="8:8" x14ac:dyDescent="0.25">
      <c r="H5605" s="169"/>
    </row>
    <row r="5606" spans="8:8" x14ac:dyDescent="0.25">
      <c r="H5606" s="169"/>
    </row>
    <row r="5607" spans="8:8" x14ac:dyDescent="0.25">
      <c r="H5607" s="169"/>
    </row>
    <row r="5608" spans="8:8" x14ac:dyDescent="0.25">
      <c r="H5608" s="169"/>
    </row>
    <row r="5609" spans="8:8" x14ac:dyDescent="0.25">
      <c r="H5609" s="169"/>
    </row>
    <row r="5610" spans="8:8" x14ac:dyDescent="0.25">
      <c r="H5610" s="169"/>
    </row>
    <row r="5611" spans="8:8" x14ac:dyDescent="0.25">
      <c r="H5611" s="169"/>
    </row>
    <row r="5612" spans="8:8" x14ac:dyDescent="0.25">
      <c r="H5612" s="169"/>
    </row>
    <row r="5613" spans="8:8" x14ac:dyDescent="0.25">
      <c r="H5613" s="169"/>
    </row>
    <row r="5614" spans="8:8" x14ac:dyDescent="0.25">
      <c r="H5614" s="169"/>
    </row>
    <row r="5615" spans="8:8" x14ac:dyDescent="0.25">
      <c r="H5615" s="169"/>
    </row>
    <row r="5616" spans="8:8" x14ac:dyDescent="0.25">
      <c r="H5616" s="169"/>
    </row>
    <row r="5617" spans="8:8" x14ac:dyDescent="0.25">
      <c r="H5617" s="169"/>
    </row>
    <row r="5618" spans="8:8" x14ac:dyDescent="0.25">
      <c r="H5618" s="169"/>
    </row>
    <row r="5619" spans="8:8" x14ac:dyDescent="0.25">
      <c r="H5619" s="169"/>
    </row>
    <row r="5620" spans="8:8" x14ac:dyDescent="0.25">
      <c r="H5620" s="169"/>
    </row>
    <row r="5621" spans="8:8" x14ac:dyDescent="0.25">
      <c r="H5621" s="169"/>
    </row>
    <row r="5622" spans="8:8" x14ac:dyDescent="0.25">
      <c r="H5622" s="169"/>
    </row>
    <row r="5623" spans="8:8" x14ac:dyDescent="0.25">
      <c r="H5623" s="169"/>
    </row>
    <row r="5624" spans="8:8" x14ac:dyDescent="0.25">
      <c r="H5624" s="169"/>
    </row>
    <row r="5625" spans="8:8" x14ac:dyDescent="0.25">
      <c r="H5625" s="169"/>
    </row>
    <row r="5626" spans="8:8" x14ac:dyDescent="0.25">
      <c r="H5626" s="169"/>
    </row>
    <row r="5627" spans="8:8" x14ac:dyDescent="0.25">
      <c r="H5627" s="169"/>
    </row>
    <row r="5628" spans="8:8" x14ac:dyDescent="0.25">
      <c r="H5628" s="169"/>
    </row>
    <row r="5629" spans="8:8" x14ac:dyDescent="0.25">
      <c r="H5629" s="169"/>
    </row>
    <row r="5630" spans="8:8" x14ac:dyDescent="0.25">
      <c r="H5630" s="169"/>
    </row>
    <row r="5631" spans="8:8" x14ac:dyDescent="0.25">
      <c r="H5631" s="169"/>
    </row>
    <row r="5632" spans="8:8" x14ac:dyDescent="0.25">
      <c r="H5632" s="169"/>
    </row>
    <row r="5633" spans="8:8" x14ac:dyDescent="0.25">
      <c r="H5633" s="169"/>
    </row>
    <row r="5634" spans="8:8" x14ac:dyDescent="0.25">
      <c r="H5634" s="169"/>
    </row>
    <row r="5635" spans="8:8" x14ac:dyDescent="0.25">
      <c r="H5635" s="169"/>
    </row>
    <row r="5636" spans="8:8" x14ac:dyDescent="0.25">
      <c r="H5636" s="169"/>
    </row>
    <row r="5637" spans="8:8" x14ac:dyDescent="0.25">
      <c r="H5637" s="169"/>
    </row>
    <row r="5638" spans="8:8" x14ac:dyDescent="0.25">
      <c r="H5638" s="169"/>
    </row>
    <row r="5639" spans="8:8" x14ac:dyDescent="0.25">
      <c r="H5639" s="169"/>
    </row>
    <row r="5640" spans="8:8" x14ac:dyDescent="0.25">
      <c r="H5640" s="169"/>
    </row>
    <row r="5641" spans="8:8" x14ac:dyDescent="0.25">
      <c r="H5641" s="169"/>
    </row>
    <row r="5642" spans="8:8" x14ac:dyDescent="0.25">
      <c r="H5642" s="169"/>
    </row>
    <row r="5643" spans="8:8" x14ac:dyDescent="0.25">
      <c r="H5643" s="169"/>
    </row>
    <row r="5644" spans="8:8" x14ac:dyDescent="0.25">
      <c r="H5644" s="169"/>
    </row>
    <row r="5645" spans="8:8" x14ac:dyDescent="0.25">
      <c r="H5645" s="169"/>
    </row>
    <row r="5646" spans="8:8" x14ac:dyDescent="0.25">
      <c r="H5646" s="169"/>
    </row>
    <row r="5647" spans="8:8" x14ac:dyDescent="0.25">
      <c r="H5647" s="169"/>
    </row>
    <row r="5648" spans="8:8" x14ac:dyDescent="0.25">
      <c r="H5648" s="169"/>
    </row>
    <row r="5649" spans="8:8" x14ac:dyDescent="0.25">
      <c r="H5649" s="169"/>
    </row>
    <row r="5650" spans="8:8" x14ac:dyDescent="0.25">
      <c r="H5650" s="169"/>
    </row>
    <row r="5651" spans="8:8" x14ac:dyDescent="0.25">
      <c r="H5651" s="169"/>
    </row>
    <row r="5652" spans="8:8" x14ac:dyDescent="0.25">
      <c r="H5652" s="169"/>
    </row>
    <row r="5653" spans="8:8" x14ac:dyDescent="0.25">
      <c r="H5653" s="169"/>
    </row>
    <row r="5654" spans="8:8" x14ac:dyDescent="0.25">
      <c r="H5654" s="169"/>
    </row>
    <row r="5655" spans="8:8" x14ac:dyDescent="0.25">
      <c r="H5655" s="169"/>
    </row>
    <row r="5656" spans="8:8" x14ac:dyDescent="0.25">
      <c r="H5656" s="169"/>
    </row>
    <row r="5657" spans="8:8" x14ac:dyDescent="0.25">
      <c r="H5657" s="169"/>
    </row>
    <row r="5658" spans="8:8" x14ac:dyDescent="0.25">
      <c r="H5658" s="169"/>
    </row>
    <row r="5659" spans="8:8" x14ac:dyDescent="0.25">
      <c r="H5659" s="169"/>
    </row>
    <row r="5660" spans="8:8" x14ac:dyDescent="0.25">
      <c r="H5660" s="169"/>
    </row>
    <row r="5661" spans="8:8" x14ac:dyDescent="0.25">
      <c r="H5661" s="169"/>
    </row>
    <row r="5662" spans="8:8" x14ac:dyDescent="0.25">
      <c r="H5662" s="169"/>
    </row>
    <row r="5663" spans="8:8" x14ac:dyDescent="0.25">
      <c r="H5663" s="169"/>
    </row>
    <row r="5664" spans="8:8" x14ac:dyDescent="0.25">
      <c r="H5664" s="169"/>
    </row>
    <row r="5665" spans="8:8" x14ac:dyDescent="0.25">
      <c r="H5665" s="169"/>
    </row>
    <row r="5666" spans="8:8" x14ac:dyDescent="0.25">
      <c r="H5666" s="169"/>
    </row>
    <row r="5667" spans="8:8" x14ac:dyDescent="0.25">
      <c r="H5667" s="169"/>
    </row>
    <row r="5668" spans="8:8" x14ac:dyDescent="0.25">
      <c r="H5668" s="169"/>
    </row>
    <row r="5669" spans="8:8" x14ac:dyDescent="0.25">
      <c r="H5669" s="169"/>
    </row>
    <row r="5670" spans="8:8" x14ac:dyDescent="0.25">
      <c r="H5670" s="169"/>
    </row>
    <row r="5671" spans="8:8" x14ac:dyDescent="0.25">
      <c r="H5671" s="169"/>
    </row>
    <row r="5672" spans="8:8" x14ac:dyDescent="0.25">
      <c r="H5672" s="169"/>
    </row>
    <row r="5673" spans="8:8" x14ac:dyDescent="0.25">
      <c r="H5673" s="169"/>
    </row>
    <row r="5674" spans="8:8" x14ac:dyDescent="0.25">
      <c r="H5674" s="169"/>
    </row>
    <row r="5675" spans="8:8" x14ac:dyDescent="0.25">
      <c r="H5675" s="169"/>
    </row>
    <row r="5676" spans="8:8" x14ac:dyDescent="0.25">
      <c r="H5676" s="169"/>
    </row>
    <row r="5677" spans="8:8" x14ac:dyDescent="0.25">
      <c r="H5677" s="169"/>
    </row>
    <row r="5678" spans="8:8" x14ac:dyDescent="0.25">
      <c r="H5678" s="169"/>
    </row>
    <row r="5679" spans="8:8" x14ac:dyDescent="0.25">
      <c r="H5679" s="169"/>
    </row>
    <row r="5680" spans="8:8" x14ac:dyDescent="0.25">
      <c r="H5680" s="169"/>
    </row>
    <row r="5681" spans="8:8" x14ac:dyDescent="0.25">
      <c r="H5681" s="169"/>
    </row>
    <row r="5682" spans="8:8" x14ac:dyDescent="0.25">
      <c r="H5682" s="169"/>
    </row>
    <row r="5683" spans="8:8" x14ac:dyDescent="0.25">
      <c r="H5683" s="169"/>
    </row>
    <row r="5684" spans="8:8" x14ac:dyDescent="0.25">
      <c r="H5684" s="169"/>
    </row>
    <row r="5685" spans="8:8" x14ac:dyDescent="0.25">
      <c r="H5685" s="169"/>
    </row>
    <row r="5686" spans="8:8" x14ac:dyDescent="0.25">
      <c r="H5686" s="169"/>
    </row>
    <row r="5687" spans="8:8" x14ac:dyDescent="0.25">
      <c r="H5687" s="169"/>
    </row>
    <row r="5688" spans="8:8" x14ac:dyDescent="0.25">
      <c r="H5688" s="169"/>
    </row>
    <row r="5689" spans="8:8" x14ac:dyDescent="0.25">
      <c r="H5689" s="169"/>
    </row>
    <row r="5690" spans="8:8" x14ac:dyDescent="0.25">
      <c r="H5690" s="169"/>
    </row>
    <row r="5691" spans="8:8" x14ac:dyDescent="0.25">
      <c r="H5691" s="169"/>
    </row>
    <row r="5692" spans="8:8" x14ac:dyDescent="0.25">
      <c r="H5692" s="169"/>
    </row>
    <row r="5693" spans="8:8" x14ac:dyDescent="0.25">
      <c r="H5693" s="169"/>
    </row>
    <row r="5694" spans="8:8" x14ac:dyDescent="0.25">
      <c r="H5694" s="169"/>
    </row>
    <row r="5695" spans="8:8" x14ac:dyDescent="0.25">
      <c r="H5695" s="169"/>
    </row>
    <row r="5696" spans="8:8" x14ac:dyDescent="0.25">
      <c r="H5696" s="169"/>
    </row>
    <row r="5697" spans="8:8" x14ac:dyDescent="0.25">
      <c r="H5697" s="169"/>
    </row>
    <row r="5698" spans="8:8" x14ac:dyDescent="0.25">
      <c r="H5698" s="169"/>
    </row>
    <row r="5699" spans="8:8" x14ac:dyDescent="0.25">
      <c r="H5699" s="169"/>
    </row>
    <row r="5700" spans="8:8" x14ac:dyDescent="0.25">
      <c r="H5700" s="169"/>
    </row>
    <row r="5701" spans="8:8" x14ac:dyDescent="0.25">
      <c r="H5701" s="169"/>
    </row>
    <row r="5702" spans="8:8" x14ac:dyDescent="0.25">
      <c r="H5702" s="169"/>
    </row>
    <row r="5703" spans="8:8" x14ac:dyDescent="0.25">
      <c r="H5703" s="169"/>
    </row>
    <row r="5704" spans="8:8" x14ac:dyDescent="0.25">
      <c r="H5704" s="169"/>
    </row>
    <row r="5705" spans="8:8" x14ac:dyDescent="0.25">
      <c r="H5705" s="169"/>
    </row>
    <row r="5706" spans="8:8" x14ac:dyDescent="0.25">
      <c r="H5706" s="169"/>
    </row>
    <row r="5707" spans="8:8" x14ac:dyDescent="0.25">
      <c r="H5707" s="169"/>
    </row>
    <row r="5708" spans="8:8" x14ac:dyDescent="0.25">
      <c r="H5708" s="169"/>
    </row>
    <row r="5709" spans="8:8" x14ac:dyDescent="0.25">
      <c r="H5709" s="169"/>
    </row>
    <row r="5710" spans="8:8" x14ac:dyDescent="0.25">
      <c r="H5710" s="169"/>
    </row>
    <row r="5711" spans="8:8" x14ac:dyDescent="0.25">
      <c r="H5711" s="169"/>
    </row>
    <row r="5712" spans="8:8" x14ac:dyDescent="0.25">
      <c r="H5712" s="169"/>
    </row>
    <row r="5713" spans="8:8" x14ac:dyDescent="0.25">
      <c r="H5713" s="169"/>
    </row>
    <row r="5714" spans="8:8" x14ac:dyDescent="0.25">
      <c r="H5714" s="169"/>
    </row>
    <row r="5715" spans="8:8" x14ac:dyDescent="0.25">
      <c r="H5715" s="169"/>
    </row>
    <row r="5716" spans="8:8" x14ac:dyDescent="0.25">
      <c r="H5716" s="169"/>
    </row>
    <row r="5717" spans="8:8" x14ac:dyDescent="0.25">
      <c r="H5717" s="169"/>
    </row>
    <row r="5718" spans="8:8" x14ac:dyDescent="0.25">
      <c r="H5718" s="169"/>
    </row>
    <row r="5719" spans="8:8" x14ac:dyDescent="0.25">
      <c r="H5719" s="169"/>
    </row>
    <row r="5720" spans="8:8" x14ac:dyDescent="0.25">
      <c r="H5720" s="169"/>
    </row>
    <row r="5721" spans="8:8" x14ac:dyDescent="0.25">
      <c r="H5721" s="169"/>
    </row>
    <row r="5722" spans="8:8" x14ac:dyDescent="0.25">
      <c r="H5722" s="169"/>
    </row>
    <row r="5723" spans="8:8" x14ac:dyDescent="0.25">
      <c r="H5723" s="169"/>
    </row>
    <row r="5724" spans="8:8" x14ac:dyDescent="0.25">
      <c r="H5724" s="169"/>
    </row>
    <row r="5725" spans="8:8" x14ac:dyDescent="0.25">
      <c r="H5725" s="169"/>
    </row>
    <row r="5726" spans="8:8" x14ac:dyDescent="0.25">
      <c r="H5726" s="169"/>
    </row>
    <row r="5727" spans="8:8" x14ac:dyDescent="0.25">
      <c r="H5727" s="169"/>
    </row>
    <row r="5728" spans="8:8" x14ac:dyDescent="0.25">
      <c r="H5728" s="169"/>
    </row>
    <row r="5729" spans="8:8" x14ac:dyDescent="0.25">
      <c r="H5729" s="169"/>
    </row>
    <row r="5730" spans="8:8" x14ac:dyDescent="0.25">
      <c r="H5730" s="169"/>
    </row>
    <row r="5731" spans="8:8" x14ac:dyDescent="0.25">
      <c r="H5731" s="169"/>
    </row>
    <row r="5732" spans="8:8" x14ac:dyDescent="0.25">
      <c r="H5732" s="169"/>
    </row>
    <row r="5733" spans="8:8" x14ac:dyDescent="0.25">
      <c r="H5733" s="169"/>
    </row>
    <row r="5734" spans="8:8" x14ac:dyDescent="0.25">
      <c r="H5734" s="169"/>
    </row>
    <row r="5735" spans="8:8" x14ac:dyDescent="0.25">
      <c r="H5735" s="169"/>
    </row>
    <row r="5736" spans="8:8" x14ac:dyDescent="0.25">
      <c r="H5736" s="169"/>
    </row>
    <row r="5737" spans="8:8" x14ac:dyDescent="0.25">
      <c r="H5737" s="169"/>
    </row>
    <row r="5738" spans="8:8" x14ac:dyDescent="0.25">
      <c r="H5738" s="169"/>
    </row>
    <row r="5739" spans="8:8" x14ac:dyDescent="0.25">
      <c r="H5739" s="169"/>
    </row>
    <row r="5740" spans="8:8" x14ac:dyDescent="0.25">
      <c r="H5740" s="169"/>
    </row>
    <row r="5741" spans="8:8" x14ac:dyDescent="0.25">
      <c r="H5741" s="169"/>
    </row>
    <row r="5742" spans="8:8" x14ac:dyDescent="0.25">
      <c r="H5742" s="169"/>
    </row>
    <row r="5743" spans="8:8" x14ac:dyDescent="0.25">
      <c r="H5743" s="169"/>
    </row>
    <row r="5744" spans="8:8" x14ac:dyDescent="0.25">
      <c r="H5744" s="169"/>
    </row>
    <row r="5745" spans="8:8" x14ac:dyDescent="0.25">
      <c r="H5745" s="169"/>
    </row>
    <row r="5746" spans="8:8" x14ac:dyDescent="0.25">
      <c r="H5746" s="169"/>
    </row>
    <row r="5747" spans="8:8" x14ac:dyDescent="0.25">
      <c r="H5747" s="169"/>
    </row>
    <row r="5748" spans="8:8" x14ac:dyDescent="0.25">
      <c r="H5748" s="169"/>
    </row>
    <row r="5749" spans="8:8" x14ac:dyDescent="0.25">
      <c r="H5749" s="169"/>
    </row>
    <row r="5750" spans="8:8" x14ac:dyDescent="0.25">
      <c r="H5750" s="169"/>
    </row>
    <row r="5751" spans="8:8" x14ac:dyDescent="0.25">
      <c r="H5751" s="169"/>
    </row>
    <row r="5752" spans="8:8" x14ac:dyDescent="0.25">
      <c r="H5752" s="169"/>
    </row>
    <row r="5753" spans="8:8" x14ac:dyDescent="0.25">
      <c r="H5753" s="169"/>
    </row>
    <row r="5754" spans="8:8" x14ac:dyDescent="0.25">
      <c r="H5754" s="169"/>
    </row>
    <row r="5755" spans="8:8" x14ac:dyDescent="0.25">
      <c r="H5755" s="169"/>
    </row>
    <row r="5756" spans="8:8" x14ac:dyDescent="0.25">
      <c r="H5756" s="169"/>
    </row>
    <row r="5757" spans="8:8" x14ac:dyDescent="0.25">
      <c r="H5757" s="169"/>
    </row>
    <row r="5758" spans="8:8" x14ac:dyDescent="0.25">
      <c r="H5758" s="169"/>
    </row>
    <row r="5759" spans="8:8" x14ac:dyDescent="0.25">
      <c r="H5759" s="169"/>
    </row>
    <row r="5760" spans="8:8" x14ac:dyDescent="0.25">
      <c r="H5760" s="169"/>
    </row>
    <row r="5761" spans="8:8" x14ac:dyDescent="0.25">
      <c r="H5761" s="169"/>
    </row>
    <row r="5762" spans="8:8" x14ac:dyDescent="0.25">
      <c r="H5762" s="169"/>
    </row>
    <row r="5763" spans="8:8" x14ac:dyDescent="0.25">
      <c r="H5763" s="169"/>
    </row>
    <row r="5764" spans="8:8" x14ac:dyDescent="0.25">
      <c r="H5764" s="169"/>
    </row>
    <row r="5765" spans="8:8" x14ac:dyDescent="0.25">
      <c r="H5765" s="169"/>
    </row>
    <row r="5766" spans="8:8" x14ac:dyDescent="0.25">
      <c r="H5766" s="169"/>
    </row>
    <row r="5767" spans="8:8" x14ac:dyDescent="0.25">
      <c r="H5767" s="169"/>
    </row>
    <row r="5768" spans="8:8" x14ac:dyDescent="0.25">
      <c r="H5768" s="169"/>
    </row>
    <row r="5769" spans="8:8" x14ac:dyDescent="0.25">
      <c r="H5769" s="169"/>
    </row>
    <row r="5770" spans="8:8" x14ac:dyDescent="0.25">
      <c r="H5770" s="169"/>
    </row>
    <row r="5771" spans="8:8" x14ac:dyDescent="0.25">
      <c r="H5771" s="169"/>
    </row>
    <row r="5772" spans="8:8" x14ac:dyDescent="0.25">
      <c r="H5772" s="169"/>
    </row>
    <row r="5773" spans="8:8" x14ac:dyDescent="0.25">
      <c r="H5773" s="169"/>
    </row>
    <row r="5774" spans="8:8" x14ac:dyDescent="0.25">
      <c r="H5774" s="169"/>
    </row>
    <row r="5775" spans="8:8" x14ac:dyDescent="0.25">
      <c r="H5775" s="169"/>
    </row>
    <row r="5776" spans="8:8" x14ac:dyDescent="0.25">
      <c r="H5776" s="169"/>
    </row>
    <row r="5777" spans="8:8" x14ac:dyDescent="0.25">
      <c r="H5777" s="169"/>
    </row>
    <row r="5778" spans="8:8" x14ac:dyDescent="0.25">
      <c r="H5778" s="169"/>
    </row>
    <row r="5779" spans="8:8" x14ac:dyDescent="0.25">
      <c r="H5779" s="169"/>
    </row>
    <row r="5780" spans="8:8" x14ac:dyDescent="0.25">
      <c r="H5780" s="169"/>
    </row>
    <row r="5781" spans="8:8" x14ac:dyDescent="0.25">
      <c r="H5781" s="169"/>
    </row>
    <row r="5782" spans="8:8" x14ac:dyDescent="0.25">
      <c r="H5782" s="169"/>
    </row>
    <row r="5783" spans="8:8" x14ac:dyDescent="0.25">
      <c r="H5783" s="169"/>
    </row>
    <row r="5784" spans="8:8" x14ac:dyDescent="0.25">
      <c r="H5784" s="169"/>
    </row>
    <row r="5785" spans="8:8" x14ac:dyDescent="0.25">
      <c r="H5785" s="169"/>
    </row>
    <row r="5786" spans="8:8" x14ac:dyDescent="0.25">
      <c r="H5786" s="169"/>
    </row>
    <row r="5787" spans="8:8" x14ac:dyDescent="0.25">
      <c r="H5787" s="169"/>
    </row>
    <row r="5788" spans="8:8" x14ac:dyDescent="0.25">
      <c r="H5788" s="169"/>
    </row>
    <row r="5789" spans="8:8" x14ac:dyDescent="0.25">
      <c r="H5789" s="169"/>
    </row>
    <row r="5790" spans="8:8" x14ac:dyDescent="0.25">
      <c r="H5790" s="169"/>
    </row>
    <row r="5791" spans="8:8" x14ac:dyDescent="0.25">
      <c r="H5791" s="169"/>
    </row>
    <row r="5792" spans="8:8" x14ac:dyDescent="0.25">
      <c r="H5792" s="169"/>
    </row>
    <row r="5793" spans="8:8" x14ac:dyDescent="0.25">
      <c r="H5793" s="169"/>
    </row>
    <row r="5794" spans="8:8" x14ac:dyDescent="0.25">
      <c r="H5794" s="169"/>
    </row>
    <row r="5795" spans="8:8" x14ac:dyDescent="0.25">
      <c r="H5795" s="169"/>
    </row>
    <row r="5796" spans="8:8" x14ac:dyDescent="0.25">
      <c r="H5796" s="169"/>
    </row>
    <row r="5797" spans="8:8" x14ac:dyDescent="0.25">
      <c r="H5797" s="169"/>
    </row>
    <row r="5798" spans="8:8" x14ac:dyDescent="0.25">
      <c r="H5798" s="169"/>
    </row>
    <row r="5799" spans="8:8" x14ac:dyDescent="0.25">
      <c r="H5799" s="169"/>
    </row>
    <row r="5800" spans="8:8" x14ac:dyDescent="0.25">
      <c r="H5800" s="169"/>
    </row>
    <row r="5801" spans="8:8" x14ac:dyDescent="0.25">
      <c r="H5801" s="169"/>
    </row>
    <row r="5802" spans="8:8" x14ac:dyDescent="0.25">
      <c r="H5802" s="169"/>
    </row>
    <row r="5803" spans="8:8" x14ac:dyDescent="0.25">
      <c r="H5803" s="169"/>
    </row>
    <row r="5804" spans="8:8" x14ac:dyDescent="0.25">
      <c r="H5804" s="169"/>
    </row>
    <row r="5805" spans="8:8" x14ac:dyDescent="0.25">
      <c r="H5805" s="169"/>
    </row>
    <row r="5806" spans="8:8" x14ac:dyDescent="0.25">
      <c r="H5806" s="169"/>
    </row>
    <row r="5807" spans="8:8" x14ac:dyDescent="0.25">
      <c r="H5807" s="169"/>
    </row>
    <row r="5808" spans="8:8" x14ac:dyDescent="0.25">
      <c r="H5808" s="169"/>
    </row>
    <row r="5809" spans="8:8" x14ac:dyDescent="0.25">
      <c r="H5809" s="169"/>
    </row>
    <row r="5810" spans="8:8" x14ac:dyDescent="0.25">
      <c r="H5810" s="169"/>
    </row>
    <row r="5811" spans="8:8" x14ac:dyDescent="0.25">
      <c r="H5811" s="169"/>
    </row>
    <row r="5812" spans="8:8" x14ac:dyDescent="0.25">
      <c r="H5812" s="169"/>
    </row>
    <row r="5813" spans="8:8" x14ac:dyDescent="0.25">
      <c r="H5813" s="169"/>
    </row>
    <row r="5814" spans="8:8" x14ac:dyDescent="0.25">
      <c r="H5814" s="169"/>
    </row>
    <row r="5815" spans="8:8" x14ac:dyDescent="0.25">
      <c r="H5815" s="169"/>
    </row>
    <row r="5816" spans="8:8" x14ac:dyDescent="0.25">
      <c r="H5816" s="169"/>
    </row>
    <row r="5817" spans="8:8" x14ac:dyDescent="0.25">
      <c r="H5817" s="169"/>
    </row>
    <row r="5818" spans="8:8" x14ac:dyDescent="0.25">
      <c r="H5818" s="169"/>
    </row>
    <row r="5819" spans="8:8" x14ac:dyDescent="0.25">
      <c r="H5819" s="169"/>
    </row>
    <row r="5820" spans="8:8" x14ac:dyDescent="0.25">
      <c r="H5820" s="169"/>
    </row>
    <row r="5821" spans="8:8" x14ac:dyDescent="0.25">
      <c r="H5821" s="169"/>
    </row>
    <row r="5822" spans="8:8" x14ac:dyDescent="0.25">
      <c r="H5822" s="169"/>
    </row>
    <row r="5823" spans="8:8" x14ac:dyDescent="0.25">
      <c r="H5823" s="169"/>
    </row>
    <row r="5824" spans="8:8" x14ac:dyDescent="0.25">
      <c r="H5824" s="169"/>
    </row>
    <row r="5825" spans="8:8" x14ac:dyDescent="0.25">
      <c r="H5825" s="169"/>
    </row>
    <row r="5826" spans="8:8" x14ac:dyDescent="0.25">
      <c r="H5826" s="169"/>
    </row>
    <row r="5827" spans="8:8" x14ac:dyDescent="0.25">
      <c r="H5827" s="169"/>
    </row>
    <row r="5828" spans="8:8" x14ac:dyDescent="0.25">
      <c r="H5828" s="169"/>
    </row>
    <row r="5829" spans="8:8" x14ac:dyDescent="0.25">
      <c r="H5829" s="169"/>
    </row>
    <row r="5830" spans="8:8" x14ac:dyDescent="0.25">
      <c r="H5830" s="169"/>
    </row>
    <row r="5831" spans="8:8" x14ac:dyDescent="0.25">
      <c r="H5831" s="169"/>
    </row>
    <row r="5832" spans="8:8" x14ac:dyDescent="0.25">
      <c r="H5832" s="169"/>
    </row>
    <row r="5833" spans="8:8" x14ac:dyDescent="0.25">
      <c r="H5833" s="169"/>
    </row>
    <row r="5834" spans="8:8" x14ac:dyDescent="0.25">
      <c r="H5834" s="169"/>
    </row>
    <row r="5835" spans="8:8" x14ac:dyDescent="0.25">
      <c r="H5835" s="169"/>
    </row>
    <row r="5836" spans="8:8" x14ac:dyDescent="0.25">
      <c r="H5836" s="169"/>
    </row>
    <row r="5837" spans="8:8" x14ac:dyDescent="0.25">
      <c r="H5837" s="169"/>
    </row>
    <row r="5838" spans="8:8" x14ac:dyDescent="0.25">
      <c r="H5838" s="169"/>
    </row>
    <row r="5839" spans="8:8" x14ac:dyDescent="0.25">
      <c r="H5839" s="169"/>
    </row>
    <row r="5840" spans="8:8" x14ac:dyDescent="0.25">
      <c r="H5840" s="169"/>
    </row>
    <row r="5841" spans="8:8" x14ac:dyDescent="0.25">
      <c r="H5841" s="169"/>
    </row>
    <row r="5842" spans="8:8" x14ac:dyDescent="0.25">
      <c r="H5842" s="169"/>
    </row>
    <row r="5843" spans="8:8" x14ac:dyDescent="0.25">
      <c r="H5843" s="169"/>
    </row>
    <row r="5844" spans="8:8" x14ac:dyDescent="0.25">
      <c r="H5844" s="169"/>
    </row>
    <row r="5845" spans="8:8" x14ac:dyDescent="0.25">
      <c r="H5845" s="169"/>
    </row>
    <row r="5846" spans="8:8" x14ac:dyDescent="0.25">
      <c r="H5846" s="169"/>
    </row>
    <row r="5847" spans="8:8" x14ac:dyDescent="0.25">
      <c r="H5847" s="169"/>
    </row>
    <row r="5848" spans="8:8" x14ac:dyDescent="0.25">
      <c r="H5848" s="169"/>
    </row>
    <row r="5849" spans="8:8" x14ac:dyDescent="0.25">
      <c r="H5849" s="169"/>
    </row>
    <row r="5850" spans="8:8" x14ac:dyDescent="0.25">
      <c r="H5850" s="169"/>
    </row>
    <row r="5851" spans="8:8" x14ac:dyDescent="0.25">
      <c r="H5851" s="169"/>
    </row>
    <row r="5852" spans="8:8" x14ac:dyDescent="0.25">
      <c r="H5852" s="169"/>
    </row>
    <row r="5853" spans="8:8" x14ac:dyDescent="0.25">
      <c r="H5853" s="169"/>
    </row>
    <row r="5854" spans="8:8" x14ac:dyDescent="0.25">
      <c r="H5854" s="169"/>
    </row>
    <row r="5855" spans="8:8" x14ac:dyDescent="0.25">
      <c r="H5855" s="169"/>
    </row>
    <row r="5856" spans="8:8" x14ac:dyDescent="0.25">
      <c r="H5856" s="169"/>
    </row>
    <row r="5857" spans="8:8" x14ac:dyDescent="0.25">
      <c r="H5857" s="169"/>
    </row>
    <row r="5858" spans="8:8" x14ac:dyDescent="0.25">
      <c r="H5858" s="169"/>
    </row>
    <row r="5859" spans="8:8" x14ac:dyDescent="0.25">
      <c r="H5859" s="169"/>
    </row>
    <row r="5860" spans="8:8" x14ac:dyDescent="0.25">
      <c r="H5860" s="169"/>
    </row>
    <row r="5861" spans="8:8" x14ac:dyDescent="0.25">
      <c r="H5861" s="169"/>
    </row>
    <row r="5862" spans="8:8" x14ac:dyDescent="0.25">
      <c r="H5862" s="169"/>
    </row>
    <row r="5863" spans="8:8" x14ac:dyDescent="0.25">
      <c r="H5863" s="169"/>
    </row>
    <row r="5864" spans="8:8" x14ac:dyDescent="0.25">
      <c r="H5864" s="169"/>
    </row>
    <row r="5865" spans="8:8" x14ac:dyDescent="0.25">
      <c r="H5865" s="169"/>
    </row>
    <row r="5866" spans="8:8" x14ac:dyDescent="0.25">
      <c r="H5866" s="169"/>
    </row>
    <row r="5867" spans="8:8" x14ac:dyDescent="0.25">
      <c r="H5867" s="169"/>
    </row>
    <row r="5868" spans="8:8" x14ac:dyDescent="0.25">
      <c r="H5868" s="169"/>
    </row>
    <row r="5869" spans="8:8" x14ac:dyDescent="0.25">
      <c r="H5869" s="169"/>
    </row>
    <row r="5870" spans="8:8" x14ac:dyDescent="0.25">
      <c r="H5870" s="169"/>
    </row>
    <row r="5871" spans="8:8" x14ac:dyDescent="0.25">
      <c r="H5871" s="169"/>
    </row>
    <row r="5872" spans="8:8" x14ac:dyDescent="0.25">
      <c r="H5872" s="169"/>
    </row>
    <row r="5873" spans="8:8" x14ac:dyDescent="0.25">
      <c r="H5873" s="169"/>
    </row>
    <row r="5874" spans="8:8" x14ac:dyDescent="0.25">
      <c r="H5874" s="169"/>
    </row>
    <row r="5875" spans="8:8" x14ac:dyDescent="0.25">
      <c r="H5875" s="169"/>
    </row>
    <row r="5876" spans="8:8" x14ac:dyDescent="0.25">
      <c r="H5876" s="169"/>
    </row>
    <row r="5877" spans="8:8" x14ac:dyDescent="0.25">
      <c r="H5877" s="169"/>
    </row>
    <row r="5878" spans="8:8" x14ac:dyDescent="0.25">
      <c r="H5878" s="169"/>
    </row>
    <row r="5879" spans="8:8" x14ac:dyDescent="0.25">
      <c r="H5879" s="169"/>
    </row>
    <row r="5880" spans="8:8" x14ac:dyDescent="0.25">
      <c r="H5880" s="169"/>
    </row>
    <row r="5881" spans="8:8" x14ac:dyDescent="0.25">
      <c r="H5881" s="169"/>
    </row>
    <row r="5882" spans="8:8" x14ac:dyDescent="0.25">
      <c r="H5882" s="169"/>
    </row>
    <row r="5883" spans="8:8" x14ac:dyDescent="0.25">
      <c r="H5883" s="169"/>
    </row>
    <row r="5884" spans="8:8" x14ac:dyDescent="0.25">
      <c r="H5884" s="169"/>
    </row>
    <row r="5885" spans="8:8" x14ac:dyDescent="0.25">
      <c r="H5885" s="169"/>
    </row>
    <row r="5886" spans="8:8" x14ac:dyDescent="0.25">
      <c r="H5886" s="169"/>
    </row>
    <row r="5887" spans="8:8" x14ac:dyDescent="0.25">
      <c r="H5887" s="169"/>
    </row>
    <row r="5888" spans="8:8" x14ac:dyDescent="0.25">
      <c r="H5888" s="169"/>
    </row>
    <row r="5889" spans="8:8" x14ac:dyDescent="0.25">
      <c r="H5889" s="169"/>
    </row>
    <row r="5890" spans="8:8" x14ac:dyDescent="0.25">
      <c r="H5890" s="169"/>
    </row>
    <row r="5891" spans="8:8" x14ac:dyDescent="0.25">
      <c r="H5891" s="169"/>
    </row>
    <row r="5892" spans="8:8" x14ac:dyDescent="0.25">
      <c r="H5892" s="169"/>
    </row>
    <row r="5893" spans="8:8" x14ac:dyDescent="0.25">
      <c r="H5893" s="169"/>
    </row>
    <row r="5894" spans="8:8" x14ac:dyDescent="0.25">
      <c r="H5894" s="169"/>
    </row>
    <row r="5895" spans="8:8" x14ac:dyDescent="0.25">
      <c r="H5895" s="169"/>
    </row>
    <row r="5896" spans="8:8" x14ac:dyDescent="0.25">
      <c r="H5896" s="169"/>
    </row>
    <row r="5897" spans="8:8" x14ac:dyDescent="0.25">
      <c r="H5897" s="169"/>
    </row>
    <row r="5898" spans="8:8" x14ac:dyDescent="0.25">
      <c r="H5898" s="169"/>
    </row>
    <row r="5899" spans="8:8" x14ac:dyDescent="0.25">
      <c r="H5899" s="169"/>
    </row>
    <row r="5900" spans="8:8" x14ac:dyDescent="0.25">
      <c r="H5900" s="169"/>
    </row>
    <row r="5901" spans="8:8" x14ac:dyDescent="0.25">
      <c r="H5901" s="169"/>
    </row>
    <row r="5902" spans="8:8" x14ac:dyDescent="0.25">
      <c r="H5902" s="169"/>
    </row>
    <row r="5903" spans="8:8" x14ac:dyDescent="0.25">
      <c r="H5903" s="169"/>
    </row>
    <row r="5904" spans="8:8" x14ac:dyDescent="0.25">
      <c r="H5904" s="169"/>
    </row>
    <row r="5905" spans="8:8" x14ac:dyDescent="0.25">
      <c r="H5905" s="169"/>
    </row>
    <row r="5906" spans="8:8" x14ac:dyDescent="0.25">
      <c r="H5906" s="169"/>
    </row>
    <row r="5907" spans="8:8" x14ac:dyDescent="0.25">
      <c r="H5907" s="169"/>
    </row>
    <row r="5908" spans="8:8" x14ac:dyDescent="0.25">
      <c r="H5908" s="169"/>
    </row>
    <row r="5909" spans="8:8" x14ac:dyDescent="0.25">
      <c r="H5909" s="169"/>
    </row>
    <row r="5910" spans="8:8" x14ac:dyDescent="0.25">
      <c r="H5910" s="169"/>
    </row>
    <row r="5911" spans="8:8" x14ac:dyDescent="0.25">
      <c r="H5911" s="169"/>
    </row>
    <row r="5912" spans="8:8" x14ac:dyDescent="0.25">
      <c r="H5912" s="169"/>
    </row>
    <row r="5913" spans="8:8" x14ac:dyDescent="0.25">
      <c r="H5913" s="169"/>
    </row>
    <row r="5914" spans="8:8" x14ac:dyDescent="0.25">
      <c r="H5914" s="169"/>
    </row>
    <row r="5915" spans="8:8" x14ac:dyDescent="0.25">
      <c r="H5915" s="169"/>
    </row>
    <row r="5916" spans="8:8" x14ac:dyDescent="0.25">
      <c r="H5916" s="169"/>
    </row>
    <row r="5917" spans="8:8" x14ac:dyDescent="0.25">
      <c r="H5917" s="169"/>
    </row>
    <row r="5918" spans="8:8" x14ac:dyDescent="0.25">
      <c r="H5918" s="169"/>
    </row>
    <row r="5919" spans="8:8" x14ac:dyDescent="0.25">
      <c r="H5919" s="169"/>
    </row>
    <row r="5920" spans="8:8" x14ac:dyDescent="0.25">
      <c r="H5920" s="169"/>
    </row>
    <row r="5921" spans="8:8" x14ac:dyDescent="0.25">
      <c r="H5921" s="169"/>
    </row>
    <row r="5922" spans="8:8" x14ac:dyDescent="0.25">
      <c r="H5922" s="169"/>
    </row>
    <row r="5923" spans="8:8" x14ac:dyDescent="0.25">
      <c r="H5923" s="169"/>
    </row>
    <row r="5924" spans="8:8" x14ac:dyDescent="0.25">
      <c r="H5924" s="169"/>
    </row>
    <row r="5925" spans="8:8" x14ac:dyDescent="0.25">
      <c r="H5925" s="169"/>
    </row>
    <row r="5926" spans="8:8" x14ac:dyDescent="0.25">
      <c r="H5926" s="169"/>
    </row>
    <row r="5927" spans="8:8" x14ac:dyDescent="0.25">
      <c r="H5927" s="169"/>
    </row>
    <row r="5928" spans="8:8" x14ac:dyDescent="0.25">
      <c r="H5928" s="169"/>
    </row>
    <row r="5929" spans="8:8" x14ac:dyDescent="0.25">
      <c r="H5929" s="169"/>
    </row>
    <row r="5930" spans="8:8" x14ac:dyDescent="0.25">
      <c r="H5930" s="169"/>
    </row>
    <row r="5931" spans="8:8" x14ac:dyDescent="0.25">
      <c r="H5931" s="169"/>
    </row>
    <row r="5932" spans="8:8" x14ac:dyDescent="0.25">
      <c r="H5932" s="169"/>
    </row>
    <row r="5933" spans="8:8" x14ac:dyDescent="0.25">
      <c r="H5933" s="169"/>
    </row>
    <row r="5934" spans="8:8" x14ac:dyDescent="0.25">
      <c r="H5934" s="169"/>
    </row>
    <row r="5935" spans="8:8" x14ac:dyDescent="0.25">
      <c r="H5935" s="169"/>
    </row>
    <row r="5936" spans="8:8" x14ac:dyDescent="0.25">
      <c r="H5936" s="169"/>
    </row>
    <row r="5937" spans="8:8" x14ac:dyDescent="0.25">
      <c r="H5937" s="169"/>
    </row>
    <row r="5938" spans="8:8" x14ac:dyDescent="0.25">
      <c r="H5938" s="169"/>
    </row>
    <row r="5939" spans="8:8" x14ac:dyDescent="0.25">
      <c r="H5939" s="169"/>
    </row>
    <row r="5940" spans="8:8" x14ac:dyDescent="0.25">
      <c r="H5940" s="169"/>
    </row>
    <row r="5941" spans="8:8" x14ac:dyDescent="0.25">
      <c r="H5941" s="169"/>
    </row>
    <row r="5942" spans="8:8" x14ac:dyDescent="0.25">
      <c r="H5942" s="169"/>
    </row>
    <row r="5943" spans="8:8" x14ac:dyDescent="0.25">
      <c r="H5943" s="169"/>
    </row>
    <row r="5944" spans="8:8" x14ac:dyDescent="0.25">
      <c r="H5944" s="169"/>
    </row>
    <row r="5945" spans="8:8" x14ac:dyDescent="0.25">
      <c r="H5945" s="169"/>
    </row>
    <row r="5946" spans="8:8" x14ac:dyDescent="0.25">
      <c r="H5946" s="169"/>
    </row>
    <row r="5947" spans="8:8" x14ac:dyDescent="0.25">
      <c r="H5947" s="169"/>
    </row>
    <row r="5948" spans="8:8" x14ac:dyDescent="0.25">
      <c r="H5948" s="169"/>
    </row>
    <row r="5949" spans="8:8" x14ac:dyDescent="0.25">
      <c r="H5949" s="169"/>
    </row>
    <row r="5950" spans="8:8" x14ac:dyDescent="0.25">
      <c r="H5950" s="169"/>
    </row>
    <row r="5951" spans="8:8" x14ac:dyDescent="0.25">
      <c r="H5951" s="169"/>
    </row>
    <row r="5952" spans="8:8" x14ac:dyDescent="0.25">
      <c r="H5952" s="169"/>
    </row>
    <row r="5953" spans="8:8" x14ac:dyDescent="0.25">
      <c r="H5953" s="169"/>
    </row>
    <row r="5954" spans="8:8" x14ac:dyDescent="0.25">
      <c r="H5954" s="169"/>
    </row>
    <row r="5955" spans="8:8" x14ac:dyDescent="0.25">
      <c r="H5955" s="169"/>
    </row>
    <row r="5956" spans="8:8" x14ac:dyDescent="0.25">
      <c r="H5956" s="169"/>
    </row>
    <row r="5957" spans="8:8" x14ac:dyDescent="0.25">
      <c r="H5957" s="169"/>
    </row>
    <row r="5958" spans="8:8" x14ac:dyDescent="0.25">
      <c r="H5958" s="169"/>
    </row>
    <row r="5959" spans="8:8" x14ac:dyDescent="0.25">
      <c r="H5959" s="169"/>
    </row>
    <row r="5960" spans="8:8" x14ac:dyDescent="0.25">
      <c r="H5960" s="169"/>
    </row>
    <row r="5961" spans="8:8" x14ac:dyDescent="0.25">
      <c r="H5961" s="169"/>
    </row>
    <row r="5962" spans="8:8" x14ac:dyDescent="0.25">
      <c r="H5962" s="169"/>
    </row>
    <row r="5963" spans="8:8" x14ac:dyDescent="0.25">
      <c r="H5963" s="169"/>
    </row>
    <row r="5964" spans="8:8" x14ac:dyDescent="0.25">
      <c r="H5964" s="169"/>
    </row>
    <row r="5965" spans="8:8" x14ac:dyDescent="0.25">
      <c r="H5965" s="169"/>
    </row>
    <row r="5966" spans="8:8" x14ac:dyDescent="0.25">
      <c r="H5966" s="169"/>
    </row>
    <row r="5967" spans="8:8" x14ac:dyDescent="0.25">
      <c r="H5967" s="169"/>
    </row>
    <row r="5968" spans="8:8" x14ac:dyDescent="0.25">
      <c r="H5968" s="169"/>
    </row>
    <row r="5969" spans="8:8" x14ac:dyDescent="0.25">
      <c r="H5969" s="169"/>
    </row>
    <row r="5970" spans="8:8" x14ac:dyDescent="0.25">
      <c r="H5970" s="169"/>
    </row>
    <row r="5971" spans="8:8" x14ac:dyDescent="0.25">
      <c r="H5971" s="169"/>
    </row>
    <row r="5972" spans="8:8" x14ac:dyDescent="0.25">
      <c r="H5972" s="169"/>
    </row>
    <row r="5973" spans="8:8" x14ac:dyDescent="0.25">
      <c r="H5973" s="169"/>
    </row>
    <row r="5974" spans="8:8" x14ac:dyDescent="0.25">
      <c r="H5974" s="169"/>
    </row>
    <row r="5975" spans="8:8" x14ac:dyDescent="0.25">
      <c r="H5975" s="169"/>
    </row>
    <row r="5976" spans="8:8" x14ac:dyDescent="0.25">
      <c r="H5976" s="169"/>
    </row>
    <row r="5977" spans="8:8" x14ac:dyDescent="0.25">
      <c r="H5977" s="169"/>
    </row>
    <row r="5978" spans="8:8" x14ac:dyDescent="0.25">
      <c r="H5978" s="169"/>
    </row>
    <row r="5979" spans="8:8" x14ac:dyDescent="0.25">
      <c r="H5979" s="169"/>
    </row>
    <row r="5980" spans="8:8" x14ac:dyDescent="0.25">
      <c r="H5980" s="169"/>
    </row>
    <row r="5981" spans="8:8" x14ac:dyDescent="0.25">
      <c r="H5981" s="169"/>
    </row>
    <row r="5982" spans="8:8" x14ac:dyDescent="0.25">
      <c r="H5982" s="169"/>
    </row>
    <row r="5983" spans="8:8" x14ac:dyDescent="0.25">
      <c r="H5983" s="169"/>
    </row>
    <row r="5984" spans="8:8" x14ac:dyDescent="0.25">
      <c r="H5984" s="169"/>
    </row>
    <row r="5985" spans="8:8" x14ac:dyDescent="0.25">
      <c r="H5985" s="169"/>
    </row>
    <row r="5986" spans="8:8" x14ac:dyDescent="0.25">
      <c r="H5986" s="169"/>
    </row>
    <row r="5987" spans="8:8" x14ac:dyDescent="0.25">
      <c r="H5987" s="169"/>
    </row>
    <row r="5988" spans="8:8" x14ac:dyDescent="0.25">
      <c r="H5988" s="169"/>
    </row>
    <row r="5989" spans="8:8" x14ac:dyDescent="0.25">
      <c r="H5989" s="169"/>
    </row>
    <row r="5990" spans="8:8" x14ac:dyDescent="0.25">
      <c r="H5990" s="169"/>
    </row>
    <row r="5991" spans="8:8" x14ac:dyDescent="0.25">
      <c r="H5991" s="169"/>
    </row>
    <row r="5992" spans="8:8" x14ac:dyDescent="0.25">
      <c r="H5992" s="169"/>
    </row>
    <row r="5993" spans="8:8" x14ac:dyDescent="0.25">
      <c r="H5993" s="169"/>
    </row>
    <row r="5994" spans="8:8" x14ac:dyDescent="0.25">
      <c r="H5994" s="169"/>
    </row>
    <row r="5995" spans="8:8" x14ac:dyDescent="0.25">
      <c r="H5995" s="169"/>
    </row>
    <row r="5996" spans="8:8" x14ac:dyDescent="0.25">
      <c r="H5996" s="169"/>
    </row>
    <row r="5997" spans="8:8" x14ac:dyDescent="0.25">
      <c r="H5997" s="169"/>
    </row>
    <row r="5998" spans="8:8" x14ac:dyDescent="0.25">
      <c r="H5998" s="169"/>
    </row>
    <row r="5999" spans="8:8" x14ac:dyDescent="0.25">
      <c r="H5999" s="169"/>
    </row>
    <row r="6000" spans="8:8" x14ac:dyDescent="0.25">
      <c r="H6000" s="169"/>
    </row>
    <row r="6001" spans="8:8" x14ac:dyDescent="0.25">
      <c r="H6001" s="169"/>
    </row>
    <row r="6002" spans="8:8" x14ac:dyDescent="0.25">
      <c r="H6002" s="169"/>
    </row>
    <row r="6003" spans="8:8" x14ac:dyDescent="0.25">
      <c r="H6003" s="169"/>
    </row>
    <row r="6004" spans="8:8" x14ac:dyDescent="0.25">
      <c r="H6004" s="169"/>
    </row>
    <row r="6005" spans="8:8" x14ac:dyDescent="0.25">
      <c r="H6005" s="169"/>
    </row>
    <row r="6006" spans="8:8" x14ac:dyDescent="0.25">
      <c r="H6006" s="169"/>
    </row>
    <row r="6007" spans="8:8" x14ac:dyDescent="0.25">
      <c r="H6007" s="169"/>
    </row>
    <row r="6008" spans="8:8" x14ac:dyDescent="0.25">
      <c r="H6008" s="169"/>
    </row>
    <row r="6009" spans="8:8" x14ac:dyDescent="0.25">
      <c r="H6009" s="169"/>
    </row>
    <row r="6010" spans="8:8" x14ac:dyDescent="0.25">
      <c r="H6010" s="169"/>
    </row>
    <row r="6011" spans="8:8" x14ac:dyDescent="0.25">
      <c r="H6011" s="169"/>
    </row>
    <row r="6012" spans="8:8" x14ac:dyDescent="0.25">
      <c r="H6012" s="169"/>
    </row>
    <row r="6013" spans="8:8" x14ac:dyDescent="0.25">
      <c r="H6013" s="169"/>
    </row>
    <row r="6014" spans="8:8" x14ac:dyDescent="0.25">
      <c r="H6014" s="169"/>
    </row>
    <row r="6015" spans="8:8" x14ac:dyDescent="0.25">
      <c r="H6015" s="169"/>
    </row>
    <row r="6016" spans="8:8" x14ac:dyDescent="0.25">
      <c r="H6016" s="169"/>
    </row>
    <row r="6017" spans="8:8" x14ac:dyDescent="0.25">
      <c r="H6017" s="169"/>
    </row>
    <row r="6018" spans="8:8" x14ac:dyDescent="0.25">
      <c r="H6018" s="169"/>
    </row>
    <row r="6019" spans="8:8" x14ac:dyDescent="0.25">
      <c r="H6019" s="169"/>
    </row>
    <row r="6020" spans="8:8" x14ac:dyDescent="0.25">
      <c r="H6020" s="169"/>
    </row>
    <row r="6021" spans="8:8" x14ac:dyDescent="0.25">
      <c r="H6021" s="169"/>
    </row>
    <row r="6022" spans="8:8" x14ac:dyDescent="0.25">
      <c r="H6022" s="169"/>
    </row>
    <row r="6023" spans="8:8" x14ac:dyDescent="0.25">
      <c r="H6023" s="169"/>
    </row>
    <row r="6024" spans="8:8" x14ac:dyDescent="0.25">
      <c r="H6024" s="169"/>
    </row>
    <row r="6025" spans="8:8" x14ac:dyDescent="0.25">
      <c r="H6025" s="169"/>
    </row>
    <row r="6026" spans="8:8" x14ac:dyDescent="0.25">
      <c r="H6026" s="169"/>
    </row>
    <row r="6027" spans="8:8" x14ac:dyDescent="0.25">
      <c r="H6027" s="169"/>
    </row>
    <row r="6028" spans="8:8" x14ac:dyDescent="0.25">
      <c r="H6028" s="169"/>
    </row>
    <row r="6029" spans="8:8" x14ac:dyDescent="0.25">
      <c r="H6029" s="169"/>
    </row>
    <row r="6030" spans="8:8" x14ac:dyDescent="0.25">
      <c r="H6030" s="169"/>
    </row>
    <row r="6031" spans="8:8" x14ac:dyDescent="0.25">
      <c r="H6031" s="169"/>
    </row>
    <row r="6032" spans="8:8" x14ac:dyDescent="0.25">
      <c r="H6032" s="169"/>
    </row>
    <row r="6033" spans="8:8" x14ac:dyDescent="0.25">
      <c r="H6033" s="169"/>
    </row>
    <row r="6034" spans="8:8" x14ac:dyDescent="0.25">
      <c r="H6034" s="169"/>
    </row>
    <row r="6035" spans="8:8" x14ac:dyDescent="0.25">
      <c r="H6035" s="169"/>
    </row>
    <row r="6036" spans="8:8" x14ac:dyDescent="0.25">
      <c r="H6036" s="169"/>
    </row>
    <row r="6037" spans="8:8" x14ac:dyDescent="0.25">
      <c r="H6037" s="169"/>
    </row>
    <row r="6038" spans="8:8" x14ac:dyDescent="0.25">
      <c r="H6038" s="169"/>
    </row>
    <row r="6039" spans="8:8" x14ac:dyDescent="0.25">
      <c r="H6039" s="169"/>
    </row>
    <row r="6040" spans="8:8" x14ac:dyDescent="0.25">
      <c r="H6040" s="169"/>
    </row>
    <row r="6041" spans="8:8" x14ac:dyDescent="0.25">
      <c r="H6041" s="169"/>
    </row>
    <row r="6042" spans="8:8" x14ac:dyDescent="0.25">
      <c r="H6042" s="169"/>
    </row>
    <row r="6043" spans="8:8" x14ac:dyDescent="0.25">
      <c r="H6043" s="169"/>
    </row>
    <row r="6044" spans="8:8" x14ac:dyDescent="0.25">
      <c r="H6044" s="169"/>
    </row>
    <row r="6045" spans="8:8" x14ac:dyDescent="0.25">
      <c r="H6045" s="169"/>
    </row>
    <row r="6046" spans="8:8" x14ac:dyDescent="0.25">
      <c r="H6046" s="169"/>
    </row>
    <row r="6047" spans="8:8" x14ac:dyDescent="0.25">
      <c r="H6047" s="169"/>
    </row>
    <row r="6048" spans="8:8" x14ac:dyDescent="0.25">
      <c r="H6048" s="169"/>
    </row>
    <row r="6049" spans="8:8" x14ac:dyDescent="0.25">
      <c r="H6049" s="169"/>
    </row>
    <row r="6050" spans="8:8" x14ac:dyDescent="0.25">
      <c r="H6050" s="169"/>
    </row>
    <row r="6051" spans="8:8" x14ac:dyDescent="0.25">
      <c r="H6051" s="169"/>
    </row>
    <row r="6052" spans="8:8" x14ac:dyDescent="0.25">
      <c r="H6052" s="169"/>
    </row>
    <row r="6053" spans="8:8" x14ac:dyDescent="0.25">
      <c r="H6053" s="169"/>
    </row>
    <row r="6054" spans="8:8" x14ac:dyDescent="0.25">
      <c r="H6054" s="169"/>
    </row>
    <row r="6055" spans="8:8" x14ac:dyDescent="0.25">
      <c r="H6055" s="169"/>
    </row>
    <row r="6056" spans="8:8" x14ac:dyDescent="0.25">
      <c r="H6056" s="169"/>
    </row>
    <row r="6057" spans="8:8" x14ac:dyDescent="0.25">
      <c r="H6057" s="169"/>
    </row>
    <row r="6058" spans="8:8" x14ac:dyDescent="0.25">
      <c r="H6058" s="169"/>
    </row>
    <row r="6059" spans="8:8" x14ac:dyDescent="0.25">
      <c r="H6059" s="169"/>
    </row>
    <row r="6060" spans="8:8" x14ac:dyDescent="0.25">
      <c r="H6060" s="169"/>
    </row>
    <row r="6061" spans="8:8" x14ac:dyDescent="0.25">
      <c r="H6061" s="169"/>
    </row>
    <row r="6062" spans="8:8" x14ac:dyDescent="0.25">
      <c r="H6062" s="169"/>
    </row>
    <row r="6063" spans="8:8" x14ac:dyDescent="0.25">
      <c r="H6063" s="169"/>
    </row>
    <row r="6064" spans="8:8" x14ac:dyDescent="0.25">
      <c r="H6064" s="169"/>
    </row>
    <row r="6065" spans="8:8" x14ac:dyDescent="0.25">
      <c r="H6065" s="169"/>
    </row>
    <row r="6066" spans="8:8" x14ac:dyDescent="0.25">
      <c r="H6066" s="169"/>
    </row>
    <row r="6067" spans="8:8" x14ac:dyDescent="0.25">
      <c r="H6067" s="169"/>
    </row>
    <row r="6068" spans="8:8" x14ac:dyDescent="0.25">
      <c r="H6068" s="169"/>
    </row>
    <row r="6069" spans="8:8" x14ac:dyDescent="0.25">
      <c r="H6069" s="169"/>
    </row>
    <row r="6070" spans="8:8" x14ac:dyDescent="0.25">
      <c r="H6070" s="169"/>
    </row>
    <row r="6071" spans="8:8" x14ac:dyDescent="0.25">
      <c r="H6071" s="169"/>
    </row>
    <row r="6072" spans="8:8" x14ac:dyDescent="0.25">
      <c r="H6072" s="169"/>
    </row>
    <row r="6073" spans="8:8" x14ac:dyDescent="0.25">
      <c r="H6073" s="169"/>
    </row>
    <row r="6074" spans="8:8" x14ac:dyDescent="0.25">
      <c r="H6074" s="169"/>
    </row>
    <row r="6075" spans="8:8" x14ac:dyDescent="0.25">
      <c r="H6075" s="169"/>
    </row>
    <row r="6076" spans="8:8" x14ac:dyDescent="0.25">
      <c r="H6076" s="169"/>
    </row>
    <row r="6077" spans="8:8" x14ac:dyDescent="0.25">
      <c r="H6077" s="169"/>
    </row>
    <row r="6078" spans="8:8" x14ac:dyDescent="0.25">
      <c r="H6078" s="169"/>
    </row>
    <row r="6079" spans="8:8" x14ac:dyDescent="0.25">
      <c r="H6079" s="169"/>
    </row>
    <row r="6080" spans="8:8" x14ac:dyDescent="0.25">
      <c r="H6080" s="169"/>
    </row>
    <row r="6081" spans="8:8" x14ac:dyDescent="0.25">
      <c r="H6081" s="169"/>
    </row>
    <row r="6082" spans="8:8" x14ac:dyDescent="0.25">
      <c r="H6082" s="169"/>
    </row>
    <row r="6083" spans="8:8" x14ac:dyDescent="0.25">
      <c r="H6083" s="169"/>
    </row>
    <row r="6084" spans="8:8" x14ac:dyDescent="0.25">
      <c r="H6084" s="169"/>
    </row>
    <row r="6085" spans="8:8" x14ac:dyDescent="0.25">
      <c r="H6085" s="169"/>
    </row>
    <row r="6086" spans="8:8" x14ac:dyDescent="0.25">
      <c r="H6086" s="169"/>
    </row>
    <row r="6087" spans="8:8" x14ac:dyDescent="0.25">
      <c r="H6087" s="169"/>
    </row>
    <row r="6088" spans="8:8" x14ac:dyDescent="0.25">
      <c r="H6088" s="169"/>
    </row>
    <row r="6089" spans="8:8" x14ac:dyDescent="0.25">
      <c r="H6089" s="169"/>
    </row>
    <row r="6090" spans="8:8" x14ac:dyDescent="0.25">
      <c r="H6090" s="169"/>
    </row>
    <row r="6091" spans="8:8" x14ac:dyDescent="0.25">
      <c r="H6091" s="169"/>
    </row>
    <row r="6092" spans="8:8" x14ac:dyDescent="0.25">
      <c r="H6092" s="169"/>
    </row>
    <row r="6093" spans="8:8" x14ac:dyDescent="0.25">
      <c r="H6093" s="169"/>
    </row>
    <row r="6094" spans="8:8" x14ac:dyDescent="0.25">
      <c r="H6094" s="169"/>
    </row>
    <row r="6095" spans="8:8" x14ac:dyDescent="0.25">
      <c r="H6095" s="169"/>
    </row>
    <row r="6096" spans="8:8" x14ac:dyDescent="0.25">
      <c r="H6096" s="169"/>
    </row>
    <row r="6097" spans="8:8" x14ac:dyDescent="0.25">
      <c r="H6097" s="169"/>
    </row>
    <row r="6098" spans="8:8" x14ac:dyDescent="0.25">
      <c r="H6098" s="169"/>
    </row>
    <row r="6099" spans="8:8" x14ac:dyDescent="0.25">
      <c r="H6099" s="169"/>
    </row>
    <row r="6100" spans="8:8" x14ac:dyDescent="0.25">
      <c r="H6100" s="169"/>
    </row>
    <row r="6101" spans="8:8" x14ac:dyDescent="0.25">
      <c r="H6101" s="169"/>
    </row>
    <row r="6102" spans="8:8" x14ac:dyDescent="0.25">
      <c r="H6102" s="169"/>
    </row>
    <row r="6103" spans="8:8" x14ac:dyDescent="0.25">
      <c r="H6103" s="169"/>
    </row>
    <row r="6104" spans="8:8" x14ac:dyDescent="0.25">
      <c r="H6104" s="169"/>
    </row>
    <row r="6105" spans="8:8" x14ac:dyDescent="0.25">
      <c r="H6105" s="169"/>
    </row>
    <row r="6106" spans="8:8" x14ac:dyDescent="0.25">
      <c r="H6106" s="169"/>
    </row>
    <row r="6107" spans="8:8" x14ac:dyDescent="0.25">
      <c r="H6107" s="169"/>
    </row>
    <row r="6108" spans="8:8" x14ac:dyDescent="0.25">
      <c r="H6108" s="169"/>
    </row>
    <row r="6109" spans="8:8" x14ac:dyDescent="0.25">
      <c r="H6109" s="169"/>
    </row>
    <row r="6110" spans="8:8" x14ac:dyDescent="0.25">
      <c r="H6110" s="169"/>
    </row>
    <row r="6111" spans="8:8" x14ac:dyDescent="0.25">
      <c r="H6111" s="169"/>
    </row>
    <row r="6112" spans="8:8" x14ac:dyDescent="0.25">
      <c r="H6112" s="169"/>
    </row>
    <row r="6113" spans="8:8" x14ac:dyDescent="0.25">
      <c r="H6113" s="169"/>
    </row>
    <row r="6114" spans="8:8" x14ac:dyDescent="0.25">
      <c r="H6114" s="169"/>
    </row>
    <row r="6115" spans="8:8" x14ac:dyDescent="0.25">
      <c r="H6115" s="169"/>
    </row>
    <row r="6116" spans="8:8" x14ac:dyDescent="0.25">
      <c r="H6116" s="169"/>
    </row>
    <row r="6117" spans="8:8" x14ac:dyDescent="0.25">
      <c r="H6117" s="169"/>
    </row>
    <row r="6118" spans="8:8" x14ac:dyDescent="0.25">
      <c r="H6118" s="169"/>
    </row>
    <row r="6119" spans="8:8" x14ac:dyDescent="0.25">
      <c r="H6119" s="169"/>
    </row>
    <row r="6120" spans="8:8" x14ac:dyDescent="0.25">
      <c r="H6120" s="169"/>
    </row>
    <row r="6121" spans="8:8" x14ac:dyDescent="0.25">
      <c r="H6121" s="169"/>
    </row>
    <row r="6122" spans="8:8" x14ac:dyDescent="0.25">
      <c r="H6122" s="169"/>
    </row>
    <row r="6123" spans="8:8" x14ac:dyDescent="0.25">
      <c r="H6123" s="169"/>
    </row>
    <row r="6124" spans="8:8" x14ac:dyDescent="0.25">
      <c r="H6124" s="169"/>
    </row>
    <row r="6125" spans="8:8" x14ac:dyDescent="0.25">
      <c r="H6125" s="169"/>
    </row>
    <row r="6126" spans="8:8" x14ac:dyDescent="0.25">
      <c r="H6126" s="169"/>
    </row>
    <row r="6127" spans="8:8" x14ac:dyDescent="0.25">
      <c r="H6127" s="169"/>
    </row>
    <row r="6128" spans="8:8" x14ac:dyDescent="0.25">
      <c r="H6128" s="169"/>
    </row>
    <row r="6129" spans="8:8" x14ac:dyDescent="0.25">
      <c r="H6129" s="169"/>
    </row>
    <row r="6130" spans="8:8" x14ac:dyDescent="0.25">
      <c r="H6130" s="169"/>
    </row>
    <row r="6131" spans="8:8" x14ac:dyDescent="0.25">
      <c r="H6131" s="169"/>
    </row>
    <row r="6132" spans="8:8" x14ac:dyDescent="0.25">
      <c r="H6132" s="169"/>
    </row>
    <row r="6133" spans="8:8" x14ac:dyDescent="0.25">
      <c r="H6133" s="169"/>
    </row>
    <row r="6134" spans="8:8" x14ac:dyDescent="0.25">
      <c r="H6134" s="169"/>
    </row>
    <row r="6135" spans="8:8" x14ac:dyDescent="0.25">
      <c r="H6135" s="169"/>
    </row>
    <row r="6136" spans="8:8" x14ac:dyDescent="0.25">
      <c r="H6136" s="169"/>
    </row>
    <row r="6137" spans="8:8" x14ac:dyDescent="0.25">
      <c r="H6137" s="169"/>
    </row>
    <row r="6138" spans="8:8" x14ac:dyDescent="0.25">
      <c r="H6138" s="169"/>
    </row>
    <row r="6139" spans="8:8" x14ac:dyDescent="0.25">
      <c r="H6139" s="169"/>
    </row>
    <row r="6140" spans="8:8" x14ac:dyDescent="0.25">
      <c r="H6140" s="169"/>
    </row>
    <row r="6141" spans="8:8" x14ac:dyDescent="0.25">
      <c r="H6141" s="169"/>
    </row>
    <row r="6142" spans="8:8" x14ac:dyDescent="0.25">
      <c r="H6142" s="169"/>
    </row>
    <row r="6143" spans="8:8" x14ac:dyDescent="0.25">
      <c r="H6143" s="169"/>
    </row>
    <row r="6144" spans="8:8" x14ac:dyDescent="0.25">
      <c r="H6144" s="169"/>
    </row>
    <row r="6145" spans="8:8" x14ac:dyDescent="0.25">
      <c r="H6145" s="169"/>
    </row>
    <row r="6146" spans="8:8" x14ac:dyDescent="0.25">
      <c r="H6146" s="169"/>
    </row>
    <row r="6147" spans="8:8" x14ac:dyDescent="0.25">
      <c r="H6147" s="169"/>
    </row>
    <row r="6148" spans="8:8" x14ac:dyDescent="0.25">
      <c r="H6148" s="169"/>
    </row>
    <row r="6149" spans="8:8" x14ac:dyDescent="0.25">
      <c r="H6149" s="169"/>
    </row>
    <row r="6150" spans="8:8" x14ac:dyDescent="0.25">
      <c r="H6150" s="169"/>
    </row>
    <row r="6151" spans="8:8" x14ac:dyDescent="0.25">
      <c r="H6151" s="169"/>
    </row>
    <row r="6152" spans="8:8" x14ac:dyDescent="0.25">
      <c r="H6152" s="169"/>
    </row>
    <row r="6153" spans="8:8" x14ac:dyDescent="0.25">
      <c r="H6153" s="169"/>
    </row>
    <row r="6154" spans="8:8" x14ac:dyDescent="0.25">
      <c r="H6154" s="169"/>
    </row>
    <row r="6155" spans="8:8" x14ac:dyDescent="0.25">
      <c r="H6155" s="169"/>
    </row>
    <row r="6156" spans="8:8" x14ac:dyDescent="0.25">
      <c r="H6156" s="169"/>
    </row>
    <row r="6157" spans="8:8" x14ac:dyDescent="0.25">
      <c r="H6157" s="169"/>
    </row>
    <row r="6158" spans="8:8" x14ac:dyDescent="0.25">
      <c r="H6158" s="169"/>
    </row>
    <row r="6159" spans="8:8" x14ac:dyDescent="0.25">
      <c r="H6159" s="169"/>
    </row>
    <row r="6160" spans="8:8" x14ac:dyDescent="0.25">
      <c r="H6160" s="169"/>
    </row>
    <row r="6161" spans="8:8" x14ac:dyDescent="0.25">
      <c r="H6161" s="169"/>
    </row>
    <row r="6162" spans="8:8" x14ac:dyDescent="0.25">
      <c r="H6162" s="169"/>
    </row>
    <row r="6163" spans="8:8" x14ac:dyDescent="0.25">
      <c r="H6163" s="169"/>
    </row>
    <row r="6164" spans="8:8" x14ac:dyDescent="0.25">
      <c r="H6164" s="169"/>
    </row>
    <row r="6165" spans="8:8" x14ac:dyDescent="0.25">
      <c r="H6165" s="169"/>
    </row>
    <row r="6166" spans="8:8" x14ac:dyDescent="0.25">
      <c r="H6166" s="169"/>
    </row>
    <row r="6167" spans="8:8" x14ac:dyDescent="0.25">
      <c r="H6167" s="169"/>
    </row>
    <row r="6168" spans="8:8" x14ac:dyDescent="0.25">
      <c r="H6168" s="169"/>
    </row>
    <row r="6169" spans="8:8" x14ac:dyDescent="0.25">
      <c r="H6169" s="169"/>
    </row>
    <row r="6170" spans="8:8" x14ac:dyDescent="0.25">
      <c r="H6170" s="169"/>
    </row>
    <row r="6171" spans="8:8" x14ac:dyDescent="0.25">
      <c r="H6171" s="169"/>
    </row>
    <row r="6172" spans="8:8" x14ac:dyDescent="0.25">
      <c r="H6172" s="169"/>
    </row>
    <row r="6173" spans="8:8" x14ac:dyDescent="0.25">
      <c r="H6173" s="169"/>
    </row>
    <row r="6174" spans="8:8" x14ac:dyDescent="0.25">
      <c r="H6174" s="169"/>
    </row>
    <row r="6175" spans="8:8" x14ac:dyDescent="0.25">
      <c r="H6175" s="169"/>
    </row>
    <row r="6176" spans="8:8" x14ac:dyDescent="0.25">
      <c r="H6176" s="169"/>
    </row>
    <row r="6177" spans="8:8" x14ac:dyDescent="0.25">
      <c r="H6177" s="169"/>
    </row>
    <row r="6178" spans="8:8" x14ac:dyDescent="0.25">
      <c r="H6178" s="169"/>
    </row>
    <row r="6179" spans="8:8" x14ac:dyDescent="0.25">
      <c r="H6179" s="169"/>
    </row>
    <row r="6180" spans="8:8" x14ac:dyDescent="0.25">
      <c r="H6180" s="169"/>
    </row>
    <row r="6181" spans="8:8" x14ac:dyDescent="0.25">
      <c r="H6181" s="169"/>
    </row>
    <row r="6182" spans="8:8" x14ac:dyDescent="0.25">
      <c r="H6182" s="169"/>
    </row>
    <row r="6183" spans="8:8" x14ac:dyDescent="0.25">
      <c r="H6183" s="169"/>
    </row>
    <row r="6184" spans="8:8" x14ac:dyDescent="0.25">
      <c r="H6184" s="169"/>
    </row>
    <row r="6185" spans="8:8" x14ac:dyDescent="0.25">
      <c r="H6185" s="169"/>
    </row>
    <row r="6186" spans="8:8" x14ac:dyDescent="0.25">
      <c r="H6186" s="169"/>
    </row>
    <row r="6187" spans="8:8" x14ac:dyDescent="0.25">
      <c r="H6187" s="169"/>
    </row>
    <row r="6188" spans="8:8" x14ac:dyDescent="0.25">
      <c r="H6188" s="169"/>
    </row>
    <row r="6189" spans="8:8" x14ac:dyDescent="0.25">
      <c r="H6189" s="169"/>
    </row>
    <row r="6190" spans="8:8" x14ac:dyDescent="0.25">
      <c r="H6190" s="169"/>
    </row>
    <row r="6191" spans="8:8" x14ac:dyDescent="0.25">
      <c r="H6191" s="169"/>
    </row>
    <row r="6192" spans="8:8" x14ac:dyDescent="0.25">
      <c r="H6192" s="169"/>
    </row>
    <row r="6193" spans="8:8" x14ac:dyDescent="0.25">
      <c r="H6193" s="169"/>
    </row>
    <row r="6194" spans="8:8" x14ac:dyDescent="0.25">
      <c r="H6194" s="169"/>
    </row>
    <row r="6195" spans="8:8" x14ac:dyDescent="0.25">
      <c r="H6195" s="169"/>
    </row>
    <row r="6196" spans="8:8" x14ac:dyDescent="0.25">
      <c r="H6196" s="169"/>
    </row>
    <row r="6197" spans="8:8" x14ac:dyDescent="0.25">
      <c r="H6197" s="169"/>
    </row>
    <row r="6198" spans="8:8" x14ac:dyDescent="0.25">
      <c r="H6198" s="169"/>
    </row>
    <row r="6199" spans="8:8" x14ac:dyDescent="0.25">
      <c r="H6199" s="169"/>
    </row>
    <row r="6200" spans="8:8" x14ac:dyDescent="0.25">
      <c r="H6200" s="169"/>
    </row>
    <row r="6201" spans="8:8" x14ac:dyDescent="0.25">
      <c r="H6201" s="169"/>
    </row>
    <row r="6202" spans="8:8" x14ac:dyDescent="0.25">
      <c r="H6202" s="169"/>
    </row>
    <row r="6203" spans="8:8" x14ac:dyDescent="0.25">
      <c r="H6203" s="169"/>
    </row>
    <row r="6204" spans="8:8" x14ac:dyDescent="0.25">
      <c r="H6204" s="169"/>
    </row>
    <row r="6205" spans="8:8" x14ac:dyDescent="0.25">
      <c r="H6205" s="169"/>
    </row>
    <row r="6206" spans="8:8" x14ac:dyDescent="0.25">
      <c r="H6206" s="169"/>
    </row>
    <row r="6207" spans="8:8" x14ac:dyDescent="0.25">
      <c r="H6207" s="169"/>
    </row>
    <row r="6208" spans="8:8" x14ac:dyDescent="0.25">
      <c r="H6208" s="169"/>
    </row>
    <row r="6209" spans="8:8" x14ac:dyDescent="0.25">
      <c r="H6209" s="169"/>
    </row>
    <row r="6210" spans="8:8" x14ac:dyDescent="0.25">
      <c r="H6210" s="169"/>
    </row>
    <row r="6211" spans="8:8" x14ac:dyDescent="0.25">
      <c r="H6211" s="169"/>
    </row>
    <row r="6212" spans="8:8" x14ac:dyDescent="0.25">
      <c r="H6212" s="169"/>
    </row>
    <row r="6213" spans="8:8" x14ac:dyDescent="0.25">
      <c r="H6213" s="169"/>
    </row>
    <row r="6214" spans="8:8" x14ac:dyDescent="0.25">
      <c r="H6214" s="169"/>
    </row>
    <row r="6215" spans="8:8" x14ac:dyDescent="0.25">
      <c r="H6215" s="169"/>
    </row>
    <row r="6216" spans="8:8" x14ac:dyDescent="0.25">
      <c r="H6216" s="169"/>
    </row>
    <row r="6217" spans="8:8" x14ac:dyDescent="0.25">
      <c r="H6217" s="169"/>
    </row>
    <row r="6218" spans="8:8" x14ac:dyDescent="0.25">
      <c r="H6218" s="169"/>
    </row>
    <row r="6219" spans="8:8" x14ac:dyDescent="0.25">
      <c r="H6219" s="169"/>
    </row>
    <row r="6220" spans="8:8" x14ac:dyDescent="0.25">
      <c r="H6220" s="169"/>
    </row>
    <row r="6221" spans="8:8" x14ac:dyDescent="0.25">
      <c r="H6221" s="169"/>
    </row>
    <row r="6222" spans="8:8" x14ac:dyDescent="0.25">
      <c r="H6222" s="169"/>
    </row>
    <row r="6223" spans="8:8" x14ac:dyDescent="0.25">
      <c r="H6223" s="169"/>
    </row>
    <row r="6224" spans="8:8" x14ac:dyDescent="0.25">
      <c r="H6224" s="169"/>
    </row>
    <row r="6225" spans="8:8" x14ac:dyDescent="0.25">
      <c r="H6225" s="169"/>
    </row>
    <row r="6226" spans="8:8" x14ac:dyDescent="0.25">
      <c r="H6226" s="169"/>
    </row>
    <row r="6227" spans="8:8" x14ac:dyDescent="0.25">
      <c r="H6227" s="169"/>
    </row>
    <row r="6228" spans="8:8" x14ac:dyDescent="0.25">
      <c r="H6228" s="169"/>
    </row>
    <row r="6229" spans="8:8" x14ac:dyDescent="0.25">
      <c r="H6229" s="169"/>
    </row>
    <row r="6230" spans="8:8" x14ac:dyDescent="0.25">
      <c r="H6230" s="169"/>
    </row>
    <row r="6231" spans="8:8" x14ac:dyDescent="0.25">
      <c r="H6231" s="169"/>
    </row>
    <row r="6232" spans="8:8" x14ac:dyDescent="0.25">
      <c r="H6232" s="169"/>
    </row>
    <row r="6233" spans="8:8" x14ac:dyDescent="0.25">
      <c r="H6233" s="169"/>
    </row>
    <row r="6234" spans="8:8" x14ac:dyDescent="0.25">
      <c r="H6234" s="169"/>
    </row>
    <row r="6235" spans="8:8" x14ac:dyDescent="0.25">
      <c r="H6235" s="169"/>
    </row>
    <row r="6236" spans="8:8" x14ac:dyDescent="0.25">
      <c r="H6236" s="169"/>
    </row>
    <row r="6237" spans="8:8" x14ac:dyDescent="0.25">
      <c r="H6237" s="169"/>
    </row>
    <row r="6238" spans="8:8" x14ac:dyDescent="0.25">
      <c r="H6238" s="169"/>
    </row>
    <row r="6239" spans="8:8" x14ac:dyDescent="0.25">
      <c r="H6239" s="169"/>
    </row>
    <row r="6240" spans="8:8" x14ac:dyDescent="0.25">
      <c r="H6240" s="169"/>
    </row>
    <row r="6241" spans="8:8" x14ac:dyDescent="0.25">
      <c r="H6241" s="169"/>
    </row>
    <row r="6242" spans="8:8" x14ac:dyDescent="0.25">
      <c r="H6242" s="169"/>
    </row>
    <row r="6243" spans="8:8" x14ac:dyDescent="0.25">
      <c r="H6243" s="169"/>
    </row>
    <row r="6244" spans="8:8" x14ac:dyDescent="0.25">
      <c r="H6244" s="169"/>
    </row>
    <row r="6245" spans="8:8" x14ac:dyDescent="0.25">
      <c r="H6245" s="169"/>
    </row>
    <row r="6246" spans="8:8" x14ac:dyDescent="0.25">
      <c r="H6246" s="169"/>
    </row>
    <row r="6247" spans="8:8" x14ac:dyDescent="0.25">
      <c r="H6247" s="169"/>
    </row>
    <row r="6248" spans="8:8" x14ac:dyDescent="0.25">
      <c r="H6248" s="169"/>
    </row>
    <row r="6249" spans="8:8" x14ac:dyDescent="0.25">
      <c r="H6249" s="169"/>
    </row>
    <row r="6250" spans="8:8" x14ac:dyDescent="0.25">
      <c r="H6250" s="169"/>
    </row>
    <row r="6251" spans="8:8" x14ac:dyDescent="0.25">
      <c r="H6251" s="169"/>
    </row>
    <row r="6252" spans="8:8" x14ac:dyDescent="0.25">
      <c r="H6252" s="169"/>
    </row>
    <row r="6253" spans="8:8" x14ac:dyDescent="0.25">
      <c r="H6253" s="169"/>
    </row>
    <row r="6254" spans="8:8" x14ac:dyDescent="0.25">
      <c r="H6254" s="169"/>
    </row>
    <row r="6255" spans="8:8" x14ac:dyDescent="0.25">
      <c r="H6255" s="169"/>
    </row>
    <row r="6256" spans="8:8" x14ac:dyDescent="0.25">
      <c r="H6256" s="169"/>
    </row>
    <row r="6257" spans="8:8" x14ac:dyDescent="0.25">
      <c r="H6257" s="169"/>
    </row>
    <row r="6258" spans="8:8" x14ac:dyDescent="0.25">
      <c r="H6258" s="169"/>
    </row>
    <row r="6259" spans="8:8" x14ac:dyDescent="0.25">
      <c r="H6259" s="169"/>
    </row>
    <row r="6260" spans="8:8" x14ac:dyDescent="0.25">
      <c r="H6260" s="169"/>
    </row>
    <row r="6261" spans="8:8" x14ac:dyDescent="0.25">
      <c r="H6261" s="169"/>
    </row>
    <row r="6262" spans="8:8" x14ac:dyDescent="0.25">
      <c r="H6262" s="169"/>
    </row>
    <row r="6263" spans="8:8" x14ac:dyDescent="0.25">
      <c r="H6263" s="169"/>
    </row>
    <row r="6264" spans="8:8" x14ac:dyDescent="0.25">
      <c r="H6264" s="169"/>
    </row>
    <row r="6265" spans="8:8" x14ac:dyDescent="0.25">
      <c r="H6265" s="169"/>
    </row>
    <row r="6266" spans="8:8" x14ac:dyDescent="0.25">
      <c r="H6266" s="169"/>
    </row>
    <row r="6267" spans="8:8" x14ac:dyDescent="0.25">
      <c r="H6267" s="169"/>
    </row>
    <row r="6268" spans="8:8" x14ac:dyDescent="0.25">
      <c r="H6268" s="169"/>
    </row>
    <row r="6269" spans="8:8" x14ac:dyDescent="0.25">
      <c r="H6269" s="169"/>
    </row>
    <row r="6270" spans="8:8" x14ac:dyDescent="0.25">
      <c r="H6270" s="169"/>
    </row>
    <row r="6271" spans="8:8" x14ac:dyDescent="0.25">
      <c r="H6271" s="169"/>
    </row>
    <row r="6272" spans="8:8" x14ac:dyDescent="0.25">
      <c r="H6272" s="169"/>
    </row>
    <row r="6273" spans="8:8" x14ac:dyDescent="0.25">
      <c r="H6273" s="169"/>
    </row>
    <row r="6274" spans="8:8" x14ac:dyDescent="0.25">
      <c r="H6274" s="169"/>
    </row>
    <row r="6275" spans="8:8" x14ac:dyDescent="0.25">
      <c r="H6275" s="169"/>
    </row>
    <row r="6276" spans="8:8" x14ac:dyDescent="0.25">
      <c r="H6276" s="169"/>
    </row>
    <row r="6277" spans="8:8" x14ac:dyDescent="0.25">
      <c r="H6277" s="169"/>
    </row>
    <row r="6278" spans="8:8" x14ac:dyDescent="0.25">
      <c r="H6278" s="169"/>
    </row>
    <row r="6279" spans="8:8" x14ac:dyDescent="0.25">
      <c r="H6279" s="169"/>
    </row>
    <row r="6280" spans="8:8" x14ac:dyDescent="0.25">
      <c r="H6280" s="169"/>
    </row>
    <row r="6281" spans="8:8" x14ac:dyDescent="0.25">
      <c r="H6281" s="169"/>
    </row>
    <row r="6282" spans="8:8" x14ac:dyDescent="0.25">
      <c r="H6282" s="169"/>
    </row>
    <row r="6283" spans="8:8" x14ac:dyDescent="0.25">
      <c r="H6283" s="169"/>
    </row>
    <row r="6284" spans="8:8" x14ac:dyDescent="0.25">
      <c r="H6284" s="169"/>
    </row>
    <row r="6285" spans="8:8" x14ac:dyDescent="0.25">
      <c r="H6285" s="169"/>
    </row>
    <row r="6286" spans="8:8" x14ac:dyDescent="0.25">
      <c r="H6286" s="169"/>
    </row>
    <row r="6287" spans="8:8" x14ac:dyDescent="0.25">
      <c r="H6287" s="169"/>
    </row>
    <row r="6288" spans="8:8" x14ac:dyDescent="0.25">
      <c r="H6288" s="169"/>
    </row>
    <row r="6289" spans="8:8" x14ac:dyDescent="0.25">
      <c r="H6289" s="169"/>
    </row>
    <row r="6290" spans="8:8" x14ac:dyDescent="0.25">
      <c r="H6290" s="169"/>
    </row>
    <row r="6291" spans="8:8" x14ac:dyDescent="0.25">
      <c r="H6291" s="169"/>
    </row>
    <row r="6292" spans="8:8" x14ac:dyDescent="0.25">
      <c r="H6292" s="169"/>
    </row>
    <row r="6293" spans="8:8" x14ac:dyDescent="0.25">
      <c r="H6293" s="169"/>
    </row>
    <row r="6294" spans="8:8" x14ac:dyDescent="0.25">
      <c r="H6294" s="169"/>
    </row>
    <row r="6295" spans="8:8" x14ac:dyDescent="0.25">
      <c r="H6295" s="169"/>
    </row>
    <row r="6296" spans="8:8" x14ac:dyDescent="0.25">
      <c r="H6296" s="169"/>
    </row>
    <row r="6297" spans="8:8" x14ac:dyDescent="0.25">
      <c r="H6297" s="169"/>
    </row>
    <row r="6298" spans="8:8" x14ac:dyDescent="0.25">
      <c r="H6298" s="169"/>
    </row>
    <row r="6299" spans="8:8" x14ac:dyDescent="0.25">
      <c r="H6299" s="169"/>
    </row>
    <row r="6300" spans="8:8" x14ac:dyDescent="0.25">
      <c r="H6300" s="169"/>
    </row>
    <row r="6301" spans="8:8" x14ac:dyDescent="0.25">
      <c r="H6301" s="169"/>
    </row>
    <row r="6302" spans="8:8" x14ac:dyDescent="0.25">
      <c r="H6302" s="169"/>
    </row>
    <row r="6303" spans="8:8" x14ac:dyDescent="0.25">
      <c r="H6303" s="169"/>
    </row>
    <row r="6304" spans="8:8" x14ac:dyDescent="0.25">
      <c r="H6304" s="169"/>
    </row>
    <row r="6305" spans="8:8" x14ac:dyDescent="0.25">
      <c r="H6305" s="169"/>
    </row>
    <row r="6306" spans="8:8" x14ac:dyDescent="0.25">
      <c r="H6306" s="169"/>
    </row>
    <row r="6307" spans="8:8" x14ac:dyDescent="0.25">
      <c r="H6307" s="169"/>
    </row>
    <row r="6308" spans="8:8" x14ac:dyDescent="0.25">
      <c r="H6308" s="169"/>
    </row>
    <row r="6309" spans="8:8" x14ac:dyDescent="0.25">
      <c r="H6309" s="169"/>
    </row>
    <row r="6310" spans="8:8" x14ac:dyDescent="0.25">
      <c r="H6310" s="169"/>
    </row>
    <row r="6311" spans="8:8" x14ac:dyDescent="0.25">
      <c r="H6311" s="169"/>
    </row>
    <row r="6312" spans="8:8" x14ac:dyDescent="0.25">
      <c r="H6312" s="169"/>
    </row>
    <row r="6313" spans="8:8" x14ac:dyDescent="0.25">
      <c r="H6313" s="169"/>
    </row>
    <row r="6314" spans="8:8" x14ac:dyDescent="0.25">
      <c r="H6314" s="169"/>
    </row>
    <row r="6315" spans="8:8" x14ac:dyDescent="0.25">
      <c r="H6315" s="169"/>
    </row>
    <row r="6316" spans="8:8" x14ac:dyDescent="0.25">
      <c r="H6316" s="169"/>
    </row>
    <row r="6317" spans="8:8" x14ac:dyDescent="0.25">
      <c r="H6317" s="169"/>
    </row>
    <row r="6318" spans="8:8" x14ac:dyDescent="0.25">
      <c r="H6318" s="169"/>
    </row>
    <row r="6319" spans="8:8" x14ac:dyDescent="0.25">
      <c r="H6319" s="169"/>
    </row>
    <row r="6320" spans="8:8" x14ac:dyDescent="0.25">
      <c r="H6320" s="169"/>
    </row>
    <row r="6321" spans="8:8" x14ac:dyDescent="0.25">
      <c r="H6321" s="169"/>
    </row>
    <row r="6322" spans="8:8" x14ac:dyDescent="0.25">
      <c r="H6322" s="169"/>
    </row>
    <row r="6323" spans="8:8" x14ac:dyDescent="0.25">
      <c r="H6323" s="169"/>
    </row>
    <row r="6324" spans="8:8" x14ac:dyDescent="0.25">
      <c r="H6324" s="169"/>
    </row>
    <row r="6325" spans="8:8" x14ac:dyDescent="0.25">
      <c r="H6325" s="169"/>
    </row>
    <row r="6326" spans="8:8" x14ac:dyDescent="0.25">
      <c r="H6326" s="169"/>
    </row>
    <row r="6327" spans="8:8" x14ac:dyDescent="0.25">
      <c r="H6327" s="169"/>
    </row>
    <row r="6328" spans="8:8" x14ac:dyDescent="0.25">
      <c r="H6328" s="169"/>
    </row>
    <row r="6329" spans="8:8" x14ac:dyDescent="0.25">
      <c r="H6329" s="169"/>
    </row>
    <row r="6330" spans="8:8" x14ac:dyDescent="0.25">
      <c r="H6330" s="169"/>
    </row>
    <row r="6331" spans="8:8" x14ac:dyDescent="0.25">
      <c r="H6331" s="169"/>
    </row>
    <row r="6332" spans="8:8" x14ac:dyDescent="0.25">
      <c r="H6332" s="169"/>
    </row>
    <row r="6333" spans="8:8" x14ac:dyDescent="0.25">
      <c r="H6333" s="169"/>
    </row>
    <row r="6334" spans="8:8" x14ac:dyDescent="0.25">
      <c r="H6334" s="169"/>
    </row>
    <row r="6335" spans="8:8" x14ac:dyDescent="0.25">
      <c r="H6335" s="169"/>
    </row>
    <row r="6336" spans="8:8" x14ac:dyDescent="0.25">
      <c r="H6336" s="169"/>
    </row>
    <row r="6337" spans="8:8" x14ac:dyDescent="0.25">
      <c r="H6337" s="169"/>
    </row>
    <row r="6338" spans="8:8" x14ac:dyDescent="0.25">
      <c r="H6338" s="169"/>
    </row>
    <row r="6339" spans="8:8" x14ac:dyDescent="0.25">
      <c r="H6339" s="169"/>
    </row>
    <row r="6340" spans="8:8" x14ac:dyDescent="0.25">
      <c r="H6340" s="169"/>
    </row>
    <row r="6341" spans="8:8" x14ac:dyDescent="0.25">
      <c r="H6341" s="169"/>
    </row>
    <row r="6342" spans="8:8" x14ac:dyDescent="0.25">
      <c r="H6342" s="169"/>
    </row>
    <row r="6343" spans="8:8" x14ac:dyDescent="0.25">
      <c r="H6343" s="169"/>
    </row>
    <row r="6344" spans="8:8" x14ac:dyDescent="0.25">
      <c r="H6344" s="169"/>
    </row>
    <row r="6345" spans="8:8" x14ac:dyDescent="0.25">
      <c r="H6345" s="169"/>
    </row>
    <row r="6346" spans="8:8" x14ac:dyDescent="0.25">
      <c r="H6346" s="169"/>
    </row>
    <row r="6347" spans="8:8" x14ac:dyDescent="0.25">
      <c r="H6347" s="169"/>
    </row>
    <row r="6348" spans="8:8" x14ac:dyDescent="0.25">
      <c r="H6348" s="169"/>
    </row>
    <row r="6349" spans="8:8" x14ac:dyDescent="0.25">
      <c r="H6349" s="169"/>
    </row>
    <row r="6350" spans="8:8" x14ac:dyDescent="0.25">
      <c r="H6350" s="169"/>
    </row>
    <row r="6351" spans="8:8" x14ac:dyDescent="0.25">
      <c r="H6351" s="169"/>
    </row>
    <row r="6352" spans="8:8" x14ac:dyDescent="0.25">
      <c r="H6352" s="169"/>
    </row>
    <row r="6353" spans="8:8" x14ac:dyDescent="0.25">
      <c r="H6353" s="169"/>
    </row>
    <row r="6354" spans="8:8" x14ac:dyDescent="0.25">
      <c r="H6354" s="169"/>
    </row>
    <row r="6355" spans="8:8" x14ac:dyDescent="0.25">
      <c r="H6355" s="169"/>
    </row>
    <row r="6356" spans="8:8" x14ac:dyDescent="0.25">
      <c r="H6356" s="169"/>
    </row>
    <row r="6357" spans="8:8" x14ac:dyDescent="0.25">
      <c r="H6357" s="169"/>
    </row>
    <row r="6358" spans="8:8" x14ac:dyDescent="0.25">
      <c r="H6358" s="169"/>
    </row>
    <row r="6359" spans="8:8" x14ac:dyDescent="0.25">
      <c r="H6359" s="169"/>
    </row>
    <row r="6360" spans="8:8" x14ac:dyDescent="0.25">
      <c r="H6360" s="169"/>
    </row>
    <row r="6361" spans="8:8" x14ac:dyDescent="0.25">
      <c r="H6361" s="169"/>
    </row>
    <row r="6362" spans="8:8" x14ac:dyDescent="0.25">
      <c r="H6362" s="169"/>
    </row>
    <row r="6363" spans="8:8" x14ac:dyDescent="0.25">
      <c r="H6363" s="169"/>
    </row>
    <row r="6364" spans="8:8" x14ac:dyDescent="0.25">
      <c r="H6364" s="169"/>
    </row>
    <row r="6365" spans="8:8" x14ac:dyDescent="0.25">
      <c r="H6365" s="169"/>
    </row>
    <row r="6366" spans="8:8" x14ac:dyDescent="0.25">
      <c r="H6366" s="169"/>
    </row>
    <row r="6367" spans="8:8" x14ac:dyDescent="0.25">
      <c r="H6367" s="169"/>
    </row>
    <row r="6368" spans="8:8" x14ac:dyDescent="0.25">
      <c r="H6368" s="169"/>
    </row>
    <row r="6369" spans="8:8" x14ac:dyDescent="0.25">
      <c r="H6369" s="169"/>
    </row>
    <row r="6370" spans="8:8" x14ac:dyDescent="0.25">
      <c r="H6370" s="169"/>
    </row>
    <row r="6371" spans="8:8" x14ac:dyDescent="0.25">
      <c r="H6371" s="169"/>
    </row>
    <row r="6372" spans="8:8" x14ac:dyDescent="0.25">
      <c r="H6372" s="169"/>
    </row>
    <row r="6373" spans="8:8" x14ac:dyDescent="0.25">
      <c r="H6373" s="169"/>
    </row>
    <row r="6374" spans="8:8" x14ac:dyDescent="0.25">
      <c r="H6374" s="169"/>
    </row>
    <row r="6375" spans="8:8" x14ac:dyDescent="0.25">
      <c r="H6375" s="169"/>
    </row>
    <row r="6376" spans="8:8" x14ac:dyDescent="0.25">
      <c r="H6376" s="169"/>
    </row>
    <row r="6377" spans="8:8" x14ac:dyDescent="0.25">
      <c r="H6377" s="169"/>
    </row>
    <row r="6378" spans="8:8" x14ac:dyDescent="0.25">
      <c r="H6378" s="169"/>
    </row>
    <row r="6379" spans="8:8" x14ac:dyDescent="0.25">
      <c r="H6379" s="169"/>
    </row>
    <row r="6380" spans="8:8" x14ac:dyDescent="0.25">
      <c r="H6380" s="169"/>
    </row>
    <row r="6381" spans="8:8" x14ac:dyDescent="0.25">
      <c r="H6381" s="169"/>
    </row>
    <row r="6382" spans="8:8" x14ac:dyDescent="0.25">
      <c r="H6382" s="169"/>
    </row>
    <row r="6383" spans="8:8" x14ac:dyDescent="0.25">
      <c r="H6383" s="169"/>
    </row>
    <row r="6384" spans="8:8" x14ac:dyDescent="0.25">
      <c r="H6384" s="169"/>
    </row>
    <row r="6385" spans="8:8" x14ac:dyDescent="0.25">
      <c r="H6385" s="169"/>
    </row>
    <row r="6386" spans="8:8" x14ac:dyDescent="0.25">
      <c r="H6386" s="169"/>
    </row>
    <row r="6387" spans="8:8" x14ac:dyDescent="0.25">
      <c r="H6387" s="169"/>
    </row>
    <row r="6388" spans="8:8" x14ac:dyDescent="0.25">
      <c r="H6388" s="169"/>
    </row>
    <row r="6389" spans="8:8" x14ac:dyDescent="0.25">
      <c r="H6389" s="169"/>
    </row>
    <row r="6390" spans="8:8" x14ac:dyDescent="0.25">
      <c r="H6390" s="169"/>
    </row>
    <row r="6391" spans="8:8" x14ac:dyDescent="0.25">
      <c r="H6391" s="169"/>
    </row>
    <row r="6392" spans="8:8" x14ac:dyDescent="0.25">
      <c r="H6392" s="169"/>
    </row>
    <row r="6393" spans="8:8" x14ac:dyDescent="0.25">
      <c r="H6393" s="169"/>
    </row>
    <row r="6394" spans="8:8" x14ac:dyDescent="0.25">
      <c r="H6394" s="169"/>
    </row>
    <row r="6395" spans="8:8" x14ac:dyDescent="0.25">
      <c r="H6395" s="169"/>
    </row>
    <row r="6396" spans="8:8" x14ac:dyDescent="0.25">
      <c r="H6396" s="169"/>
    </row>
    <row r="6397" spans="8:8" x14ac:dyDescent="0.25">
      <c r="H6397" s="169"/>
    </row>
    <row r="6398" spans="8:8" x14ac:dyDescent="0.25">
      <c r="H6398" s="169"/>
    </row>
    <row r="6399" spans="8:8" x14ac:dyDescent="0.25">
      <c r="H6399" s="169"/>
    </row>
    <row r="6400" spans="8:8" x14ac:dyDescent="0.25">
      <c r="H6400" s="169"/>
    </row>
    <row r="6401" spans="8:8" x14ac:dyDescent="0.25">
      <c r="H6401" s="169"/>
    </row>
    <row r="6402" spans="8:8" x14ac:dyDescent="0.25">
      <c r="H6402" s="169"/>
    </row>
    <row r="6403" spans="8:8" x14ac:dyDescent="0.25">
      <c r="H6403" s="169"/>
    </row>
    <row r="6404" spans="8:8" x14ac:dyDescent="0.25">
      <c r="H6404" s="169"/>
    </row>
    <row r="6405" spans="8:8" x14ac:dyDescent="0.25">
      <c r="H6405" s="169"/>
    </row>
    <row r="6406" spans="8:8" x14ac:dyDescent="0.25">
      <c r="H6406" s="169"/>
    </row>
    <row r="6407" spans="8:8" x14ac:dyDescent="0.25">
      <c r="H6407" s="169"/>
    </row>
    <row r="6408" spans="8:8" x14ac:dyDescent="0.25">
      <c r="H6408" s="169"/>
    </row>
    <row r="6409" spans="8:8" x14ac:dyDescent="0.25">
      <c r="H6409" s="169"/>
    </row>
    <row r="6410" spans="8:8" x14ac:dyDescent="0.25">
      <c r="H6410" s="169"/>
    </row>
    <row r="6411" spans="8:8" x14ac:dyDescent="0.25">
      <c r="H6411" s="169"/>
    </row>
    <row r="6412" spans="8:8" x14ac:dyDescent="0.25">
      <c r="H6412" s="169"/>
    </row>
    <row r="6413" spans="8:8" x14ac:dyDescent="0.25">
      <c r="H6413" s="169"/>
    </row>
    <row r="6414" spans="8:8" x14ac:dyDescent="0.25">
      <c r="H6414" s="169"/>
    </row>
    <row r="6415" spans="8:8" x14ac:dyDescent="0.25">
      <c r="H6415" s="169"/>
    </row>
    <row r="6416" spans="8:8" x14ac:dyDescent="0.25">
      <c r="H6416" s="169"/>
    </row>
    <row r="6417" spans="8:8" x14ac:dyDescent="0.25">
      <c r="H6417" s="169"/>
    </row>
    <row r="6418" spans="8:8" x14ac:dyDescent="0.25">
      <c r="H6418" s="169"/>
    </row>
    <row r="6419" spans="8:8" x14ac:dyDescent="0.25">
      <c r="H6419" s="169"/>
    </row>
    <row r="6420" spans="8:8" x14ac:dyDescent="0.25">
      <c r="H6420" s="169"/>
    </row>
    <row r="6421" spans="8:8" x14ac:dyDescent="0.25">
      <c r="H6421" s="169"/>
    </row>
    <row r="6422" spans="8:8" x14ac:dyDescent="0.25">
      <c r="H6422" s="169"/>
    </row>
    <row r="6423" spans="8:8" x14ac:dyDescent="0.25">
      <c r="H6423" s="169"/>
    </row>
    <row r="6424" spans="8:8" x14ac:dyDescent="0.25">
      <c r="H6424" s="169"/>
    </row>
    <row r="6425" spans="8:8" x14ac:dyDescent="0.25">
      <c r="H6425" s="169"/>
    </row>
    <row r="6426" spans="8:8" x14ac:dyDescent="0.25">
      <c r="H6426" s="169"/>
    </row>
    <row r="6427" spans="8:8" x14ac:dyDescent="0.25">
      <c r="H6427" s="169"/>
    </row>
    <row r="6428" spans="8:8" x14ac:dyDescent="0.25">
      <c r="H6428" s="169"/>
    </row>
    <row r="6429" spans="8:8" x14ac:dyDescent="0.25">
      <c r="H6429" s="169"/>
    </row>
    <row r="6430" spans="8:8" x14ac:dyDescent="0.25">
      <c r="H6430" s="169"/>
    </row>
    <row r="6431" spans="8:8" x14ac:dyDescent="0.25">
      <c r="H6431" s="169"/>
    </row>
    <row r="6432" spans="8:8" x14ac:dyDescent="0.25">
      <c r="H6432" s="169"/>
    </row>
    <row r="6433" spans="8:8" x14ac:dyDescent="0.25">
      <c r="H6433" s="169"/>
    </row>
    <row r="6434" spans="8:8" x14ac:dyDescent="0.25">
      <c r="H6434" s="169"/>
    </row>
    <row r="6435" spans="8:8" x14ac:dyDescent="0.25">
      <c r="H6435" s="169"/>
    </row>
    <row r="6436" spans="8:8" x14ac:dyDescent="0.25">
      <c r="H6436" s="169"/>
    </row>
    <row r="6437" spans="8:8" x14ac:dyDescent="0.25">
      <c r="H6437" s="169"/>
    </row>
    <row r="6438" spans="8:8" x14ac:dyDescent="0.25">
      <c r="H6438" s="169"/>
    </row>
    <row r="6439" spans="8:8" x14ac:dyDescent="0.25">
      <c r="H6439" s="169"/>
    </row>
    <row r="6440" spans="8:8" x14ac:dyDescent="0.25">
      <c r="H6440" s="169"/>
    </row>
    <row r="6441" spans="8:8" x14ac:dyDescent="0.25">
      <c r="H6441" s="169"/>
    </row>
    <row r="6442" spans="8:8" x14ac:dyDescent="0.25">
      <c r="H6442" s="169"/>
    </row>
    <row r="6443" spans="8:8" x14ac:dyDescent="0.25">
      <c r="H6443" s="169"/>
    </row>
    <row r="6444" spans="8:8" x14ac:dyDescent="0.25">
      <c r="H6444" s="169"/>
    </row>
    <row r="6445" spans="8:8" x14ac:dyDescent="0.25">
      <c r="H6445" s="169"/>
    </row>
    <row r="6446" spans="8:8" x14ac:dyDescent="0.25">
      <c r="H6446" s="169"/>
    </row>
    <row r="6447" spans="8:8" x14ac:dyDescent="0.25">
      <c r="H6447" s="169"/>
    </row>
    <row r="6448" spans="8:8" x14ac:dyDescent="0.25">
      <c r="H6448" s="169"/>
    </row>
    <row r="6449" spans="8:8" x14ac:dyDescent="0.25">
      <c r="H6449" s="169"/>
    </row>
    <row r="6450" spans="8:8" x14ac:dyDescent="0.25">
      <c r="H6450" s="169"/>
    </row>
    <row r="6451" spans="8:8" x14ac:dyDescent="0.25">
      <c r="H6451" s="169"/>
    </row>
    <row r="6452" spans="8:8" x14ac:dyDescent="0.25">
      <c r="H6452" s="169"/>
    </row>
    <row r="6453" spans="8:8" x14ac:dyDescent="0.25">
      <c r="H6453" s="169"/>
    </row>
    <row r="6454" spans="8:8" x14ac:dyDescent="0.25">
      <c r="H6454" s="169"/>
    </row>
    <row r="6455" spans="8:8" x14ac:dyDescent="0.25">
      <c r="H6455" s="169"/>
    </row>
    <row r="6456" spans="8:8" x14ac:dyDescent="0.25">
      <c r="H6456" s="169"/>
    </row>
    <row r="6457" spans="8:8" x14ac:dyDescent="0.25">
      <c r="H6457" s="169"/>
    </row>
    <row r="6458" spans="8:8" x14ac:dyDescent="0.25">
      <c r="H6458" s="169"/>
    </row>
    <row r="6459" spans="8:8" x14ac:dyDescent="0.25">
      <c r="H6459" s="169"/>
    </row>
    <row r="6460" spans="8:8" x14ac:dyDescent="0.25">
      <c r="H6460" s="169"/>
    </row>
    <row r="6461" spans="8:8" x14ac:dyDescent="0.25">
      <c r="H6461" s="169"/>
    </row>
    <row r="6462" spans="8:8" x14ac:dyDescent="0.25">
      <c r="H6462" s="169"/>
    </row>
    <row r="6463" spans="8:8" x14ac:dyDescent="0.25">
      <c r="H6463" s="169"/>
    </row>
    <row r="6464" spans="8:8" x14ac:dyDescent="0.25">
      <c r="H6464" s="169"/>
    </row>
    <row r="6465" spans="8:8" x14ac:dyDescent="0.25">
      <c r="H6465" s="169"/>
    </row>
    <row r="6466" spans="8:8" x14ac:dyDescent="0.25">
      <c r="H6466" s="169"/>
    </row>
    <row r="6467" spans="8:8" x14ac:dyDescent="0.25">
      <c r="H6467" s="169"/>
    </row>
    <row r="6468" spans="8:8" x14ac:dyDescent="0.25">
      <c r="H6468" s="169"/>
    </row>
    <row r="6469" spans="8:8" x14ac:dyDescent="0.25">
      <c r="H6469" s="169"/>
    </row>
    <row r="6470" spans="8:8" x14ac:dyDescent="0.25">
      <c r="H6470" s="169"/>
    </row>
    <row r="6471" spans="8:8" x14ac:dyDescent="0.25">
      <c r="H6471" s="169"/>
    </row>
    <row r="6472" spans="8:8" x14ac:dyDescent="0.25">
      <c r="H6472" s="169"/>
    </row>
    <row r="6473" spans="8:8" x14ac:dyDescent="0.25">
      <c r="H6473" s="169"/>
    </row>
    <row r="6474" spans="8:8" x14ac:dyDescent="0.25">
      <c r="H6474" s="169"/>
    </row>
    <row r="6475" spans="8:8" x14ac:dyDescent="0.25">
      <c r="H6475" s="169"/>
    </row>
    <row r="6476" spans="8:8" x14ac:dyDescent="0.25">
      <c r="H6476" s="169"/>
    </row>
    <row r="6477" spans="8:8" x14ac:dyDescent="0.25">
      <c r="H6477" s="169"/>
    </row>
    <row r="6478" spans="8:8" x14ac:dyDescent="0.25">
      <c r="H6478" s="169"/>
    </row>
    <row r="6479" spans="8:8" x14ac:dyDescent="0.25">
      <c r="H6479" s="169"/>
    </row>
    <row r="6480" spans="8:8" x14ac:dyDescent="0.25">
      <c r="H6480" s="169"/>
    </row>
    <row r="6481" spans="8:8" x14ac:dyDescent="0.25">
      <c r="H6481" s="169"/>
    </row>
    <row r="6482" spans="8:8" x14ac:dyDescent="0.25">
      <c r="H6482" s="169"/>
    </row>
    <row r="6483" spans="8:8" x14ac:dyDescent="0.25">
      <c r="H6483" s="169"/>
    </row>
    <row r="6484" spans="8:8" x14ac:dyDescent="0.25">
      <c r="H6484" s="169"/>
    </row>
    <row r="6485" spans="8:8" x14ac:dyDescent="0.25">
      <c r="H6485" s="169"/>
    </row>
    <row r="6486" spans="8:8" x14ac:dyDescent="0.25">
      <c r="H6486" s="169"/>
    </row>
    <row r="6487" spans="8:8" x14ac:dyDescent="0.25">
      <c r="H6487" s="169"/>
    </row>
    <row r="6488" spans="8:8" x14ac:dyDescent="0.25">
      <c r="H6488" s="169"/>
    </row>
    <row r="6489" spans="8:8" x14ac:dyDescent="0.25">
      <c r="H6489" s="169"/>
    </row>
    <row r="6490" spans="8:8" x14ac:dyDescent="0.25">
      <c r="H6490" s="169"/>
    </row>
    <row r="6491" spans="8:8" x14ac:dyDescent="0.25">
      <c r="H6491" s="169"/>
    </row>
    <row r="6492" spans="8:8" x14ac:dyDescent="0.25">
      <c r="H6492" s="169"/>
    </row>
    <row r="6493" spans="8:8" x14ac:dyDescent="0.25">
      <c r="H6493" s="169"/>
    </row>
    <row r="6494" spans="8:8" x14ac:dyDescent="0.25">
      <c r="H6494" s="169"/>
    </row>
    <row r="6495" spans="8:8" x14ac:dyDescent="0.25">
      <c r="H6495" s="169"/>
    </row>
    <row r="6496" spans="8:8" x14ac:dyDescent="0.25">
      <c r="H6496" s="169"/>
    </row>
    <row r="6497" spans="8:8" x14ac:dyDescent="0.25">
      <c r="H6497" s="169"/>
    </row>
    <row r="6498" spans="8:8" x14ac:dyDescent="0.25">
      <c r="H6498" s="169"/>
    </row>
    <row r="6499" spans="8:8" x14ac:dyDescent="0.25">
      <c r="H6499" s="169"/>
    </row>
    <row r="6500" spans="8:8" x14ac:dyDescent="0.25">
      <c r="H6500" s="169"/>
    </row>
    <row r="6501" spans="8:8" x14ac:dyDescent="0.25">
      <c r="H6501" s="169"/>
    </row>
    <row r="6502" spans="8:8" x14ac:dyDescent="0.25">
      <c r="H6502" s="169"/>
    </row>
    <row r="6503" spans="8:8" x14ac:dyDescent="0.25">
      <c r="H6503" s="169"/>
    </row>
    <row r="6504" spans="8:8" x14ac:dyDescent="0.25">
      <c r="H6504" s="169"/>
    </row>
    <row r="6505" spans="8:8" x14ac:dyDescent="0.25">
      <c r="H6505" s="169"/>
    </row>
    <row r="6506" spans="8:8" x14ac:dyDescent="0.25">
      <c r="H6506" s="169"/>
    </row>
    <row r="6507" spans="8:8" x14ac:dyDescent="0.25">
      <c r="H6507" s="169"/>
    </row>
    <row r="6508" spans="8:8" x14ac:dyDescent="0.25">
      <c r="H6508" s="169"/>
    </row>
    <row r="6509" spans="8:8" x14ac:dyDescent="0.25">
      <c r="H6509" s="169"/>
    </row>
    <row r="6510" spans="8:8" x14ac:dyDescent="0.25">
      <c r="H6510" s="169"/>
    </row>
    <row r="6511" spans="8:8" x14ac:dyDescent="0.25">
      <c r="H6511" s="169"/>
    </row>
    <row r="6512" spans="8:8" x14ac:dyDescent="0.25">
      <c r="H6512" s="169"/>
    </row>
    <row r="6513" spans="8:8" x14ac:dyDescent="0.25">
      <c r="H6513" s="169"/>
    </row>
    <row r="6514" spans="8:8" x14ac:dyDescent="0.25">
      <c r="H6514" s="169"/>
    </row>
    <row r="6515" spans="8:8" x14ac:dyDescent="0.25">
      <c r="H6515" s="169"/>
    </row>
    <row r="6516" spans="8:8" x14ac:dyDescent="0.25">
      <c r="H6516" s="169"/>
    </row>
    <row r="6517" spans="8:8" x14ac:dyDescent="0.25">
      <c r="H6517" s="169"/>
    </row>
    <row r="6518" spans="8:8" x14ac:dyDescent="0.25">
      <c r="H6518" s="169"/>
    </row>
    <row r="6519" spans="8:8" x14ac:dyDescent="0.25">
      <c r="H6519" s="169"/>
    </row>
    <row r="6520" spans="8:8" x14ac:dyDescent="0.25">
      <c r="H6520" s="169"/>
    </row>
    <row r="6521" spans="8:8" x14ac:dyDescent="0.25">
      <c r="H6521" s="169"/>
    </row>
    <row r="6522" spans="8:8" x14ac:dyDescent="0.25">
      <c r="H6522" s="169"/>
    </row>
    <row r="6523" spans="8:8" x14ac:dyDescent="0.25">
      <c r="H6523" s="169"/>
    </row>
    <row r="6524" spans="8:8" x14ac:dyDescent="0.25">
      <c r="H6524" s="169"/>
    </row>
    <row r="6525" spans="8:8" x14ac:dyDescent="0.25">
      <c r="H6525" s="169"/>
    </row>
    <row r="6526" spans="8:8" x14ac:dyDescent="0.25">
      <c r="H6526" s="169"/>
    </row>
    <row r="6527" spans="8:8" x14ac:dyDescent="0.25">
      <c r="H6527" s="169"/>
    </row>
    <row r="6528" spans="8:8" x14ac:dyDescent="0.25">
      <c r="H6528" s="169"/>
    </row>
    <row r="6529" spans="8:8" x14ac:dyDescent="0.25">
      <c r="H6529" s="169"/>
    </row>
    <row r="6530" spans="8:8" x14ac:dyDescent="0.25">
      <c r="H6530" s="169"/>
    </row>
    <row r="6531" spans="8:8" x14ac:dyDescent="0.25">
      <c r="H6531" s="169"/>
    </row>
    <row r="6532" spans="8:8" x14ac:dyDescent="0.25">
      <c r="H6532" s="169"/>
    </row>
    <row r="6533" spans="8:8" x14ac:dyDescent="0.25">
      <c r="H6533" s="169"/>
    </row>
    <row r="6534" spans="8:8" x14ac:dyDescent="0.25">
      <c r="H6534" s="169"/>
    </row>
    <row r="6535" spans="8:8" x14ac:dyDescent="0.25">
      <c r="H6535" s="169"/>
    </row>
    <row r="6536" spans="8:8" x14ac:dyDescent="0.25">
      <c r="H6536" s="169"/>
    </row>
    <row r="6537" spans="8:8" x14ac:dyDescent="0.25">
      <c r="H6537" s="169"/>
    </row>
    <row r="6538" spans="8:8" x14ac:dyDescent="0.25">
      <c r="H6538" s="169"/>
    </row>
    <row r="6539" spans="8:8" x14ac:dyDescent="0.25">
      <c r="H6539" s="169"/>
    </row>
    <row r="6540" spans="8:8" x14ac:dyDescent="0.25">
      <c r="H6540" s="169"/>
    </row>
    <row r="6541" spans="8:8" x14ac:dyDescent="0.25">
      <c r="H6541" s="169"/>
    </row>
    <row r="6542" spans="8:8" x14ac:dyDescent="0.25">
      <c r="H6542" s="169"/>
    </row>
    <row r="6543" spans="8:8" x14ac:dyDescent="0.25">
      <c r="H6543" s="169"/>
    </row>
    <row r="6544" spans="8:8" x14ac:dyDescent="0.25">
      <c r="H6544" s="169"/>
    </row>
    <row r="6545" spans="8:8" x14ac:dyDescent="0.25">
      <c r="H6545" s="169"/>
    </row>
    <row r="6546" spans="8:8" x14ac:dyDescent="0.25">
      <c r="H6546" s="169"/>
    </row>
    <row r="6547" spans="8:8" x14ac:dyDescent="0.25">
      <c r="H6547" s="169"/>
    </row>
    <row r="6548" spans="8:8" x14ac:dyDescent="0.25">
      <c r="H6548" s="169"/>
    </row>
    <row r="6549" spans="8:8" x14ac:dyDescent="0.25">
      <c r="H6549" s="169"/>
    </row>
    <row r="6550" spans="8:8" x14ac:dyDescent="0.25">
      <c r="H6550" s="169"/>
    </row>
    <row r="6551" spans="8:8" x14ac:dyDescent="0.25">
      <c r="H6551" s="169"/>
    </row>
    <row r="6552" spans="8:8" x14ac:dyDescent="0.25">
      <c r="H6552" s="169"/>
    </row>
    <row r="6553" spans="8:8" x14ac:dyDescent="0.25">
      <c r="H6553" s="169"/>
    </row>
    <row r="6554" spans="8:8" x14ac:dyDescent="0.25">
      <c r="H6554" s="169"/>
    </row>
    <row r="6555" spans="8:8" x14ac:dyDescent="0.25">
      <c r="H6555" s="169"/>
    </row>
    <row r="6556" spans="8:8" x14ac:dyDescent="0.25">
      <c r="H6556" s="169"/>
    </row>
    <row r="6557" spans="8:8" x14ac:dyDescent="0.25">
      <c r="H6557" s="169"/>
    </row>
    <row r="6558" spans="8:8" x14ac:dyDescent="0.25">
      <c r="H6558" s="169"/>
    </row>
    <row r="6559" spans="8:8" x14ac:dyDescent="0.25">
      <c r="H6559" s="169"/>
    </row>
    <row r="6560" spans="8:8" x14ac:dyDescent="0.25">
      <c r="H6560" s="169"/>
    </row>
    <row r="6561" spans="8:8" x14ac:dyDescent="0.25">
      <c r="H6561" s="169"/>
    </row>
    <row r="6562" spans="8:8" x14ac:dyDescent="0.25">
      <c r="H6562" s="169"/>
    </row>
    <row r="6563" spans="8:8" x14ac:dyDescent="0.25">
      <c r="H6563" s="169"/>
    </row>
    <row r="6564" spans="8:8" x14ac:dyDescent="0.25">
      <c r="H6564" s="169"/>
    </row>
    <row r="6565" spans="8:8" x14ac:dyDescent="0.25">
      <c r="H6565" s="169"/>
    </row>
    <row r="6566" spans="8:8" x14ac:dyDescent="0.25">
      <c r="H6566" s="169"/>
    </row>
    <row r="6567" spans="8:8" x14ac:dyDescent="0.25">
      <c r="H6567" s="169"/>
    </row>
    <row r="6568" spans="8:8" x14ac:dyDescent="0.25">
      <c r="H6568" s="169"/>
    </row>
    <row r="6569" spans="8:8" x14ac:dyDescent="0.25">
      <c r="H6569" s="169"/>
    </row>
    <row r="6570" spans="8:8" x14ac:dyDescent="0.25">
      <c r="H6570" s="169"/>
    </row>
    <row r="6571" spans="8:8" x14ac:dyDescent="0.25">
      <c r="H6571" s="169"/>
    </row>
    <row r="6572" spans="8:8" x14ac:dyDescent="0.25">
      <c r="H6572" s="169"/>
    </row>
    <row r="6573" spans="8:8" x14ac:dyDescent="0.25">
      <c r="H6573" s="169"/>
    </row>
    <row r="6574" spans="8:8" x14ac:dyDescent="0.25">
      <c r="H6574" s="169"/>
    </row>
    <row r="6575" spans="8:8" x14ac:dyDescent="0.25">
      <c r="H6575" s="169"/>
    </row>
    <row r="6576" spans="8:8" x14ac:dyDescent="0.25">
      <c r="H6576" s="169"/>
    </row>
    <row r="6577" spans="8:8" x14ac:dyDescent="0.25">
      <c r="H6577" s="169"/>
    </row>
    <row r="6578" spans="8:8" x14ac:dyDescent="0.25">
      <c r="H6578" s="169"/>
    </row>
    <row r="6579" spans="8:8" x14ac:dyDescent="0.25">
      <c r="H6579" s="169"/>
    </row>
    <row r="6580" spans="8:8" x14ac:dyDescent="0.25">
      <c r="H6580" s="169"/>
    </row>
    <row r="6581" spans="8:8" x14ac:dyDescent="0.25">
      <c r="H6581" s="169"/>
    </row>
    <row r="6582" spans="8:8" x14ac:dyDescent="0.25">
      <c r="H6582" s="169"/>
    </row>
    <row r="6583" spans="8:8" x14ac:dyDescent="0.25">
      <c r="H6583" s="169"/>
    </row>
    <row r="6584" spans="8:8" x14ac:dyDescent="0.25">
      <c r="H6584" s="169"/>
    </row>
    <row r="6585" spans="8:8" x14ac:dyDescent="0.25">
      <c r="H6585" s="169"/>
    </row>
    <row r="6586" spans="8:8" x14ac:dyDescent="0.25">
      <c r="H6586" s="169"/>
    </row>
    <row r="6587" spans="8:8" x14ac:dyDescent="0.25">
      <c r="H6587" s="169"/>
    </row>
    <row r="6588" spans="8:8" x14ac:dyDescent="0.25">
      <c r="H6588" s="169"/>
    </row>
    <row r="6589" spans="8:8" x14ac:dyDescent="0.25">
      <c r="H6589" s="169"/>
    </row>
    <row r="6590" spans="8:8" x14ac:dyDescent="0.25">
      <c r="H6590" s="169"/>
    </row>
    <row r="6591" spans="8:8" x14ac:dyDescent="0.25">
      <c r="H6591" s="169"/>
    </row>
    <row r="6592" spans="8:8" x14ac:dyDescent="0.25">
      <c r="H6592" s="169"/>
    </row>
    <row r="6593" spans="8:8" x14ac:dyDescent="0.25">
      <c r="H6593" s="169"/>
    </row>
    <row r="6594" spans="8:8" x14ac:dyDescent="0.25">
      <c r="H6594" s="169"/>
    </row>
    <row r="6595" spans="8:8" x14ac:dyDescent="0.25">
      <c r="H6595" s="169"/>
    </row>
    <row r="6596" spans="8:8" x14ac:dyDescent="0.25">
      <c r="H6596" s="169"/>
    </row>
    <row r="6597" spans="8:8" x14ac:dyDescent="0.25">
      <c r="H6597" s="169"/>
    </row>
    <row r="6598" spans="8:8" x14ac:dyDescent="0.25">
      <c r="H6598" s="169"/>
    </row>
    <row r="6599" spans="8:8" x14ac:dyDescent="0.25">
      <c r="H6599" s="169"/>
    </row>
    <row r="6600" spans="8:8" x14ac:dyDescent="0.25">
      <c r="H6600" s="169"/>
    </row>
    <row r="6601" spans="8:8" x14ac:dyDescent="0.25">
      <c r="H6601" s="169"/>
    </row>
    <row r="6602" spans="8:8" x14ac:dyDescent="0.25">
      <c r="H6602" s="169"/>
    </row>
    <row r="6603" spans="8:8" x14ac:dyDescent="0.25">
      <c r="H6603" s="169"/>
    </row>
    <row r="6604" spans="8:8" x14ac:dyDescent="0.25">
      <c r="H6604" s="169"/>
    </row>
    <row r="6605" spans="8:8" x14ac:dyDescent="0.25">
      <c r="H6605" s="169"/>
    </row>
    <row r="6606" spans="8:8" x14ac:dyDescent="0.25">
      <c r="H6606" s="169"/>
    </row>
    <row r="6607" spans="8:8" x14ac:dyDescent="0.25">
      <c r="H6607" s="169"/>
    </row>
    <row r="6608" spans="8:8" x14ac:dyDescent="0.25">
      <c r="H6608" s="169"/>
    </row>
    <row r="6609" spans="8:8" x14ac:dyDescent="0.25">
      <c r="H6609" s="169"/>
    </row>
    <row r="6610" spans="8:8" x14ac:dyDescent="0.25">
      <c r="H6610" s="169"/>
    </row>
    <row r="6611" spans="8:8" x14ac:dyDescent="0.25">
      <c r="H6611" s="169"/>
    </row>
    <row r="6612" spans="8:8" x14ac:dyDescent="0.25">
      <c r="H6612" s="169"/>
    </row>
    <row r="6613" spans="8:8" x14ac:dyDescent="0.25">
      <c r="H6613" s="169"/>
    </row>
    <row r="6614" spans="8:8" x14ac:dyDescent="0.25">
      <c r="H6614" s="169"/>
    </row>
    <row r="6615" spans="8:8" x14ac:dyDescent="0.25">
      <c r="H6615" s="169"/>
    </row>
    <row r="6616" spans="8:8" x14ac:dyDescent="0.25">
      <c r="H6616" s="169"/>
    </row>
    <row r="6617" spans="8:8" x14ac:dyDescent="0.25">
      <c r="H6617" s="169"/>
    </row>
    <row r="6618" spans="8:8" x14ac:dyDescent="0.25">
      <c r="H6618" s="169"/>
    </row>
    <row r="6619" spans="8:8" x14ac:dyDescent="0.25">
      <c r="H6619" s="169"/>
    </row>
    <row r="6620" spans="8:8" x14ac:dyDescent="0.25">
      <c r="H6620" s="169"/>
    </row>
    <row r="6621" spans="8:8" x14ac:dyDescent="0.25">
      <c r="H6621" s="169"/>
    </row>
    <row r="6622" spans="8:8" x14ac:dyDescent="0.25">
      <c r="H6622" s="169"/>
    </row>
    <row r="6623" spans="8:8" x14ac:dyDescent="0.25">
      <c r="H6623" s="169"/>
    </row>
    <row r="6624" spans="8:8" x14ac:dyDescent="0.25">
      <c r="H6624" s="169"/>
    </row>
    <row r="6625" spans="8:8" x14ac:dyDescent="0.25">
      <c r="H6625" s="169"/>
    </row>
    <row r="6626" spans="8:8" x14ac:dyDescent="0.25">
      <c r="H6626" s="169"/>
    </row>
    <row r="6627" spans="8:8" x14ac:dyDescent="0.25">
      <c r="H6627" s="169"/>
    </row>
    <row r="6628" spans="8:8" x14ac:dyDescent="0.25">
      <c r="H6628" s="169"/>
    </row>
    <row r="6629" spans="8:8" x14ac:dyDescent="0.25">
      <c r="H6629" s="169"/>
    </row>
    <row r="6630" spans="8:8" x14ac:dyDescent="0.25">
      <c r="H6630" s="169"/>
    </row>
    <row r="6631" spans="8:8" x14ac:dyDescent="0.25">
      <c r="H6631" s="169"/>
    </row>
    <row r="6632" spans="8:8" x14ac:dyDescent="0.25">
      <c r="H6632" s="169"/>
    </row>
    <row r="6633" spans="8:8" x14ac:dyDescent="0.25">
      <c r="H6633" s="169"/>
    </row>
    <row r="6634" spans="8:8" x14ac:dyDescent="0.25">
      <c r="H6634" s="169"/>
    </row>
    <row r="6635" spans="8:8" x14ac:dyDescent="0.25">
      <c r="H6635" s="169"/>
    </row>
    <row r="6636" spans="8:8" x14ac:dyDescent="0.25">
      <c r="H6636" s="169"/>
    </row>
    <row r="6637" spans="8:8" x14ac:dyDescent="0.25">
      <c r="H6637" s="169"/>
    </row>
    <row r="6638" spans="8:8" x14ac:dyDescent="0.25">
      <c r="H6638" s="169"/>
    </row>
    <row r="6639" spans="8:8" x14ac:dyDescent="0.25">
      <c r="H6639" s="169"/>
    </row>
    <row r="6640" spans="8:8" x14ac:dyDescent="0.25">
      <c r="H6640" s="169"/>
    </row>
    <row r="6641" spans="8:8" x14ac:dyDescent="0.25">
      <c r="H6641" s="169"/>
    </row>
    <row r="6642" spans="8:8" x14ac:dyDescent="0.25">
      <c r="H6642" s="169"/>
    </row>
    <row r="6643" spans="8:8" x14ac:dyDescent="0.25">
      <c r="H6643" s="169"/>
    </row>
    <row r="6644" spans="8:8" x14ac:dyDescent="0.25">
      <c r="H6644" s="169"/>
    </row>
    <row r="6645" spans="8:8" x14ac:dyDescent="0.25">
      <c r="H6645" s="169"/>
    </row>
    <row r="6646" spans="8:8" x14ac:dyDescent="0.25">
      <c r="H6646" s="169"/>
    </row>
    <row r="6647" spans="8:8" x14ac:dyDescent="0.25">
      <c r="H6647" s="169"/>
    </row>
    <row r="6648" spans="8:8" x14ac:dyDescent="0.25">
      <c r="H6648" s="169"/>
    </row>
    <row r="6649" spans="8:8" x14ac:dyDescent="0.25">
      <c r="H6649" s="169"/>
    </row>
    <row r="6650" spans="8:8" x14ac:dyDescent="0.25">
      <c r="H6650" s="169"/>
    </row>
    <row r="6651" spans="8:8" x14ac:dyDescent="0.25">
      <c r="H6651" s="169"/>
    </row>
    <row r="6652" spans="8:8" x14ac:dyDescent="0.25">
      <c r="H6652" s="169"/>
    </row>
    <row r="6653" spans="8:8" x14ac:dyDescent="0.25">
      <c r="H6653" s="169"/>
    </row>
    <row r="6654" spans="8:8" x14ac:dyDescent="0.25">
      <c r="H6654" s="169"/>
    </row>
    <row r="6655" spans="8:8" x14ac:dyDescent="0.25">
      <c r="H6655" s="169"/>
    </row>
    <row r="6656" spans="8:8" x14ac:dyDescent="0.25">
      <c r="H6656" s="169"/>
    </row>
    <row r="6657" spans="8:8" x14ac:dyDescent="0.25">
      <c r="H6657" s="169"/>
    </row>
    <row r="6658" spans="8:8" x14ac:dyDescent="0.25">
      <c r="H6658" s="169"/>
    </row>
    <row r="6659" spans="8:8" x14ac:dyDescent="0.25">
      <c r="H6659" s="169"/>
    </row>
    <row r="6660" spans="8:8" x14ac:dyDescent="0.25">
      <c r="H6660" s="169"/>
    </row>
    <row r="6661" spans="8:8" x14ac:dyDescent="0.25">
      <c r="H6661" s="169"/>
    </row>
    <row r="6662" spans="8:8" x14ac:dyDescent="0.25">
      <c r="H6662" s="169"/>
    </row>
    <row r="6663" spans="8:8" x14ac:dyDescent="0.25">
      <c r="H6663" s="169"/>
    </row>
    <row r="6664" spans="8:8" x14ac:dyDescent="0.25">
      <c r="H6664" s="169"/>
    </row>
    <row r="6665" spans="8:8" x14ac:dyDescent="0.25">
      <c r="H6665" s="169"/>
    </row>
    <row r="6666" spans="8:8" x14ac:dyDescent="0.25">
      <c r="H6666" s="169"/>
    </row>
    <row r="6667" spans="8:8" x14ac:dyDescent="0.25">
      <c r="H6667" s="169"/>
    </row>
    <row r="6668" spans="8:8" x14ac:dyDescent="0.25">
      <c r="H6668" s="169"/>
    </row>
    <row r="6669" spans="8:8" x14ac:dyDescent="0.25">
      <c r="H6669" s="169"/>
    </row>
    <row r="6670" spans="8:8" x14ac:dyDescent="0.25">
      <c r="H6670" s="169"/>
    </row>
    <row r="6671" spans="8:8" x14ac:dyDescent="0.25">
      <c r="H6671" s="169"/>
    </row>
    <row r="6672" spans="8:8" x14ac:dyDescent="0.25">
      <c r="H6672" s="169"/>
    </row>
    <row r="6673" spans="8:8" x14ac:dyDescent="0.25">
      <c r="H6673" s="169"/>
    </row>
    <row r="6674" spans="8:8" x14ac:dyDescent="0.25">
      <c r="H6674" s="169"/>
    </row>
    <row r="6675" spans="8:8" x14ac:dyDescent="0.25">
      <c r="H6675" s="169"/>
    </row>
    <row r="6676" spans="8:8" x14ac:dyDescent="0.25">
      <c r="H6676" s="169"/>
    </row>
    <row r="6677" spans="8:8" x14ac:dyDescent="0.25">
      <c r="H6677" s="169"/>
    </row>
    <row r="6678" spans="8:8" x14ac:dyDescent="0.25">
      <c r="H6678" s="169"/>
    </row>
    <row r="6679" spans="8:8" x14ac:dyDescent="0.25">
      <c r="H6679" s="169"/>
    </row>
    <row r="6680" spans="8:8" x14ac:dyDescent="0.25">
      <c r="H6680" s="169"/>
    </row>
    <row r="6681" spans="8:8" x14ac:dyDescent="0.25">
      <c r="H6681" s="169"/>
    </row>
    <row r="6682" spans="8:8" x14ac:dyDescent="0.25">
      <c r="H6682" s="169"/>
    </row>
    <row r="6683" spans="8:8" x14ac:dyDescent="0.25">
      <c r="H6683" s="169"/>
    </row>
    <row r="6684" spans="8:8" x14ac:dyDescent="0.25">
      <c r="H6684" s="169"/>
    </row>
    <row r="6685" spans="8:8" x14ac:dyDescent="0.25">
      <c r="H6685" s="169"/>
    </row>
    <row r="6686" spans="8:8" x14ac:dyDescent="0.25">
      <c r="H6686" s="169"/>
    </row>
    <row r="6687" spans="8:8" x14ac:dyDescent="0.25">
      <c r="H6687" s="169"/>
    </row>
    <row r="6688" spans="8:8" x14ac:dyDescent="0.25">
      <c r="H6688" s="169"/>
    </row>
    <row r="6689" spans="8:8" x14ac:dyDescent="0.25">
      <c r="H6689" s="169"/>
    </row>
    <row r="6690" spans="8:8" x14ac:dyDescent="0.25">
      <c r="H6690" s="169"/>
    </row>
    <row r="6691" spans="8:8" x14ac:dyDescent="0.25">
      <c r="H6691" s="169"/>
    </row>
    <row r="6692" spans="8:8" x14ac:dyDescent="0.25">
      <c r="H6692" s="169"/>
    </row>
    <row r="6693" spans="8:8" x14ac:dyDescent="0.25">
      <c r="H6693" s="169"/>
    </row>
    <row r="6694" spans="8:8" x14ac:dyDescent="0.25">
      <c r="H6694" s="169"/>
    </row>
    <row r="6695" spans="8:8" x14ac:dyDescent="0.25">
      <c r="H6695" s="169"/>
    </row>
    <row r="6696" spans="8:8" x14ac:dyDescent="0.25">
      <c r="H6696" s="169"/>
    </row>
    <row r="6697" spans="8:8" x14ac:dyDescent="0.25">
      <c r="H6697" s="169"/>
    </row>
    <row r="6698" spans="8:8" x14ac:dyDescent="0.25">
      <c r="H6698" s="169"/>
    </row>
    <row r="6699" spans="8:8" x14ac:dyDescent="0.25">
      <c r="H6699" s="169"/>
    </row>
    <row r="6700" spans="8:8" x14ac:dyDescent="0.25">
      <c r="H6700" s="169"/>
    </row>
    <row r="6701" spans="8:8" x14ac:dyDescent="0.25">
      <c r="H6701" s="169"/>
    </row>
    <row r="6702" spans="8:8" x14ac:dyDescent="0.25">
      <c r="H6702" s="169"/>
    </row>
    <row r="6703" spans="8:8" x14ac:dyDescent="0.25">
      <c r="H6703" s="169"/>
    </row>
    <row r="6704" spans="8:8" x14ac:dyDescent="0.25">
      <c r="H6704" s="169"/>
    </row>
    <row r="6705" spans="8:8" x14ac:dyDescent="0.25">
      <c r="H6705" s="169"/>
    </row>
    <row r="6706" spans="8:8" x14ac:dyDescent="0.25">
      <c r="H6706" s="169"/>
    </row>
    <row r="6707" spans="8:8" x14ac:dyDescent="0.25">
      <c r="H6707" s="169"/>
    </row>
    <row r="6708" spans="8:8" x14ac:dyDescent="0.25">
      <c r="H6708" s="169"/>
    </row>
    <row r="6709" spans="8:8" x14ac:dyDescent="0.25">
      <c r="H6709" s="169"/>
    </row>
    <row r="6710" spans="8:8" x14ac:dyDescent="0.25">
      <c r="H6710" s="169"/>
    </row>
    <row r="6711" spans="8:8" x14ac:dyDescent="0.25">
      <c r="H6711" s="169"/>
    </row>
    <row r="6712" spans="8:8" x14ac:dyDescent="0.25">
      <c r="H6712" s="169"/>
    </row>
    <row r="6713" spans="8:8" x14ac:dyDescent="0.25">
      <c r="H6713" s="169"/>
    </row>
    <row r="6714" spans="8:8" x14ac:dyDescent="0.25">
      <c r="H6714" s="169"/>
    </row>
    <row r="6715" spans="8:8" x14ac:dyDescent="0.25">
      <c r="H6715" s="169"/>
    </row>
    <row r="6716" spans="8:8" x14ac:dyDescent="0.25">
      <c r="H6716" s="169"/>
    </row>
    <row r="6717" spans="8:8" x14ac:dyDescent="0.25">
      <c r="H6717" s="169"/>
    </row>
    <row r="6718" spans="8:8" x14ac:dyDescent="0.25">
      <c r="H6718" s="169"/>
    </row>
    <row r="6719" spans="8:8" x14ac:dyDescent="0.25">
      <c r="H6719" s="169"/>
    </row>
    <row r="6720" spans="8:8" x14ac:dyDescent="0.25">
      <c r="H6720" s="169"/>
    </row>
    <row r="6721" spans="8:8" x14ac:dyDescent="0.25">
      <c r="H6721" s="169"/>
    </row>
    <row r="6722" spans="8:8" x14ac:dyDescent="0.25">
      <c r="H6722" s="169"/>
    </row>
    <row r="6723" spans="8:8" x14ac:dyDescent="0.25">
      <c r="H6723" s="169"/>
    </row>
    <row r="6724" spans="8:8" x14ac:dyDescent="0.25">
      <c r="H6724" s="169"/>
    </row>
    <row r="6725" spans="8:8" x14ac:dyDescent="0.25">
      <c r="H6725" s="169"/>
    </row>
    <row r="6726" spans="8:8" x14ac:dyDescent="0.25">
      <c r="H6726" s="169"/>
    </row>
    <row r="6727" spans="8:8" x14ac:dyDescent="0.25">
      <c r="H6727" s="169"/>
    </row>
    <row r="6728" spans="8:8" x14ac:dyDescent="0.25">
      <c r="H6728" s="169"/>
    </row>
    <row r="6729" spans="8:8" x14ac:dyDescent="0.25">
      <c r="H6729" s="169"/>
    </row>
    <row r="6730" spans="8:8" x14ac:dyDescent="0.25">
      <c r="H6730" s="169"/>
    </row>
    <row r="6731" spans="8:8" x14ac:dyDescent="0.25">
      <c r="H6731" s="169"/>
    </row>
    <row r="6732" spans="8:8" x14ac:dyDescent="0.25">
      <c r="H6732" s="169"/>
    </row>
    <row r="6733" spans="8:8" x14ac:dyDescent="0.25">
      <c r="H6733" s="169"/>
    </row>
    <row r="6734" spans="8:8" x14ac:dyDescent="0.25">
      <c r="H6734" s="169"/>
    </row>
    <row r="6735" spans="8:8" x14ac:dyDescent="0.25">
      <c r="H6735" s="169"/>
    </row>
    <row r="6736" spans="8:8" x14ac:dyDescent="0.25">
      <c r="H6736" s="169"/>
    </row>
    <row r="6737" spans="8:8" x14ac:dyDescent="0.25">
      <c r="H6737" s="169"/>
    </row>
    <row r="6738" spans="8:8" x14ac:dyDescent="0.25">
      <c r="H6738" s="169"/>
    </row>
    <row r="6739" spans="8:8" x14ac:dyDescent="0.25">
      <c r="H6739" s="169"/>
    </row>
    <row r="6740" spans="8:8" x14ac:dyDescent="0.25">
      <c r="H6740" s="169"/>
    </row>
    <row r="6741" spans="8:8" x14ac:dyDescent="0.25">
      <c r="H6741" s="169"/>
    </row>
    <row r="6742" spans="8:8" x14ac:dyDescent="0.25">
      <c r="H6742" s="169"/>
    </row>
    <row r="6743" spans="8:8" x14ac:dyDescent="0.25">
      <c r="H6743" s="169"/>
    </row>
    <row r="6744" spans="8:8" x14ac:dyDescent="0.25">
      <c r="H6744" s="169"/>
    </row>
    <row r="6745" spans="8:8" x14ac:dyDescent="0.25">
      <c r="H6745" s="169"/>
    </row>
    <row r="6746" spans="8:8" x14ac:dyDescent="0.25">
      <c r="H6746" s="169"/>
    </row>
    <row r="6747" spans="8:8" x14ac:dyDescent="0.25">
      <c r="H6747" s="169"/>
    </row>
    <row r="6748" spans="8:8" x14ac:dyDescent="0.25">
      <c r="H6748" s="169"/>
    </row>
    <row r="6749" spans="8:8" x14ac:dyDescent="0.25">
      <c r="H6749" s="169"/>
    </row>
    <row r="6750" spans="8:8" x14ac:dyDescent="0.25">
      <c r="H6750" s="169"/>
    </row>
    <row r="6751" spans="8:8" x14ac:dyDescent="0.25">
      <c r="H6751" s="169"/>
    </row>
    <row r="6752" spans="8:8" x14ac:dyDescent="0.25">
      <c r="H6752" s="169"/>
    </row>
    <row r="6753" spans="8:8" x14ac:dyDescent="0.25">
      <c r="H6753" s="169"/>
    </row>
    <row r="6754" spans="8:8" x14ac:dyDescent="0.25">
      <c r="H6754" s="169"/>
    </row>
    <row r="6755" spans="8:8" x14ac:dyDescent="0.25">
      <c r="H6755" s="169"/>
    </row>
    <row r="6756" spans="8:8" x14ac:dyDescent="0.25">
      <c r="H6756" s="169"/>
    </row>
    <row r="6757" spans="8:8" x14ac:dyDescent="0.25">
      <c r="H6757" s="169"/>
    </row>
    <row r="6758" spans="8:8" x14ac:dyDescent="0.25">
      <c r="H6758" s="169"/>
    </row>
    <row r="6759" spans="8:8" x14ac:dyDescent="0.25">
      <c r="H6759" s="169"/>
    </row>
    <row r="6760" spans="8:8" x14ac:dyDescent="0.25">
      <c r="H6760" s="169"/>
    </row>
    <row r="6761" spans="8:8" x14ac:dyDescent="0.25">
      <c r="H6761" s="169"/>
    </row>
    <row r="6762" spans="8:8" x14ac:dyDescent="0.25">
      <c r="H6762" s="169"/>
    </row>
    <row r="6763" spans="8:8" x14ac:dyDescent="0.25">
      <c r="H6763" s="169"/>
    </row>
    <row r="6764" spans="8:8" x14ac:dyDescent="0.25">
      <c r="H6764" s="169"/>
    </row>
    <row r="6765" spans="8:8" x14ac:dyDescent="0.25">
      <c r="H6765" s="169"/>
    </row>
    <row r="6766" spans="8:8" x14ac:dyDescent="0.25">
      <c r="H6766" s="169"/>
    </row>
    <row r="6767" spans="8:8" x14ac:dyDescent="0.25">
      <c r="H6767" s="169"/>
    </row>
    <row r="6768" spans="8:8" x14ac:dyDescent="0.25">
      <c r="H6768" s="169"/>
    </row>
    <row r="6769" spans="8:8" x14ac:dyDescent="0.25">
      <c r="H6769" s="169"/>
    </row>
    <row r="6770" spans="8:8" x14ac:dyDescent="0.25">
      <c r="H6770" s="169"/>
    </row>
    <row r="6771" spans="8:8" x14ac:dyDescent="0.25">
      <c r="H6771" s="169"/>
    </row>
    <row r="6772" spans="8:8" x14ac:dyDescent="0.25">
      <c r="H6772" s="169"/>
    </row>
    <row r="6773" spans="8:8" x14ac:dyDescent="0.25">
      <c r="H6773" s="169"/>
    </row>
    <row r="6774" spans="8:8" x14ac:dyDescent="0.25">
      <c r="H6774" s="169"/>
    </row>
    <row r="6775" spans="8:8" x14ac:dyDescent="0.25">
      <c r="H6775" s="169"/>
    </row>
    <row r="6776" spans="8:8" x14ac:dyDescent="0.25">
      <c r="H6776" s="169"/>
    </row>
    <row r="6777" spans="8:8" x14ac:dyDescent="0.25">
      <c r="H6777" s="169"/>
    </row>
    <row r="6778" spans="8:8" x14ac:dyDescent="0.25">
      <c r="H6778" s="169"/>
    </row>
    <row r="6779" spans="8:8" x14ac:dyDescent="0.25">
      <c r="H6779" s="169"/>
    </row>
    <row r="6780" spans="8:8" x14ac:dyDescent="0.25">
      <c r="H6780" s="169"/>
    </row>
    <row r="6781" spans="8:8" x14ac:dyDescent="0.25">
      <c r="H6781" s="169"/>
    </row>
    <row r="6782" spans="8:8" x14ac:dyDescent="0.25">
      <c r="H6782" s="169"/>
    </row>
    <row r="6783" spans="8:8" x14ac:dyDescent="0.25">
      <c r="H6783" s="169"/>
    </row>
    <row r="6784" spans="8:8" x14ac:dyDescent="0.25">
      <c r="H6784" s="169"/>
    </row>
    <row r="6785" spans="8:8" x14ac:dyDescent="0.25">
      <c r="H6785" s="169"/>
    </row>
    <row r="6786" spans="8:8" x14ac:dyDescent="0.25">
      <c r="H6786" s="169"/>
    </row>
    <row r="6787" spans="8:8" x14ac:dyDescent="0.25">
      <c r="H6787" s="169"/>
    </row>
    <row r="6788" spans="8:8" x14ac:dyDescent="0.25">
      <c r="H6788" s="169"/>
    </row>
    <row r="6789" spans="8:8" x14ac:dyDescent="0.25">
      <c r="H6789" s="169"/>
    </row>
    <row r="6790" spans="8:8" x14ac:dyDescent="0.25">
      <c r="H6790" s="169"/>
    </row>
    <row r="6791" spans="8:8" x14ac:dyDescent="0.25">
      <c r="H6791" s="169"/>
    </row>
    <row r="6792" spans="8:8" x14ac:dyDescent="0.25">
      <c r="H6792" s="169"/>
    </row>
    <row r="6793" spans="8:8" x14ac:dyDescent="0.25">
      <c r="H6793" s="169"/>
    </row>
    <row r="6794" spans="8:8" x14ac:dyDescent="0.25">
      <c r="H6794" s="169"/>
    </row>
    <row r="6795" spans="8:8" x14ac:dyDescent="0.25">
      <c r="H6795" s="169"/>
    </row>
    <row r="6796" spans="8:8" x14ac:dyDescent="0.25">
      <c r="H6796" s="169"/>
    </row>
    <row r="6797" spans="8:8" x14ac:dyDescent="0.25">
      <c r="H6797" s="169"/>
    </row>
    <row r="6798" spans="8:8" x14ac:dyDescent="0.25">
      <c r="H6798" s="169"/>
    </row>
    <row r="6799" spans="8:8" x14ac:dyDescent="0.25">
      <c r="H6799" s="169"/>
    </row>
    <row r="6800" spans="8:8" x14ac:dyDescent="0.25">
      <c r="H6800" s="169"/>
    </row>
    <row r="6801" spans="8:8" x14ac:dyDescent="0.25">
      <c r="H6801" s="169"/>
    </row>
    <row r="6802" spans="8:8" x14ac:dyDescent="0.25">
      <c r="H6802" s="169"/>
    </row>
    <row r="6803" spans="8:8" x14ac:dyDescent="0.25">
      <c r="H6803" s="169"/>
    </row>
    <row r="6804" spans="8:8" x14ac:dyDescent="0.25">
      <c r="H6804" s="169"/>
    </row>
    <row r="6805" spans="8:8" x14ac:dyDescent="0.25">
      <c r="H6805" s="169"/>
    </row>
    <row r="6806" spans="8:8" x14ac:dyDescent="0.25">
      <c r="H6806" s="169"/>
    </row>
    <row r="6807" spans="8:8" x14ac:dyDescent="0.25">
      <c r="H6807" s="169"/>
    </row>
    <row r="6808" spans="8:8" x14ac:dyDescent="0.25">
      <c r="H6808" s="169"/>
    </row>
    <row r="6809" spans="8:8" x14ac:dyDescent="0.25">
      <c r="H6809" s="169"/>
    </row>
    <row r="6810" spans="8:8" x14ac:dyDescent="0.25">
      <c r="H6810" s="169"/>
    </row>
    <row r="6811" spans="8:8" x14ac:dyDescent="0.25">
      <c r="H6811" s="169"/>
    </row>
    <row r="6812" spans="8:8" x14ac:dyDescent="0.25">
      <c r="H6812" s="169"/>
    </row>
    <row r="6813" spans="8:8" x14ac:dyDescent="0.25">
      <c r="H6813" s="169"/>
    </row>
    <row r="6814" spans="8:8" x14ac:dyDescent="0.25">
      <c r="H6814" s="169"/>
    </row>
    <row r="6815" spans="8:8" x14ac:dyDescent="0.25">
      <c r="H6815" s="169"/>
    </row>
    <row r="6816" spans="8:8" x14ac:dyDescent="0.25">
      <c r="H6816" s="169"/>
    </row>
    <row r="6817" spans="8:8" x14ac:dyDescent="0.25">
      <c r="H6817" s="169"/>
    </row>
    <row r="6818" spans="8:8" x14ac:dyDescent="0.25">
      <c r="H6818" s="169"/>
    </row>
    <row r="6819" spans="8:8" x14ac:dyDescent="0.25">
      <c r="H6819" s="169"/>
    </row>
    <row r="6820" spans="8:8" x14ac:dyDescent="0.25">
      <c r="H6820" s="169"/>
    </row>
    <row r="6821" spans="8:8" x14ac:dyDescent="0.25">
      <c r="H6821" s="169"/>
    </row>
    <row r="6822" spans="8:8" x14ac:dyDescent="0.25">
      <c r="H6822" s="169"/>
    </row>
    <row r="6823" spans="8:8" x14ac:dyDescent="0.25">
      <c r="H6823" s="169"/>
    </row>
    <row r="6824" spans="8:8" x14ac:dyDescent="0.25">
      <c r="H6824" s="169"/>
    </row>
    <row r="6825" spans="8:8" x14ac:dyDescent="0.25">
      <c r="H6825" s="169"/>
    </row>
    <row r="6826" spans="8:8" x14ac:dyDescent="0.25">
      <c r="H6826" s="169"/>
    </row>
    <row r="6827" spans="8:8" x14ac:dyDescent="0.25">
      <c r="H6827" s="169"/>
    </row>
    <row r="6828" spans="8:8" x14ac:dyDescent="0.25">
      <c r="H6828" s="169"/>
    </row>
    <row r="6829" spans="8:8" x14ac:dyDescent="0.25">
      <c r="H6829" s="169"/>
    </row>
    <row r="6830" spans="8:8" x14ac:dyDescent="0.25">
      <c r="H6830" s="169"/>
    </row>
    <row r="6831" spans="8:8" x14ac:dyDescent="0.25">
      <c r="H6831" s="169"/>
    </row>
    <row r="6832" spans="8:8" x14ac:dyDescent="0.25">
      <c r="H6832" s="169"/>
    </row>
    <row r="6833" spans="8:8" x14ac:dyDescent="0.25">
      <c r="H6833" s="169"/>
    </row>
    <row r="6834" spans="8:8" x14ac:dyDescent="0.25">
      <c r="H6834" s="169"/>
    </row>
    <row r="6835" spans="8:8" x14ac:dyDescent="0.25">
      <c r="H6835" s="169"/>
    </row>
    <row r="6836" spans="8:8" x14ac:dyDescent="0.25">
      <c r="H6836" s="169"/>
    </row>
    <row r="6837" spans="8:8" x14ac:dyDescent="0.25">
      <c r="H6837" s="169"/>
    </row>
    <row r="6838" spans="8:8" x14ac:dyDescent="0.25">
      <c r="H6838" s="169"/>
    </row>
    <row r="6839" spans="8:8" x14ac:dyDescent="0.25">
      <c r="H6839" s="169"/>
    </row>
    <row r="6840" spans="8:8" x14ac:dyDescent="0.25">
      <c r="H6840" s="169"/>
    </row>
    <row r="6841" spans="8:8" x14ac:dyDescent="0.25">
      <c r="H6841" s="169"/>
    </row>
    <row r="6842" spans="8:8" x14ac:dyDescent="0.25">
      <c r="H6842" s="169"/>
    </row>
    <row r="6843" spans="8:8" x14ac:dyDescent="0.25">
      <c r="H6843" s="169"/>
    </row>
    <row r="6844" spans="8:8" x14ac:dyDescent="0.25">
      <c r="H6844" s="169"/>
    </row>
    <row r="6845" spans="8:8" x14ac:dyDescent="0.25">
      <c r="H6845" s="169"/>
    </row>
    <row r="6846" spans="8:8" x14ac:dyDescent="0.25">
      <c r="H6846" s="169"/>
    </row>
    <row r="6847" spans="8:8" x14ac:dyDescent="0.25">
      <c r="H6847" s="169"/>
    </row>
    <row r="6848" spans="8:8" x14ac:dyDescent="0.25">
      <c r="H6848" s="169"/>
    </row>
    <row r="6849" spans="8:8" x14ac:dyDescent="0.25">
      <c r="H6849" s="169"/>
    </row>
    <row r="6850" spans="8:8" x14ac:dyDescent="0.25">
      <c r="H6850" s="169"/>
    </row>
    <row r="6851" spans="8:8" x14ac:dyDescent="0.25">
      <c r="H6851" s="169"/>
    </row>
    <row r="6852" spans="8:8" x14ac:dyDescent="0.25">
      <c r="H6852" s="169"/>
    </row>
    <row r="6853" spans="8:8" x14ac:dyDescent="0.25">
      <c r="H6853" s="169"/>
    </row>
    <row r="6854" spans="8:8" x14ac:dyDescent="0.25">
      <c r="H6854" s="169"/>
    </row>
    <row r="6855" spans="8:8" x14ac:dyDescent="0.25">
      <c r="H6855" s="169"/>
    </row>
    <row r="6856" spans="8:8" x14ac:dyDescent="0.25">
      <c r="H6856" s="169"/>
    </row>
    <row r="6857" spans="8:8" x14ac:dyDescent="0.25">
      <c r="H6857" s="169"/>
    </row>
    <row r="6858" spans="8:8" x14ac:dyDescent="0.25">
      <c r="H6858" s="169"/>
    </row>
    <row r="6859" spans="8:8" x14ac:dyDescent="0.25">
      <c r="H6859" s="169"/>
    </row>
    <row r="6860" spans="8:8" x14ac:dyDescent="0.25">
      <c r="H6860" s="169"/>
    </row>
    <row r="6861" spans="8:8" x14ac:dyDescent="0.25">
      <c r="H6861" s="169"/>
    </row>
    <row r="6862" spans="8:8" x14ac:dyDescent="0.25">
      <c r="H6862" s="169"/>
    </row>
    <row r="6863" spans="8:8" x14ac:dyDescent="0.25">
      <c r="H6863" s="169"/>
    </row>
    <row r="6864" spans="8:8" x14ac:dyDescent="0.25">
      <c r="H6864" s="169"/>
    </row>
    <row r="6865" spans="8:8" x14ac:dyDescent="0.25">
      <c r="H6865" s="169"/>
    </row>
    <row r="6866" spans="8:8" x14ac:dyDescent="0.25">
      <c r="H6866" s="169"/>
    </row>
    <row r="6867" spans="8:8" x14ac:dyDescent="0.25">
      <c r="H6867" s="169"/>
    </row>
    <row r="6868" spans="8:8" x14ac:dyDescent="0.25">
      <c r="H6868" s="169"/>
    </row>
    <row r="6869" spans="8:8" x14ac:dyDescent="0.25">
      <c r="H6869" s="169"/>
    </row>
    <row r="6870" spans="8:8" x14ac:dyDescent="0.25">
      <c r="H6870" s="169"/>
    </row>
    <row r="6871" spans="8:8" x14ac:dyDescent="0.25">
      <c r="H6871" s="169"/>
    </row>
    <row r="6872" spans="8:8" x14ac:dyDescent="0.25">
      <c r="H6872" s="169"/>
    </row>
    <row r="6873" spans="8:8" x14ac:dyDescent="0.25">
      <c r="H6873" s="169"/>
    </row>
    <row r="6874" spans="8:8" x14ac:dyDescent="0.25">
      <c r="H6874" s="169"/>
    </row>
    <row r="6875" spans="8:8" x14ac:dyDescent="0.25">
      <c r="H6875" s="169"/>
    </row>
    <row r="6876" spans="8:8" x14ac:dyDescent="0.25">
      <c r="H6876" s="169"/>
    </row>
    <row r="6877" spans="8:8" x14ac:dyDescent="0.25">
      <c r="H6877" s="169"/>
    </row>
    <row r="6878" spans="8:8" x14ac:dyDescent="0.25">
      <c r="H6878" s="169"/>
    </row>
    <row r="6879" spans="8:8" x14ac:dyDescent="0.25">
      <c r="H6879" s="169"/>
    </row>
    <row r="6880" spans="8:8" x14ac:dyDescent="0.25">
      <c r="H6880" s="169"/>
    </row>
    <row r="6881" spans="8:8" x14ac:dyDescent="0.25">
      <c r="H6881" s="169"/>
    </row>
    <row r="6882" spans="8:8" x14ac:dyDescent="0.25">
      <c r="H6882" s="169"/>
    </row>
    <row r="6883" spans="8:8" x14ac:dyDescent="0.25">
      <c r="H6883" s="169"/>
    </row>
    <row r="6884" spans="8:8" x14ac:dyDescent="0.25">
      <c r="H6884" s="169"/>
    </row>
    <row r="6885" spans="8:8" x14ac:dyDescent="0.25">
      <c r="H6885" s="169"/>
    </row>
    <row r="6886" spans="8:8" x14ac:dyDescent="0.25">
      <c r="H6886" s="169"/>
    </row>
    <row r="6887" spans="8:8" x14ac:dyDescent="0.25">
      <c r="H6887" s="169"/>
    </row>
    <row r="6888" spans="8:8" x14ac:dyDescent="0.25">
      <c r="H6888" s="169"/>
    </row>
    <row r="6889" spans="8:8" x14ac:dyDescent="0.25">
      <c r="H6889" s="169"/>
    </row>
    <row r="6890" spans="8:8" x14ac:dyDescent="0.25">
      <c r="H6890" s="169"/>
    </row>
    <row r="6891" spans="8:8" x14ac:dyDescent="0.25">
      <c r="H6891" s="169"/>
    </row>
    <row r="6892" spans="8:8" x14ac:dyDescent="0.25">
      <c r="H6892" s="169"/>
    </row>
    <row r="6893" spans="8:8" x14ac:dyDescent="0.25">
      <c r="H6893" s="169"/>
    </row>
    <row r="6894" spans="8:8" x14ac:dyDescent="0.25">
      <c r="H6894" s="169"/>
    </row>
    <row r="6895" spans="8:8" x14ac:dyDescent="0.25">
      <c r="H6895" s="169"/>
    </row>
    <row r="6896" spans="8:8" x14ac:dyDescent="0.25">
      <c r="H6896" s="169"/>
    </row>
    <row r="6897" spans="8:8" x14ac:dyDescent="0.25">
      <c r="H6897" s="169"/>
    </row>
    <row r="6898" spans="8:8" x14ac:dyDescent="0.25">
      <c r="H6898" s="169"/>
    </row>
    <row r="6899" spans="8:8" x14ac:dyDescent="0.25">
      <c r="H6899" s="169"/>
    </row>
    <row r="6900" spans="8:8" x14ac:dyDescent="0.25">
      <c r="H6900" s="169"/>
    </row>
    <row r="6901" spans="8:8" x14ac:dyDescent="0.25">
      <c r="H6901" s="169"/>
    </row>
    <row r="6902" spans="8:8" x14ac:dyDescent="0.25">
      <c r="H6902" s="169"/>
    </row>
    <row r="6903" spans="8:8" x14ac:dyDescent="0.25">
      <c r="H6903" s="169"/>
    </row>
    <row r="6904" spans="8:8" x14ac:dyDescent="0.25">
      <c r="H6904" s="169"/>
    </row>
    <row r="6905" spans="8:8" x14ac:dyDescent="0.25">
      <c r="H6905" s="169"/>
    </row>
    <row r="6906" spans="8:8" x14ac:dyDescent="0.25">
      <c r="H6906" s="169"/>
    </row>
    <row r="6907" spans="8:8" x14ac:dyDescent="0.25">
      <c r="H6907" s="169"/>
    </row>
    <row r="6908" spans="8:8" x14ac:dyDescent="0.25">
      <c r="H6908" s="169"/>
    </row>
    <row r="6909" spans="8:8" x14ac:dyDescent="0.25">
      <c r="H6909" s="169"/>
    </row>
    <row r="6910" spans="8:8" x14ac:dyDescent="0.25">
      <c r="H6910" s="169"/>
    </row>
    <row r="6911" spans="8:8" x14ac:dyDescent="0.25">
      <c r="H6911" s="169"/>
    </row>
    <row r="6912" spans="8:8" x14ac:dyDescent="0.25">
      <c r="H6912" s="169"/>
    </row>
    <row r="6913" spans="8:8" x14ac:dyDescent="0.25">
      <c r="H6913" s="169"/>
    </row>
    <row r="6914" spans="8:8" x14ac:dyDescent="0.25">
      <c r="H6914" s="169"/>
    </row>
    <row r="6915" spans="8:8" x14ac:dyDescent="0.25">
      <c r="H6915" s="169"/>
    </row>
    <row r="6916" spans="8:8" x14ac:dyDescent="0.25">
      <c r="H6916" s="169"/>
    </row>
    <row r="6917" spans="8:8" x14ac:dyDescent="0.25">
      <c r="H6917" s="169"/>
    </row>
    <row r="6918" spans="8:8" x14ac:dyDescent="0.25">
      <c r="H6918" s="169"/>
    </row>
    <row r="6919" spans="8:8" x14ac:dyDescent="0.25">
      <c r="H6919" s="169"/>
    </row>
    <row r="6920" spans="8:8" x14ac:dyDescent="0.25">
      <c r="H6920" s="169"/>
    </row>
    <row r="6921" spans="8:8" x14ac:dyDescent="0.25">
      <c r="H6921" s="169"/>
    </row>
    <row r="6922" spans="8:8" x14ac:dyDescent="0.25">
      <c r="H6922" s="169"/>
    </row>
    <row r="6923" spans="8:8" x14ac:dyDescent="0.25">
      <c r="H6923" s="169"/>
    </row>
    <row r="6924" spans="8:8" x14ac:dyDescent="0.25">
      <c r="H6924" s="169"/>
    </row>
    <row r="6925" spans="8:8" x14ac:dyDescent="0.25">
      <c r="H6925" s="169"/>
    </row>
    <row r="6926" spans="8:8" x14ac:dyDescent="0.25">
      <c r="H6926" s="169"/>
    </row>
    <row r="6927" spans="8:8" x14ac:dyDescent="0.25">
      <c r="H6927" s="169"/>
    </row>
    <row r="6928" spans="8:8" x14ac:dyDescent="0.25">
      <c r="H6928" s="169"/>
    </row>
    <row r="6929" spans="8:8" x14ac:dyDescent="0.25">
      <c r="H6929" s="169"/>
    </row>
    <row r="6930" spans="8:8" x14ac:dyDescent="0.25">
      <c r="H6930" s="169"/>
    </row>
    <row r="6931" spans="8:8" x14ac:dyDescent="0.25">
      <c r="H6931" s="169"/>
    </row>
    <row r="6932" spans="8:8" x14ac:dyDescent="0.25">
      <c r="H6932" s="169"/>
    </row>
    <row r="6933" spans="8:8" x14ac:dyDescent="0.25">
      <c r="H6933" s="169"/>
    </row>
    <row r="6934" spans="8:8" x14ac:dyDescent="0.25">
      <c r="H6934" s="169"/>
    </row>
    <row r="6935" spans="8:8" x14ac:dyDescent="0.25">
      <c r="H6935" s="169"/>
    </row>
    <row r="6936" spans="8:8" x14ac:dyDescent="0.25">
      <c r="H6936" s="169"/>
    </row>
    <row r="6937" spans="8:8" x14ac:dyDescent="0.25">
      <c r="H6937" s="169"/>
    </row>
    <row r="6938" spans="8:8" x14ac:dyDescent="0.25">
      <c r="H6938" s="169"/>
    </row>
    <row r="6939" spans="8:8" x14ac:dyDescent="0.25">
      <c r="H6939" s="169"/>
    </row>
    <row r="6940" spans="8:8" x14ac:dyDescent="0.25">
      <c r="H6940" s="169"/>
    </row>
    <row r="6941" spans="8:8" x14ac:dyDescent="0.25">
      <c r="H6941" s="169"/>
    </row>
    <row r="6942" spans="8:8" x14ac:dyDescent="0.25">
      <c r="H6942" s="169"/>
    </row>
    <row r="6943" spans="8:8" x14ac:dyDescent="0.25">
      <c r="H6943" s="169"/>
    </row>
    <row r="6944" spans="8:8" x14ac:dyDescent="0.25">
      <c r="H6944" s="169"/>
    </row>
    <row r="6945" spans="8:8" x14ac:dyDescent="0.25">
      <c r="H6945" s="169"/>
    </row>
    <row r="6946" spans="8:8" x14ac:dyDescent="0.25">
      <c r="H6946" s="169"/>
    </row>
    <row r="6947" spans="8:8" x14ac:dyDescent="0.25">
      <c r="H6947" s="169"/>
    </row>
    <row r="6948" spans="8:8" x14ac:dyDescent="0.25">
      <c r="H6948" s="169"/>
    </row>
    <row r="6949" spans="8:8" x14ac:dyDescent="0.25">
      <c r="H6949" s="169"/>
    </row>
    <row r="6950" spans="8:8" x14ac:dyDescent="0.25">
      <c r="H6950" s="169"/>
    </row>
    <row r="6951" spans="8:8" x14ac:dyDescent="0.25">
      <c r="H6951" s="169"/>
    </row>
    <row r="6952" spans="8:8" x14ac:dyDescent="0.25">
      <c r="H6952" s="169"/>
    </row>
    <row r="6953" spans="8:8" x14ac:dyDescent="0.25">
      <c r="H6953" s="169"/>
    </row>
    <row r="6954" spans="8:8" x14ac:dyDescent="0.25">
      <c r="H6954" s="169"/>
    </row>
    <row r="6955" spans="8:8" x14ac:dyDescent="0.25">
      <c r="H6955" s="169"/>
    </row>
    <row r="6956" spans="8:8" x14ac:dyDescent="0.25">
      <c r="H6956" s="169"/>
    </row>
    <row r="6957" spans="8:8" x14ac:dyDescent="0.25">
      <c r="H6957" s="169"/>
    </row>
    <row r="6958" spans="8:8" x14ac:dyDescent="0.25">
      <c r="H6958" s="169"/>
    </row>
    <row r="6959" spans="8:8" x14ac:dyDescent="0.25">
      <c r="H6959" s="169"/>
    </row>
    <row r="6960" spans="8:8" x14ac:dyDescent="0.25">
      <c r="H6960" s="169"/>
    </row>
    <row r="6961" spans="8:8" x14ac:dyDescent="0.25">
      <c r="H6961" s="169"/>
    </row>
    <row r="6962" spans="8:8" x14ac:dyDescent="0.25">
      <c r="H6962" s="169"/>
    </row>
    <row r="6963" spans="8:8" x14ac:dyDescent="0.25">
      <c r="H6963" s="169"/>
    </row>
    <row r="6964" spans="8:8" x14ac:dyDescent="0.25">
      <c r="H6964" s="169"/>
    </row>
    <row r="6965" spans="8:8" x14ac:dyDescent="0.25">
      <c r="H6965" s="169"/>
    </row>
    <row r="6966" spans="8:8" x14ac:dyDescent="0.25">
      <c r="H6966" s="169"/>
    </row>
    <row r="6967" spans="8:8" x14ac:dyDescent="0.25">
      <c r="H6967" s="169"/>
    </row>
    <row r="6968" spans="8:8" x14ac:dyDescent="0.25">
      <c r="H6968" s="169"/>
    </row>
    <row r="6969" spans="8:8" x14ac:dyDescent="0.25">
      <c r="H6969" s="169"/>
    </row>
    <row r="6970" spans="8:8" x14ac:dyDescent="0.25">
      <c r="H6970" s="169"/>
    </row>
    <row r="6971" spans="8:8" x14ac:dyDescent="0.25">
      <c r="H6971" s="169"/>
    </row>
    <row r="6972" spans="8:8" x14ac:dyDescent="0.25">
      <c r="H6972" s="169"/>
    </row>
    <row r="6973" spans="8:8" x14ac:dyDescent="0.25">
      <c r="H6973" s="169"/>
    </row>
    <row r="6974" spans="8:8" x14ac:dyDescent="0.25">
      <c r="H6974" s="169"/>
    </row>
    <row r="6975" spans="8:8" x14ac:dyDescent="0.25">
      <c r="H6975" s="169"/>
    </row>
    <row r="6976" spans="8:8" x14ac:dyDescent="0.25">
      <c r="H6976" s="169"/>
    </row>
    <row r="6977" spans="8:8" x14ac:dyDescent="0.25">
      <c r="H6977" s="169"/>
    </row>
    <row r="6978" spans="8:8" x14ac:dyDescent="0.25">
      <c r="H6978" s="169"/>
    </row>
    <row r="6979" spans="8:8" x14ac:dyDescent="0.25">
      <c r="H6979" s="169"/>
    </row>
    <row r="6980" spans="8:8" x14ac:dyDescent="0.25">
      <c r="H6980" s="169"/>
    </row>
    <row r="6981" spans="8:8" x14ac:dyDescent="0.25">
      <c r="H6981" s="169"/>
    </row>
    <row r="6982" spans="8:8" x14ac:dyDescent="0.25">
      <c r="H6982" s="169"/>
    </row>
    <row r="6983" spans="8:8" x14ac:dyDescent="0.25">
      <c r="H6983" s="169"/>
    </row>
    <row r="6984" spans="8:8" x14ac:dyDescent="0.25">
      <c r="H6984" s="169"/>
    </row>
    <row r="6985" spans="8:8" x14ac:dyDescent="0.25">
      <c r="H6985" s="169"/>
    </row>
    <row r="6986" spans="8:8" x14ac:dyDescent="0.25">
      <c r="H6986" s="169"/>
    </row>
    <row r="6987" spans="8:8" x14ac:dyDescent="0.25">
      <c r="H6987" s="169"/>
    </row>
    <row r="6988" spans="8:8" x14ac:dyDescent="0.25">
      <c r="H6988" s="169"/>
    </row>
    <row r="6989" spans="8:8" x14ac:dyDescent="0.25">
      <c r="H6989" s="169"/>
    </row>
    <row r="6990" spans="8:8" x14ac:dyDescent="0.25">
      <c r="H6990" s="169"/>
    </row>
    <row r="6991" spans="8:8" x14ac:dyDescent="0.25">
      <c r="H6991" s="169"/>
    </row>
    <row r="6992" spans="8:8" x14ac:dyDescent="0.25">
      <c r="H6992" s="169"/>
    </row>
    <row r="6993" spans="8:8" x14ac:dyDescent="0.25">
      <c r="H6993" s="169"/>
    </row>
    <row r="6994" spans="8:8" x14ac:dyDescent="0.25">
      <c r="H6994" s="169"/>
    </row>
    <row r="6995" spans="8:8" x14ac:dyDescent="0.25">
      <c r="H6995" s="169"/>
    </row>
    <row r="6996" spans="8:8" x14ac:dyDescent="0.25">
      <c r="H6996" s="169"/>
    </row>
    <row r="6997" spans="8:8" x14ac:dyDescent="0.25">
      <c r="H6997" s="169"/>
    </row>
    <row r="6998" spans="8:8" x14ac:dyDescent="0.25">
      <c r="H6998" s="169"/>
    </row>
    <row r="6999" spans="8:8" x14ac:dyDescent="0.25">
      <c r="H6999" s="169"/>
    </row>
    <row r="7000" spans="8:8" x14ac:dyDescent="0.25">
      <c r="H7000" s="169"/>
    </row>
    <row r="7001" spans="8:8" x14ac:dyDescent="0.25">
      <c r="H7001" s="169"/>
    </row>
    <row r="7002" spans="8:8" x14ac:dyDescent="0.25">
      <c r="H7002" s="169"/>
    </row>
    <row r="7003" spans="8:8" x14ac:dyDescent="0.25">
      <c r="H7003" s="169"/>
    </row>
    <row r="7004" spans="8:8" x14ac:dyDescent="0.25">
      <c r="H7004" s="169"/>
    </row>
    <row r="7005" spans="8:8" x14ac:dyDescent="0.25">
      <c r="H7005" s="169"/>
    </row>
    <row r="7006" spans="8:8" x14ac:dyDescent="0.25">
      <c r="H7006" s="169"/>
    </row>
    <row r="7007" spans="8:8" x14ac:dyDescent="0.25">
      <c r="H7007" s="169"/>
    </row>
    <row r="7008" spans="8:8" x14ac:dyDescent="0.25">
      <c r="H7008" s="169"/>
    </row>
    <row r="7009" spans="8:8" x14ac:dyDescent="0.25">
      <c r="H7009" s="169"/>
    </row>
    <row r="7010" spans="8:8" x14ac:dyDescent="0.25">
      <c r="H7010" s="169"/>
    </row>
    <row r="7011" spans="8:8" x14ac:dyDescent="0.25">
      <c r="H7011" s="169"/>
    </row>
    <row r="7012" spans="8:8" x14ac:dyDescent="0.25">
      <c r="H7012" s="169"/>
    </row>
    <row r="7013" spans="8:8" x14ac:dyDescent="0.25">
      <c r="H7013" s="169"/>
    </row>
    <row r="7014" spans="8:8" x14ac:dyDescent="0.25">
      <c r="H7014" s="169"/>
    </row>
    <row r="7015" spans="8:8" x14ac:dyDescent="0.25">
      <c r="H7015" s="169"/>
    </row>
    <row r="7016" spans="8:8" x14ac:dyDescent="0.25">
      <c r="H7016" s="169"/>
    </row>
    <row r="7017" spans="8:8" x14ac:dyDescent="0.25">
      <c r="H7017" s="169"/>
    </row>
    <row r="7018" spans="8:8" x14ac:dyDescent="0.25">
      <c r="H7018" s="169"/>
    </row>
    <row r="7019" spans="8:8" x14ac:dyDescent="0.25">
      <c r="H7019" s="169"/>
    </row>
    <row r="7020" spans="8:8" x14ac:dyDescent="0.25">
      <c r="H7020" s="169"/>
    </row>
    <row r="7021" spans="8:8" x14ac:dyDescent="0.25">
      <c r="H7021" s="169"/>
    </row>
    <row r="7022" spans="8:8" x14ac:dyDescent="0.25">
      <c r="H7022" s="169"/>
    </row>
    <row r="7023" spans="8:8" x14ac:dyDescent="0.25">
      <c r="H7023" s="169"/>
    </row>
    <row r="7024" spans="8:8" x14ac:dyDescent="0.25">
      <c r="H7024" s="169"/>
    </row>
    <row r="7025" spans="8:8" x14ac:dyDescent="0.25">
      <c r="H7025" s="169"/>
    </row>
    <row r="7026" spans="8:8" x14ac:dyDescent="0.25">
      <c r="H7026" s="169"/>
    </row>
    <row r="7027" spans="8:8" x14ac:dyDescent="0.25">
      <c r="H7027" s="169"/>
    </row>
    <row r="7028" spans="8:8" x14ac:dyDescent="0.25">
      <c r="H7028" s="169"/>
    </row>
    <row r="7029" spans="8:8" x14ac:dyDescent="0.25">
      <c r="H7029" s="169"/>
    </row>
    <row r="7030" spans="8:8" x14ac:dyDescent="0.25">
      <c r="H7030" s="169"/>
    </row>
    <row r="7031" spans="8:8" x14ac:dyDescent="0.25">
      <c r="H7031" s="169"/>
    </row>
    <row r="7032" spans="8:8" x14ac:dyDescent="0.25">
      <c r="H7032" s="169"/>
    </row>
    <row r="7033" spans="8:8" x14ac:dyDescent="0.25">
      <c r="H7033" s="169"/>
    </row>
    <row r="7034" spans="8:8" x14ac:dyDescent="0.25">
      <c r="H7034" s="169"/>
    </row>
    <row r="7035" spans="8:8" x14ac:dyDescent="0.25">
      <c r="H7035" s="169"/>
    </row>
    <row r="7036" spans="8:8" x14ac:dyDescent="0.25">
      <c r="H7036" s="169"/>
    </row>
    <row r="7037" spans="8:8" x14ac:dyDescent="0.25">
      <c r="H7037" s="169"/>
    </row>
    <row r="7038" spans="8:8" x14ac:dyDescent="0.25">
      <c r="H7038" s="169"/>
    </row>
    <row r="7039" spans="8:8" x14ac:dyDescent="0.25">
      <c r="H7039" s="169"/>
    </row>
    <row r="7040" spans="8:8" x14ac:dyDescent="0.25">
      <c r="H7040" s="169"/>
    </row>
    <row r="7041" spans="8:8" x14ac:dyDescent="0.25">
      <c r="H7041" s="169"/>
    </row>
    <row r="7042" spans="8:8" x14ac:dyDescent="0.25">
      <c r="H7042" s="169"/>
    </row>
    <row r="7043" spans="8:8" x14ac:dyDescent="0.25">
      <c r="H7043" s="169"/>
    </row>
    <row r="7044" spans="8:8" x14ac:dyDescent="0.25">
      <c r="H7044" s="169"/>
    </row>
    <row r="7045" spans="8:8" x14ac:dyDescent="0.25">
      <c r="H7045" s="169"/>
    </row>
    <row r="7046" spans="8:8" x14ac:dyDescent="0.25">
      <c r="H7046" s="169"/>
    </row>
    <row r="7047" spans="8:8" x14ac:dyDescent="0.25">
      <c r="H7047" s="169"/>
    </row>
    <row r="7048" spans="8:8" x14ac:dyDescent="0.25">
      <c r="H7048" s="169"/>
    </row>
    <row r="7049" spans="8:8" x14ac:dyDescent="0.25">
      <c r="H7049" s="169"/>
    </row>
    <row r="7050" spans="8:8" x14ac:dyDescent="0.25">
      <c r="H7050" s="169"/>
    </row>
    <row r="7051" spans="8:8" x14ac:dyDescent="0.25">
      <c r="H7051" s="169"/>
    </row>
    <row r="7052" spans="8:8" x14ac:dyDescent="0.25">
      <c r="H7052" s="169"/>
    </row>
    <row r="7053" spans="8:8" x14ac:dyDescent="0.25">
      <c r="H7053" s="169"/>
    </row>
    <row r="7054" spans="8:8" x14ac:dyDescent="0.25">
      <c r="H7054" s="169"/>
    </row>
    <row r="7055" spans="8:8" x14ac:dyDescent="0.25">
      <c r="H7055" s="169"/>
    </row>
    <row r="7056" spans="8:8" x14ac:dyDescent="0.25">
      <c r="H7056" s="169"/>
    </row>
    <row r="7057" spans="8:8" x14ac:dyDescent="0.25">
      <c r="H7057" s="169"/>
    </row>
    <row r="7058" spans="8:8" x14ac:dyDescent="0.25">
      <c r="H7058" s="169"/>
    </row>
    <row r="7059" spans="8:8" x14ac:dyDescent="0.25">
      <c r="H7059" s="169"/>
    </row>
    <row r="7060" spans="8:8" x14ac:dyDescent="0.25">
      <c r="H7060" s="169"/>
    </row>
    <row r="7061" spans="8:8" x14ac:dyDescent="0.25">
      <c r="H7061" s="169"/>
    </row>
    <row r="7062" spans="8:8" x14ac:dyDescent="0.25">
      <c r="H7062" s="169"/>
    </row>
    <row r="7063" spans="8:8" x14ac:dyDescent="0.25">
      <c r="H7063" s="169"/>
    </row>
    <row r="7064" spans="8:8" x14ac:dyDescent="0.25">
      <c r="H7064" s="169"/>
    </row>
    <row r="7065" spans="8:8" x14ac:dyDescent="0.25">
      <c r="H7065" s="169"/>
    </row>
    <row r="7066" spans="8:8" x14ac:dyDescent="0.25">
      <c r="H7066" s="169"/>
    </row>
    <row r="7067" spans="8:8" x14ac:dyDescent="0.25">
      <c r="H7067" s="169"/>
    </row>
    <row r="7068" spans="8:8" x14ac:dyDescent="0.25">
      <c r="H7068" s="169"/>
    </row>
    <row r="7069" spans="8:8" x14ac:dyDescent="0.25">
      <c r="H7069" s="169"/>
    </row>
    <row r="7070" spans="8:8" x14ac:dyDescent="0.25">
      <c r="H7070" s="169"/>
    </row>
    <row r="7071" spans="8:8" x14ac:dyDescent="0.25">
      <c r="H7071" s="169"/>
    </row>
    <row r="7072" spans="8:8" x14ac:dyDescent="0.25">
      <c r="H7072" s="169"/>
    </row>
    <row r="7073" spans="8:8" x14ac:dyDescent="0.25">
      <c r="H7073" s="169"/>
    </row>
    <row r="7074" spans="8:8" x14ac:dyDescent="0.25">
      <c r="H7074" s="169"/>
    </row>
    <row r="7075" spans="8:8" x14ac:dyDescent="0.25">
      <c r="H7075" s="169"/>
    </row>
    <row r="7076" spans="8:8" x14ac:dyDescent="0.25">
      <c r="H7076" s="169"/>
    </row>
    <row r="7077" spans="8:8" x14ac:dyDescent="0.25">
      <c r="H7077" s="169"/>
    </row>
    <row r="7078" spans="8:8" x14ac:dyDescent="0.25">
      <c r="H7078" s="169"/>
    </row>
    <row r="7079" spans="8:8" x14ac:dyDescent="0.25">
      <c r="H7079" s="169"/>
    </row>
    <row r="7080" spans="8:8" x14ac:dyDescent="0.25">
      <c r="H7080" s="169"/>
    </row>
    <row r="7081" spans="8:8" x14ac:dyDescent="0.25">
      <c r="H7081" s="169"/>
    </row>
    <row r="7082" spans="8:8" x14ac:dyDescent="0.25">
      <c r="H7082" s="169"/>
    </row>
    <row r="7083" spans="8:8" x14ac:dyDescent="0.25">
      <c r="H7083" s="169"/>
    </row>
    <row r="7084" spans="8:8" x14ac:dyDescent="0.25">
      <c r="H7084" s="169"/>
    </row>
    <row r="7085" spans="8:8" x14ac:dyDescent="0.25">
      <c r="H7085" s="169"/>
    </row>
    <row r="7086" spans="8:8" x14ac:dyDescent="0.25">
      <c r="H7086" s="169"/>
    </row>
    <row r="7087" spans="8:8" x14ac:dyDescent="0.25">
      <c r="H7087" s="169"/>
    </row>
    <row r="7088" spans="8:8" x14ac:dyDescent="0.25">
      <c r="H7088" s="169"/>
    </row>
    <row r="7089" spans="8:8" x14ac:dyDescent="0.25">
      <c r="H7089" s="169"/>
    </row>
    <row r="7090" spans="8:8" x14ac:dyDescent="0.25">
      <c r="H7090" s="169"/>
    </row>
    <row r="7091" spans="8:8" x14ac:dyDescent="0.25">
      <c r="H7091" s="169"/>
    </row>
    <row r="7092" spans="8:8" x14ac:dyDescent="0.25">
      <c r="H7092" s="169"/>
    </row>
    <row r="7093" spans="8:8" x14ac:dyDescent="0.25">
      <c r="H7093" s="169"/>
    </row>
    <row r="7094" spans="8:8" x14ac:dyDescent="0.25">
      <c r="H7094" s="169"/>
    </row>
    <row r="7095" spans="8:8" x14ac:dyDescent="0.25">
      <c r="H7095" s="169"/>
    </row>
    <row r="7096" spans="8:8" x14ac:dyDescent="0.25">
      <c r="H7096" s="169"/>
    </row>
    <row r="7097" spans="8:8" x14ac:dyDescent="0.25">
      <c r="H7097" s="169"/>
    </row>
    <row r="7098" spans="8:8" x14ac:dyDescent="0.25">
      <c r="H7098" s="169"/>
    </row>
    <row r="7099" spans="8:8" x14ac:dyDescent="0.25">
      <c r="H7099" s="169"/>
    </row>
    <row r="7100" spans="8:8" x14ac:dyDescent="0.25">
      <c r="H7100" s="169"/>
    </row>
    <row r="7101" spans="8:8" x14ac:dyDescent="0.25">
      <c r="H7101" s="169"/>
    </row>
    <row r="7102" spans="8:8" x14ac:dyDescent="0.25">
      <c r="H7102" s="169"/>
    </row>
    <row r="7103" spans="8:8" x14ac:dyDescent="0.25">
      <c r="H7103" s="169"/>
    </row>
    <row r="7104" spans="8:8" x14ac:dyDescent="0.25">
      <c r="H7104" s="169"/>
    </row>
    <row r="7105" spans="8:8" x14ac:dyDescent="0.25">
      <c r="H7105" s="169"/>
    </row>
    <row r="7106" spans="8:8" x14ac:dyDescent="0.25">
      <c r="H7106" s="169"/>
    </row>
    <row r="7107" spans="8:8" x14ac:dyDescent="0.25">
      <c r="H7107" s="169"/>
    </row>
    <row r="7108" spans="8:8" x14ac:dyDescent="0.25">
      <c r="H7108" s="169"/>
    </row>
    <row r="7109" spans="8:8" x14ac:dyDescent="0.25">
      <c r="H7109" s="169"/>
    </row>
    <row r="7110" spans="8:8" x14ac:dyDescent="0.25">
      <c r="H7110" s="169"/>
    </row>
    <row r="7111" spans="8:8" x14ac:dyDescent="0.25">
      <c r="H7111" s="169"/>
    </row>
    <row r="7112" spans="8:8" x14ac:dyDescent="0.25">
      <c r="H7112" s="169"/>
    </row>
    <row r="7113" spans="8:8" x14ac:dyDescent="0.25">
      <c r="H7113" s="169"/>
    </row>
    <row r="7114" spans="8:8" x14ac:dyDescent="0.25">
      <c r="H7114" s="169"/>
    </row>
    <row r="7115" spans="8:8" x14ac:dyDescent="0.25">
      <c r="H7115" s="169"/>
    </row>
    <row r="7116" spans="8:8" x14ac:dyDescent="0.25">
      <c r="H7116" s="169"/>
    </row>
    <row r="7117" spans="8:8" x14ac:dyDescent="0.25">
      <c r="H7117" s="169"/>
    </row>
    <row r="7118" spans="8:8" x14ac:dyDescent="0.25">
      <c r="H7118" s="169"/>
    </row>
    <row r="7119" spans="8:8" x14ac:dyDescent="0.25">
      <c r="H7119" s="169"/>
    </row>
    <row r="7120" spans="8:8" x14ac:dyDescent="0.25">
      <c r="H7120" s="169"/>
    </row>
    <row r="7121" spans="8:8" x14ac:dyDescent="0.25">
      <c r="H7121" s="169"/>
    </row>
    <row r="7122" spans="8:8" x14ac:dyDescent="0.25">
      <c r="H7122" s="169"/>
    </row>
    <row r="7123" spans="8:8" x14ac:dyDescent="0.25">
      <c r="H7123" s="169"/>
    </row>
    <row r="7124" spans="8:8" x14ac:dyDescent="0.25">
      <c r="H7124" s="169"/>
    </row>
    <row r="7125" spans="8:8" x14ac:dyDescent="0.25">
      <c r="H7125" s="169"/>
    </row>
    <row r="7126" spans="8:8" x14ac:dyDescent="0.25">
      <c r="H7126" s="169"/>
    </row>
    <row r="7127" spans="8:8" x14ac:dyDescent="0.25">
      <c r="H7127" s="169"/>
    </row>
    <row r="7128" spans="8:8" x14ac:dyDescent="0.25">
      <c r="H7128" s="169"/>
    </row>
    <row r="7129" spans="8:8" x14ac:dyDescent="0.25">
      <c r="H7129" s="169"/>
    </row>
    <row r="7130" spans="8:8" x14ac:dyDescent="0.25">
      <c r="H7130" s="169"/>
    </row>
    <row r="7131" spans="8:8" x14ac:dyDescent="0.25">
      <c r="H7131" s="169"/>
    </row>
    <row r="7132" spans="8:8" x14ac:dyDescent="0.25">
      <c r="H7132" s="169"/>
    </row>
    <row r="7133" spans="8:8" x14ac:dyDescent="0.25">
      <c r="H7133" s="169"/>
    </row>
    <row r="7134" spans="8:8" x14ac:dyDescent="0.25">
      <c r="H7134" s="169"/>
    </row>
    <row r="7135" spans="8:8" x14ac:dyDescent="0.25">
      <c r="H7135" s="169"/>
    </row>
    <row r="7136" spans="8:8" x14ac:dyDescent="0.25">
      <c r="H7136" s="169"/>
    </row>
    <row r="7137" spans="8:8" x14ac:dyDescent="0.25">
      <c r="H7137" s="169"/>
    </row>
    <row r="7138" spans="8:8" x14ac:dyDescent="0.25">
      <c r="H7138" s="169"/>
    </row>
    <row r="7139" spans="8:8" x14ac:dyDescent="0.25">
      <c r="H7139" s="169"/>
    </row>
    <row r="7140" spans="8:8" x14ac:dyDescent="0.25">
      <c r="H7140" s="169"/>
    </row>
    <row r="7141" spans="8:8" x14ac:dyDescent="0.25">
      <c r="H7141" s="169"/>
    </row>
    <row r="7142" spans="8:8" x14ac:dyDescent="0.25">
      <c r="H7142" s="169"/>
    </row>
    <row r="7143" spans="8:8" x14ac:dyDescent="0.25">
      <c r="H7143" s="169"/>
    </row>
    <row r="7144" spans="8:8" x14ac:dyDescent="0.25">
      <c r="H7144" s="169"/>
    </row>
    <row r="7145" spans="8:8" x14ac:dyDescent="0.25">
      <c r="H7145" s="169"/>
    </row>
    <row r="7146" spans="8:8" x14ac:dyDescent="0.25">
      <c r="H7146" s="169"/>
    </row>
    <row r="7147" spans="8:8" x14ac:dyDescent="0.25">
      <c r="H7147" s="169"/>
    </row>
    <row r="7148" spans="8:8" x14ac:dyDescent="0.25">
      <c r="H7148" s="169"/>
    </row>
    <row r="7149" spans="8:8" x14ac:dyDescent="0.25">
      <c r="H7149" s="169"/>
    </row>
    <row r="7150" spans="8:8" x14ac:dyDescent="0.25">
      <c r="H7150" s="169"/>
    </row>
    <row r="7151" spans="8:8" x14ac:dyDescent="0.25">
      <c r="H7151" s="169"/>
    </row>
    <row r="7152" spans="8:8" x14ac:dyDescent="0.25">
      <c r="H7152" s="169"/>
    </row>
    <row r="7153" spans="8:8" x14ac:dyDescent="0.25">
      <c r="H7153" s="169"/>
    </row>
    <row r="7154" spans="8:8" x14ac:dyDescent="0.25">
      <c r="H7154" s="169"/>
    </row>
    <row r="7155" spans="8:8" x14ac:dyDescent="0.25">
      <c r="H7155" s="169"/>
    </row>
    <row r="7156" spans="8:8" x14ac:dyDescent="0.25">
      <c r="H7156" s="169"/>
    </row>
    <row r="7157" spans="8:8" x14ac:dyDescent="0.25">
      <c r="H7157" s="169"/>
    </row>
    <row r="7158" spans="8:8" x14ac:dyDescent="0.25">
      <c r="H7158" s="169"/>
    </row>
    <row r="7159" spans="8:8" x14ac:dyDescent="0.25">
      <c r="H7159" s="169"/>
    </row>
    <row r="7160" spans="8:8" x14ac:dyDescent="0.25">
      <c r="H7160" s="169"/>
    </row>
    <row r="7161" spans="8:8" x14ac:dyDescent="0.25">
      <c r="H7161" s="169"/>
    </row>
    <row r="7162" spans="8:8" x14ac:dyDescent="0.25">
      <c r="H7162" s="169"/>
    </row>
    <row r="7163" spans="8:8" x14ac:dyDescent="0.25">
      <c r="H7163" s="169"/>
    </row>
    <row r="7164" spans="8:8" x14ac:dyDescent="0.25">
      <c r="H7164" s="169"/>
    </row>
    <row r="7165" spans="8:8" x14ac:dyDescent="0.25">
      <c r="H7165" s="169"/>
    </row>
    <row r="7166" spans="8:8" x14ac:dyDescent="0.25">
      <c r="H7166" s="169"/>
    </row>
    <row r="7167" spans="8:8" x14ac:dyDescent="0.25">
      <c r="H7167" s="169"/>
    </row>
    <row r="7168" spans="8:8" x14ac:dyDescent="0.25">
      <c r="H7168" s="169"/>
    </row>
    <row r="7169" spans="8:8" x14ac:dyDescent="0.25">
      <c r="H7169" s="169"/>
    </row>
    <row r="7170" spans="8:8" x14ac:dyDescent="0.25">
      <c r="H7170" s="169"/>
    </row>
    <row r="7171" spans="8:8" x14ac:dyDescent="0.25">
      <c r="H7171" s="169"/>
    </row>
    <row r="7172" spans="8:8" x14ac:dyDescent="0.25">
      <c r="H7172" s="169"/>
    </row>
    <row r="7173" spans="8:8" x14ac:dyDescent="0.25">
      <c r="H7173" s="169"/>
    </row>
    <row r="7174" spans="8:8" x14ac:dyDescent="0.25">
      <c r="H7174" s="169"/>
    </row>
    <row r="7175" spans="8:8" x14ac:dyDescent="0.25">
      <c r="H7175" s="169"/>
    </row>
    <row r="7176" spans="8:8" x14ac:dyDescent="0.25">
      <c r="H7176" s="169"/>
    </row>
    <row r="7177" spans="8:8" x14ac:dyDescent="0.25">
      <c r="H7177" s="169"/>
    </row>
    <row r="7178" spans="8:8" x14ac:dyDescent="0.25">
      <c r="H7178" s="169"/>
    </row>
    <row r="7179" spans="8:8" x14ac:dyDescent="0.25">
      <c r="H7179" s="169"/>
    </row>
    <row r="7180" spans="8:8" x14ac:dyDescent="0.25">
      <c r="H7180" s="169"/>
    </row>
    <row r="7181" spans="8:8" x14ac:dyDescent="0.25">
      <c r="H7181" s="169"/>
    </row>
    <row r="7182" spans="8:8" x14ac:dyDescent="0.25">
      <c r="H7182" s="169"/>
    </row>
    <row r="7183" spans="8:8" x14ac:dyDescent="0.25">
      <c r="H7183" s="169"/>
    </row>
    <row r="7184" spans="8:8" x14ac:dyDescent="0.25">
      <c r="H7184" s="169"/>
    </row>
    <row r="7185" spans="8:8" x14ac:dyDescent="0.25">
      <c r="H7185" s="169"/>
    </row>
    <row r="7186" spans="8:8" x14ac:dyDescent="0.25">
      <c r="H7186" s="169"/>
    </row>
    <row r="7187" spans="8:8" x14ac:dyDescent="0.25">
      <c r="H7187" s="169"/>
    </row>
    <row r="7188" spans="8:8" x14ac:dyDescent="0.25">
      <c r="H7188" s="169"/>
    </row>
    <row r="7189" spans="8:8" x14ac:dyDescent="0.25">
      <c r="H7189" s="169"/>
    </row>
    <row r="7190" spans="8:8" x14ac:dyDescent="0.25">
      <c r="H7190" s="169"/>
    </row>
    <row r="7191" spans="8:8" x14ac:dyDescent="0.25">
      <c r="H7191" s="169"/>
    </row>
    <row r="7192" spans="8:8" x14ac:dyDescent="0.25">
      <c r="H7192" s="169"/>
    </row>
    <row r="7193" spans="8:8" x14ac:dyDescent="0.25">
      <c r="H7193" s="169"/>
    </row>
    <row r="7194" spans="8:8" x14ac:dyDescent="0.25">
      <c r="H7194" s="169"/>
    </row>
    <row r="7195" spans="8:8" x14ac:dyDescent="0.25">
      <c r="H7195" s="169"/>
    </row>
    <row r="7196" spans="8:8" x14ac:dyDescent="0.25">
      <c r="H7196" s="169"/>
    </row>
    <row r="7197" spans="8:8" x14ac:dyDescent="0.25">
      <c r="H7197" s="169"/>
    </row>
    <row r="7198" spans="8:8" x14ac:dyDescent="0.25">
      <c r="H7198" s="169"/>
    </row>
    <row r="7199" spans="8:8" x14ac:dyDescent="0.25">
      <c r="H7199" s="169"/>
    </row>
    <row r="7200" spans="8:8" x14ac:dyDescent="0.25">
      <c r="H7200" s="169"/>
    </row>
    <row r="7201" spans="8:8" x14ac:dyDescent="0.25">
      <c r="H7201" s="169"/>
    </row>
    <row r="7202" spans="8:8" x14ac:dyDescent="0.25">
      <c r="H7202" s="169"/>
    </row>
    <row r="7203" spans="8:8" x14ac:dyDescent="0.25">
      <c r="H7203" s="169"/>
    </row>
    <row r="7204" spans="8:8" x14ac:dyDescent="0.25">
      <c r="H7204" s="169"/>
    </row>
    <row r="7205" spans="8:8" x14ac:dyDescent="0.25">
      <c r="H7205" s="169"/>
    </row>
    <row r="7206" spans="8:8" x14ac:dyDescent="0.25">
      <c r="H7206" s="169"/>
    </row>
    <row r="7207" spans="8:8" x14ac:dyDescent="0.25">
      <c r="H7207" s="169"/>
    </row>
    <row r="7208" spans="8:8" x14ac:dyDescent="0.25">
      <c r="H7208" s="169"/>
    </row>
    <row r="7209" spans="8:8" x14ac:dyDescent="0.25">
      <c r="H7209" s="169"/>
    </row>
    <row r="7210" spans="8:8" x14ac:dyDescent="0.25">
      <c r="H7210" s="169"/>
    </row>
    <row r="7211" spans="8:8" x14ac:dyDescent="0.25">
      <c r="H7211" s="169"/>
    </row>
    <row r="7212" spans="8:8" x14ac:dyDescent="0.25">
      <c r="H7212" s="169"/>
    </row>
    <row r="7213" spans="8:8" x14ac:dyDescent="0.25">
      <c r="H7213" s="169"/>
    </row>
    <row r="7214" spans="8:8" x14ac:dyDescent="0.25">
      <c r="H7214" s="169"/>
    </row>
    <row r="7215" spans="8:8" x14ac:dyDescent="0.25">
      <c r="H7215" s="169"/>
    </row>
    <row r="7216" spans="8:8" x14ac:dyDescent="0.25">
      <c r="H7216" s="169"/>
    </row>
    <row r="7217" spans="8:8" x14ac:dyDescent="0.25">
      <c r="H7217" s="169"/>
    </row>
    <row r="7218" spans="8:8" x14ac:dyDescent="0.25">
      <c r="H7218" s="169"/>
    </row>
    <row r="7219" spans="8:8" x14ac:dyDescent="0.25">
      <c r="H7219" s="169"/>
    </row>
    <row r="7220" spans="8:8" x14ac:dyDescent="0.25">
      <c r="H7220" s="169"/>
    </row>
    <row r="7221" spans="8:8" x14ac:dyDescent="0.25">
      <c r="H7221" s="169"/>
    </row>
    <row r="7222" spans="8:8" x14ac:dyDescent="0.25">
      <c r="H7222" s="169"/>
    </row>
    <row r="7223" spans="8:8" x14ac:dyDescent="0.25">
      <c r="H7223" s="169"/>
    </row>
    <row r="7224" spans="8:8" x14ac:dyDescent="0.25">
      <c r="H7224" s="169"/>
    </row>
    <row r="7225" spans="8:8" x14ac:dyDescent="0.25">
      <c r="H7225" s="169"/>
    </row>
    <row r="7226" spans="8:8" x14ac:dyDescent="0.25">
      <c r="H7226" s="169"/>
    </row>
    <row r="7227" spans="8:8" x14ac:dyDescent="0.25">
      <c r="H7227" s="169"/>
    </row>
    <row r="7228" spans="8:8" x14ac:dyDescent="0.25">
      <c r="H7228" s="169"/>
    </row>
    <row r="7229" spans="8:8" x14ac:dyDescent="0.25">
      <c r="H7229" s="169"/>
    </row>
    <row r="7230" spans="8:8" x14ac:dyDescent="0.25">
      <c r="H7230" s="169"/>
    </row>
    <row r="7231" spans="8:8" x14ac:dyDescent="0.25">
      <c r="H7231" s="169"/>
    </row>
    <row r="7232" spans="8:8" x14ac:dyDescent="0.25">
      <c r="H7232" s="169"/>
    </row>
    <row r="7233" spans="8:8" x14ac:dyDescent="0.25">
      <c r="H7233" s="169"/>
    </row>
    <row r="7234" spans="8:8" x14ac:dyDescent="0.25">
      <c r="H7234" s="169"/>
    </row>
    <row r="7235" spans="8:8" x14ac:dyDescent="0.25">
      <c r="H7235" s="169"/>
    </row>
    <row r="7236" spans="8:8" x14ac:dyDescent="0.25">
      <c r="H7236" s="169"/>
    </row>
    <row r="7237" spans="8:8" x14ac:dyDescent="0.25">
      <c r="H7237" s="169"/>
    </row>
    <row r="7238" spans="8:8" x14ac:dyDescent="0.25">
      <c r="H7238" s="169"/>
    </row>
    <row r="7239" spans="8:8" x14ac:dyDescent="0.25">
      <c r="H7239" s="169"/>
    </row>
    <row r="7240" spans="8:8" x14ac:dyDescent="0.25">
      <c r="H7240" s="169"/>
    </row>
    <row r="7241" spans="8:8" x14ac:dyDescent="0.25">
      <c r="H7241" s="169"/>
    </row>
    <row r="7242" spans="8:8" x14ac:dyDescent="0.25">
      <c r="H7242" s="169"/>
    </row>
    <row r="7243" spans="8:8" x14ac:dyDescent="0.25">
      <c r="H7243" s="169"/>
    </row>
    <row r="7244" spans="8:8" x14ac:dyDescent="0.25">
      <c r="H7244" s="169"/>
    </row>
    <row r="7245" spans="8:8" x14ac:dyDescent="0.25">
      <c r="H7245" s="169"/>
    </row>
    <row r="7246" spans="8:8" x14ac:dyDescent="0.25">
      <c r="H7246" s="169"/>
    </row>
    <row r="7247" spans="8:8" x14ac:dyDescent="0.25">
      <c r="H7247" s="169"/>
    </row>
    <row r="7248" spans="8:8" x14ac:dyDescent="0.25">
      <c r="H7248" s="169"/>
    </row>
    <row r="7249" spans="8:8" x14ac:dyDescent="0.25">
      <c r="H7249" s="169"/>
    </row>
    <row r="7250" spans="8:8" x14ac:dyDescent="0.25">
      <c r="H7250" s="169"/>
    </row>
    <row r="7251" spans="8:8" x14ac:dyDescent="0.25">
      <c r="H7251" s="169"/>
    </row>
    <row r="7252" spans="8:8" x14ac:dyDescent="0.25">
      <c r="H7252" s="169"/>
    </row>
    <row r="7253" spans="8:8" x14ac:dyDescent="0.25">
      <c r="H7253" s="169"/>
    </row>
    <row r="7254" spans="8:8" x14ac:dyDescent="0.25">
      <c r="H7254" s="169"/>
    </row>
    <row r="7255" spans="8:8" x14ac:dyDescent="0.25">
      <c r="H7255" s="169"/>
    </row>
    <row r="7256" spans="8:8" x14ac:dyDescent="0.25">
      <c r="H7256" s="169"/>
    </row>
    <row r="7257" spans="8:8" x14ac:dyDescent="0.25">
      <c r="H7257" s="169"/>
    </row>
    <row r="7258" spans="8:8" x14ac:dyDescent="0.25">
      <c r="H7258" s="169"/>
    </row>
    <row r="7259" spans="8:8" x14ac:dyDescent="0.25">
      <c r="H7259" s="169"/>
    </row>
    <row r="7260" spans="8:8" x14ac:dyDescent="0.25">
      <c r="H7260" s="169"/>
    </row>
    <row r="7261" spans="8:8" x14ac:dyDescent="0.25">
      <c r="H7261" s="169"/>
    </row>
    <row r="7262" spans="8:8" x14ac:dyDescent="0.25">
      <c r="H7262" s="169"/>
    </row>
    <row r="7263" spans="8:8" x14ac:dyDescent="0.25">
      <c r="H7263" s="169"/>
    </row>
    <row r="7264" spans="8:8" x14ac:dyDescent="0.25">
      <c r="H7264" s="169"/>
    </row>
    <row r="7265" spans="8:8" x14ac:dyDescent="0.25">
      <c r="H7265" s="169"/>
    </row>
    <row r="7266" spans="8:8" x14ac:dyDescent="0.25">
      <c r="H7266" s="169"/>
    </row>
    <row r="7267" spans="8:8" x14ac:dyDescent="0.25">
      <c r="H7267" s="169"/>
    </row>
    <row r="7268" spans="8:8" x14ac:dyDescent="0.25">
      <c r="H7268" s="169"/>
    </row>
    <row r="7269" spans="8:8" x14ac:dyDescent="0.25">
      <c r="H7269" s="169"/>
    </row>
    <row r="7270" spans="8:8" x14ac:dyDescent="0.25">
      <c r="H7270" s="169"/>
    </row>
    <row r="7271" spans="8:8" x14ac:dyDescent="0.25">
      <c r="H7271" s="169"/>
    </row>
    <row r="7272" spans="8:8" x14ac:dyDescent="0.25">
      <c r="H7272" s="169"/>
    </row>
    <row r="7273" spans="8:8" x14ac:dyDescent="0.25">
      <c r="H7273" s="169"/>
    </row>
    <row r="7274" spans="8:8" x14ac:dyDescent="0.25">
      <c r="H7274" s="169"/>
    </row>
    <row r="7275" spans="8:8" x14ac:dyDescent="0.25">
      <c r="H7275" s="169"/>
    </row>
    <row r="7276" spans="8:8" x14ac:dyDescent="0.25">
      <c r="H7276" s="169"/>
    </row>
    <row r="7277" spans="8:8" x14ac:dyDescent="0.25">
      <c r="H7277" s="169"/>
    </row>
    <row r="7278" spans="8:8" x14ac:dyDescent="0.25">
      <c r="H7278" s="169"/>
    </row>
    <row r="7279" spans="8:8" x14ac:dyDescent="0.25">
      <c r="H7279" s="169"/>
    </row>
    <row r="7280" spans="8:8" x14ac:dyDescent="0.25">
      <c r="H7280" s="169"/>
    </row>
    <row r="7281" spans="8:8" x14ac:dyDescent="0.25">
      <c r="H7281" s="169"/>
    </row>
    <row r="7282" spans="8:8" x14ac:dyDescent="0.25">
      <c r="H7282" s="169"/>
    </row>
    <row r="7283" spans="8:8" x14ac:dyDescent="0.25">
      <c r="H7283" s="169"/>
    </row>
    <row r="7284" spans="8:8" x14ac:dyDescent="0.25">
      <c r="H7284" s="169"/>
    </row>
    <row r="7285" spans="8:8" x14ac:dyDescent="0.25">
      <c r="H7285" s="169"/>
    </row>
    <row r="7286" spans="8:8" x14ac:dyDescent="0.25">
      <c r="H7286" s="169"/>
    </row>
    <row r="7287" spans="8:8" x14ac:dyDescent="0.25">
      <c r="H7287" s="169"/>
    </row>
    <row r="7288" spans="8:8" x14ac:dyDescent="0.25">
      <c r="H7288" s="169"/>
    </row>
    <row r="7289" spans="8:8" x14ac:dyDescent="0.25">
      <c r="H7289" s="169"/>
    </row>
    <row r="7290" spans="8:8" x14ac:dyDescent="0.25">
      <c r="H7290" s="169"/>
    </row>
    <row r="7291" spans="8:8" x14ac:dyDescent="0.25">
      <c r="H7291" s="169"/>
    </row>
    <row r="7292" spans="8:8" x14ac:dyDescent="0.25">
      <c r="H7292" s="169"/>
    </row>
    <row r="7293" spans="8:8" x14ac:dyDescent="0.25">
      <c r="H7293" s="169"/>
    </row>
    <row r="7294" spans="8:8" x14ac:dyDescent="0.25">
      <c r="H7294" s="169"/>
    </row>
    <row r="7295" spans="8:8" x14ac:dyDescent="0.25">
      <c r="H7295" s="169"/>
    </row>
    <row r="7296" spans="8:8" x14ac:dyDescent="0.25">
      <c r="H7296" s="169"/>
    </row>
    <row r="7297" spans="8:8" x14ac:dyDescent="0.25">
      <c r="H7297" s="169"/>
    </row>
    <row r="7298" spans="8:8" x14ac:dyDescent="0.25">
      <c r="H7298" s="169"/>
    </row>
    <row r="7299" spans="8:8" x14ac:dyDescent="0.25">
      <c r="H7299" s="169"/>
    </row>
    <row r="7300" spans="8:8" x14ac:dyDescent="0.25">
      <c r="H7300" s="169"/>
    </row>
    <row r="7301" spans="8:8" x14ac:dyDescent="0.25">
      <c r="H7301" s="169"/>
    </row>
    <row r="7302" spans="8:8" x14ac:dyDescent="0.25">
      <c r="H7302" s="169"/>
    </row>
    <row r="7303" spans="8:8" x14ac:dyDescent="0.25">
      <c r="H7303" s="169"/>
    </row>
    <row r="7304" spans="8:8" x14ac:dyDescent="0.25">
      <c r="H7304" s="169"/>
    </row>
    <row r="7305" spans="8:8" x14ac:dyDescent="0.25">
      <c r="H7305" s="169"/>
    </row>
    <row r="7306" spans="8:8" x14ac:dyDescent="0.25">
      <c r="H7306" s="169"/>
    </row>
    <row r="7307" spans="8:8" x14ac:dyDescent="0.25">
      <c r="H7307" s="169"/>
    </row>
    <row r="7308" spans="8:8" x14ac:dyDescent="0.25">
      <c r="H7308" s="169"/>
    </row>
    <row r="7309" spans="8:8" x14ac:dyDescent="0.25">
      <c r="H7309" s="169"/>
    </row>
    <row r="7310" spans="8:8" x14ac:dyDescent="0.25">
      <c r="H7310" s="169"/>
    </row>
    <row r="7311" spans="8:8" x14ac:dyDescent="0.25">
      <c r="H7311" s="169"/>
    </row>
    <row r="7312" spans="8:8" x14ac:dyDescent="0.25">
      <c r="H7312" s="169"/>
    </row>
    <row r="7313" spans="8:8" x14ac:dyDescent="0.25">
      <c r="H7313" s="169"/>
    </row>
    <row r="7314" spans="8:8" x14ac:dyDescent="0.25">
      <c r="H7314" s="169"/>
    </row>
    <row r="7315" spans="8:8" x14ac:dyDescent="0.25">
      <c r="H7315" s="169"/>
    </row>
    <row r="7316" spans="8:8" x14ac:dyDescent="0.25">
      <c r="H7316" s="169"/>
    </row>
    <row r="7317" spans="8:8" x14ac:dyDescent="0.25">
      <c r="H7317" s="169"/>
    </row>
    <row r="7318" spans="8:8" x14ac:dyDescent="0.25">
      <c r="H7318" s="169"/>
    </row>
    <row r="7319" spans="8:8" x14ac:dyDescent="0.25">
      <c r="H7319" s="169"/>
    </row>
    <row r="7320" spans="8:8" x14ac:dyDescent="0.25">
      <c r="H7320" s="169"/>
    </row>
    <row r="7321" spans="8:8" x14ac:dyDescent="0.25">
      <c r="H7321" s="169"/>
    </row>
    <row r="7322" spans="8:8" x14ac:dyDescent="0.25">
      <c r="H7322" s="169"/>
    </row>
    <row r="7323" spans="8:8" x14ac:dyDescent="0.25">
      <c r="H7323" s="169"/>
    </row>
    <row r="7324" spans="8:8" x14ac:dyDescent="0.25">
      <c r="H7324" s="169"/>
    </row>
    <row r="7325" spans="8:8" x14ac:dyDescent="0.25">
      <c r="H7325" s="169"/>
    </row>
    <row r="7326" spans="8:8" x14ac:dyDescent="0.25">
      <c r="H7326" s="169"/>
    </row>
    <row r="7327" spans="8:8" x14ac:dyDescent="0.25">
      <c r="H7327" s="169"/>
    </row>
    <row r="7328" spans="8:8" x14ac:dyDescent="0.25">
      <c r="H7328" s="169"/>
    </row>
    <row r="7329" spans="8:8" x14ac:dyDescent="0.25">
      <c r="H7329" s="169"/>
    </row>
    <row r="7330" spans="8:8" x14ac:dyDescent="0.25">
      <c r="H7330" s="169"/>
    </row>
    <row r="7331" spans="8:8" x14ac:dyDescent="0.25">
      <c r="H7331" s="169"/>
    </row>
    <row r="7332" spans="8:8" x14ac:dyDescent="0.25">
      <c r="H7332" s="169"/>
    </row>
    <row r="7333" spans="8:8" x14ac:dyDescent="0.25">
      <c r="H7333" s="169"/>
    </row>
    <row r="7334" spans="8:8" x14ac:dyDescent="0.25">
      <c r="H7334" s="169"/>
    </row>
    <row r="7335" spans="8:8" x14ac:dyDescent="0.25">
      <c r="H7335" s="169"/>
    </row>
    <row r="7336" spans="8:8" x14ac:dyDescent="0.25">
      <c r="H7336" s="169"/>
    </row>
    <row r="7337" spans="8:8" x14ac:dyDescent="0.25">
      <c r="H7337" s="169"/>
    </row>
    <row r="7338" spans="8:8" x14ac:dyDescent="0.25">
      <c r="H7338" s="169"/>
    </row>
    <row r="7339" spans="8:8" x14ac:dyDescent="0.25">
      <c r="H7339" s="169"/>
    </row>
    <row r="7340" spans="8:8" x14ac:dyDescent="0.25">
      <c r="H7340" s="169"/>
    </row>
    <row r="7341" spans="8:8" x14ac:dyDescent="0.25">
      <c r="H7341" s="169"/>
    </row>
    <row r="7342" spans="8:8" x14ac:dyDescent="0.25">
      <c r="H7342" s="169"/>
    </row>
    <row r="7343" spans="8:8" x14ac:dyDescent="0.25">
      <c r="H7343" s="169"/>
    </row>
    <row r="7344" spans="8:8" x14ac:dyDescent="0.25">
      <c r="H7344" s="169"/>
    </row>
    <row r="7345" spans="8:8" x14ac:dyDescent="0.25">
      <c r="H7345" s="169"/>
    </row>
    <row r="7346" spans="8:8" x14ac:dyDescent="0.25">
      <c r="H7346" s="169"/>
    </row>
    <row r="7347" spans="8:8" x14ac:dyDescent="0.25">
      <c r="H7347" s="169"/>
    </row>
    <row r="7348" spans="8:8" x14ac:dyDescent="0.25">
      <c r="H7348" s="169"/>
    </row>
    <row r="7349" spans="8:8" x14ac:dyDescent="0.25">
      <c r="H7349" s="169"/>
    </row>
    <row r="7350" spans="8:8" x14ac:dyDescent="0.25">
      <c r="H7350" s="169"/>
    </row>
    <row r="7351" spans="8:8" x14ac:dyDescent="0.25">
      <c r="H7351" s="169"/>
    </row>
    <row r="7352" spans="8:8" x14ac:dyDescent="0.25">
      <c r="H7352" s="169"/>
    </row>
    <row r="7353" spans="8:8" x14ac:dyDescent="0.25">
      <c r="H7353" s="169"/>
    </row>
    <row r="7354" spans="8:8" x14ac:dyDescent="0.25">
      <c r="H7354" s="169"/>
    </row>
    <row r="7355" spans="8:8" x14ac:dyDescent="0.25">
      <c r="H7355" s="169"/>
    </row>
    <row r="7356" spans="8:8" x14ac:dyDescent="0.25">
      <c r="H7356" s="169"/>
    </row>
    <row r="7357" spans="8:8" x14ac:dyDescent="0.25">
      <c r="H7357" s="169"/>
    </row>
    <row r="7358" spans="8:8" x14ac:dyDescent="0.25">
      <c r="H7358" s="169"/>
    </row>
    <row r="7359" spans="8:8" x14ac:dyDescent="0.25">
      <c r="H7359" s="169"/>
    </row>
    <row r="7360" spans="8:8" x14ac:dyDescent="0.25">
      <c r="H7360" s="169"/>
    </row>
    <row r="7361" spans="8:8" x14ac:dyDescent="0.25">
      <c r="H7361" s="169"/>
    </row>
    <row r="7362" spans="8:8" x14ac:dyDescent="0.25">
      <c r="H7362" s="169"/>
    </row>
    <row r="7363" spans="8:8" x14ac:dyDescent="0.25">
      <c r="H7363" s="169"/>
    </row>
    <row r="7364" spans="8:8" x14ac:dyDescent="0.25">
      <c r="H7364" s="169"/>
    </row>
    <row r="7365" spans="8:8" x14ac:dyDescent="0.25">
      <c r="H7365" s="169"/>
    </row>
    <row r="7366" spans="8:8" x14ac:dyDescent="0.25">
      <c r="H7366" s="169"/>
    </row>
    <row r="7367" spans="8:8" x14ac:dyDescent="0.25">
      <c r="H7367" s="169"/>
    </row>
    <row r="7368" spans="8:8" x14ac:dyDescent="0.25">
      <c r="H7368" s="169"/>
    </row>
    <row r="7369" spans="8:8" x14ac:dyDescent="0.25">
      <c r="H7369" s="169"/>
    </row>
    <row r="7370" spans="8:8" x14ac:dyDescent="0.25">
      <c r="H7370" s="169"/>
    </row>
    <row r="7371" spans="8:8" x14ac:dyDescent="0.25">
      <c r="H7371" s="169"/>
    </row>
    <row r="7372" spans="8:8" x14ac:dyDescent="0.25">
      <c r="H7372" s="169"/>
    </row>
    <row r="7373" spans="8:8" x14ac:dyDescent="0.25">
      <c r="H7373" s="169"/>
    </row>
    <row r="7374" spans="8:8" x14ac:dyDescent="0.25">
      <c r="H7374" s="169"/>
    </row>
    <row r="7375" spans="8:8" x14ac:dyDescent="0.25">
      <c r="H7375" s="169"/>
    </row>
    <row r="7376" spans="8:8" x14ac:dyDescent="0.25">
      <c r="H7376" s="169"/>
    </row>
    <row r="7377" spans="8:8" x14ac:dyDescent="0.25">
      <c r="H7377" s="169"/>
    </row>
    <row r="7378" spans="8:8" x14ac:dyDescent="0.25">
      <c r="H7378" s="169"/>
    </row>
    <row r="7379" spans="8:8" x14ac:dyDescent="0.25">
      <c r="H7379" s="169"/>
    </row>
    <row r="7380" spans="8:8" x14ac:dyDescent="0.25">
      <c r="H7380" s="169"/>
    </row>
    <row r="7381" spans="8:8" x14ac:dyDescent="0.25">
      <c r="H7381" s="169"/>
    </row>
    <row r="7382" spans="8:8" x14ac:dyDescent="0.25">
      <c r="H7382" s="169"/>
    </row>
    <row r="7383" spans="8:8" x14ac:dyDescent="0.25">
      <c r="H7383" s="169"/>
    </row>
    <row r="7384" spans="8:8" x14ac:dyDescent="0.25">
      <c r="H7384" s="169"/>
    </row>
    <row r="7385" spans="8:8" x14ac:dyDescent="0.25">
      <c r="H7385" s="169"/>
    </row>
    <row r="7386" spans="8:8" x14ac:dyDescent="0.25">
      <c r="H7386" s="169"/>
    </row>
    <row r="7387" spans="8:8" x14ac:dyDescent="0.25">
      <c r="H7387" s="169"/>
    </row>
    <row r="7388" spans="8:8" x14ac:dyDescent="0.25">
      <c r="H7388" s="169"/>
    </row>
    <row r="7389" spans="8:8" x14ac:dyDescent="0.25">
      <c r="H7389" s="169"/>
    </row>
    <row r="7390" spans="8:8" x14ac:dyDescent="0.25">
      <c r="H7390" s="169"/>
    </row>
    <row r="7391" spans="8:8" x14ac:dyDescent="0.25">
      <c r="H7391" s="169"/>
    </row>
    <row r="7392" spans="8:8" x14ac:dyDescent="0.25">
      <c r="H7392" s="169"/>
    </row>
    <row r="7393" spans="8:8" x14ac:dyDescent="0.25">
      <c r="H7393" s="169"/>
    </row>
    <row r="7394" spans="8:8" x14ac:dyDescent="0.25">
      <c r="H7394" s="169"/>
    </row>
    <row r="7395" spans="8:8" x14ac:dyDescent="0.25">
      <c r="H7395" s="169"/>
    </row>
    <row r="7396" spans="8:8" x14ac:dyDescent="0.25">
      <c r="H7396" s="169"/>
    </row>
    <row r="7397" spans="8:8" x14ac:dyDescent="0.25">
      <c r="H7397" s="169"/>
    </row>
    <row r="7398" spans="8:8" x14ac:dyDescent="0.25">
      <c r="H7398" s="169"/>
    </row>
    <row r="7399" spans="8:8" x14ac:dyDescent="0.25">
      <c r="H7399" s="169"/>
    </row>
    <row r="7400" spans="8:8" x14ac:dyDescent="0.25">
      <c r="H7400" s="169"/>
    </row>
    <row r="7401" spans="8:8" x14ac:dyDescent="0.25">
      <c r="H7401" s="169"/>
    </row>
    <row r="7402" spans="8:8" x14ac:dyDescent="0.25">
      <c r="H7402" s="169"/>
    </row>
    <row r="7403" spans="8:8" x14ac:dyDescent="0.25">
      <c r="H7403" s="169"/>
    </row>
    <row r="7404" spans="8:8" x14ac:dyDescent="0.25">
      <c r="H7404" s="169"/>
    </row>
    <row r="7405" spans="8:8" x14ac:dyDescent="0.25">
      <c r="H7405" s="169"/>
    </row>
    <row r="7406" spans="8:8" x14ac:dyDescent="0.25">
      <c r="H7406" s="169"/>
    </row>
    <row r="7407" spans="8:8" x14ac:dyDescent="0.25">
      <c r="H7407" s="169"/>
    </row>
    <row r="7408" spans="8:8" x14ac:dyDescent="0.25">
      <c r="H7408" s="169"/>
    </row>
    <row r="7409" spans="8:8" x14ac:dyDescent="0.25">
      <c r="H7409" s="169"/>
    </row>
    <row r="7410" spans="8:8" x14ac:dyDescent="0.25">
      <c r="H7410" s="169"/>
    </row>
    <row r="7411" spans="8:8" x14ac:dyDescent="0.25">
      <c r="H7411" s="169"/>
    </row>
    <row r="7412" spans="8:8" x14ac:dyDescent="0.25">
      <c r="H7412" s="169"/>
    </row>
    <row r="7413" spans="8:8" x14ac:dyDescent="0.25">
      <c r="H7413" s="169"/>
    </row>
    <row r="7414" spans="8:8" x14ac:dyDescent="0.25">
      <c r="H7414" s="169"/>
    </row>
    <row r="7415" spans="8:8" x14ac:dyDescent="0.25">
      <c r="H7415" s="169"/>
    </row>
    <row r="7416" spans="8:8" x14ac:dyDescent="0.25">
      <c r="H7416" s="169"/>
    </row>
    <row r="7417" spans="8:8" x14ac:dyDescent="0.25">
      <c r="H7417" s="169"/>
    </row>
    <row r="7418" spans="8:8" x14ac:dyDescent="0.25">
      <c r="H7418" s="169"/>
    </row>
    <row r="7419" spans="8:8" x14ac:dyDescent="0.25">
      <c r="H7419" s="169"/>
    </row>
    <row r="7420" spans="8:8" x14ac:dyDescent="0.25">
      <c r="H7420" s="169"/>
    </row>
    <row r="7421" spans="8:8" x14ac:dyDescent="0.25">
      <c r="H7421" s="169"/>
    </row>
    <row r="7422" spans="8:8" x14ac:dyDescent="0.25">
      <c r="H7422" s="169"/>
    </row>
    <row r="7423" spans="8:8" x14ac:dyDescent="0.25">
      <c r="H7423" s="169"/>
    </row>
    <row r="7424" spans="8:8" x14ac:dyDescent="0.25">
      <c r="H7424" s="169"/>
    </row>
    <row r="7425" spans="8:8" x14ac:dyDescent="0.25">
      <c r="H7425" s="169"/>
    </row>
    <row r="7426" spans="8:8" x14ac:dyDescent="0.25">
      <c r="H7426" s="169"/>
    </row>
    <row r="7427" spans="8:8" x14ac:dyDescent="0.25">
      <c r="H7427" s="169"/>
    </row>
    <row r="7428" spans="8:8" x14ac:dyDescent="0.25">
      <c r="H7428" s="169"/>
    </row>
    <row r="7429" spans="8:8" x14ac:dyDescent="0.25">
      <c r="H7429" s="169"/>
    </row>
    <row r="7430" spans="8:8" x14ac:dyDescent="0.25">
      <c r="H7430" s="169"/>
    </row>
    <row r="7431" spans="8:8" x14ac:dyDescent="0.25">
      <c r="H7431" s="169"/>
    </row>
    <row r="7432" spans="8:8" x14ac:dyDescent="0.25">
      <c r="H7432" s="169"/>
    </row>
    <row r="7433" spans="8:8" x14ac:dyDescent="0.25">
      <c r="H7433" s="169"/>
    </row>
    <row r="7434" spans="8:8" x14ac:dyDescent="0.25">
      <c r="H7434" s="169"/>
    </row>
    <row r="7435" spans="8:8" x14ac:dyDescent="0.25">
      <c r="H7435" s="169"/>
    </row>
    <row r="7436" spans="8:8" x14ac:dyDescent="0.25">
      <c r="H7436" s="169"/>
    </row>
    <row r="7437" spans="8:8" x14ac:dyDescent="0.25">
      <c r="H7437" s="169"/>
    </row>
    <row r="7438" spans="8:8" x14ac:dyDescent="0.25">
      <c r="H7438" s="169"/>
    </row>
    <row r="7439" spans="8:8" x14ac:dyDescent="0.25">
      <c r="H7439" s="169"/>
    </row>
    <row r="7440" spans="8:8" x14ac:dyDescent="0.25">
      <c r="H7440" s="169"/>
    </row>
    <row r="7441" spans="8:8" x14ac:dyDescent="0.25">
      <c r="H7441" s="169"/>
    </row>
    <row r="7442" spans="8:8" x14ac:dyDescent="0.25">
      <c r="H7442" s="169"/>
    </row>
    <row r="7443" spans="8:8" x14ac:dyDescent="0.25">
      <c r="H7443" s="169"/>
    </row>
    <row r="7444" spans="8:8" x14ac:dyDescent="0.25">
      <c r="H7444" s="169"/>
    </row>
    <row r="7445" spans="8:8" x14ac:dyDescent="0.25">
      <c r="H7445" s="169"/>
    </row>
    <row r="7446" spans="8:8" x14ac:dyDescent="0.25">
      <c r="H7446" s="169"/>
    </row>
    <row r="7447" spans="8:8" x14ac:dyDescent="0.25">
      <c r="H7447" s="169"/>
    </row>
    <row r="7448" spans="8:8" x14ac:dyDescent="0.25">
      <c r="H7448" s="169"/>
    </row>
    <row r="7449" spans="8:8" x14ac:dyDescent="0.25">
      <c r="H7449" s="169"/>
    </row>
    <row r="7450" spans="8:8" x14ac:dyDescent="0.25">
      <c r="H7450" s="169"/>
    </row>
    <row r="7451" spans="8:8" x14ac:dyDescent="0.25">
      <c r="H7451" s="169"/>
    </row>
    <row r="7452" spans="8:8" x14ac:dyDescent="0.25">
      <c r="H7452" s="169"/>
    </row>
    <row r="7453" spans="8:8" x14ac:dyDescent="0.25">
      <c r="H7453" s="169"/>
    </row>
    <row r="7454" spans="8:8" x14ac:dyDescent="0.25">
      <c r="H7454" s="169"/>
    </row>
    <row r="7455" spans="8:8" x14ac:dyDescent="0.25">
      <c r="H7455" s="169"/>
    </row>
    <row r="7456" spans="8:8" x14ac:dyDescent="0.25">
      <c r="H7456" s="169"/>
    </row>
    <row r="7457" spans="8:8" x14ac:dyDescent="0.25">
      <c r="H7457" s="169"/>
    </row>
    <row r="7458" spans="8:8" x14ac:dyDescent="0.25">
      <c r="H7458" s="169"/>
    </row>
    <row r="7459" spans="8:8" x14ac:dyDescent="0.25">
      <c r="H7459" s="169"/>
    </row>
    <row r="7460" spans="8:8" x14ac:dyDescent="0.25">
      <c r="H7460" s="169"/>
    </row>
    <row r="7461" spans="8:8" x14ac:dyDescent="0.25">
      <c r="H7461" s="169"/>
    </row>
    <row r="7462" spans="8:8" x14ac:dyDescent="0.25">
      <c r="H7462" s="169"/>
    </row>
    <row r="7463" spans="8:8" x14ac:dyDescent="0.25">
      <c r="H7463" s="169"/>
    </row>
    <row r="7464" spans="8:8" x14ac:dyDescent="0.25">
      <c r="H7464" s="169"/>
    </row>
    <row r="7465" spans="8:8" x14ac:dyDescent="0.25">
      <c r="H7465" s="169"/>
    </row>
    <row r="7466" spans="8:8" x14ac:dyDescent="0.25">
      <c r="H7466" s="169"/>
    </row>
    <row r="7467" spans="8:8" x14ac:dyDescent="0.25">
      <c r="H7467" s="169"/>
    </row>
    <row r="7468" spans="8:8" x14ac:dyDescent="0.25">
      <c r="H7468" s="169"/>
    </row>
    <row r="7469" spans="8:8" x14ac:dyDescent="0.25">
      <c r="H7469" s="169"/>
    </row>
    <row r="7470" spans="8:8" x14ac:dyDescent="0.25">
      <c r="H7470" s="169"/>
    </row>
    <row r="7471" spans="8:8" x14ac:dyDescent="0.25">
      <c r="H7471" s="169"/>
    </row>
    <row r="7472" spans="8:8" x14ac:dyDescent="0.25">
      <c r="H7472" s="169"/>
    </row>
    <row r="7473" spans="8:8" x14ac:dyDescent="0.25">
      <c r="H7473" s="169"/>
    </row>
    <row r="7474" spans="8:8" x14ac:dyDescent="0.25">
      <c r="H7474" s="169"/>
    </row>
    <row r="7475" spans="8:8" x14ac:dyDescent="0.25">
      <c r="H7475" s="169"/>
    </row>
    <row r="7476" spans="8:8" x14ac:dyDescent="0.25">
      <c r="H7476" s="169"/>
    </row>
    <row r="7477" spans="8:8" x14ac:dyDescent="0.25">
      <c r="H7477" s="169"/>
    </row>
    <row r="7478" spans="8:8" x14ac:dyDescent="0.25">
      <c r="H7478" s="169"/>
    </row>
    <row r="7479" spans="8:8" x14ac:dyDescent="0.25">
      <c r="H7479" s="169"/>
    </row>
    <row r="7480" spans="8:8" x14ac:dyDescent="0.25">
      <c r="H7480" s="169"/>
    </row>
    <row r="7481" spans="8:8" x14ac:dyDescent="0.25">
      <c r="H7481" s="169"/>
    </row>
    <row r="7482" spans="8:8" x14ac:dyDescent="0.25">
      <c r="H7482" s="169"/>
    </row>
    <row r="7483" spans="8:8" x14ac:dyDescent="0.25">
      <c r="H7483" s="169"/>
    </row>
    <row r="7484" spans="8:8" x14ac:dyDescent="0.25">
      <c r="H7484" s="169"/>
    </row>
    <row r="7485" spans="8:8" x14ac:dyDescent="0.25">
      <c r="H7485" s="169"/>
    </row>
    <row r="7486" spans="8:8" x14ac:dyDescent="0.25">
      <c r="H7486" s="169"/>
    </row>
    <row r="7487" spans="8:8" x14ac:dyDescent="0.25">
      <c r="H7487" s="169"/>
    </row>
    <row r="7488" spans="8:8" x14ac:dyDescent="0.25">
      <c r="H7488" s="169"/>
    </row>
    <row r="7489" spans="8:8" x14ac:dyDescent="0.25">
      <c r="H7489" s="169"/>
    </row>
    <row r="7490" spans="8:8" x14ac:dyDescent="0.25">
      <c r="H7490" s="169"/>
    </row>
    <row r="7491" spans="8:8" x14ac:dyDescent="0.25">
      <c r="H7491" s="169"/>
    </row>
    <row r="7492" spans="8:8" x14ac:dyDescent="0.25">
      <c r="H7492" s="169"/>
    </row>
    <row r="7493" spans="8:8" x14ac:dyDescent="0.25">
      <c r="H7493" s="169"/>
    </row>
    <row r="7494" spans="8:8" x14ac:dyDescent="0.25">
      <c r="H7494" s="169"/>
    </row>
    <row r="7495" spans="8:8" x14ac:dyDescent="0.25">
      <c r="H7495" s="169"/>
    </row>
    <row r="7496" spans="8:8" x14ac:dyDescent="0.25">
      <c r="H7496" s="169"/>
    </row>
    <row r="7497" spans="8:8" x14ac:dyDescent="0.25">
      <c r="H7497" s="169"/>
    </row>
    <row r="7498" spans="8:8" x14ac:dyDescent="0.25">
      <c r="H7498" s="169"/>
    </row>
    <row r="7499" spans="8:8" x14ac:dyDescent="0.25">
      <c r="H7499" s="169"/>
    </row>
    <row r="7500" spans="8:8" x14ac:dyDescent="0.25">
      <c r="H7500" s="169"/>
    </row>
    <row r="7501" spans="8:8" x14ac:dyDescent="0.25">
      <c r="H7501" s="169"/>
    </row>
    <row r="7502" spans="8:8" x14ac:dyDescent="0.25">
      <c r="H7502" s="169"/>
    </row>
    <row r="7503" spans="8:8" x14ac:dyDescent="0.25">
      <c r="H7503" s="169"/>
    </row>
    <row r="7504" spans="8:8" x14ac:dyDescent="0.25">
      <c r="H7504" s="169"/>
    </row>
    <row r="7505" spans="8:8" x14ac:dyDescent="0.25">
      <c r="H7505" s="169"/>
    </row>
    <row r="7506" spans="8:8" x14ac:dyDescent="0.25">
      <c r="H7506" s="169"/>
    </row>
    <row r="7507" spans="8:8" x14ac:dyDescent="0.25">
      <c r="H7507" s="169"/>
    </row>
    <row r="7508" spans="8:8" x14ac:dyDescent="0.25">
      <c r="H7508" s="169"/>
    </row>
    <row r="7509" spans="8:8" x14ac:dyDescent="0.25">
      <c r="H7509" s="169"/>
    </row>
    <row r="7510" spans="8:8" x14ac:dyDescent="0.25">
      <c r="H7510" s="169"/>
    </row>
    <row r="7511" spans="8:8" x14ac:dyDescent="0.25">
      <c r="H7511" s="169"/>
    </row>
    <row r="7512" spans="8:8" x14ac:dyDescent="0.25">
      <c r="H7512" s="169"/>
    </row>
    <row r="7513" spans="8:8" x14ac:dyDescent="0.25">
      <c r="H7513" s="169"/>
    </row>
    <row r="7514" spans="8:8" x14ac:dyDescent="0.25">
      <c r="H7514" s="169"/>
    </row>
    <row r="7515" spans="8:8" x14ac:dyDescent="0.25">
      <c r="H7515" s="169"/>
    </row>
    <row r="7516" spans="8:8" x14ac:dyDescent="0.25">
      <c r="H7516" s="169"/>
    </row>
    <row r="7517" spans="8:8" x14ac:dyDescent="0.25">
      <c r="H7517" s="169"/>
    </row>
    <row r="7518" spans="8:8" x14ac:dyDescent="0.25">
      <c r="H7518" s="169"/>
    </row>
    <row r="7519" spans="8:8" x14ac:dyDescent="0.25">
      <c r="H7519" s="169"/>
    </row>
    <row r="7520" spans="8:8" x14ac:dyDescent="0.25">
      <c r="H7520" s="169"/>
    </row>
    <row r="7521" spans="8:8" x14ac:dyDescent="0.25">
      <c r="H7521" s="169"/>
    </row>
    <row r="7522" spans="8:8" x14ac:dyDescent="0.25">
      <c r="H7522" s="169"/>
    </row>
    <row r="7523" spans="8:8" x14ac:dyDescent="0.25">
      <c r="H7523" s="169"/>
    </row>
    <row r="7524" spans="8:8" x14ac:dyDescent="0.25">
      <c r="H7524" s="169"/>
    </row>
    <row r="7525" spans="8:8" x14ac:dyDescent="0.25">
      <c r="H7525" s="169"/>
    </row>
    <row r="7526" spans="8:8" x14ac:dyDescent="0.25">
      <c r="H7526" s="169"/>
    </row>
    <row r="7527" spans="8:8" x14ac:dyDescent="0.25">
      <c r="H7527" s="169"/>
    </row>
    <row r="7528" spans="8:8" x14ac:dyDescent="0.25">
      <c r="H7528" s="169"/>
    </row>
    <row r="7529" spans="8:8" x14ac:dyDescent="0.25">
      <c r="H7529" s="169"/>
    </row>
    <row r="7530" spans="8:8" x14ac:dyDescent="0.25">
      <c r="H7530" s="169"/>
    </row>
    <row r="7531" spans="8:8" x14ac:dyDescent="0.25">
      <c r="H7531" s="169"/>
    </row>
    <row r="7532" spans="8:8" x14ac:dyDescent="0.25">
      <c r="H7532" s="169"/>
    </row>
    <row r="7533" spans="8:8" x14ac:dyDescent="0.25">
      <c r="H7533" s="169"/>
    </row>
    <row r="7534" spans="8:8" x14ac:dyDescent="0.25">
      <c r="H7534" s="169"/>
    </row>
    <row r="7535" spans="8:8" x14ac:dyDescent="0.25">
      <c r="H7535" s="169"/>
    </row>
    <row r="7536" spans="8:8" x14ac:dyDescent="0.25">
      <c r="H7536" s="169"/>
    </row>
    <row r="7537" spans="8:8" x14ac:dyDescent="0.25">
      <c r="H7537" s="169"/>
    </row>
    <row r="7538" spans="8:8" x14ac:dyDescent="0.25">
      <c r="H7538" s="169"/>
    </row>
    <row r="7539" spans="8:8" x14ac:dyDescent="0.25">
      <c r="H7539" s="169"/>
    </row>
    <row r="7540" spans="8:8" x14ac:dyDescent="0.25">
      <c r="H7540" s="169"/>
    </row>
    <row r="7541" spans="8:8" x14ac:dyDescent="0.25">
      <c r="H7541" s="169"/>
    </row>
    <row r="7542" spans="8:8" x14ac:dyDescent="0.25">
      <c r="H7542" s="169"/>
    </row>
    <row r="7543" spans="8:8" x14ac:dyDescent="0.25">
      <c r="H7543" s="169"/>
    </row>
    <row r="7544" spans="8:8" x14ac:dyDescent="0.25">
      <c r="H7544" s="169"/>
    </row>
    <row r="7545" spans="8:8" x14ac:dyDescent="0.25">
      <c r="H7545" s="169"/>
    </row>
    <row r="7546" spans="8:8" x14ac:dyDescent="0.25">
      <c r="H7546" s="169"/>
    </row>
    <row r="7547" spans="8:8" x14ac:dyDescent="0.25">
      <c r="H7547" s="169"/>
    </row>
    <row r="7548" spans="8:8" x14ac:dyDescent="0.25">
      <c r="H7548" s="169"/>
    </row>
    <row r="7549" spans="8:8" x14ac:dyDescent="0.25">
      <c r="H7549" s="169"/>
    </row>
    <row r="7550" spans="8:8" x14ac:dyDescent="0.25">
      <c r="H7550" s="169"/>
    </row>
    <row r="7551" spans="8:8" x14ac:dyDescent="0.25">
      <c r="H7551" s="169"/>
    </row>
    <row r="7552" spans="8:8" x14ac:dyDescent="0.25">
      <c r="H7552" s="169"/>
    </row>
    <row r="7553" spans="8:8" x14ac:dyDescent="0.25">
      <c r="H7553" s="169"/>
    </row>
    <row r="7554" spans="8:8" x14ac:dyDescent="0.25">
      <c r="H7554" s="169"/>
    </row>
    <row r="7555" spans="8:8" x14ac:dyDescent="0.25">
      <c r="H7555" s="169"/>
    </row>
    <row r="7556" spans="8:8" x14ac:dyDescent="0.25">
      <c r="H7556" s="169"/>
    </row>
    <row r="7557" spans="8:8" x14ac:dyDescent="0.25">
      <c r="H7557" s="169"/>
    </row>
    <row r="7558" spans="8:8" x14ac:dyDescent="0.25">
      <c r="H7558" s="169"/>
    </row>
    <row r="7559" spans="8:8" x14ac:dyDescent="0.25">
      <c r="H7559" s="169"/>
    </row>
    <row r="7560" spans="8:8" x14ac:dyDescent="0.25">
      <c r="H7560" s="169"/>
    </row>
    <row r="7561" spans="8:8" x14ac:dyDescent="0.25">
      <c r="H7561" s="169"/>
    </row>
    <row r="7562" spans="8:8" x14ac:dyDescent="0.25">
      <c r="H7562" s="169"/>
    </row>
    <row r="7563" spans="8:8" x14ac:dyDescent="0.25">
      <c r="H7563" s="169"/>
    </row>
    <row r="7564" spans="8:8" x14ac:dyDescent="0.25">
      <c r="H7564" s="169"/>
    </row>
    <row r="7565" spans="8:8" x14ac:dyDescent="0.25">
      <c r="H7565" s="169"/>
    </row>
    <row r="7566" spans="8:8" x14ac:dyDescent="0.25">
      <c r="H7566" s="169"/>
    </row>
    <row r="7567" spans="8:8" x14ac:dyDescent="0.25">
      <c r="H7567" s="169"/>
    </row>
    <row r="7568" spans="8:8" x14ac:dyDescent="0.25">
      <c r="H7568" s="169"/>
    </row>
    <row r="7569" spans="8:8" x14ac:dyDescent="0.25">
      <c r="H7569" s="169"/>
    </row>
    <row r="7570" spans="8:8" x14ac:dyDescent="0.25">
      <c r="H7570" s="169"/>
    </row>
    <row r="7571" spans="8:8" x14ac:dyDescent="0.25">
      <c r="H7571" s="169"/>
    </row>
    <row r="7572" spans="8:8" x14ac:dyDescent="0.25">
      <c r="H7572" s="169"/>
    </row>
    <row r="7573" spans="8:8" x14ac:dyDescent="0.25">
      <c r="H7573" s="169"/>
    </row>
    <row r="7574" spans="8:8" x14ac:dyDescent="0.25">
      <c r="H7574" s="169"/>
    </row>
    <row r="7575" spans="8:8" x14ac:dyDescent="0.25">
      <c r="H7575" s="169"/>
    </row>
    <row r="7576" spans="8:8" x14ac:dyDescent="0.25">
      <c r="H7576" s="169"/>
    </row>
    <row r="7577" spans="8:8" x14ac:dyDescent="0.25">
      <c r="H7577" s="169"/>
    </row>
    <row r="7578" spans="8:8" x14ac:dyDescent="0.25">
      <c r="H7578" s="169"/>
    </row>
    <row r="7579" spans="8:8" x14ac:dyDescent="0.25">
      <c r="H7579" s="169"/>
    </row>
    <row r="7580" spans="8:8" x14ac:dyDescent="0.25">
      <c r="H7580" s="169"/>
    </row>
    <row r="7581" spans="8:8" x14ac:dyDescent="0.25">
      <c r="H7581" s="169"/>
    </row>
    <row r="7582" spans="8:8" x14ac:dyDescent="0.25">
      <c r="H7582" s="169"/>
    </row>
    <row r="7583" spans="8:8" x14ac:dyDescent="0.25">
      <c r="H7583" s="169"/>
    </row>
    <row r="7584" spans="8:8" x14ac:dyDescent="0.25">
      <c r="H7584" s="169"/>
    </row>
    <row r="7585" spans="8:8" x14ac:dyDescent="0.25">
      <c r="H7585" s="169"/>
    </row>
    <row r="7586" spans="8:8" x14ac:dyDescent="0.25">
      <c r="H7586" s="169"/>
    </row>
    <row r="7587" spans="8:8" x14ac:dyDescent="0.25">
      <c r="H7587" s="169"/>
    </row>
    <row r="7588" spans="8:8" x14ac:dyDescent="0.25">
      <c r="H7588" s="169"/>
    </row>
    <row r="7589" spans="8:8" x14ac:dyDescent="0.25">
      <c r="H7589" s="169"/>
    </row>
    <row r="7590" spans="8:8" x14ac:dyDescent="0.25">
      <c r="H7590" s="169"/>
    </row>
    <row r="7591" spans="8:8" x14ac:dyDescent="0.25">
      <c r="H7591" s="169"/>
    </row>
    <row r="7592" spans="8:8" x14ac:dyDescent="0.25">
      <c r="H7592" s="169"/>
    </row>
    <row r="7593" spans="8:8" x14ac:dyDescent="0.25">
      <c r="H7593" s="169"/>
    </row>
    <row r="7594" spans="8:8" x14ac:dyDescent="0.25">
      <c r="H7594" s="169"/>
    </row>
    <row r="7595" spans="8:8" x14ac:dyDescent="0.25">
      <c r="H7595" s="169"/>
    </row>
    <row r="7596" spans="8:8" x14ac:dyDescent="0.25">
      <c r="H7596" s="169"/>
    </row>
    <row r="7597" spans="8:8" x14ac:dyDescent="0.25">
      <c r="H7597" s="169"/>
    </row>
    <row r="7598" spans="8:8" x14ac:dyDescent="0.25">
      <c r="H7598" s="169"/>
    </row>
    <row r="7599" spans="8:8" x14ac:dyDescent="0.25">
      <c r="H7599" s="169"/>
    </row>
    <row r="7600" spans="8:8" x14ac:dyDescent="0.25">
      <c r="H7600" s="169"/>
    </row>
    <row r="7601" spans="8:8" x14ac:dyDescent="0.25">
      <c r="H7601" s="169"/>
    </row>
    <row r="7602" spans="8:8" x14ac:dyDescent="0.25">
      <c r="H7602" s="169"/>
    </row>
    <row r="7603" spans="8:8" x14ac:dyDescent="0.25">
      <c r="H7603" s="169"/>
    </row>
    <row r="7604" spans="8:8" x14ac:dyDescent="0.25">
      <c r="H7604" s="169"/>
    </row>
    <row r="7605" spans="8:8" x14ac:dyDescent="0.25">
      <c r="H7605" s="169"/>
    </row>
    <row r="7606" spans="8:8" x14ac:dyDescent="0.25">
      <c r="H7606" s="169"/>
    </row>
    <row r="7607" spans="8:8" x14ac:dyDescent="0.25">
      <c r="H7607" s="169"/>
    </row>
    <row r="7608" spans="8:8" x14ac:dyDescent="0.25">
      <c r="H7608" s="169"/>
    </row>
    <row r="7609" spans="8:8" x14ac:dyDescent="0.25">
      <c r="H7609" s="169"/>
    </row>
    <row r="7610" spans="8:8" x14ac:dyDescent="0.25">
      <c r="H7610" s="169"/>
    </row>
    <row r="7611" spans="8:8" x14ac:dyDescent="0.25">
      <c r="H7611" s="169"/>
    </row>
    <row r="7612" spans="8:8" x14ac:dyDescent="0.25">
      <c r="H7612" s="169"/>
    </row>
    <row r="7613" spans="8:8" x14ac:dyDescent="0.25">
      <c r="H7613" s="169"/>
    </row>
    <row r="7614" spans="8:8" x14ac:dyDescent="0.25">
      <c r="H7614" s="169"/>
    </row>
    <row r="7615" spans="8:8" x14ac:dyDescent="0.25">
      <c r="H7615" s="169"/>
    </row>
    <row r="7616" spans="8:8" x14ac:dyDescent="0.25">
      <c r="H7616" s="169"/>
    </row>
    <row r="7617" spans="8:8" x14ac:dyDescent="0.25">
      <c r="H7617" s="169"/>
    </row>
    <row r="7618" spans="8:8" x14ac:dyDescent="0.25">
      <c r="H7618" s="169"/>
    </row>
    <row r="7619" spans="8:8" x14ac:dyDescent="0.25">
      <c r="H7619" s="169"/>
    </row>
    <row r="7620" spans="8:8" x14ac:dyDescent="0.25">
      <c r="H7620" s="169"/>
    </row>
    <row r="7621" spans="8:8" x14ac:dyDescent="0.25">
      <c r="H7621" s="169"/>
    </row>
    <row r="7622" spans="8:8" x14ac:dyDescent="0.25">
      <c r="H7622" s="169"/>
    </row>
    <row r="7623" spans="8:8" x14ac:dyDescent="0.25">
      <c r="H7623" s="169"/>
    </row>
    <row r="7624" spans="8:8" x14ac:dyDescent="0.25">
      <c r="H7624" s="169"/>
    </row>
    <row r="7625" spans="8:8" x14ac:dyDescent="0.25">
      <c r="H7625" s="169"/>
    </row>
    <row r="7626" spans="8:8" x14ac:dyDescent="0.25">
      <c r="H7626" s="169"/>
    </row>
    <row r="7627" spans="8:8" x14ac:dyDescent="0.25">
      <c r="H7627" s="169"/>
    </row>
    <row r="7628" spans="8:8" x14ac:dyDescent="0.25">
      <c r="H7628" s="169"/>
    </row>
    <row r="7629" spans="8:8" x14ac:dyDescent="0.25">
      <c r="H7629" s="169"/>
    </row>
    <row r="7630" spans="8:8" x14ac:dyDescent="0.25">
      <c r="H7630" s="169"/>
    </row>
    <row r="7631" spans="8:8" x14ac:dyDescent="0.25">
      <c r="H7631" s="169"/>
    </row>
    <row r="7632" spans="8:8" x14ac:dyDescent="0.25">
      <c r="H7632" s="169"/>
    </row>
    <row r="7633" spans="8:8" x14ac:dyDescent="0.25">
      <c r="H7633" s="169"/>
    </row>
    <row r="7634" spans="8:8" x14ac:dyDescent="0.25">
      <c r="H7634" s="169"/>
    </row>
    <row r="7635" spans="8:8" x14ac:dyDescent="0.25">
      <c r="H7635" s="169"/>
    </row>
    <row r="7636" spans="8:8" x14ac:dyDescent="0.25">
      <c r="H7636" s="169"/>
    </row>
    <row r="7637" spans="8:8" x14ac:dyDescent="0.25">
      <c r="H7637" s="169"/>
    </row>
    <row r="7638" spans="8:8" x14ac:dyDescent="0.25">
      <c r="H7638" s="169"/>
    </row>
    <row r="7639" spans="8:8" x14ac:dyDescent="0.25">
      <c r="H7639" s="169"/>
    </row>
    <row r="7640" spans="8:8" x14ac:dyDescent="0.25">
      <c r="H7640" s="169"/>
    </row>
    <row r="7641" spans="8:8" x14ac:dyDescent="0.25">
      <c r="H7641" s="169"/>
    </row>
    <row r="7642" spans="8:8" x14ac:dyDescent="0.25">
      <c r="H7642" s="169"/>
    </row>
    <row r="7643" spans="8:8" x14ac:dyDescent="0.25">
      <c r="H7643" s="169"/>
    </row>
    <row r="7644" spans="8:8" x14ac:dyDescent="0.25">
      <c r="H7644" s="169"/>
    </row>
    <row r="7645" spans="8:8" x14ac:dyDescent="0.25">
      <c r="H7645" s="169"/>
    </row>
    <row r="7646" spans="8:8" x14ac:dyDescent="0.25">
      <c r="H7646" s="169"/>
    </row>
    <row r="7647" spans="8:8" x14ac:dyDescent="0.25">
      <c r="H7647" s="169"/>
    </row>
    <row r="7648" spans="8:8" x14ac:dyDescent="0.25">
      <c r="H7648" s="169"/>
    </row>
    <row r="7649" spans="8:8" x14ac:dyDescent="0.25">
      <c r="H7649" s="169"/>
    </row>
    <row r="7650" spans="8:8" x14ac:dyDescent="0.25">
      <c r="H7650" s="169"/>
    </row>
    <row r="7651" spans="8:8" x14ac:dyDescent="0.25">
      <c r="H7651" s="169"/>
    </row>
    <row r="7652" spans="8:8" x14ac:dyDescent="0.25">
      <c r="H7652" s="169"/>
    </row>
    <row r="7653" spans="8:8" x14ac:dyDescent="0.25">
      <c r="H7653" s="169"/>
    </row>
    <row r="7654" spans="8:8" x14ac:dyDescent="0.25">
      <c r="H7654" s="169"/>
    </row>
    <row r="7655" spans="8:8" x14ac:dyDescent="0.25">
      <c r="H7655" s="169"/>
    </row>
    <row r="7656" spans="8:8" x14ac:dyDescent="0.25">
      <c r="H7656" s="169"/>
    </row>
    <row r="7657" spans="8:8" x14ac:dyDescent="0.25">
      <c r="H7657" s="169"/>
    </row>
    <row r="7658" spans="8:8" x14ac:dyDescent="0.25">
      <c r="H7658" s="169"/>
    </row>
    <row r="7659" spans="8:8" x14ac:dyDescent="0.25">
      <c r="H7659" s="169"/>
    </row>
    <row r="7660" spans="8:8" x14ac:dyDescent="0.25">
      <c r="H7660" s="169"/>
    </row>
    <row r="7661" spans="8:8" x14ac:dyDescent="0.25">
      <c r="H7661" s="169"/>
    </row>
    <row r="7662" spans="8:8" x14ac:dyDescent="0.25">
      <c r="H7662" s="169"/>
    </row>
    <row r="7663" spans="8:8" x14ac:dyDescent="0.25">
      <c r="H7663" s="169"/>
    </row>
    <row r="7664" spans="8:8" x14ac:dyDescent="0.25">
      <c r="H7664" s="169"/>
    </row>
    <row r="7665" spans="8:8" x14ac:dyDescent="0.25">
      <c r="H7665" s="169"/>
    </row>
    <row r="7666" spans="8:8" x14ac:dyDescent="0.25">
      <c r="H7666" s="169"/>
    </row>
    <row r="7667" spans="8:8" x14ac:dyDescent="0.25">
      <c r="H7667" s="169"/>
    </row>
    <row r="7668" spans="8:8" x14ac:dyDescent="0.25">
      <c r="H7668" s="169"/>
    </row>
    <row r="7669" spans="8:8" x14ac:dyDescent="0.25">
      <c r="H7669" s="169"/>
    </row>
    <row r="7670" spans="8:8" x14ac:dyDescent="0.25">
      <c r="H7670" s="169"/>
    </row>
    <row r="7671" spans="8:8" x14ac:dyDescent="0.25">
      <c r="H7671" s="169"/>
    </row>
    <row r="7672" spans="8:8" x14ac:dyDescent="0.25">
      <c r="H7672" s="169"/>
    </row>
    <row r="7673" spans="8:8" x14ac:dyDescent="0.25">
      <c r="H7673" s="169"/>
    </row>
    <row r="7674" spans="8:8" x14ac:dyDescent="0.25">
      <c r="H7674" s="169"/>
    </row>
    <row r="7675" spans="8:8" x14ac:dyDescent="0.25">
      <c r="H7675" s="169"/>
    </row>
    <row r="7676" spans="8:8" x14ac:dyDescent="0.25">
      <c r="H7676" s="169"/>
    </row>
    <row r="7677" spans="8:8" x14ac:dyDescent="0.25">
      <c r="H7677" s="169"/>
    </row>
    <row r="7678" spans="8:8" x14ac:dyDescent="0.25">
      <c r="H7678" s="169"/>
    </row>
    <row r="7679" spans="8:8" x14ac:dyDescent="0.25">
      <c r="H7679" s="169"/>
    </row>
    <row r="7680" spans="8:8" x14ac:dyDescent="0.25">
      <c r="H7680" s="169"/>
    </row>
    <row r="7681" spans="8:8" x14ac:dyDescent="0.25">
      <c r="H7681" s="169"/>
    </row>
    <row r="7682" spans="8:8" x14ac:dyDescent="0.25">
      <c r="H7682" s="169"/>
    </row>
    <row r="7683" spans="8:8" x14ac:dyDescent="0.25">
      <c r="H7683" s="169"/>
    </row>
    <row r="7684" spans="8:8" x14ac:dyDescent="0.25">
      <c r="H7684" s="169"/>
    </row>
    <row r="7685" spans="8:8" x14ac:dyDescent="0.25">
      <c r="H7685" s="169"/>
    </row>
    <row r="7686" spans="8:8" x14ac:dyDescent="0.25">
      <c r="H7686" s="169"/>
    </row>
    <row r="7687" spans="8:8" x14ac:dyDescent="0.25">
      <c r="H7687" s="169"/>
    </row>
    <row r="7688" spans="8:8" x14ac:dyDescent="0.25">
      <c r="H7688" s="169"/>
    </row>
    <row r="7689" spans="8:8" x14ac:dyDescent="0.25">
      <c r="H7689" s="169"/>
    </row>
    <row r="7690" spans="8:8" x14ac:dyDescent="0.25">
      <c r="H7690" s="169"/>
    </row>
    <row r="7691" spans="8:8" x14ac:dyDescent="0.25">
      <c r="H7691" s="169"/>
    </row>
    <row r="7692" spans="8:8" x14ac:dyDescent="0.25">
      <c r="H7692" s="169"/>
    </row>
    <row r="7693" spans="8:8" x14ac:dyDescent="0.25">
      <c r="H7693" s="169"/>
    </row>
    <row r="7694" spans="8:8" x14ac:dyDescent="0.25">
      <c r="H7694" s="169"/>
    </row>
    <row r="7695" spans="8:8" x14ac:dyDescent="0.25">
      <c r="H7695" s="169"/>
    </row>
    <row r="7696" spans="8:8" x14ac:dyDescent="0.25">
      <c r="H7696" s="169"/>
    </row>
    <row r="7697" spans="8:8" x14ac:dyDescent="0.25">
      <c r="H7697" s="169"/>
    </row>
    <row r="7698" spans="8:8" x14ac:dyDescent="0.25">
      <c r="H7698" s="169"/>
    </row>
    <row r="7699" spans="8:8" x14ac:dyDescent="0.25">
      <c r="H7699" s="169"/>
    </row>
    <row r="7700" spans="8:8" x14ac:dyDescent="0.25">
      <c r="H7700" s="169"/>
    </row>
    <row r="7701" spans="8:8" x14ac:dyDescent="0.25">
      <c r="H7701" s="169"/>
    </row>
    <row r="7702" spans="8:8" x14ac:dyDescent="0.25">
      <c r="H7702" s="169"/>
    </row>
    <row r="7703" spans="8:8" x14ac:dyDescent="0.25">
      <c r="H7703" s="169"/>
    </row>
    <row r="7704" spans="8:8" x14ac:dyDescent="0.25">
      <c r="H7704" s="169"/>
    </row>
    <row r="7705" spans="8:8" x14ac:dyDescent="0.25">
      <c r="H7705" s="169"/>
    </row>
    <row r="7706" spans="8:8" x14ac:dyDescent="0.25">
      <c r="H7706" s="169"/>
    </row>
    <row r="7707" spans="8:8" x14ac:dyDescent="0.25">
      <c r="H7707" s="169"/>
    </row>
    <row r="7708" spans="8:8" x14ac:dyDescent="0.25">
      <c r="H7708" s="169"/>
    </row>
    <row r="7709" spans="8:8" x14ac:dyDescent="0.25">
      <c r="H7709" s="169"/>
    </row>
    <row r="7710" spans="8:8" x14ac:dyDescent="0.25">
      <c r="H7710" s="169"/>
    </row>
    <row r="7711" spans="8:8" x14ac:dyDescent="0.25">
      <c r="H7711" s="169"/>
    </row>
    <row r="7712" spans="8:8" x14ac:dyDescent="0.25">
      <c r="H7712" s="169"/>
    </row>
    <row r="7713" spans="8:8" x14ac:dyDescent="0.25">
      <c r="H7713" s="169"/>
    </row>
    <row r="7714" spans="8:8" x14ac:dyDescent="0.25">
      <c r="H7714" s="169"/>
    </row>
    <row r="7715" spans="8:8" x14ac:dyDescent="0.25">
      <c r="H7715" s="169"/>
    </row>
    <row r="7716" spans="8:8" x14ac:dyDescent="0.25">
      <c r="H7716" s="169"/>
    </row>
    <row r="7717" spans="8:8" x14ac:dyDescent="0.25">
      <c r="H7717" s="169"/>
    </row>
    <row r="7718" spans="8:8" x14ac:dyDescent="0.25">
      <c r="H7718" s="169"/>
    </row>
    <row r="7719" spans="8:8" x14ac:dyDescent="0.25">
      <c r="H7719" s="169"/>
    </row>
    <row r="7720" spans="8:8" x14ac:dyDescent="0.25">
      <c r="H7720" s="169"/>
    </row>
    <row r="7721" spans="8:8" x14ac:dyDescent="0.25">
      <c r="H7721" s="169"/>
    </row>
    <row r="7722" spans="8:8" x14ac:dyDescent="0.25">
      <c r="H7722" s="169"/>
    </row>
    <row r="7723" spans="8:8" x14ac:dyDescent="0.25">
      <c r="H7723" s="169"/>
    </row>
    <row r="7724" spans="8:8" x14ac:dyDescent="0.25">
      <c r="H7724" s="169"/>
    </row>
    <row r="7725" spans="8:8" x14ac:dyDescent="0.25">
      <c r="H7725" s="169"/>
    </row>
    <row r="7726" spans="8:8" x14ac:dyDescent="0.25">
      <c r="H7726" s="169"/>
    </row>
    <row r="7727" spans="8:8" x14ac:dyDescent="0.25">
      <c r="H7727" s="169"/>
    </row>
    <row r="7728" spans="8:8" x14ac:dyDescent="0.25">
      <c r="H7728" s="169"/>
    </row>
    <row r="7729" spans="8:8" x14ac:dyDescent="0.25">
      <c r="H7729" s="169"/>
    </row>
    <row r="7730" spans="8:8" x14ac:dyDescent="0.25">
      <c r="H7730" s="169"/>
    </row>
    <row r="7731" spans="8:8" x14ac:dyDescent="0.25">
      <c r="H7731" s="169"/>
    </row>
    <row r="7732" spans="8:8" x14ac:dyDescent="0.25">
      <c r="H7732" s="169"/>
    </row>
    <row r="7733" spans="8:8" x14ac:dyDescent="0.25">
      <c r="H7733" s="169"/>
    </row>
    <row r="7734" spans="8:8" x14ac:dyDescent="0.25">
      <c r="H7734" s="169"/>
    </row>
    <row r="7735" spans="8:8" x14ac:dyDescent="0.25">
      <c r="H7735" s="169"/>
    </row>
    <row r="7736" spans="8:8" x14ac:dyDescent="0.25">
      <c r="H7736" s="169"/>
    </row>
    <row r="7737" spans="8:8" x14ac:dyDescent="0.25">
      <c r="H7737" s="169"/>
    </row>
    <row r="7738" spans="8:8" x14ac:dyDescent="0.25">
      <c r="H7738" s="169"/>
    </row>
    <row r="7739" spans="8:8" x14ac:dyDescent="0.25">
      <c r="H7739" s="169"/>
    </row>
    <row r="7740" spans="8:8" x14ac:dyDescent="0.25">
      <c r="H7740" s="169"/>
    </row>
    <row r="7741" spans="8:8" x14ac:dyDescent="0.25">
      <c r="H7741" s="169"/>
    </row>
    <row r="7742" spans="8:8" x14ac:dyDescent="0.25">
      <c r="H7742" s="169"/>
    </row>
    <row r="7743" spans="8:8" x14ac:dyDescent="0.25">
      <c r="H7743" s="169"/>
    </row>
    <row r="7744" spans="8:8" x14ac:dyDescent="0.25">
      <c r="H7744" s="169"/>
    </row>
    <row r="7745" spans="8:8" x14ac:dyDescent="0.25">
      <c r="H7745" s="169"/>
    </row>
    <row r="7746" spans="8:8" x14ac:dyDescent="0.25">
      <c r="H7746" s="169"/>
    </row>
    <row r="7747" spans="8:8" x14ac:dyDescent="0.25">
      <c r="H7747" s="169"/>
    </row>
    <row r="7748" spans="8:8" x14ac:dyDescent="0.25">
      <c r="H7748" s="169"/>
    </row>
    <row r="7749" spans="8:8" x14ac:dyDescent="0.25">
      <c r="H7749" s="169"/>
    </row>
    <row r="7750" spans="8:8" x14ac:dyDescent="0.25">
      <c r="H7750" s="169"/>
    </row>
    <row r="7751" spans="8:8" x14ac:dyDescent="0.25">
      <c r="H7751" s="169"/>
    </row>
    <row r="7752" spans="8:8" x14ac:dyDescent="0.25">
      <c r="H7752" s="169"/>
    </row>
    <row r="7753" spans="8:8" x14ac:dyDescent="0.25">
      <c r="H7753" s="169"/>
    </row>
    <row r="7754" spans="8:8" x14ac:dyDescent="0.25">
      <c r="H7754" s="169"/>
    </row>
    <row r="7755" spans="8:8" x14ac:dyDescent="0.25">
      <c r="H7755" s="169"/>
    </row>
    <row r="7756" spans="8:8" x14ac:dyDescent="0.25">
      <c r="H7756" s="169"/>
    </row>
    <row r="7757" spans="8:8" x14ac:dyDescent="0.25">
      <c r="H7757" s="169"/>
    </row>
    <row r="7758" spans="8:8" x14ac:dyDescent="0.25">
      <c r="H7758" s="169"/>
    </row>
    <row r="7759" spans="8:8" x14ac:dyDescent="0.25">
      <c r="H7759" s="169"/>
    </row>
    <row r="7760" spans="8:8" x14ac:dyDescent="0.25">
      <c r="H7760" s="169"/>
    </row>
    <row r="7761" spans="8:8" x14ac:dyDescent="0.25">
      <c r="H7761" s="169"/>
    </row>
    <row r="7762" spans="8:8" x14ac:dyDescent="0.25">
      <c r="H7762" s="169"/>
    </row>
    <row r="7763" spans="8:8" x14ac:dyDescent="0.25">
      <c r="H7763" s="169"/>
    </row>
    <row r="7764" spans="8:8" x14ac:dyDescent="0.25">
      <c r="H7764" s="169"/>
    </row>
    <row r="7765" spans="8:8" x14ac:dyDescent="0.25">
      <c r="H7765" s="169"/>
    </row>
    <row r="7766" spans="8:8" x14ac:dyDescent="0.25">
      <c r="H7766" s="169"/>
    </row>
    <row r="7767" spans="8:8" x14ac:dyDescent="0.25">
      <c r="H7767" s="169"/>
    </row>
    <row r="7768" spans="8:8" x14ac:dyDescent="0.25">
      <c r="H7768" s="169"/>
    </row>
    <row r="7769" spans="8:8" x14ac:dyDescent="0.25">
      <c r="H7769" s="169"/>
    </row>
    <row r="7770" spans="8:8" x14ac:dyDescent="0.25">
      <c r="H7770" s="169"/>
    </row>
    <row r="7771" spans="8:8" x14ac:dyDescent="0.25">
      <c r="H7771" s="169"/>
    </row>
    <row r="7772" spans="8:8" x14ac:dyDescent="0.25">
      <c r="H7772" s="169"/>
    </row>
    <row r="7773" spans="8:8" x14ac:dyDescent="0.25">
      <c r="H7773" s="169"/>
    </row>
    <row r="7774" spans="8:8" x14ac:dyDescent="0.25">
      <c r="H7774" s="169"/>
    </row>
    <row r="7775" spans="8:8" x14ac:dyDescent="0.25">
      <c r="H7775" s="169"/>
    </row>
    <row r="7776" spans="8:8" x14ac:dyDescent="0.25">
      <c r="H7776" s="169"/>
    </row>
    <row r="7777" spans="8:8" x14ac:dyDescent="0.25">
      <c r="H7777" s="169"/>
    </row>
    <row r="7778" spans="8:8" x14ac:dyDescent="0.25">
      <c r="H7778" s="169"/>
    </row>
    <row r="7779" spans="8:8" x14ac:dyDescent="0.25">
      <c r="H7779" s="169"/>
    </row>
    <row r="7780" spans="8:8" x14ac:dyDescent="0.25">
      <c r="H7780" s="169"/>
    </row>
    <row r="7781" spans="8:8" x14ac:dyDescent="0.25">
      <c r="H7781" s="169"/>
    </row>
    <row r="7782" spans="8:8" x14ac:dyDescent="0.25">
      <c r="H7782" s="169"/>
    </row>
    <row r="7783" spans="8:8" x14ac:dyDescent="0.25">
      <c r="H7783" s="169"/>
    </row>
    <row r="7784" spans="8:8" x14ac:dyDescent="0.25">
      <c r="H7784" s="169"/>
    </row>
    <row r="7785" spans="8:8" x14ac:dyDescent="0.25">
      <c r="H7785" s="169"/>
    </row>
    <row r="7786" spans="8:8" x14ac:dyDescent="0.25">
      <c r="H7786" s="169"/>
    </row>
    <row r="7787" spans="8:8" x14ac:dyDescent="0.25">
      <c r="H7787" s="169"/>
    </row>
    <row r="7788" spans="8:8" x14ac:dyDescent="0.25">
      <c r="H7788" s="169"/>
    </row>
    <row r="7789" spans="8:8" x14ac:dyDescent="0.25">
      <c r="H7789" s="169"/>
    </row>
    <row r="7790" spans="8:8" x14ac:dyDescent="0.25">
      <c r="H7790" s="169"/>
    </row>
    <row r="7791" spans="8:8" x14ac:dyDescent="0.25">
      <c r="H7791" s="169"/>
    </row>
    <row r="7792" spans="8:8" x14ac:dyDescent="0.25">
      <c r="H7792" s="169"/>
    </row>
    <row r="7793" spans="8:8" x14ac:dyDescent="0.25">
      <c r="H7793" s="169"/>
    </row>
    <row r="7794" spans="8:8" x14ac:dyDescent="0.25">
      <c r="H7794" s="169"/>
    </row>
    <row r="7795" spans="8:8" x14ac:dyDescent="0.25">
      <c r="H7795" s="169"/>
    </row>
    <row r="7796" spans="8:8" x14ac:dyDescent="0.25">
      <c r="H7796" s="169"/>
    </row>
    <row r="7797" spans="8:8" x14ac:dyDescent="0.25">
      <c r="H7797" s="169"/>
    </row>
    <row r="7798" spans="8:8" x14ac:dyDescent="0.25">
      <c r="H7798" s="169"/>
    </row>
    <row r="7799" spans="8:8" x14ac:dyDescent="0.25">
      <c r="H7799" s="169"/>
    </row>
    <row r="7800" spans="8:8" x14ac:dyDescent="0.25">
      <c r="H7800" s="169"/>
    </row>
    <row r="7801" spans="8:8" x14ac:dyDescent="0.25">
      <c r="H7801" s="169"/>
    </row>
    <row r="7802" spans="8:8" x14ac:dyDescent="0.25">
      <c r="H7802" s="169"/>
    </row>
    <row r="7803" spans="8:8" x14ac:dyDescent="0.25">
      <c r="H7803" s="169"/>
    </row>
    <row r="7804" spans="8:8" x14ac:dyDescent="0.25">
      <c r="H7804" s="169"/>
    </row>
    <row r="7805" spans="8:8" x14ac:dyDescent="0.25">
      <c r="H7805" s="169"/>
    </row>
    <row r="7806" spans="8:8" x14ac:dyDescent="0.25">
      <c r="H7806" s="169"/>
    </row>
    <row r="7807" spans="8:8" x14ac:dyDescent="0.25">
      <c r="H7807" s="169"/>
    </row>
    <row r="7808" spans="8:8" x14ac:dyDescent="0.25">
      <c r="H7808" s="169"/>
    </row>
    <row r="7809" spans="8:8" x14ac:dyDescent="0.25">
      <c r="H7809" s="169"/>
    </row>
    <row r="7810" spans="8:8" x14ac:dyDescent="0.25">
      <c r="H7810" s="169"/>
    </row>
    <row r="7811" spans="8:8" x14ac:dyDescent="0.25">
      <c r="H7811" s="169"/>
    </row>
    <row r="7812" spans="8:8" x14ac:dyDescent="0.25">
      <c r="H7812" s="169"/>
    </row>
    <row r="7813" spans="8:8" x14ac:dyDescent="0.25">
      <c r="H7813" s="169"/>
    </row>
    <row r="7814" spans="8:8" x14ac:dyDescent="0.25">
      <c r="H7814" s="169"/>
    </row>
    <row r="7815" spans="8:8" x14ac:dyDescent="0.25">
      <c r="H7815" s="169"/>
    </row>
    <row r="7816" spans="8:8" x14ac:dyDescent="0.25">
      <c r="H7816" s="169"/>
    </row>
    <row r="7817" spans="8:8" x14ac:dyDescent="0.25">
      <c r="H7817" s="169"/>
    </row>
    <row r="7818" spans="8:8" x14ac:dyDescent="0.25">
      <c r="H7818" s="169"/>
    </row>
    <row r="7819" spans="8:8" x14ac:dyDescent="0.25">
      <c r="H7819" s="169"/>
    </row>
    <row r="7820" spans="8:8" x14ac:dyDescent="0.25">
      <c r="H7820" s="169"/>
    </row>
    <row r="7821" spans="8:8" x14ac:dyDescent="0.25">
      <c r="H7821" s="169"/>
    </row>
    <row r="7822" spans="8:8" x14ac:dyDescent="0.25">
      <c r="H7822" s="169"/>
    </row>
    <row r="7823" spans="8:8" x14ac:dyDescent="0.25">
      <c r="H7823" s="169"/>
    </row>
    <row r="7824" spans="8:8" x14ac:dyDescent="0.25">
      <c r="H7824" s="169"/>
    </row>
    <row r="7825" spans="8:8" x14ac:dyDescent="0.25">
      <c r="H7825" s="169"/>
    </row>
    <row r="7826" spans="8:8" x14ac:dyDescent="0.25">
      <c r="H7826" s="169"/>
    </row>
    <row r="7827" spans="8:8" x14ac:dyDescent="0.25">
      <c r="H7827" s="169"/>
    </row>
    <row r="7828" spans="8:8" x14ac:dyDescent="0.25">
      <c r="H7828" s="169"/>
    </row>
    <row r="7829" spans="8:8" x14ac:dyDescent="0.25">
      <c r="H7829" s="169"/>
    </row>
    <row r="7830" spans="8:8" x14ac:dyDescent="0.25">
      <c r="H7830" s="169"/>
    </row>
    <row r="7831" spans="8:8" x14ac:dyDescent="0.25">
      <c r="H7831" s="169"/>
    </row>
    <row r="7832" spans="8:8" x14ac:dyDescent="0.25">
      <c r="H7832" s="169"/>
    </row>
    <row r="7833" spans="8:8" x14ac:dyDescent="0.25">
      <c r="H7833" s="169"/>
    </row>
    <row r="7834" spans="8:8" x14ac:dyDescent="0.25">
      <c r="H7834" s="169"/>
    </row>
    <row r="7835" spans="8:8" x14ac:dyDescent="0.25">
      <c r="H7835" s="169"/>
    </row>
    <row r="7836" spans="8:8" x14ac:dyDescent="0.25">
      <c r="H7836" s="169"/>
    </row>
    <row r="7837" spans="8:8" x14ac:dyDescent="0.25">
      <c r="H7837" s="169"/>
    </row>
    <row r="7838" spans="8:8" x14ac:dyDescent="0.25">
      <c r="H7838" s="169"/>
    </row>
    <row r="7839" spans="8:8" x14ac:dyDescent="0.25">
      <c r="H7839" s="169"/>
    </row>
    <row r="7840" spans="8:8" x14ac:dyDescent="0.25">
      <c r="H7840" s="169"/>
    </row>
    <row r="7841" spans="8:8" x14ac:dyDescent="0.25">
      <c r="H7841" s="169"/>
    </row>
    <row r="7842" spans="8:8" x14ac:dyDescent="0.25">
      <c r="H7842" s="169"/>
    </row>
    <row r="7843" spans="8:8" x14ac:dyDescent="0.25">
      <c r="H7843" s="169"/>
    </row>
    <row r="7844" spans="8:8" x14ac:dyDescent="0.25">
      <c r="H7844" s="169"/>
    </row>
    <row r="7845" spans="8:8" x14ac:dyDescent="0.25">
      <c r="H7845" s="169"/>
    </row>
    <row r="7846" spans="8:8" x14ac:dyDescent="0.25">
      <c r="H7846" s="169"/>
    </row>
    <row r="7847" spans="8:8" x14ac:dyDescent="0.25">
      <c r="H7847" s="169"/>
    </row>
    <row r="7848" spans="8:8" x14ac:dyDescent="0.25">
      <c r="H7848" s="169"/>
    </row>
    <row r="7849" spans="8:8" x14ac:dyDescent="0.25">
      <c r="H7849" s="169"/>
    </row>
    <row r="7850" spans="8:8" x14ac:dyDescent="0.25">
      <c r="H7850" s="169"/>
    </row>
    <row r="7851" spans="8:8" x14ac:dyDescent="0.25">
      <c r="H7851" s="169"/>
    </row>
    <row r="7852" spans="8:8" x14ac:dyDescent="0.25">
      <c r="H7852" s="169"/>
    </row>
    <row r="7853" spans="8:8" x14ac:dyDescent="0.25">
      <c r="H7853" s="169"/>
    </row>
    <row r="7854" spans="8:8" x14ac:dyDescent="0.25">
      <c r="H7854" s="169"/>
    </row>
    <row r="7855" spans="8:8" x14ac:dyDescent="0.25">
      <c r="H7855" s="169"/>
    </row>
    <row r="7856" spans="8:8" x14ac:dyDescent="0.25">
      <c r="H7856" s="169"/>
    </row>
    <row r="7857" spans="8:8" x14ac:dyDescent="0.25">
      <c r="H7857" s="169"/>
    </row>
    <row r="7858" spans="8:8" x14ac:dyDescent="0.25">
      <c r="H7858" s="169"/>
    </row>
    <row r="7859" spans="8:8" x14ac:dyDescent="0.25">
      <c r="H7859" s="169"/>
    </row>
    <row r="7860" spans="8:8" x14ac:dyDescent="0.25">
      <c r="H7860" s="169"/>
    </row>
    <row r="7861" spans="8:8" x14ac:dyDescent="0.25">
      <c r="H7861" s="169"/>
    </row>
    <row r="7862" spans="8:8" x14ac:dyDescent="0.25">
      <c r="H7862" s="169"/>
    </row>
    <row r="7863" spans="8:8" x14ac:dyDescent="0.25">
      <c r="H7863" s="169"/>
    </row>
    <row r="7864" spans="8:8" x14ac:dyDescent="0.25">
      <c r="H7864" s="169"/>
    </row>
    <row r="7865" spans="8:8" x14ac:dyDescent="0.25">
      <c r="H7865" s="169"/>
    </row>
    <row r="7866" spans="8:8" x14ac:dyDescent="0.25">
      <c r="H7866" s="169"/>
    </row>
    <row r="7867" spans="8:8" x14ac:dyDescent="0.25">
      <c r="H7867" s="169"/>
    </row>
    <row r="7868" spans="8:8" x14ac:dyDescent="0.25">
      <c r="H7868" s="169"/>
    </row>
    <row r="7869" spans="8:8" x14ac:dyDescent="0.25">
      <c r="H7869" s="169"/>
    </row>
    <row r="7870" spans="8:8" x14ac:dyDescent="0.25">
      <c r="H7870" s="169"/>
    </row>
    <row r="7871" spans="8:8" x14ac:dyDescent="0.25">
      <c r="H7871" s="169"/>
    </row>
    <row r="7872" spans="8:8" x14ac:dyDescent="0.25">
      <c r="H7872" s="169"/>
    </row>
    <row r="7873" spans="8:8" x14ac:dyDescent="0.25">
      <c r="H7873" s="169"/>
    </row>
    <row r="7874" spans="8:8" x14ac:dyDescent="0.25">
      <c r="H7874" s="169"/>
    </row>
    <row r="7875" spans="8:8" x14ac:dyDescent="0.25">
      <c r="H7875" s="169"/>
    </row>
    <row r="7876" spans="8:8" x14ac:dyDescent="0.25">
      <c r="H7876" s="169"/>
    </row>
    <row r="7877" spans="8:8" x14ac:dyDescent="0.25">
      <c r="H7877" s="169"/>
    </row>
    <row r="7878" spans="8:8" x14ac:dyDescent="0.25">
      <c r="H7878" s="169"/>
    </row>
    <row r="7879" spans="8:8" x14ac:dyDescent="0.25">
      <c r="H7879" s="169"/>
    </row>
    <row r="7880" spans="8:8" x14ac:dyDescent="0.25">
      <c r="H7880" s="169"/>
    </row>
    <row r="7881" spans="8:8" x14ac:dyDescent="0.25">
      <c r="H7881" s="169"/>
    </row>
    <row r="7882" spans="8:8" x14ac:dyDescent="0.25">
      <c r="H7882" s="169"/>
    </row>
    <row r="7883" spans="8:8" x14ac:dyDescent="0.25">
      <c r="H7883" s="169"/>
    </row>
    <row r="7884" spans="8:8" x14ac:dyDescent="0.25">
      <c r="H7884" s="169"/>
    </row>
    <row r="7885" spans="8:8" x14ac:dyDescent="0.25">
      <c r="H7885" s="169"/>
    </row>
    <row r="7886" spans="8:8" x14ac:dyDescent="0.25">
      <c r="H7886" s="169"/>
    </row>
    <row r="7887" spans="8:8" x14ac:dyDescent="0.25">
      <c r="H7887" s="169"/>
    </row>
    <row r="7888" spans="8:8" x14ac:dyDescent="0.25">
      <c r="H7888" s="169"/>
    </row>
    <row r="7889" spans="8:8" x14ac:dyDescent="0.25">
      <c r="H7889" s="169"/>
    </row>
    <row r="7890" spans="8:8" x14ac:dyDescent="0.25">
      <c r="H7890" s="169"/>
    </row>
    <row r="7891" spans="8:8" x14ac:dyDescent="0.25">
      <c r="H7891" s="169"/>
    </row>
    <row r="7892" spans="8:8" x14ac:dyDescent="0.25">
      <c r="H7892" s="169"/>
    </row>
    <row r="7893" spans="8:8" x14ac:dyDescent="0.25">
      <c r="H7893" s="169"/>
    </row>
    <row r="7894" spans="8:8" x14ac:dyDescent="0.25">
      <c r="H7894" s="169"/>
    </row>
    <row r="7895" spans="8:8" x14ac:dyDescent="0.25">
      <c r="H7895" s="169"/>
    </row>
    <row r="7896" spans="8:8" x14ac:dyDescent="0.25">
      <c r="H7896" s="169"/>
    </row>
    <row r="7897" spans="8:8" x14ac:dyDescent="0.25">
      <c r="H7897" s="169"/>
    </row>
    <row r="7898" spans="8:8" x14ac:dyDescent="0.25">
      <c r="H7898" s="169"/>
    </row>
    <row r="7899" spans="8:8" x14ac:dyDescent="0.25">
      <c r="H7899" s="169"/>
    </row>
    <row r="7900" spans="8:8" x14ac:dyDescent="0.25">
      <c r="H7900" s="169"/>
    </row>
    <row r="7901" spans="8:8" x14ac:dyDescent="0.25">
      <c r="H7901" s="169"/>
    </row>
    <row r="7902" spans="8:8" x14ac:dyDescent="0.25">
      <c r="H7902" s="169"/>
    </row>
    <row r="7903" spans="8:8" x14ac:dyDescent="0.25">
      <c r="H7903" s="169"/>
    </row>
    <row r="7904" spans="8:8" x14ac:dyDescent="0.25">
      <c r="H7904" s="169"/>
    </row>
    <row r="7905" spans="8:8" x14ac:dyDescent="0.25">
      <c r="H7905" s="169"/>
    </row>
    <row r="7906" spans="8:8" x14ac:dyDescent="0.25">
      <c r="H7906" s="169"/>
    </row>
    <row r="7907" spans="8:8" x14ac:dyDescent="0.25">
      <c r="H7907" s="169"/>
    </row>
    <row r="7908" spans="8:8" x14ac:dyDescent="0.25">
      <c r="H7908" s="169"/>
    </row>
    <row r="7909" spans="8:8" x14ac:dyDescent="0.25">
      <c r="H7909" s="169"/>
    </row>
    <row r="7910" spans="8:8" x14ac:dyDescent="0.25">
      <c r="H7910" s="169"/>
    </row>
    <row r="7911" spans="8:8" x14ac:dyDescent="0.25">
      <c r="H7911" s="169"/>
    </row>
    <row r="7912" spans="8:8" x14ac:dyDescent="0.25">
      <c r="H7912" s="169"/>
    </row>
    <row r="7913" spans="8:8" x14ac:dyDescent="0.25">
      <c r="H7913" s="169"/>
    </row>
    <row r="7914" spans="8:8" x14ac:dyDescent="0.25">
      <c r="H7914" s="169"/>
    </row>
    <row r="7915" spans="8:8" x14ac:dyDescent="0.25">
      <c r="H7915" s="169"/>
    </row>
    <row r="7916" spans="8:8" x14ac:dyDescent="0.25">
      <c r="H7916" s="169"/>
    </row>
    <row r="7917" spans="8:8" x14ac:dyDescent="0.25">
      <c r="H7917" s="169"/>
    </row>
    <row r="7918" spans="8:8" x14ac:dyDescent="0.25">
      <c r="H7918" s="169"/>
    </row>
    <row r="7919" spans="8:8" x14ac:dyDescent="0.25">
      <c r="H7919" s="169"/>
    </row>
    <row r="7920" spans="8:8" x14ac:dyDescent="0.25">
      <c r="H7920" s="169"/>
    </row>
    <row r="7921" spans="8:8" x14ac:dyDescent="0.25">
      <c r="H7921" s="169"/>
    </row>
    <row r="7922" spans="8:8" x14ac:dyDescent="0.25">
      <c r="H7922" s="169"/>
    </row>
    <row r="7923" spans="8:8" x14ac:dyDescent="0.25">
      <c r="H7923" s="169"/>
    </row>
    <row r="7924" spans="8:8" x14ac:dyDescent="0.25">
      <c r="H7924" s="169"/>
    </row>
    <row r="7925" spans="8:8" x14ac:dyDescent="0.25">
      <c r="H7925" s="169"/>
    </row>
    <row r="7926" spans="8:8" x14ac:dyDescent="0.25">
      <c r="H7926" s="169"/>
    </row>
    <row r="7927" spans="8:8" x14ac:dyDescent="0.25">
      <c r="H7927" s="169"/>
    </row>
    <row r="7928" spans="8:8" x14ac:dyDescent="0.25">
      <c r="H7928" s="169"/>
    </row>
    <row r="7929" spans="8:8" x14ac:dyDescent="0.25">
      <c r="H7929" s="169"/>
    </row>
    <row r="7930" spans="8:8" x14ac:dyDescent="0.25">
      <c r="H7930" s="169"/>
    </row>
    <row r="7931" spans="8:8" x14ac:dyDescent="0.25">
      <c r="H7931" s="169"/>
    </row>
    <row r="7932" spans="8:8" x14ac:dyDescent="0.25">
      <c r="H7932" s="169"/>
    </row>
    <row r="7933" spans="8:8" x14ac:dyDescent="0.25">
      <c r="H7933" s="169"/>
    </row>
    <row r="7934" spans="8:8" x14ac:dyDescent="0.25">
      <c r="H7934" s="169"/>
    </row>
    <row r="7935" spans="8:8" x14ac:dyDescent="0.25">
      <c r="H7935" s="169"/>
    </row>
    <row r="7936" spans="8:8" x14ac:dyDescent="0.25">
      <c r="H7936" s="169"/>
    </row>
    <row r="7937" spans="8:8" x14ac:dyDescent="0.25">
      <c r="H7937" s="169"/>
    </row>
    <row r="7938" spans="8:8" x14ac:dyDescent="0.25">
      <c r="H7938" s="169"/>
    </row>
    <row r="7939" spans="8:8" x14ac:dyDescent="0.25">
      <c r="H7939" s="169"/>
    </row>
    <row r="7940" spans="8:8" x14ac:dyDescent="0.25">
      <c r="H7940" s="169"/>
    </row>
    <row r="7941" spans="8:8" x14ac:dyDescent="0.25">
      <c r="H7941" s="169"/>
    </row>
    <row r="7942" spans="8:8" x14ac:dyDescent="0.25">
      <c r="H7942" s="169"/>
    </row>
    <row r="7943" spans="8:8" x14ac:dyDescent="0.25">
      <c r="H7943" s="169"/>
    </row>
    <row r="7944" spans="8:8" x14ac:dyDescent="0.25">
      <c r="H7944" s="169"/>
    </row>
    <row r="7945" spans="8:8" x14ac:dyDescent="0.25">
      <c r="H7945" s="169"/>
    </row>
    <row r="7946" spans="8:8" x14ac:dyDescent="0.25">
      <c r="H7946" s="169"/>
    </row>
    <row r="7947" spans="8:8" x14ac:dyDescent="0.25">
      <c r="H7947" s="169"/>
    </row>
    <row r="7948" spans="8:8" x14ac:dyDescent="0.25">
      <c r="H7948" s="169"/>
    </row>
    <row r="7949" spans="8:8" x14ac:dyDescent="0.25">
      <c r="H7949" s="169"/>
    </row>
    <row r="7950" spans="8:8" x14ac:dyDescent="0.25">
      <c r="H7950" s="169"/>
    </row>
    <row r="7951" spans="8:8" x14ac:dyDescent="0.25">
      <c r="H7951" s="169"/>
    </row>
    <row r="7952" spans="8:8" x14ac:dyDescent="0.25">
      <c r="H7952" s="169"/>
    </row>
    <row r="7953" spans="8:8" x14ac:dyDescent="0.25">
      <c r="H7953" s="169"/>
    </row>
    <row r="7954" spans="8:8" x14ac:dyDescent="0.25">
      <c r="H7954" s="169"/>
    </row>
    <row r="7955" spans="8:8" x14ac:dyDescent="0.25">
      <c r="H7955" s="169"/>
    </row>
    <row r="7956" spans="8:8" x14ac:dyDescent="0.25">
      <c r="H7956" s="169"/>
    </row>
    <row r="7957" spans="8:8" x14ac:dyDescent="0.25">
      <c r="H7957" s="169"/>
    </row>
    <row r="7958" spans="8:8" x14ac:dyDescent="0.25">
      <c r="H7958" s="169"/>
    </row>
    <row r="7959" spans="8:8" x14ac:dyDescent="0.25">
      <c r="H7959" s="169"/>
    </row>
    <row r="7960" spans="8:8" x14ac:dyDescent="0.25">
      <c r="H7960" s="169"/>
    </row>
    <row r="7961" spans="8:8" x14ac:dyDescent="0.25">
      <c r="H7961" s="169"/>
    </row>
    <row r="7962" spans="8:8" x14ac:dyDescent="0.25">
      <c r="H7962" s="169"/>
    </row>
    <row r="7963" spans="8:8" x14ac:dyDescent="0.25">
      <c r="H7963" s="169"/>
    </row>
    <row r="7964" spans="8:8" x14ac:dyDescent="0.25">
      <c r="H7964" s="169"/>
    </row>
    <row r="7965" spans="8:8" x14ac:dyDescent="0.25">
      <c r="H7965" s="169"/>
    </row>
    <row r="7966" spans="8:8" x14ac:dyDescent="0.25">
      <c r="H7966" s="169"/>
    </row>
    <row r="7967" spans="8:8" x14ac:dyDescent="0.25">
      <c r="H7967" s="169"/>
    </row>
    <row r="7968" spans="8:8" x14ac:dyDescent="0.25">
      <c r="H7968" s="169"/>
    </row>
    <row r="7969" spans="8:8" x14ac:dyDescent="0.25">
      <c r="H7969" s="169"/>
    </row>
    <row r="7970" spans="8:8" x14ac:dyDescent="0.25">
      <c r="H7970" s="169"/>
    </row>
    <row r="7971" spans="8:8" x14ac:dyDescent="0.25">
      <c r="H7971" s="169"/>
    </row>
    <row r="7972" spans="8:8" x14ac:dyDescent="0.25">
      <c r="H7972" s="169"/>
    </row>
    <row r="7973" spans="8:8" x14ac:dyDescent="0.25">
      <c r="H7973" s="169"/>
    </row>
    <row r="7974" spans="8:8" x14ac:dyDescent="0.25">
      <c r="H7974" s="169"/>
    </row>
    <row r="7975" spans="8:8" x14ac:dyDescent="0.25">
      <c r="H7975" s="169"/>
    </row>
    <row r="7976" spans="8:8" x14ac:dyDescent="0.25">
      <c r="H7976" s="169"/>
    </row>
    <row r="7977" spans="8:8" x14ac:dyDescent="0.25">
      <c r="H7977" s="169"/>
    </row>
    <row r="7978" spans="8:8" x14ac:dyDescent="0.25">
      <c r="H7978" s="169"/>
    </row>
    <row r="7979" spans="8:8" x14ac:dyDescent="0.25">
      <c r="H7979" s="169"/>
    </row>
    <row r="7980" spans="8:8" x14ac:dyDescent="0.25">
      <c r="H7980" s="169"/>
    </row>
    <row r="7981" spans="8:8" x14ac:dyDescent="0.25">
      <c r="H7981" s="169"/>
    </row>
    <row r="7982" spans="8:8" x14ac:dyDescent="0.25">
      <c r="H7982" s="169"/>
    </row>
    <row r="7983" spans="8:8" x14ac:dyDescent="0.25">
      <c r="H7983" s="169"/>
    </row>
    <row r="7984" spans="8:8" x14ac:dyDescent="0.25">
      <c r="H7984" s="169"/>
    </row>
    <row r="7985" spans="8:8" x14ac:dyDescent="0.25">
      <c r="H7985" s="169"/>
    </row>
    <row r="7986" spans="8:8" x14ac:dyDescent="0.25">
      <c r="H7986" s="169"/>
    </row>
    <row r="7987" spans="8:8" x14ac:dyDescent="0.25">
      <c r="H7987" s="169"/>
    </row>
    <row r="7988" spans="8:8" x14ac:dyDescent="0.25">
      <c r="H7988" s="169"/>
    </row>
    <row r="7989" spans="8:8" x14ac:dyDescent="0.25">
      <c r="H7989" s="169"/>
    </row>
    <row r="7990" spans="8:8" x14ac:dyDescent="0.25">
      <c r="H7990" s="169"/>
    </row>
    <row r="7991" spans="8:8" x14ac:dyDescent="0.25">
      <c r="H7991" s="169"/>
    </row>
    <row r="7992" spans="8:8" x14ac:dyDescent="0.25">
      <c r="H7992" s="169"/>
    </row>
    <row r="7993" spans="8:8" x14ac:dyDescent="0.25">
      <c r="H7993" s="169"/>
    </row>
    <row r="7994" spans="8:8" x14ac:dyDescent="0.25">
      <c r="H7994" s="169"/>
    </row>
    <row r="7995" spans="8:8" x14ac:dyDescent="0.25">
      <c r="H7995" s="169"/>
    </row>
    <row r="7996" spans="8:8" x14ac:dyDescent="0.25">
      <c r="H7996" s="169"/>
    </row>
    <row r="7997" spans="8:8" x14ac:dyDescent="0.25">
      <c r="H7997" s="169"/>
    </row>
    <row r="7998" spans="8:8" x14ac:dyDescent="0.25">
      <c r="H7998" s="169"/>
    </row>
    <row r="7999" spans="8:8" x14ac:dyDescent="0.25">
      <c r="H7999" s="169"/>
    </row>
    <row r="8000" spans="8:8" x14ac:dyDescent="0.25">
      <c r="H8000" s="169"/>
    </row>
    <row r="8001" spans="8:8" x14ac:dyDescent="0.25">
      <c r="H8001" s="169"/>
    </row>
    <row r="8002" spans="8:8" x14ac:dyDescent="0.25">
      <c r="H8002" s="169"/>
    </row>
    <row r="8003" spans="8:8" x14ac:dyDescent="0.25">
      <c r="H8003" s="169"/>
    </row>
    <row r="8004" spans="8:8" x14ac:dyDescent="0.25">
      <c r="H8004" s="169"/>
    </row>
    <row r="8005" spans="8:8" x14ac:dyDescent="0.25">
      <c r="H8005" s="169"/>
    </row>
    <row r="8006" spans="8:8" x14ac:dyDescent="0.25">
      <c r="H8006" s="169"/>
    </row>
    <row r="8007" spans="8:8" x14ac:dyDescent="0.25">
      <c r="H8007" s="169"/>
    </row>
    <row r="8008" spans="8:8" x14ac:dyDescent="0.25">
      <c r="H8008" s="169"/>
    </row>
    <row r="8009" spans="8:8" x14ac:dyDescent="0.25">
      <c r="H8009" s="169"/>
    </row>
    <row r="8010" spans="8:8" x14ac:dyDescent="0.25">
      <c r="H8010" s="169"/>
    </row>
    <row r="8011" spans="8:8" x14ac:dyDescent="0.25">
      <c r="H8011" s="169"/>
    </row>
    <row r="8012" spans="8:8" x14ac:dyDescent="0.25">
      <c r="H8012" s="169"/>
    </row>
    <row r="8013" spans="8:8" x14ac:dyDescent="0.25">
      <c r="H8013" s="169"/>
    </row>
    <row r="8014" spans="8:8" x14ac:dyDescent="0.25">
      <c r="H8014" s="169"/>
    </row>
    <row r="8015" spans="8:8" x14ac:dyDescent="0.25">
      <c r="H8015" s="169"/>
    </row>
    <row r="8016" spans="8:8" x14ac:dyDescent="0.25">
      <c r="H8016" s="169"/>
    </row>
    <row r="8017" spans="8:8" x14ac:dyDescent="0.25">
      <c r="H8017" s="169"/>
    </row>
    <row r="8018" spans="8:8" x14ac:dyDescent="0.25">
      <c r="H8018" s="169"/>
    </row>
    <row r="8019" spans="8:8" x14ac:dyDescent="0.25">
      <c r="H8019" s="169"/>
    </row>
    <row r="8020" spans="8:8" x14ac:dyDescent="0.25">
      <c r="H8020" s="169"/>
    </row>
    <row r="8021" spans="8:8" x14ac:dyDescent="0.25">
      <c r="H8021" s="169"/>
    </row>
    <row r="8022" spans="8:8" x14ac:dyDescent="0.25">
      <c r="H8022" s="169"/>
    </row>
    <row r="8023" spans="8:8" x14ac:dyDescent="0.25">
      <c r="H8023" s="169"/>
    </row>
    <row r="8024" spans="8:8" x14ac:dyDescent="0.25">
      <c r="H8024" s="169"/>
    </row>
    <row r="8025" spans="8:8" x14ac:dyDescent="0.25">
      <c r="H8025" s="169"/>
    </row>
    <row r="8026" spans="8:8" x14ac:dyDescent="0.25">
      <c r="H8026" s="169"/>
    </row>
    <row r="8027" spans="8:8" x14ac:dyDescent="0.25">
      <c r="H8027" s="169"/>
    </row>
    <row r="8028" spans="8:8" x14ac:dyDescent="0.25">
      <c r="H8028" s="169"/>
    </row>
    <row r="8029" spans="8:8" x14ac:dyDescent="0.25">
      <c r="H8029" s="169"/>
    </row>
    <row r="8030" spans="8:8" x14ac:dyDescent="0.25">
      <c r="H8030" s="169"/>
    </row>
    <row r="8031" spans="8:8" x14ac:dyDescent="0.25">
      <c r="H8031" s="169"/>
    </row>
    <row r="8032" spans="8:8" x14ac:dyDescent="0.25">
      <c r="H8032" s="169"/>
    </row>
    <row r="8033" spans="8:8" x14ac:dyDescent="0.25">
      <c r="H8033" s="169"/>
    </row>
    <row r="8034" spans="8:8" x14ac:dyDescent="0.25">
      <c r="H8034" s="169"/>
    </row>
    <row r="8035" spans="8:8" x14ac:dyDescent="0.25">
      <c r="H8035" s="169"/>
    </row>
    <row r="8036" spans="8:8" x14ac:dyDescent="0.25">
      <c r="H8036" s="169"/>
    </row>
    <row r="8037" spans="8:8" x14ac:dyDescent="0.25">
      <c r="H8037" s="169"/>
    </row>
    <row r="8038" spans="8:8" x14ac:dyDescent="0.25">
      <c r="H8038" s="169"/>
    </row>
    <row r="8039" spans="8:8" x14ac:dyDescent="0.25">
      <c r="H8039" s="169"/>
    </row>
    <row r="8040" spans="8:8" x14ac:dyDescent="0.25">
      <c r="H8040" s="169"/>
    </row>
    <row r="8041" spans="8:8" x14ac:dyDescent="0.25">
      <c r="H8041" s="169"/>
    </row>
    <row r="8042" spans="8:8" x14ac:dyDescent="0.25">
      <c r="H8042" s="169"/>
    </row>
    <row r="8043" spans="8:8" x14ac:dyDescent="0.25">
      <c r="H8043" s="169"/>
    </row>
    <row r="8044" spans="8:8" x14ac:dyDescent="0.25">
      <c r="H8044" s="169"/>
    </row>
    <row r="8045" spans="8:8" x14ac:dyDescent="0.25">
      <c r="H8045" s="169"/>
    </row>
    <row r="8046" spans="8:8" x14ac:dyDescent="0.25">
      <c r="H8046" s="169"/>
    </row>
    <row r="8047" spans="8:8" x14ac:dyDescent="0.25">
      <c r="H8047" s="169"/>
    </row>
    <row r="8048" spans="8:8" x14ac:dyDescent="0.25">
      <c r="H8048" s="169"/>
    </row>
    <row r="8049" spans="8:8" x14ac:dyDescent="0.25">
      <c r="H8049" s="169"/>
    </row>
    <row r="8050" spans="8:8" x14ac:dyDescent="0.25">
      <c r="H8050" s="169"/>
    </row>
    <row r="8051" spans="8:8" x14ac:dyDescent="0.25">
      <c r="H8051" s="169"/>
    </row>
    <row r="8052" spans="8:8" x14ac:dyDescent="0.25">
      <c r="H8052" s="169"/>
    </row>
    <row r="8053" spans="8:8" x14ac:dyDescent="0.25">
      <c r="H8053" s="169"/>
    </row>
    <row r="8054" spans="8:8" x14ac:dyDescent="0.25">
      <c r="H8054" s="169"/>
    </row>
    <row r="8055" spans="8:8" x14ac:dyDescent="0.25">
      <c r="H8055" s="169"/>
    </row>
    <row r="8056" spans="8:8" x14ac:dyDescent="0.25">
      <c r="H8056" s="169"/>
    </row>
    <row r="8057" spans="8:8" x14ac:dyDescent="0.25">
      <c r="H8057" s="169"/>
    </row>
    <row r="8058" spans="8:8" x14ac:dyDescent="0.25">
      <c r="H8058" s="169"/>
    </row>
    <row r="8059" spans="8:8" x14ac:dyDescent="0.25">
      <c r="H8059" s="169"/>
    </row>
    <row r="8060" spans="8:8" x14ac:dyDescent="0.25">
      <c r="H8060" s="169"/>
    </row>
    <row r="8061" spans="8:8" x14ac:dyDescent="0.25">
      <c r="H8061" s="169"/>
    </row>
    <row r="8062" spans="8:8" x14ac:dyDescent="0.25">
      <c r="H8062" s="169"/>
    </row>
    <row r="8063" spans="8:8" x14ac:dyDescent="0.25">
      <c r="H8063" s="169"/>
    </row>
    <row r="8064" spans="8:8" x14ac:dyDescent="0.25">
      <c r="H8064" s="169"/>
    </row>
    <row r="8065" spans="8:8" x14ac:dyDescent="0.25">
      <c r="H8065" s="169"/>
    </row>
    <row r="8066" spans="8:8" x14ac:dyDescent="0.25">
      <c r="H8066" s="169"/>
    </row>
    <row r="8067" spans="8:8" x14ac:dyDescent="0.25">
      <c r="H8067" s="169"/>
    </row>
    <row r="8068" spans="8:8" x14ac:dyDescent="0.25">
      <c r="H8068" s="169"/>
    </row>
    <row r="8069" spans="8:8" x14ac:dyDescent="0.25">
      <c r="H8069" s="169"/>
    </row>
    <row r="8070" spans="8:8" x14ac:dyDescent="0.25">
      <c r="H8070" s="169"/>
    </row>
    <row r="8071" spans="8:8" x14ac:dyDescent="0.25">
      <c r="H8071" s="169"/>
    </row>
    <row r="8072" spans="8:8" x14ac:dyDescent="0.25">
      <c r="H8072" s="169"/>
    </row>
    <row r="8073" spans="8:8" x14ac:dyDescent="0.25">
      <c r="H8073" s="169"/>
    </row>
    <row r="8074" spans="8:8" x14ac:dyDescent="0.25">
      <c r="H8074" s="169"/>
    </row>
    <row r="8075" spans="8:8" x14ac:dyDescent="0.25">
      <c r="H8075" s="169"/>
    </row>
    <row r="8076" spans="8:8" x14ac:dyDescent="0.25">
      <c r="H8076" s="169"/>
    </row>
    <row r="8077" spans="8:8" x14ac:dyDescent="0.25">
      <c r="H8077" s="169"/>
    </row>
    <row r="8078" spans="8:8" x14ac:dyDescent="0.25">
      <c r="H8078" s="169"/>
    </row>
    <row r="8079" spans="8:8" x14ac:dyDescent="0.25">
      <c r="H8079" s="169"/>
    </row>
    <row r="8080" spans="8:8" x14ac:dyDescent="0.25">
      <c r="H8080" s="169"/>
    </row>
    <row r="8081" spans="8:8" x14ac:dyDescent="0.25">
      <c r="H8081" s="169"/>
    </row>
    <row r="8082" spans="8:8" x14ac:dyDescent="0.25">
      <c r="H8082" s="169"/>
    </row>
    <row r="8083" spans="8:8" x14ac:dyDescent="0.25">
      <c r="H8083" s="169"/>
    </row>
    <row r="8084" spans="8:8" x14ac:dyDescent="0.25">
      <c r="H8084" s="169"/>
    </row>
    <row r="8085" spans="8:8" x14ac:dyDescent="0.25">
      <c r="H8085" s="169"/>
    </row>
    <row r="8086" spans="8:8" x14ac:dyDescent="0.25">
      <c r="H8086" s="169"/>
    </row>
    <row r="8087" spans="8:8" x14ac:dyDescent="0.25">
      <c r="H8087" s="169"/>
    </row>
    <row r="8088" spans="8:8" x14ac:dyDescent="0.25">
      <c r="H8088" s="169"/>
    </row>
    <row r="8089" spans="8:8" x14ac:dyDescent="0.25">
      <c r="H8089" s="169"/>
    </row>
    <row r="8090" spans="8:8" x14ac:dyDescent="0.25">
      <c r="H8090" s="169"/>
    </row>
    <row r="8091" spans="8:8" x14ac:dyDescent="0.25">
      <c r="H8091" s="169"/>
    </row>
    <row r="8092" spans="8:8" x14ac:dyDescent="0.25">
      <c r="H8092" s="169"/>
    </row>
    <row r="8093" spans="8:8" x14ac:dyDescent="0.25">
      <c r="H8093" s="169"/>
    </row>
    <row r="8094" spans="8:8" x14ac:dyDescent="0.25">
      <c r="H8094" s="169"/>
    </row>
    <row r="8095" spans="8:8" x14ac:dyDescent="0.25">
      <c r="H8095" s="169"/>
    </row>
    <row r="8096" spans="8:8" x14ac:dyDescent="0.25">
      <c r="H8096" s="169"/>
    </row>
    <row r="8097" spans="8:8" x14ac:dyDescent="0.25">
      <c r="H8097" s="169"/>
    </row>
    <row r="8098" spans="8:8" x14ac:dyDescent="0.25">
      <c r="H8098" s="169"/>
    </row>
    <row r="8099" spans="8:8" x14ac:dyDescent="0.25">
      <c r="H8099" s="169"/>
    </row>
    <row r="8100" spans="8:8" x14ac:dyDescent="0.25">
      <c r="H8100" s="169"/>
    </row>
    <row r="8101" spans="8:8" x14ac:dyDescent="0.25">
      <c r="H8101" s="169"/>
    </row>
    <row r="8102" spans="8:8" x14ac:dyDescent="0.25">
      <c r="H8102" s="169"/>
    </row>
    <row r="8103" spans="8:8" x14ac:dyDescent="0.25">
      <c r="H8103" s="169"/>
    </row>
    <row r="8104" spans="8:8" x14ac:dyDescent="0.25">
      <c r="H8104" s="169"/>
    </row>
    <row r="8105" spans="8:8" x14ac:dyDescent="0.25">
      <c r="H8105" s="169"/>
    </row>
    <row r="8106" spans="8:8" x14ac:dyDescent="0.25">
      <c r="H8106" s="169"/>
    </row>
    <row r="8107" spans="8:8" x14ac:dyDescent="0.25">
      <c r="H8107" s="169"/>
    </row>
    <row r="8108" spans="8:8" x14ac:dyDescent="0.25">
      <c r="H8108" s="169"/>
    </row>
    <row r="8109" spans="8:8" x14ac:dyDescent="0.25">
      <c r="H8109" s="169"/>
    </row>
    <row r="8110" spans="8:8" x14ac:dyDescent="0.25">
      <c r="H8110" s="169"/>
    </row>
    <row r="8111" spans="8:8" x14ac:dyDescent="0.25">
      <c r="H8111" s="169"/>
    </row>
    <row r="8112" spans="8:8" x14ac:dyDescent="0.25">
      <c r="H8112" s="169"/>
    </row>
    <row r="8113" spans="8:8" x14ac:dyDescent="0.25">
      <c r="H8113" s="169"/>
    </row>
    <row r="8114" spans="8:8" x14ac:dyDescent="0.25">
      <c r="H8114" s="169"/>
    </row>
    <row r="8115" spans="8:8" x14ac:dyDescent="0.25">
      <c r="H8115" s="169"/>
    </row>
    <row r="8116" spans="8:8" x14ac:dyDescent="0.25">
      <c r="H8116" s="169"/>
    </row>
    <row r="8117" spans="8:8" x14ac:dyDescent="0.25">
      <c r="H8117" s="169"/>
    </row>
    <row r="8118" spans="8:8" x14ac:dyDescent="0.25">
      <c r="H8118" s="169"/>
    </row>
    <row r="8119" spans="8:8" x14ac:dyDescent="0.25">
      <c r="H8119" s="169"/>
    </row>
    <row r="8120" spans="8:8" x14ac:dyDescent="0.25">
      <c r="H8120" s="169"/>
    </row>
    <row r="8121" spans="8:8" x14ac:dyDescent="0.25">
      <c r="H8121" s="169"/>
    </row>
    <row r="8122" spans="8:8" x14ac:dyDescent="0.25">
      <c r="H8122" s="169"/>
    </row>
    <row r="8123" spans="8:8" x14ac:dyDescent="0.25">
      <c r="H8123" s="169"/>
    </row>
    <row r="8124" spans="8:8" x14ac:dyDescent="0.25">
      <c r="H8124" s="169"/>
    </row>
    <row r="8125" spans="8:8" x14ac:dyDescent="0.25">
      <c r="H8125" s="169"/>
    </row>
    <row r="8126" spans="8:8" x14ac:dyDescent="0.25">
      <c r="H8126" s="169"/>
    </row>
    <row r="8127" spans="8:8" x14ac:dyDescent="0.25">
      <c r="H8127" s="169"/>
    </row>
    <row r="8128" spans="8:8" x14ac:dyDescent="0.25">
      <c r="H8128" s="169"/>
    </row>
    <row r="8129" spans="8:8" x14ac:dyDescent="0.25">
      <c r="H8129" s="169"/>
    </row>
    <row r="8130" spans="8:8" x14ac:dyDescent="0.25">
      <c r="H8130" s="169"/>
    </row>
    <row r="8131" spans="8:8" x14ac:dyDescent="0.25">
      <c r="H8131" s="169"/>
    </row>
    <row r="8132" spans="8:8" x14ac:dyDescent="0.25">
      <c r="H8132" s="169"/>
    </row>
    <row r="8133" spans="8:8" x14ac:dyDescent="0.25">
      <c r="H8133" s="169"/>
    </row>
    <row r="8134" spans="8:8" x14ac:dyDescent="0.25">
      <c r="H8134" s="169"/>
    </row>
    <row r="8135" spans="8:8" x14ac:dyDescent="0.25">
      <c r="H8135" s="169"/>
    </row>
    <row r="8136" spans="8:8" x14ac:dyDescent="0.25">
      <c r="H8136" s="169"/>
    </row>
    <row r="8137" spans="8:8" x14ac:dyDescent="0.25">
      <c r="H8137" s="169"/>
    </row>
    <row r="8138" spans="8:8" x14ac:dyDescent="0.25">
      <c r="H8138" s="169"/>
    </row>
    <row r="8139" spans="8:8" x14ac:dyDescent="0.25">
      <c r="H8139" s="169"/>
    </row>
    <row r="8140" spans="8:8" x14ac:dyDescent="0.25">
      <c r="H8140" s="169"/>
    </row>
    <row r="8141" spans="8:8" x14ac:dyDescent="0.25">
      <c r="H8141" s="169"/>
    </row>
    <row r="8142" spans="8:8" x14ac:dyDescent="0.25">
      <c r="H8142" s="169"/>
    </row>
    <row r="8143" spans="8:8" x14ac:dyDescent="0.25">
      <c r="H8143" s="169"/>
    </row>
    <row r="8144" spans="8:8" x14ac:dyDescent="0.25">
      <c r="H8144" s="169"/>
    </row>
    <row r="8145" spans="8:8" x14ac:dyDescent="0.25">
      <c r="H8145" s="169"/>
    </row>
    <row r="8146" spans="8:8" x14ac:dyDescent="0.25">
      <c r="H8146" s="169"/>
    </row>
    <row r="8147" spans="8:8" x14ac:dyDescent="0.25">
      <c r="H8147" s="169"/>
    </row>
    <row r="8148" spans="8:8" x14ac:dyDescent="0.25">
      <c r="H8148" s="169"/>
    </row>
    <row r="8149" spans="8:8" x14ac:dyDescent="0.25">
      <c r="H8149" s="169"/>
    </row>
    <row r="8150" spans="8:8" x14ac:dyDescent="0.25">
      <c r="H8150" s="169"/>
    </row>
    <row r="8151" spans="8:8" x14ac:dyDescent="0.25">
      <c r="H8151" s="169"/>
    </row>
    <row r="8152" spans="8:8" x14ac:dyDescent="0.25">
      <c r="H8152" s="169"/>
    </row>
    <row r="8153" spans="8:8" x14ac:dyDescent="0.25">
      <c r="H8153" s="169"/>
    </row>
    <row r="8154" spans="8:8" x14ac:dyDescent="0.25">
      <c r="H8154" s="169"/>
    </row>
    <row r="8155" spans="8:8" x14ac:dyDescent="0.25">
      <c r="H8155" s="169"/>
    </row>
    <row r="8156" spans="8:8" x14ac:dyDescent="0.25">
      <c r="H8156" s="169"/>
    </row>
    <row r="8157" spans="8:8" x14ac:dyDescent="0.25">
      <c r="H8157" s="169"/>
    </row>
    <row r="8158" spans="8:8" x14ac:dyDescent="0.25">
      <c r="H8158" s="169"/>
    </row>
    <row r="8159" spans="8:8" x14ac:dyDescent="0.25">
      <c r="H8159" s="169"/>
    </row>
    <row r="8160" spans="8:8" x14ac:dyDescent="0.25">
      <c r="H8160" s="169"/>
    </row>
    <row r="8161" spans="8:8" x14ac:dyDescent="0.25">
      <c r="H8161" s="169"/>
    </row>
    <row r="8162" spans="8:8" x14ac:dyDescent="0.25">
      <c r="H8162" s="169"/>
    </row>
    <row r="8163" spans="8:8" x14ac:dyDescent="0.25">
      <c r="H8163" s="169"/>
    </row>
    <row r="8164" spans="8:8" x14ac:dyDescent="0.25">
      <c r="H8164" s="169"/>
    </row>
    <row r="8165" spans="8:8" x14ac:dyDescent="0.25">
      <c r="H8165" s="169"/>
    </row>
    <row r="8166" spans="8:8" x14ac:dyDescent="0.25">
      <c r="H8166" s="169"/>
    </row>
    <row r="8167" spans="8:8" x14ac:dyDescent="0.25">
      <c r="H8167" s="169"/>
    </row>
    <row r="8168" spans="8:8" x14ac:dyDescent="0.25">
      <c r="H8168" s="169"/>
    </row>
    <row r="8169" spans="8:8" x14ac:dyDescent="0.25">
      <c r="H8169" s="169"/>
    </row>
    <row r="8170" spans="8:8" x14ac:dyDescent="0.25">
      <c r="H8170" s="169"/>
    </row>
    <row r="8171" spans="8:8" x14ac:dyDescent="0.25">
      <c r="H8171" s="169"/>
    </row>
    <row r="8172" spans="8:8" x14ac:dyDescent="0.25">
      <c r="H8172" s="169"/>
    </row>
    <row r="8173" spans="8:8" x14ac:dyDescent="0.25">
      <c r="H8173" s="169"/>
    </row>
    <row r="8174" spans="8:8" x14ac:dyDescent="0.25">
      <c r="H8174" s="169"/>
    </row>
    <row r="8175" spans="8:8" x14ac:dyDescent="0.25">
      <c r="H8175" s="169"/>
    </row>
    <row r="8176" spans="8:8" x14ac:dyDescent="0.25">
      <c r="H8176" s="169"/>
    </row>
    <row r="8177" spans="8:8" x14ac:dyDescent="0.25">
      <c r="H8177" s="169"/>
    </row>
    <row r="8178" spans="8:8" x14ac:dyDescent="0.25">
      <c r="H8178" s="169"/>
    </row>
    <row r="8179" spans="8:8" x14ac:dyDescent="0.25">
      <c r="H8179" s="169"/>
    </row>
    <row r="8180" spans="8:8" x14ac:dyDescent="0.25">
      <c r="H8180" s="169"/>
    </row>
    <row r="8181" spans="8:8" x14ac:dyDescent="0.25">
      <c r="H8181" s="169"/>
    </row>
    <row r="8182" spans="8:8" x14ac:dyDescent="0.25">
      <c r="H8182" s="169"/>
    </row>
    <row r="8183" spans="8:8" x14ac:dyDescent="0.25">
      <c r="H8183" s="169"/>
    </row>
    <row r="8184" spans="8:8" x14ac:dyDescent="0.25">
      <c r="H8184" s="169"/>
    </row>
    <row r="8185" spans="8:8" x14ac:dyDescent="0.25">
      <c r="H8185" s="169"/>
    </row>
    <row r="8186" spans="8:8" x14ac:dyDescent="0.25">
      <c r="H8186" s="169"/>
    </row>
    <row r="8187" spans="8:8" x14ac:dyDescent="0.25">
      <c r="H8187" s="169"/>
    </row>
    <row r="8188" spans="8:8" x14ac:dyDescent="0.25">
      <c r="H8188" s="169"/>
    </row>
    <row r="8189" spans="8:8" x14ac:dyDescent="0.25">
      <c r="H8189" s="169"/>
    </row>
    <row r="8190" spans="8:8" x14ac:dyDescent="0.25">
      <c r="H8190" s="169"/>
    </row>
    <row r="8191" spans="8:8" x14ac:dyDescent="0.25">
      <c r="H8191" s="169"/>
    </row>
    <row r="8192" spans="8:8" x14ac:dyDescent="0.25">
      <c r="H8192" s="169"/>
    </row>
    <row r="8193" spans="8:8" x14ac:dyDescent="0.25">
      <c r="H8193" s="169"/>
    </row>
    <row r="8194" spans="8:8" x14ac:dyDescent="0.25">
      <c r="H8194" s="169"/>
    </row>
    <row r="8195" spans="8:8" x14ac:dyDescent="0.25">
      <c r="H8195" s="169"/>
    </row>
    <row r="8196" spans="8:8" x14ac:dyDescent="0.25">
      <c r="H8196" s="169"/>
    </row>
    <row r="8197" spans="8:8" x14ac:dyDescent="0.25">
      <c r="H8197" s="169"/>
    </row>
    <row r="8198" spans="8:8" x14ac:dyDescent="0.25">
      <c r="H8198" s="169"/>
    </row>
    <row r="8199" spans="8:8" x14ac:dyDescent="0.25">
      <c r="H8199" s="169"/>
    </row>
    <row r="8200" spans="8:8" x14ac:dyDescent="0.25">
      <c r="H8200" s="169"/>
    </row>
    <row r="8201" spans="8:8" x14ac:dyDescent="0.25">
      <c r="H8201" s="169"/>
    </row>
    <row r="8202" spans="8:8" x14ac:dyDescent="0.25">
      <c r="H8202" s="169"/>
    </row>
    <row r="8203" spans="8:8" x14ac:dyDescent="0.25">
      <c r="H8203" s="169"/>
    </row>
    <row r="8204" spans="8:8" x14ac:dyDescent="0.25">
      <c r="H8204" s="169"/>
    </row>
    <row r="8205" spans="8:8" x14ac:dyDescent="0.25">
      <c r="H8205" s="169"/>
    </row>
    <row r="8206" spans="8:8" x14ac:dyDescent="0.25">
      <c r="H8206" s="169"/>
    </row>
    <row r="8207" spans="8:8" x14ac:dyDescent="0.25">
      <c r="H8207" s="169"/>
    </row>
    <row r="8208" spans="8:8" x14ac:dyDescent="0.25">
      <c r="H8208" s="169"/>
    </row>
    <row r="8209" spans="8:8" x14ac:dyDescent="0.25">
      <c r="H8209" s="169"/>
    </row>
    <row r="8210" spans="8:8" x14ac:dyDescent="0.25">
      <c r="H8210" s="169"/>
    </row>
    <row r="8211" spans="8:8" x14ac:dyDescent="0.25">
      <c r="H8211" s="169"/>
    </row>
    <row r="8212" spans="8:8" x14ac:dyDescent="0.25">
      <c r="H8212" s="169"/>
    </row>
    <row r="8213" spans="8:8" x14ac:dyDescent="0.25">
      <c r="H8213" s="169"/>
    </row>
    <row r="8214" spans="8:8" x14ac:dyDescent="0.25">
      <c r="H8214" s="169"/>
    </row>
    <row r="8215" spans="8:8" x14ac:dyDescent="0.25">
      <c r="H8215" s="169"/>
    </row>
    <row r="8216" spans="8:8" x14ac:dyDescent="0.25">
      <c r="H8216" s="169"/>
    </row>
    <row r="8217" spans="8:8" x14ac:dyDescent="0.25">
      <c r="H8217" s="169"/>
    </row>
    <row r="8218" spans="8:8" x14ac:dyDescent="0.25">
      <c r="H8218" s="169"/>
    </row>
    <row r="8219" spans="8:8" x14ac:dyDescent="0.25">
      <c r="H8219" s="169"/>
    </row>
    <row r="8220" spans="8:8" x14ac:dyDescent="0.25">
      <c r="H8220" s="169"/>
    </row>
    <row r="8221" spans="8:8" x14ac:dyDescent="0.25">
      <c r="H8221" s="169"/>
    </row>
    <row r="8222" spans="8:8" x14ac:dyDescent="0.25">
      <c r="H8222" s="169"/>
    </row>
    <row r="8223" spans="8:8" x14ac:dyDescent="0.25">
      <c r="H8223" s="169"/>
    </row>
    <row r="8224" spans="8:8" x14ac:dyDescent="0.25">
      <c r="H8224" s="169"/>
    </row>
    <row r="8225" spans="8:8" x14ac:dyDescent="0.25">
      <c r="H8225" s="169"/>
    </row>
    <row r="8226" spans="8:8" x14ac:dyDescent="0.25">
      <c r="H8226" s="169"/>
    </row>
    <row r="8227" spans="8:8" x14ac:dyDescent="0.25">
      <c r="H8227" s="169"/>
    </row>
    <row r="8228" spans="8:8" x14ac:dyDescent="0.25">
      <c r="H8228" s="169"/>
    </row>
    <row r="8229" spans="8:8" x14ac:dyDescent="0.25">
      <c r="H8229" s="169"/>
    </row>
    <row r="8230" spans="8:8" x14ac:dyDescent="0.25">
      <c r="H8230" s="169"/>
    </row>
    <row r="8231" spans="8:8" x14ac:dyDescent="0.25">
      <c r="H8231" s="169"/>
    </row>
    <row r="8232" spans="8:8" x14ac:dyDescent="0.25">
      <c r="H8232" s="169"/>
    </row>
    <row r="8233" spans="8:8" x14ac:dyDescent="0.25">
      <c r="H8233" s="169"/>
    </row>
    <row r="8234" spans="8:8" x14ac:dyDescent="0.25">
      <c r="H8234" s="169"/>
    </row>
    <row r="8235" spans="8:8" x14ac:dyDescent="0.25">
      <c r="H8235" s="169"/>
    </row>
    <row r="8236" spans="8:8" x14ac:dyDescent="0.25">
      <c r="H8236" s="169"/>
    </row>
    <row r="8237" spans="8:8" x14ac:dyDescent="0.25">
      <c r="H8237" s="169"/>
    </row>
    <row r="8238" spans="8:8" x14ac:dyDescent="0.25">
      <c r="H8238" s="169"/>
    </row>
    <row r="8239" spans="8:8" x14ac:dyDescent="0.25">
      <c r="H8239" s="169"/>
    </row>
    <row r="8240" spans="8:8" x14ac:dyDescent="0.25">
      <c r="H8240" s="169"/>
    </row>
    <row r="8241" spans="8:8" x14ac:dyDescent="0.25">
      <c r="H8241" s="169"/>
    </row>
    <row r="8242" spans="8:8" x14ac:dyDescent="0.25">
      <c r="H8242" s="169"/>
    </row>
    <row r="8243" spans="8:8" x14ac:dyDescent="0.25">
      <c r="H8243" s="169"/>
    </row>
    <row r="8244" spans="8:8" x14ac:dyDescent="0.25">
      <c r="H8244" s="169"/>
    </row>
    <row r="8245" spans="8:8" x14ac:dyDescent="0.25">
      <c r="H8245" s="169"/>
    </row>
    <row r="8246" spans="8:8" x14ac:dyDescent="0.25">
      <c r="H8246" s="169"/>
    </row>
    <row r="8247" spans="8:8" x14ac:dyDescent="0.25">
      <c r="H8247" s="169"/>
    </row>
    <row r="8248" spans="8:8" x14ac:dyDescent="0.25">
      <c r="H8248" s="169"/>
    </row>
    <row r="8249" spans="8:8" x14ac:dyDescent="0.25">
      <c r="H8249" s="169"/>
    </row>
    <row r="8250" spans="8:8" x14ac:dyDescent="0.25">
      <c r="H8250" s="169"/>
    </row>
    <row r="8251" spans="8:8" x14ac:dyDescent="0.25">
      <c r="H8251" s="169"/>
    </row>
    <row r="8252" spans="8:8" x14ac:dyDescent="0.25">
      <c r="H8252" s="169"/>
    </row>
    <row r="8253" spans="8:8" x14ac:dyDescent="0.25">
      <c r="H8253" s="169"/>
    </row>
    <row r="8254" spans="8:8" x14ac:dyDescent="0.25">
      <c r="H8254" s="169"/>
    </row>
    <row r="8255" spans="8:8" x14ac:dyDescent="0.25">
      <c r="H8255" s="169"/>
    </row>
    <row r="8256" spans="8:8" x14ac:dyDescent="0.25">
      <c r="H8256" s="169"/>
    </row>
    <row r="8257" spans="8:8" x14ac:dyDescent="0.25">
      <c r="H8257" s="169"/>
    </row>
    <row r="8258" spans="8:8" x14ac:dyDescent="0.25">
      <c r="H8258" s="169"/>
    </row>
    <row r="8259" spans="8:8" x14ac:dyDescent="0.25">
      <c r="H8259" s="169"/>
    </row>
    <row r="8260" spans="8:8" x14ac:dyDescent="0.25">
      <c r="H8260" s="169"/>
    </row>
    <row r="8261" spans="8:8" x14ac:dyDescent="0.25">
      <c r="H8261" s="169"/>
    </row>
    <row r="8262" spans="8:8" x14ac:dyDescent="0.25">
      <c r="H8262" s="169"/>
    </row>
    <row r="8263" spans="8:8" x14ac:dyDescent="0.25">
      <c r="H8263" s="169"/>
    </row>
    <row r="8264" spans="8:8" x14ac:dyDescent="0.25">
      <c r="H8264" s="169"/>
    </row>
    <row r="8265" spans="8:8" x14ac:dyDescent="0.25">
      <c r="H8265" s="169"/>
    </row>
    <row r="8266" spans="8:8" x14ac:dyDescent="0.25">
      <c r="H8266" s="169"/>
    </row>
    <row r="8267" spans="8:8" x14ac:dyDescent="0.25">
      <c r="H8267" s="169"/>
    </row>
    <row r="8268" spans="8:8" x14ac:dyDescent="0.25">
      <c r="H8268" s="169"/>
    </row>
    <row r="8269" spans="8:8" x14ac:dyDescent="0.25">
      <c r="H8269" s="169"/>
    </row>
    <row r="8270" spans="8:8" x14ac:dyDescent="0.25">
      <c r="H8270" s="169"/>
    </row>
    <row r="8271" spans="8:8" x14ac:dyDescent="0.25">
      <c r="H8271" s="169"/>
    </row>
    <row r="8272" spans="8:8" x14ac:dyDescent="0.25">
      <c r="H8272" s="169"/>
    </row>
    <row r="8273" spans="8:8" x14ac:dyDescent="0.25">
      <c r="H8273" s="169"/>
    </row>
    <row r="8274" spans="8:8" x14ac:dyDescent="0.25">
      <c r="H8274" s="169"/>
    </row>
    <row r="8275" spans="8:8" x14ac:dyDescent="0.25">
      <c r="H8275" s="169"/>
    </row>
    <row r="8276" spans="8:8" x14ac:dyDescent="0.25">
      <c r="H8276" s="169"/>
    </row>
    <row r="8277" spans="8:8" x14ac:dyDescent="0.25">
      <c r="H8277" s="169"/>
    </row>
    <row r="8278" spans="8:8" x14ac:dyDescent="0.25">
      <c r="H8278" s="169"/>
    </row>
    <row r="8279" spans="8:8" x14ac:dyDescent="0.25">
      <c r="H8279" s="169"/>
    </row>
    <row r="8280" spans="8:8" x14ac:dyDescent="0.25">
      <c r="H8280" s="169"/>
    </row>
    <row r="8281" spans="8:8" x14ac:dyDescent="0.25">
      <c r="H8281" s="169"/>
    </row>
    <row r="8282" spans="8:8" x14ac:dyDescent="0.25">
      <c r="H8282" s="169"/>
    </row>
    <row r="8283" spans="8:8" x14ac:dyDescent="0.25">
      <c r="H8283" s="169"/>
    </row>
    <row r="8284" spans="8:8" x14ac:dyDescent="0.25">
      <c r="H8284" s="169"/>
    </row>
    <row r="8285" spans="8:8" x14ac:dyDescent="0.25">
      <c r="H8285" s="169"/>
    </row>
    <row r="8286" spans="8:8" x14ac:dyDescent="0.25">
      <c r="H8286" s="169"/>
    </row>
    <row r="8287" spans="8:8" x14ac:dyDescent="0.25">
      <c r="H8287" s="169"/>
    </row>
    <row r="8288" spans="8:8" x14ac:dyDescent="0.25">
      <c r="H8288" s="169"/>
    </row>
    <row r="8289" spans="8:8" x14ac:dyDescent="0.25">
      <c r="H8289" s="169"/>
    </row>
    <row r="8290" spans="8:8" x14ac:dyDescent="0.25">
      <c r="H8290" s="169"/>
    </row>
    <row r="8291" spans="8:8" x14ac:dyDescent="0.25">
      <c r="H8291" s="169"/>
    </row>
    <row r="8292" spans="8:8" x14ac:dyDescent="0.25">
      <c r="H8292" s="169"/>
    </row>
    <row r="8293" spans="8:8" x14ac:dyDescent="0.25">
      <c r="H8293" s="169"/>
    </row>
    <row r="8294" spans="8:8" x14ac:dyDescent="0.25">
      <c r="H8294" s="169"/>
    </row>
    <row r="8295" spans="8:8" x14ac:dyDescent="0.25">
      <c r="H8295" s="169"/>
    </row>
    <row r="8296" spans="8:8" x14ac:dyDescent="0.25">
      <c r="H8296" s="169"/>
    </row>
    <row r="8297" spans="8:8" x14ac:dyDescent="0.25">
      <c r="H8297" s="169"/>
    </row>
    <row r="8298" spans="8:8" x14ac:dyDescent="0.25">
      <c r="H8298" s="169"/>
    </row>
    <row r="8299" spans="8:8" x14ac:dyDescent="0.25">
      <c r="H8299" s="169"/>
    </row>
    <row r="8300" spans="8:8" x14ac:dyDescent="0.25">
      <c r="H8300" s="169"/>
    </row>
    <row r="8301" spans="8:8" x14ac:dyDescent="0.25">
      <c r="H8301" s="169"/>
    </row>
    <row r="8302" spans="8:8" x14ac:dyDescent="0.25">
      <c r="H8302" s="169"/>
    </row>
    <row r="8303" spans="8:8" x14ac:dyDescent="0.25">
      <c r="H8303" s="169"/>
    </row>
    <row r="8304" spans="8:8" x14ac:dyDescent="0.25">
      <c r="H8304" s="169"/>
    </row>
    <row r="8305" spans="8:8" x14ac:dyDescent="0.25">
      <c r="H8305" s="169"/>
    </row>
    <row r="8306" spans="8:8" x14ac:dyDescent="0.25">
      <c r="H8306" s="169"/>
    </row>
    <row r="8307" spans="8:8" x14ac:dyDescent="0.25">
      <c r="H8307" s="169"/>
    </row>
    <row r="8308" spans="8:8" x14ac:dyDescent="0.25">
      <c r="H8308" s="169"/>
    </row>
    <row r="8309" spans="8:8" x14ac:dyDescent="0.25">
      <c r="H8309" s="169"/>
    </row>
    <row r="8310" spans="8:8" x14ac:dyDescent="0.25">
      <c r="H8310" s="169"/>
    </row>
    <row r="8311" spans="8:8" x14ac:dyDescent="0.25">
      <c r="H8311" s="169"/>
    </row>
    <row r="8312" spans="8:8" x14ac:dyDescent="0.25">
      <c r="H8312" s="169"/>
    </row>
    <row r="8313" spans="8:8" x14ac:dyDescent="0.25">
      <c r="H8313" s="169"/>
    </row>
    <row r="8314" spans="8:8" x14ac:dyDescent="0.25">
      <c r="H8314" s="169"/>
    </row>
    <row r="8315" spans="8:8" x14ac:dyDescent="0.25">
      <c r="H8315" s="169"/>
    </row>
    <row r="8316" spans="8:8" x14ac:dyDescent="0.25">
      <c r="H8316" s="169"/>
    </row>
    <row r="8317" spans="8:8" x14ac:dyDescent="0.25">
      <c r="H8317" s="169"/>
    </row>
    <row r="8318" spans="8:8" x14ac:dyDescent="0.25">
      <c r="H8318" s="169"/>
    </row>
    <row r="8319" spans="8:8" x14ac:dyDescent="0.25">
      <c r="H8319" s="169"/>
    </row>
    <row r="8320" spans="8:8" x14ac:dyDescent="0.25">
      <c r="H8320" s="169"/>
    </row>
    <row r="8321" spans="8:8" x14ac:dyDescent="0.25">
      <c r="H8321" s="169"/>
    </row>
    <row r="8322" spans="8:8" x14ac:dyDescent="0.25">
      <c r="H8322" s="169"/>
    </row>
    <row r="8323" spans="8:8" x14ac:dyDescent="0.25">
      <c r="H8323" s="169"/>
    </row>
    <row r="8324" spans="8:8" x14ac:dyDescent="0.25">
      <c r="H8324" s="169"/>
    </row>
    <row r="8325" spans="8:8" x14ac:dyDescent="0.25">
      <c r="H8325" s="169"/>
    </row>
    <row r="8326" spans="8:8" x14ac:dyDescent="0.25">
      <c r="H8326" s="169"/>
    </row>
    <row r="8327" spans="8:8" x14ac:dyDescent="0.25">
      <c r="H8327" s="169"/>
    </row>
    <row r="8328" spans="8:8" x14ac:dyDescent="0.25">
      <c r="H8328" s="169"/>
    </row>
    <row r="8329" spans="8:8" x14ac:dyDescent="0.25">
      <c r="H8329" s="169"/>
    </row>
    <row r="8330" spans="8:8" x14ac:dyDescent="0.25">
      <c r="H8330" s="169"/>
    </row>
    <row r="8331" spans="8:8" x14ac:dyDescent="0.25">
      <c r="H8331" s="169"/>
    </row>
    <row r="8332" spans="8:8" x14ac:dyDescent="0.25">
      <c r="H8332" s="169"/>
    </row>
    <row r="8333" spans="8:8" x14ac:dyDescent="0.25">
      <c r="H8333" s="169"/>
    </row>
    <row r="8334" spans="8:8" x14ac:dyDescent="0.25">
      <c r="H8334" s="169"/>
    </row>
    <row r="8335" spans="8:8" x14ac:dyDescent="0.25">
      <c r="H8335" s="169"/>
    </row>
    <row r="8336" spans="8:8" x14ac:dyDescent="0.25">
      <c r="H8336" s="169"/>
    </row>
    <row r="8337" spans="8:8" x14ac:dyDescent="0.25">
      <c r="H8337" s="169"/>
    </row>
    <row r="8338" spans="8:8" x14ac:dyDescent="0.25">
      <c r="H8338" s="169"/>
    </row>
    <row r="8339" spans="8:8" x14ac:dyDescent="0.25">
      <c r="H8339" s="169"/>
    </row>
    <row r="8340" spans="8:8" x14ac:dyDescent="0.25">
      <c r="H8340" s="169"/>
    </row>
    <row r="8341" spans="8:8" x14ac:dyDescent="0.25">
      <c r="H8341" s="169"/>
    </row>
    <row r="8342" spans="8:8" x14ac:dyDescent="0.25">
      <c r="H8342" s="169"/>
    </row>
    <row r="8343" spans="8:8" x14ac:dyDescent="0.25">
      <c r="H8343" s="169"/>
    </row>
    <row r="8344" spans="8:8" x14ac:dyDescent="0.25">
      <c r="H8344" s="169"/>
    </row>
    <row r="8345" spans="8:8" x14ac:dyDescent="0.25">
      <c r="H8345" s="169"/>
    </row>
    <row r="8346" spans="8:8" x14ac:dyDescent="0.25">
      <c r="H8346" s="169"/>
    </row>
    <row r="8347" spans="8:8" x14ac:dyDescent="0.25">
      <c r="H8347" s="169"/>
    </row>
    <row r="8348" spans="8:8" x14ac:dyDescent="0.25">
      <c r="H8348" s="169"/>
    </row>
    <row r="8349" spans="8:8" x14ac:dyDescent="0.25">
      <c r="H8349" s="169"/>
    </row>
    <row r="8350" spans="8:8" x14ac:dyDescent="0.25">
      <c r="H8350" s="169"/>
    </row>
    <row r="8351" spans="8:8" x14ac:dyDescent="0.25">
      <c r="H8351" s="169"/>
    </row>
    <row r="8352" spans="8:8" x14ac:dyDescent="0.25">
      <c r="H8352" s="169"/>
    </row>
    <row r="8353" spans="8:8" x14ac:dyDescent="0.25">
      <c r="H8353" s="169"/>
    </row>
    <row r="8354" spans="8:8" x14ac:dyDescent="0.25">
      <c r="H8354" s="169"/>
    </row>
    <row r="8355" spans="8:8" x14ac:dyDescent="0.25">
      <c r="H8355" s="169"/>
    </row>
    <row r="8356" spans="8:8" x14ac:dyDescent="0.25">
      <c r="H8356" s="169"/>
    </row>
    <row r="8357" spans="8:8" x14ac:dyDescent="0.25">
      <c r="H8357" s="169"/>
    </row>
    <row r="8358" spans="8:8" x14ac:dyDescent="0.25">
      <c r="H8358" s="169"/>
    </row>
    <row r="8359" spans="8:8" x14ac:dyDescent="0.25">
      <c r="H8359" s="169"/>
    </row>
    <row r="8360" spans="8:8" x14ac:dyDescent="0.25">
      <c r="H8360" s="169"/>
    </row>
    <row r="8361" spans="8:8" x14ac:dyDescent="0.25">
      <c r="H8361" s="169"/>
    </row>
    <row r="8362" spans="8:8" x14ac:dyDescent="0.25">
      <c r="H8362" s="169"/>
    </row>
    <row r="8363" spans="8:8" x14ac:dyDescent="0.25">
      <c r="H8363" s="169"/>
    </row>
    <row r="8364" spans="8:8" x14ac:dyDescent="0.25">
      <c r="H8364" s="169"/>
    </row>
    <row r="8365" spans="8:8" x14ac:dyDescent="0.25">
      <c r="H8365" s="169"/>
    </row>
    <row r="8366" spans="8:8" x14ac:dyDescent="0.25">
      <c r="H8366" s="169"/>
    </row>
    <row r="8367" spans="8:8" x14ac:dyDescent="0.25">
      <c r="H8367" s="169"/>
    </row>
    <row r="8368" spans="8:8" x14ac:dyDescent="0.25">
      <c r="H8368" s="169"/>
    </row>
    <row r="8369" spans="8:8" x14ac:dyDescent="0.25">
      <c r="H8369" s="169"/>
    </row>
    <row r="8370" spans="8:8" x14ac:dyDescent="0.25">
      <c r="H8370" s="169"/>
    </row>
    <row r="8371" spans="8:8" x14ac:dyDescent="0.25">
      <c r="H8371" s="169"/>
    </row>
    <row r="8372" spans="8:8" x14ac:dyDescent="0.25">
      <c r="H8372" s="169"/>
    </row>
    <row r="8373" spans="8:8" x14ac:dyDescent="0.25">
      <c r="H8373" s="169"/>
    </row>
    <row r="8374" spans="8:8" x14ac:dyDescent="0.25">
      <c r="H8374" s="169"/>
    </row>
    <row r="8375" spans="8:8" x14ac:dyDescent="0.25">
      <c r="H8375" s="169"/>
    </row>
    <row r="8376" spans="8:8" x14ac:dyDescent="0.25">
      <c r="H8376" s="169"/>
    </row>
    <row r="8377" spans="8:8" x14ac:dyDescent="0.25">
      <c r="H8377" s="169"/>
    </row>
    <row r="8378" spans="8:8" x14ac:dyDescent="0.25">
      <c r="H8378" s="169"/>
    </row>
    <row r="8379" spans="8:8" x14ac:dyDescent="0.25">
      <c r="H8379" s="169"/>
    </row>
    <row r="8380" spans="8:8" x14ac:dyDescent="0.25">
      <c r="H8380" s="169"/>
    </row>
    <row r="8381" spans="8:8" x14ac:dyDescent="0.25">
      <c r="H8381" s="169"/>
    </row>
    <row r="8382" spans="8:8" x14ac:dyDescent="0.25">
      <c r="H8382" s="169"/>
    </row>
    <row r="8383" spans="8:8" x14ac:dyDescent="0.25">
      <c r="H8383" s="169"/>
    </row>
    <row r="8384" spans="8:8" x14ac:dyDescent="0.25">
      <c r="H8384" s="169"/>
    </row>
    <row r="8385" spans="8:8" x14ac:dyDescent="0.25">
      <c r="H8385" s="169"/>
    </row>
    <row r="8386" spans="8:8" x14ac:dyDescent="0.25">
      <c r="H8386" s="169"/>
    </row>
    <row r="8387" spans="8:8" x14ac:dyDescent="0.25">
      <c r="H8387" s="169"/>
    </row>
    <row r="8388" spans="8:8" x14ac:dyDescent="0.25">
      <c r="H8388" s="169"/>
    </row>
    <row r="8389" spans="8:8" x14ac:dyDescent="0.25">
      <c r="H8389" s="169"/>
    </row>
    <row r="8390" spans="8:8" x14ac:dyDescent="0.25">
      <c r="H8390" s="169"/>
    </row>
    <row r="8391" spans="8:8" x14ac:dyDescent="0.25">
      <c r="H8391" s="169"/>
    </row>
    <row r="8392" spans="8:8" x14ac:dyDescent="0.25">
      <c r="H8392" s="169"/>
    </row>
    <row r="8393" spans="8:8" x14ac:dyDescent="0.25">
      <c r="H8393" s="169"/>
    </row>
    <row r="8394" spans="8:8" x14ac:dyDescent="0.25">
      <c r="H8394" s="169"/>
    </row>
    <row r="8395" spans="8:8" x14ac:dyDescent="0.25">
      <c r="H8395" s="169"/>
    </row>
    <row r="8396" spans="8:8" x14ac:dyDescent="0.25">
      <c r="H8396" s="169"/>
    </row>
    <row r="8397" spans="8:8" x14ac:dyDescent="0.25">
      <c r="H8397" s="169"/>
    </row>
    <row r="8398" spans="8:8" x14ac:dyDescent="0.25">
      <c r="H8398" s="169"/>
    </row>
    <row r="8399" spans="8:8" x14ac:dyDescent="0.25">
      <c r="H8399" s="169"/>
    </row>
    <row r="8400" spans="8:8" x14ac:dyDescent="0.25">
      <c r="H8400" s="169"/>
    </row>
    <row r="8401" spans="8:8" x14ac:dyDescent="0.25">
      <c r="H8401" s="169"/>
    </row>
    <row r="8402" spans="8:8" x14ac:dyDescent="0.25">
      <c r="H8402" s="169"/>
    </row>
    <row r="8403" spans="8:8" x14ac:dyDescent="0.25">
      <c r="H8403" s="169"/>
    </row>
    <row r="8404" spans="8:8" x14ac:dyDescent="0.25">
      <c r="H8404" s="169"/>
    </row>
    <row r="8405" spans="8:8" x14ac:dyDescent="0.25">
      <c r="H8405" s="169"/>
    </row>
    <row r="8406" spans="8:8" x14ac:dyDescent="0.25">
      <c r="H8406" s="169"/>
    </row>
    <row r="8407" spans="8:8" x14ac:dyDescent="0.25">
      <c r="H8407" s="169"/>
    </row>
    <row r="8408" spans="8:8" x14ac:dyDescent="0.25">
      <c r="H8408" s="169"/>
    </row>
    <row r="8409" spans="8:8" x14ac:dyDescent="0.25">
      <c r="H8409" s="169"/>
    </row>
    <row r="8410" spans="8:8" x14ac:dyDescent="0.25">
      <c r="H8410" s="169"/>
    </row>
    <row r="8411" spans="8:8" x14ac:dyDescent="0.25">
      <c r="H8411" s="169"/>
    </row>
    <row r="8412" spans="8:8" x14ac:dyDescent="0.25">
      <c r="H8412" s="169"/>
    </row>
    <row r="8413" spans="8:8" x14ac:dyDescent="0.25">
      <c r="H8413" s="169"/>
    </row>
    <row r="8414" spans="8:8" x14ac:dyDescent="0.25">
      <c r="H8414" s="169"/>
    </row>
    <row r="8415" spans="8:8" x14ac:dyDescent="0.25">
      <c r="H8415" s="169"/>
    </row>
    <row r="8416" spans="8:8" x14ac:dyDescent="0.25">
      <c r="H8416" s="169"/>
    </row>
    <row r="8417" spans="8:8" x14ac:dyDescent="0.25">
      <c r="H8417" s="169"/>
    </row>
    <row r="8418" spans="8:8" x14ac:dyDescent="0.25">
      <c r="H8418" s="169"/>
    </row>
    <row r="8419" spans="8:8" x14ac:dyDescent="0.25">
      <c r="H8419" s="169"/>
    </row>
    <row r="8420" spans="8:8" x14ac:dyDescent="0.25">
      <c r="H8420" s="169"/>
    </row>
    <row r="8421" spans="8:8" x14ac:dyDescent="0.25">
      <c r="H8421" s="169"/>
    </row>
    <row r="8422" spans="8:8" x14ac:dyDescent="0.25">
      <c r="H8422" s="169"/>
    </row>
    <row r="8423" spans="8:8" x14ac:dyDescent="0.25">
      <c r="H8423" s="169"/>
    </row>
    <row r="8424" spans="8:8" x14ac:dyDescent="0.25">
      <c r="H8424" s="169"/>
    </row>
    <row r="8425" spans="8:8" x14ac:dyDescent="0.25">
      <c r="H8425" s="169"/>
    </row>
    <row r="8426" spans="8:8" x14ac:dyDescent="0.25">
      <c r="H8426" s="169"/>
    </row>
    <row r="8427" spans="8:8" x14ac:dyDescent="0.25">
      <c r="H8427" s="169"/>
    </row>
    <row r="8428" spans="8:8" x14ac:dyDescent="0.25">
      <c r="H8428" s="169"/>
    </row>
    <row r="8429" spans="8:8" x14ac:dyDescent="0.25">
      <c r="H8429" s="169"/>
    </row>
    <row r="8430" spans="8:8" x14ac:dyDescent="0.25">
      <c r="H8430" s="169"/>
    </row>
    <row r="8431" spans="8:8" x14ac:dyDescent="0.25">
      <c r="H8431" s="169"/>
    </row>
    <row r="8432" spans="8:8" x14ac:dyDescent="0.25">
      <c r="H8432" s="169"/>
    </row>
    <row r="8433" spans="8:8" x14ac:dyDescent="0.25">
      <c r="H8433" s="169"/>
    </row>
    <row r="8434" spans="8:8" x14ac:dyDescent="0.25">
      <c r="H8434" s="169"/>
    </row>
    <row r="8435" spans="8:8" x14ac:dyDescent="0.25">
      <c r="H8435" s="169"/>
    </row>
    <row r="8436" spans="8:8" x14ac:dyDescent="0.25">
      <c r="H8436" s="169"/>
    </row>
    <row r="8437" spans="8:8" x14ac:dyDescent="0.25">
      <c r="H8437" s="169"/>
    </row>
    <row r="8438" spans="8:8" x14ac:dyDescent="0.25">
      <c r="H8438" s="169"/>
    </row>
    <row r="8439" spans="8:8" x14ac:dyDescent="0.25">
      <c r="H8439" s="169"/>
    </row>
    <row r="8440" spans="8:8" x14ac:dyDescent="0.25">
      <c r="H8440" s="169"/>
    </row>
    <row r="8441" spans="8:8" x14ac:dyDescent="0.25">
      <c r="H8441" s="169"/>
    </row>
    <row r="8442" spans="8:8" x14ac:dyDescent="0.25">
      <c r="H8442" s="169"/>
    </row>
    <row r="8443" spans="8:8" x14ac:dyDescent="0.25">
      <c r="H8443" s="169"/>
    </row>
    <row r="8444" spans="8:8" x14ac:dyDescent="0.25">
      <c r="H8444" s="169"/>
    </row>
    <row r="8445" spans="8:8" x14ac:dyDescent="0.25">
      <c r="H8445" s="169"/>
    </row>
    <row r="8446" spans="8:8" x14ac:dyDescent="0.25">
      <c r="H8446" s="169"/>
    </row>
    <row r="8447" spans="8:8" x14ac:dyDescent="0.25">
      <c r="H8447" s="169"/>
    </row>
    <row r="8448" spans="8:8" x14ac:dyDescent="0.25">
      <c r="H8448" s="169"/>
    </row>
    <row r="8449" spans="8:8" x14ac:dyDescent="0.25">
      <c r="H8449" s="169"/>
    </row>
    <row r="8450" spans="8:8" x14ac:dyDescent="0.25">
      <c r="H8450" s="169"/>
    </row>
    <row r="8451" spans="8:8" x14ac:dyDescent="0.25">
      <c r="H8451" s="169"/>
    </row>
    <row r="8452" spans="8:8" x14ac:dyDescent="0.25">
      <c r="H8452" s="169"/>
    </row>
    <row r="8453" spans="8:8" x14ac:dyDescent="0.25">
      <c r="H8453" s="169"/>
    </row>
    <row r="8454" spans="8:8" x14ac:dyDescent="0.25">
      <c r="H8454" s="169"/>
    </row>
    <row r="8455" spans="8:8" x14ac:dyDescent="0.25">
      <c r="H8455" s="169"/>
    </row>
    <row r="8456" spans="8:8" x14ac:dyDescent="0.25">
      <c r="H8456" s="169"/>
    </row>
    <row r="8457" spans="8:8" x14ac:dyDescent="0.25">
      <c r="H8457" s="169"/>
    </row>
    <row r="8458" spans="8:8" x14ac:dyDescent="0.25">
      <c r="H8458" s="169"/>
    </row>
    <row r="8459" spans="8:8" x14ac:dyDescent="0.25">
      <c r="H8459" s="169"/>
    </row>
    <row r="8460" spans="8:8" x14ac:dyDescent="0.25">
      <c r="H8460" s="169"/>
    </row>
    <row r="8461" spans="8:8" x14ac:dyDescent="0.25">
      <c r="H8461" s="169"/>
    </row>
    <row r="8462" spans="8:8" x14ac:dyDescent="0.25">
      <c r="H8462" s="169"/>
    </row>
    <row r="8463" spans="8:8" x14ac:dyDescent="0.25">
      <c r="H8463" s="169"/>
    </row>
    <row r="8464" spans="8:8" x14ac:dyDescent="0.25">
      <c r="H8464" s="169"/>
    </row>
    <row r="8465" spans="8:8" x14ac:dyDescent="0.25">
      <c r="H8465" s="169"/>
    </row>
    <row r="8466" spans="8:8" x14ac:dyDescent="0.25">
      <c r="H8466" s="169"/>
    </row>
    <row r="8467" spans="8:8" x14ac:dyDescent="0.25">
      <c r="H8467" s="169"/>
    </row>
    <row r="8468" spans="8:8" x14ac:dyDescent="0.25">
      <c r="H8468" s="169"/>
    </row>
    <row r="8469" spans="8:8" x14ac:dyDescent="0.25">
      <c r="H8469" s="169"/>
    </row>
    <row r="8470" spans="8:8" x14ac:dyDescent="0.25">
      <c r="H8470" s="169"/>
    </row>
    <row r="8471" spans="8:8" x14ac:dyDescent="0.25">
      <c r="H8471" s="169"/>
    </row>
    <row r="8472" spans="8:8" x14ac:dyDescent="0.25">
      <c r="H8472" s="169"/>
    </row>
    <row r="8473" spans="8:8" x14ac:dyDescent="0.25">
      <c r="H8473" s="169"/>
    </row>
    <row r="8474" spans="8:8" x14ac:dyDescent="0.25">
      <c r="H8474" s="169"/>
    </row>
    <row r="8475" spans="8:8" x14ac:dyDescent="0.25">
      <c r="H8475" s="169"/>
    </row>
    <row r="8476" spans="8:8" x14ac:dyDescent="0.25">
      <c r="H8476" s="169"/>
    </row>
    <row r="8477" spans="8:8" x14ac:dyDescent="0.25">
      <c r="H8477" s="169"/>
    </row>
    <row r="8478" spans="8:8" x14ac:dyDescent="0.25">
      <c r="H8478" s="169"/>
    </row>
    <row r="8479" spans="8:8" x14ac:dyDescent="0.25">
      <c r="H8479" s="169"/>
    </row>
    <row r="8480" spans="8:8" x14ac:dyDescent="0.25">
      <c r="H8480" s="169"/>
    </row>
    <row r="8481" spans="8:8" x14ac:dyDescent="0.25">
      <c r="H8481" s="169"/>
    </row>
    <row r="8482" spans="8:8" x14ac:dyDescent="0.25">
      <c r="H8482" s="169"/>
    </row>
    <row r="8483" spans="8:8" x14ac:dyDescent="0.25">
      <c r="H8483" s="169"/>
    </row>
    <row r="8484" spans="8:8" x14ac:dyDescent="0.25">
      <c r="H8484" s="169"/>
    </row>
    <row r="8485" spans="8:8" x14ac:dyDescent="0.25">
      <c r="H8485" s="169"/>
    </row>
    <row r="8486" spans="8:8" x14ac:dyDescent="0.25">
      <c r="H8486" s="169"/>
    </row>
    <row r="8487" spans="8:8" x14ac:dyDescent="0.25">
      <c r="H8487" s="169"/>
    </row>
    <row r="8488" spans="8:8" x14ac:dyDescent="0.25">
      <c r="H8488" s="169"/>
    </row>
    <row r="8489" spans="8:8" x14ac:dyDescent="0.25">
      <c r="H8489" s="169"/>
    </row>
    <row r="8490" spans="8:8" x14ac:dyDescent="0.25">
      <c r="H8490" s="169"/>
    </row>
    <row r="8491" spans="8:8" x14ac:dyDescent="0.25">
      <c r="H8491" s="169"/>
    </row>
    <row r="8492" spans="8:8" x14ac:dyDescent="0.25">
      <c r="H8492" s="169"/>
    </row>
    <row r="8493" spans="8:8" x14ac:dyDescent="0.25">
      <c r="H8493" s="169"/>
    </row>
    <row r="8494" spans="8:8" x14ac:dyDescent="0.25">
      <c r="H8494" s="169"/>
    </row>
    <row r="8495" spans="8:8" x14ac:dyDescent="0.25">
      <c r="H8495" s="169"/>
    </row>
    <row r="8496" spans="8:8" x14ac:dyDescent="0.25">
      <c r="H8496" s="169"/>
    </row>
    <row r="8497" spans="8:8" x14ac:dyDescent="0.25">
      <c r="H8497" s="169"/>
    </row>
    <row r="8498" spans="8:8" x14ac:dyDescent="0.25">
      <c r="H8498" s="169"/>
    </row>
    <row r="8499" spans="8:8" x14ac:dyDescent="0.25">
      <c r="H8499" s="169"/>
    </row>
    <row r="8500" spans="8:8" x14ac:dyDescent="0.25">
      <c r="H8500" s="169"/>
    </row>
    <row r="8501" spans="8:8" x14ac:dyDescent="0.25">
      <c r="H8501" s="169"/>
    </row>
    <row r="8502" spans="8:8" x14ac:dyDescent="0.25">
      <c r="H8502" s="169"/>
    </row>
    <row r="8503" spans="8:8" x14ac:dyDescent="0.25">
      <c r="H8503" s="169"/>
    </row>
    <row r="8504" spans="8:8" x14ac:dyDescent="0.25">
      <c r="H8504" s="169"/>
    </row>
    <row r="8505" spans="8:8" x14ac:dyDescent="0.25">
      <c r="H8505" s="169"/>
    </row>
    <row r="8506" spans="8:8" x14ac:dyDescent="0.25">
      <c r="H8506" s="169"/>
    </row>
    <row r="8507" spans="8:8" x14ac:dyDescent="0.25">
      <c r="H8507" s="169"/>
    </row>
    <row r="8508" spans="8:8" x14ac:dyDescent="0.25">
      <c r="H8508" s="169"/>
    </row>
    <row r="8509" spans="8:8" x14ac:dyDescent="0.25">
      <c r="H8509" s="169"/>
    </row>
    <row r="8510" spans="8:8" x14ac:dyDescent="0.25">
      <c r="H8510" s="169"/>
    </row>
    <row r="8511" spans="8:8" x14ac:dyDescent="0.25">
      <c r="H8511" s="169"/>
    </row>
    <row r="8512" spans="8:8" x14ac:dyDescent="0.25">
      <c r="H8512" s="169"/>
    </row>
    <row r="8513" spans="8:8" x14ac:dyDescent="0.25">
      <c r="H8513" s="169"/>
    </row>
    <row r="8514" spans="8:8" x14ac:dyDescent="0.25">
      <c r="H8514" s="169"/>
    </row>
    <row r="8515" spans="8:8" x14ac:dyDescent="0.25">
      <c r="H8515" s="169"/>
    </row>
    <row r="8516" spans="8:8" x14ac:dyDescent="0.25">
      <c r="H8516" s="169"/>
    </row>
    <row r="8517" spans="8:8" x14ac:dyDescent="0.25">
      <c r="H8517" s="169"/>
    </row>
    <row r="8518" spans="8:8" x14ac:dyDescent="0.25">
      <c r="H8518" s="169"/>
    </row>
    <row r="8519" spans="8:8" x14ac:dyDescent="0.25">
      <c r="H8519" s="169"/>
    </row>
    <row r="8520" spans="8:8" x14ac:dyDescent="0.25">
      <c r="H8520" s="169"/>
    </row>
    <row r="8521" spans="8:8" x14ac:dyDescent="0.25">
      <c r="H8521" s="169"/>
    </row>
    <row r="8522" spans="8:8" x14ac:dyDescent="0.25">
      <c r="H8522" s="169"/>
    </row>
    <row r="8523" spans="8:8" x14ac:dyDescent="0.25">
      <c r="H8523" s="169"/>
    </row>
    <row r="8524" spans="8:8" x14ac:dyDescent="0.25">
      <c r="H8524" s="169"/>
    </row>
    <row r="8525" spans="8:8" x14ac:dyDescent="0.25">
      <c r="H8525" s="169"/>
    </row>
    <row r="8526" spans="8:8" x14ac:dyDescent="0.25">
      <c r="H8526" s="169"/>
    </row>
    <row r="8527" spans="8:8" x14ac:dyDescent="0.25">
      <c r="H8527" s="169"/>
    </row>
    <row r="8528" spans="8:8" x14ac:dyDescent="0.25">
      <c r="H8528" s="169"/>
    </row>
    <row r="8529" spans="8:8" x14ac:dyDescent="0.25">
      <c r="H8529" s="169"/>
    </row>
    <row r="8530" spans="8:8" x14ac:dyDescent="0.25">
      <c r="H8530" s="169"/>
    </row>
    <row r="8531" spans="8:8" x14ac:dyDescent="0.25">
      <c r="H8531" s="169"/>
    </row>
    <row r="8532" spans="8:8" x14ac:dyDescent="0.25">
      <c r="H8532" s="169"/>
    </row>
    <row r="8533" spans="8:8" x14ac:dyDescent="0.25">
      <c r="H8533" s="169"/>
    </row>
    <row r="8534" spans="8:8" x14ac:dyDescent="0.25">
      <c r="H8534" s="169"/>
    </row>
    <row r="8535" spans="8:8" x14ac:dyDescent="0.25">
      <c r="H8535" s="169"/>
    </row>
    <row r="8536" spans="8:8" x14ac:dyDescent="0.25">
      <c r="H8536" s="169"/>
    </row>
    <row r="8537" spans="8:8" x14ac:dyDescent="0.25">
      <c r="H8537" s="169"/>
    </row>
    <row r="8538" spans="8:8" x14ac:dyDescent="0.25">
      <c r="H8538" s="169"/>
    </row>
    <row r="8539" spans="8:8" x14ac:dyDescent="0.25">
      <c r="H8539" s="169"/>
    </row>
    <row r="8540" spans="8:8" x14ac:dyDescent="0.25">
      <c r="H8540" s="169"/>
    </row>
    <row r="8541" spans="8:8" x14ac:dyDescent="0.25">
      <c r="H8541" s="169"/>
    </row>
    <row r="8542" spans="8:8" x14ac:dyDescent="0.25">
      <c r="H8542" s="169"/>
    </row>
    <row r="8543" spans="8:8" x14ac:dyDescent="0.25">
      <c r="H8543" s="169"/>
    </row>
    <row r="8544" spans="8:8" x14ac:dyDescent="0.25">
      <c r="H8544" s="169"/>
    </row>
    <row r="8545" spans="8:8" x14ac:dyDescent="0.25">
      <c r="H8545" s="169"/>
    </row>
    <row r="8546" spans="8:8" x14ac:dyDescent="0.25">
      <c r="H8546" s="169"/>
    </row>
    <row r="8547" spans="8:8" x14ac:dyDescent="0.25">
      <c r="H8547" s="169"/>
    </row>
    <row r="8548" spans="8:8" x14ac:dyDescent="0.25">
      <c r="H8548" s="169"/>
    </row>
    <row r="8549" spans="8:8" x14ac:dyDescent="0.25">
      <c r="H8549" s="169"/>
    </row>
    <row r="8550" spans="8:8" x14ac:dyDescent="0.25">
      <c r="H8550" s="169"/>
    </row>
    <row r="8551" spans="8:8" x14ac:dyDescent="0.25">
      <c r="H8551" s="169"/>
    </row>
    <row r="8552" spans="8:8" x14ac:dyDescent="0.25">
      <c r="H8552" s="169"/>
    </row>
    <row r="8553" spans="8:8" x14ac:dyDescent="0.25">
      <c r="H8553" s="169"/>
    </row>
    <row r="8554" spans="8:8" x14ac:dyDescent="0.25">
      <c r="H8554" s="169"/>
    </row>
    <row r="8555" spans="8:8" x14ac:dyDescent="0.25">
      <c r="H8555" s="169"/>
    </row>
    <row r="8556" spans="8:8" x14ac:dyDescent="0.25">
      <c r="H8556" s="169"/>
    </row>
    <row r="8557" spans="8:8" x14ac:dyDescent="0.25">
      <c r="H8557" s="169"/>
    </row>
    <row r="8558" spans="8:8" x14ac:dyDescent="0.25">
      <c r="H8558" s="169"/>
    </row>
    <row r="8559" spans="8:8" x14ac:dyDescent="0.25">
      <c r="H8559" s="169"/>
    </row>
    <row r="8560" spans="8:8" x14ac:dyDescent="0.25">
      <c r="H8560" s="169"/>
    </row>
    <row r="8561" spans="8:8" x14ac:dyDescent="0.25">
      <c r="H8561" s="169"/>
    </row>
    <row r="8562" spans="8:8" x14ac:dyDescent="0.25">
      <c r="H8562" s="169"/>
    </row>
    <row r="8563" spans="8:8" x14ac:dyDescent="0.25">
      <c r="H8563" s="169"/>
    </row>
    <row r="8564" spans="8:8" x14ac:dyDescent="0.25">
      <c r="H8564" s="169"/>
    </row>
    <row r="8565" spans="8:8" x14ac:dyDescent="0.25">
      <c r="H8565" s="169"/>
    </row>
    <row r="8566" spans="8:8" x14ac:dyDescent="0.25">
      <c r="H8566" s="169"/>
    </row>
    <row r="8567" spans="8:8" x14ac:dyDescent="0.25">
      <c r="H8567" s="169"/>
    </row>
    <row r="8568" spans="8:8" x14ac:dyDescent="0.25">
      <c r="H8568" s="169"/>
    </row>
    <row r="8569" spans="8:8" x14ac:dyDescent="0.25">
      <c r="H8569" s="169"/>
    </row>
    <row r="8570" spans="8:8" x14ac:dyDescent="0.25">
      <c r="H8570" s="169"/>
    </row>
    <row r="8571" spans="8:8" x14ac:dyDescent="0.25">
      <c r="H8571" s="169"/>
    </row>
    <row r="8572" spans="8:8" x14ac:dyDescent="0.25">
      <c r="H8572" s="169"/>
    </row>
    <row r="8573" spans="8:8" x14ac:dyDescent="0.25">
      <c r="H8573" s="169"/>
    </row>
    <row r="8574" spans="8:8" x14ac:dyDescent="0.25">
      <c r="H8574" s="169"/>
    </row>
    <row r="8575" spans="8:8" x14ac:dyDescent="0.25">
      <c r="H8575" s="169"/>
    </row>
    <row r="8576" spans="8:8" x14ac:dyDescent="0.25">
      <c r="H8576" s="169"/>
    </row>
    <row r="8577" spans="8:8" x14ac:dyDescent="0.25">
      <c r="H8577" s="169"/>
    </row>
    <row r="8578" spans="8:8" x14ac:dyDescent="0.25">
      <c r="H8578" s="169"/>
    </row>
    <row r="8579" spans="8:8" x14ac:dyDescent="0.25">
      <c r="H8579" s="169"/>
    </row>
    <row r="8580" spans="8:8" x14ac:dyDescent="0.25">
      <c r="H8580" s="169"/>
    </row>
    <row r="8581" spans="8:8" x14ac:dyDescent="0.25">
      <c r="H8581" s="169"/>
    </row>
    <row r="8582" spans="8:8" x14ac:dyDescent="0.25">
      <c r="H8582" s="169"/>
    </row>
    <row r="8583" spans="8:8" x14ac:dyDescent="0.25">
      <c r="H8583" s="169"/>
    </row>
    <row r="8584" spans="8:8" x14ac:dyDescent="0.25">
      <c r="H8584" s="169"/>
    </row>
    <row r="8585" spans="8:8" x14ac:dyDescent="0.25">
      <c r="H8585" s="169"/>
    </row>
    <row r="8586" spans="8:8" x14ac:dyDescent="0.25">
      <c r="H8586" s="169"/>
    </row>
    <row r="8587" spans="8:8" x14ac:dyDescent="0.25">
      <c r="H8587" s="169"/>
    </row>
    <row r="8588" spans="8:8" x14ac:dyDescent="0.25">
      <c r="H8588" s="169"/>
    </row>
    <row r="8589" spans="8:8" x14ac:dyDescent="0.25">
      <c r="H8589" s="169"/>
    </row>
    <row r="8590" spans="8:8" x14ac:dyDescent="0.25">
      <c r="H8590" s="169"/>
    </row>
    <row r="8591" spans="8:8" x14ac:dyDescent="0.25">
      <c r="H8591" s="169"/>
    </row>
    <row r="8592" spans="8:8" x14ac:dyDescent="0.25">
      <c r="H8592" s="169"/>
    </row>
    <row r="8593" spans="8:8" x14ac:dyDescent="0.25">
      <c r="H8593" s="169"/>
    </row>
    <row r="8594" spans="8:8" x14ac:dyDescent="0.25">
      <c r="H8594" s="169"/>
    </row>
    <row r="8595" spans="8:8" x14ac:dyDescent="0.25">
      <c r="H8595" s="169"/>
    </row>
    <row r="8596" spans="8:8" x14ac:dyDescent="0.25">
      <c r="H8596" s="169"/>
    </row>
    <row r="8597" spans="8:8" x14ac:dyDescent="0.25">
      <c r="H8597" s="169"/>
    </row>
    <row r="8598" spans="8:8" x14ac:dyDescent="0.25">
      <c r="H8598" s="169"/>
    </row>
    <row r="8599" spans="8:8" x14ac:dyDescent="0.25">
      <c r="H8599" s="169"/>
    </row>
    <row r="8600" spans="8:8" x14ac:dyDescent="0.25">
      <c r="H8600" s="169"/>
    </row>
    <row r="8601" spans="8:8" x14ac:dyDescent="0.25">
      <c r="H8601" s="169"/>
    </row>
    <row r="8602" spans="8:8" x14ac:dyDescent="0.25">
      <c r="H8602" s="169"/>
    </row>
    <row r="8603" spans="8:8" x14ac:dyDescent="0.25">
      <c r="H8603" s="169"/>
    </row>
    <row r="8604" spans="8:8" x14ac:dyDescent="0.25">
      <c r="H8604" s="169"/>
    </row>
    <row r="8605" spans="8:8" x14ac:dyDescent="0.25">
      <c r="H8605" s="169"/>
    </row>
    <row r="8606" spans="8:8" x14ac:dyDescent="0.25">
      <c r="H8606" s="169"/>
    </row>
    <row r="8607" spans="8:8" x14ac:dyDescent="0.25">
      <c r="H8607" s="169"/>
    </row>
    <row r="8608" spans="8:8" x14ac:dyDescent="0.25">
      <c r="H8608" s="169"/>
    </row>
    <row r="8609" spans="8:8" x14ac:dyDescent="0.25">
      <c r="H8609" s="169"/>
    </row>
    <row r="8610" spans="8:8" x14ac:dyDescent="0.25">
      <c r="H8610" s="169"/>
    </row>
    <row r="8611" spans="8:8" x14ac:dyDescent="0.25">
      <c r="H8611" s="169"/>
    </row>
    <row r="8612" spans="8:8" x14ac:dyDescent="0.25">
      <c r="H8612" s="169"/>
    </row>
    <row r="8613" spans="8:8" x14ac:dyDescent="0.25">
      <c r="H8613" s="169"/>
    </row>
    <row r="8614" spans="8:8" x14ac:dyDescent="0.25">
      <c r="H8614" s="169"/>
    </row>
    <row r="8615" spans="8:8" x14ac:dyDescent="0.25">
      <c r="H8615" s="169"/>
    </row>
    <row r="8616" spans="8:8" x14ac:dyDescent="0.25">
      <c r="H8616" s="169"/>
    </row>
    <row r="8617" spans="8:8" x14ac:dyDescent="0.25">
      <c r="H8617" s="169"/>
    </row>
    <row r="8618" spans="8:8" x14ac:dyDescent="0.25">
      <c r="H8618" s="169"/>
    </row>
    <row r="8619" spans="8:8" x14ac:dyDescent="0.25">
      <c r="H8619" s="169"/>
    </row>
    <row r="8620" spans="8:8" x14ac:dyDescent="0.25">
      <c r="H8620" s="169"/>
    </row>
    <row r="8621" spans="8:8" x14ac:dyDescent="0.25">
      <c r="H8621" s="169"/>
    </row>
    <row r="8622" spans="8:8" x14ac:dyDescent="0.25">
      <c r="H8622" s="169"/>
    </row>
    <row r="8623" spans="8:8" x14ac:dyDescent="0.25">
      <c r="H8623" s="169"/>
    </row>
    <row r="8624" spans="8:8" x14ac:dyDescent="0.25">
      <c r="H8624" s="169"/>
    </row>
    <row r="8625" spans="8:8" x14ac:dyDescent="0.25">
      <c r="H8625" s="169"/>
    </row>
    <row r="8626" spans="8:8" x14ac:dyDescent="0.25">
      <c r="H8626" s="169"/>
    </row>
    <row r="8627" spans="8:8" x14ac:dyDescent="0.25">
      <c r="H8627" s="169"/>
    </row>
    <row r="8628" spans="8:8" x14ac:dyDescent="0.25">
      <c r="H8628" s="169"/>
    </row>
    <row r="8629" spans="8:8" x14ac:dyDescent="0.25">
      <c r="H8629" s="169"/>
    </row>
    <row r="8630" spans="8:8" x14ac:dyDescent="0.25">
      <c r="H8630" s="169"/>
    </row>
    <row r="8631" spans="8:8" x14ac:dyDescent="0.25">
      <c r="H8631" s="169"/>
    </row>
    <row r="8632" spans="8:8" x14ac:dyDescent="0.25">
      <c r="H8632" s="169"/>
    </row>
    <row r="8633" spans="8:8" x14ac:dyDescent="0.25">
      <c r="H8633" s="169"/>
    </row>
    <row r="8634" spans="8:8" x14ac:dyDescent="0.25">
      <c r="H8634" s="169"/>
    </row>
    <row r="8635" spans="8:8" x14ac:dyDescent="0.25">
      <c r="H8635" s="169"/>
    </row>
    <row r="8636" spans="8:8" x14ac:dyDescent="0.25">
      <c r="H8636" s="169"/>
    </row>
    <row r="8637" spans="8:8" x14ac:dyDescent="0.25">
      <c r="H8637" s="169"/>
    </row>
    <row r="8638" spans="8:8" x14ac:dyDescent="0.25">
      <c r="H8638" s="169"/>
    </row>
    <row r="8639" spans="8:8" x14ac:dyDescent="0.25">
      <c r="H8639" s="169"/>
    </row>
    <row r="8640" spans="8:8" x14ac:dyDescent="0.25">
      <c r="H8640" s="169"/>
    </row>
    <row r="8641" spans="8:8" x14ac:dyDescent="0.25">
      <c r="H8641" s="169"/>
    </row>
    <row r="8642" spans="8:8" x14ac:dyDescent="0.25">
      <c r="H8642" s="169"/>
    </row>
    <row r="8643" spans="8:8" x14ac:dyDescent="0.25">
      <c r="H8643" s="169"/>
    </row>
    <row r="8644" spans="8:8" x14ac:dyDescent="0.25">
      <c r="H8644" s="169"/>
    </row>
    <row r="8645" spans="8:8" x14ac:dyDescent="0.25">
      <c r="H8645" s="169"/>
    </row>
    <row r="8646" spans="8:8" x14ac:dyDescent="0.25">
      <c r="H8646" s="169"/>
    </row>
    <row r="8647" spans="8:8" x14ac:dyDescent="0.25">
      <c r="H8647" s="169"/>
    </row>
    <row r="8648" spans="8:8" x14ac:dyDescent="0.25">
      <c r="H8648" s="169"/>
    </row>
    <row r="8649" spans="8:8" x14ac:dyDescent="0.25">
      <c r="H8649" s="169"/>
    </row>
    <row r="8650" spans="8:8" x14ac:dyDescent="0.25">
      <c r="H8650" s="169"/>
    </row>
    <row r="8651" spans="8:8" x14ac:dyDescent="0.25">
      <c r="H8651" s="169"/>
    </row>
    <row r="8652" spans="8:8" x14ac:dyDescent="0.25">
      <c r="H8652" s="169"/>
    </row>
    <row r="8653" spans="8:8" x14ac:dyDescent="0.25">
      <c r="H8653" s="169"/>
    </row>
    <row r="8654" spans="8:8" x14ac:dyDescent="0.25">
      <c r="H8654" s="169"/>
    </row>
    <row r="8655" spans="8:8" x14ac:dyDescent="0.25">
      <c r="H8655" s="169"/>
    </row>
    <row r="8656" spans="8:8" x14ac:dyDescent="0.25">
      <c r="H8656" s="169"/>
    </row>
    <row r="8657" spans="8:8" x14ac:dyDescent="0.25">
      <c r="H8657" s="169"/>
    </row>
    <row r="8658" spans="8:8" x14ac:dyDescent="0.25">
      <c r="H8658" s="169"/>
    </row>
    <row r="8659" spans="8:8" x14ac:dyDescent="0.25">
      <c r="H8659" s="169"/>
    </row>
    <row r="8660" spans="8:8" x14ac:dyDescent="0.25">
      <c r="H8660" s="169"/>
    </row>
    <row r="8661" spans="8:8" x14ac:dyDescent="0.25">
      <c r="H8661" s="169"/>
    </row>
    <row r="8662" spans="8:8" x14ac:dyDescent="0.25">
      <c r="H8662" s="169"/>
    </row>
    <row r="8663" spans="8:8" x14ac:dyDescent="0.25">
      <c r="H8663" s="169"/>
    </row>
    <row r="8664" spans="8:8" x14ac:dyDescent="0.25">
      <c r="H8664" s="169"/>
    </row>
    <row r="8665" spans="8:8" x14ac:dyDescent="0.25">
      <c r="H8665" s="169"/>
    </row>
    <row r="8666" spans="8:8" x14ac:dyDescent="0.25">
      <c r="H8666" s="169"/>
    </row>
    <row r="8667" spans="8:8" x14ac:dyDescent="0.25">
      <c r="H8667" s="169"/>
    </row>
    <row r="8668" spans="8:8" x14ac:dyDescent="0.25">
      <c r="H8668" s="169"/>
    </row>
    <row r="8669" spans="8:8" x14ac:dyDescent="0.25">
      <c r="H8669" s="169"/>
    </row>
    <row r="8670" spans="8:8" x14ac:dyDescent="0.25">
      <c r="H8670" s="169"/>
    </row>
    <row r="8671" spans="8:8" x14ac:dyDescent="0.25">
      <c r="H8671" s="169"/>
    </row>
    <row r="8672" spans="8:8" x14ac:dyDescent="0.25">
      <c r="H8672" s="169"/>
    </row>
    <row r="8673" spans="8:8" x14ac:dyDescent="0.25">
      <c r="H8673" s="169"/>
    </row>
    <row r="8674" spans="8:8" x14ac:dyDescent="0.25">
      <c r="H8674" s="169"/>
    </row>
    <row r="8675" spans="8:8" x14ac:dyDescent="0.25">
      <c r="H8675" s="169"/>
    </row>
    <row r="8676" spans="8:8" x14ac:dyDescent="0.25">
      <c r="H8676" s="169"/>
    </row>
    <row r="8677" spans="8:8" x14ac:dyDescent="0.25">
      <c r="H8677" s="169"/>
    </row>
    <row r="8678" spans="8:8" x14ac:dyDescent="0.25">
      <c r="H8678" s="169"/>
    </row>
    <row r="8679" spans="8:8" x14ac:dyDescent="0.25">
      <c r="H8679" s="169"/>
    </row>
    <row r="8680" spans="8:8" x14ac:dyDescent="0.25">
      <c r="H8680" s="169"/>
    </row>
    <row r="8681" spans="8:8" x14ac:dyDescent="0.25">
      <c r="H8681" s="169"/>
    </row>
    <row r="8682" spans="8:8" x14ac:dyDescent="0.25">
      <c r="H8682" s="169"/>
    </row>
    <row r="8683" spans="8:8" x14ac:dyDescent="0.25">
      <c r="H8683" s="169"/>
    </row>
    <row r="8684" spans="8:8" x14ac:dyDescent="0.25">
      <c r="H8684" s="169"/>
    </row>
    <row r="8685" spans="8:8" x14ac:dyDescent="0.25">
      <c r="H8685" s="169"/>
    </row>
    <row r="8686" spans="8:8" x14ac:dyDescent="0.25">
      <c r="H8686" s="169"/>
    </row>
    <row r="8687" spans="8:8" x14ac:dyDescent="0.25">
      <c r="H8687" s="169"/>
    </row>
    <row r="8688" spans="8:8" x14ac:dyDescent="0.25">
      <c r="H8688" s="169"/>
    </row>
    <row r="8689" spans="8:8" x14ac:dyDescent="0.25">
      <c r="H8689" s="169"/>
    </row>
    <row r="8690" spans="8:8" x14ac:dyDescent="0.25">
      <c r="H8690" s="169"/>
    </row>
    <row r="8691" spans="8:8" x14ac:dyDescent="0.25">
      <c r="H8691" s="169"/>
    </row>
    <row r="8692" spans="8:8" x14ac:dyDescent="0.25">
      <c r="H8692" s="169"/>
    </row>
    <row r="8693" spans="8:8" x14ac:dyDescent="0.25">
      <c r="H8693" s="169"/>
    </row>
    <row r="8694" spans="8:8" x14ac:dyDescent="0.25">
      <c r="H8694" s="169"/>
    </row>
    <row r="8695" spans="8:8" x14ac:dyDescent="0.25">
      <c r="H8695" s="169"/>
    </row>
    <row r="8696" spans="8:8" x14ac:dyDescent="0.25">
      <c r="H8696" s="169"/>
    </row>
    <row r="8697" spans="8:8" x14ac:dyDescent="0.25">
      <c r="H8697" s="169"/>
    </row>
    <row r="8698" spans="8:8" x14ac:dyDescent="0.25">
      <c r="H8698" s="169"/>
    </row>
    <row r="8699" spans="8:8" x14ac:dyDescent="0.25">
      <c r="H8699" s="169"/>
    </row>
    <row r="8700" spans="8:8" x14ac:dyDescent="0.25">
      <c r="H8700" s="169"/>
    </row>
    <row r="8701" spans="8:8" x14ac:dyDescent="0.25">
      <c r="H8701" s="169"/>
    </row>
    <row r="8702" spans="8:8" x14ac:dyDescent="0.25">
      <c r="H8702" s="169"/>
    </row>
    <row r="8703" spans="8:8" x14ac:dyDescent="0.25">
      <c r="H8703" s="169"/>
    </row>
    <row r="8704" spans="8:8" x14ac:dyDescent="0.25">
      <c r="H8704" s="169"/>
    </row>
    <row r="8705" spans="8:8" x14ac:dyDescent="0.25">
      <c r="H8705" s="169"/>
    </row>
    <row r="8706" spans="8:8" x14ac:dyDescent="0.25">
      <c r="H8706" s="169"/>
    </row>
    <row r="8707" spans="8:8" x14ac:dyDescent="0.25">
      <c r="H8707" s="169"/>
    </row>
    <row r="8708" spans="8:8" x14ac:dyDescent="0.25">
      <c r="H8708" s="169"/>
    </row>
    <row r="8709" spans="8:8" x14ac:dyDescent="0.25">
      <c r="H8709" s="169"/>
    </row>
    <row r="8710" spans="8:8" x14ac:dyDescent="0.25">
      <c r="H8710" s="169"/>
    </row>
    <row r="8711" spans="8:8" x14ac:dyDescent="0.25">
      <c r="H8711" s="169"/>
    </row>
    <row r="8712" spans="8:8" x14ac:dyDescent="0.25">
      <c r="H8712" s="169"/>
    </row>
    <row r="8713" spans="8:8" x14ac:dyDescent="0.25">
      <c r="H8713" s="169"/>
    </row>
    <row r="8714" spans="8:8" x14ac:dyDescent="0.25">
      <c r="H8714" s="169"/>
    </row>
    <row r="8715" spans="8:8" x14ac:dyDescent="0.25">
      <c r="H8715" s="169"/>
    </row>
    <row r="8716" spans="8:8" x14ac:dyDescent="0.25">
      <c r="H8716" s="169"/>
    </row>
    <row r="8717" spans="8:8" x14ac:dyDescent="0.25">
      <c r="H8717" s="169"/>
    </row>
    <row r="8718" spans="8:8" x14ac:dyDescent="0.25">
      <c r="H8718" s="169"/>
    </row>
    <row r="8719" spans="8:8" x14ac:dyDescent="0.25">
      <c r="H8719" s="169"/>
    </row>
    <row r="8720" spans="8:8" x14ac:dyDescent="0.25">
      <c r="H8720" s="169"/>
    </row>
    <row r="8721" spans="8:8" x14ac:dyDescent="0.25">
      <c r="H8721" s="169"/>
    </row>
    <row r="8722" spans="8:8" x14ac:dyDescent="0.25">
      <c r="H8722" s="169"/>
    </row>
    <row r="8723" spans="8:8" x14ac:dyDescent="0.25">
      <c r="H8723" s="169"/>
    </row>
    <row r="8724" spans="8:8" x14ac:dyDescent="0.25">
      <c r="H8724" s="169"/>
    </row>
    <row r="8725" spans="8:8" x14ac:dyDescent="0.25">
      <c r="H8725" s="169"/>
    </row>
    <row r="8726" spans="8:8" x14ac:dyDescent="0.25">
      <c r="H8726" s="169"/>
    </row>
    <row r="8727" spans="8:8" x14ac:dyDescent="0.25">
      <c r="H8727" s="169"/>
    </row>
    <row r="8728" spans="8:8" x14ac:dyDescent="0.25">
      <c r="H8728" s="169"/>
    </row>
    <row r="8729" spans="8:8" x14ac:dyDescent="0.25">
      <c r="H8729" s="169"/>
    </row>
    <row r="8730" spans="8:8" x14ac:dyDescent="0.25">
      <c r="H8730" s="169"/>
    </row>
    <row r="8731" spans="8:8" x14ac:dyDescent="0.25">
      <c r="H8731" s="169"/>
    </row>
    <row r="8732" spans="8:8" x14ac:dyDescent="0.25">
      <c r="H8732" s="169"/>
    </row>
    <row r="8733" spans="8:8" x14ac:dyDescent="0.25">
      <c r="H8733" s="169"/>
    </row>
    <row r="8734" spans="8:8" x14ac:dyDescent="0.25">
      <c r="H8734" s="169"/>
    </row>
    <row r="8735" spans="8:8" x14ac:dyDescent="0.25">
      <c r="H8735" s="169"/>
    </row>
    <row r="8736" spans="8:8" x14ac:dyDescent="0.25">
      <c r="H8736" s="169"/>
    </row>
    <row r="8737" spans="8:8" x14ac:dyDescent="0.25">
      <c r="H8737" s="169"/>
    </row>
    <row r="8738" spans="8:8" x14ac:dyDescent="0.25">
      <c r="H8738" s="169"/>
    </row>
    <row r="8739" spans="8:8" x14ac:dyDescent="0.25">
      <c r="H8739" s="169"/>
    </row>
    <row r="8740" spans="8:8" x14ac:dyDescent="0.25">
      <c r="H8740" s="169"/>
    </row>
    <row r="8741" spans="8:8" x14ac:dyDescent="0.25">
      <c r="H8741" s="169"/>
    </row>
    <row r="8742" spans="8:8" x14ac:dyDescent="0.25">
      <c r="H8742" s="169"/>
    </row>
    <row r="8743" spans="8:8" x14ac:dyDescent="0.25">
      <c r="H8743" s="169"/>
    </row>
    <row r="8744" spans="8:8" x14ac:dyDescent="0.25">
      <c r="H8744" s="169"/>
    </row>
    <row r="8745" spans="8:8" x14ac:dyDescent="0.25">
      <c r="H8745" s="169"/>
    </row>
    <row r="8746" spans="8:8" x14ac:dyDescent="0.25">
      <c r="H8746" s="169"/>
    </row>
    <row r="8747" spans="8:8" x14ac:dyDescent="0.25">
      <c r="H8747" s="169"/>
    </row>
    <row r="8748" spans="8:8" x14ac:dyDescent="0.25">
      <c r="H8748" s="169"/>
    </row>
    <row r="8749" spans="8:8" x14ac:dyDescent="0.25">
      <c r="H8749" s="169"/>
    </row>
    <row r="8750" spans="8:8" x14ac:dyDescent="0.25">
      <c r="H8750" s="169"/>
    </row>
    <row r="8751" spans="8:8" x14ac:dyDescent="0.25">
      <c r="H8751" s="169"/>
    </row>
    <row r="8752" spans="8:8" x14ac:dyDescent="0.25">
      <c r="H8752" s="169"/>
    </row>
    <row r="8753" spans="8:8" x14ac:dyDescent="0.25">
      <c r="H8753" s="169"/>
    </row>
    <row r="8754" spans="8:8" x14ac:dyDescent="0.25">
      <c r="H8754" s="169"/>
    </row>
    <row r="8755" spans="8:8" x14ac:dyDescent="0.25">
      <c r="H8755" s="169"/>
    </row>
    <row r="8756" spans="8:8" x14ac:dyDescent="0.25">
      <c r="H8756" s="169"/>
    </row>
    <row r="8757" spans="8:8" x14ac:dyDescent="0.25">
      <c r="H8757" s="169"/>
    </row>
    <row r="8758" spans="8:8" x14ac:dyDescent="0.25">
      <c r="H8758" s="169"/>
    </row>
    <row r="8759" spans="8:8" x14ac:dyDescent="0.25">
      <c r="H8759" s="169"/>
    </row>
    <row r="8760" spans="8:8" x14ac:dyDescent="0.25">
      <c r="H8760" s="169"/>
    </row>
    <row r="8761" spans="8:8" x14ac:dyDescent="0.25">
      <c r="H8761" s="169"/>
    </row>
    <row r="8762" spans="8:8" x14ac:dyDescent="0.25">
      <c r="H8762" s="169"/>
    </row>
    <row r="8763" spans="8:8" x14ac:dyDescent="0.25">
      <c r="H8763" s="169"/>
    </row>
    <row r="8764" spans="8:8" x14ac:dyDescent="0.25">
      <c r="H8764" s="169"/>
    </row>
    <row r="8765" spans="8:8" x14ac:dyDescent="0.25">
      <c r="H8765" s="169"/>
    </row>
    <row r="8766" spans="8:8" x14ac:dyDescent="0.25">
      <c r="H8766" s="169"/>
    </row>
    <row r="8767" spans="8:8" x14ac:dyDescent="0.25">
      <c r="H8767" s="169"/>
    </row>
    <row r="8768" spans="8:8" x14ac:dyDescent="0.25">
      <c r="H8768" s="169"/>
    </row>
    <row r="8769" spans="8:8" x14ac:dyDescent="0.25">
      <c r="H8769" s="169"/>
    </row>
    <row r="8770" spans="8:8" x14ac:dyDescent="0.25">
      <c r="H8770" s="169"/>
    </row>
    <row r="8771" spans="8:8" x14ac:dyDescent="0.25">
      <c r="H8771" s="169"/>
    </row>
    <row r="8772" spans="8:8" x14ac:dyDescent="0.25">
      <c r="H8772" s="169"/>
    </row>
    <row r="8773" spans="8:8" x14ac:dyDescent="0.25">
      <c r="H8773" s="169"/>
    </row>
    <row r="8774" spans="8:8" x14ac:dyDescent="0.25">
      <c r="H8774" s="169"/>
    </row>
    <row r="8775" spans="8:8" x14ac:dyDescent="0.25">
      <c r="H8775" s="169"/>
    </row>
    <row r="8776" spans="8:8" x14ac:dyDescent="0.25">
      <c r="H8776" s="169"/>
    </row>
    <row r="8777" spans="8:8" x14ac:dyDescent="0.25">
      <c r="H8777" s="169"/>
    </row>
    <row r="8778" spans="8:8" x14ac:dyDescent="0.25">
      <c r="H8778" s="169"/>
    </row>
    <row r="8779" spans="8:8" x14ac:dyDescent="0.25">
      <c r="H8779" s="169"/>
    </row>
    <row r="8780" spans="8:8" x14ac:dyDescent="0.25">
      <c r="H8780" s="169"/>
    </row>
    <row r="8781" spans="8:8" x14ac:dyDescent="0.25">
      <c r="H8781" s="169"/>
    </row>
    <row r="8782" spans="8:8" x14ac:dyDescent="0.25">
      <c r="H8782" s="169"/>
    </row>
    <row r="8783" spans="8:8" x14ac:dyDescent="0.25">
      <c r="H8783" s="169"/>
    </row>
    <row r="8784" spans="8:8" x14ac:dyDescent="0.25">
      <c r="H8784" s="169"/>
    </row>
    <row r="8785" spans="8:8" x14ac:dyDescent="0.25">
      <c r="H8785" s="169"/>
    </row>
    <row r="8786" spans="8:8" x14ac:dyDescent="0.25">
      <c r="H8786" s="169"/>
    </row>
    <row r="8787" spans="8:8" x14ac:dyDescent="0.25">
      <c r="H8787" s="169"/>
    </row>
    <row r="8788" spans="8:8" x14ac:dyDescent="0.25">
      <c r="H8788" s="169"/>
    </row>
    <row r="8789" spans="8:8" x14ac:dyDescent="0.25">
      <c r="H8789" s="169"/>
    </row>
    <row r="8790" spans="8:8" x14ac:dyDescent="0.25">
      <c r="H8790" s="169"/>
    </row>
    <row r="8791" spans="8:8" x14ac:dyDescent="0.25">
      <c r="H8791" s="169"/>
    </row>
    <row r="8792" spans="8:8" x14ac:dyDescent="0.25">
      <c r="H8792" s="169"/>
    </row>
    <row r="8793" spans="8:8" x14ac:dyDescent="0.25">
      <c r="H8793" s="169"/>
    </row>
    <row r="8794" spans="8:8" x14ac:dyDescent="0.25">
      <c r="H8794" s="169"/>
    </row>
    <row r="8795" spans="8:8" x14ac:dyDescent="0.25">
      <c r="H8795" s="169"/>
    </row>
    <row r="8796" spans="8:8" x14ac:dyDescent="0.25">
      <c r="H8796" s="169"/>
    </row>
    <row r="8797" spans="8:8" x14ac:dyDescent="0.25">
      <c r="H8797" s="169"/>
    </row>
    <row r="8798" spans="8:8" x14ac:dyDescent="0.25">
      <c r="H8798" s="169"/>
    </row>
    <row r="8799" spans="8:8" x14ac:dyDescent="0.25">
      <c r="H8799" s="169"/>
    </row>
    <row r="8800" spans="8:8" x14ac:dyDescent="0.25">
      <c r="H8800" s="169"/>
    </row>
    <row r="8801" spans="8:8" x14ac:dyDescent="0.25">
      <c r="H8801" s="169"/>
    </row>
    <row r="8802" spans="8:8" x14ac:dyDescent="0.25">
      <c r="H8802" s="169"/>
    </row>
    <row r="8803" spans="8:8" x14ac:dyDescent="0.25">
      <c r="H8803" s="169"/>
    </row>
    <row r="8804" spans="8:8" x14ac:dyDescent="0.25">
      <c r="H8804" s="169"/>
    </row>
    <row r="8805" spans="8:8" x14ac:dyDescent="0.25">
      <c r="H8805" s="169"/>
    </row>
    <row r="8806" spans="8:8" x14ac:dyDescent="0.25">
      <c r="H8806" s="169"/>
    </row>
    <row r="8807" spans="8:8" x14ac:dyDescent="0.25">
      <c r="H8807" s="169"/>
    </row>
    <row r="8808" spans="8:8" x14ac:dyDescent="0.25">
      <c r="H8808" s="169"/>
    </row>
    <row r="8809" spans="8:8" x14ac:dyDescent="0.25">
      <c r="H8809" s="169"/>
    </row>
    <row r="8810" spans="8:8" x14ac:dyDescent="0.25">
      <c r="H8810" s="169"/>
    </row>
    <row r="8811" spans="8:8" x14ac:dyDescent="0.25">
      <c r="H8811" s="169"/>
    </row>
    <row r="8812" spans="8:8" x14ac:dyDescent="0.25">
      <c r="H8812" s="169"/>
    </row>
    <row r="8813" spans="8:8" x14ac:dyDescent="0.25">
      <c r="H8813" s="169"/>
    </row>
    <row r="8814" spans="8:8" x14ac:dyDescent="0.25">
      <c r="H8814" s="169"/>
    </row>
    <row r="8815" spans="8:8" x14ac:dyDescent="0.25">
      <c r="H8815" s="169"/>
    </row>
    <row r="8816" spans="8:8" x14ac:dyDescent="0.25">
      <c r="H8816" s="169"/>
    </row>
    <row r="8817" spans="8:8" x14ac:dyDescent="0.25">
      <c r="H8817" s="169"/>
    </row>
    <row r="8818" spans="8:8" x14ac:dyDescent="0.25">
      <c r="H8818" s="169"/>
    </row>
    <row r="8819" spans="8:8" x14ac:dyDescent="0.25">
      <c r="H8819" s="169"/>
    </row>
    <row r="8820" spans="8:8" x14ac:dyDescent="0.25">
      <c r="H8820" s="169"/>
    </row>
    <row r="8821" spans="8:8" x14ac:dyDescent="0.25">
      <c r="H8821" s="169"/>
    </row>
    <row r="8822" spans="8:8" x14ac:dyDescent="0.25">
      <c r="H8822" s="169"/>
    </row>
    <row r="8823" spans="8:8" x14ac:dyDescent="0.25">
      <c r="H8823" s="169"/>
    </row>
    <row r="8824" spans="8:8" x14ac:dyDescent="0.25">
      <c r="H8824" s="169"/>
    </row>
    <row r="8825" spans="8:8" x14ac:dyDescent="0.25">
      <c r="H8825" s="169"/>
    </row>
    <row r="8826" spans="8:8" x14ac:dyDescent="0.25">
      <c r="H8826" s="169"/>
    </row>
    <row r="8827" spans="8:8" x14ac:dyDescent="0.25">
      <c r="H8827" s="169"/>
    </row>
    <row r="8828" spans="8:8" x14ac:dyDescent="0.25">
      <c r="H8828" s="169"/>
    </row>
    <row r="8829" spans="8:8" x14ac:dyDescent="0.25">
      <c r="H8829" s="169"/>
    </row>
    <row r="8830" spans="8:8" x14ac:dyDescent="0.25">
      <c r="H8830" s="169"/>
    </row>
    <row r="8831" spans="8:8" x14ac:dyDescent="0.25">
      <c r="H8831" s="169"/>
    </row>
    <row r="8832" spans="8:8" x14ac:dyDescent="0.25">
      <c r="H8832" s="169"/>
    </row>
    <row r="8833" spans="8:8" x14ac:dyDescent="0.25">
      <c r="H8833" s="169"/>
    </row>
    <row r="8834" spans="8:8" x14ac:dyDescent="0.25">
      <c r="H8834" s="169"/>
    </row>
    <row r="8835" spans="8:8" x14ac:dyDescent="0.25">
      <c r="H8835" s="169"/>
    </row>
    <row r="8836" spans="8:8" x14ac:dyDescent="0.25">
      <c r="H8836" s="169"/>
    </row>
    <row r="8837" spans="8:8" x14ac:dyDescent="0.25">
      <c r="H8837" s="169"/>
    </row>
    <row r="8838" spans="8:8" x14ac:dyDescent="0.25">
      <c r="H8838" s="169"/>
    </row>
    <row r="8839" spans="8:8" x14ac:dyDescent="0.25">
      <c r="H8839" s="169"/>
    </row>
    <row r="8840" spans="8:8" x14ac:dyDescent="0.25">
      <c r="H8840" s="169"/>
    </row>
    <row r="8841" spans="8:8" x14ac:dyDescent="0.25">
      <c r="H8841" s="169"/>
    </row>
    <row r="8842" spans="8:8" x14ac:dyDescent="0.25">
      <c r="H8842" s="169"/>
    </row>
    <row r="8843" spans="8:8" x14ac:dyDescent="0.25">
      <c r="H8843" s="169"/>
    </row>
    <row r="8844" spans="8:8" x14ac:dyDescent="0.25">
      <c r="H8844" s="169"/>
    </row>
    <row r="8845" spans="8:8" x14ac:dyDescent="0.25">
      <c r="H8845" s="169"/>
    </row>
    <row r="8846" spans="8:8" x14ac:dyDescent="0.25">
      <c r="H8846" s="169"/>
    </row>
    <row r="8847" spans="8:8" x14ac:dyDescent="0.25">
      <c r="H8847" s="169"/>
    </row>
    <row r="8848" spans="8:8" x14ac:dyDescent="0.25">
      <c r="H8848" s="169"/>
    </row>
    <row r="8849" spans="8:8" x14ac:dyDescent="0.25">
      <c r="H8849" s="169"/>
    </row>
    <row r="8850" spans="8:8" x14ac:dyDescent="0.25">
      <c r="H8850" s="169"/>
    </row>
    <row r="8851" spans="8:8" x14ac:dyDescent="0.25">
      <c r="H8851" s="169"/>
    </row>
    <row r="8852" spans="8:8" x14ac:dyDescent="0.25">
      <c r="H8852" s="169"/>
    </row>
    <row r="8853" spans="8:8" x14ac:dyDescent="0.25">
      <c r="H8853" s="169"/>
    </row>
    <row r="8854" spans="8:8" x14ac:dyDescent="0.25">
      <c r="H8854" s="169"/>
    </row>
    <row r="8855" spans="8:8" x14ac:dyDescent="0.25">
      <c r="H8855" s="169"/>
    </row>
    <row r="8856" spans="8:8" x14ac:dyDescent="0.25">
      <c r="H8856" s="169"/>
    </row>
    <row r="8857" spans="8:8" x14ac:dyDescent="0.25">
      <c r="H8857" s="169"/>
    </row>
    <row r="8858" spans="8:8" x14ac:dyDescent="0.25">
      <c r="H8858" s="169"/>
    </row>
    <row r="8859" spans="8:8" x14ac:dyDescent="0.25">
      <c r="H8859" s="169"/>
    </row>
    <row r="8860" spans="8:8" x14ac:dyDescent="0.25">
      <c r="H8860" s="169"/>
    </row>
    <row r="8861" spans="8:8" x14ac:dyDescent="0.25">
      <c r="H8861" s="169"/>
    </row>
    <row r="8862" spans="8:8" x14ac:dyDescent="0.25">
      <c r="H8862" s="169"/>
    </row>
    <row r="8863" spans="8:8" x14ac:dyDescent="0.25">
      <c r="H8863" s="169"/>
    </row>
    <row r="8864" spans="8:8" x14ac:dyDescent="0.25">
      <c r="H8864" s="169"/>
    </row>
    <row r="8865" spans="8:8" x14ac:dyDescent="0.25">
      <c r="H8865" s="169"/>
    </row>
    <row r="8866" spans="8:8" x14ac:dyDescent="0.25">
      <c r="H8866" s="169"/>
    </row>
    <row r="8867" spans="8:8" x14ac:dyDescent="0.25">
      <c r="H8867" s="169"/>
    </row>
    <row r="8868" spans="8:8" x14ac:dyDescent="0.25">
      <c r="H8868" s="169"/>
    </row>
    <row r="8869" spans="8:8" x14ac:dyDescent="0.25">
      <c r="H8869" s="169"/>
    </row>
    <row r="8870" spans="8:8" x14ac:dyDescent="0.25">
      <c r="H8870" s="169"/>
    </row>
    <row r="8871" spans="8:8" x14ac:dyDescent="0.25">
      <c r="H8871" s="169"/>
    </row>
    <row r="8872" spans="8:8" x14ac:dyDescent="0.25">
      <c r="H8872" s="169"/>
    </row>
    <row r="8873" spans="8:8" x14ac:dyDescent="0.25">
      <c r="H8873" s="169"/>
    </row>
    <row r="8874" spans="8:8" x14ac:dyDescent="0.25">
      <c r="H8874" s="169"/>
    </row>
    <row r="8875" spans="8:8" x14ac:dyDescent="0.25">
      <c r="H8875" s="169"/>
    </row>
    <row r="8876" spans="8:8" x14ac:dyDescent="0.25">
      <c r="H8876" s="169"/>
    </row>
    <row r="8877" spans="8:8" x14ac:dyDescent="0.25">
      <c r="H8877" s="169"/>
    </row>
    <row r="8878" spans="8:8" x14ac:dyDescent="0.25">
      <c r="H8878" s="169"/>
    </row>
    <row r="8879" spans="8:8" x14ac:dyDescent="0.25">
      <c r="H8879" s="169"/>
    </row>
    <row r="8880" spans="8:8" x14ac:dyDescent="0.25">
      <c r="H8880" s="169"/>
    </row>
    <row r="8881" spans="8:8" x14ac:dyDescent="0.25">
      <c r="H8881" s="169"/>
    </row>
    <row r="8882" spans="8:8" x14ac:dyDescent="0.25">
      <c r="H8882" s="169"/>
    </row>
    <row r="8883" spans="8:8" x14ac:dyDescent="0.25">
      <c r="H8883" s="169"/>
    </row>
    <row r="8884" spans="8:8" x14ac:dyDescent="0.25">
      <c r="H8884" s="169"/>
    </row>
    <row r="8885" spans="8:8" x14ac:dyDescent="0.25">
      <c r="H8885" s="169"/>
    </row>
    <row r="8886" spans="8:8" x14ac:dyDescent="0.25">
      <c r="H8886" s="169"/>
    </row>
    <row r="8887" spans="8:8" x14ac:dyDescent="0.25">
      <c r="H8887" s="169"/>
    </row>
    <row r="8888" spans="8:8" x14ac:dyDescent="0.25">
      <c r="H8888" s="169"/>
    </row>
    <row r="8889" spans="8:8" x14ac:dyDescent="0.25">
      <c r="H8889" s="169"/>
    </row>
    <row r="8890" spans="8:8" x14ac:dyDescent="0.25">
      <c r="H8890" s="169"/>
    </row>
    <row r="8891" spans="8:8" x14ac:dyDescent="0.25">
      <c r="H8891" s="169"/>
    </row>
    <row r="8892" spans="8:8" x14ac:dyDescent="0.25">
      <c r="H8892" s="169"/>
    </row>
    <row r="8893" spans="8:8" x14ac:dyDescent="0.25">
      <c r="H8893" s="169"/>
    </row>
    <row r="8894" spans="8:8" x14ac:dyDescent="0.25">
      <c r="H8894" s="169"/>
    </row>
    <row r="8895" spans="8:8" x14ac:dyDescent="0.25">
      <c r="H8895" s="169"/>
    </row>
    <row r="8896" spans="8:8" x14ac:dyDescent="0.25">
      <c r="H8896" s="169"/>
    </row>
    <row r="8897" spans="8:8" x14ac:dyDescent="0.25">
      <c r="H8897" s="169"/>
    </row>
    <row r="8898" spans="8:8" x14ac:dyDescent="0.25">
      <c r="H8898" s="169"/>
    </row>
    <row r="8899" spans="8:8" x14ac:dyDescent="0.25">
      <c r="H8899" s="169"/>
    </row>
    <row r="8900" spans="8:8" x14ac:dyDescent="0.25">
      <c r="H8900" s="169"/>
    </row>
    <row r="8901" spans="8:8" x14ac:dyDescent="0.25">
      <c r="H8901" s="169"/>
    </row>
    <row r="8902" spans="8:8" x14ac:dyDescent="0.25">
      <c r="H8902" s="169"/>
    </row>
    <row r="8903" spans="8:8" x14ac:dyDescent="0.25">
      <c r="H8903" s="169"/>
    </row>
    <row r="8904" spans="8:8" x14ac:dyDescent="0.25">
      <c r="H8904" s="169"/>
    </row>
    <row r="8905" spans="8:8" x14ac:dyDescent="0.25">
      <c r="H8905" s="169"/>
    </row>
    <row r="8906" spans="8:8" x14ac:dyDescent="0.25">
      <c r="H8906" s="169"/>
    </row>
    <row r="8907" spans="8:8" x14ac:dyDescent="0.25">
      <c r="H8907" s="169"/>
    </row>
    <row r="8908" spans="8:8" x14ac:dyDescent="0.25">
      <c r="H8908" s="169"/>
    </row>
    <row r="8909" spans="8:8" x14ac:dyDescent="0.25">
      <c r="H8909" s="169"/>
    </row>
    <row r="8910" spans="8:8" x14ac:dyDescent="0.25">
      <c r="H8910" s="169"/>
    </row>
    <row r="8911" spans="8:8" x14ac:dyDescent="0.25">
      <c r="H8911" s="169"/>
    </row>
    <row r="8912" spans="8:8" x14ac:dyDescent="0.25">
      <c r="H8912" s="169"/>
    </row>
    <row r="8913" spans="8:8" x14ac:dyDescent="0.25">
      <c r="H8913" s="169"/>
    </row>
    <row r="8914" spans="8:8" x14ac:dyDescent="0.25">
      <c r="H8914" s="169"/>
    </row>
    <row r="8915" spans="8:8" x14ac:dyDescent="0.25">
      <c r="H8915" s="169"/>
    </row>
    <row r="8916" spans="8:8" x14ac:dyDescent="0.25">
      <c r="H8916" s="169"/>
    </row>
    <row r="8917" spans="8:8" x14ac:dyDescent="0.25">
      <c r="H8917" s="169"/>
    </row>
    <row r="8918" spans="8:8" x14ac:dyDescent="0.25">
      <c r="H8918" s="169"/>
    </row>
    <row r="8919" spans="8:8" x14ac:dyDescent="0.25">
      <c r="H8919" s="169"/>
    </row>
    <row r="8920" spans="8:8" x14ac:dyDescent="0.25">
      <c r="H8920" s="169"/>
    </row>
    <row r="8921" spans="8:8" x14ac:dyDescent="0.25">
      <c r="H8921" s="169"/>
    </row>
    <row r="8922" spans="8:8" x14ac:dyDescent="0.25">
      <c r="H8922" s="169"/>
    </row>
    <row r="8923" spans="8:8" x14ac:dyDescent="0.25">
      <c r="H8923" s="169"/>
    </row>
    <row r="8924" spans="8:8" x14ac:dyDescent="0.25">
      <c r="H8924" s="169"/>
    </row>
    <row r="8925" spans="8:8" x14ac:dyDescent="0.25">
      <c r="H8925" s="169"/>
    </row>
    <row r="8926" spans="8:8" x14ac:dyDescent="0.25">
      <c r="H8926" s="169"/>
    </row>
    <row r="8927" spans="8:8" x14ac:dyDescent="0.25">
      <c r="H8927" s="169"/>
    </row>
    <row r="8928" spans="8:8" x14ac:dyDescent="0.25">
      <c r="H8928" s="169"/>
    </row>
    <row r="8929" spans="8:8" x14ac:dyDescent="0.25">
      <c r="H8929" s="169"/>
    </row>
    <row r="8930" spans="8:8" x14ac:dyDescent="0.25">
      <c r="H8930" s="169"/>
    </row>
    <row r="8931" spans="8:8" x14ac:dyDescent="0.25">
      <c r="H8931" s="169"/>
    </row>
    <row r="8932" spans="8:8" x14ac:dyDescent="0.25">
      <c r="H8932" s="169"/>
    </row>
    <row r="8933" spans="8:8" x14ac:dyDescent="0.25">
      <c r="H8933" s="169"/>
    </row>
    <row r="8934" spans="8:8" x14ac:dyDescent="0.25">
      <c r="H8934" s="169"/>
    </row>
    <row r="8935" spans="8:8" x14ac:dyDescent="0.25">
      <c r="H8935" s="169"/>
    </row>
    <row r="8936" spans="8:8" x14ac:dyDescent="0.25">
      <c r="H8936" s="169"/>
    </row>
    <row r="8937" spans="8:8" x14ac:dyDescent="0.25">
      <c r="H8937" s="169"/>
    </row>
    <row r="8938" spans="8:8" x14ac:dyDescent="0.25">
      <c r="H8938" s="169"/>
    </row>
    <row r="8939" spans="8:8" x14ac:dyDescent="0.25">
      <c r="H8939" s="169"/>
    </row>
    <row r="8940" spans="8:8" x14ac:dyDescent="0.25">
      <c r="H8940" s="169"/>
    </row>
    <row r="8941" spans="8:8" x14ac:dyDescent="0.25">
      <c r="H8941" s="169"/>
    </row>
    <row r="8942" spans="8:8" x14ac:dyDescent="0.25">
      <c r="H8942" s="169"/>
    </row>
    <row r="8943" spans="8:8" x14ac:dyDescent="0.25">
      <c r="H8943" s="169"/>
    </row>
    <row r="8944" spans="8:8" x14ac:dyDescent="0.25">
      <c r="H8944" s="169"/>
    </row>
    <row r="8945" spans="8:8" x14ac:dyDescent="0.25">
      <c r="H8945" s="169"/>
    </row>
    <row r="8946" spans="8:8" x14ac:dyDescent="0.25">
      <c r="H8946" s="169"/>
    </row>
    <row r="8947" spans="8:8" x14ac:dyDescent="0.25">
      <c r="H8947" s="169"/>
    </row>
    <row r="8948" spans="8:8" x14ac:dyDescent="0.25">
      <c r="H8948" s="169"/>
    </row>
    <row r="8949" spans="8:8" x14ac:dyDescent="0.25">
      <c r="H8949" s="169"/>
    </row>
    <row r="8950" spans="8:8" x14ac:dyDescent="0.25">
      <c r="H8950" s="169"/>
    </row>
    <row r="8951" spans="8:8" x14ac:dyDescent="0.25">
      <c r="H8951" s="169"/>
    </row>
    <row r="8952" spans="8:8" x14ac:dyDescent="0.25">
      <c r="H8952" s="169"/>
    </row>
    <row r="8953" spans="8:8" x14ac:dyDescent="0.25">
      <c r="H8953" s="169"/>
    </row>
    <row r="8954" spans="8:8" x14ac:dyDescent="0.25">
      <c r="H8954" s="169"/>
    </row>
    <row r="8955" spans="8:8" x14ac:dyDescent="0.25">
      <c r="H8955" s="169"/>
    </row>
    <row r="8956" spans="8:8" x14ac:dyDescent="0.25">
      <c r="H8956" s="169"/>
    </row>
    <row r="8957" spans="8:8" x14ac:dyDescent="0.25">
      <c r="H8957" s="169"/>
    </row>
    <row r="8958" spans="8:8" x14ac:dyDescent="0.25">
      <c r="H8958" s="169"/>
    </row>
    <row r="8959" spans="8:8" x14ac:dyDescent="0.25">
      <c r="H8959" s="169"/>
    </row>
    <row r="8960" spans="8:8" x14ac:dyDescent="0.25">
      <c r="H8960" s="169"/>
    </row>
    <row r="8961" spans="8:8" x14ac:dyDescent="0.25">
      <c r="H8961" s="169"/>
    </row>
    <row r="8962" spans="8:8" x14ac:dyDescent="0.25">
      <c r="H8962" s="169"/>
    </row>
    <row r="8963" spans="8:8" x14ac:dyDescent="0.25">
      <c r="H8963" s="169"/>
    </row>
    <row r="8964" spans="8:8" x14ac:dyDescent="0.25">
      <c r="H8964" s="169"/>
    </row>
    <row r="8965" spans="8:8" x14ac:dyDescent="0.25">
      <c r="H8965" s="169"/>
    </row>
    <row r="8966" spans="8:8" x14ac:dyDescent="0.25">
      <c r="H8966" s="169"/>
    </row>
    <row r="8967" spans="8:8" x14ac:dyDescent="0.25">
      <c r="H8967" s="169"/>
    </row>
    <row r="8968" spans="8:8" x14ac:dyDescent="0.25">
      <c r="H8968" s="169"/>
    </row>
    <row r="8969" spans="8:8" x14ac:dyDescent="0.25">
      <c r="H8969" s="169"/>
    </row>
    <row r="8970" spans="8:8" x14ac:dyDescent="0.25">
      <c r="H8970" s="169"/>
    </row>
    <row r="8971" spans="8:8" x14ac:dyDescent="0.25">
      <c r="H8971" s="169"/>
    </row>
    <row r="8972" spans="8:8" x14ac:dyDescent="0.25">
      <c r="H8972" s="169"/>
    </row>
    <row r="8973" spans="8:8" x14ac:dyDescent="0.25">
      <c r="H8973" s="169"/>
    </row>
    <row r="8974" spans="8:8" x14ac:dyDescent="0.25">
      <c r="H8974" s="169"/>
    </row>
    <row r="8975" spans="8:8" x14ac:dyDescent="0.25">
      <c r="H8975" s="169"/>
    </row>
    <row r="8976" spans="8:8" x14ac:dyDescent="0.25">
      <c r="H8976" s="169"/>
    </row>
    <row r="8977" spans="8:8" x14ac:dyDescent="0.25">
      <c r="H8977" s="169"/>
    </row>
    <row r="8978" spans="8:8" x14ac:dyDescent="0.25">
      <c r="H8978" s="169"/>
    </row>
    <row r="8979" spans="8:8" x14ac:dyDescent="0.25">
      <c r="H8979" s="169"/>
    </row>
    <row r="8980" spans="8:8" x14ac:dyDescent="0.25">
      <c r="H8980" s="169"/>
    </row>
    <row r="8981" spans="8:8" x14ac:dyDescent="0.25">
      <c r="H8981" s="169"/>
    </row>
    <row r="8982" spans="8:8" x14ac:dyDescent="0.25">
      <c r="H8982" s="169"/>
    </row>
    <row r="8983" spans="8:8" x14ac:dyDescent="0.25">
      <c r="H8983" s="169"/>
    </row>
    <row r="8984" spans="8:8" x14ac:dyDescent="0.25">
      <c r="H8984" s="169"/>
    </row>
    <row r="8985" spans="8:8" x14ac:dyDescent="0.25">
      <c r="H8985" s="169"/>
    </row>
    <row r="8986" spans="8:8" x14ac:dyDescent="0.25">
      <c r="H8986" s="169"/>
    </row>
    <row r="8987" spans="8:8" x14ac:dyDescent="0.25">
      <c r="H8987" s="169"/>
    </row>
    <row r="8988" spans="8:8" x14ac:dyDescent="0.25">
      <c r="H8988" s="169"/>
    </row>
    <row r="8989" spans="8:8" x14ac:dyDescent="0.25">
      <c r="H8989" s="169"/>
    </row>
    <row r="8990" spans="8:8" x14ac:dyDescent="0.25">
      <c r="H8990" s="169"/>
    </row>
    <row r="8991" spans="8:8" x14ac:dyDescent="0.25">
      <c r="H8991" s="169"/>
    </row>
    <row r="8992" spans="8:8" x14ac:dyDescent="0.25">
      <c r="H8992" s="169"/>
    </row>
    <row r="8993" spans="8:8" x14ac:dyDescent="0.25">
      <c r="H8993" s="169"/>
    </row>
    <row r="8994" spans="8:8" x14ac:dyDescent="0.25">
      <c r="H8994" s="169"/>
    </row>
    <row r="8995" spans="8:8" x14ac:dyDescent="0.25">
      <c r="H8995" s="169"/>
    </row>
    <row r="8996" spans="8:8" x14ac:dyDescent="0.25">
      <c r="H8996" s="169"/>
    </row>
    <row r="8997" spans="8:8" x14ac:dyDescent="0.25">
      <c r="H8997" s="169"/>
    </row>
    <row r="8998" spans="8:8" x14ac:dyDescent="0.25">
      <c r="H8998" s="169"/>
    </row>
    <row r="8999" spans="8:8" x14ac:dyDescent="0.25">
      <c r="H8999" s="169"/>
    </row>
    <row r="9000" spans="8:8" x14ac:dyDescent="0.25">
      <c r="H9000" s="169"/>
    </row>
    <row r="9001" spans="8:8" x14ac:dyDescent="0.25">
      <c r="H9001" s="169"/>
    </row>
    <row r="9002" spans="8:8" x14ac:dyDescent="0.25">
      <c r="H9002" s="169"/>
    </row>
    <row r="9003" spans="8:8" x14ac:dyDescent="0.25">
      <c r="H9003" s="169"/>
    </row>
    <row r="9004" spans="8:8" x14ac:dyDescent="0.25">
      <c r="H9004" s="169"/>
    </row>
    <row r="9005" spans="8:8" x14ac:dyDescent="0.25">
      <c r="H9005" s="169"/>
    </row>
    <row r="9006" spans="8:8" x14ac:dyDescent="0.25">
      <c r="H9006" s="169"/>
    </row>
    <row r="9007" spans="8:8" x14ac:dyDescent="0.25">
      <c r="H9007" s="169"/>
    </row>
    <row r="9008" spans="8:8" x14ac:dyDescent="0.25">
      <c r="H9008" s="169"/>
    </row>
    <row r="9009" spans="8:8" x14ac:dyDescent="0.25">
      <c r="H9009" s="169"/>
    </row>
    <row r="9010" spans="8:8" x14ac:dyDescent="0.25">
      <c r="H9010" s="169"/>
    </row>
    <row r="9011" spans="8:8" x14ac:dyDescent="0.25">
      <c r="H9011" s="169"/>
    </row>
    <row r="9012" spans="8:8" x14ac:dyDescent="0.25">
      <c r="H9012" s="169"/>
    </row>
    <row r="9013" spans="8:8" x14ac:dyDescent="0.25">
      <c r="H9013" s="169"/>
    </row>
    <row r="9014" spans="8:8" x14ac:dyDescent="0.25">
      <c r="H9014" s="169"/>
    </row>
    <row r="9015" spans="8:8" x14ac:dyDescent="0.25">
      <c r="H9015" s="169"/>
    </row>
    <row r="9016" spans="8:8" x14ac:dyDescent="0.25">
      <c r="H9016" s="169"/>
    </row>
    <row r="9017" spans="8:8" x14ac:dyDescent="0.25">
      <c r="H9017" s="169"/>
    </row>
    <row r="9018" spans="8:8" x14ac:dyDescent="0.25">
      <c r="H9018" s="169"/>
    </row>
    <row r="9019" spans="8:8" x14ac:dyDescent="0.25">
      <c r="H9019" s="169"/>
    </row>
    <row r="9020" spans="8:8" x14ac:dyDescent="0.25">
      <c r="H9020" s="169"/>
    </row>
    <row r="9021" spans="8:8" x14ac:dyDescent="0.25">
      <c r="H9021" s="169"/>
    </row>
    <row r="9022" spans="8:8" x14ac:dyDescent="0.25">
      <c r="H9022" s="169"/>
    </row>
    <row r="9023" spans="8:8" x14ac:dyDescent="0.25">
      <c r="H9023" s="169"/>
    </row>
    <row r="9024" spans="8:8" x14ac:dyDescent="0.25">
      <c r="H9024" s="169"/>
    </row>
    <row r="9025" spans="8:8" x14ac:dyDescent="0.25">
      <c r="H9025" s="169"/>
    </row>
    <row r="9026" spans="8:8" x14ac:dyDescent="0.25">
      <c r="H9026" s="169"/>
    </row>
    <row r="9027" spans="8:8" x14ac:dyDescent="0.25">
      <c r="H9027" s="169"/>
    </row>
    <row r="9028" spans="8:8" x14ac:dyDescent="0.25">
      <c r="H9028" s="169"/>
    </row>
    <row r="9029" spans="8:8" x14ac:dyDescent="0.25">
      <c r="H9029" s="169"/>
    </row>
    <row r="9030" spans="8:8" x14ac:dyDescent="0.25">
      <c r="H9030" s="169"/>
    </row>
    <row r="9031" spans="8:8" x14ac:dyDescent="0.25">
      <c r="H9031" s="169"/>
    </row>
    <row r="9032" spans="8:8" x14ac:dyDescent="0.25">
      <c r="H9032" s="169"/>
    </row>
    <row r="9033" spans="8:8" x14ac:dyDescent="0.25">
      <c r="H9033" s="169"/>
    </row>
    <row r="9034" spans="8:8" x14ac:dyDescent="0.25">
      <c r="H9034" s="169"/>
    </row>
    <row r="9035" spans="8:8" x14ac:dyDescent="0.25">
      <c r="H9035" s="169"/>
    </row>
    <row r="9036" spans="8:8" x14ac:dyDescent="0.25">
      <c r="H9036" s="169"/>
    </row>
    <row r="9037" spans="8:8" x14ac:dyDescent="0.25">
      <c r="H9037" s="169"/>
    </row>
    <row r="9038" spans="8:8" x14ac:dyDescent="0.25">
      <c r="H9038" s="169"/>
    </row>
    <row r="9039" spans="8:8" x14ac:dyDescent="0.25">
      <c r="H9039" s="169"/>
    </row>
    <row r="9040" spans="8:8" x14ac:dyDescent="0.25">
      <c r="H9040" s="169"/>
    </row>
    <row r="9041" spans="8:8" x14ac:dyDescent="0.25">
      <c r="H9041" s="169"/>
    </row>
    <row r="9042" spans="8:8" x14ac:dyDescent="0.25">
      <c r="H9042" s="169"/>
    </row>
    <row r="9043" spans="8:8" x14ac:dyDescent="0.25">
      <c r="H9043" s="169"/>
    </row>
    <row r="9044" spans="8:8" x14ac:dyDescent="0.25">
      <c r="H9044" s="169"/>
    </row>
    <row r="9045" spans="8:8" x14ac:dyDescent="0.25">
      <c r="H9045" s="169"/>
    </row>
    <row r="9046" spans="8:8" x14ac:dyDescent="0.25">
      <c r="H9046" s="169"/>
    </row>
    <row r="9047" spans="8:8" x14ac:dyDescent="0.25">
      <c r="H9047" s="169"/>
    </row>
    <row r="9048" spans="8:8" x14ac:dyDescent="0.25">
      <c r="H9048" s="169"/>
    </row>
    <row r="9049" spans="8:8" x14ac:dyDescent="0.25">
      <c r="H9049" s="169"/>
    </row>
    <row r="9050" spans="8:8" x14ac:dyDescent="0.25">
      <c r="H9050" s="169"/>
    </row>
    <row r="9051" spans="8:8" x14ac:dyDescent="0.25">
      <c r="H9051" s="169"/>
    </row>
    <row r="9052" spans="8:8" x14ac:dyDescent="0.25">
      <c r="H9052" s="169"/>
    </row>
    <row r="9053" spans="8:8" x14ac:dyDescent="0.25">
      <c r="H9053" s="169"/>
    </row>
    <row r="9054" spans="8:8" x14ac:dyDescent="0.25">
      <c r="H9054" s="169"/>
    </row>
    <row r="9055" spans="8:8" x14ac:dyDescent="0.25">
      <c r="H9055" s="169"/>
    </row>
    <row r="9056" spans="8:8" x14ac:dyDescent="0.25">
      <c r="H9056" s="169"/>
    </row>
    <row r="9057" spans="8:8" x14ac:dyDescent="0.25">
      <c r="H9057" s="169"/>
    </row>
    <row r="9058" spans="8:8" x14ac:dyDescent="0.25">
      <c r="H9058" s="169"/>
    </row>
    <row r="9059" spans="8:8" x14ac:dyDescent="0.25">
      <c r="H9059" s="169"/>
    </row>
    <row r="9060" spans="8:8" x14ac:dyDescent="0.25">
      <c r="H9060" s="169"/>
    </row>
    <row r="9061" spans="8:8" x14ac:dyDescent="0.25">
      <c r="H9061" s="169"/>
    </row>
    <row r="9062" spans="8:8" x14ac:dyDescent="0.25">
      <c r="H9062" s="169"/>
    </row>
    <row r="9063" spans="8:8" x14ac:dyDescent="0.25">
      <c r="H9063" s="169"/>
    </row>
    <row r="9064" spans="8:8" x14ac:dyDescent="0.25">
      <c r="H9064" s="169"/>
    </row>
    <row r="9065" spans="8:8" x14ac:dyDescent="0.25">
      <c r="H9065" s="169"/>
    </row>
    <row r="9066" spans="8:8" x14ac:dyDescent="0.25">
      <c r="H9066" s="169"/>
    </row>
    <row r="9067" spans="8:8" x14ac:dyDescent="0.25">
      <c r="H9067" s="169"/>
    </row>
    <row r="9068" spans="8:8" x14ac:dyDescent="0.25">
      <c r="H9068" s="169"/>
    </row>
    <row r="9069" spans="8:8" x14ac:dyDescent="0.25">
      <c r="H9069" s="169"/>
    </row>
    <row r="9070" spans="8:8" x14ac:dyDescent="0.25">
      <c r="H9070" s="169"/>
    </row>
    <row r="9071" spans="8:8" x14ac:dyDescent="0.25">
      <c r="H9071" s="169"/>
    </row>
    <row r="9072" spans="8:8" x14ac:dyDescent="0.25">
      <c r="H9072" s="169"/>
    </row>
    <row r="9073" spans="8:8" x14ac:dyDescent="0.25">
      <c r="H9073" s="169"/>
    </row>
    <row r="9074" spans="8:8" x14ac:dyDescent="0.25">
      <c r="H9074" s="169"/>
    </row>
    <row r="9075" spans="8:8" x14ac:dyDescent="0.25">
      <c r="H9075" s="169"/>
    </row>
    <row r="9076" spans="8:8" x14ac:dyDescent="0.25">
      <c r="H9076" s="169"/>
    </row>
    <row r="9077" spans="8:8" x14ac:dyDescent="0.25">
      <c r="H9077" s="169"/>
    </row>
    <row r="9078" spans="8:8" x14ac:dyDescent="0.25">
      <c r="H9078" s="169"/>
    </row>
    <row r="9079" spans="8:8" x14ac:dyDescent="0.25">
      <c r="H9079" s="169"/>
    </row>
    <row r="9080" spans="8:8" x14ac:dyDescent="0.25">
      <c r="H9080" s="169"/>
    </row>
    <row r="9081" spans="8:8" x14ac:dyDescent="0.25">
      <c r="H9081" s="169"/>
    </row>
    <row r="9082" spans="8:8" x14ac:dyDescent="0.25">
      <c r="H9082" s="169"/>
    </row>
    <row r="9083" spans="8:8" x14ac:dyDescent="0.25">
      <c r="H9083" s="169"/>
    </row>
    <row r="9084" spans="8:8" x14ac:dyDescent="0.25">
      <c r="H9084" s="169"/>
    </row>
    <row r="9085" spans="8:8" x14ac:dyDescent="0.25">
      <c r="H9085" s="169"/>
    </row>
    <row r="9086" spans="8:8" x14ac:dyDescent="0.25">
      <c r="H9086" s="169"/>
    </row>
    <row r="9087" spans="8:8" x14ac:dyDescent="0.25">
      <c r="H9087" s="169"/>
    </row>
    <row r="9088" spans="8:8" x14ac:dyDescent="0.25">
      <c r="H9088" s="169"/>
    </row>
    <row r="9089" spans="8:8" x14ac:dyDescent="0.25">
      <c r="H9089" s="169"/>
    </row>
    <row r="9090" spans="8:8" x14ac:dyDescent="0.25">
      <c r="H9090" s="169"/>
    </row>
    <row r="9091" spans="8:8" x14ac:dyDescent="0.25">
      <c r="H9091" s="169"/>
    </row>
    <row r="9092" spans="8:8" x14ac:dyDescent="0.25">
      <c r="H9092" s="169"/>
    </row>
    <row r="9093" spans="8:8" x14ac:dyDescent="0.25">
      <c r="H9093" s="169"/>
    </row>
    <row r="9094" spans="8:8" x14ac:dyDescent="0.25">
      <c r="H9094" s="169"/>
    </row>
    <row r="9095" spans="8:8" x14ac:dyDescent="0.25">
      <c r="H9095" s="169"/>
    </row>
    <row r="9096" spans="8:8" x14ac:dyDescent="0.25">
      <c r="H9096" s="169"/>
    </row>
    <row r="9097" spans="8:8" x14ac:dyDescent="0.25">
      <c r="H9097" s="169"/>
    </row>
    <row r="9098" spans="8:8" x14ac:dyDescent="0.25">
      <c r="H9098" s="169"/>
    </row>
    <row r="9099" spans="8:8" x14ac:dyDescent="0.25">
      <c r="H9099" s="169"/>
    </row>
    <row r="9100" spans="8:8" x14ac:dyDescent="0.25">
      <c r="H9100" s="169"/>
    </row>
    <row r="9101" spans="8:8" x14ac:dyDescent="0.25">
      <c r="H9101" s="169"/>
    </row>
    <row r="9102" spans="8:8" x14ac:dyDescent="0.25">
      <c r="H9102" s="169"/>
    </row>
    <row r="9103" spans="8:8" x14ac:dyDescent="0.25">
      <c r="H9103" s="169"/>
    </row>
    <row r="9104" spans="8:8" x14ac:dyDescent="0.25">
      <c r="H9104" s="169"/>
    </row>
    <row r="9105" spans="8:8" x14ac:dyDescent="0.25">
      <c r="H9105" s="169"/>
    </row>
    <row r="9106" spans="8:8" x14ac:dyDescent="0.25">
      <c r="H9106" s="169"/>
    </row>
    <row r="9107" spans="8:8" x14ac:dyDescent="0.25">
      <c r="H9107" s="169"/>
    </row>
    <row r="9108" spans="8:8" x14ac:dyDescent="0.25">
      <c r="H9108" s="169"/>
    </row>
    <row r="9109" spans="8:8" x14ac:dyDescent="0.25">
      <c r="H9109" s="169"/>
    </row>
    <row r="9110" spans="8:8" x14ac:dyDescent="0.25">
      <c r="H9110" s="169"/>
    </row>
    <row r="9111" spans="8:8" x14ac:dyDescent="0.25">
      <c r="H9111" s="169"/>
    </row>
    <row r="9112" spans="8:8" x14ac:dyDescent="0.25">
      <c r="H9112" s="169"/>
    </row>
    <row r="9113" spans="8:8" x14ac:dyDescent="0.25">
      <c r="H9113" s="169"/>
    </row>
    <row r="9114" spans="8:8" x14ac:dyDescent="0.25">
      <c r="H9114" s="169"/>
    </row>
    <row r="9115" spans="8:8" x14ac:dyDescent="0.25">
      <c r="H9115" s="169"/>
    </row>
    <row r="9116" spans="8:8" x14ac:dyDescent="0.25">
      <c r="H9116" s="169"/>
    </row>
    <row r="9117" spans="8:8" x14ac:dyDescent="0.25">
      <c r="H9117" s="169"/>
    </row>
    <row r="9118" spans="8:8" x14ac:dyDescent="0.25">
      <c r="H9118" s="169"/>
    </row>
    <row r="9119" spans="8:8" x14ac:dyDescent="0.25">
      <c r="H9119" s="169"/>
    </row>
    <row r="9120" spans="8:8" x14ac:dyDescent="0.25">
      <c r="H9120" s="169"/>
    </row>
    <row r="9121" spans="8:8" x14ac:dyDescent="0.25">
      <c r="H9121" s="169"/>
    </row>
    <row r="9122" spans="8:8" x14ac:dyDescent="0.25">
      <c r="H9122" s="169"/>
    </row>
    <row r="9123" spans="8:8" x14ac:dyDescent="0.25">
      <c r="H9123" s="169"/>
    </row>
    <row r="9124" spans="8:8" x14ac:dyDescent="0.25">
      <c r="H9124" s="169"/>
    </row>
    <row r="9125" spans="8:8" x14ac:dyDescent="0.25">
      <c r="H9125" s="169"/>
    </row>
    <row r="9126" spans="8:8" x14ac:dyDescent="0.25">
      <c r="H9126" s="169"/>
    </row>
    <row r="9127" spans="8:8" x14ac:dyDescent="0.25">
      <c r="H9127" s="169"/>
    </row>
    <row r="9128" spans="8:8" x14ac:dyDescent="0.25">
      <c r="H9128" s="169"/>
    </row>
    <row r="9129" spans="8:8" x14ac:dyDescent="0.25">
      <c r="H9129" s="169"/>
    </row>
    <row r="9130" spans="8:8" x14ac:dyDescent="0.25">
      <c r="H9130" s="169"/>
    </row>
    <row r="9131" spans="8:8" x14ac:dyDescent="0.25">
      <c r="H9131" s="169"/>
    </row>
    <row r="9132" spans="8:8" x14ac:dyDescent="0.25">
      <c r="H9132" s="169"/>
    </row>
    <row r="9133" spans="8:8" x14ac:dyDescent="0.25">
      <c r="H9133" s="169"/>
    </row>
    <row r="9134" spans="8:8" x14ac:dyDescent="0.25">
      <c r="H9134" s="169"/>
    </row>
    <row r="9135" spans="8:8" x14ac:dyDescent="0.25">
      <c r="H9135" s="169"/>
    </row>
    <row r="9136" spans="8:8" x14ac:dyDescent="0.25">
      <c r="H9136" s="169"/>
    </row>
    <row r="9137" spans="8:8" x14ac:dyDescent="0.25">
      <c r="H9137" s="169"/>
    </row>
    <row r="9138" spans="8:8" x14ac:dyDescent="0.25">
      <c r="H9138" s="169"/>
    </row>
    <row r="9139" spans="8:8" x14ac:dyDescent="0.25">
      <c r="H9139" s="169"/>
    </row>
    <row r="9140" spans="8:8" x14ac:dyDescent="0.25">
      <c r="H9140" s="169"/>
    </row>
    <row r="9141" spans="8:8" x14ac:dyDescent="0.25">
      <c r="H9141" s="169"/>
    </row>
    <row r="9142" spans="8:8" x14ac:dyDescent="0.25">
      <c r="H9142" s="169"/>
    </row>
    <row r="9143" spans="8:8" x14ac:dyDescent="0.25">
      <c r="H9143" s="169"/>
    </row>
    <row r="9144" spans="8:8" x14ac:dyDescent="0.25">
      <c r="H9144" s="169"/>
    </row>
    <row r="9145" spans="8:8" x14ac:dyDescent="0.25">
      <c r="H9145" s="169"/>
    </row>
    <row r="9146" spans="8:8" x14ac:dyDescent="0.25">
      <c r="H9146" s="169"/>
    </row>
    <row r="9147" spans="8:8" x14ac:dyDescent="0.25">
      <c r="H9147" s="169"/>
    </row>
    <row r="9148" spans="8:8" x14ac:dyDescent="0.25">
      <c r="H9148" s="169"/>
    </row>
    <row r="9149" spans="8:8" x14ac:dyDescent="0.25">
      <c r="H9149" s="169"/>
    </row>
    <row r="9150" spans="8:8" x14ac:dyDescent="0.25">
      <c r="H9150" s="169"/>
    </row>
    <row r="9151" spans="8:8" x14ac:dyDescent="0.25">
      <c r="H9151" s="169"/>
    </row>
    <row r="9152" spans="8:8" x14ac:dyDescent="0.25">
      <c r="H9152" s="169"/>
    </row>
    <row r="9153" spans="8:8" x14ac:dyDescent="0.25">
      <c r="H9153" s="169"/>
    </row>
    <row r="9154" spans="8:8" x14ac:dyDescent="0.25">
      <c r="H9154" s="169"/>
    </row>
    <row r="9155" spans="8:8" x14ac:dyDescent="0.25">
      <c r="H9155" s="169"/>
    </row>
    <row r="9156" spans="8:8" x14ac:dyDescent="0.25">
      <c r="H9156" s="169"/>
    </row>
    <row r="9157" spans="8:8" x14ac:dyDescent="0.25">
      <c r="H9157" s="169"/>
    </row>
    <row r="9158" spans="8:8" x14ac:dyDescent="0.25">
      <c r="H9158" s="169"/>
    </row>
    <row r="9159" spans="8:8" x14ac:dyDescent="0.25">
      <c r="H9159" s="169"/>
    </row>
    <row r="9160" spans="8:8" x14ac:dyDescent="0.25">
      <c r="H9160" s="169"/>
    </row>
    <row r="9161" spans="8:8" x14ac:dyDescent="0.25">
      <c r="H9161" s="169"/>
    </row>
    <row r="9162" spans="8:8" x14ac:dyDescent="0.25">
      <c r="H9162" s="169"/>
    </row>
    <row r="9163" spans="8:8" x14ac:dyDescent="0.25">
      <c r="H9163" s="169"/>
    </row>
    <row r="9164" spans="8:8" x14ac:dyDescent="0.25">
      <c r="H9164" s="169"/>
    </row>
    <row r="9165" spans="8:8" x14ac:dyDescent="0.25">
      <c r="H9165" s="169"/>
    </row>
    <row r="9166" spans="8:8" x14ac:dyDescent="0.25">
      <c r="H9166" s="169"/>
    </row>
    <row r="9167" spans="8:8" x14ac:dyDescent="0.25">
      <c r="H9167" s="169"/>
    </row>
    <row r="9168" spans="8:8" x14ac:dyDescent="0.25">
      <c r="H9168" s="169"/>
    </row>
    <row r="9169" spans="8:8" x14ac:dyDescent="0.25">
      <c r="H9169" s="169"/>
    </row>
    <row r="9170" spans="8:8" x14ac:dyDescent="0.25">
      <c r="H9170" s="169"/>
    </row>
    <row r="9171" spans="8:8" x14ac:dyDescent="0.25">
      <c r="H9171" s="169"/>
    </row>
    <row r="9172" spans="8:8" x14ac:dyDescent="0.25">
      <c r="H9172" s="169"/>
    </row>
    <row r="9173" spans="8:8" x14ac:dyDescent="0.25">
      <c r="H9173" s="169"/>
    </row>
    <row r="9174" spans="8:8" x14ac:dyDescent="0.25">
      <c r="H9174" s="169"/>
    </row>
    <row r="9175" spans="8:8" x14ac:dyDescent="0.25">
      <c r="H9175" s="169"/>
    </row>
    <row r="9176" spans="8:8" x14ac:dyDescent="0.25">
      <c r="H9176" s="169"/>
    </row>
    <row r="9177" spans="8:8" x14ac:dyDescent="0.25">
      <c r="H9177" s="169"/>
    </row>
    <row r="9178" spans="8:8" x14ac:dyDescent="0.25">
      <c r="H9178" s="169"/>
    </row>
    <row r="9179" spans="8:8" x14ac:dyDescent="0.25">
      <c r="H9179" s="169"/>
    </row>
    <row r="9180" spans="8:8" x14ac:dyDescent="0.25">
      <c r="H9180" s="169"/>
    </row>
    <row r="9181" spans="8:8" x14ac:dyDescent="0.25">
      <c r="H9181" s="169"/>
    </row>
    <row r="9182" spans="8:8" x14ac:dyDescent="0.25">
      <c r="H9182" s="169"/>
    </row>
    <row r="9183" spans="8:8" x14ac:dyDescent="0.25">
      <c r="H9183" s="169"/>
    </row>
    <row r="9184" spans="8:8" x14ac:dyDescent="0.25">
      <c r="H9184" s="169"/>
    </row>
    <row r="9185" spans="8:8" x14ac:dyDescent="0.25">
      <c r="H9185" s="169"/>
    </row>
    <row r="9186" spans="8:8" x14ac:dyDescent="0.25">
      <c r="H9186" s="169"/>
    </row>
    <row r="9187" spans="8:8" x14ac:dyDescent="0.25">
      <c r="H9187" s="169"/>
    </row>
    <row r="9188" spans="8:8" x14ac:dyDescent="0.25">
      <c r="H9188" s="169"/>
    </row>
    <row r="9189" spans="8:8" x14ac:dyDescent="0.25">
      <c r="H9189" s="169"/>
    </row>
    <row r="9190" spans="8:8" x14ac:dyDescent="0.25">
      <c r="H9190" s="169"/>
    </row>
    <row r="9191" spans="8:8" x14ac:dyDescent="0.25">
      <c r="H9191" s="169"/>
    </row>
    <row r="9192" spans="8:8" x14ac:dyDescent="0.25">
      <c r="H9192" s="169"/>
    </row>
    <row r="9193" spans="8:8" x14ac:dyDescent="0.25">
      <c r="H9193" s="169"/>
    </row>
    <row r="9194" spans="8:8" x14ac:dyDescent="0.25">
      <c r="H9194" s="169"/>
    </row>
    <row r="9195" spans="8:8" x14ac:dyDescent="0.25">
      <c r="H9195" s="169"/>
    </row>
    <row r="9196" spans="8:8" x14ac:dyDescent="0.25">
      <c r="H9196" s="169"/>
    </row>
    <row r="9197" spans="8:8" x14ac:dyDescent="0.25">
      <c r="H9197" s="169"/>
    </row>
    <row r="9198" spans="8:8" x14ac:dyDescent="0.25">
      <c r="H9198" s="169"/>
    </row>
    <row r="9199" spans="8:8" x14ac:dyDescent="0.25">
      <c r="H9199" s="169"/>
    </row>
    <row r="9200" spans="8:8" x14ac:dyDescent="0.25">
      <c r="H9200" s="169"/>
    </row>
    <row r="9201" spans="8:8" x14ac:dyDescent="0.25">
      <c r="H9201" s="169"/>
    </row>
    <row r="9202" spans="8:8" x14ac:dyDescent="0.25">
      <c r="H9202" s="169"/>
    </row>
    <row r="9203" spans="8:8" x14ac:dyDescent="0.25">
      <c r="H9203" s="169"/>
    </row>
    <row r="9204" spans="8:8" x14ac:dyDescent="0.25">
      <c r="H9204" s="169"/>
    </row>
    <row r="9205" spans="8:8" x14ac:dyDescent="0.25">
      <c r="H9205" s="169"/>
    </row>
    <row r="9206" spans="8:8" x14ac:dyDescent="0.25">
      <c r="H9206" s="169"/>
    </row>
    <row r="9207" spans="8:8" x14ac:dyDescent="0.25">
      <c r="H9207" s="169"/>
    </row>
    <row r="9208" spans="8:8" x14ac:dyDescent="0.25">
      <c r="H9208" s="169"/>
    </row>
    <row r="9209" spans="8:8" x14ac:dyDescent="0.25">
      <c r="H9209" s="169"/>
    </row>
    <row r="9210" spans="8:8" x14ac:dyDescent="0.25">
      <c r="H9210" s="169"/>
    </row>
    <row r="9211" spans="8:8" x14ac:dyDescent="0.25">
      <c r="H9211" s="169"/>
    </row>
    <row r="9212" spans="8:8" x14ac:dyDescent="0.25">
      <c r="H9212" s="169"/>
    </row>
    <row r="9213" spans="8:8" x14ac:dyDescent="0.25">
      <c r="H9213" s="169"/>
    </row>
    <row r="9214" spans="8:8" x14ac:dyDescent="0.25">
      <c r="H9214" s="169"/>
    </row>
    <row r="9215" spans="8:8" x14ac:dyDescent="0.25">
      <c r="H9215" s="169"/>
    </row>
    <row r="9216" spans="8:8" x14ac:dyDescent="0.25">
      <c r="H9216" s="169"/>
    </row>
    <row r="9217" spans="8:8" x14ac:dyDescent="0.25">
      <c r="H9217" s="169"/>
    </row>
    <row r="9218" spans="8:8" x14ac:dyDescent="0.25">
      <c r="H9218" s="169"/>
    </row>
    <row r="9219" spans="8:8" x14ac:dyDescent="0.25">
      <c r="H9219" s="169"/>
    </row>
    <row r="9220" spans="8:8" x14ac:dyDescent="0.25">
      <c r="H9220" s="169"/>
    </row>
    <row r="9221" spans="8:8" x14ac:dyDescent="0.25">
      <c r="H9221" s="169"/>
    </row>
    <row r="9222" spans="8:8" x14ac:dyDescent="0.25">
      <c r="H9222" s="169"/>
    </row>
    <row r="9223" spans="8:8" x14ac:dyDescent="0.25">
      <c r="H9223" s="169"/>
    </row>
    <row r="9224" spans="8:8" x14ac:dyDescent="0.25">
      <c r="H9224" s="169"/>
    </row>
    <row r="9225" spans="8:8" x14ac:dyDescent="0.25">
      <c r="H9225" s="169"/>
    </row>
    <row r="9226" spans="8:8" x14ac:dyDescent="0.25">
      <c r="H9226" s="169"/>
    </row>
    <row r="9227" spans="8:8" x14ac:dyDescent="0.25">
      <c r="H9227" s="169"/>
    </row>
    <row r="9228" spans="8:8" x14ac:dyDescent="0.25">
      <c r="H9228" s="169"/>
    </row>
    <row r="9229" spans="8:8" x14ac:dyDescent="0.25">
      <c r="H9229" s="169"/>
    </row>
    <row r="9230" spans="8:8" x14ac:dyDescent="0.25">
      <c r="H9230" s="169"/>
    </row>
    <row r="9231" spans="8:8" x14ac:dyDescent="0.25">
      <c r="H9231" s="169"/>
    </row>
    <row r="9232" spans="8:8" x14ac:dyDescent="0.25">
      <c r="H9232" s="169"/>
    </row>
    <row r="9233" spans="8:8" x14ac:dyDescent="0.25">
      <c r="H9233" s="169"/>
    </row>
    <row r="9234" spans="8:8" x14ac:dyDescent="0.25">
      <c r="H9234" s="169"/>
    </row>
    <row r="9235" spans="8:8" x14ac:dyDescent="0.25">
      <c r="H9235" s="169"/>
    </row>
    <row r="9236" spans="8:8" x14ac:dyDescent="0.25">
      <c r="H9236" s="169"/>
    </row>
    <row r="9237" spans="8:8" x14ac:dyDescent="0.25">
      <c r="H9237" s="169"/>
    </row>
    <row r="9238" spans="8:8" x14ac:dyDescent="0.25">
      <c r="H9238" s="169"/>
    </row>
    <row r="9239" spans="8:8" x14ac:dyDescent="0.25">
      <c r="H9239" s="169"/>
    </row>
    <row r="9240" spans="8:8" x14ac:dyDescent="0.25">
      <c r="H9240" s="169"/>
    </row>
    <row r="9241" spans="8:8" x14ac:dyDescent="0.25">
      <c r="H9241" s="169"/>
    </row>
    <row r="9242" spans="8:8" x14ac:dyDescent="0.25">
      <c r="H9242" s="169"/>
    </row>
    <row r="9243" spans="8:8" x14ac:dyDescent="0.25">
      <c r="H9243" s="169"/>
    </row>
    <row r="9244" spans="8:8" x14ac:dyDescent="0.25">
      <c r="H9244" s="169"/>
    </row>
    <row r="9245" spans="8:8" x14ac:dyDescent="0.25">
      <c r="H9245" s="169"/>
    </row>
    <row r="9246" spans="8:8" x14ac:dyDescent="0.25">
      <c r="H9246" s="169"/>
    </row>
    <row r="9247" spans="8:8" x14ac:dyDescent="0.25">
      <c r="H9247" s="169"/>
    </row>
    <row r="9248" spans="8:8" x14ac:dyDescent="0.25">
      <c r="H9248" s="169"/>
    </row>
    <row r="9249" spans="8:8" x14ac:dyDescent="0.25">
      <c r="H9249" s="169"/>
    </row>
    <row r="9250" spans="8:8" x14ac:dyDescent="0.25">
      <c r="H9250" s="169"/>
    </row>
    <row r="9251" spans="8:8" x14ac:dyDescent="0.25">
      <c r="H9251" s="169"/>
    </row>
    <row r="9252" spans="8:8" x14ac:dyDescent="0.25">
      <c r="H9252" s="169"/>
    </row>
    <row r="9253" spans="8:8" x14ac:dyDescent="0.25">
      <c r="H9253" s="169"/>
    </row>
    <row r="9254" spans="8:8" x14ac:dyDescent="0.25">
      <c r="H9254" s="169"/>
    </row>
    <row r="9255" spans="8:8" x14ac:dyDescent="0.25">
      <c r="H9255" s="169"/>
    </row>
    <row r="9256" spans="8:8" x14ac:dyDescent="0.25">
      <c r="H9256" s="169"/>
    </row>
    <row r="9257" spans="8:8" x14ac:dyDescent="0.25">
      <c r="H9257" s="169"/>
    </row>
    <row r="9258" spans="8:8" x14ac:dyDescent="0.25">
      <c r="H9258" s="169"/>
    </row>
    <row r="9259" spans="8:8" x14ac:dyDescent="0.25">
      <c r="H9259" s="169"/>
    </row>
    <row r="9260" spans="8:8" x14ac:dyDescent="0.25">
      <c r="H9260" s="169"/>
    </row>
    <row r="9261" spans="8:8" x14ac:dyDescent="0.25">
      <c r="H9261" s="169"/>
    </row>
    <row r="9262" spans="8:8" x14ac:dyDescent="0.25">
      <c r="H9262" s="169"/>
    </row>
    <row r="9263" spans="8:8" x14ac:dyDescent="0.25">
      <c r="H9263" s="169"/>
    </row>
    <row r="9264" spans="8:8" x14ac:dyDescent="0.25">
      <c r="H9264" s="169"/>
    </row>
    <row r="9265" spans="8:8" x14ac:dyDescent="0.25">
      <c r="H9265" s="169"/>
    </row>
    <row r="9266" spans="8:8" x14ac:dyDescent="0.25">
      <c r="H9266" s="169"/>
    </row>
    <row r="9267" spans="8:8" x14ac:dyDescent="0.25">
      <c r="H9267" s="169"/>
    </row>
    <row r="9268" spans="8:8" x14ac:dyDescent="0.25">
      <c r="H9268" s="169"/>
    </row>
    <row r="9269" spans="8:8" x14ac:dyDescent="0.25">
      <c r="H9269" s="169"/>
    </row>
    <row r="9270" spans="8:8" x14ac:dyDescent="0.25">
      <c r="H9270" s="169"/>
    </row>
    <row r="9271" spans="8:8" x14ac:dyDescent="0.25">
      <c r="H9271" s="169"/>
    </row>
    <row r="9272" spans="8:8" x14ac:dyDescent="0.25">
      <c r="H9272" s="169"/>
    </row>
    <row r="9273" spans="8:8" x14ac:dyDescent="0.25">
      <c r="H9273" s="169"/>
    </row>
    <row r="9274" spans="8:8" x14ac:dyDescent="0.25">
      <c r="H9274" s="169"/>
    </row>
    <row r="9275" spans="8:8" x14ac:dyDescent="0.25">
      <c r="H9275" s="169"/>
    </row>
    <row r="9276" spans="8:8" x14ac:dyDescent="0.25">
      <c r="H9276" s="169"/>
    </row>
    <row r="9277" spans="8:8" x14ac:dyDescent="0.25">
      <c r="H9277" s="169"/>
    </row>
    <row r="9278" spans="8:8" x14ac:dyDescent="0.25">
      <c r="H9278" s="169"/>
    </row>
    <row r="9279" spans="8:8" x14ac:dyDescent="0.25">
      <c r="H9279" s="169"/>
    </row>
    <row r="9280" spans="8:8" x14ac:dyDescent="0.25">
      <c r="H9280" s="169"/>
    </row>
    <row r="9281" spans="8:8" x14ac:dyDescent="0.25">
      <c r="H9281" s="169"/>
    </row>
    <row r="9282" spans="8:8" x14ac:dyDescent="0.25">
      <c r="H9282" s="169"/>
    </row>
    <row r="9283" spans="8:8" x14ac:dyDescent="0.25">
      <c r="H9283" s="169"/>
    </row>
    <row r="9284" spans="8:8" x14ac:dyDescent="0.25">
      <c r="H9284" s="169"/>
    </row>
    <row r="9285" spans="8:8" x14ac:dyDescent="0.25">
      <c r="H9285" s="169"/>
    </row>
    <row r="9286" spans="8:8" x14ac:dyDescent="0.25">
      <c r="H9286" s="169"/>
    </row>
    <row r="9287" spans="8:8" x14ac:dyDescent="0.25">
      <c r="H9287" s="169"/>
    </row>
    <row r="9288" spans="8:8" x14ac:dyDescent="0.25">
      <c r="H9288" s="169"/>
    </row>
    <row r="9289" spans="8:8" x14ac:dyDescent="0.25">
      <c r="H9289" s="169"/>
    </row>
    <row r="9290" spans="8:8" x14ac:dyDescent="0.25">
      <c r="H9290" s="169"/>
    </row>
    <row r="9291" spans="8:8" x14ac:dyDescent="0.25">
      <c r="H9291" s="169"/>
    </row>
    <row r="9292" spans="8:8" x14ac:dyDescent="0.25">
      <c r="H9292" s="169"/>
    </row>
    <row r="9293" spans="8:8" x14ac:dyDescent="0.25">
      <c r="H9293" s="169"/>
    </row>
    <row r="9294" spans="8:8" x14ac:dyDescent="0.25">
      <c r="H9294" s="169"/>
    </row>
    <row r="9295" spans="8:8" x14ac:dyDescent="0.25">
      <c r="H9295" s="169"/>
    </row>
    <row r="9296" spans="8:8" x14ac:dyDescent="0.25">
      <c r="H9296" s="169"/>
    </row>
    <row r="9297" spans="8:8" x14ac:dyDescent="0.25">
      <c r="H9297" s="169"/>
    </row>
    <row r="9298" spans="8:8" x14ac:dyDescent="0.25">
      <c r="H9298" s="169"/>
    </row>
    <row r="9299" spans="8:8" x14ac:dyDescent="0.25">
      <c r="H9299" s="169"/>
    </row>
    <row r="9300" spans="8:8" x14ac:dyDescent="0.25">
      <c r="H9300" s="169"/>
    </row>
    <row r="9301" spans="8:8" x14ac:dyDescent="0.25">
      <c r="H9301" s="169"/>
    </row>
    <row r="9302" spans="8:8" x14ac:dyDescent="0.25">
      <c r="H9302" s="169"/>
    </row>
    <row r="9303" spans="8:8" x14ac:dyDescent="0.25">
      <c r="H9303" s="169"/>
    </row>
    <row r="9304" spans="8:8" x14ac:dyDescent="0.25">
      <c r="H9304" s="169"/>
    </row>
    <row r="9305" spans="8:8" x14ac:dyDescent="0.25">
      <c r="H9305" s="169"/>
    </row>
    <row r="9306" spans="8:8" x14ac:dyDescent="0.25">
      <c r="H9306" s="169"/>
    </row>
    <row r="9307" spans="8:8" x14ac:dyDescent="0.25">
      <c r="H9307" s="169"/>
    </row>
    <row r="9308" spans="8:8" x14ac:dyDescent="0.25">
      <c r="H9308" s="169"/>
    </row>
    <row r="9309" spans="8:8" x14ac:dyDescent="0.25">
      <c r="H9309" s="169"/>
    </row>
    <row r="9310" spans="8:8" x14ac:dyDescent="0.25">
      <c r="H9310" s="169"/>
    </row>
    <row r="9311" spans="8:8" x14ac:dyDescent="0.25">
      <c r="H9311" s="169"/>
    </row>
    <row r="9312" spans="8:8" x14ac:dyDescent="0.25">
      <c r="H9312" s="169"/>
    </row>
    <row r="9313" spans="8:8" x14ac:dyDescent="0.25">
      <c r="H9313" s="169"/>
    </row>
    <row r="9314" spans="8:8" x14ac:dyDescent="0.25">
      <c r="H9314" s="169"/>
    </row>
    <row r="9315" spans="8:8" x14ac:dyDescent="0.25">
      <c r="H9315" s="169"/>
    </row>
    <row r="9316" spans="8:8" x14ac:dyDescent="0.25">
      <c r="H9316" s="169"/>
    </row>
    <row r="9317" spans="8:8" x14ac:dyDescent="0.25">
      <c r="H9317" s="169"/>
    </row>
    <row r="9318" spans="8:8" x14ac:dyDescent="0.25">
      <c r="H9318" s="169"/>
    </row>
    <row r="9319" spans="8:8" x14ac:dyDescent="0.25">
      <c r="H9319" s="169"/>
    </row>
    <row r="9320" spans="8:8" x14ac:dyDescent="0.25">
      <c r="H9320" s="169"/>
    </row>
    <row r="9321" spans="8:8" x14ac:dyDescent="0.25">
      <c r="H9321" s="169"/>
    </row>
    <row r="9322" spans="8:8" x14ac:dyDescent="0.25">
      <c r="H9322" s="169"/>
    </row>
    <row r="9323" spans="8:8" x14ac:dyDescent="0.25">
      <c r="H9323" s="169"/>
    </row>
    <row r="9324" spans="8:8" x14ac:dyDescent="0.25">
      <c r="H9324" s="169"/>
    </row>
    <row r="9325" spans="8:8" x14ac:dyDescent="0.25">
      <c r="H9325" s="169"/>
    </row>
    <row r="9326" spans="8:8" x14ac:dyDescent="0.25">
      <c r="H9326" s="169"/>
    </row>
    <row r="9327" spans="8:8" x14ac:dyDescent="0.25">
      <c r="H9327" s="169"/>
    </row>
    <row r="9328" spans="8:8" x14ac:dyDescent="0.25">
      <c r="H9328" s="169"/>
    </row>
    <row r="9329" spans="8:8" x14ac:dyDescent="0.25">
      <c r="H9329" s="169"/>
    </row>
    <row r="9330" spans="8:8" x14ac:dyDescent="0.25">
      <c r="H9330" s="169"/>
    </row>
    <row r="9331" spans="8:8" x14ac:dyDescent="0.25">
      <c r="H9331" s="169"/>
    </row>
    <row r="9332" spans="8:8" x14ac:dyDescent="0.25">
      <c r="H9332" s="169"/>
    </row>
    <row r="9333" spans="8:8" x14ac:dyDescent="0.25">
      <c r="H9333" s="169"/>
    </row>
    <row r="9334" spans="8:8" x14ac:dyDescent="0.25">
      <c r="H9334" s="169"/>
    </row>
    <row r="9335" spans="8:8" x14ac:dyDescent="0.25">
      <c r="H9335" s="169"/>
    </row>
    <row r="9336" spans="8:8" x14ac:dyDescent="0.25">
      <c r="H9336" s="169"/>
    </row>
    <row r="9337" spans="8:8" x14ac:dyDescent="0.25">
      <c r="H9337" s="169"/>
    </row>
    <row r="9338" spans="8:8" x14ac:dyDescent="0.25">
      <c r="H9338" s="169"/>
    </row>
    <row r="9339" spans="8:8" x14ac:dyDescent="0.25">
      <c r="H9339" s="169"/>
    </row>
    <row r="9340" spans="8:8" x14ac:dyDescent="0.25">
      <c r="H9340" s="169"/>
    </row>
    <row r="9341" spans="8:8" x14ac:dyDescent="0.25">
      <c r="H9341" s="169"/>
    </row>
    <row r="9342" spans="8:8" x14ac:dyDescent="0.25">
      <c r="H9342" s="169"/>
    </row>
    <row r="9343" spans="8:8" x14ac:dyDescent="0.25">
      <c r="H9343" s="169"/>
    </row>
    <row r="9344" spans="8:8" x14ac:dyDescent="0.25">
      <c r="H9344" s="169"/>
    </row>
    <row r="9345" spans="8:8" x14ac:dyDescent="0.25">
      <c r="H9345" s="169"/>
    </row>
    <row r="9346" spans="8:8" x14ac:dyDescent="0.25">
      <c r="H9346" s="169"/>
    </row>
    <row r="9347" spans="8:8" x14ac:dyDescent="0.25">
      <c r="H9347" s="169"/>
    </row>
    <row r="9348" spans="8:8" x14ac:dyDescent="0.25">
      <c r="H9348" s="169"/>
    </row>
    <row r="9349" spans="8:8" x14ac:dyDescent="0.25">
      <c r="H9349" s="169"/>
    </row>
    <row r="9350" spans="8:8" x14ac:dyDescent="0.25">
      <c r="H9350" s="169"/>
    </row>
    <row r="9351" spans="8:8" x14ac:dyDescent="0.25">
      <c r="H9351" s="169"/>
    </row>
    <row r="9352" spans="8:8" x14ac:dyDescent="0.25">
      <c r="H9352" s="169"/>
    </row>
    <row r="9353" spans="8:8" x14ac:dyDescent="0.25">
      <c r="H9353" s="169"/>
    </row>
    <row r="9354" spans="8:8" x14ac:dyDescent="0.25">
      <c r="H9354" s="169"/>
    </row>
    <row r="9355" spans="8:8" x14ac:dyDescent="0.25">
      <c r="H9355" s="169"/>
    </row>
    <row r="9356" spans="8:8" x14ac:dyDescent="0.25">
      <c r="H9356" s="169"/>
    </row>
    <row r="9357" spans="8:8" x14ac:dyDescent="0.25">
      <c r="H9357" s="169"/>
    </row>
    <row r="9358" spans="8:8" x14ac:dyDescent="0.25">
      <c r="H9358" s="169"/>
    </row>
    <row r="9359" spans="8:8" x14ac:dyDescent="0.25">
      <c r="H9359" s="169"/>
    </row>
    <row r="9360" spans="8:8" x14ac:dyDescent="0.25">
      <c r="H9360" s="169"/>
    </row>
    <row r="9361" spans="8:8" x14ac:dyDescent="0.25">
      <c r="H9361" s="169"/>
    </row>
    <row r="9362" spans="8:8" x14ac:dyDescent="0.25">
      <c r="H9362" s="169"/>
    </row>
    <row r="9363" spans="8:8" x14ac:dyDescent="0.25">
      <c r="H9363" s="169"/>
    </row>
    <row r="9364" spans="8:8" x14ac:dyDescent="0.25">
      <c r="H9364" s="169"/>
    </row>
    <row r="9365" spans="8:8" x14ac:dyDescent="0.25">
      <c r="H9365" s="169"/>
    </row>
    <row r="9366" spans="8:8" x14ac:dyDescent="0.25">
      <c r="H9366" s="169"/>
    </row>
    <row r="9367" spans="8:8" x14ac:dyDescent="0.25">
      <c r="H9367" s="169"/>
    </row>
    <row r="9368" spans="8:8" x14ac:dyDescent="0.25">
      <c r="H9368" s="169"/>
    </row>
    <row r="9369" spans="8:8" x14ac:dyDescent="0.25">
      <c r="H9369" s="169"/>
    </row>
    <row r="9370" spans="8:8" x14ac:dyDescent="0.25">
      <c r="H9370" s="169"/>
    </row>
    <row r="9371" spans="8:8" x14ac:dyDescent="0.25">
      <c r="H9371" s="169"/>
    </row>
    <row r="9372" spans="8:8" x14ac:dyDescent="0.25">
      <c r="H9372" s="169"/>
    </row>
    <row r="9373" spans="8:8" x14ac:dyDescent="0.25">
      <c r="H9373" s="169"/>
    </row>
    <row r="9374" spans="8:8" x14ac:dyDescent="0.25">
      <c r="H9374" s="169"/>
    </row>
    <row r="9375" spans="8:8" x14ac:dyDescent="0.25">
      <c r="H9375" s="169"/>
    </row>
    <row r="9376" spans="8:8" x14ac:dyDescent="0.25">
      <c r="H9376" s="169"/>
    </row>
    <row r="9377" spans="8:8" x14ac:dyDescent="0.25">
      <c r="H9377" s="169"/>
    </row>
    <row r="9378" spans="8:8" x14ac:dyDescent="0.25">
      <c r="H9378" s="169"/>
    </row>
    <row r="9379" spans="8:8" x14ac:dyDescent="0.25">
      <c r="H9379" s="169"/>
    </row>
    <row r="9380" spans="8:8" x14ac:dyDescent="0.25">
      <c r="H9380" s="169"/>
    </row>
    <row r="9381" spans="8:8" x14ac:dyDescent="0.25">
      <c r="H9381" s="169"/>
    </row>
    <row r="9382" spans="8:8" x14ac:dyDescent="0.25">
      <c r="H9382" s="169"/>
    </row>
    <row r="9383" spans="8:8" x14ac:dyDescent="0.25">
      <c r="H9383" s="169"/>
    </row>
    <row r="9384" spans="8:8" x14ac:dyDescent="0.25">
      <c r="H9384" s="169"/>
    </row>
    <row r="9385" spans="8:8" x14ac:dyDescent="0.25">
      <c r="H9385" s="169"/>
    </row>
    <row r="9386" spans="8:8" x14ac:dyDescent="0.25">
      <c r="H9386" s="169"/>
    </row>
    <row r="9387" spans="8:8" x14ac:dyDescent="0.25">
      <c r="H9387" s="169"/>
    </row>
    <row r="9388" spans="8:8" x14ac:dyDescent="0.25">
      <c r="H9388" s="169"/>
    </row>
    <row r="9389" spans="8:8" x14ac:dyDescent="0.25">
      <c r="H9389" s="169"/>
    </row>
    <row r="9390" spans="8:8" x14ac:dyDescent="0.25">
      <c r="H9390" s="169"/>
    </row>
    <row r="9391" spans="8:8" x14ac:dyDescent="0.25">
      <c r="H9391" s="169"/>
    </row>
    <row r="9392" spans="8:8" x14ac:dyDescent="0.25">
      <c r="H9392" s="169"/>
    </row>
    <row r="9393" spans="8:8" x14ac:dyDescent="0.25">
      <c r="H9393" s="169"/>
    </row>
    <row r="9394" spans="8:8" x14ac:dyDescent="0.25">
      <c r="H9394" s="169"/>
    </row>
    <row r="9395" spans="8:8" x14ac:dyDescent="0.25">
      <c r="H9395" s="169"/>
    </row>
    <row r="9396" spans="8:8" x14ac:dyDescent="0.25">
      <c r="H9396" s="169"/>
    </row>
    <row r="9397" spans="8:8" x14ac:dyDescent="0.25">
      <c r="H9397" s="169"/>
    </row>
    <row r="9398" spans="8:8" x14ac:dyDescent="0.25">
      <c r="H9398" s="169"/>
    </row>
    <row r="9399" spans="8:8" x14ac:dyDescent="0.25">
      <c r="H9399" s="169"/>
    </row>
    <row r="9400" spans="8:8" x14ac:dyDescent="0.25">
      <c r="H9400" s="169"/>
    </row>
    <row r="9401" spans="8:8" x14ac:dyDescent="0.25">
      <c r="H9401" s="169"/>
    </row>
    <row r="9402" spans="8:8" x14ac:dyDescent="0.25">
      <c r="H9402" s="169"/>
    </row>
    <row r="9403" spans="8:8" x14ac:dyDescent="0.25">
      <c r="H9403" s="169"/>
    </row>
    <row r="9404" spans="8:8" x14ac:dyDescent="0.25">
      <c r="H9404" s="169"/>
    </row>
    <row r="9405" spans="8:8" x14ac:dyDescent="0.25">
      <c r="H9405" s="169"/>
    </row>
    <row r="9406" spans="8:8" x14ac:dyDescent="0.25">
      <c r="H9406" s="169"/>
    </row>
    <row r="9407" spans="8:8" x14ac:dyDescent="0.25">
      <c r="H9407" s="169"/>
    </row>
    <row r="9408" spans="8:8" x14ac:dyDescent="0.25">
      <c r="H9408" s="169"/>
    </row>
    <row r="9409" spans="8:8" x14ac:dyDescent="0.25">
      <c r="H9409" s="169"/>
    </row>
    <row r="9410" spans="8:8" x14ac:dyDescent="0.25">
      <c r="H9410" s="169"/>
    </row>
    <row r="9411" spans="8:8" x14ac:dyDescent="0.25">
      <c r="H9411" s="169"/>
    </row>
    <row r="9412" spans="8:8" x14ac:dyDescent="0.25">
      <c r="H9412" s="169"/>
    </row>
    <row r="9413" spans="8:8" x14ac:dyDescent="0.25">
      <c r="H9413" s="169"/>
    </row>
    <row r="9414" spans="8:8" x14ac:dyDescent="0.25">
      <c r="H9414" s="169"/>
    </row>
    <row r="9415" spans="8:8" x14ac:dyDescent="0.25">
      <c r="H9415" s="169"/>
    </row>
    <row r="9416" spans="8:8" x14ac:dyDescent="0.25">
      <c r="H9416" s="169"/>
    </row>
    <row r="9417" spans="8:8" x14ac:dyDescent="0.25">
      <c r="H9417" s="169"/>
    </row>
    <row r="9418" spans="8:8" x14ac:dyDescent="0.25">
      <c r="H9418" s="169"/>
    </row>
    <row r="9419" spans="8:8" x14ac:dyDescent="0.25">
      <c r="H9419" s="169"/>
    </row>
    <row r="9420" spans="8:8" x14ac:dyDescent="0.25">
      <c r="H9420" s="169"/>
    </row>
    <row r="9421" spans="8:8" x14ac:dyDescent="0.25">
      <c r="H9421" s="169"/>
    </row>
    <row r="9422" spans="8:8" x14ac:dyDescent="0.25">
      <c r="H9422" s="169"/>
    </row>
    <row r="9423" spans="8:8" x14ac:dyDescent="0.25">
      <c r="H9423" s="169"/>
    </row>
    <row r="9424" spans="8:8" x14ac:dyDescent="0.25">
      <c r="H9424" s="169"/>
    </row>
    <row r="9425" spans="8:8" x14ac:dyDescent="0.25">
      <c r="H9425" s="169"/>
    </row>
    <row r="9426" spans="8:8" x14ac:dyDescent="0.25">
      <c r="H9426" s="169"/>
    </row>
    <row r="9427" spans="8:8" x14ac:dyDescent="0.25">
      <c r="H9427" s="169"/>
    </row>
    <row r="9428" spans="8:8" x14ac:dyDescent="0.25">
      <c r="H9428" s="169"/>
    </row>
    <row r="9429" spans="8:8" x14ac:dyDescent="0.25">
      <c r="H9429" s="169"/>
    </row>
    <row r="9430" spans="8:8" x14ac:dyDescent="0.25">
      <c r="H9430" s="169"/>
    </row>
    <row r="9431" spans="8:8" x14ac:dyDescent="0.25">
      <c r="H9431" s="169"/>
    </row>
    <row r="9432" spans="8:8" x14ac:dyDescent="0.25">
      <c r="H9432" s="169"/>
    </row>
    <row r="9433" spans="8:8" x14ac:dyDescent="0.25">
      <c r="H9433" s="169"/>
    </row>
    <row r="9434" spans="8:8" x14ac:dyDescent="0.25">
      <c r="H9434" s="169"/>
    </row>
    <row r="9435" spans="8:8" x14ac:dyDescent="0.25">
      <c r="H9435" s="169"/>
    </row>
    <row r="9436" spans="8:8" x14ac:dyDescent="0.25">
      <c r="H9436" s="169"/>
    </row>
    <row r="9437" spans="8:8" x14ac:dyDescent="0.25">
      <c r="H9437" s="169"/>
    </row>
    <row r="9438" spans="8:8" x14ac:dyDescent="0.25">
      <c r="H9438" s="169"/>
    </row>
    <row r="9439" spans="8:8" x14ac:dyDescent="0.25">
      <c r="H9439" s="169"/>
    </row>
    <row r="9440" spans="8:8" x14ac:dyDescent="0.25">
      <c r="H9440" s="169"/>
    </row>
    <row r="9441" spans="8:8" x14ac:dyDescent="0.25">
      <c r="H9441" s="169"/>
    </row>
    <row r="9442" spans="8:8" x14ac:dyDescent="0.25">
      <c r="H9442" s="169"/>
    </row>
    <row r="9443" spans="8:8" x14ac:dyDescent="0.25">
      <c r="H9443" s="169"/>
    </row>
    <row r="9444" spans="8:8" x14ac:dyDescent="0.25">
      <c r="H9444" s="169"/>
    </row>
    <row r="9445" spans="8:8" x14ac:dyDescent="0.25">
      <c r="H9445" s="169"/>
    </row>
    <row r="9446" spans="8:8" x14ac:dyDescent="0.25">
      <c r="H9446" s="169"/>
    </row>
    <row r="9447" spans="8:8" x14ac:dyDescent="0.25">
      <c r="H9447" s="169"/>
    </row>
    <row r="9448" spans="8:8" x14ac:dyDescent="0.25">
      <c r="H9448" s="169"/>
    </row>
    <row r="9449" spans="8:8" x14ac:dyDescent="0.25">
      <c r="H9449" s="169"/>
    </row>
    <row r="9450" spans="8:8" x14ac:dyDescent="0.25">
      <c r="H9450" s="169"/>
    </row>
    <row r="9451" spans="8:8" x14ac:dyDescent="0.25">
      <c r="H9451" s="169"/>
    </row>
    <row r="9452" spans="8:8" x14ac:dyDescent="0.25">
      <c r="H9452" s="169"/>
    </row>
    <row r="9453" spans="8:8" x14ac:dyDescent="0.25">
      <c r="H9453" s="169"/>
    </row>
    <row r="9454" spans="8:8" x14ac:dyDescent="0.25">
      <c r="H9454" s="169"/>
    </row>
    <row r="9455" spans="8:8" x14ac:dyDescent="0.25">
      <c r="H9455" s="169"/>
    </row>
    <row r="9456" spans="8:8" x14ac:dyDescent="0.25">
      <c r="H9456" s="169"/>
    </row>
    <row r="9457" spans="8:8" x14ac:dyDescent="0.25">
      <c r="H9457" s="169"/>
    </row>
    <row r="9458" spans="8:8" x14ac:dyDescent="0.25">
      <c r="H9458" s="169"/>
    </row>
    <row r="9459" spans="8:8" x14ac:dyDescent="0.25">
      <c r="H9459" s="169"/>
    </row>
    <row r="9460" spans="8:8" x14ac:dyDescent="0.25">
      <c r="H9460" s="169"/>
    </row>
    <row r="9461" spans="8:8" x14ac:dyDescent="0.25">
      <c r="H9461" s="169"/>
    </row>
    <row r="9462" spans="8:8" x14ac:dyDescent="0.25">
      <c r="H9462" s="169"/>
    </row>
    <row r="9463" spans="8:8" x14ac:dyDescent="0.25">
      <c r="H9463" s="169"/>
    </row>
    <row r="9464" spans="8:8" x14ac:dyDescent="0.25">
      <c r="H9464" s="169"/>
    </row>
    <row r="9465" spans="8:8" x14ac:dyDescent="0.25">
      <c r="H9465" s="169"/>
    </row>
    <row r="9466" spans="8:8" x14ac:dyDescent="0.25">
      <c r="H9466" s="169"/>
    </row>
    <row r="9467" spans="8:8" x14ac:dyDescent="0.25">
      <c r="H9467" s="169"/>
    </row>
    <row r="9468" spans="8:8" x14ac:dyDescent="0.25">
      <c r="H9468" s="169"/>
    </row>
    <row r="9469" spans="8:8" x14ac:dyDescent="0.25">
      <c r="H9469" s="169"/>
    </row>
    <row r="9470" spans="8:8" x14ac:dyDescent="0.25">
      <c r="H9470" s="169"/>
    </row>
    <row r="9471" spans="8:8" x14ac:dyDescent="0.25">
      <c r="H9471" s="169"/>
    </row>
    <row r="9472" spans="8:8" x14ac:dyDescent="0.25">
      <c r="H9472" s="169"/>
    </row>
    <row r="9473" spans="8:8" x14ac:dyDescent="0.25">
      <c r="H9473" s="169"/>
    </row>
    <row r="9474" spans="8:8" x14ac:dyDescent="0.25">
      <c r="H9474" s="169"/>
    </row>
    <row r="9475" spans="8:8" x14ac:dyDescent="0.25">
      <c r="H9475" s="169"/>
    </row>
    <row r="9476" spans="8:8" x14ac:dyDescent="0.25">
      <c r="H9476" s="169"/>
    </row>
    <row r="9477" spans="8:8" x14ac:dyDescent="0.25">
      <c r="H9477" s="169"/>
    </row>
    <row r="9478" spans="8:8" x14ac:dyDescent="0.25">
      <c r="H9478" s="169"/>
    </row>
    <row r="9479" spans="8:8" x14ac:dyDescent="0.25">
      <c r="H9479" s="169"/>
    </row>
    <row r="9480" spans="8:8" x14ac:dyDescent="0.25">
      <c r="H9480" s="169"/>
    </row>
    <row r="9481" spans="8:8" x14ac:dyDescent="0.25">
      <c r="H9481" s="169"/>
    </row>
    <row r="9482" spans="8:8" x14ac:dyDescent="0.25">
      <c r="H9482" s="169"/>
    </row>
    <row r="9483" spans="8:8" x14ac:dyDescent="0.25">
      <c r="H9483" s="169"/>
    </row>
    <row r="9484" spans="8:8" x14ac:dyDescent="0.25">
      <c r="H9484" s="169"/>
    </row>
    <row r="9485" spans="8:8" x14ac:dyDescent="0.25">
      <c r="H9485" s="169"/>
    </row>
    <row r="9486" spans="8:8" x14ac:dyDescent="0.25">
      <c r="H9486" s="169"/>
    </row>
    <row r="9487" spans="8:8" x14ac:dyDescent="0.25">
      <c r="H9487" s="169"/>
    </row>
    <row r="9488" spans="8:8" x14ac:dyDescent="0.25">
      <c r="H9488" s="169"/>
    </row>
    <row r="9489" spans="8:8" x14ac:dyDescent="0.25">
      <c r="H9489" s="169"/>
    </row>
    <row r="9490" spans="8:8" x14ac:dyDescent="0.25">
      <c r="H9490" s="169"/>
    </row>
    <row r="9491" spans="8:8" x14ac:dyDescent="0.25">
      <c r="H9491" s="169"/>
    </row>
    <row r="9492" spans="8:8" x14ac:dyDescent="0.25">
      <c r="H9492" s="169"/>
    </row>
    <row r="9493" spans="8:8" x14ac:dyDescent="0.25">
      <c r="H9493" s="169"/>
    </row>
    <row r="9494" spans="8:8" x14ac:dyDescent="0.25">
      <c r="H9494" s="169"/>
    </row>
    <row r="9495" spans="8:8" x14ac:dyDescent="0.25">
      <c r="H9495" s="169"/>
    </row>
    <row r="9496" spans="8:8" x14ac:dyDescent="0.25">
      <c r="H9496" s="169"/>
    </row>
    <row r="9497" spans="8:8" x14ac:dyDescent="0.25">
      <c r="H9497" s="169"/>
    </row>
    <row r="9498" spans="8:8" x14ac:dyDescent="0.25">
      <c r="H9498" s="169"/>
    </row>
    <row r="9499" spans="8:8" x14ac:dyDescent="0.25">
      <c r="H9499" s="169"/>
    </row>
    <row r="9500" spans="8:8" x14ac:dyDescent="0.25">
      <c r="H9500" s="169"/>
    </row>
    <row r="9501" spans="8:8" x14ac:dyDescent="0.25">
      <c r="H9501" s="169"/>
    </row>
    <row r="9502" spans="8:8" x14ac:dyDescent="0.25">
      <c r="H9502" s="169"/>
    </row>
    <row r="9503" spans="8:8" x14ac:dyDescent="0.25">
      <c r="H9503" s="169"/>
    </row>
    <row r="9504" spans="8:8" x14ac:dyDescent="0.25">
      <c r="H9504" s="169"/>
    </row>
    <row r="9505" spans="8:8" x14ac:dyDescent="0.25">
      <c r="H9505" s="169"/>
    </row>
    <row r="9506" spans="8:8" x14ac:dyDescent="0.25">
      <c r="H9506" s="169"/>
    </row>
    <row r="9507" spans="8:8" x14ac:dyDescent="0.25">
      <c r="H9507" s="169"/>
    </row>
    <row r="9508" spans="8:8" x14ac:dyDescent="0.25">
      <c r="H9508" s="169"/>
    </row>
    <row r="9509" spans="8:8" x14ac:dyDescent="0.25">
      <c r="H9509" s="169"/>
    </row>
    <row r="9510" spans="8:8" x14ac:dyDescent="0.25">
      <c r="H9510" s="169"/>
    </row>
    <row r="9511" spans="8:8" x14ac:dyDescent="0.25">
      <c r="H9511" s="169"/>
    </row>
    <row r="9512" spans="8:8" x14ac:dyDescent="0.25">
      <c r="H9512" s="169"/>
    </row>
    <row r="9513" spans="8:8" x14ac:dyDescent="0.25">
      <c r="H9513" s="169"/>
    </row>
    <row r="9514" spans="8:8" x14ac:dyDescent="0.25">
      <c r="H9514" s="169"/>
    </row>
    <row r="9515" spans="8:8" x14ac:dyDescent="0.25">
      <c r="H9515" s="169"/>
    </row>
    <row r="9516" spans="8:8" x14ac:dyDescent="0.25">
      <c r="H9516" s="169"/>
    </row>
    <row r="9517" spans="8:8" x14ac:dyDescent="0.25">
      <c r="H9517" s="169"/>
    </row>
    <row r="9518" spans="8:8" x14ac:dyDescent="0.25">
      <c r="H9518" s="169"/>
    </row>
    <row r="9519" spans="8:8" x14ac:dyDescent="0.25">
      <c r="H9519" s="169"/>
    </row>
    <row r="9520" spans="8:8" x14ac:dyDescent="0.25">
      <c r="H9520" s="169"/>
    </row>
    <row r="9521" spans="8:8" x14ac:dyDescent="0.25">
      <c r="H9521" s="169"/>
    </row>
    <row r="9522" spans="8:8" x14ac:dyDescent="0.25">
      <c r="H9522" s="169"/>
    </row>
    <row r="9523" spans="8:8" x14ac:dyDescent="0.25">
      <c r="H9523" s="169"/>
    </row>
    <row r="9524" spans="8:8" x14ac:dyDescent="0.25">
      <c r="H9524" s="169"/>
    </row>
    <row r="9525" spans="8:8" x14ac:dyDescent="0.25">
      <c r="H9525" s="169"/>
    </row>
    <row r="9526" spans="8:8" x14ac:dyDescent="0.25">
      <c r="H9526" s="169"/>
    </row>
    <row r="9527" spans="8:8" x14ac:dyDescent="0.25">
      <c r="H9527" s="169"/>
    </row>
    <row r="9528" spans="8:8" x14ac:dyDescent="0.25">
      <c r="H9528" s="169"/>
    </row>
    <row r="9529" spans="8:8" x14ac:dyDescent="0.25">
      <c r="H9529" s="169"/>
    </row>
    <row r="9530" spans="8:8" x14ac:dyDescent="0.25">
      <c r="H9530" s="169"/>
    </row>
    <row r="9531" spans="8:8" x14ac:dyDescent="0.25">
      <c r="H9531" s="169"/>
    </row>
    <row r="9532" spans="8:8" x14ac:dyDescent="0.25">
      <c r="H9532" s="169"/>
    </row>
    <row r="9533" spans="8:8" x14ac:dyDescent="0.25">
      <c r="H9533" s="169"/>
    </row>
    <row r="9534" spans="8:8" x14ac:dyDescent="0.25">
      <c r="H9534" s="169"/>
    </row>
    <row r="9535" spans="8:8" x14ac:dyDescent="0.25">
      <c r="H9535" s="169"/>
    </row>
    <row r="9536" spans="8:8" x14ac:dyDescent="0.25">
      <c r="H9536" s="169"/>
    </row>
    <row r="9537" spans="8:8" x14ac:dyDescent="0.25">
      <c r="H9537" s="169"/>
    </row>
    <row r="9538" spans="8:8" x14ac:dyDescent="0.25">
      <c r="H9538" s="169"/>
    </row>
    <row r="9539" spans="8:8" x14ac:dyDescent="0.25">
      <c r="H9539" s="169"/>
    </row>
    <row r="9540" spans="8:8" x14ac:dyDescent="0.25">
      <c r="H9540" s="169"/>
    </row>
    <row r="9541" spans="8:8" x14ac:dyDescent="0.25">
      <c r="H9541" s="169"/>
    </row>
    <row r="9542" spans="8:8" x14ac:dyDescent="0.25">
      <c r="H9542" s="169"/>
    </row>
    <row r="9543" spans="8:8" x14ac:dyDescent="0.25">
      <c r="H9543" s="169"/>
    </row>
    <row r="9544" spans="8:8" x14ac:dyDescent="0.25">
      <c r="H9544" s="169"/>
    </row>
    <row r="9545" spans="8:8" x14ac:dyDescent="0.25">
      <c r="H9545" s="169"/>
    </row>
    <row r="9546" spans="8:8" x14ac:dyDescent="0.25">
      <c r="H9546" s="169"/>
    </row>
    <row r="9547" spans="8:8" x14ac:dyDescent="0.25">
      <c r="H9547" s="169"/>
    </row>
    <row r="9548" spans="8:8" x14ac:dyDescent="0.25">
      <c r="H9548" s="169"/>
    </row>
    <row r="9549" spans="8:8" x14ac:dyDescent="0.25">
      <c r="H9549" s="169"/>
    </row>
    <row r="9550" spans="8:8" x14ac:dyDescent="0.25">
      <c r="H9550" s="169"/>
    </row>
    <row r="9551" spans="8:8" x14ac:dyDescent="0.25">
      <c r="H9551" s="169"/>
    </row>
    <row r="9552" spans="8:8" x14ac:dyDescent="0.25">
      <c r="H9552" s="169"/>
    </row>
    <row r="9553" spans="8:8" x14ac:dyDescent="0.25">
      <c r="H9553" s="169"/>
    </row>
    <row r="9554" spans="8:8" x14ac:dyDescent="0.25">
      <c r="H9554" s="169"/>
    </row>
    <row r="9555" spans="8:8" x14ac:dyDescent="0.25">
      <c r="H9555" s="169"/>
    </row>
    <row r="9556" spans="8:8" x14ac:dyDescent="0.25">
      <c r="H9556" s="169"/>
    </row>
    <row r="9557" spans="8:8" x14ac:dyDescent="0.25">
      <c r="H9557" s="169"/>
    </row>
    <row r="9558" spans="8:8" x14ac:dyDescent="0.25">
      <c r="H9558" s="169"/>
    </row>
    <row r="9559" spans="8:8" x14ac:dyDescent="0.25">
      <c r="H9559" s="169"/>
    </row>
    <row r="9560" spans="8:8" x14ac:dyDescent="0.25">
      <c r="H9560" s="169"/>
    </row>
    <row r="9561" spans="8:8" x14ac:dyDescent="0.25">
      <c r="H9561" s="169"/>
    </row>
    <row r="9562" spans="8:8" x14ac:dyDescent="0.25">
      <c r="H9562" s="169"/>
    </row>
    <row r="9563" spans="8:8" x14ac:dyDescent="0.25">
      <c r="H9563" s="169"/>
    </row>
    <row r="9564" spans="8:8" x14ac:dyDescent="0.25">
      <c r="H9564" s="169"/>
    </row>
    <row r="9565" spans="8:8" x14ac:dyDescent="0.25">
      <c r="H9565" s="169"/>
    </row>
    <row r="9566" spans="8:8" x14ac:dyDescent="0.25">
      <c r="H9566" s="169"/>
    </row>
    <row r="9567" spans="8:8" x14ac:dyDescent="0.25">
      <c r="H9567" s="169"/>
    </row>
    <row r="9568" spans="8:8" x14ac:dyDescent="0.25">
      <c r="H9568" s="169"/>
    </row>
    <row r="9569" spans="8:8" x14ac:dyDescent="0.25">
      <c r="H9569" s="169"/>
    </row>
    <row r="9570" spans="8:8" x14ac:dyDescent="0.25">
      <c r="H9570" s="169"/>
    </row>
    <row r="9571" spans="8:8" x14ac:dyDescent="0.25">
      <c r="H9571" s="169"/>
    </row>
    <row r="9572" spans="8:8" x14ac:dyDescent="0.25">
      <c r="H9572" s="169"/>
    </row>
    <row r="9573" spans="8:8" x14ac:dyDescent="0.25">
      <c r="H9573" s="169"/>
    </row>
    <row r="9574" spans="8:8" x14ac:dyDescent="0.25">
      <c r="H9574" s="169"/>
    </row>
    <row r="9575" spans="8:8" x14ac:dyDescent="0.25">
      <c r="H9575" s="169"/>
    </row>
    <row r="9576" spans="8:8" x14ac:dyDescent="0.25">
      <c r="H9576" s="169"/>
    </row>
    <row r="9577" spans="8:8" x14ac:dyDescent="0.25">
      <c r="H9577" s="169"/>
    </row>
    <row r="9578" spans="8:8" x14ac:dyDescent="0.25">
      <c r="H9578" s="169"/>
    </row>
    <row r="9579" spans="8:8" x14ac:dyDescent="0.25">
      <c r="H9579" s="169"/>
    </row>
    <row r="9580" spans="8:8" x14ac:dyDescent="0.25">
      <c r="H9580" s="169"/>
    </row>
    <row r="9581" spans="8:8" x14ac:dyDescent="0.25">
      <c r="H9581" s="169"/>
    </row>
    <row r="9582" spans="8:8" x14ac:dyDescent="0.25">
      <c r="H9582" s="169"/>
    </row>
    <row r="9583" spans="8:8" x14ac:dyDescent="0.25">
      <c r="H9583" s="169"/>
    </row>
    <row r="9584" spans="8:8" x14ac:dyDescent="0.25">
      <c r="H9584" s="169"/>
    </row>
    <row r="9585" spans="8:8" x14ac:dyDescent="0.25">
      <c r="H9585" s="169"/>
    </row>
    <row r="9586" spans="8:8" x14ac:dyDescent="0.25">
      <c r="H9586" s="169"/>
    </row>
    <row r="9587" spans="8:8" x14ac:dyDescent="0.25">
      <c r="H9587" s="169"/>
    </row>
    <row r="9588" spans="8:8" x14ac:dyDescent="0.25">
      <c r="H9588" s="169"/>
    </row>
    <row r="9589" spans="8:8" x14ac:dyDescent="0.25">
      <c r="H9589" s="169"/>
    </row>
    <row r="9590" spans="8:8" x14ac:dyDescent="0.25">
      <c r="H9590" s="169"/>
    </row>
    <row r="9591" spans="8:8" x14ac:dyDescent="0.25">
      <c r="H9591" s="169"/>
    </row>
    <row r="9592" spans="8:8" x14ac:dyDescent="0.25">
      <c r="H9592" s="169"/>
    </row>
    <row r="9593" spans="8:8" x14ac:dyDescent="0.25">
      <c r="H9593" s="169"/>
    </row>
    <row r="9594" spans="8:8" x14ac:dyDescent="0.25">
      <c r="H9594" s="169"/>
    </row>
    <row r="9595" spans="8:8" x14ac:dyDescent="0.25">
      <c r="H9595" s="169"/>
    </row>
    <row r="9596" spans="8:8" x14ac:dyDescent="0.25">
      <c r="H9596" s="169"/>
    </row>
    <row r="9597" spans="8:8" x14ac:dyDescent="0.25">
      <c r="H9597" s="169"/>
    </row>
    <row r="9598" spans="8:8" x14ac:dyDescent="0.25">
      <c r="H9598" s="169"/>
    </row>
    <row r="9599" spans="8:8" x14ac:dyDescent="0.25">
      <c r="H9599" s="169"/>
    </row>
    <row r="9600" spans="8:8" x14ac:dyDescent="0.25">
      <c r="H9600" s="169"/>
    </row>
    <row r="9601" spans="8:8" x14ac:dyDescent="0.25">
      <c r="H9601" s="169"/>
    </row>
    <row r="9602" spans="8:8" x14ac:dyDescent="0.25">
      <c r="H9602" s="169"/>
    </row>
    <row r="9603" spans="8:8" x14ac:dyDescent="0.25">
      <c r="H9603" s="169"/>
    </row>
    <row r="9604" spans="8:8" x14ac:dyDescent="0.25">
      <c r="H9604" s="169"/>
    </row>
    <row r="9605" spans="8:8" x14ac:dyDescent="0.25">
      <c r="H9605" s="169"/>
    </row>
    <row r="9606" spans="8:8" x14ac:dyDescent="0.25">
      <c r="H9606" s="169"/>
    </row>
    <row r="9607" spans="8:8" x14ac:dyDescent="0.25">
      <c r="H9607" s="169"/>
    </row>
    <row r="9608" spans="8:8" x14ac:dyDescent="0.25">
      <c r="H9608" s="169"/>
    </row>
    <row r="9609" spans="8:8" x14ac:dyDescent="0.25">
      <c r="H9609" s="169"/>
    </row>
    <row r="9610" spans="8:8" x14ac:dyDescent="0.25">
      <c r="H9610" s="169"/>
    </row>
    <row r="9611" spans="8:8" x14ac:dyDescent="0.25">
      <c r="H9611" s="169"/>
    </row>
    <row r="9612" spans="8:8" x14ac:dyDescent="0.25">
      <c r="H9612" s="169"/>
    </row>
    <row r="9613" spans="8:8" x14ac:dyDescent="0.25">
      <c r="H9613" s="169"/>
    </row>
    <row r="9614" spans="8:8" x14ac:dyDescent="0.25">
      <c r="H9614" s="169"/>
    </row>
    <row r="9615" spans="8:8" x14ac:dyDescent="0.25">
      <c r="H9615" s="169"/>
    </row>
    <row r="9616" spans="8:8" x14ac:dyDescent="0.25">
      <c r="H9616" s="169"/>
    </row>
    <row r="9617" spans="8:8" x14ac:dyDescent="0.25">
      <c r="H9617" s="169"/>
    </row>
    <row r="9618" spans="8:8" x14ac:dyDescent="0.25">
      <c r="H9618" s="169"/>
    </row>
    <row r="9619" spans="8:8" x14ac:dyDescent="0.25">
      <c r="H9619" s="169"/>
    </row>
    <row r="9620" spans="8:8" x14ac:dyDescent="0.25">
      <c r="H9620" s="169"/>
    </row>
    <row r="9621" spans="8:8" x14ac:dyDescent="0.25">
      <c r="H9621" s="169"/>
    </row>
    <row r="9622" spans="8:8" x14ac:dyDescent="0.25">
      <c r="H9622" s="169"/>
    </row>
    <row r="9623" spans="8:8" x14ac:dyDescent="0.25">
      <c r="H9623" s="169"/>
    </row>
    <row r="9624" spans="8:8" x14ac:dyDescent="0.25">
      <c r="H9624" s="169"/>
    </row>
    <row r="9625" spans="8:8" x14ac:dyDescent="0.25">
      <c r="H9625" s="169"/>
    </row>
    <row r="9626" spans="8:8" x14ac:dyDescent="0.25">
      <c r="H9626" s="169"/>
    </row>
    <row r="9627" spans="8:8" x14ac:dyDescent="0.25">
      <c r="H9627" s="169"/>
    </row>
    <row r="9628" spans="8:8" x14ac:dyDescent="0.25">
      <c r="H9628" s="169"/>
    </row>
    <row r="9629" spans="8:8" x14ac:dyDescent="0.25">
      <c r="H9629" s="169"/>
    </row>
    <row r="9630" spans="8:8" x14ac:dyDescent="0.25">
      <c r="H9630" s="169"/>
    </row>
    <row r="9631" spans="8:8" x14ac:dyDescent="0.25">
      <c r="H9631" s="169"/>
    </row>
    <row r="9632" spans="8:8" x14ac:dyDescent="0.25">
      <c r="H9632" s="169"/>
    </row>
    <row r="9633" spans="8:8" x14ac:dyDescent="0.25">
      <c r="H9633" s="169"/>
    </row>
    <row r="9634" spans="8:8" x14ac:dyDescent="0.25">
      <c r="H9634" s="169"/>
    </row>
    <row r="9635" spans="8:8" x14ac:dyDescent="0.25">
      <c r="H9635" s="169"/>
    </row>
    <row r="9636" spans="8:8" x14ac:dyDescent="0.25">
      <c r="H9636" s="169"/>
    </row>
    <row r="9637" spans="8:8" x14ac:dyDescent="0.25">
      <c r="H9637" s="169"/>
    </row>
    <row r="9638" spans="8:8" x14ac:dyDescent="0.25">
      <c r="H9638" s="169"/>
    </row>
    <row r="9639" spans="8:8" x14ac:dyDescent="0.25">
      <c r="H9639" s="169"/>
    </row>
    <row r="9640" spans="8:8" x14ac:dyDescent="0.25">
      <c r="H9640" s="169"/>
    </row>
    <row r="9641" spans="8:8" x14ac:dyDescent="0.25">
      <c r="H9641" s="169"/>
    </row>
    <row r="9642" spans="8:8" x14ac:dyDescent="0.25">
      <c r="H9642" s="169"/>
    </row>
    <row r="9643" spans="8:8" x14ac:dyDescent="0.25">
      <c r="H9643" s="169"/>
    </row>
    <row r="9644" spans="8:8" x14ac:dyDescent="0.25">
      <c r="H9644" s="169"/>
    </row>
    <row r="9645" spans="8:8" x14ac:dyDescent="0.25">
      <c r="H9645" s="169"/>
    </row>
    <row r="9646" spans="8:8" x14ac:dyDescent="0.25">
      <c r="H9646" s="169"/>
    </row>
    <row r="9647" spans="8:8" x14ac:dyDescent="0.25">
      <c r="H9647" s="169"/>
    </row>
    <row r="9648" spans="8:8" x14ac:dyDescent="0.25">
      <c r="H9648" s="169"/>
    </row>
    <row r="9649" spans="8:8" x14ac:dyDescent="0.25">
      <c r="H9649" s="169"/>
    </row>
    <row r="9650" spans="8:8" x14ac:dyDescent="0.25">
      <c r="H9650" s="169"/>
    </row>
    <row r="9651" spans="8:8" x14ac:dyDescent="0.25">
      <c r="H9651" s="169"/>
    </row>
    <row r="9652" spans="8:8" x14ac:dyDescent="0.25">
      <c r="H9652" s="169"/>
    </row>
    <row r="9653" spans="8:8" x14ac:dyDescent="0.25">
      <c r="H9653" s="169"/>
    </row>
    <row r="9654" spans="8:8" x14ac:dyDescent="0.25">
      <c r="H9654" s="169"/>
    </row>
    <row r="9655" spans="8:8" x14ac:dyDescent="0.25">
      <c r="H9655" s="169"/>
    </row>
    <row r="9656" spans="8:8" x14ac:dyDescent="0.25">
      <c r="H9656" s="169"/>
    </row>
    <row r="9657" spans="8:8" x14ac:dyDescent="0.25">
      <c r="H9657" s="169"/>
    </row>
    <row r="9658" spans="8:8" x14ac:dyDescent="0.25">
      <c r="H9658" s="169"/>
    </row>
    <row r="9659" spans="8:8" x14ac:dyDescent="0.25">
      <c r="H9659" s="169"/>
    </row>
    <row r="9660" spans="8:8" x14ac:dyDescent="0.25">
      <c r="H9660" s="169"/>
    </row>
    <row r="9661" spans="8:8" x14ac:dyDescent="0.25">
      <c r="H9661" s="169"/>
    </row>
    <row r="9662" spans="8:8" x14ac:dyDescent="0.25">
      <c r="H9662" s="169"/>
    </row>
    <row r="9663" spans="8:8" x14ac:dyDescent="0.25">
      <c r="H9663" s="169"/>
    </row>
    <row r="9664" spans="8:8" x14ac:dyDescent="0.25">
      <c r="H9664" s="169"/>
    </row>
    <row r="9665" spans="8:8" x14ac:dyDescent="0.25">
      <c r="H9665" s="169"/>
    </row>
    <row r="9666" spans="8:8" x14ac:dyDescent="0.25">
      <c r="H9666" s="169"/>
    </row>
    <row r="9667" spans="8:8" x14ac:dyDescent="0.25">
      <c r="H9667" s="169"/>
    </row>
    <row r="9668" spans="8:8" x14ac:dyDescent="0.25">
      <c r="H9668" s="169"/>
    </row>
    <row r="9669" spans="8:8" x14ac:dyDescent="0.25">
      <c r="H9669" s="169"/>
    </row>
    <row r="9670" spans="8:8" x14ac:dyDescent="0.25">
      <c r="H9670" s="169"/>
    </row>
    <row r="9671" spans="8:8" x14ac:dyDescent="0.25">
      <c r="H9671" s="169"/>
    </row>
    <row r="9672" spans="8:8" x14ac:dyDescent="0.25">
      <c r="H9672" s="169"/>
    </row>
    <row r="9673" spans="8:8" x14ac:dyDescent="0.25">
      <c r="H9673" s="169"/>
    </row>
    <row r="9674" spans="8:8" x14ac:dyDescent="0.25">
      <c r="H9674" s="169"/>
    </row>
    <row r="9675" spans="8:8" x14ac:dyDescent="0.25">
      <c r="H9675" s="169"/>
    </row>
    <row r="9676" spans="8:8" x14ac:dyDescent="0.25">
      <c r="H9676" s="169"/>
    </row>
    <row r="9677" spans="8:8" x14ac:dyDescent="0.25">
      <c r="H9677" s="169"/>
    </row>
    <row r="9678" spans="8:8" x14ac:dyDescent="0.25">
      <c r="H9678" s="169"/>
    </row>
    <row r="9679" spans="8:8" x14ac:dyDescent="0.25">
      <c r="H9679" s="169"/>
    </row>
    <row r="9680" spans="8:8" x14ac:dyDescent="0.25">
      <c r="H9680" s="169"/>
    </row>
    <row r="9681" spans="8:8" x14ac:dyDescent="0.25">
      <c r="H9681" s="169"/>
    </row>
    <row r="9682" spans="8:8" x14ac:dyDescent="0.25">
      <c r="H9682" s="169"/>
    </row>
    <row r="9683" spans="8:8" x14ac:dyDescent="0.25">
      <c r="H9683" s="169"/>
    </row>
    <row r="9684" spans="8:8" x14ac:dyDescent="0.25">
      <c r="H9684" s="169"/>
    </row>
    <row r="9685" spans="8:8" x14ac:dyDescent="0.25">
      <c r="H9685" s="169"/>
    </row>
    <row r="9686" spans="8:8" x14ac:dyDescent="0.25">
      <c r="H9686" s="169"/>
    </row>
    <row r="9687" spans="8:8" x14ac:dyDescent="0.25">
      <c r="H9687" s="169"/>
    </row>
    <row r="9688" spans="8:8" x14ac:dyDescent="0.25">
      <c r="H9688" s="169"/>
    </row>
    <row r="9689" spans="8:8" x14ac:dyDescent="0.25">
      <c r="H9689" s="169"/>
    </row>
    <row r="9690" spans="8:8" x14ac:dyDescent="0.25">
      <c r="H9690" s="169"/>
    </row>
    <row r="9691" spans="8:8" x14ac:dyDescent="0.25">
      <c r="H9691" s="169"/>
    </row>
    <row r="9692" spans="8:8" x14ac:dyDescent="0.25">
      <c r="H9692" s="169"/>
    </row>
    <row r="9693" spans="8:8" x14ac:dyDescent="0.25">
      <c r="H9693" s="169"/>
    </row>
    <row r="9694" spans="8:8" x14ac:dyDescent="0.25">
      <c r="H9694" s="169"/>
    </row>
    <row r="9695" spans="8:8" x14ac:dyDescent="0.25">
      <c r="H9695" s="169"/>
    </row>
    <row r="9696" spans="8:8" x14ac:dyDescent="0.25">
      <c r="H9696" s="169"/>
    </row>
    <row r="9697" spans="8:8" x14ac:dyDescent="0.25">
      <c r="H9697" s="169"/>
    </row>
    <row r="9698" spans="8:8" x14ac:dyDescent="0.25">
      <c r="H9698" s="169"/>
    </row>
    <row r="9699" spans="8:8" x14ac:dyDescent="0.25">
      <c r="H9699" s="169"/>
    </row>
    <row r="9700" spans="8:8" x14ac:dyDescent="0.25">
      <c r="H9700" s="169"/>
    </row>
    <row r="9701" spans="8:8" x14ac:dyDescent="0.25">
      <c r="H9701" s="169"/>
    </row>
    <row r="9702" spans="8:8" x14ac:dyDescent="0.25">
      <c r="H9702" s="169"/>
    </row>
    <row r="9703" spans="8:8" x14ac:dyDescent="0.25">
      <c r="H9703" s="169"/>
    </row>
    <row r="9704" spans="8:8" x14ac:dyDescent="0.25">
      <c r="H9704" s="169"/>
    </row>
    <row r="9705" spans="8:8" x14ac:dyDescent="0.25">
      <c r="H9705" s="169"/>
    </row>
    <row r="9706" spans="8:8" x14ac:dyDescent="0.25">
      <c r="H9706" s="169"/>
    </row>
    <row r="9707" spans="8:8" x14ac:dyDescent="0.25">
      <c r="H9707" s="169"/>
    </row>
    <row r="9708" spans="8:8" x14ac:dyDescent="0.25">
      <c r="H9708" s="169"/>
    </row>
    <row r="9709" spans="8:8" x14ac:dyDescent="0.25">
      <c r="H9709" s="169"/>
    </row>
    <row r="9710" spans="8:8" x14ac:dyDescent="0.25">
      <c r="H9710" s="169"/>
    </row>
    <row r="9711" spans="8:8" x14ac:dyDescent="0.25">
      <c r="H9711" s="169"/>
    </row>
    <row r="9712" spans="8:8" x14ac:dyDescent="0.25">
      <c r="H9712" s="169"/>
    </row>
    <row r="9713" spans="8:8" x14ac:dyDescent="0.25">
      <c r="H9713" s="169"/>
    </row>
    <row r="9714" spans="8:8" x14ac:dyDescent="0.25">
      <c r="H9714" s="169"/>
    </row>
    <row r="9715" spans="8:8" x14ac:dyDescent="0.25">
      <c r="H9715" s="169"/>
    </row>
    <row r="9716" spans="8:8" x14ac:dyDescent="0.25">
      <c r="H9716" s="169"/>
    </row>
    <row r="9717" spans="8:8" x14ac:dyDescent="0.25">
      <c r="H9717" s="169"/>
    </row>
    <row r="9718" spans="8:8" x14ac:dyDescent="0.25">
      <c r="H9718" s="169"/>
    </row>
    <row r="9719" spans="8:8" x14ac:dyDescent="0.25">
      <c r="H9719" s="169"/>
    </row>
    <row r="9720" spans="8:8" x14ac:dyDescent="0.25">
      <c r="H9720" s="169"/>
    </row>
    <row r="9721" spans="8:8" x14ac:dyDescent="0.25">
      <c r="H9721" s="169"/>
    </row>
    <row r="9722" spans="8:8" x14ac:dyDescent="0.25">
      <c r="H9722" s="169"/>
    </row>
    <row r="9723" spans="8:8" x14ac:dyDescent="0.25">
      <c r="H9723" s="169"/>
    </row>
    <row r="9724" spans="8:8" x14ac:dyDescent="0.25">
      <c r="H9724" s="169"/>
    </row>
    <row r="9725" spans="8:8" x14ac:dyDescent="0.25">
      <c r="H9725" s="169"/>
    </row>
    <row r="9726" spans="8:8" x14ac:dyDescent="0.25">
      <c r="H9726" s="169"/>
    </row>
    <row r="9727" spans="8:8" x14ac:dyDescent="0.25">
      <c r="H9727" s="169"/>
    </row>
    <row r="9728" spans="8:8" x14ac:dyDescent="0.25">
      <c r="H9728" s="169"/>
    </row>
    <row r="9729" spans="8:8" x14ac:dyDescent="0.25">
      <c r="H9729" s="169"/>
    </row>
    <row r="9730" spans="8:8" x14ac:dyDescent="0.25">
      <c r="H9730" s="169"/>
    </row>
    <row r="9731" spans="8:8" x14ac:dyDescent="0.25">
      <c r="H9731" s="169"/>
    </row>
    <row r="9732" spans="8:8" x14ac:dyDescent="0.25">
      <c r="H9732" s="169"/>
    </row>
    <row r="9733" spans="8:8" x14ac:dyDescent="0.25">
      <c r="H9733" s="169"/>
    </row>
    <row r="9734" spans="8:8" x14ac:dyDescent="0.25">
      <c r="H9734" s="169"/>
    </row>
    <row r="9735" spans="8:8" x14ac:dyDescent="0.25">
      <c r="H9735" s="169"/>
    </row>
    <row r="9736" spans="8:8" x14ac:dyDescent="0.25">
      <c r="H9736" s="169"/>
    </row>
    <row r="9737" spans="8:8" x14ac:dyDescent="0.25">
      <c r="H9737" s="169"/>
    </row>
    <row r="9738" spans="8:8" x14ac:dyDescent="0.25">
      <c r="H9738" s="169"/>
    </row>
    <row r="9739" spans="8:8" x14ac:dyDescent="0.25">
      <c r="H9739" s="169"/>
    </row>
    <row r="9740" spans="8:8" x14ac:dyDescent="0.25">
      <c r="H9740" s="169"/>
    </row>
    <row r="9741" spans="8:8" x14ac:dyDescent="0.25">
      <c r="H9741" s="169"/>
    </row>
    <row r="9742" spans="8:8" x14ac:dyDescent="0.25">
      <c r="H9742" s="169"/>
    </row>
    <row r="9743" spans="8:8" x14ac:dyDescent="0.25">
      <c r="H9743" s="169"/>
    </row>
    <row r="9744" spans="8:8" x14ac:dyDescent="0.25">
      <c r="H9744" s="169"/>
    </row>
    <row r="9745" spans="8:8" x14ac:dyDescent="0.25">
      <c r="H9745" s="169"/>
    </row>
    <row r="9746" spans="8:8" x14ac:dyDescent="0.25">
      <c r="H9746" s="169"/>
    </row>
    <row r="9747" spans="8:8" x14ac:dyDescent="0.25">
      <c r="H9747" s="169"/>
    </row>
    <row r="9748" spans="8:8" x14ac:dyDescent="0.25">
      <c r="H9748" s="169"/>
    </row>
    <row r="9749" spans="8:8" x14ac:dyDescent="0.25">
      <c r="H9749" s="169"/>
    </row>
    <row r="9750" spans="8:8" x14ac:dyDescent="0.25">
      <c r="H9750" s="169"/>
    </row>
    <row r="9751" spans="8:8" x14ac:dyDescent="0.25">
      <c r="H9751" s="169"/>
    </row>
    <row r="9752" spans="8:8" x14ac:dyDescent="0.25">
      <c r="H9752" s="169"/>
    </row>
    <row r="9753" spans="8:8" x14ac:dyDescent="0.25">
      <c r="H9753" s="169"/>
    </row>
    <row r="9754" spans="8:8" x14ac:dyDescent="0.25">
      <c r="H9754" s="169"/>
    </row>
    <row r="9755" spans="8:8" x14ac:dyDescent="0.25">
      <c r="H9755" s="169"/>
    </row>
    <row r="9756" spans="8:8" x14ac:dyDescent="0.25">
      <c r="H9756" s="169"/>
    </row>
    <row r="9757" spans="8:8" x14ac:dyDescent="0.25">
      <c r="H9757" s="169"/>
    </row>
    <row r="9758" spans="8:8" x14ac:dyDescent="0.25">
      <c r="H9758" s="169"/>
    </row>
    <row r="9759" spans="8:8" x14ac:dyDescent="0.25">
      <c r="H9759" s="169"/>
    </row>
    <row r="9760" spans="8:8" x14ac:dyDescent="0.25">
      <c r="H9760" s="169"/>
    </row>
    <row r="9761" spans="8:8" x14ac:dyDescent="0.25">
      <c r="H9761" s="169"/>
    </row>
    <row r="9762" spans="8:8" x14ac:dyDescent="0.25">
      <c r="H9762" s="169"/>
    </row>
    <row r="9763" spans="8:8" x14ac:dyDescent="0.25">
      <c r="H9763" s="169"/>
    </row>
    <row r="9764" spans="8:8" x14ac:dyDescent="0.25">
      <c r="H9764" s="169"/>
    </row>
    <row r="9765" spans="8:8" x14ac:dyDescent="0.25">
      <c r="H9765" s="169"/>
    </row>
    <row r="9766" spans="8:8" x14ac:dyDescent="0.25">
      <c r="H9766" s="169"/>
    </row>
    <row r="9767" spans="8:8" x14ac:dyDescent="0.25">
      <c r="H9767" s="169"/>
    </row>
    <row r="9768" spans="8:8" x14ac:dyDescent="0.25">
      <c r="H9768" s="169"/>
    </row>
    <row r="9769" spans="8:8" x14ac:dyDescent="0.25">
      <c r="H9769" s="169"/>
    </row>
    <row r="9770" spans="8:8" x14ac:dyDescent="0.25">
      <c r="H9770" s="169"/>
    </row>
    <row r="9771" spans="8:8" x14ac:dyDescent="0.25">
      <c r="H9771" s="169"/>
    </row>
    <row r="9772" spans="8:8" x14ac:dyDescent="0.25">
      <c r="H9772" s="169"/>
    </row>
    <row r="9773" spans="8:8" x14ac:dyDescent="0.25">
      <c r="H9773" s="169"/>
    </row>
    <row r="9774" spans="8:8" x14ac:dyDescent="0.25">
      <c r="H9774" s="169"/>
    </row>
    <row r="9775" spans="8:8" x14ac:dyDescent="0.25">
      <c r="H9775" s="169"/>
    </row>
    <row r="9776" spans="8:8" x14ac:dyDescent="0.25">
      <c r="H9776" s="169"/>
    </row>
    <row r="9777" spans="8:8" x14ac:dyDescent="0.25">
      <c r="H9777" s="169"/>
    </row>
    <row r="9778" spans="8:8" x14ac:dyDescent="0.25">
      <c r="H9778" s="169"/>
    </row>
    <row r="9779" spans="8:8" x14ac:dyDescent="0.25">
      <c r="H9779" s="169"/>
    </row>
    <row r="9780" spans="8:8" x14ac:dyDescent="0.25">
      <c r="H9780" s="169"/>
    </row>
    <row r="9781" spans="8:8" x14ac:dyDescent="0.25">
      <c r="H9781" s="169"/>
    </row>
    <row r="9782" spans="8:8" x14ac:dyDescent="0.25">
      <c r="H9782" s="169"/>
    </row>
    <row r="9783" spans="8:8" x14ac:dyDescent="0.25">
      <c r="H9783" s="169"/>
    </row>
    <row r="9784" spans="8:8" x14ac:dyDescent="0.25">
      <c r="H9784" s="169"/>
    </row>
    <row r="9785" spans="8:8" x14ac:dyDescent="0.25">
      <c r="H9785" s="169"/>
    </row>
    <row r="9786" spans="8:8" x14ac:dyDescent="0.25">
      <c r="H9786" s="169"/>
    </row>
    <row r="9787" spans="8:8" x14ac:dyDescent="0.25">
      <c r="H9787" s="169"/>
    </row>
    <row r="9788" spans="8:8" x14ac:dyDescent="0.25">
      <c r="H9788" s="169"/>
    </row>
    <row r="9789" spans="8:8" x14ac:dyDescent="0.25">
      <c r="H9789" s="169"/>
    </row>
    <row r="9790" spans="8:8" x14ac:dyDescent="0.25">
      <c r="H9790" s="169"/>
    </row>
    <row r="9791" spans="8:8" x14ac:dyDescent="0.25">
      <c r="H9791" s="169"/>
    </row>
    <row r="9792" spans="8:8" x14ac:dyDescent="0.25">
      <c r="H9792" s="169"/>
    </row>
    <row r="9793" spans="8:8" x14ac:dyDescent="0.25">
      <c r="H9793" s="169"/>
    </row>
    <row r="9794" spans="8:8" x14ac:dyDescent="0.25">
      <c r="H9794" s="169"/>
    </row>
    <row r="9795" spans="8:8" x14ac:dyDescent="0.25">
      <c r="H9795" s="169"/>
    </row>
    <row r="9796" spans="8:8" x14ac:dyDescent="0.25">
      <c r="H9796" s="169"/>
    </row>
    <row r="9797" spans="8:8" x14ac:dyDescent="0.25">
      <c r="H9797" s="169"/>
    </row>
    <row r="9798" spans="8:8" x14ac:dyDescent="0.25">
      <c r="H9798" s="169"/>
    </row>
    <row r="9799" spans="8:8" x14ac:dyDescent="0.25">
      <c r="H9799" s="169"/>
    </row>
    <row r="9800" spans="8:8" x14ac:dyDescent="0.25">
      <c r="H9800" s="169"/>
    </row>
    <row r="9801" spans="8:8" x14ac:dyDescent="0.25">
      <c r="H9801" s="169"/>
    </row>
    <row r="9802" spans="8:8" x14ac:dyDescent="0.25">
      <c r="H9802" s="169"/>
    </row>
    <row r="9803" spans="8:8" x14ac:dyDescent="0.25">
      <c r="H9803" s="169"/>
    </row>
    <row r="9804" spans="8:8" x14ac:dyDescent="0.25">
      <c r="H9804" s="169"/>
    </row>
    <row r="9805" spans="8:8" x14ac:dyDescent="0.25">
      <c r="H9805" s="169"/>
    </row>
    <row r="9806" spans="8:8" x14ac:dyDescent="0.25">
      <c r="H9806" s="169"/>
    </row>
    <row r="9807" spans="8:8" x14ac:dyDescent="0.25">
      <c r="H9807" s="169"/>
    </row>
    <row r="9808" spans="8:8" x14ac:dyDescent="0.25">
      <c r="H9808" s="169"/>
    </row>
    <row r="9809" spans="8:8" x14ac:dyDescent="0.25">
      <c r="H9809" s="169"/>
    </row>
    <row r="9810" spans="8:8" x14ac:dyDescent="0.25">
      <c r="H9810" s="169"/>
    </row>
    <row r="9811" spans="8:8" x14ac:dyDescent="0.25">
      <c r="H9811" s="169"/>
    </row>
    <row r="9812" spans="8:8" x14ac:dyDescent="0.25">
      <c r="H9812" s="169"/>
    </row>
    <row r="9813" spans="8:8" x14ac:dyDescent="0.25">
      <c r="H9813" s="169"/>
    </row>
    <row r="9814" spans="8:8" x14ac:dyDescent="0.25">
      <c r="H9814" s="169"/>
    </row>
    <row r="9815" spans="8:8" x14ac:dyDescent="0.25">
      <c r="H9815" s="169"/>
    </row>
    <row r="9816" spans="8:8" x14ac:dyDescent="0.25">
      <c r="H9816" s="169"/>
    </row>
    <row r="9817" spans="8:8" x14ac:dyDescent="0.25">
      <c r="H9817" s="169"/>
    </row>
    <row r="9818" spans="8:8" x14ac:dyDescent="0.25">
      <c r="H9818" s="169"/>
    </row>
    <row r="9819" spans="8:8" x14ac:dyDescent="0.25">
      <c r="H9819" s="169"/>
    </row>
    <row r="9820" spans="8:8" x14ac:dyDescent="0.25">
      <c r="H9820" s="169"/>
    </row>
    <row r="9821" spans="8:8" x14ac:dyDescent="0.25">
      <c r="H9821" s="169"/>
    </row>
    <row r="9822" spans="8:8" x14ac:dyDescent="0.25">
      <c r="H9822" s="169"/>
    </row>
    <row r="9823" spans="8:8" x14ac:dyDescent="0.25">
      <c r="H9823" s="169"/>
    </row>
    <row r="9824" spans="8:8" x14ac:dyDescent="0.25">
      <c r="H9824" s="169"/>
    </row>
    <row r="9825" spans="8:8" x14ac:dyDescent="0.25">
      <c r="H9825" s="169"/>
    </row>
    <row r="9826" spans="8:8" x14ac:dyDescent="0.25">
      <c r="H9826" s="169"/>
    </row>
    <row r="9827" spans="8:8" x14ac:dyDescent="0.25">
      <c r="H9827" s="169"/>
    </row>
    <row r="9828" spans="8:8" x14ac:dyDescent="0.25">
      <c r="H9828" s="169"/>
    </row>
    <row r="9829" spans="8:8" x14ac:dyDescent="0.25">
      <c r="H9829" s="169"/>
    </row>
    <row r="9830" spans="8:8" x14ac:dyDescent="0.25">
      <c r="H9830" s="169"/>
    </row>
    <row r="9831" spans="8:8" x14ac:dyDescent="0.25">
      <c r="H9831" s="169"/>
    </row>
    <row r="9832" spans="8:8" x14ac:dyDescent="0.25">
      <c r="H9832" s="169"/>
    </row>
    <row r="9833" spans="8:8" x14ac:dyDescent="0.25">
      <c r="H9833" s="169"/>
    </row>
    <row r="9834" spans="8:8" x14ac:dyDescent="0.25">
      <c r="H9834" s="169"/>
    </row>
    <row r="9835" spans="8:8" x14ac:dyDescent="0.25">
      <c r="H9835" s="169"/>
    </row>
    <row r="9836" spans="8:8" x14ac:dyDescent="0.25">
      <c r="H9836" s="169"/>
    </row>
    <row r="9837" spans="8:8" x14ac:dyDescent="0.25">
      <c r="H9837" s="169"/>
    </row>
    <row r="9838" spans="8:8" x14ac:dyDescent="0.25">
      <c r="H9838" s="169"/>
    </row>
    <row r="9839" spans="8:8" x14ac:dyDescent="0.25">
      <c r="H9839" s="169"/>
    </row>
    <row r="9840" spans="8:8" x14ac:dyDescent="0.25">
      <c r="H9840" s="169"/>
    </row>
    <row r="9841" spans="8:8" x14ac:dyDescent="0.25">
      <c r="H9841" s="169"/>
    </row>
    <row r="9842" spans="8:8" x14ac:dyDescent="0.25">
      <c r="H9842" s="169"/>
    </row>
    <row r="9843" spans="8:8" x14ac:dyDescent="0.25">
      <c r="H9843" s="169"/>
    </row>
    <row r="9844" spans="8:8" x14ac:dyDescent="0.25">
      <c r="H9844" s="169"/>
    </row>
    <row r="9845" spans="8:8" x14ac:dyDescent="0.25">
      <c r="H9845" s="169"/>
    </row>
    <row r="9846" spans="8:8" x14ac:dyDescent="0.25">
      <c r="H9846" s="169"/>
    </row>
    <row r="9847" spans="8:8" x14ac:dyDescent="0.25">
      <c r="H9847" s="169"/>
    </row>
    <row r="9848" spans="8:8" x14ac:dyDescent="0.25">
      <c r="H9848" s="169"/>
    </row>
    <row r="9849" spans="8:8" x14ac:dyDescent="0.25">
      <c r="H9849" s="169"/>
    </row>
    <row r="9850" spans="8:8" x14ac:dyDescent="0.25">
      <c r="H9850" s="169"/>
    </row>
    <row r="9851" spans="8:8" x14ac:dyDescent="0.25">
      <c r="H9851" s="169"/>
    </row>
    <row r="9852" spans="8:8" x14ac:dyDescent="0.25">
      <c r="H9852" s="169"/>
    </row>
    <row r="9853" spans="8:8" x14ac:dyDescent="0.25">
      <c r="H9853" s="169"/>
    </row>
    <row r="9854" spans="8:8" x14ac:dyDescent="0.25">
      <c r="H9854" s="169"/>
    </row>
    <row r="9855" spans="8:8" x14ac:dyDescent="0.25">
      <c r="H9855" s="169"/>
    </row>
    <row r="9856" spans="8:8" x14ac:dyDescent="0.25">
      <c r="H9856" s="169"/>
    </row>
    <row r="9857" spans="8:8" x14ac:dyDescent="0.25">
      <c r="H9857" s="169"/>
    </row>
    <row r="9858" spans="8:8" x14ac:dyDescent="0.25">
      <c r="H9858" s="169"/>
    </row>
    <row r="9859" spans="8:8" x14ac:dyDescent="0.25">
      <c r="H9859" s="169"/>
    </row>
    <row r="9860" spans="8:8" x14ac:dyDescent="0.25">
      <c r="H9860" s="169"/>
    </row>
    <row r="9861" spans="8:8" x14ac:dyDescent="0.25">
      <c r="H9861" s="169"/>
    </row>
    <row r="9862" spans="8:8" x14ac:dyDescent="0.25">
      <c r="H9862" s="169"/>
    </row>
    <row r="9863" spans="8:8" x14ac:dyDescent="0.25">
      <c r="H9863" s="169"/>
    </row>
    <row r="9864" spans="8:8" x14ac:dyDescent="0.25">
      <c r="H9864" s="169"/>
    </row>
    <row r="9865" spans="8:8" x14ac:dyDescent="0.25">
      <c r="H9865" s="169"/>
    </row>
    <row r="9866" spans="8:8" x14ac:dyDescent="0.25">
      <c r="H9866" s="169"/>
    </row>
    <row r="9867" spans="8:8" x14ac:dyDescent="0.25">
      <c r="H9867" s="169"/>
    </row>
    <row r="9868" spans="8:8" x14ac:dyDescent="0.25">
      <c r="H9868" s="169"/>
    </row>
    <row r="9869" spans="8:8" x14ac:dyDescent="0.25">
      <c r="H9869" s="169"/>
    </row>
    <row r="9870" spans="8:8" x14ac:dyDescent="0.25">
      <c r="H9870" s="169"/>
    </row>
    <row r="9871" spans="8:8" x14ac:dyDescent="0.25">
      <c r="H9871" s="169"/>
    </row>
    <row r="9872" spans="8:8" x14ac:dyDescent="0.25">
      <c r="H9872" s="169"/>
    </row>
    <row r="9873" spans="8:8" x14ac:dyDescent="0.25">
      <c r="H9873" s="169"/>
    </row>
    <row r="9874" spans="8:8" x14ac:dyDescent="0.25">
      <c r="H9874" s="169"/>
    </row>
    <row r="9875" spans="8:8" x14ac:dyDescent="0.25">
      <c r="H9875" s="169"/>
    </row>
    <row r="9876" spans="8:8" x14ac:dyDescent="0.25">
      <c r="H9876" s="169"/>
    </row>
    <row r="9877" spans="8:8" x14ac:dyDescent="0.25">
      <c r="H9877" s="169"/>
    </row>
    <row r="9878" spans="8:8" x14ac:dyDescent="0.25">
      <c r="H9878" s="169"/>
    </row>
    <row r="9879" spans="8:8" x14ac:dyDescent="0.25">
      <c r="H9879" s="169"/>
    </row>
    <row r="9880" spans="8:8" x14ac:dyDescent="0.25">
      <c r="H9880" s="169"/>
    </row>
    <row r="9881" spans="8:8" x14ac:dyDescent="0.25">
      <c r="H9881" s="169"/>
    </row>
    <row r="9882" spans="8:8" x14ac:dyDescent="0.25">
      <c r="H9882" s="169"/>
    </row>
    <row r="9883" spans="8:8" x14ac:dyDescent="0.25">
      <c r="H9883" s="169"/>
    </row>
    <row r="9884" spans="8:8" x14ac:dyDescent="0.25">
      <c r="H9884" s="169"/>
    </row>
    <row r="9885" spans="8:8" x14ac:dyDescent="0.25">
      <c r="H9885" s="169"/>
    </row>
    <row r="9886" spans="8:8" x14ac:dyDescent="0.25">
      <c r="H9886" s="169"/>
    </row>
    <row r="9887" spans="8:8" x14ac:dyDescent="0.25">
      <c r="H9887" s="169"/>
    </row>
    <row r="9888" spans="8:8" x14ac:dyDescent="0.25">
      <c r="H9888" s="169"/>
    </row>
    <row r="9889" spans="8:8" x14ac:dyDescent="0.25">
      <c r="H9889" s="169"/>
    </row>
    <row r="9890" spans="8:8" x14ac:dyDescent="0.25">
      <c r="H9890" s="169"/>
    </row>
    <row r="9891" spans="8:8" x14ac:dyDescent="0.25">
      <c r="H9891" s="169"/>
    </row>
    <row r="9892" spans="8:8" x14ac:dyDescent="0.25">
      <c r="H9892" s="169"/>
    </row>
    <row r="9893" spans="8:8" x14ac:dyDescent="0.25">
      <c r="H9893" s="169"/>
    </row>
    <row r="9894" spans="8:8" x14ac:dyDescent="0.25">
      <c r="H9894" s="169"/>
    </row>
    <row r="9895" spans="8:8" x14ac:dyDescent="0.25">
      <c r="H9895" s="169"/>
    </row>
    <row r="9896" spans="8:8" x14ac:dyDescent="0.25">
      <c r="H9896" s="169"/>
    </row>
    <row r="9897" spans="8:8" x14ac:dyDescent="0.25">
      <c r="H9897" s="169"/>
    </row>
    <row r="9898" spans="8:8" x14ac:dyDescent="0.25">
      <c r="H9898" s="169"/>
    </row>
    <row r="9899" spans="8:8" x14ac:dyDescent="0.25">
      <c r="H9899" s="169"/>
    </row>
    <row r="9900" spans="8:8" x14ac:dyDescent="0.25">
      <c r="H9900" s="169"/>
    </row>
    <row r="9901" spans="8:8" x14ac:dyDescent="0.25">
      <c r="H9901" s="169"/>
    </row>
    <row r="9902" spans="8:8" x14ac:dyDescent="0.25">
      <c r="H9902" s="169"/>
    </row>
    <row r="9903" spans="8:8" x14ac:dyDescent="0.25">
      <c r="H9903" s="169"/>
    </row>
    <row r="9904" spans="8:8" x14ac:dyDescent="0.25">
      <c r="H9904" s="169"/>
    </row>
    <row r="9905" spans="8:8" x14ac:dyDescent="0.25">
      <c r="H9905" s="169"/>
    </row>
    <row r="9906" spans="8:8" x14ac:dyDescent="0.25">
      <c r="H9906" s="169"/>
    </row>
    <row r="9907" spans="8:8" x14ac:dyDescent="0.25">
      <c r="H9907" s="169"/>
    </row>
    <row r="9908" spans="8:8" x14ac:dyDescent="0.25">
      <c r="H9908" s="169"/>
    </row>
    <row r="9909" spans="8:8" x14ac:dyDescent="0.25">
      <c r="H9909" s="169"/>
    </row>
    <row r="9910" spans="8:8" x14ac:dyDescent="0.25">
      <c r="H9910" s="169"/>
    </row>
    <row r="9911" spans="8:8" x14ac:dyDescent="0.25">
      <c r="H9911" s="169"/>
    </row>
    <row r="9912" spans="8:8" x14ac:dyDescent="0.25">
      <c r="H9912" s="169"/>
    </row>
    <row r="9913" spans="8:8" x14ac:dyDescent="0.25">
      <c r="H9913" s="169"/>
    </row>
    <row r="9914" spans="8:8" x14ac:dyDescent="0.25">
      <c r="H9914" s="169"/>
    </row>
    <row r="9915" spans="8:8" x14ac:dyDescent="0.25">
      <c r="H9915" s="169"/>
    </row>
    <row r="9916" spans="8:8" x14ac:dyDescent="0.25">
      <c r="H9916" s="169"/>
    </row>
    <row r="9917" spans="8:8" x14ac:dyDescent="0.25">
      <c r="H9917" s="169"/>
    </row>
    <row r="9918" spans="8:8" x14ac:dyDescent="0.25">
      <c r="H9918" s="169"/>
    </row>
    <row r="9919" spans="8:8" x14ac:dyDescent="0.25">
      <c r="H9919" s="169"/>
    </row>
    <row r="9920" spans="8:8" x14ac:dyDescent="0.25">
      <c r="H9920" s="169"/>
    </row>
    <row r="9921" spans="8:8" x14ac:dyDescent="0.25">
      <c r="H9921" s="169"/>
    </row>
    <row r="9922" spans="8:8" x14ac:dyDescent="0.25">
      <c r="H9922" s="169"/>
    </row>
    <row r="9923" spans="8:8" x14ac:dyDescent="0.25">
      <c r="H9923" s="169"/>
    </row>
    <row r="9924" spans="8:8" x14ac:dyDescent="0.25">
      <c r="H9924" s="169"/>
    </row>
    <row r="9925" spans="8:8" x14ac:dyDescent="0.25">
      <c r="H9925" s="169"/>
    </row>
    <row r="9926" spans="8:8" x14ac:dyDescent="0.25">
      <c r="H9926" s="169"/>
    </row>
    <row r="9927" spans="8:8" x14ac:dyDescent="0.25">
      <c r="H9927" s="169"/>
    </row>
    <row r="9928" spans="8:8" x14ac:dyDescent="0.25">
      <c r="H9928" s="169"/>
    </row>
    <row r="9929" spans="8:8" x14ac:dyDescent="0.25">
      <c r="H9929" s="169"/>
    </row>
    <row r="9930" spans="8:8" x14ac:dyDescent="0.25">
      <c r="H9930" s="169"/>
    </row>
    <row r="9931" spans="8:8" x14ac:dyDescent="0.25">
      <c r="H9931" s="169"/>
    </row>
    <row r="9932" spans="8:8" x14ac:dyDescent="0.25">
      <c r="H9932" s="169"/>
    </row>
    <row r="9933" spans="8:8" x14ac:dyDescent="0.25">
      <c r="H9933" s="169"/>
    </row>
    <row r="9934" spans="8:8" x14ac:dyDescent="0.25">
      <c r="H9934" s="169"/>
    </row>
    <row r="9935" spans="8:8" x14ac:dyDescent="0.25">
      <c r="H9935" s="169"/>
    </row>
    <row r="9936" spans="8:8" x14ac:dyDescent="0.25">
      <c r="H9936" s="169"/>
    </row>
    <row r="9937" spans="8:8" x14ac:dyDescent="0.25">
      <c r="H9937" s="169"/>
    </row>
    <row r="9938" spans="8:8" x14ac:dyDescent="0.25">
      <c r="H9938" s="169"/>
    </row>
    <row r="9939" spans="8:8" x14ac:dyDescent="0.25">
      <c r="H9939" s="169"/>
    </row>
    <row r="9940" spans="8:8" x14ac:dyDescent="0.25">
      <c r="H9940" s="169"/>
    </row>
    <row r="9941" spans="8:8" x14ac:dyDescent="0.25">
      <c r="H9941" s="169"/>
    </row>
    <row r="9942" spans="8:8" x14ac:dyDescent="0.25">
      <c r="H9942" s="169"/>
    </row>
    <row r="9943" spans="8:8" x14ac:dyDescent="0.25">
      <c r="H9943" s="169"/>
    </row>
    <row r="9944" spans="8:8" x14ac:dyDescent="0.25">
      <c r="H9944" s="169"/>
    </row>
    <row r="9945" spans="8:8" x14ac:dyDescent="0.25">
      <c r="H9945" s="169"/>
    </row>
    <row r="9946" spans="8:8" x14ac:dyDescent="0.25">
      <c r="H9946" s="169"/>
    </row>
    <row r="9947" spans="8:8" x14ac:dyDescent="0.25">
      <c r="H9947" s="169"/>
    </row>
    <row r="9948" spans="8:8" x14ac:dyDescent="0.25">
      <c r="H9948" s="169"/>
    </row>
    <row r="9949" spans="8:8" x14ac:dyDescent="0.25">
      <c r="H9949" s="169"/>
    </row>
    <row r="9950" spans="8:8" x14ac:dyDescent="0.25">
      <c r="H9950" s="169"/>
    </row>
    <row r="9951" spans="8:8" x14ac:dyDescent="0.25">
      <c r="H9951" s="169"/>
    </row>
    <row r="9952" spans="8:8" x14ac:dyDescent="0.25">
      <c r="H9952" s="169"/>
    </row>
    <row r="9953" spans="8:8" x14ac:dyDescent="0.25">
      <c r="H9953" s="169"/>
    </row>
    <row r="9954" spans="8:8" x14ac:dyDescent="0.25">
      <c r="H9954" s="169"/>
    </row>
    <row r="9955" spans="8:8" x14ac:dyDescent="0.25">
      <c r="H9955" s="169"/>
    </row>
    <row r="9956" spans="8:8" x14ac:dyDescent="0.25">
      <c r="H9956" s="169"/>
    </row>
    <row r="9957" spans="8:8" x14ac:dyDescent="0.25">
      <c r="H9957" s="169"/>
    </row>
    <row r="9958" spans="8:8" x14ac:dyDescent="0.25">
      <c r="H9958" s="169"/>
    </row>
    <row r="9959" spans="8:8" x14ac:dyDescent="0.25">
      <c r="H9959" s="169"/>
    </row>
    <row r="9960" spans="8:8" x14ac:dyDescent="0.25">
      <c r="H9960" s="169"/>
    </row>
    <row r="9961" spans="8:8" x14ac:dyDescent="0.25">
      <c r="H9961" s="169"/>
    </row>
    <row r="9962" spans="8:8" x14ac:dyDescent="0.25">
      <c r="H9962" s="169"/>
    </row>
    <row r="9963" spans="8:8" x14ac:dyDescent="0.25">
      <c r="H9963" s="169"/>
    </row>
    <row r="9964" spans="8:8" x14ac:dyDescent="0.25">
      <c r="H9964" s="169"/>
    </row>
    <row r="9965" spans="8:8" x14ac:dyDescent="0.25">
      <c r="H9965" s="169"/>
    </row>
    <row r="9966" spans="8:8" x14ac:dyDescent="0.25">
      <c r="H9966" s="169"/>
    </row>
    <row r="9967" spans="8:8" x14ac:dyDescent="0.25">
      <c r="H9967" s="169"/>
    </row>
    <row r="9968" spans="8:8" x14ac:dyDescent="0.25">
      <c r="H9968" s="169"/>
    </row>
    <row r="9969" spans="8:8" x14ac:dyDescent="0.25">
      <c r="H9969" s="169"/>
    </row>
    <row r="9970" spans="8:8" x14ac:dyDescent="0.25">
      <c r="H9970" s="169"/>
    </row>
    <row r="9971" spans="8:8" x14ac:dyDescent="0.25">
      <c r="H9971" s="169"/>
    </row>
    <row r="9972" spans="8:8" x14ac:dyDescent="0.25">
      <c r="H9972" s="169"/>
    </row>
    <row r="9973" spans="8:8" x14ac:dyDescent="0.25">
      <c r="H9973" s="169"/>
    </row>
    <row r="9974" spans="8:8" x14ac:dyDescent="0.25">
      <c r="H9974" s="169"/>
    </row>
    <row r="9975" spans="8:8" x14ac:dyDescent="0.25">
      <c r="H9975" s="169"/>
    </row>
    <row r="9976" spans="8:8" x14ac:dyDescent="0.25">
      <c r="H9976" s="169"/>
    </row>
    <row r="9977" spans="8:8" x14ac:dyDescent="0.25">
      <c r="H9977" s="169"/>
    </row>
    <row r="9978" spans="8:8" x14ac:dyDescent="0.25">
      <c r="H9978" s="169"/>
    </row>
    <row r="9979" spans="8:8" x14ac:dyDescent="0.25">
      <c r="H9979" s="169"/>
    </row>
    <row r="9980" spans="8:8" x14ac:dyDescent="0.25">
      <c r="H9980" s="169"/>
    </row>
    <row r="9981" spans="8:8" x14ac:dyDescent="0.25">
      <c r="H9981" s="169"/>
    </row>
    <row r="9982" spans="8:8" x14ac:dyDescent="0.25">
      <c r="H9982" s="169"/>
    </row>
    <row r="9983" spans="8:8" x14ac:dyDescent="0.25">
      <c r="H9983" s="169"/>
    </row>
    <row r="9984" spans="8:8" x14ac:dyDescent="0.25">
      <c r="H9984" s="169"/>
    </row>
    <row r="9985" spans="8:8" x14ac:dyDescent="0.25">
      <c r="H9985" s="169"/>
    </row>
    <row r="9986" spans="8:8" x14ac:dyDescent="0.25">
      <c r="H9986" s="169"/>
    </row>
    <row r="9987" spans="8:8" x14ac:dyDescent="0.25">
      <c r="H9987" s="169"/>
    </row>
    <row r="9988" spans="8:8" x14ac:dyDescent="0.25">
      <c r="H9988" s="169"/>
    </row>
    <row r="9989" spans="8:8" x14ac:dyDescent="0.25">
      <c r="H9989" s="169"/>
    </row>
    <row r="9990" spans="8:8" x14ac:dyDescent="0.25">
      <c r="H9990" s="169"/>
    </row>
    <row r="9991" spans="8:8" x14ac:dyDescent="0.25">
      <c r="H9991" s="169"/>
    </row>
    <row r="9992" spans="8:8" x14ac:dyDescent="0.25">
      <c r="H9992" s="169"/>
    </row>
    <row r="9993" spans="8:8" x14ac:dyDescent="0.25">
      <c r="H9993" s="169"/>
    </row>
    <row r="9994" spans="8:8" x14ac:dyDescent="0.25">
      <c r="H9994" s="169"/>
    </row>
    <row r="9995" spans="8:8" x14ac:dyDescent="0.25">
      <c r="H9995" s="169"/>
    </row>
    <row r="9996" spans="8:8" x14ac:dyDescent="0.25">
      <c r="H9996" s="169"/>
    </row>
    <row r="9997" spans="8:8" x14ac:dyDescent="0.25">
      <c r="H9997" s="169"/>
    </row>
    <row r="9998" spans="8:8" x14ac:dyDescent="0.25">
      <c r="H9998" s="169"/>
    </row>
    <row r="9999" spans="8:8" x14ac:dyDescent="0.25">
      <c r="H9999" s="169"/>
    </row>
    <row r="10000" spans="8:8" x14ac:dyDescent="0.25">
      <c r="H10000" s="169"/>
    </row>
    <row r="10001" spans="8:8" x14ac:dyDescent="0.25">
      <c r="H10001" s="169"/>
    </row>
    <row r="10002" spans="8:8" x14ac:dyDescent="0.25">
      <c r="H10002" s="169"/>
    </row>
    <row r="10003" spans="8:8" x14ac:dyDescent="0.25">
      <c r="H10003" s="169"/>
    </row>
    <row r="10004" spans="8:8" x14ac:dyDescent="0.25">
      <c r="H10004" s="169"/>
    </row>
    <row r="10005" spans="8:8" x14ac:dyDescent="0.25">
      <c r="H10005" s="169"/>
    </row>
    <row r="10006" spans="8:8" x14ac:dyDescent="0.25">
      <c r="H10006" s="169"/>
    </row>
    <row r="10007" spans="8:8" x14ac:dyDescent="0.25">
      <c r="H10007" s="169"/>
    </row>
    <row r="10008" spans="8:8" x14ac:dyDescent="0.25">
      <c r="H10008" s="169"/>
    </row>
    <row r="10009" spans="8:8" x14ac:dyDescent="0.25">
      <c r="H10009" s="169"/>
    </row>
    <row r="10010" spans="8:8" x14ac:dyDescent="0.25">
      <c r="H10010" s="169"/>
    </row>
    <row r="10011" spans="8:8" x14ac:dyDescent="0.25">
      <c r="H10011" s="169"/>
    </row>
    <row r="10012" spans="8:8" x14ac:dyDescent="0.25">
      <c r="H10012" s="169"/>
    </row>
    <row r="10013" spans="8:8" x14ac:dyDescent="0.25">
      <c r="H10013" s="169"/>
    </row>
    <row r="10014" spans="8:8" x14ac:dyDescent="0.25">
      <c r="H10014" s="169"/>
    </row>
    <row r="10015" spans="8:8" x14ac:dyDescent="0.25">
      <c r="H10015" s="169"/>
    </row>
    <row r="10016" spans="8:8" x14ac:dyDescent="0.25">
      <c r="H10016" s="169"/>
    </row>
    <row r="10017" spans="8:8" x14ac:dyDescent="0.25">
      <c r="H10017" s="169"/>
    </row>
    <row r="10018" spans="8:8" x14ac:dyDescent="0.25">
      <c r="H10018" s="169"/>
    </row>
    <row r="10019" spans="8:8" x14ac:dyDescent="0.25">
      <c r="H10019" s="169"/>
    </row>
    <row r="10020" spans="8:8" x14ac:dyDescent="0.25">
      <c r="H10020" s="169"/>
    </row>
    <row r="10021" spans="8:8" x14ac:dyDescent="0.25">
      <c r="H10021" s="169"/>
    </row>
    <row r="10022" spans="8:8" x14ac:dyDescent="0.25">
      <c r="H10022" s="169"/>
    </row>
    <row r="10023" spans="8:8" x14ac:dyDescent="0.25">
      <c r="H10023" s="169"/>
    </row>
    <row r="10024" spans="8:8" x14ac:dyDescent="0.25">
      <c r="H10024" s="169"/>
    </row>
    <row r="10025" spans="8:8" x14ac:dyDescent="0.25">
      <c r="H10025" s="169"/>
    </row>
    <row r="10026" spans="8:8" x14ac:dyDescent="0.25">
      <c r="H10026" s="169"/>
    </row>
    <row r="10027" spans="8:8" x14ac:dyDescent="0.25">
      <c r="H10027" s="169"/>
    </row>
    <row r="10028" spans="8:8" x14ac:dyDescent="0.25">
      <c r="H10028" s="169"/>
    </row>
    <row r="10029" spans="8:8" x14ac:dyDescent="0.25">
      <c r="H10029" s="169"/>
    </row>
    <row r="10030" spans="8:8" x14ac:dyDescent="0.25">
      <c r="H10030" s="169"/>
    </row>
    <row r="10031" spans="8:8" x14ac:dyDescent="0.25">
      <c r="H10031" s="169"/>
    </row>
    <row r="10032" spans="8:8" x14ac:dyDescent="0.25">
      <c r="H10032" s="169"/>
    </row>
    <row r="10033" spans="8:8" x14ac:dyDescent="0.25">
      <c r="H10033" s="169"/>
    </row>
    <row r="10034" spans="8:8" x14ac:dyDescent="0.25">
      <c r="H10034" s="169"/>
    </row>
    <row r="10035" spans="8:8" x14ac:dyDescent="0.25">
      <c r="H10035" s="169"/>
    </row>
    <row r="10036" spans="8:8" x14ac:dyDescent="0.25">
      <c r="H10036" s="169"/>
    </row>
    <row r="10037" spans="8:8" x14ac:dyDescent="0.25">
      <c r="H10037" s="169"/>
    </row>
    <row r="10038" spans="8:8" x14ac:dyDescent="0.25">
      <c r="H10038" s="169"/>
    </row>
    <row r="10039" spans="8:8" x14ac:dyDescent="0.25">
      <c r="H10039" s="169"/>
    </row>
    <row r="10040" spans="8:8" x14ac:dyDescent="0.25">
      <c r="H10040" s="169"/>
    </row>
    <row r="10041" spans="8:8" x14ac:dyDescent="0.25">
      <c r="H10041" s="169"/>
    </row>
    <row r="10042" spans="8:8" x14ac:dyDescent="0.25">
      <c r="H10042" s="169"/>
    </row>
    <row r="10043" spans="8:8" x14ac:dyDescent="0.25">
      <c r="H10043" s="169"/>
    </row>
    <row r="10044" spans="8:8" x14ac:dyDescent="0.25">
      <c r="H10044" s="169"/>
    </row>
    <row r="10045" spans="8:8" x14ac:dyDescent="0.25">
      <c r="H10045" s="169"/>
    </row>
    <row r="10046" spans="8:8" x14ac:dyDescent="0.25">
      <c r="H10046" s="169"/>
    </row>
    <row r="10047" spans="8:8" x14ac:dyDescent="0.25">
      <c r="H10047" s="169"/>
    </row>
    <row r="10048" spans="8:8" x14ac:dyDescent="0.25">
      <c r="H10048" s="169"/>
    </row>
    <row r="10049" spans="8:8" x14ac:dyDescent="0.25">
      <c r="H10049" s="169"/>
    </row>
    <row r="10050" spans="8:8" x14ac:dyDescent="0.25">
      <c r="H10050" s="169"/>
    </row>
    <row r="10051" spans="8:8" x14ac:dyDescent="0.25">
      <c r="H10051" s="169"/>
    </row>
    <row r="10052" spans="8:8" x14ac:dyDescent="0.25">
      <c r="H10052" s="169"/>
    </row>
    <row r="10053" spans="8:8" x14ac:dyDescent="0.25">
      <c r="H10053" s="169"/>
    </row>
    <row r="10054" spans="8:8" x14ac:dyDescent="0.25">
      <c r="H10054" s="169"/>
    </row>
    <row r="10055" spans="8:8" x14ac:dyDescent="0.25">
      <c r="H10055" s="169"/>
    </row>
    <row r="10056" spans="8:8" x14ac:dyDescent="0.25">
      <c r="H10056" s="169"/>
    </row>
    <row r="10057" spans="8:8" x14ac:dyDescent="0.25">
      <c r="H10057" s="169"/>
    </row>
    <row r="10058" spans="8:8" x14ac:dyDescent="0.25">
      <c r="H10058" s="169"/>
    </row>
    <row r="10059" spans="8:8" x14ac:dyDescent="0.25">
      <c r="H10059" s="169"/>
    </row>
    <row r="10060" spans="8:8" x14ac:dyDescent="0.25">
      <c r="H10060" s="169"/>
    </row>
    <row r="10061" spans="8:8" x14ac:dyDescent="0.25">
      <c r="H10061" s="169"/>
    </row>
    <row r="10062" spans="8:8" x14ac:dyDescent="0.25">
      <c r="H10062" s="169"/>
    </row>
    <row r="10063" spans="8:8" x14ac:dyDescent="0.25">
      <c r="H10063" s="169"/>
    </row>
    <row r="10064" spans="8:8" x14ac:dyDescent="0.25">
      <c r="H10064" s="169"/>
    </row>
    <row r="10065" spans="8:8" x14ac:dyDescent="0.25">
      <c r="H10065" s="169"/>
    </row>
    <row r="10066" spans="8:8" x14ac:dyDescent="0.25">
      <c r="H10066" s="169"/>
    </row>
    <row r="10067" spans="8:8" x14ac:dyDescent="0.25">
      <c r="H10067" s="169"/>
    </row>
    <row r="10068" spans="8:8" x14ac:dyDescent="0.25">
      <c r="H10068" s="169"/>
    </row>
    <row r="10069" spans="8:8" x14ac:dyDescent="0.25">
      <c r="H10069" s="169"/>
    </row>
    <row r="10070" spans="8:8" x14ac:dyDescent="0.25">
      <c r="H10070" s="169"/>
    </row>
    <row r="10071" spans="8:8" x14ac:dyDescent="0.25">
      <c r="H10071" s="169"/>
    </row>
    <row r="10072" spans="8:8" x14ac:dyDescent="0.25">
      <c r="H10072" s="169"/>
    </row>
    <row r="10073" spans="8:8" x14ac:dyDescent="0.25">
      <c r="H10073" s="169"/>
    </row>
    <row r="10074" spans="8:8" x14ac:dyDescent="0.25">
      <c r="H10074" s="169"/>
    </row>
    <row r="10075" spans="8:8" x14ac:dyDescent="0.25">
      <c r="H10075" s="169"/>
    </row>
    <row r="10076" spans="8:8" x14ac:dyDescent="0.25">
      <c r="H10076" s="169"/>
    </row>
    <row r="10077" spans="8:8" x14ac:dyDescent="0.25">
      <c r="H10077" s="169"/>
    </row>
    <row r="10078" spans="8:8" x14ac:dyDescent="0.25">
      <c r="H10078" s="169"/>
    </row>
    <row r="10079" spans="8:8" x14ac:dyDescent="0.25">
      <c r="H10079" s="169"/>
    </row>
    <row r="10080" spans="8:8" x14ac:dyDescent="0.25">
      <c r="H10080" s="169"/>
    </row>
    <row r="10081" spans="8:8" x14ac:dyDescent="0.25">
      <c r="H10081" s="169"/>
    </row>
    <row r="10082" spans="8:8" x14ac:dyDescent="0.25">
      <c r="H10082" s="169"/>
    </row>
    <row r="10083" spans="8:8" x14ac:dyDescent="0.25">
      <c r="H10083" s="169"/>
    </row>
    <row r="10084" spans="8:8" x14ac:dyDescent="0.25">
      <c r="H10084" s="169"/>
    </row>
    <row r="10085" spans="8:8" x14ac:dyDescent="0.25">
      <c r="H10085" s="169"/>
    </row>
    <row r="10086" spans="8:8" x14ac:dyDescent="0.25">
      <c r="H10086" s="169"/>
    </row>
    <row r="10087" spans="8:8" x14ac:dyDescent="0.25">
      <c r="H10087" s="169"/>
    </row>
    <row r="10088" spans="8:8" x14ac:dyDescent="0.25">
      <c r="H10088" s="169"/>
    </row>
    <row r="10089" spans="8:8" x14ac:dyDescent="0.25">
      <c r="H10089" s="169"/>
    </row>
    <row r="10090" spans="8:8" x14ac:dyDescent="0.25">
      <c r="H10090" s="169"/>
    </row>
    <row r="10091" spans="8:8" x14ac:dyDescent="0.25">
      <c r="H10091" s="169"/>
    </row>
    <row r="10092" spans="8:8" x14ac:dyDescent="0.25">
      <c r="H10092" s="169"/>
    </row>
    <row r="10093" spans="8:8" x14ac:dyDescent="0.25">
      <c r="H10093" s="169"/>
    </row>
    <row r="10094" spans="8:8" x14ac:dyDescent="0.25">
      <c r="H10094" s="169"/>
    </row>
    <row r="10095" spans="8:8" x14ac:dyDescent="0.25">
      <c r="H10095" s="169"/>
    </row>
    <row r="10096" spans="8:8" x14ac:dyDescent="0.25">
      <c r="H10096" s="169"/>
    </row>
    <row r="10097" spans="8:8" x14ac:dyDescent="0.25">
      <c r="H10097" s="169"/>
    </row>
    <row r="10098" spans="8:8" x14ac:dyDescent="0.25">
      <c r="H10098" s="169"/>
    </row>
    <row r="10099" spans="8:8" x14ac:dyDescent="0.25">
      <c r="H10099" s="169"/>
    </row>
    <row r="10100" spans="8:8" x14ac:dyDescent="0.25">
      <c r="H10100" s="169"/>
    </row>
    <row r="10101" spans="8:8" x14ac:dyDescent="0.25">
      <c r="H10101" s="169"/>
    </row>
    <row r="10102" spans="8:8" x14ac:dyDescent="0.25">
      <c r="H10102" s="169"/>
    </row>
    <row r="10103" spans="8:8" x14ac:dyDescent="0.25">
      <c r="H10103" s="169"/>
    </row>
    <row r="10104" spans="8:8" x14ac:dyDescent="0.25">
      <c r="H10104" s="169"/>
    </row>
    <row r="10105" spans="8:8" x14ac:dyDescent="0.25">
      <c r="H10105" s="169"/>
    </row>
    <row r="10106" spans="8:8" x14ac:dyDescent="0.25">
      <c r="H10106" s="169"/>
    </row>
    <row r="10107" spans="8:8" x14ac:dyDescent="0.25">
      <c r="H10107" s="169"/>
    </row>
    <row r="10108" spans="8:8" x14ac:dyDescent="0.25">
      <c r="H10108" s="169"/>
    </row>
    <row r="10109" spans="8:8" x14ac:dyDescent="0.25">
      <c r="H10109" s="169"/>
    </row>
    <row r="10110" spans="8:8" x14ac:dyDescent="0.25">
      <c r="H10110" s="169"/>
    </row>
    <row r="10111" spans="8:8" x14ac:dyDescent="0.25">
      <c r="H10111" s="169"/>
    </row>
    <row r="10112" spans="8:8" x14ac:dyDescent="0.25">
      <c r="H10112" s="169"/>
    </row>
    <row r="10113" spans="8:8" x14ac:dyDescent="0.25">
      <c r="H10113" s="169"/>
    </row>
    <row r="10114" spans="8:8" x14ac:dyDescent="0.25">
      <c r="H10114" s="169"/>
    </row>
    <row r="10115" spans="8:8" x14ac:dyDescent="0.25">
      <c r="H10115" s="169"/>
    </row>
    <row r="10116" spans="8:8" x14ac:dyDescent="0.25">
      <c r="H10116" s="169"/>
    </row>
    <row r="10117" spans="8:8" x14ac:dyDescent="0.25">
      <c r="H10117" s="169"/>
    </row>
    <row r="10118" spans="8:8" x14ac:dyDescent="0.25">
      <c r="H10118" s="169"/>
    </row>
    <row r="10119" spans="8:8" x14ac:dyDescent="0.25">
      <c r="H10119" s="169"/>
    </row>
    <row r="10120" spans="8:8" x14ac:dyDescent="0.25">
      <c r="H10120" s="169"/>
    </row>
    <row r="10121" spans="8:8" x14ac:dyDescent="0.25">
      <c r="H10121" s="169"/>
    </row>
    <row r="10122" spans="8:8" x14ac:dyDescent="0.25">
      <c r="H10122" s="169"/>
    </row>
    <row r="10123" spans="8:8" x14ac:dyDescent="0.25">
      <c r="H10123" s="169"/>
    </row>
    <row r="10124" spans="8:8" x14ac:dyDescent="0.25">
      <c r="H10124" s="169"/>
    </row>
    <row r="10125" spans="8:8" x14ac:dyDescent="0.25">
      <c r="H10125" s="169"/>
    </row>
    <row r="10126" spans="8:8" x14ac:dyDescent="0.25">
      <c r="H10126" s="169"/>
    </row>
    <row r="10127" spans="8:8" x14ac:dyDescent="0.25">
      <c r="H10127" s="169"/>
    </row>
    <row r="10128" spans="8:8" x14ac:dyDescent="0.25">
      <c r="H10128" s="169"/>
    </row>
    <row r="10129" spans="8:8" x14ac:dyDescent="0.25">
      <c r="H10129" s="169"/>
    </row>
    <row r="10130" spans="8:8" x14ac:dyDescent="0.25">
      <c r="H10130" s="169"/>
    </row>
    <row r="10131" spans="8:8" x14ac:dyDescent="0.25">
      <c r="H10131" s="169"/>
    </row>
    <row r="10132" spans="8:8" x14ac:dyDescent="0.25">
      <c r="H10132" s="169"/>
    </row>
    <row r="10133" spans="8:8" x14ac:dyDescent="0.25">
      <c r="H10133" s="169"/>
    </row>
    <row r="10134" spans="8:8" x14ac:dyDescent="0.25">
      <c r="H10134" s="169"/>
    </row>
    <row r="10135" spans="8:8" x14ac:dyDescent="0.25">
      <c r="H10135" s="169"/>
    </row>
    <row r="10136" spans="8:8" x14ac:dyDescent="0.25">
      <c r="H10136" s="169"/>
    </row>
    <row r="10137" spans="8:8" x14ac:dyDescent="0.25">
      <c r="H10137" s="169"/>
    </row>
    <row r="10138" spans="8:8" x14ac:dyDescent="0.25">
      <c r="H10138" s="169"/>
    </row>
    <row r="10139" spans="8:8" x14ac:dyDescent="0.25">
      <c r="H10139" s="169"/>
    </row>
    <row r="10140" spans="8:8" x14ac:dyDescent="0.25">
      <c r="H10140" s="169"/>
    </row>
    <row r="10141" spans="8:8" x14ac:dyDescent="0.25">
      <c r="H10141" s="169"/>
    </row>
    <row r="10142" spans="8:8" x14ac:dyDescent="0.25">
      <c r="H10142" s="169"/>
    </row>
    <row r="10143" spans="8:8" x14ac:dyDescent="0.25">
      <c r="H10143" s="169"/>
    </row>
    <row r="10144" spans="8:8" x14ac:dyDescent="0.25">
      <c r="H10144" s="169"/>
    </row>
    <row r="10145" spans="8:8" x14ac:dyDescent="0.25">
      <c r="H10145" s="169"/>
    </row>
    <row r="10146" spans="8:8" x14ac:dyDescent="0.25">
      <c r="H10146" s="169"/>
    </row>
    <row r="10147" spans="8:8" x14ac:dyDescent="0.25">
      <c r="H10147" s="169"/>
    </row>
    <row r="10148" spans="8:8" x14ac:dyDescent="0.25">
      <c r="H10148" s="169"/>
    </row>
    <row r="10149" spans="8:8" x14ac:dyDescent="0.25">
      <c r="H10149" s="169"/>
    </row>
    <row r="10150" spans="8:8" x14ac:dyDescent="0.25">
      <c r="H10150" s="169"/>
    </row>
    <row r="10151" spans="8:8" x14ac:dyDescent="0.25">
      <c r="H10151" s="169"/>
    </row>
    <row r="10152" spans="8:8" x14ac:dyDescent="0.25">
      <c r="H10152" s="169"/>
    </row>
    <row r="10153" spans="8:8" x14ac:dyDescent="0.25">
      <c r="H10153" s="169"/>
    </row>
    <row r="10154" spans="8:8" x14ac:dyDescent="0.25">
      <c r="H10154" s="169"/>
    </row>
    <row r="10155" spans="8:8" x14ac:dyDescent="0.25">
      <c r="H10155" s="169"/>
    </row>
    <row r="10156" spans="8:8" x14ac:dyDescent="0.25">
      <c r="H10156" s="169"/>
    </row>
    <row r="10157" spans="8:8" x14ac:dyDescent="0.25">
      <c r="H10157" s="169"/>
    </row>
    <row r="10158" spans="8:8" x14ac:dyDescent="0.25">
      <c r="H10158" s="169"/>
    </row>
    <row r="10159" spans="8:8" x14ac:dyDescent="0.25">
      <c r="H10159" s="169"/>
    </row>
    <row r="10160" spans="8:8" x14ac:dyDescent="0.25">
      <c r="H10160" s="169"/>
    </row>
    <row r="10161" spans="8:8" x14ac:dyDescent="0.25">
      <c r="H10161" s="169"/>
    </row>
    <row r="10162" spans="8:8" x14ac:dyDescent="0.25">
      <c r="H10162" s="169"/>
    </row>
    <row r="10163" spans="8:8" x14ac:dyDescent="0.25">
      <c r="H10163" s="169"/>
    </row>
    <row r="10164" spans="8:8" x14ac:dyDescent="0.25">
      <c r="H10164" s="169"/>
    </row>
    <row r="10165" spans="8:8" x14ac:dyDescent="0.25">
      <c r="H10165" s="169"/>
    </row>
    <row r="10166" spans="8:8" x14ac:dyDescent="0.25">
      <c r="H10166" s="169"/>
    </row>
    <row r="10167" spans="8:8" x14ac:dyDescent="0.25">
      <c r="H10167" s="169"/>
    </row>
    <row r="10168" spans="8:8" x14ac:dyDescent="0.25">
      <c r="H10168" s="169"/>
    </row>
    <row r="10169" spans="8:8" x14ac:dyDescent="0.25">
      <c r="H10169" s="169"/>
    </row>
    <row r="10170" spans="8:8" x14ac:dyDescent="0.25">
      <c r="H10170" s="169"/>
    </row>
    <row r="10171" spans="8:8" x14ac:dyDescent="0.25">
      <c r="H10171" s="169"/>
    </row>
    <row r="10172" spans="8:8" x14ac:dyDescent="0.25">
      <c r="H10172" s="169"/>
    </row>
    <row r="10173" spans="8:8" x14ac:dyDescent="0.25">
      <c r="H10173" s="169"/>
    </row>
    <row r="10174" spans="8:8" x14ac:dyDescent="0.25">
      <c r="H10174" s="169"/>
    </row>
    <row r="10175" spans="8:8" x14ac:dyDescent="0.25">
      <c r="H10175" s="169"/>
    </row>
    <row r="10176" spans="8:8" x14ac:dyDescent="0.25">
      <c r="H10176" s="169"/>
    </row>
    <row r="10177" spans="8:8" x14ac:dyDescent="0.25">
      <c r="H10177" s="169"/>
    </row>
    <row r="10178" spans="8:8" x14ac:dyDescent="0.25">
      <c r="H10178" s="169"/>
    </row>
    <row r="10179" spans="8:8" x14ac:dyDescent="0.25">
      <c r="H10179" s="169"/>
    </row>
    <row r="10180" spans="8:8" x14ac:dyDescent="0.25">
      <c r="H10180" s="169"/>
    </row>
    <row r="10181" spans="8:8" x14ac:dyDescent="0.25">
      <c r="H10181" s="169"/>
    </row>
    <row r="10182" spans="8:8" x14ac:dyDescent="0.25">
      <c r="H10182" s="169"/>
    </row>
    <row r="10183" spans="8:8" x14ac:dyDescent="0.25">
      <c r="H10183" s="169"/>
    </row>
    <row r="10184" spans="8:8" x14ac:dyDescent="0.25">
      <c r="H10184" s="169"/>
    </row>
    <row r="10185" spans="8:8" x14ac:dyDescent="0.25">
      <c r="H10185" s="169"/>
    </row>
    <row r="10186" spans="8:8" x14ac:dyDescent="0.25">
      <c r="H10186" s="169"/>
    </row>
    <row r="10187" spans="8:8" x14ac:dyDescent="0.25">
      <c r="H10187" s="169"/>
    </row>
    <row r="10188" spans="8:8" x14ac:dyDescent="0.25">
      <c r="H10188" s="169"/>
    </row>
    <row r="10189" spans="8:8" x14ac:dyDescent="0.25">
      <c r="H10189" s="169"/>
    </row>
    <row r="10190" spans="8:8" x14ac:dyDescent="0.25">
      <c r="H10190" s="169"/>
    </row>
    <row r="10191" spans="8:8" x14ac:dyDescent="0.25">
      <c r="H10191" s="169"/>
    </row>
    <row r="10192" spans="8:8" x14ac:dyDescent="0.25">
      <c r="H10192" s="169"/>
    </row>
    <row r="10193" spans="8:8" x14ac:dyDescent="0.25">
      <c r="H10193" s="169"/>
    </row>
    <row r="10194" spans="8:8" x14ac:dyDescent="0.25">
      <c r="H10194" s="169"/>
    </row>
    <row r="10195" spans="8:8" x14ac:dyDescent="0.25">
      <c r="H10195" s="169"/>
    </row>
    <row r="10196" spans="8:8" x14ac:dyDescent="0.25">
      <c r="H10196" s="169"/>
    </row>
    <row r="10197" spans="8:8" x14ac:dyDescent="0.25">
      <c r="H10197" s="169"/>
    </row>
    <row r="10198" spans="8:8" x14ac:dyDescent="0.25">
      <c r="H10198" s="169"/>
    </row>
    <row r="10199" spans="8:8" x14ac:dyDescent="0.25">
      <c r="H10199" s="169"/>
    </row>
    <row r="10200" spans="8:8" x14ac:dyDescent="0.25">
      <c r="H10200" s="169"/>
    </row>
    <row r="10201" spans="8:8" x14ac:dyDescent="0.25">
      <c r="H10201" s="169"/>
    </row>
    <row r="10202" spans="8:8" x14ac:dyDescent="0.25">
      <c r="H10202" s="169"/>
    </row>
    <row r="10203" spans="8:8" x14ac:dyDescent="0.25">
      <c r="H10203" s="169"/>
    </row>
    <row r="10204" spans="8:8" x14ac:dyDescent="0.25">
      <c r="H10204" s="169"/>
    </row>
    <row r="10205" spans="8:8" x14ac:dyDescent="0.25">
      <c r="H10205" s="169"/>
    </row>
    <row r="10206" spans="8:8" x14ac:dyDescent="0.25">
      <c r="H10206" s="169"/>
    </row>
    <row r="10207" spans="8:8" x14ac:dyDescent="0.25">
      <c r="H10207" s="169"/>
    </row>
    <row r="10208" spans="8:8" x14ac:dyDescent="0.25">
      <c r="H10208" s="169"/>
    </row>
    <row r="10209" spans="8:8" x14ac:dyDescent="0.25">
      <c r="H10209" s="169"/>
    </row>
    <row r="10210" spans="8:8" x14ac:dyDescent="0.25">
      <c r="H10210" s="169"/>
    </row>
    <row r="10211" spans="8:8" x14ac:dyDescent="0.25">
      <c r="H10211" s="169"/>
    </row>
    <row r="10212" spans="8:8" x14ac:dyDescent="0.25">
      <c r="H10212" s="169"/>
    </row>
    <row r="10213" spans="8:8" x14ac:dyDescent="0.25">
      <c r="H10213" s="169"/>
    </row>
    <row r="10214" spans="8:8" x14ac:dyDescent="0.25">
      <c r="H10214" s="169"/>
    </row>
    <row r="10215" spans="8:8" x14ac:dyDescent="0.25">
      <c r="H10215" s="169"/>
    </row>
    <row r="10216" spans="8:8" x14ac:dyDescent="0.25">
      <c r="H10216" s="169"/>
    </row>
    <row r="10217" spans="8:8" x14ac:dyDescent="0.25">
      <c r="H10217" s="169"/>
    </row>
    <row r="10218" spans="8:8" x14ac:dyDescent="0.25">
      <c r="H10218" s="169"/>
    </row>
    <row r="10219" spans="8:8" x14ac:dyDescent="0.25">
      <c r="H10219" s="169"/>
    </row>
    <row r="10220" spans="8:8" x14ac:dyDescent="0.25">
      <c r="H10220" s="169"/>
    </row>
    <row r="10221" spans="8:8" x14ac:dyDescent="0.25">
      <c r="H10221" s="169"/>
    </row>
    <row r="10222" spans="8:8" x14ac:dyDescent="0.25">
      <c r="H10222" s="169"/>
    </row>
    <row r="10223" spans="8:8" x14ac:dyDescent="0.25">
      <c r="H10223" s="169"/>
    </row>
    <row r="10224" spans="8:8" x14ac:dyDescent="0.25">
      <c r="H10224" s="169"/>
    </row>
    <row r="10225" spans="8:8" x14ac:dyDescent="0.25">
      <c r="H10225" s="169"/>
    </row>
    <row r="10226" spans="8:8" x14ac:dyDescent="0.25">
      <c r="H10226" s="169"/>
    </row>
    <row r="10227" spans="8:8" x14ac:dyDescent="0.25">
      <c r="H10227" s="169"/>
    </row>
    <row r="10228" spans="8:8" x14ac:dyDescent="0.25">
      <c r="H10228" s="169"/>
    </row>
    <row r="10229" spans="8:8" x14ac:dyDescent="0.25">
      <c r="H10229" s="169"/>
    </row>
    <row r="10230" spans="8:8" x14ac:dyDescent="0.25">
      <c r="H10230" s="169"/>
    </row>
    <row r="10231" spans="8:8" x14ac:dyDescent="0.25">
      <c r="H10231" s="169"/>
    </row>
    <row r="10232" spans="8:8" x14ac:dyDescent="0.25">
      <c r="H10232" s="169"/>
    </row>
    <row r="10233" spans="8:8" x14ac:dyDescent="0.25">
      <c r="H10233" s="169"/>
    </row>
    <row r="10234" spans="8:8" x14ac:dyDescent="0.25">
      <c r="H10234" s="169"/>
    </row>
    <row r="10235" spans="8:8" x14ac:dyDescent="0.25">
      <c r="H10235" s="169"/>
    </row>
    <row r="10236" spans="8:8" x14ac:dyDescent="0.25">
      <c r="H10236" s="169"/>
    </row>
    <row r="10237" spans="8:8" x14ac:dyDescent="0.25">
      <c r="H10237" s="169"/>
    </row>
    <row r="10238" spans="8:8" x14ac:dyDescent="0.25">
      <c r="H10238" s="169"/>
    </row>
    <row r="10239" spans="8:8" x14ac:dyDescent="0.25">
      <c r="H10239" s="169"/>
    </row>
    <row r="10240" spans="8:8" x14ac:dyDescent="0.25">
      <c r="H10240" s="169"/>
    </row>
    <row r="10241" spans="8:8" x14ac:dyDescent="0.25">
      <c r="H10241" s="169"/>
    </row>
    <row r="10242" spans="8:8" x14ac:dyDescent="0.25">
      <c r="H10242" s="169"/>
    </row>
    <row r="10243" spans="8:8" x14ac:dyDescent="0.25">
      <c r="H10243" s="169"/>
    </row>
    <row r="10244" spans="8:8" x14ac:dyDescent="0.25">
      <c r="H10244" s="169"/>
    </row>
    <row r="10245" spans="8:8" x14ac:dyDescent="0.25">
      <c r="H10245" s="169"/>
    </row>
    <row r="10246" spans="8:8" x14ac:dyDescent="0.25">
      <c r="H10246" s="169"/>
    </row>
    <row r="10247" spans="8:8" x14ac:dyDescent="0.25">
      <c r="H10247" s="169"/>
    </row>
    <row r="10248" spans="8:8" x14ac:dyDescent="0.25">
      <c r="H10248" s="169"/>
    </row>
    <row r="10249" spans="8:8" x14ac:dyDescent="0.25">
      <c r="H10249" s="169"/>
    </row>
    <row r="10250" spans="8:8" x14ac:dyDescent="0.25">
      <c r="H10250" s="169"/>
    </row>
    <row r="10251" spans="8:8" x14ac:dyDescent="0.25">
      <c r="H10251" s="169"/>
    </row>
    <row r="10252" spans="8:8" x14ac:dyDescent="0.25">
      <c r="H10252" s="169"/>
    </row>
    <row r="10253" spans="8:8" x14ac:dyDescent="0.25">
      <c r="H10253" s="169"/>
    </row>
    <row r="10254" spans="8:8" x14ac:dyDescent="0.25">
      <c r="H10254" s="169"/>
    </row>
    <row r="10255" spans="8:8" x14ac:dyDescent="0.25">
      <c r="H10255" s="169"/>
    </row>
    <row r="10256" spans="8:8" x14ac:dyDescent="0.25">
      <c r="H10256" s="169"/>
    </row>
    <row r="10257" spans="8:8" x14ac:dyDescent="0.25">
      <c r="H10257" s="169"/>
    </row>
    <row r="10258" spans="8:8" x14ac:dyDescent="0.25">
      <c r="H10258" s="169"/>
    </row>
    <row r="10259" spans="8:8" x14ac:dyDescent="0.25">
      <c r="H10259" s="169"/>
    </row>
    <row r="10260" spans="8:8" x14ac:dyDescent="0.25">
      <c r="H10260" s="169"/>
    </row>
    <row r="10261" spans="8:8" x14ac:dyDescent="0.25">
      <c r="H10261" s="169"/>
    </row>
    <row r="10262" spans="8:8" x14ac:dyDescent="0.25">
      <c r="H10262" s="169"/>
    </row>
    <row r="10263" spans="8:8" x14ac:dyDescent="0.25">
      <c r="H10263" s="169"/>
    </row>
    <row r="10264" spans="8:8" x14ac:dyDescent="0.25">
      <c r="H10264" s="169"/>
    </row>
    <row r="10265" spans="8:8" x14ac:dyDescent="0.25">
      <c r="H10265" s="169"/>
    </row>
    <row r="10266" spans="8:8" x14ac:dyDescent="0.25">
      <c r="H10266" s="169"/>
    </row>
    <row r="10267" spans="8:8" x14ac:dyDescent="0.25">
      <c r="H10267" s="169"/>
    </row>
    <row r="10268" spans="8:8" x14ac:dyDescent="0.25">
      <c r="H10268" s="169"/>
    </row>
    <row r="10269" spans="8:8" x14ac:dyDescent="0.25">
      <c r="H10269" s="169"/>
    </row>
    <row r="10270" spans="8:8" x14ac:dyDescent="0.25">
      <c r="H10270" s="169"/>
    </row>
    <row r="10271" spans="8:8" x14ac:dyDescent="0.25">
      <c r="H10271" s="169"/>
    </row>
    <row r="10272" spans="8:8" x14ac:dyDescent="0.25">
      <c r="H10272" s="169"/>
    </row>
    <row r="10273" spans="8:8" x14ac:dyDescent="0.25">
      <c r="H10273" s="169"/>
    </row>
    <row r="10274" spans="8:8" x14ac:dyDescent="0.25">
      <c r="H10274" s="169"/>
    </row>
    <row r="10275" spans="8:8" x14ac:dyDescent="0.25">
      <c r="H10275" s="169"/>
    </row>
    <row r="10276" spans="8:8" x14ac:dyDescent="0.25">
      <c r="H10276" s="169"/>
    </row>
    <row r="10277" spans="8:8" x14ac:dyDescent="0.25">
      <c r="H10277" s="169"/>
    </row>
    <row r="10278" spans="8:8" x14ac:dyDescent="0.25">
      <c r="H10278" s="169"/>
    </row>
    <row r="10279" spans="8:8" x14ac:dyDescent="0.25">
      <c r="H10279" s="169"/>
    </row>
    <row r="10280" spans="8:8" x14ac:dyDescent="0.25">
      <c r="H10280" s="169"/>
    </row>
    <row r="10281" spans="8:8" x14ac:dyDescent="0.25">
      <c r="H10281" s="169"/>
    </row>
    <row r="10282" spans="8:8" x14ac:dyDescent="0.25">
      <c r="H10282" s="169"/>
    </row>
    <row r="10283" spans="8:8" x14ac:dyDescent="0.25">
      <c r="H10283" s="169"/>
    </row>
    <row r="10284" spans="8:8" x14ac:dyDescent="0.25">
      <c r="H10284" s="169"/>
    </row>
    <row r="10285" spans="8:8" x14ac:dyDescent="0.25">
      <c r="H10285" s="169"/>
    </row>
    <row r="10286" spans="8:8" x14ac:dyDescent="0.25">
      <c r="H10286" s="169"/>
    </row>
    <row r="10287" spans="8:8" x14ac:dyDescent="0.25">
      <c r="H10287" s="169"/>
    </row>
    <row r="10288" spans="8:8" x14ac:dyDescent="0.25">
      <c r="H10288" s="169"/>
    </row>
    <row r="10289" spans="8:8" x14ac:dyDescent="0.25">
      <c r="H10289" s="169"/>
    </row>
    <row r="10290" spans="8:8" x14ac:dyDescent="0.25">
      <c r="H10290" s="169"/>
    </row>
    <row r="10291" spans="8:8" x14ac:dyDescent="0.25">
      <c r="H10291" s="169"/>
    </row>
    <row r="10292" spans="8:8" x14ac:dyDescent="0.25">
      <c r="H10292" s="169"/>
    </row>
    <row r="10293" spans="8:8" x14ac:dyDescent="0.25">
      <c r="H10293" s="169"/>
    </row>
    <row r="10294" spans="8:8" x14ac:dyDescent="0.25">
      <c r="H10294" s="169"/>
    </row>
    <row r="10295" spans="8:8" x14ac:dyDescent="0.25">
      <c r="H10295" s="169"/>
    </row>
    <row r="10296" spans="8:8" x14ac:dyDescent="0.25">
      <c r="H10296" s="169"/>
    </row>
    <row r="10297" spans="8:8" x14ac:dyDescent="0.25">
      <c r="H10297" s="169"/>
    </row>
    <row r="10298" spans="8:8" x14ac:dyDescent="0.25">
      <c r="H10298" s="169"/>
    </row>
    <row r="10299" spans="8:8" x14ac:dyDescent="0.25">
      <c r="H10299" s="169"/>
    </row>
    <row r="10300" spans="8:8" x14ac:dyDescent="0.25">
      <c r="H10300" s="169"/>
    </row>
    <row r="10301" spans="8:8" x14ac:dyDescent="0.25">
      <c r="H10301" s="169"/>
    </row>
    <row r="10302" spans="8:8" x14ac:dyDescent="0.25">
      <c r="H10302" s="169"/>
    </row>
    <row r="10303" spans="8:8" x14ac:dyDescent="0.25">
      <c r="H10303" s="169"/>
    </row>
    <row r="10304" spans="8:8" x14ac:dyDescent="0.25">
      <c r="H10304" s="169"/>
    </row>
    <row r="10305" spans="8:8" x14ac:dyDescent="0.25">
      <c r="H10305" s="169"/>
    </row>
    <row r="10306" spans="8:8" x14ac:dyDescent="0.25">
      <c r="H10306" s="169"/>
    </row>
    <row r="10307" spans="8:8" x14ac:dyDescent="0.25">
      <c r="H10307" s="169"/>
    </row>
    <row r="10308" spans="8:8" x14ac:dyDescent="0.25">
      <c r="H10308" s="169"/>
    </row>
    <row r="10309" spans="8:8" x14ac:dyDescent="0.25">
      <c r="H10309" s="169"/>
    </row>
    <row r="10310" spans="8:8" x14ac:dyDescent="0.25">
      <c r="H10310" s="169"/>
    </row>
    <row r="10311" spans="8:8" x14ac:dyDescent="0.25">
      <c r="H10311" s="169"/>
    </row>
    <row r="10312" spans="8:8" x14ac:dyDescent="0.25">
      <c r="H10312" s="169"/>
    </row>
    <row r="10313" spans="8:8" x14ac:dyDescent="0.25">
      <c r="H10313" s="169"/>
    </row>
    <row r="10314" spans="8:8" x14ac:dyDescent="0.25">
      <c r="H10314" s="169"/>
    </row>
    <row r="10315" spans="8:8" x14ac:dyDescent="0.25">
      <c r="H10315" s="169"/>
    </row>
    <row r="10316" spans="8:8" x14ac:dyDescent="0.25">
      <c r="H10316" s="169"/>
    </row>
    <row r="10317" spans="8:8" x14ac:dyDescent="0.25">
      <c r="H10317" s="169"/>
    </row>
    <row r="10318" spans="8:8" x14ac:dyDescent="0.25">
      <c r="H10318" s="169"/>
    </row>
    <row r="10319" spans="8:8" x14ac:dyDescent="0.25">
      <c r="H10319" s="169"/>
    </row>
    <row r="10320" spans="8:8" x14ac:dyDescent="0.25">
      <c r="H10320" s="169"/>
    </row>
    <row r="10321" spans="8:8" x14ac:dyDescent="0.25">
      <c r="H10321" s="169"/>
    </row>
    <row r="10322" spans="8:8" x14ac:dyDescent="0.25">
      <c r="H10322" s="169"/>
    </row>
    <row r="10323" spans="8:8" x14ac:dyDescent="0.25">
      <c r="H10323" s="169"/>
    </row>
    <row r="10324" spans="8:8" x14ac:dyDescent="0.25">
      <c r="H10324" s="169"/>
    </row>
    <row r="10325" spans="8:8" x14ac:dyDescent="0.25">
      <c r="H10325" s="169"/>
    </row>
    <row r="10326" spans="8:8" x14ac:dyDescent="0.25">
      <c r="H10326" s="169"/>
    </row>
    <row r="10327" spans="8:8" x14ac:dyDescent="0.25">
      <c r="H10327" s="169"/>
    </row>
    <row r="10328" spans="8:8" x14ac:dyDescent="0.25">
      <c r="H10328" s="169"/>
    </row>
    <row r="10329" spans="8:8" x14ac:dyDescent="0.25">
      <c r="H10329" s="169"/>
    </row>
    <row r="10330" spans="8:8" x14ac:dyDescent="0.25">
      <c r="H10330" s="169"/>
    </row>
    <row r="10331" spans="8:8" x14ac:dyDescent="0.25">
      <c r="H10331" s="169"/>
    </row>
    <row r="10332" spans="8:8" x14ac:dyDescent="0.25">
      <c r="H10332" s="169"/>
    </row>
    <row r="10333" spans="8:8" x14ac:dyDescent="0.25">
      <c r="H10333" s="169"/>
    </row>
    <row r="10334" spans="8:8" x14ac:dyDescent="0.25">
      <c r="H10334" s="169"/>
    </row>
    <row r="10335" spans="8:8" x14ac:dyDescent="0.25">
      <c r="H10335" s="169"/>
    </row>
    <row r="10336" spans="8:8" x14ac:dyDescent="0.25">
      <c r="H10336" s="169"/>
    </row>
    <row r="10337" spans="8:8" x14ac:dyDescent="0.25">
      <c r="H10337" s="169"/>
    </row>
    <row r="10338" spans="8:8" x14ac:dyDescent="0.25">
      <c r="H10338" s="169"/>
    </row>
    <row r="10339" spans="8:8" x14ac:dyDescent="0.25">
      <c r="H10339" s="169"/>
    </row>
    <row r="10340" spans="8:8" x14ac:dyDescent="0.25">
      <c r="H10340" s="169"/>
    </row>
    <row r="10341" spans="8:8" x14ac:dyDescent="0.25">
      <c r="H10341" s="169"/>
    </row>
    <row r="10342" spans="8:8" x14ac:dyDescent="0.25">
      <c r="H10342" s="169"/>
    </row>
    <row r="10343" spans="8:8" x14ac:dyDescent="0.25">
      <c r="H10343" s="169"/>
    </row>
    <row r="10344" spans="8:8" x14ac:dyDescent="0.25">
      <c r="H10344" s="169"/>
    </row>
    <row r="10345" spans="8:8" x14ac:dyDescent="0.25">
      <c r="H10345" s="169"/>
    </row>
    <row r="10346" spans="8:8" x14ac:dyDescent="0.25">
      <c r="H10346" s="169"/>
    </row>
    <row r="10347" spans="8:8" x14ac:dyDescent="0.25">
      <c r="H10347" s="169"/>
    </row>
    <row r="10348" spans="8:8" x14ac:dyDescent="0.25">
      <c r="H10348" s="169"/>
    </row>
    <row r="10349" spans="8:8" x14ac:dyDescent="0.25">
      <c r="H10349" s="169"/>
    </row>
    <row r="10350" spans="8:8" x14ac:dyDescent="0.25">
      <c r="H10350" s="169"/>
    </row>
    <row r="10351" spans="8:8" x14ac:dyDescent="0.25">
      <c r="H10351" s="169"/>
    </row>
    <row r="10352" spans="8:8" x14ac:dyDescent="0.25">
      <c r="H10352" s="169"/>
    </row>
    <row r="10353" spans="8:8" x14ac:dyDescent="0.25">
      <c r="H10353" s="169"/>
    </row>
    <row r="10354" spans="8:8" x14ac:dyDescent="0.25">
      <c r="H10354" s="169"/>
    </row>
    <row r="10355" spans="8:8" x14ac:dyDescent="0.25">
      <c r="H10355" s="169"/>
    </row>
    <row r="10356" spans="8:8" x14ac:dyDescent="0.25">
      <c r="H10356" s="169"/>
    </row>
    <row r="10357" spans="8:8" x14ac:dyDescent="0.25">
      <c r="H10357" s="169"/>
    </row>
    <row r="10358" spans="8:8" x14ac:dyDescent="0.25">
      <c r="H10358" s="169"/>
    </row>
    <row r="10359" spans="8:8" x14ac:dyDescent="0.25">
      <c r="H10359" s="169"/>
    </row>
    <row r="10360" spans="8:8" x14ac:dyDescent="0.25">
      <c r="H10360" s="169"/>
    </row>
    <row r="10361" spans="8:8" x14ac:dyDescent="0.25">
      <c r="H10361" s="169"/>
    </row>
    <row r="10362" spans="8:8" x14ac:dyDescent="0.25">
      <c r="H10362" s="169"/>
    </row>
    <row r="10363" spans="8:8" x14ac:dyDescent="0.25">
      <c r="H10363" s="169"/>
    </row>
    <row r="10364" spans="8:8" x14ac:dyDescent="0.25">
      <c r="H10364" s="169"/>
    </row>
    <row r="10365" spans="8:8" x14ac:dyDescent="0.25">
      <c r="H10365" s="169"/>
    </row>
    <row r="10366" spans="8:8" x14ac:dyDescent="0.25">
      <c r="H10366" s="169"/>
    </row>
    <row r="10367" spans="8:8" x14ac:dyDescent="0.25">
      <c r="H10367" s="169"/>
    </row>
    <row r="10368" spans="8:8" x14ac:dyDescent="0.25">
      <c r="H10368" s="169"/>
    </row>
    <row r="10369" spans="8:8" x14ac:dyDescent="0.25">
      <c r="H10369" s="169"/>
    </row>
    <row r="10370" spans="8:8" x14ac:dyDescent="0.25">
      <c r="H10370" s="169"/>
    </row>
    <row r="10371" spans="8:8" x14ac:dyDescent="0.25">
      <c r="H10371" s="169"/>
    </row>
    <row r="10372" spans="8:8" x14ac:dyDescent="0.25">
      <c r="H10372" s="169"/>
    </row>
    <row r="10373" spans="8:8" x14ac:dyDescent="0.25">
      <c r="H10373" s="169"/>
    </row>
    <row r="10374" spans="8:8" x14ac:dyDescent="0.25">
      <c r="H10374" s="169"/>
    </row>
    <row r="10375" spans="8:8" x14ac:dyDescent="0.25">
      <c r="H10375" s="169"/>
    </row>
    <row r="10376" spans="8:8" x14ac:dyDescent="0.25">
      <c r="H10376" s="169"/>
    </row>
    <row r="10377" spans="8:8" x14ac:dyDescent="0.25">
      <c r="H10377" s="169"/>
    </row>
    <row r="10378" spans="8:8" x14ac:dyDescent="0.25">
      <c r="H10378" s="169"/>
    </row>
    <row r="10379" spans="8:8" x14ac:dyDescent="0.25">
      <c r="H10379" s="169"/>
    </row>
    <row r="10380" spans="8:8" x14ac:dyDescent="0.25">
      <c r="H10380" s="169"/>
    </row>
    <row r="10381" spans="8:8" x14ac:dyDescent="0.25">
      <c r="H10381" s="169"/>
    </row>
    <row r="10382" spans="8:8" x14ac:dyDescent="0.25">
      <c r="H10382" s="169"/>
    </row>
    <row r="10383" spans="8:8" x14ac:dyDescent="0.25">
      <c r="H10383" s="169"/>
    </row>
    <row r="10384" spans="8:8" x14ac:dyDescent="0.25">
      <c r="H10384" s="169"/>
    </row>
    <row r="10385" spans="8:8" x14ac:dyDescent="0.25">
      <c r="H10385" s="169"/>
    </row>
    <row r="10386" spans="8:8" x14ac:dyDescent="0.25">
      <c r="H10386" s="169"/>
    </row>
    <row r="10387" spans="8:8" x14ac:dyDescent="0.25">
      <c r="H10387" s="169"/>
    </row>
    <row r="10388" spans="8:8" x14ac:dyDescent="0.25">
      <c r="H10388" s="169"/>
    </row>
    <row r="10389" spans="8:8" x14ac:dyDescent="0.25">
      <c r="H10389" s="169"/>
    </row>
    <row r="10390" spans="8:8" x14ac:dyDescent="0.25">
      <c r="H10390" s="169"/>
    </row>
    <row r="10391" spans="8:8" x14ac:dyDescent="0.25">
      <c r="H10391" s="169"/>
    </row>
    <row r="10392" spans="8:8" x14ac:dyDescent="0.25">
      <c r="H10392" s="169"/>
    </row>
    <row r="10393" spans="8:8" x14ac:dyDescent="0.25">
      <c r="H10393" s="169"/>
    </row>
    <row r="10394" spans="8:8" x14ac:dyDescent="0.25">
      <c r="H10394" s="169"/>
    </row>
    <row r="10395" spans="8:8" x14ac:dyDescent="0.25">
      <c r="H10395" s="169"/>
    </row>
    <row r="10396" spans="8:8" x14ac:dyDescent="0.25">
      <c r="H10396" s="169"/>
    </row>
    <row r="10397" spans="8:8" x14ac:dyDescent="0.25">
      <c r="H10397" s="169"/>
    </row>
    <row r="10398" spans="8:8" x14ac:dyDescent="0.25">
      <c r="H10398" s="169"/>
    </row>
    <row r="10399" spans="8:8" x14ac:dyDescent="0.25">
      <c r="H10399" s="169"/>
    </row>
    <row r="10400" spans="8:8" x14ac:dyDescent="0.25">
      <c r="H10400" s="169"/>
    </row>
    <row r="10401" spans="8:8" x14ac:dyDescent="0.25">
      <c r="H10401" s="169"/>
    </row>
    <row r="10402" spans="8:8" x14ac:dyDescent="0.25">
      <c r="H10402" s="169"/>
    </row>
    <row r="10403" spans="8:8" x14ac:dyDescent="0.25">
      <c r="H10403" s="169"/>
    </row>
    <row r="10404" spans="8:8" x14ac:dyDescent="0.25">
      <c r="H10404" s="169"/>
    </row>
    <row r="10405" spans="8:8" x14ac:dyDescent="0.25">
      <c r="H10405" s="169"/>
    </row>
    <row r="10406" spans="8:8" x14ac:dyDescent="0.25">
      <c r="H10406" s="169"/>
    </row>
    <row r="10407" spans="8:8" x14ac:dyDescent="0.25">
      <c r="H10407" s="169"/>
    </row>
    <row r="10408" spans="8:8" x14ac:dyDescent="0.25">
      <c r="H10408" s="169"/>
    </row>
    <row r="10409" spans="8:8" x14ac:dyDescent="0.25">
      <c r="H10409" s="169"/>
    </row>
    <row r="10410" spans="8:8" x14ac:dyDescent="0.25">
      <c r="H10410" s="169"/>
    </row>
    <row r="10411" spans="8:8" x14ac:dyDescent="0.25">
      <c r="H10411" s="169"/>
    </row>
    <row r="10412" spans="8:8" x14ac:dyDescent="0.25">
      <c r="H10412" s="169"/>
    </row>
    <row r="10413" spans="8:8" x14ac:dyDescent="0.25">
      <c r="H10413" s="169"/>
    </row>
    <row r="10414" spans="8:8" x14ac:dyDescent="0.25">
      <c r="H10414" s="169"/>
    </row>
    <row r="10415" spans="8:8" x14ac:dyDescent="0.25">
      <c r="H10415" s="169"/>
    </row>
    <row r="10416" spans="8:8" x14ac:dyDescent="0.25">
      <c r="H10416" s="169"/>
    </row>
    <row r="10417" spans="8:8" x14ac:dyDescent="0.25">
      <c r="H10417" s="169"/>
    </row>
    <row r="10418" spans="8:8" x14ac:dyDescent="0.25">
      <c r="H10418" s="169"/>
    </row>
    <row r="10419" spans="8:8" x14ac:dyDescent="0.25">
      <c r="H10419" s="169"/>
    </row>
    <row r="10420" spans="8:8" x14ac:dyDescent="0.25">
      <c r="H10420" s="169"/>
    </row>
    <row r="10421" spans="8:8" x14ac:dyDescent="0.25">
      <c r="H10421" s="169"/>
    </row>
    <row r="10422" spans="8:8" x14ac:dyDescent="0.25">
      <c r="H10422" s="169"/>
    </row>
    <row r="10423" spans="8:8" x14ac:dyDescent="0.25">
      <c r="H10423" s="169"/>
    </row>
    <row r="10424" spans="8:8" x14ac:dyDescent="0.25">
      <c r="H10424" s="169"/>
    </row>
    <row r="10425" spans="8:8" x14ac:dyDescent="0.25">
      <c r="H10425" s="169"/>
    </row>
    <row r="10426" spans="8:8" x14ac:dyDescent="0.25">
      <c r="H10426" s="169"/>
    </row>
    <row r="10427" spans="8:8" x14ac:dyDescent="0.25">
      <c r="H10427" s="169"/>
    </row>
    <row r="10428" spans="8:8" x14ac:dyDescent="0.25">
      <c r="H10428" s="169"/>
    </row>
    <row r="10429" spans="8:8" x14ac:dyDescent="0.25">
      <c r="H10429" s="169"/>
    </row>
    <row r="10430" spans="8:8" x14ac:dyDescent="0.25">
      <c r="H10430" s="169"/>
    </row>
    <row r="10431" spans="8:8" x14ac:dyDescent="0.25">
      <c r="H10431" s="169"/>
    </row>
    <row r="10432" spans="8:8" x14ac:dyDescent="0.25">
      <c r="H10432" s="169"/>
    </row>
    <row r="10433" spans="8:8" x14ac:dyDescent="0.25">
      <c r="H10433" s="169"/>
    </row>
    <row r="10434" spans="8:8" x14ac:dyDescent="0.25">
      <c r="H10434" s="169"/>
    </row>
    <row r="10435" spans="8:8" x14ac:dyDescent="0.25">
      <c r="H10435" s="169"/>
    </row>
    <row r="10436" spans="8:8" x14ac:dyDescent="0.25">
      <c r="H10436" s="169"/>
    </row>
    <row r="10437" spans="8:8" x14ac:dyDescent="0.25">
      <c r="H10437" s="169"/>
    </row>
    <row r="10438" spans="8:8" x14ac:dyDescent="0.25">
      <c r="H10438" s="169"/>
    </row>
    <row r="10439" spans="8:8" x14ac:dyDescent="0.25">
      <c r="H10439" s="169"/>
    </row>
    <row r="10440" spans="8:8" x14ac:dyDescent="0.25">
      <c r="H10440" s="169"/>
    </row>
    <row r="10441" spans="8:8" x14ac:dyDescent="0.25">
      <c r="H10441" s="169"/>
    </row>
    <row r="10442" spans="8:8" x14ac:dyDescent="0.25">
      <c r="H10442" s="169"/>
    </row>
    <row r="10443" spans="8:8" x14ac:dyDescent="0.25">
      <c r="H10443" s="169"/>
    </row>
    <row r="10444" spans="8:8" x14ac:dyDescent="0.25">
      <c r="H10444" s="169"/>
    </row>
    <row r="10445" spans="8:8" x14ac:dyDescent="0.25">
      <c r="H10445" s="169"/>
    </row>
    <row r="10446" spans="8:8" x14ac:dyDescent="0.25">
      <c r="H10446" s="169"/>
    </row>
    <row r="10447" spans="8:8" x14ac:dyDescent="0.25">
      <c r="H10447" s="169"/>
    </row>
    <row r="10448" spans="8:8" x14ac:dyDescent="0.25">
      <c r="H10448" s="169"/>
    </row>
    <row r="10449" spans="8:8" x14ac:dyDescent="0.25">
      <c r="H10449" s="169"/>
    </row>
    <row r="10450" spans="8:8" x14ac:dyDescent="0.25">
      <c r="H10450" s="169"/>
    </row>
    <row r="10451" spans="8:8" x14ac:dyDescent="0.25">
      <c r="H10451" s="169"/>
    </row>
    <row r="10452" spans="8:8" x14ac:dyDescent="0.25">
      <c r="H10452" s="169"/>
    </row>
    <row r="10453" spans="8:8" x14ac:dyDescent="0.25">
      <c r="H10453" s="169"/>
    </row>
    <row r="10454" spans="8:8" x14ac:dyDescent="0.25">
      <c r="H10454" s="169"/>
    </row>
    <row r="10455" spans="8:8" x14ac:dyDescent="0.25">
      <c r="H10455" s="169"/>
    </row>
    <row r="10456" spans="8:8" x14ac:dyDescent="0.25">
      <c r="H10456" s="169"/>
    </row>
    <row r="10457" spans="8:8" x14ac:dyDescent="0.25">
      <c r="H10457" s="169"/>
    </row>
    <row r="10458" spans="8:8" x14ac:dyDescent="0.25">
      <c r="H10458" s="169"/>
    </row>
    <row r="10459" spans="8:8" x14ac:dyDescent="0.25">
      <c r="H10459" s="169"/>
    </row>
    <row r="10460" spans="8:8" x14ac:dyDescent="0.25">
      <c r="H10460" s="169"/>
    </row>
    <row r="10461" spans="8:8" x14ac:dyDescent="0.25">
      <c r="H10461" s="169"/>
    </row>
    <row r="10462" spans="8:8" x14ac:dyDescent="0.25">
      <c r="H10462" s="169"/>
    </row>
    <row r="10463" spans="8:8" x14ac:dyDescent="0.25">
      <c r="H10463" s="169"/>
    </row>
    <row r="10464" spans="8:8" x14ac:dyDescent="0.25">
      <c r="H10464" s="169"/>
    </row>
    <row r="10465" spans="8:8" x14ac:dyDescent="0.25">
      <c r="H10465" s="169"/>
    </row>
    <row r="10466" spans="8:8" x14ac:dyDescent="0.25">
      <c r="H10466" s="169"/>
    </row>
    <row r="10467" spans="8:8" x14ac:dyDescent="0.25">
      <c r="H10467" s="169"/>
    </row>
    <row r="10468" spans="8:8" x14ac:dyDescent="0.25">
      <c r="H10468" s="169"/>
    </row>
    <row r="10469" spans="8:8" x14ac:dyDescent="0.25">
      <c r="H10469" s="169"/>
    </row>
    <row r="10470" spans="8:8" x14ac:dyDescent="0.25">
      <c r="H10470" s="169"/>
    </row>
    <row r="10471" spans="8:8" x14ac:dyDescent="0.25">
      <c r="H10471" s="169"/>
    </row>
    <row r="10472" spans="8:8" x14ac:dyDescent="0.25">
      <c r="H10472" s="169"/>
    </row>
    <row r="10473" spans="8:8" x14ac:dyDescent="0.25">
      <c r="H10473" s="169"/>
    </row>
    <row r="10474" spans="8:8" x14ac:dyDescent="0.25">
      <c r="H10474" s="169"/>
    </row>
    <row r="10475" spans="8:8" x14ac:dyDescent="0.25">
      <c r="H10475" s="169"/>
    </row>
    <row r="10476" spans="8:8" x14ac:dyDescent="0.25">
      <c r="H10476" s="169"/>
    </row>
    <row r="10477" spans="8:8" x14ac:dyDescent="0.25">
      <c r="H10477" s="169"/>
    </row>
    <row r="10478" spans="8:8" x14ac:dyDescent="0.25">
      <c r="H10478" s="169"/>
    </row>
    <row r="10479" spans="8:8" x14ac:dyDescent="0.25">
      <c r="H10479" s="169"/>
    </row>
    <row r="10480" spans="8:8" x14ac:dyDescent="0.25">
      <c r="H10480" s="169"/>
    </row>
    <row r="10481" spans="8:8" x14ac:dyDescent="0.25">
      <c r="H10481" s="169"/>
    </row>
    <row r="10482" spans="8:8" x14ac:dyDescent="0.25">
      <c r="H10482" s="169"/>
    </row>
    <row r="10483" spans="8:8" x14ac:dyDescent="0.25">
      <c r="H10483" s="169"/>
    </row>
    <row r="10484" spans="8:8" x14ac:dyDescent="0.25">
      <c r="H10484" s="169"/>
    </row>
    <row r="10485" spans="8:8" x14ac:dyDescent="0.25">
      <c r="H10485" s="169"/>
    </row>
    <row r="10486" spans="8:8" x14ac:dyDescent="0.25">
      <c r="H10486" s="169"/>
    </row>
    <row r="10487" spans="8:8" x14ac:dyDescent="0.25">
      <c r="H10487" s="169"/>
    </row>
    <row r="10488" spans="8:8" x14ac:dyDescent="0.25">
      <c r="H10488" s="169"/>
    </row>
    <row r="10489" spans="8:8" x14ac:dyDescent="0.25">
      <c r="H10489" s="169"/>
    </row>
    <row r="10490" spans="8:8" x14ac:dyDescent="0.25">
      <c r="H10490" s="169"/>
    </row>
    <row r="10491" spans="8:8" x14ac:dyDescent="0.25">
      <c r="H10491" s="169"/>
    </row>
    <row r="10492" spans="8:8" x14ac:dyDescent="0.25">
      <c r="H10492" s="169"/>
    </row>
    <row r="10493" spans="8:8" x14ac:dyDescent="0.25">
      <c r="H10493" s="169"/>
    </row>
    <row r="10494" spans="8:8" x14ac:dyDescent="0.25">
      <c r="H10494" s="169"/>
    </row>
    <row r="10495" spans="8:8" x14ac:dyDescent="0.25">
      <c r="H10495" s="169"/>
    </row>
    <row r="10496" spans="8:8" x14ac:dyDescent="0.25">
      <c r="H10496" s="169"/>
    </row>
    <row r="10497" spans="8:8" x14ac:dyDescent="0.25">
      <c r="H10497" s="169"/>
    </row>
    <row r="10498" spans="8:8" x14ac:dyDescent="0.25">
      <c r="H10498" s="169"/>
    </row>
    <row r="10499" spans="8:8" x14ac:dyDescent="0.25">
      <c r="H10499" s="169"/>
    </row>
    <row r="10500" spans="8:8" x14ac:dyDescent="0.25">
      <c r="H10500" s="169"/>
    </row>
    <row r="10501" spans="8:8" x14ac:dyDescent="0.25">
      <c r="H10501" s="169"/>
    </row>
    <row r="10502" spans="8:8" x14ac:dyDescent="0.25">
      <c r="H10502" s="169"/>
    </row>
    <row r="10503" spans="8:8" x14ac:dyDescent="0.25">
      <c r="H10503" s="169"/>
    </row>
    <row r="10504" spans="8:8" x14ac:dyDescent="0.25">
      <c r="H10504" s="169"/>
    </row>
    <row r="10505" spans="8:8" x14ac:dyDescent="0.25">
      <c r="H10505" s="169"/>
    </row>
    <row r="10506" spans="8:8" x14ac:dyDescent="0.25">
      <c r="H10506" s="169"/>
    </row>
    <row r="10507" spans="8:8" x14ac:dyDescent="0.25">
      <c r="H10507" s="169"/>
    </row>
    <row r="10508" spans="8:8" x14ac:dyDescent="0.25">
      <c r="H10508" s="169"/>
    </row>
    <row r="10509" spans="8:8" x14ac:dyDescent="0.25">
      <c r="H10509" s="169"/>
    </row>
    <row r="10510" spans="8:8" x14ac:dyDescent="0.25">
      <c r="H10510" s="169"/>
    </row>
    <row r="10511" spans="8:8" x14ac:dyDescent="0.25">
      <c r="H10511" s="169"/>
    </row>
    <row r="10512" spans="8:8" x14ac:dyDescent="0.25">
      <c r="H10512" s="169"/>
    </row>
    <row r="10513" spans="8:8" x14ac:dyDescent="0.25">
      <c r="H10513" s="169"/>
    </row>
    <row r="10514" spans="8:8" x14ac:dyDescent="0.25">
      <c r="H10514" s="169"/>
    </row>
    <row r="10515" spans="8:8" x14ac:dyDescent="0.25">
      <c r="H10515" s="169"/>
    </row>
    <row r="10516" spans="8:8" x14ac:dyDescent="0.25">
      <c r="H10516" s="169"/>
    </row>
    <row r="10517" spans="8:8" x14ac:dyDescent="0.25">
      <c r="H10517" s="169"/>
    </row>
    <row r="10518" spans="8:8" x14ac:dyDescent="0.25">
      <c r="H10518" s="169"/>
    </row>
    <row r="10519" spans="8:8" x14ac:dyDescent="0.25">
      <c r="H10519" s="169"/>
    </row>
    <row r="10520" spans="8:8" x14ac:dyDescent="0.25">
      <c r="H10520" s="169"/>
    </row>
    <row r="10521" spans="8:8" x14ac:dyDescent="0.25">
      <c r="H10521" s="169"/>
    </row>
    <row r="10522" spans="8:8" x14ac:dyDescent="0.25">
      <c r="H10522" s="169"/>
    </row>
    <row r="10523" spans="8:8" x14ac:dyDescent="0.25">
      <c r="H10523" s="169"/>
    </row>
    <row r="10524" spans="8:8" x14ac:dyDescent="0.25">
      <c r="H10524" s="169"/>
    </row>
    <row r="10525" spans="8:8" x14ac:dyDescent="0.25">
      <c r="H10525" s="169"/>
    </row>
    <row r="10526" spans="8:8" x14ac:dyDescent="0.25">
      <c r="H10526" s="169"/>
    </row>
    <row r="10527" spans="8:8" x14ac:dyDescent="0.25">
      <c r="H10527" s="169"/>
    </row>
    <row r="10528" spans="8:8" x14ac:dyDescent="0.25">
      <c r="H10528" s="169"/>
    </row>
    <row r="10529" spans="8:8" x14ac:dyDescent="0.25">
      <c r="H10529" s="169"/>
    </row>
    <row r="10530" spans="8:8" x14ac:dyDescent="0.25">
      <c r="H10530" s="169"/>
    </row>
    <row r="10531" spans="8:8" x14ac:dyDescent="0.25">
      <c r="H10531" s="169"/>
    </row>
    <row r="10532" spans="8:8" x14ac:dyDescent="0.25">
      <c r="H10532" s="169"/>
    </row>
    <row r="10533" spans="8:8" x14ac:dyDescent="0.25">
      <c r="H10533" s="169"/>
    </row>
    <row r="10534" spans="8:8" x14ac:dyDescent="0.25">
      <c r="H10534" s="169"/>
    </row>
    <row r="10535" spans="8:8" x14ac:dyDescent="0.25">
      <c r="H10535" s="169"/>
    </row>
    <row r="10536" spans="8:8" x14ac:dyDescent="0.25">
      <c r="H10536" s="169"/>
    </row>
    <row r="10537" spans="8:8" x14ac:dyDescent="0.25">
      <c r="H10537" s="169"/>
    </row>
    <row r="10538" spans="8:8" x14ac:dyDescent="0.25">
      <c r="H10538" s="169"/>
    </row>
    <row r="10539" spans="8:8" x14ac:dyDescent="0.25">
      <c r="H10539" s="169"/>
    </row>
    <row r="10540" spans="8:8" x14ac:dyDescent="0.25">
      <c r="H10540" s="169"/>
    </row>
    <row r="10541" spans="8:8" x14ac:dyDescent="0.25">
      <c r="H10541" s="169"/>
    </row>
    <row r="10542" spans="8:8" x14ac:dyDescent="0.25">
      <c r="H10542" s="169"/>
    </row>
    <row r="10543" spans="8:8" x14ac:dyDescent="0.25">
      <c r="H10543" s="169"/>
    </row>
    <row r="10544" spans="8:8" x14ac:dyDescent="0.25">
      <c r="H10544" s="169"/>
    </row>
    <row r="10545" spans="8:8" x14ac:dyDescent="0.25">
      <c r="H10545" s="169"/>
    </row>
    <row r="10546" spans="8:8" x14ac:dyDescent="0.25">
      <c r="H10546" s="169"/>
    </row>
    <row r="10547" spans="8:8" x14ac:dyDescent="0.25">
      <c r="H10547" s="169"/>
    </row>
    <row r="10548" spans="8:8" x14ac:dyDescent="0.25">
      <c r="H10548" s="169"/>
    </row>
    <row r="10549" spans="8:8" x14ac:dyDescent="0.25">
      <c r="H10549" s="169"/>
    </row>
    <row r="10550" spans="8:8" x14ac:dyDescent="0.25">
      <c r="H10550" s="169"/>
    </row>
    <row r="10551" spans="8:8" x14ac:dyDescent="0.25">
      <c r="H10551" s="169"/>
    </row>
    <row r="10552" spans="8:8" x14ac:dyDescent="0.25">
      <c r="H10552" s="169"/>
    </row>
    <row r="10553" spans="8:8" x14ac:dyDescent="0.25">
      <c r="H10553" s="169"/>
    </row>
    <row r="10554" spans="8:8" x14ac:dyDescent="0.25">
      <c r="H10554" s="169"/>
    </row>
    <row r="10555" spans="8:8" x14ac:dyDescent="0.25">
      <c r="H10555" s="169"/>
    </row>
    <row r="10556" spans="8:8" x14ac:dyDescent="0.25">
      <c r="H10556" s="169"/>
    </row>
    <row r="10557" spans="8:8" x14ac:dyDescent="0.25">
      <c r="H10557" s="169"/>
    </row>
    <row r="10558" spans="8:8" x14ac:dyDescent="0.25">
      <c r="H10558" s="169"/>
    </row>
    <row r="10559" spans="8:8" x14ac:dyDescent="0.25">
      <c r="H10559" s="169"/>
    </row>
    <row r="10560" spans="8:8" x14ac:dyDescent="0.25">
      <c r="H10560" s="169"/>
    </row>
    <row r="10561" spans="8:8" x14ac:dyDescent="0.25">
      <c r="H10561" s="169"/>
    </row>
    <row r="10562" spans="8:8" x14ac:dyDescent="0.25">
      <c r="H10562" s="169"/>
    </row>
    <row r="10563" spans="8:8" x14ac:dyDescent="0.25">
      <c r="H10563" s="169"/>
    </row>
    <row r="10564" spans="8:8" x14ac:dyDescent="0.25">
      <c r="H10564" s="169"/>
    </row>
    <row r="10565" spans="8:8" x14ac:dyDescent="0.25">
      <c r="H10565" s="169"/>
    </row>
    <row r="10566" spans="8:8" x14ac:dyDescent="0.25">
      <c r="H10566" s="169"/>
    </row>
    <row r="10567" spans="8:8" x14ac:dyDescent="0.25">
      <c r="H10567" s="169"/>
    </row>
    <row r="10568" spans="8:8" x14ac:dyDescent="0.25">
      <c r="H10568" s="169"/>
    </row>
    <row r="10569" spans="8:8" x14ac:dyDescent="0.25">
      <c r="H10569" s="169"/>
    </row>
    <row r="10570" spans="8:8" x14ac:dyDescent="0.25">
      <c r="H10570" s="169"/>
    </row>
    <row r="10571" spans="8:8" x14ac:dyDescent="0.25">
      <c r="H10571" s="169"/>
    </row>
    <row r="10572" spans="8:8" x14ac:dyDescent="0.25">
      <c r="H10572" s="169"/>
    </row>
    <row r="10573" spans="8:8" x14ac:dyDescent="0.25">
      <c r="H10573" s="169"/>
    </row>
    <row r="10574" spans="8:8" x14ac:dyDescent="0.25">
      <c r="H10574" s="169"/>
    </row>
    <row r="10575" spans="8:8" x14ac:dyDescent="0.25">
      <c r="H10575" s="169"/>
    </row>
    <row r="10576" spans="8:8" x14ac:dyDescent="0.25">
      <c r="H10576" s="169"/>
    </row>
    <row r="10577" spans="8:8" x14ac:dyDescent="0.25">
      <c r="H10577" s="169"/>
    </row>
    <row r="10578" spans="8:8" x14ac:dyDescent="0.25">
      <c r="H10578" s="169"/>
    </row>
    <row r="10579" spans="8:8" x14ac:dyDescent="0.25">
      <c r="H10579" s="169"/>
    </row>
    <row r="10580" spans="8:8" x14ac:dyDescent="0.25">
      <c r="H10580" s="169"/>
    </row>
    <row r="10581" spans="8:8" x14ac:dyDescent="0.25">
      <c r="H10581" s="169"/>
    </row>
    <row r="10582" spans="8:8" x14ac:dyDescent="0.25">
      <c r="H10582" s="169"/>
    </row>
    <row r="10583" spans="8:8" x14ac:dyDescent="0.25">
      <c r="H10583" s="169"/>
    </row>
    <row r="10584" spans="8:8" x14ac:dyDescent="0.25">
      <c r="H10584" s="169"/>
    </row>
    <row r="10585" spans="8:8" x14ac:dyDescent="0.25">
      <c r="H10585" s="169"/>
    </row>
    <row r="10586" spans="8:8" x14ac:dyDescent="0.25">
      <c r="H10586" s="169"/>
    </row>
    <row r="10587" spans="8:8" x14ac:dyDescent="0.25">
      <c r="H10587" s="169"/>
    </row>
    <row r="10588" spans="8:8" x14ac:dyDescent="0.25">
      <c r="H10588" s="169"/>
    </row>
    <row r="10589" spans="8:8" x14ac:dyDescent="0.25">
      <c r="H10589" s="169"/>
    </row>
    <row r="10590" spans="8:8" x14ac:dyDescent="0.25">
      <c r="H10590" s="169"/>
    </row>
    <row r="10591" spans="8:8" x14ac:dyDescent="0.25">
      <c r="H10591" s="169"/>
    </row>
    <row r="10592" spans="8:8" x14ac:dyDescent="0.25">
      <c r="H10592" s="169"/>
    </row>
    <row r="10593" spans="8:8" x14ac:dyDescent="0.25">
      <c r="H10593" s="169"/>
    </row>
    <row r="10594" spans="8:8" x14ac:dyDescent="0.25">
      <c r="H10594" s="169"/>
    </row>
    <row r="10595" spans="8:8" x14ac:dyDescent="0.25">
      <c r="H10595" s="169"/>
    </row>
    <row r="10596" spans="8:8" x14ac:dyDescent="0.25">
      <c r="H10596" s="169"/>
    </row>
    <row r="10597" spans="8:8" x14ac:dyDescent="0.25">
      <c r="H10597" s="169"/>
    </row>
    <row r="10598" spans="8:8" x14ac:dyDescent="0.25">
      <c r="H10598" s="169"/>
    </row>
    <row r="10599" spans="8:8" x14ac:dyDescent="0.25">
      <c r="H10599" s="169"/>
    </row>
    <row r="10600" spans="8:8" x14ac:dyDescent="0.25">
      <c r="H10600" s="169"/>
    </row>
    <row r="10601" spans="8:8" x14ac:dyDescent="0.25">
      <c r="H10601" s="169"/>
    </row>
    <row r="10602" spans="8:8" x14ac:dyDescent="0.25">
      <c r="H10602" s="169"/>
    </row>
    <row r="10603" spans="8:8" x14ac:dyDescent="0.25">
      <c r="H10603" s="169"/>
    </row>
    <row r="10604" spans="8:8" x14ac:dyDescent="0.25">
      <c r="H10604" s="169"/>
    </row>
    <row r="10605" spans="8:8" x14ac:dyDescent="0.25">
      <c r="H10605" s="169"/>
    </row>
    <row r="10606" spans="8:8" x14ac:dyDescent="0.25">
      <c r="H10606" s="169"/>
    </row>
    <row r="10607" spans="8:8" x14ac:dyDescent="0.25">
      <c r="H10607" s="169"/>
    </row>
    <row r="10608" spans="8:8" x14ac:dyDescent="0.25">
      <c r="H10608" s="169"/>
    </row>
    <row r="10609" spans="8:8" x14ac:dyDescent="0.25">
      <c r="H10609" s="169"/>
    </row>
    <row r="10610" spans="8:8" x14ac:dyDescent="0.25">
      <c r="H10610" s="169"/>
    </row>
    <row r="10611" spans="8:8" x14ac:dyDescent="0.25">
      <c r="H10611" s="169"/>
    </row>
    <row r="10612" spans="8:8" x14ac:dyDescent="0.25">
      <c r="H10612" s="169"/>
    </row>
    <row r="10613" spans="8:8" x14ac:dyDescent="0.25">
      <c r="H10613" s="169"/>
    </row>
    <row r="10614" spans="8:8" x14ac:dyDescent="0.25">
      <c r="H10614" s="169"/>
    </row>
    <row r="10615" spans="8:8" x14ac:dyDescent="0.25">
      <c r="H10615" s="169"/>
    </row>
    <row r="10616" spans="8:8" x14ac:dyDescent="0.25">
      <c r="H10616" s="169"/>
    </row>
    <row r="10617" spans="8:8" x14ac:dyDescent="0.25">
      <c r="H10617" s="169"/>
    </row>
    <row r="10618" spans="8:8" x14ac:dyDescent="0.25">
      <c r="H10618" s="169"/>
    </row>
    <row r="10619" spans="8:8" x14ac:dyDescent="0.25">
      <c r="H10619" s="169"/>
    </row>
    <row r="10620" spans="8:8" x14ac:dyDescent="0.25">
      <c r="H10620" s="169"/>
    </row>
    <row r="10621" spans="8:8" x14ac:dyDescent="0.25">
      <c r="H10621" s="169"/>
    </row>
    <row r="10622" spans="8:8" x14ac:dyDescent="0.25">
      <c r="H10622" s="169"/>
    </row>
    <row r="10623" spans="8:8" x14ac:dyDescent="0.25">
      <c r="H10623" s="169"/>
    </row>
    <row r="10624" spans="8:8" x14ac:dyDescent="0.25">
      <c r="H10624" s="169"/>
    </row>
    <row r="10625" spans="8:8" x14ac:dyDescent="0.25">
      <c r="H10625" s="169"/>
    </row>
    <row r="10626" spans="8:8" x14ac:dyDescent="0.25">
      <c r="H10626" s="169"/>
    </row>
    <row r="10627" spans="8:8" x14ac:dyDescent="0.25">
      <c r="H10627" s="169"/>
    </row>
    <row r="10628" spans="8:8" x14ac:dyDescent="0.25">
      <c r="H10628" s="169"/>
    </row>
    <row r="10629" spans="8:8" x14ac:dyDescent="0.25">
      <c r="H10629" s="169"/>
    </row>
    <row r="10630" spans="8:8" x14ac:dyDescent="0.25">
      <c r="H10630" s="169"/>
    </row>
    <row r="10631" spans="8:8" x14ac:dyDescent="0.25">
      <c r="H10631" s="169"/>
    </row>
    <row r="10632" spans="8:8" x14ac:dyDescent="0.25">
      <c r="H10632" s="169"/>
    </row>
    <row r="10633" spans="8:8" x14ac:dyDescent="0.25">
      <c r="H10633" s="169"/>
    </row>
    <row r="10634" spans="8:8" x14ac:dyDescent="0.25">
      <c r="H10634" s="169"/>
    </row>
    <row r="10635" spans="8:8" x14ac:dyDescent="0.25">
      <c r="H10635" s="169"/>
    </row>
    <row r="10636" spans="8:8" x14ac:dyDescent="0.25">
      <c r="H10636" s="169"/>
    </row>
    <row r="10637" spans="8:8" x14ac:dyDescent="0.25">
      <c r="H10637" s="169"/>
    </row>
    <row r="10638" spans="8:8" x14ac:dyDescent="0.25">
      <c r="H10638" s="169"/>
    </row>
    <row r="10639" spans="8:8" x14ac:dyDescent="0.25">
      <c r="H10639" s="169"/>
    </row>
    <row r="10640" spans="8:8" x14ac:dyDescent="0.25">
      <c r="H10640" s="169"/>
    </row>
    <row r="10641" spans="8:8" x14ac:dyDescent="0.25">
      <c r="H10641" s="169"/>
    </row>
    <row r="10642" spans="8:8" x14ac:dyDescent="0.25">
      <c r="H10642" s="169"/>
    </row>
    <row r="10643" spans="8:8" x14ac:dyDescent="0.25">
      <c r="H10643" s="169"/>
    </row>
    <row r="10644" spans="8:8" x14ac:dyDescent="0.25">
      <c r="H10644" s="169"/>
    </row>
    <row r="10645" spans="8:8" x14ac:dyDescent="0.25">
      <c r="H10645" s="169"/>
    </row>
    <row r="10646" spans="8:8" x14ac:dyDescent="0.25">
      <c r="H10646" s="169"/>
    </row>
    <row r="10647" spans="8:8" x14ac:dyDescent="0.25">
      <c r="H10647" s="169"/>
    </row>
    <row r="10648" spans="8:8" x14ac:dyDescent="0.25">
      <c r="H10648" s="169"/>
    </row>
    <row r="10649" spans="8:8" x14ac:dyDescent="0.25">
      <c r="H10649" s="169"/>
    </row>
    <row r="10650" spans="8:8" x14ac:dyDescent="0.25">
      <c r="H10650" s="169"/>
    </row>
    <row r="10651" spans="8:8" x14ac:dyDescent="0.25">
      <c r="H10651" s="169"/>
    </row>
    <row r="10652" spans="8:8" x14ac:dyDescent="0.25">
      <c r="H10652" s="169"/>
    </row>
    <row r="10653" spans="8:8" x14ac:dyDescent="0.25">
      <c r="H10653" s="169"/>
    </row>
    <row r="10654" spans="8:8" x14ac:dyDescent="0.25">
      <c r="H10654" s="169"/>
    </row>
    <row r="10655" spans="8:8" x14ac:dyDescent="0.25">
      <c r="H10655" s="169"/>
    </row>
    <row r="10656" spans="8:8" x14ac:dyDescent="0.25">
      <c r="H10656" s="169"/>
    </row>
    <row r="10657" spans="8:8" x14ac:dyDescent="0.25">
      <c r="H10657" s="169"/>
    </row>
    <row r="10658" spans="8:8" x14ac:dyDescent="0.25">
      <c r="H10658" s="169"/>
    </row>
    <row r="10659" spans="8:8" x14ac:dyDescent="0.25">
      <c r="H10659" s="169"/>
    </row>
    <row r="10660" spans="8:8" x14ac:dyDescent="0.25">
      <c r="H10660" s="169"/>
    </row>
    <row r="10661" spans="8:8" x14ac:dyDescent="0.25">
      <c r="H10661" s="169"/>
    </row>
    <row r="10662" spans="8:8" x14ac:dyDescent="0.25">
      <c r="H10662" s="169"/>
    </row>
    <row r="10663" spans="8:8" x14ac:dyDescent="0.25">
      <c r="H10663" s="169"/>
    </row>
    <row r="10664" spans="8:8" x14ac:dyDescent="0.25">
      <c r="H10664" s="169"/>
    </row>
    <row r="10665" spans="8:8" x14ac:dyDescent="0.25">
      <c r="H10665" s="169"/>
    </row>
    <row r="10666" spans="8:8" x14ac:dyDescent="0.25">
      <c r="H10666" s="169"/>
    </row>
    <row r="10667" spans="8:8" x14ac:dyDescent="0.25">
      <c r="H10667" s="169"/>
    </row>
    <row r="10668" spans="8:8" x14ac:dyDescent="0.25">
      <c r="H10668" s="169"/>
    </row>
    <row r="10669" spans="8:8" x14ac:dyDescent="0.25">
      <c r="H10669" s="169"/>
    </row>
    <row r="10670" spans="8:8" x14ac:dyDescent="0.25">
      <c r="H10670" s="169"/>
    </row>
    <row r="10671" spans="8:8" x14ac:dyDescent="0.25">
      <c r="H10671" s="169"/>
    </row>
    <row r="10672" spans="8:8" x14ac:dyDescent="0.25">
      <c r="H10672" s="169"/>
    </row>
    <row r="10673" spans="8:8" x14ac:dyDescent="0.25">
      <c r="H10673" s="169"/>
    </row>
    <row r="10674" spans="8:8" x14ac:dyDescent="0.25">
      <c r="H10674" s="169"/>
    </row>
    <row r="10675" spans="8:8" x14ac:dyDescent="0.25">
      <c r="H10675" s="169"/>
    </row>
    <row r="10676" spans="8:8" x14ac:dyDescent="0.25">
      <c r="H10676" s="169"/>
    </row>
    <row r="10677" spans="8:8" x14ac:dyDescent="0.25">
      <c r="H10677" s="169"/>
    </row>
    <row r="10678" spans="8:8" x14ac:dyDescent="0.25">
      <c r="H10678" s="169"/>
    </row>
    <row r="10679" spans="8:8" x14ac:dyDescent="0.25">
      <c r="H10679" s="169"/>
    </row>
    <row r="10680" spans="8:8" x14ac:dyDescent="0.25">
      <c r="H10680" s="169"/>
    </row>
    <row r="10681" spans="8:8" x14ac:dyDescent="0.25">
      <c r="H10681" s="169"/>
    </row>
    <row r="10682" spans="8:8" x14ac:dyDescent="0.25">
      <c r="H10682" s="169"/>
    </row>
    <row r="10683" spans="8:8" x14ac:dyDescent="0.25">
      <c r="H10683" s="169"/>
    </row>
    <row r="10684" spans="8:8" x14ac:dyDescent="0.25">
      <c r="H10684" s="169"/>
    </row>
    <row r="10685" spans="8:8" x14ac:dyDescent="0.25">
      <c r="H10685" s="169"/>
    </row>
    <row r="10686" spans="8:8" x14ac:dyDescent="0.25">
      <c r="H10686" s="169"/>
    </row>
    <row r="10687" spans="8:8" x14ac:dyDescent="0.25">
      <c r="H10687" s="169"/>
    </row>
    <row r="10688" spans="8:8" x14ac:dyDescent="0.25">
      <c r="H10688" s="169"/>
    </row>
    <row r="10689" spans="8:8" x14ac:dyDescent="0.25">
      <c r="H10689" s="169"/>
    </row>
    <row r="10690" spans="8:8" x14ac:dyDescent="0.25">
      <c r="H10690" s="169"/>
    </row>
    <row r="10691" spans="8:8" x14ac:dyDescent="0.25">
      <c r="H10691" s="169"/>
    </row>
    <row r="10692" spans="8:8" x14ac:dyDescent="0.25">
      <c r="H10692" s="169"/>
    </row>
    <row r="10693" spans="8:8" x14ac:dyDescent="0.25">
      <c r="H10693" s="169"/>
    </row>
    <row r="10694" spans="8:8" x14ac:dyDescent="0.25">
      <c r="H10694" s="169"/>
    </row>
    <row r="10695" spans="8:8" x14ac:dyDescent="0.25">
      <c r="H10695" s="169"/>
    </row>
    <row r="10696" spans="8:8" x14ac:dyDescent="0.25">
      <c r="H10696" s="169"/>
    </row>
    <row r="10697" spans="8:8" x14ac:dyDescent="0.25">
      <c r="H10697" s="169"/>
    </row>
    <row r="10698" spans="8:8" x14ac:dyDescent="0.25">
      <c r="H10698" s="169"/>
    </row>
    <row r="10699" spans="8:8" x14ac:dyDescent="0.25">
      <c r="H10699" s="169"/>
    </row>
    <row r="10700" spans="8:8" x14ac:dyDescent="0.25">
      <c r="H10700" s="169"/>
    </row>
    <row r="10701" spans="8:8" x14ac:dyDescent="0.25">
      <c r="H10701" s="169"/>
    </row>
    <row r="10702" spans="8:8" x14ac:dyDescent="0.25">
      <c r="H10702" s="169"/>
    </row>
    <row r="10703" spans="8:8" x14ac:dyDescent="0.25">
      <c r="H10703" s="169"/>
    </row>
    <row r="10704" spans="8:8" x14ac:dyDescent="0.25">
      <c r="H10704" s="169"/>
    </row>
    <row r="10705" spans="8:8" x14ac:dyDescent="0.25">
      <c r="H10705" s="169"/>
    </row>
    <row r="10706" spans="8:8" x14ac:dyDescent="0.25">
      <c r="H10706" s="169"/>
    </row>
    <row r="10707" spans="8:8" x14ac:dyDescent="0.25">
      <c r="H10707" s="169"/>
    </row>
    <row r="10708" spans="8:8" x14ac:dyDescent="0.25">
      <c r="H10708" s="169"/>
    </row>
    <row r="10709" spans="8:8" x14ac:dyDescent="0.25">
      <c r="H10709" s="169"/>
    </row>
    <row r="10710" spans="8:8" x14ac:dyDescent="0.25">
      <c r="H10710" s="169"/>
    </row>
    <row r="10711" spans="8:8" x14ac:dyDescent="0.25">
      <c r="H10711" s="169"/>
    </row>
    <row r="10712" spans="8:8" x14ac:dyDescent="0.25">
      <c r="H10712" s="169"/>
    </row>
    <row r="10713" spans="8:8" x14ac:dyDescent="0.25">
      <c r="H10713" s="169"/>
    </row>
    <row r="10714" spans="8:8" x14ac:dyDescent="0.25">
      <c r="H10714" s="169"/>
    </row>
    <row r="10715" spans="8:8" x14ac:dyDescent="0.25">
      <c r="H10715" s="169"/>
    </row>
    <row r="10716" spans="8:8" x14ac:dyDescent="0.25">
      <c r="H10716" s="169"/>
    </row>
    <row r="10717" spans="8:8" x14ac:dyDescent="0.25">
      <c r="H10717" s="169"/>
    </row>
    <row r="10718" spans="8:8" x14ac:dyDescent="0.25">
      <c r="H10718" s="169"/>
    </row>
    <row r="10719" spans="8:8" x14ac:dyDescent="0.25">
      <c r="H10719" s="169"/>
    </row>
    <row r="10720" spans="8:8" x14ac:dyDescent="0.25">
      <c r="H10720" s="169"/>
    </row>
    <row r="10721" spans="8:8" x14ac:dyDescent="0.25">
      <c r="H10721" s="169"/>
    </row>
    <row r="10722" spans="8:8" x14ac:dyDescent="0.25">
      <c r="H10722" s="169"/>
    </row>
    <row r="10723" spans="8:8" x14ac:dyDescent="0.25">
      <c r="H10723" s="169"/>
    </row>
    <row r="10724" spans="8:8" x14ac:dyDescent="0.25">
      <c r="H10724" s="169"/>
    </row>
    <row r="10725" spans="8:8" x14ac:dyDescent="0.25">
      <c r="H10725" s="169"/>
    </row>
    <row r="10726" spans="8:8" x14ac:dyDescent="0.25">
      <c r="H10726" s="169"/>
    </row>
    <row r="10727" spans="8:8" x14ac:dyDescent="0.25">
      <c r="H10727" s="169"/>
    </row>
    <row r="10728" spans="8:8" x14ac:dyDescent="0.25">
      <c r="H10728" s="169"/>
    </row>
    <row r="10729" spans="8:8" x14ac:dyDescent="0.25">
      <c r="H10729" s="169"/>
    </row>
    <row r="10730" spans="8:8" x14ac:dyDescent="0.25">
      <c r="H10730" s="169"/>
    </row>
    <row r="10731" spans="8:8" x14ac:dyDescent="0.25">
      <c r="H10731" s="169"/>
    </row>
    <row r="10732" spans="8:8" x14ac:dyDescent="0.25">
      <c r="H10732" s="169"/>
    </row>
    <row r="10733" spans="8:8" x14ac:dyDescent="0.25">
      <c r="H10733" s="169"/>
    </row>
    <row r="10734" spans="8:8" x14ac:dyDescent="0.25">
      <c r="H10734" s="169"/>
    </row>
    <row r="10735" spans="8:8" x14ac:dyDescent="0.25">
      <c r="H10735" s="169"/>
    </row>
    <row r="10736" spans="8:8" x14ac:dyDescent="0.25">
      <c r="H10736" s="169"/>
    </row>
    <row r="10737" spans="8:8" x14ac:dyDescent="0.25">
      <c r="H10737" s="169"/>
    </row>
    <row r="10738" spans="8:8" x14ac:dyDescent="0.25">
      <c r="H10738" s="169"/>
    </row>
    <row r="10739" spans="8:8" x14ac:dyDescent="0.25">
      <c r="H10739" s="169"/>
    </row>
    <row r="10740" spans="8:8" x14ac:dyDescent="0.25">
      <c r="H10740" s="169"/>
    </row>
    <row r="10741" spans="8:8" x14ac:dyDescent="0.25">
      <c r="H10741" s="169"/>
    </row>
    <row r="10742" spans="8:8" x14ac:dyDescent="0.25">
      <c r="H10742" s="169"/>
    </row>
    <row r="10743" spans="8:8" x14ac:dyDescent="0.25">
      <c r="H10743" s="169"/>
    </row>
    <row r="10744" spans="8:8" x14ac:dyDescent="0.25">
      <c r="H10744" s="169"/>
    </row>
    <row r="10745" spans="8:8" x14ac:dyDescent="0.25">
      <c r="H10745" s="169"/>
    </row>
    <row r="10746" spans="8:8" x14ac:dyDescent="0.25">
      <c r="H10746" s="169"/>
    </row>
    <row r="10747" spans="8:8" x14ac:dyDescent="0.25">
      <c r="H10747" s="169"/>
    </row>
    <row r="10748" spans="8:8" x14ac:dyDescent="0.25">
      <c r="H10748" s="169"/>
    </row>
    <row r="10749" spans="8:8" x14ac:dyDescent="0.25">
      <c r="H10749" s="169"/>
    </row>
    <row r="10750" spans="8:8" x14ac:dyDescent="0.25">
      <c r="H10750" s="169"/>
    </row>
    <row r="10751" spans="8:8" x14ac:dyDescent="0.25">
      <c r="H10751" s="169"/>
    </row>
    <row r="10752" spans="8:8" x14ac:dyDescent="0.25">
      <c r="H10752" s="169"/>
    </row>
    <row r="10753" spans="8:8" x14ac:dyDescent="0.25">
      <c r="H10753" s="169"/>
    </row>
    <row r="10754" spans="8:8" x14ac:dyDescent="0.25">
      <c r="H10754" s="169"/>
    </row>
    <row r="10755" spans="8:8" x14ac:dyDescent="0.25">
      <c r="H10755" s="169"/>
    </row>
    <row r="10756" spans="8:8" x14ac:dyDescent="0.25">
      <c r="H10756" s="169"/>
    </row>
    <row r="10757" spans="8:8" x14ac:dyDescent="0.25">
      <c r="H10757" s="169"/>
    </row>
    <row r="10758" spans="8:8" x14ac:dyDescent="0.25">
      <c r="H10758" s="169"/>
    </row>
    <row r="10759" spans="8:8" x14ac:dyDescent="0.25">
      <c r="H10759" s="169"/>
    </row>
    <row r="10760" spans="8:8" x14ac:dyDescent="0.25">
      <c r="H10760" s="169"/>
    </row>
    <row r="10761" spans="8:8" x14ac:dyDescent="0.25">
      <c r="H10761" s="169"/>
    </row>
    <row r="10762" spans="8:8" x14ac:dyDescent="0.25">
      <c r="H10762" s="169"/>
    </row>
    <row r="10763" spans="8:8" x14ac:dyDescent="0.25">
      <c r="H10763" s="169"/>
    </row>
    <row r="10764" spans="8:8" x14ac:dyDescent="0.25">
      <c r="H10764" s="169"/>
    </row>
    <row r="10765" spans="8:8" x14ac:dyDescent="0.25">
      <c r="H10765" s="169"/>
    </row>
    <row r="10766" spans="8:8" x14ac:dyDescent="0.25">
      <c r="H10766" s="169"/>
    </row>
    <row r="10767" spans="8:8" x14ac:dyDescent="0.25">
      <c r="H10767" s="169"/>
    </row>
    <row r="10768" spans="8:8" x14ac:dyDescent="0.25">
      <c r="H10768" s="169"/>
    </row>
    <row r="10769" spans="8:8" x14ac:dyDescent="0.25">
      <c r="H10769" s="169"/>
    </row>
    <row r="10770" spans="8:8" x14ac:dyDescent="0.25">
      <c r="H10770" s="169"/>
    </row>
    <row r="10771" spans="8:8" x14ac:dyDescent="0.25">
      <c r="H10771" s="169"/>
    </row>
    <row r="10772" spans="8:8" x14ac:dyDescent="0.25">
      <c r="H10772" s="169"/>
    </row>
    <row r="10773" spans="8:8" x14ac:dyDescent="0.25">
      <c r="H10773" s="169"/>
    </row>
    <row r="10774" spans="8:8" x14ac:dyDescent="0.25">
      <c r="H10774" s="169"/>
    </row>
    <row r="10775" spans="8:8" x14ac:dyDescent="0.25">
      <c r="H10775" s="169"/>
    </row>
    <row r="10776" spans="8:8" x14ac:dyDescent="0.25">
      <c r="H10776" s="169"/>
    </row>
    <row r="10777" spans="8:8" x14ac:dyDescent="0.25">
      <c r="H10777" s="169"/>
    </row>
    <row r="10778" spans="8:8" x14ac:dyDescent="0.25">
      <c r="H10778" s="169"/>
    </row>
    <row r="10779" spans="8:8" x14ac:dyDescent="0.25">
      <c r="H10779" s="169"/>
    </row>
    <row r="10780" spans="8:8" x14ac:dyDescent="0.25">
      <c r="H10780" s="169"/>
    </row>
    <row r="10781" spans="8:8" x14ac:dyDescent="0.25">
      <c r="H10781" s="169"/>
    </row>
    <row r="10782" spans="8:8" x14ac:dyDescent="0.25">
      <c r="H10782" s="169"/>
    </row>
    <row r="10783" spans="8:8" x14ac:dyDescent="0.25">
      <c r="H10783" s="169"/>
    </row>
    <row r="10784" spans="8:8" x14ac:dyDescent="0.25">
      <c r="H10784" s="169"/>
    </row>
    <row r="10785" spans="8:8" x14ac:dyDescent="0.25">
      <c r="H10785" s="169"/>
    </row>
    <row r="10786" spans="8:8" x14ac:dyDescent="0.25">
      <c r="H10786" s="169"/>
    </row>
    <row r="10787" spans="8:8" x14ac:dyDescent="0.25">
      <c r="H10787" s="169"/>
    </row>
    <row r="10788" spans="8:8" x14ac:dyDescent="0.25">
      <c r="H10788" s="169"/>
    </row>
    <row r="10789" spans="8:8" x14ac:dyDescent="0.25">
      <c r="H10789" s="169"/>
    </row>
    <row r="10790" spans="8:8" x14ac:dyDescent="0.25">
      <c r="H10790" s="169"/>
    </row>
    <row r="10791" spans="8:8" x14ac:dyDescent="0.25">
      <c r="H10791" s="169"/>
    </row>
    <row r="10792" spans="8:8" x14ac:dyDescent="0.25">
      <c r="H10792" s="169"/>
    </row>
    <row r="10793" spans="8:8" x14ac:dyDescent="0.25">
      <c r="H10793" s="169"/>
    </row>
    <row r="10794" spans="8:8" x14ac:dyDescent="0.25">
      <c r="H10794" s="169"/>
    </row>
    <row r="10795" spans="8:8" x14ac:dyDescent="0.25">
      <c r="H10795" s="169"/>
    </row>
    <row r="10796" spans="8:8" x14ac:dyDescent="0.25">
      <c r="H10796" s="169"/>
    </row>
    <row r="10797" spans="8:8" x14ac:dyDescent="0.25">
      <c r="H10797" s="169"/>
    </row>
    <row r="10798" spans="8:8" x14ac:dyDescent="0.25">
      <c r="H10798" s="169"/>
    </row>
    <row r="10799" spans="8:8" x14ac:dyDescent="0.25">
      <c r="H10799" s="169"/>
    </row>
    <row r="10800" spans="8:8" x14ac:dyDescent="0.25">
      <c r="H10800" s="169"/>
    </row>
    <row r="10801" spans="8:8" x14ac:dyDescent="0.25">
      <c r="H10801" s="169"/>
    </row>
    <row r="10802" spans="8:8" x14ac:dyDescent="0.25">
      <c r="H10802" s="169"/>
    </row>
    <row r="10803" spans="8:8" x14ac:dyDescent="0.25">
      <c r="H10803" s="169"/>
    </row>
    <row r="10804" spans="8:8" x14ac:dyDescent="0.25">
      <c r="H10804" s="169"/>
    </row>
    <row r="10805" spans="8:8" x14ac:dyDescent="0.25">
      <c r="H10805" s="169"/>
    </row>
    <row r="10806" spans="8:8" x14ac:dyDescent="0.25">
      <c r="H10806" s="169"/>
    </row>
    <row r="10807" spans="8:8" x14ac:dyDescent="0.25">
      <c r="H10807" s="169"/>
    </row>
    <row r="10808" spans="8:8" x14ac:dyDescent="0.25">
      <c r="H10808" s="169"/>
    </row>
    <row r="10809" spans="8:8" x14ac:dyDescent="0.25">
      <c r="H10809" s="169"/>
    </row>
    <row r="10810" spans="8:8" x14ac:dyDescent="0.25">
      <c r="H10810" s="169"/>
    </row>
    <row r="10811" spans="8:8" x14ac:dyDescent="0.25">
      <c r="H10811" s="169"/>
    </row>
    <row r="10812" spans="8:8" x14ac:dyDescent="0.25">
      <c r="H10812" s="169"/>
    </row>
    <row r="10813" spans="8:8" x14ac:dyDescent="0.25">
      <c r="H10813" s="169"/>
    </row>
    <row r="10814" spans="8:8" x14ac:dyDescent="0.25">
      <c r="H10814" s="169"/>
    </row>
    <row r="10815" spans="8:8" x14ac:dyDescent="0.25">
      <c r="H10815" s="169"/>
    </row>
    <row r="10816" spans="8:8" x14ac:dyDescent="0.25">
      <c r="H10816" s="169"/>
    </row>
    <row r="10817" spans="8:8" x14ac:dyDescent="0.25">
      <c r="H10817" s="169"/>
    </row>
    <row r="10818" spans="8:8" x14ac:dyDescent="0.25">
      <c r="H10818" s="169"/>
    </row>
    <row r="10819" spans="8:8" x14ac:dyDescent="0.25">
      <c r="H10819" s="169"/>
    </row>
    <row r="10820" spans="8:8" x14ac:dyDescent="0.25">
      <c r="H10820" s="169"/>
    </row>
    <row r="10821" spans="8:8" x14ac:dyDescent="0.25">
      <c r="H10821" s="169"/>
    </row>
    <row r="10822" spans="8:8" x14ac:dyDescent="0.25">
      <c r="H10822" s="169"/>
    </row>
    <row r="10823" spans="8:8" x14ac:dyDescent="0.25">
      <c r="H10823" s="169"/>
    </row>
    <row r="10824" spans="8:8" x14ac:dyDescent="0.25">
      <c r="H10824" s="169"/>
    </row>
    <row r="10825" spans="8:8" x14ac:dyDescent="0.25">
      <c r="H10825" s="169"/>
    </row>
    <row r="10826" spans="8:8" x14ac:dyDescent="0.25">
      <c r="H10826" s="169"/>
    </row>
    <row r="10827" spans="8:8" x14ac:dyDescent="0.25">
      <c r="H10827" s="169"/>
    </row>
    <row r="10828" spans="8:8" x14ac:dyDescent="0.25">
      <c r="H10828" s="169"/>
    </row>
    <row r="10829" spans="8:8" x14ac:dyDescent="0.25">
      <c r="H10829" s="169"/>
    </row>
    <row r="10830" spans="8:8" x14ac:dyDescent="0.25">
      <c r="H10830" s="169"/>
    </row>
    <row r="10831" spans="8:8" x14ac:dyDescent="0.25">
      <c r="H10831" s="169"/>
    </row>
    <row r="10832" spans="8:8" x14ac:dyDescent="0.25">
      <c r="H10832" s="169"/>
    </row>
    <row r="10833" spans="8:8" x14ac:dyDescent="0.25">
      <c r="H10833" s="169"/>
    </row>
    <row r="10834" spans="8:8" x14ac:dyDescent="0.25">
      <c r="H10834" s="169"/>
    </row>
    <row r="10835" spans="8:8" x14ac:dyDescent="0.25">
      <c r="H10835" s="169"/>
    </row>
    <row r="10836" spans="8:8" x14ac:dyDescent="0.25">
      <c r="H10836" s="169"/>
    </row>
    <row r="10837" spans="8:8" x14ac:dyDescent="0.25">
      <c r="H10837" s="169"/>
    </row>
    <row r="10838" spans="8:8" x14ac:dyDescent="0.25">
      <c r="H10838" s="169"/>
    </row>
    <row r="10839" spans="8:8" x14ac:dyDescent="0.25">
      <c r="H10839" s="169"/>
    </row>
    <row r="10840" spans="8:8" x14ac:dyDescent="0.25">
      <c r="H10840" s="169"/>
    </row>
    <row r="10841" spans="8:8" x14ac:dyDescent="0.25">
      <c r="H10841" s="169"/>
    </row>
    <row r="10842" spans="8:8" x14ac:dyDescent="0.25">
      <c r="H10842" s="169"/>
    </row>
    <row r="10843" spans="8:8" x14ac:dyDescent="0.25">
      <c r="H10843" s="169"/>
    </row>
    <row r="10844" spans="8:8" x14ac:dyDescent="0.25">
      <c r="H10844" s="169"/>
    </row>
    <row r="10845" spans="8:8" x14ac:dyDescent="0.25">
      <c r="H10845" s="169"/>
    </row>
    <row r="10846" spans="8:8" x14ac:dyDescent="0.25">
      <c r="H10846" s="169"/>
    </row>
    <row r="10847" spans="8:8" x14ac:dyDescent="0.25">
      <c r="H10847" s="169"/>
    </row>
    <row r="10848" spans="8:8" x14ac:dyDescent="0.25">
      <c r="H10848" s="169"/>
    </row>
    <row r="10849" spans="8:8" x14ac:dyDescent="0.25">
      <c r="H10849" s="169"/>
    </row>
    <row r="10850" spans="8:8" x14ac:dyDescent="0.25">
      <c r="H10850" s="169"/>
    </row>
    <row r="10851" spans="8:8" x14ac:dyDescent="0.25">
      <c r="H10851" s="169"/>
    </row>
    <row r="10852" spans="8:8" x14ac:dyDescent="0.25">
      <c r="H10852" s="169"/>
    </row>
    <row r="10853" spans="8:8" x14ac:dyDescent="0.25">
      <c r="H10853" s="169"/>
    </row>
    <row r="10854" spans="8:8" x14ac:dyDescent="0.25">
      <c r="H10854" s="169"/>
    </row>
    <row r="10855" spans="8:8" x14ac:dyDescent="0.25">
      <c r="H10855" s="169"/>
    </row>
    <row r="10856" spans="8:8" x14ac:dyDescent="0.25">
      <c r="H10856" s="169"/>
    </row>
    <row r="10857" spans="8:8" x14ac:dyDescent="0.25">
      <c r="H10857" s="169"/>
    </row>
    <row r="10858" spans="8:8" x14ac:dyDescent="0.25">
      <c r="H10858" s="169"/>
    </row>
    <row r="10859" spans="8:8" x14ac:dyDescent="0.25">
      <c r="H10859" s="169"/>
    </row>
    <row r="10860" spans="8:8" x14ac:dyDescent="0.25">
      <c r="H10860" s="169"/>
    </row>
    <row r="10861" spans="8:8" x14ac:dyDescent="0.25">
      <c r="H10861" s="169"/>
    </row>
    <row r="10862" spans="8:8" x14ac:dyDescent="0.25">
      <c r="H10862" s="169"/>
    </row>
    <row r="10863" spans="8:8" x14ac:dyDescent="0.25">
      <c r="H10863" s="169"/>
    </row>
    <row r="10864" spans="8:8" x14ac:dyDescent="0.25">
      <c r="H10864" s="169"/>
    </row>
    <row r="10865" spans="8:8" x14ac:dyDescent="0.25">
      <c r="H10865" s="169"/>
    </row>
    <row r="10866" spans="8:8" x14ac:dyDescent="0.25">
      <c r="H10866" s="169"/>
    </row>
    <row r="10867" spans="8:8" x14ac:dyDescent="0.25">
      <c r="H10867" s="169"/>
    </row>
    <row r="10868" spans="8:8" x14ac:dyDescent="0.25">
      <c r="H10868" s="169"/>
    </row>
    <row r="10869" spans="8:8" x14ac:dyDescent="0.25">
      <c r="H10869" s="169"/>
    </row>
    <row r="10870" spans="8:8" x14ac:dyDescent="0.25">
      <c r="H10870" s="169"/>
    </row>
    <row r="10871" spans="8:8" x14ac:dyDescent="0.25">
      <c r="H10871" s="169"/>
    </row>
    <row r="10872" spans="8:8" x14ac:dyDescent="0.25">
      <c r="H10872" s="169"/>
    </row>
    <row r="10873" spans="8:8" x14ac:dyDescent="0.25">
      <c r="H10873" s="169"/>
    </row>
    <row r="10874" spans="8:8" x14ac:dyDescent="0.25">
      <c r="H10874" s="169"/>
    </row>
    <row r="10875" spans="8:8" x14ac:dyDescent="0.25">
      <c r="H10875" s="169"/>
    </row>
    <row r="10876" spans="8:8" x14ac:dyDescent="0.25">
      <c r="H10876" s="169"/>
    </row>
    <row r="10877" spans="8:8" x14ac:dyDescent="0.25">
      <c r="H10877" s="169"/>
    </row>
    <row r="10878" spans="8:8" x14ac:dyDescent="0.25">
      <c r="H10878" s="169"/>
    </row>
    <row r="10879" spans="8:8" x14ac:dyDescent="0.25">
      <c r="H10879" s="169"/>
    </row>
    <row r="10880" spans="8:8" x14ac:dyDescent="0.25">
      <c r="H10880" s="169"/>
    </row>
    <row r="10881" spans="8:8" x14ac:dyDescent="0.25">
      <c r="H10881" s="169"/>
    </row>
    <row r="10882" spans="8:8" x14ac:dyDescent="0.25">
      <c r="H10882" s="169"/>
    </row>
    <row r="10883" spans="8:8" x14ac:dyDescent="0.25">
      <c r="H10883" s="169"/>
    </row>
    <row r="10884" spans="8:8" x14ac:dyDescent="0.25">
      <c r="H10884" s="169"/>
    </row>
    <row r="10885" spans="8:8" x14ac:dyDescent="0.25">
      <c r="H10885" s="169"/>
    </row>
    <row r="10886" spans="8:8" x14ac:dyDescent="0.25">
      <c r="H10886" s="169"/>
    </row>
    <row r="10887" spans="8:8" x14ac:dyDescent="0.25">
      <c r="H10887" s="169"/>
    </row>
    <row r="10888" spans="8:8" x14ac:dyDescent="0.25">
      <c r="H10888" s="169"/>
    </row>
    <row r="10889" spans="8:8" x14ac:dyDescent="0.25">
      <c r="H10889" s="169"/>
    </row>
    <row r="10890" spans="8:8" x14ac:dyDescent="0.25">
      <c r="H10890" s="169"/>
    </row>
    <row r="10891" spans="8:8" x14ac:dyDescent="0.25">
      <c r="H10891" s="169"/>
    </row>
    <row r="10892" spans="8:8" x14ac:dyDescent="0.25">
      <c r="H10892" s="169"/>
    </row>
    <row r="10893" spans="8:8" x14ac:dyDescent="0.25">
      <c r="H10893" s="169"/>
    </row>
    <row r="10894" spans="8:8" x14ac:dyDescent="0.25">
      <c r="H10894" s="169"/>
    </row>
    <row r="10895" spans="8:8" x14ac:dyDescent="0.25">
      <c r="H10895" s="169"/>
    </row>
    <row r="10896" spans="8:8" x14ac:dyDescent="0.25">
      <c r="H10896" s="169"/>
    </row>
    <row r="10897" spans="8:8" x14ac:dyDescent="0.25">
      <c r="H10897" s="169"/>
    </row>
    <row r="10898" spans="8:8" x14ac:dyDescent="0.25">
      <c r="H10898" s="169"/>
    </row>
    <row r="10899" spans="8:8" x14ac:dyDescent="0.25">
      <c r="H10899" s="169"/>
    </row>
    <row r="10900" spans="8:8" x14ac:dyDescent="0.25">
      <c r="H10900" s="169"/>
    </row>
    <row r="10901" spans="8:8" x14ac:dyDescent="0.25">
      <c r="H10901" s="169"/>
    </row>
    <row r="10902" spans="8:8" x14ac:dyDescent="0.25">
      <c r="H10902" s="169"/>
    </row>
    <row r="10903" spans="8:8" x14ac:dyDescent="0.25">
      <c r="H10903" s="169"/>
    </row>
    <row r="10904" spans="8:8" x14ac:dyDescent="0.25">
      <c r="H10904" s="169"/>
    </row>
    <row r="10905" spans="8:8" x14ac:dyDescent="0.25">
      <c r="H10905" s="169"/>
    </row>
    <row r="10906" spans="8:8" x14ac:dyDescent="0.25">
      <c r="H10906" s="169"/>
    </row>
    <row r="10907" spans="8:8" x14ac:dyDescent="0.25">
      <c r="H10907" s="169"/>
    </row>
    <row r="10908" spans="8:8" x14ac:dyDescent="0.25">
      <c r="H10908" s="169"/>
    </row>
    <row r="10909" spans="8:8" x14ac:dyDescent="0.25">
      <c r="H10909" s="169"/>
    </row>
    <row r="10910" spans="8:8" x14ac:dyDescent="0.25">
      <c r="H10910" s="169"/>
    </row>
    <row r="10911" spans="8:8" x14ac:dyDescent="0.25">
      <c r="H10911" s="169"/>
    </row>
    <row r="10912" spans="8:8" x14ac:dyDescent="0.25">
      <c r="H10912" s="169"/>
    </row>
    <row r="10913" spans="8:8" x14ac:dyDescent="0.25">
      <c r="H10913" s="169"/>
    </row>
    <row r="10914" spans="8:8" x14ac:dyDescent="0.25">
      <c r="H10914" s="169"/>
    </row>
    <row r="10915" spans="8:8" x14ac:dyDescent="0.25">
      <c r="H10915" s="169"/>
    </row>
    <row r="10916" spans="8:8" x14ac:dyDescent="0.25">
      <c r="H10916" s="169"/>
    </row>
    <row r="10917" spans="8:8" x14ac:dyDescent="0.25">
      <c r="H10917" s="169"/>
    </row>
    <row r="10918" spans="8:8" x14ac:dyDescent="0.25">
      <c r="H10918" s="169"/>
    </row>
    <row r="10919" spans="8:8" x14ac:dyDescent="0.25">
      <c r="H10919" s="169"/>
    </row>
    <row r="10920" spans="8:8" x14ac:dyDescent="0.25">
      <c r="H10920" s="169"/>
    </row>
    <row r="10921" spans="8:8" x14ac:dyDescent="0.25">
      <c r="H10921" s="169"/>
    </row>
    <row r="10922" spans="8:8" x14ac:dyDescent="0.25">
      <c r="H10922" s="169"/>
    </row>
    <row r="10923" spans="8:8" x14ac:dyDescent="0.25">
      <c r="H10923" s="169"/>
    </row>
    <row r="10924" spans="8:8" x14ac:dyDescent="0.25">
      <c r="H10924" s="169"/>
    </row>
    <row r="10925" spans="8:8" x14ac:dyDescent="0.25">
      <c r="H10925" s="169"/>
    </row>
    <row r="10926" spans="8:8" x14ac:dyDescent="0.25">
      <c r="H10926" s="169"/>
    </row>
    <row r="10927" spans="8:8" x14ac:dyDescent="0.25">
      <c r="H10927" s="169"/>
    </row>
    <row r="10928" spans="8:8" x14ac:dyDescent="0.25">
      <c r="H10928" s="169"/>
    </row>
    <row r="10929" spans="8:8" x14ac:dyDescent="0.25">
      <c r="H10929" s="169"/>
    </row>
    <row r="10930" spans="8:8" x14ac:dyDescent="0.25">
      <c r="H10930" s="169"/>
    </row>
    <row r="10931" spans="8:8" x14ac:dyDescent="0.25">
      <c r="H10931" s="169"/>
    </row>
    <row r="10932" spans="8:8" x14ac:dyDescent="0.25">
      <c r="H10932" s="169"/>
    </row>
    <row r="10933" spans="8:8" x14ac:dyDescent="0.25">
      <c r="H10933" s="169"/>
    </row>
    <row r="10934" spans="8:8" x14ac:dyDescent="0.25">
      <c r="H10934" s="169"/>
    </row>
    <row r="10935" spans="8:8" x14ac:dyDescent="0.25">
      <c r="H10935" s="169"/>
    </row>
    <row r="10936" spans="8:8" x14ac:dyDescent="0.25">
      <c r="H10936" s="169"/>
    </row>
    <row r="10937" spans="8:8" x14ac:dyDescent="0.25">
      <c r="H10937" s="169"/>
    </row>
    <row r="10938" spans="8:8" x14ac:dyDescent="0.25">
      <c r="H10938" s="169"/>
    </row>
    <row r="10939" spans="8:8" x14ac:dyDescent="0.25">
      <c r="H10939" s="169"/>
    </row>
    <row r="10940" spans="8:8" x14ac:dyDescent="0.25">
      <c r="H10940" s="169"/>
    </row>
    <row r="10941" spans="8:8" x14ac:dyDescent="0.25">
      <c r="H10941" s="169"/>
    </row>
    <row r="10942" spans="8:8" x14ac:dyDescent="0.25">
      <c r="H10942" s="169"/>
    </row>
    <row r="10943" spans="8:8" x14ac:dyDescent="0.25">
      <c r="H10943" s="169"/>
    </row>
    <row r="10944" spans="8:8" x14ac:dyDescent="0.25">
      <c r="H10944" s="169"/>
    </row>
    <row r="10945" spans="8:8" x14ac:dyDescent="0.25">
      <c r="H10945" s="169"/>
    </row>
    <row r="10946" spans="8:8" x14ac:dyDescent="0.25">
      <c r="H10946" s="169"/>
    </row>
    <row r="10947" spans="8:8" x14ac:dyDescent="0.25">
      <c r="H10947" s="169"/>
    </row>
    <row r="10948" spans="8:8" x14ac:dyDescent="0.25">
      <c r="H10948" s="169"/>
    </row>
    <row r="10949" spans="8:8" x14ac:dyDescent="0.25">
      <c r="H10949" s="169"/>
    </row>
    <row r="10950" spans="8:8" x14ac:dyDescent="0.25">
      <c r="H10950" s="169"/>
    </row>
    <row r="10951" spans="8:8" x14ac:dyDescent="0.25">
      <c r="H10951" s="169"/>
    </row>
    <row r="10952" spans="8:8" x14ac:dyDescent="0.25">
      <c r="H10952" s="169"/>
    </row>
    <row r="10953" spans="8:8" x14ac:dyDescent="0.25">
      <c r="H10953" s="169"/>
    </row>
    <row r="10954" spans="8:8" x14ac:dyDescent="0.25">
      <c r="H10954" s="169"/>
    </row>
    <row r="10955" spans="8:8" x14ac:dyDescent="0.25">
      <c r="H10955" s="169"/>
    </row>
    <row r="10956" spans="8:8" x14ac:dyDescent="0.25">
      <c r="H10956" s="169"/>
    </row>
    <row r="10957" spans="8:8" x14ac:dyDescent="0.25">
      <c r="H10957" s="169"/>
    </row>
    <row r="10958" spans="8:8" x14ac:dyDescent="0.25">
      <c r="H10958" s="169"/>
    </row>
    <row r="10959" spans="8:8" x14ac:dyDescent="0.25">
      <c r="H10959" s="169"/>
    </row>
    <row r="10960" spans="8:8" x14ac:dyDescent="0.25">
      <c r="H10960" s="169"/>
    </row>
    <row r="10961" spans="8:8" x14ac:dyDescent="0.25">
      <c r="H10961" s="169"/>
    </row>
    <row r="10962" spans="8:8" x14ac:dyDescent="0.25">
      <c r="H10962" s="169"/>
    </row>
    <row r="10963" spans="8:8" x14ac:dyDescent="0.25">
      <c r="H10963" s="169"/>
    </row>
    <row r="10964" spans="8:8" x14ac:dyDescent="0.25">
      <c r="H10964" s="169"/>
    </row>
    <row r="10965" spans="8:8" x14ac:dyDescent="0.25">
      <c r="H10965" s="169"/>
    </row>
    <row r="10966" spans="8:8" x14ac:dyDescent="0.25">
      <c r="H10966" s="169"/>
    </row>
    <row r="10967" spans="8:8" x14ac:dyDescent="0.25">
      <c r="H10967" s="169"/>
    </row>
    <row r="10968" spans="8:8" x14ac:dyDescent="0.25">
      <c r="H10968" s="169"/>
    </row>
    <row r="10969" spans="8:8" x14ac:dyDescent="0.25">
      <c r="H10969" s="169"/>
    </row>
    <row r="10970" spans="8:8" x14ac:dyDescent="0.25">
      <c r="H10970" s="169"/>
    </row>
    <row r="10971" spans="8:8" x14ac:dyDescent="0.25">
      <c r="H10971" s="169"/>
    </row>
    <row r="10972" spans="8:8" x14ac:dyDescent="0.25">
      <c r="H10972" s="169"/>
    </row>
    <row r="10973" spans="8:8" x14ac:dyDescent="0.25">
      <c r="H10973" s="169"/>
    </row>
    <row r="10974" spans="8:8" x14ac:dyDescent="0.25">
      <c r="H10974" s="169"/>
    </row>
    <row r="10975" spans="8:8" x14ac:dyDescent="0.25">
      <c r="H10975" s="169"/>
    </row>
    <row r="10976" spans="8:8" x14ac:dyDescent="0.25">
      <c r="H10976" s="169"/>
    </row>
    <row r="10977" spans="8:8" x14ac:dyDescent="0.25">
      <c r="H10977" s="169"/>
    </row>
    <row r="10978" spans="8:8" x14ac:dyDescent="0.25">
      <c r="H10978" s="169"/>
    </row>
    <row r="10979" spans="8:8" x14ac:dyDescent="0.25">
      <c r="H10979" s="169"/>
    </row>
    <row r="10980" spans="8:8" x14ac:dyDescent="0.25">
      <c r="H10980" s="169"/>
    </row>
    <row r="10981" spans="8:8" x14ac:dyDescent="0.25">
      <c r="H10981" s="169"/>
    </row>
    <row r="10982" spans="8:8" x14ac:dyDescent="0.25">
      <c r="H10982" s="169"/>
    </row>
    <row r="10983" spans="8:8" x14ac:dyDescent="0.25">
      <c r="H10983" s="169"/>
    </row>
    <row r="10984" spans="8:8" x14ac:dyDescent="0.25">
      <c r="H10984" s="169"/>
    </row>
    <row r="10985" spans="8:8" x14ac:dyDescent="0.25">
      <c r="H10985" s="169"/>
    </row>
    <row r="10986" spans="8:8" x14ac:dyDescent="0.25">
      <c r="H10986" s="169"/>
    </row>
    <row r="10987" spans="8:8" x14ac:dyDescent="0.25">
      <c r="H10987" s="169"/>
    </row>
    <row r="10988" spans="8:8" x14ac:dyDescent="0.25">
      <c r="H10988" s="169"/>
    </row>
    <row r="10989" spans="8:8" x14ac:dyDescent="0.25">
      <c r="H10989" s="169"/>
    </row>
    <row r="10990" spans="8:8" x14ac:dyDescent="0.25">
      <c r="H10990" s="169"/>
    </row>
    <row r="10991" spans="8:8" x14ac:dyDescent="0.25">
      <c r="H10991" s="169"/>
    </row>
    <row r="10992" spans="8:8" x14ac:dyDescent="0.25">
      <c r="H10992" s="169"/>
    </row>
    <row r="10993" spans="8:8" x14ac:dyDescent="0.25">
      <c r="H10993" s="169"/>
    </row>
    <row r="10994" spans="8:8" x14ac:dyDescent="0.25">
      <c r="H10994" s="169"/>
    </row>
    <row r="10995" spans="8:8" x14ac:dyDescent="0.25">
      <c r="H10995" s="169"/>
    </row>
    <row r="10996" spans="8:8" x14ac:dyDescent="0.25">
      <c r="H10996" s="169"/>
    </row>
    <row r="10997" spans="8:8" x14ac:dyDescent="0.25">
      <c r="H10997" s="169"/>
    </row>
    <row r="10998" spans="8:8" x14ac:dyDescent="0.25">
      <c r="H10998" s="169"/>
    </row>
    <row r="10999" spans="8:8" x14ac:dyDescent="0.25">
      <c r="H10999" s="169"/>
    </row>
    <row r="11000" spans="8:8" x14ac:dyDescent="0.25">
      <c r="H11000" s="169"/>
    </row>
    <row r="11001" spans="8:8" x14ac:dyDescent="0.25">
      <c r="H11001" s="169"/>
    </row>
    <row r="11002" spans="8:8" x14ac:dyDescent="0.25">
      <c r="H11002" s="169"/>
    </row>
    <row r="11003" spans="8:8" x14ac:dyDescent="0.25">
      <c r="H11003" s="169"/>
    </row>
    <row r="11004" spans="8:8" x14ac:dyDescent="0.25">
      <c r="H11004" s="169"/>
    </row>
    <row r="11005" spans="8:8" x14ac:dyDescent="0.25">
      <c r="H11005" s="169"/>
    </row>
    <row r="11006" spans="8:8" x14ac:dyDescent="0.25">
      <c r="H11006" s="169"/>
    </row>
    <row r="11007" spans="8:8" x14ac:dyDescent="0.25">
      <c r="H11007" s="169"/>
    </row>
    <row r="11008" spans="8:8" x14ac:dyDescent="0.25">
      <c r="H11008" s="169"/>
    </row>
    <row r="11009" spans="8:8" x14ac:dyDescent="0.25">
      <c r="H11009" s="169"/>
    </row>
    <row r="11010" spans="8:8" x14ac:dyDescent="0.25">
      <c r="H11010" s="169"/>
    </row>
    <row r="11011" spans="8:8" x14ac:dyDescent="0.25">
      <c r="H11011" s="169"/>
    </row>
    <row r="11012" spans="8:8" x14ac:dyDescent="0.25">
      <c r="H11012" s="169"/>
    </row>
    <row r="11013" spans="8:8" x14ac:dyDescent="0.25">
      <c r="H11013" s="169"/>
    </row>
    <row r="11014" spans="8:8" x14ac:dyDescent="0.25">
      <c r="H11014" s="169"/>
    </row>
    <row r="11015" spans="8:8" x14ac:dyDescent="0.25">
      <c r="H11015" s="169"/>
    </row>
    <row r="11016" spans="8:8" x14ac:dyDescent="0.25">
      <c r="H11016" s="169"/>
    </row>
    <row r="11017" spans="8:8" x14ac:dyDescent="0.25">
      <c r="H11017" s="169"/>
    </row>
    <row r="11018" spans="8:8" x14ac:dyDescent="0.25">
      <c r="H11018" s="169"/>
    </row>
    <row r="11019" spans="8:8" x14ac:dyDescent="0.25">
      <c r="H11019" s="169"/>
    </row>
    <row r="11020" spans="8:8" x14ac:dyDescent="0.25">
      <c r="H11020" s="169"/>
    </row>
    <row r="11021" spans="8:8" x14ac:dyDescent="0.25">
      <c r="H11021" s="169"/>
    </row>
    <row r="11022" spans="8:8" x14ac:dyDescent="0.25">
      <c r="H11022" s="169"/>
    </row>
    <row r="11023" spans="8:8" x14ac:dyDescent="0.25">
      <c r="H11023" s="169"/>
    </row>
    <row r="11024" spans="8:8" x14ac:dyDescent="0.25">
      <c r="H11024" s="169"/>
    </row>
    <row r="11025" spans="8:8" x14ac:dyDescent="0.25">
      <c r="H11025" s="169"/>
    </row>
    <row r="11026" spans="8:8" x14ac:dyDescent="0.25">
      <c r="H11026" s="169"/>
    </row>
    <row r="11027" spans="8:8" x14ac:dyDescent="0.25">
      <c r="H11027" s="169"/>
    </row>
    <row r="11028" spans="8:8" x14ac:dyDescent="0.25">
      <c r="H11028" s="169"/>
    </row>
    <row r="11029" spans="8:8" x14ac:dyDescent="0.25">
      <c r="H11029" s="169"/>
    </row>
    <row r="11030" spans="8:8" x14ac:dyDescent="0.25">
      <c r="H11030" s="169"/>
    </row>
    <row r="11031" spans="8:8" x14ac:dyDescent="0.25">
      <c r="H11031" s="169"/>
    </row>
    <row r="11032" spans="8:8" x14ac:dyDescent="0.25">
      <c r="H11032" s="169"/>
    </row>
    <row r="11033" spans="8:8" x14ac:dyDescent="0.25">
      <c r="H11033" s="169"/>
    </row>
    <row r="11034" spans="8:8" x14ac:dyDescent="0.25">
      <c r="H11034" s="169"/>
    </row>
    <row r="11035" spans="8:8" x14ac:dyDescent="0.25">
      <c r="H11035" s="169"/>
    </row>
    <row r="11036" spans="8:8" x14ac:dyDescent="0.25">
      <c r="H11036" s="169"/>
    </row>
    <row r="11037" spans="8:8" x14ac:dyDescent="0.25">
      <c r="H11037" s="169"/>
    </row>
    <row r="11038" spans="8:8" x14ac:dyDescent="0.25">
      <c r="H11038" s="169"/>
    </row>
    <row r="11039" spans="8:8" x14ac:dyDescent="0.25">
      <c r="H11039" s="169"/>
    </row>
    <row r="11040" spans="8:8" x14ac:dyDescent="0.25">
      <c r="H11040" s="169"/>
    </row>
    <row r="11041" spans="8:8" x14ac:dyDescent="0.25">
      <c r="H11041" s="169"/>
    </row>
    <row r="11042" spans="8:8" x14ac:dyDescent="0.25">
      <c r="H11042" s="169"/>
    </row>
    <row r="11043" spans="8:8" x14ac:dyDescent="0.25">
      <c r="H11043" s="169"/>
    </row>
    <row r="11044" spans="8:8" x14ac:dyDescent="0.25">
      <c r="H11044" s="169"/>
    </row>
    <row r="11045" spans="8:8" x14ac:dyDescent="0.25">
      <c r="H11045" s="169"/>
    </row>
    <row r="11046" spans="8:8" x14ac:dyDescent="0.25">
      <c r="H11046" s="169"/>
    </row>
    <row r="11047" spans="8:8" x14ac:dyDescent="0.25">
      <c r="H11047" s="169"/>
    </row>
    <row r="11048" spans="8:8" x14ac:dyDescent="0.25">
      <c r="H11048" s="169"/>
    </row>
    <row r="11049" spans="8:8" x14ac:dyDescent="0.25">
      <c r="H11049" s="169"/>
    </row>
    <row r="11050" spans="8:8" x14ac:dyDescent="0.25">
      <c r="H11050" s="169"/>
    </row>
    <row r="11051" spans="8:8" x14ac:dyDescent="0.25">
      <c r="H11051" s="169"/>
    </row>
    <row r="11052" spans="8:8" x14ac:dyDescent="0.25">
      <c r="H11052" s="169"/>
    </row>
    <row r="11053" spans="8:8" x14ac:dyDescent="0.25">
      <c r="H11053" s="169"/>
    </row>
    <row r="11054" spans="8:8" x14ac:dyDescent="0.25">
      <c r="H11054" s="169"/>
    </row>
    <row r="11055" spans="8:8" x14ac:dyDescent="0.25">
      <c r="H11055" s="169"/>
    </row>
    <row r="11056" spans="8:8" x14ac:dyDescent="0.25">
      <c r="H11056" s="169"/>
    </row>
    <row r="11057" spans="8:8" x14ac:dyDescent="0.25">
      <c r="H11057" s="169"/>
    </row>
    <row r="11058" spans="8:8" x14ac:dyDescent="0.25">
      <c r="H11058" s="169"/>
    </row>
    <row r="11059" spans="8:8" x14ac:dyDescent="0.25">
      <c r="H11059" s="169"/>
    </row>
    <row r="11060" spans="8:8" x14ac:dyDescent="0.25">
      <c r="H11060" s="169"/>
    </row>
    <row r="11061" spans="8:8" x14ac:dyDescent="0.25">
      <c r="H11061" s="169"/>
    </row>
    <row r="11062" spans="8:8" x14ac:dyDescent="0.25">
      <c r="H11062" s="169"/>
    </row>
    <row r="11063" spans="8:8" x14ac:dyDescent="0.25">
      <c r="H11063" s="169"/>
    </row>
    <row r="11064" spans="8:8" x14ac:dyDescent="0.25">
      <c r="H11064" s="169"/>
    </row>
    <row r="11065" spans="8:8" x14ac:dyDescent="0.25">
      <c r="H11065" s="169"/>
    </row>
    <row r="11066" spans="8:8" x14ac:dyDescent="0.25">
      <c r="H11066" s="169"/>
    </row>
    <row r="11067" spans="8:8" x14ac:dyDescent="0.25">
      <c r="H11067" s="169"/>
    </row>
    <row r="11068" spans="8:8" x14ac:dyDescent="0.25">
      <c r="H11068" s="169"/>
    </row>
    <row r="11069" spans="8:8" x14ac:dyDescent="0.25">
      <c r="H11069" s="169"/>
    </row>
    <row r="11070" spans="8:8" x14ac:dyDescent="0.25">
      <c r="H11070" s="169"/>
    </row>
    <row r="11071" spans="8:8" x14ac:dyDescent="0.25">
      <c r="H11071" s="169"/>
    </row>
    <row r="11072" spans="8:8" x14ac:dyDescent="0.25">
      <c r="H11072" s="169"/>
    </row>
    <row r="11073" spans="8:8" x14ac:dyDescent="0.25">
      <c r="H11073" s="169"/>
    </row>
    <row r="11074" spans="8:8" x14ac:dyDescent="0.25">
      <c r="H11074" s="169"/>
    </row>
    <row r="11075" spans="8:8" x14ac:dyDescent="0.25">
      <c r="H11075" s="169"/>
    </row>
    <row r="11076" spans="8:8" x14ac:dyDescent="0.25">
      <c r="H11076" s="169"/>
    </row>
    <row r="11077" spans="8:8" x14ac:dyDescent="0.25">
      <c r="H11077" s="169"/>
    </row>
    <row r="11078" spans="8:8" x14ac:dyDescent="0.25">
      <c r="H11078" s="169"/>
    </row>
    <row r="11079" spans="8:8" x14ac:dyDescent="0.25">
      <c r="H11079" s="169"/>
    </row>
    <row r="11080" spans="8:8" x14ac:dyDescent="0.25">
      <c r="H11080" s="169"/>
    </row>
    <row r="11081" spans="8:8" x14ac:dyDescent="0.25">
      <c r="H11081" s="169"/>
    </row>
    <row r="11082" spans="8:8" x14ac:dyDescent="0.25">
      <c r="H11082" s="169"/>
    </row>
    <row r="11083" spans="8:8" x14ac:dyDescent="0.25">
      <c r="H11083" s="169"/>
    </row>
    <row r="11084" spans="8:8" x14ac:dyDescent="0.25">
      <c r="H11084" s="169"/>
    </row>
    <row r="11085" spans="8:8" x14ac:dyDescent="0.25">
      <c r="H11085" s="169"/>
    </row>
    <row r="11086" spans="8:8" x14ac:dyDescent="0.25">
      <c r="H11086" s="169"/>
    </row>
    <row r="11087" spans="8:8" x14ac:dyDescent="0.25">
      <c r="H11087" s="169"/>
    </row>
    <row r="11088" spans="8:8" x14ac:dyDescent="0.25">
      <c r="H11088" s="169"/>
    </row>
    <row r="11089" spans="8:8" x14ac:dyDescent="0.25">
      <c r="H11089" s="169"/>
    </row>
    <row r="11090" spans="8:8" x14ac:dyDescent="0.25">
      <c r="H11090" s="169"/>
    </row>
    <row r="11091" spans="8:8" x14ac:dyDescent="0.25">
      <c r="H11091" s="169"/>
    </row>
    <row r="11092" spans="8:8" x14ac:dyDescent="0.25">
      <c r="H11092" s="169"/>
    </row>
    <row r="11093" spans="8:8" x14ac:dyDescent="0.25">
      <c r="H11093" s="169"/>
    </row>
    <row r="11094" spans="8:8" x14ac:dyDescent="0.25">
      <c r="H11094" s="169"/>
    </row>
    <row r="11095" spans="8:8" x14ac:dyDescent="0.25">
      <c r="H11095" s="169"/>
    </row>
    <row r="11096" spans="8:8" x14ac:dyDescent="0.25">
      <c r="H11096" s="169"/>
    </row>
    <row r="11097" spans="8:8" x14ac:dyDescent="0.25">
      <c r="H11097" s="169"/>
    </row>
    <row r="11098" spans="8:8" x14ac:dyDescent="0.25">
      <c r="H11098" s="169"/>
    </row>
    <row r="11099" spans="8:8" x14ac:dyDescent="0.25">
      <c r="H11099" s="169"/>
    </row>
    <row r="11100" spans="8:8" x14ac:dyDescent="0.25">
      <c r="H11100" s="169"/>
    </row>
    <row r="11101" spans="8:8" x14ac:dyDescent="0.25">
      <c r="H11101" s="169"/>
    </row>
    <row r="11102" spans="8:8" x14ac:dyDescent="0.25">
      <c r="H11102" s="169"/>
    </row>
    <row r="11103" spans="8:8" x14ac:dyDescent="0.25">
      <c r="H11103" s="169"/>
    </row>
    <row r="11104" spans="8:8" x14ac:dyDescent="0.25">
      <c r="H11104" s="169"/>
    </row>
    <row r="11105" spans="8:8" x14ac:dyDescent="0.25">
      <c r="H11105" s="169"/>
    </row>
    <row r="11106" spans="8:8" x14ac:dyDescent="0.25">
      <c r="H11106" s="169"/>
    </row>
    <row r="11107" spans="8:8" x14ac:dyDescent="0.25">
      <c r="H11107" s="169"/>
    </row>
    <row r="11108" spans="8:8" x14ac:dyDescent="0.25">
      <c r="H11108" s="169"/>
    </row>
    <row r="11109" spans="8:8" x14ac:dyDescent="0.25">
      <c r="H11109" s="169"/>
    </row>
    <row r="11110" spans="8:8" x14ac:dyDescent="0.25">
      <c r="H11110" s="169"/>
    </row>
    <row r="11111" spans="8:8" x14ac:dyDescent="0.25">
      <c r="H11111" s="169"/>
    </row>
    <row r="11112" spans="8:8" x14ac:dyDescent="0.25">
      <c r="H11112" s="169"/>
    </row>
    <row r="11113" spans="8:8" x14ac:dyDescent="0.25">
      <c r="H11113" s="169"/>
    </row>
    <row r="11114" spans="8:8" x14ac:dyDescent="0.25">
      <c r="H11114" s="169"/>
    </row>
    <row r="11115" spans="8:8" x14ac:dyDescent="0.25">
      <c r="H11115" s="169"/>
    </row>
    <row r="11116" spans="8:8" x14ac:dyDescent="0.25">
      <c r="H11116" s="169"/>
    </row>
    <row r="11117" spans="8:8" x14ac:dyDescent="0.25">
      <c r="H11117" s="169"/>
    </row>
    <row r="11118" spans="8:8" x14ac:dyDescent="0.25">
      <c r="H11118" s="169"/>
    </row>
    <row r="11119" spans="8:8" x14ac:dyDescent="0.25">
      <c r="H11119" s="169"/>
    </row>
    <row r="11120" spans="8:8" x14ac:dyDescent="0.25">
      <c r="H11120" s="169"/>
    </row>
    <row r="11121" spans="8:8" x14ac:dyDescent="0.25">
      <c r="H11121" s="169"/>
    </row>
    <row r="11122" spans="8:8" x14ac:dyDescent="0.25">
      <c r="H11122" s="169"/>
    </row>
    <row r="11123" spans="8:8" x14ac:dyDescent="0.25">
      <c r="H11123" s="169"/>
    </row>
    <row r="11124" spans="8:8" x14ac:dyDescent="0.25">
      <c r="H11124" s="169"/>
    </row>
    <row r="11125" spans="8:8" x14ac:dyDescent="0.25">
      <c r="H11125" s="169"/>
    </row>
    <row r="11126" spans="8:8" x14ac:dyDescent="0.25">
      <c r="H11126" s="169"/>
    </row>
    <row r="11127" spans="8:8" x14ac:dyDescent="0.25">
      <c r="H11127" s="169"/>
    </row>
    <row r="11128" spans="8:8" x14ac:dyDescent="0.25">
      <c r="H11128" s="169"/>
    </row>
    <row r="11129" spans="8:8" x14ac:dyDescent="0.25">
      <c r="H11129" s="169"/>
    </row>
    <row r="11130" spans="8:8" x14ac:dyDescent="0.25">
      <c r="H11130" s="169"/>
    </row>
    <row r="11131" spans="8:8" x14ac:dyDescent="0.25">
      <c r="H11131" s="169"/>
    </row>
    <row r="11132" spans="8:8" x14ac:dyDescent="0.25">
      <c r="H11132" s="169"/>
    </row>
    <row r="11133" spans="8:8" x14ac:dyDescent="0.25">
      <c r="H11133" s="169"/>
    </row>
    <row r="11134" spans="8:8" x14ac:dyDescent="0.25">
      <c r="H11134" s="169"/>
    </row>
    <row r="11135" spans="8:8" x14ac:dyDescent="0.25">
      <c r="H11135" s="169"/>
    </row>
    <row r="11136" spans="8:8" x14ac:dyDescent="0.25">
      <c r="H11136" s="169"/>
    </row>
    <row r="11137" spans="8:8" x14ac:dyDescent="0.25">
      <c r="H11137" s="169"/>
    </row>
    <row r="11138" spans="8:8" x14ac:dyDescent="0.25">
      <c r="H11138" s="169"/>
    </row>
    <row r="11139" spans="8:8" x14ac:dyDescent="0.25">
      <c r="H11139" s="169"/>
    </row>
    <row r="11140" spans="8:8" x14ac:dyDescent="0.25">
      <c r="H11140" s="169"/>
    </row>
    <row r="11141" spans="8:8" x14ac:dyDescent="0.25">
      <c r="H11141" s="169"/>
    </row>
    <row r="11142" spans="8:8" x14ac:dyDescent="0.25">
      <c r="H11142" s="169"/>
    </row>
    <row r="11143" spans="8:8" x14ac:dyDescent="0.25">
      <c r="H11143" s="169"/>
    </row>
    <row r="11144" spans="8:8" x14ac:dyDescent="0.25">
      <c r="H11144" s="169"/>
    </row>
    <row r="11145" spans="8:8" x14ac:dyDescent="0.25">
      <c r="H11145" s="169"/>
    </row>
    <row r="11146" spans="8:8" x14ac:dyDescent="0.25">
      <c r="H11146" s="169"/>
    </row>
    <row r="11147" spans="8:8" x14ac:dyDescent="0.25">
      <c r="H11147" s="169"/>
    </row>
    <row r="11148" spans="8:8" x14ac:dyDescent="0.25">
      <c r="H11148" s="169"/>
    </row>
    <row r="11149" spans="8:8" x14ac:dyDescent="0.25">
      <c r="H11149" s="169"/>
    </row>
    <row r="11150" spans="8:8" x14ac:dyDescent="0.25">
      <c r="H11150" s="169"/>
    </row>
    <row r="11151" spans="8:8" x14ac:dyDescent="0.25">
      <c r="H11151" s="169"/>
    </row>
    <row r="11152" spans="8:8" x14ac:dyDescent="0.25">
      <c r="H11152" s="169"/>
    </row>
    <row r="11153" spans="8:8" x14ac:dyDescent="0.25">
      <c r="H11153" s="169"/>
    </row>
    <row r="11154" spans="8:8" x14ac:dyDescent="0.25">
      <c r="H11154" s="169"/>
    </row>
    <row r="11155" spans="8:8" x14ac:dyDescent="0.25">
      <c r="H11155" s="169"/>
    </row>
    <row r="11156" spans="8:8" x14ac:dyDescent="0.25">
      <c r="H11156" s="169"/>
    </row>
    <row r="11157" spans="8:8" x14ac:dyDescent="0.25">
      <c r="H11157" s="169"/>
    </row>
    <row r="11158" spans="8:8" x14ac:dyDescent="0.25">
      <c r="H11158" s="169"/>
    </row>
    <row r="11159" spans="8:8" x14ac:dyDescent="0.25">
      <c r="H11159" s="169"/>
    </row>
    <row r="11160" spans="8:8" x14ac:dyDescent="0.25">
      <c r="H11160" s="169"/>
    </row>
    <row r="11161" spans="8:8" x14ac:dyDescent="0.25">
      <c r="H11161" s="169"/>
    </row>
    <row r="11162" spans="8:8" x14ac:dyDescent="0.25">
      <c r="H11162" s="169"/>
    </row>
    <row r="11163" spans="8:8" x14ac:dyDescent="0.25">
      <c r="H11163" s="169"/>
    </row>
    <row r="11164" spans="8:8" x14ac:dyDescent="0.25">
      <c r="H11164" s="169"/>
    </row>
    <row r="11165" spans="8:8" x14ac:dyDescent="0.25">
      <c r="H11165" s="169"/>
    </row>
    <row r="11166" spans="8:8" x14ac:dyDescent="0.25">
      <c r="H11166" s="169"/>
    </row>
    <row r="11167" spans="8:8" x14ac:dyDescent="0.25">
      <c r="H11167" s="169"/>
    </row>
    <row r="11168" spans="8:8" x14ac:dyDescent="0.25">
      <c r="H11168" s="169"/>
    </row>
    <row r="11169" spans="8:8" x14ac:dyDescent="0.25">
      <c r="H11169" s="169"/>
    </row>
    <row r="11170" spans="8:8" x14ac:dyDescent="0.25">
      <c r="H11170" s="169"/>
    </row>
    <row r="11171" spans="8:8" x14ac:dyDescent="0.25">
      <c r="H11171" s="169"/>
    </row>
    <row r="11172" spans="8:8" x14ac:dyDescent="0.25">
      <c r="H11172" s="169"/>
    </row>
    <row r="11173" spans="8:8" x14ac:dyDescent="0.25">
      <c r="H11173" s="169"/>
    </row>
    <row r="11174" spans="8:8" x14ac:dyDescent="0.25">
      <c r="H11174" s="169"/>
    </row>
    <row r="11175" spans="8:8" x14ac:dyDescent="0.25">
      <c r="H11175" s="169"/>
    </row>
    <row r="11176" spans="8:8" x14ac:dyDescent="0.25">
      <c r="H11176" s="169"/>
    </row>
    <row r="11177" spans="8:8" x14ac:dyDescent="0.25">
      <c r="H11177" s="169"/>
    </row>
    <row r="11178" spans="8:8" x14ac:dyDescent="0.25">
      <c r="H11178" s="169"/>
    </row>
    <row r="11179" spans="8:8" x14ac:dyDescent="0.25">
      <c r="H11179" s="169"/>
    </row>
    <row r="11180" spans="8:8" x14ac:dyDescent="0.25">
      <c r="H11180" s="169"/>
    </row>
    <row r="11181" spans="8:8" x14ac:dyDescent="0.25">
      <c r="H11181" s="169"/>
    </row>
    <row r="11182" spans="8:8" x14ac:dyDescent="0.25">
      <c r="H11182" s="169"/>
    </row>
    <row r="11183" spans="8:8" x14ac:dyDescent="0.25">
      <c r="H11183" s="169"/>
    </row>
    <row r="11184" spans="8:8" x14ac:dyDescent="0.25">
      <c r="H11184" s="169"/>
    </row>
    <row r="11185" spans="8:8" x14ac:dyDescent="0.25">
      <c r="H11185" s="169"/>
    </row>
    <row r="11186" spans="8:8" x14ac:dyDescent="0.25">
      <c r="H11186" s="169"/>
    </row>
    <row r="11187" spans="8:8" x14ac:dyDescent="0.25">
      <c r="H11187" s="169"/>
    </row>
    <row r="11188" spans="8:8" x14ac:dyDescent="0.25">
      <c r="H11188" s="169"/>
    </row>
    <row r="11189" spans="8:8" x14ac:dyDescent="0.25">
      <c r="H11189" s="169"/>
    </row>
    <row r="11190" spans="8:8" x14ac:dyDescent="0.25">
      <c r="H11190" s="169"/>
    </row>
    <row r="11191" spans="8:8" x14ac:dyDescent="0.25">
      <c r="H11191" s="169"/>
    </row>
    <row r="11192" spans="8:8" x14ac:dyDescent="0.25">
      <c r="H11192" s="169"/>
    </row>
    <row r="11193" spans="8:8" x14ac:dyDescent="0.25">
      <c r="H11193" s="169"/>
    </row>
    <row r="11194" spans="8:8" x14ac:dyDescent="0.25">
      <c r="H11194" s="169"/>
    </row>
    <row r="11195" spans="8:8" x14ac:dyDescent="0.25">
      <c r="H11195" s="169"/>
    </row>
    <row r="11196" spans="8:8" x14ac:dyDescent="0.25">
      <c r="H11196" s="169"/>
    </row>
    <row r="11197" spans="8:8" x14ac:dyDescent="0.25">
      <c r="H11197" s="169"/>
    </row>
    <row r="11198" spans="8:8" x14ac:dyDescent="0.25">
      <c r="H11198" s="169"/>
    </row>
    <row r="11199" spans="8:8" x14ac:dyDescent="0.25">
      <c r="H11199" s="169"/>
    </row>
    <row r="11200" spans="8:8" x14ac:dyDescent="0.25">
      <c r="H11200" s="169"/>
    </row>
    <row r="11201" spans="8:8" x14ac:dyDescent="0.25">
      <c r="H11201" s="169"/>
    </row>
    <row r="11202" spans="8:8" x14ac:dyDescent="0.25">
      <c r="H11202" s="169"/>
    </row>
    <row r="11203" spans="8:8" x14ac:dyDescent="0.25">
      <c r="H11203" s="169"/>
    </row>
    <row r="11204" spans="8:8" x14ac:dyDescent="0.25">
      <c r="H11204" s="169"/>
    </row>
    <row r="11205" spans="8:8" x14ac:dyDescent="0.25">
      <c r="H11205" s="169"/>
    </row>
    <row r="11206" spans="8:8" x14ac:dyDescent="0.25">
      <c r="H11206" s="169"/>
    </row>
    <row r="11207" spans="8:8" x14ac:dyDescent="0.25">
      <c r="H11207" s="169"/>
    </row>
    <row r="11208" spans="8:8" x14ac:dyDescent="0.25">
      <c r="H11208" s="169"/>
    </row>
    <row r="11209" spans="8:8" x14ac:dyDescent="0.25">
      <c r="H11209" s="169"/>
    </row>
    <row r="11210" spans="8:8" x14ac:dyDescent="0.25">
      <c r="H11210" s="169"/>
    </row>
    <row r="11211" spans="8:8" x14ac:dyDescent="0.25">
      <c r="H11211" s="169"/>
    </row>
    <row r="11212" spans="8:8" x14ac:dyDescent="0.25">
      <c r="H11212" s="169"/>
    </row>
    <row r="11213" spans="8:8" x14ac:dyDescent="0.25">
      <c r="H11213" s="169"/>
    </row>
    <row r="11214" spans="8:8" x14ac:dyDescent="0.25">
      <c r="H11214" s="169"/>
    </row>
    <row r="11215" spans="8:8" x14ac:dyDescent="0.25">
      <c r="H11215" s="169"/>
    </row>
    <row r="11216" spans="8:8" x14ac:dyDescent="0.25">
      <c r="H11216" s="169"/>
    </row>
    <row r="11217" spans="8:8" x14ac:dyDescent="0.25">
      <c r="H11217" s="169"/>
    </row>
    <row r="11218" spans="8:8" x14ac:dyDescent="0.25">
      <c r="H11218" s="169"/>
    </row>
    <row r="11219" spans="8:8" x14ac:dyDescent="0.25">
      <c r="H11219" s="169"/>
    </row>
    <row r="11220" spans="8:8" x14ac:dyDescent="0.25">
      <c r="H11220" s="169"/>
    </row>
    <row r="11221" spans="8:8" x14ac:dyDescent="0.25">
      <c r="H11221" s="169"/>
    </row>
    <row r="11222" spans="8:8" x14ac:dyDescent="0.25">
      <c r="H11222" s="169"/>
    </row>
    <row r="11223" spans="8:8" x14ac:dyDescent="0.25">
      <c r="H11223" s="169"/>
    </row>
    <row r="11224" spans="8:8" x14ac:dyDescent="0.25">
      <c r="H11224" s="169"/>
    </row>
    <row r="11225" spans="8:8" x14ac:dyDescent="0.25">
      <c r="H11225" s="169"/>
    </row>
    <row r="11226" spans="8:8" x14ac:dyDescent="0.25">
      <c r="H11226" s="169"/>
    </row>
    <row r="11227" spans="8:8" x14ac:dyDescent="0.25">
      <c r="H11227" s="169"/>
    </row>
    <row r="11228" spans="8:8" x14ac:dyDescent="0.25">
      <c r="H11228" s="169"/>
    </row>
    <row r="11229" spans="8:8" x14ac:dyDescent="0.25">
      <c r="H11229" s="169"/>
    </row>
    <row r="11230" spans="8:8" x14ac:dyDescent="0.25">
      <c r="H11230" s="169"/>
    </row>
    <row r="11231" spans="8:8" x14ac:dyDescent="0.25">
      <c r="H11231" s="169"/>
    </row>
    <row r="11232" spans="8:8" x14ac:dyDescent="0.25">
      <c r="H11232" s="169"/>
    </row>
    <row r="11233" spans="8:8" x14ac:dyDescent="0.25">
      <c r="H11233" s="169"/>
    </row>
    <row r="11234" spans="8:8" x14ac:dyDescent="0.25">
      <c r="H11234" s="169"/>
    </row>
    <row r="11235" spans="8:8" x14ac:dyDescent="0.25">
      <c r="H11235" s="169"/>
    </row>
    <row r="11236" spans="8:8" x14ac:dyDescent="0.25">
      <c r="H11236" s="169"/>
    </row>
    <row r="11237" spans="8:8" x14ac:dyDescent="0.25">
      <c r="H11237" s="169"/>
    </row>
    <row r="11238" spans="8:8" x14ac:dyDescent="0.25">
      <c r="H11238" s="169"/>
    </row>
    <row r="11239" spans="8:8" x14ac:dyDescent="0.25">
      <c r="H11239" s="169"/>
    </row>
    <row r="11240" spans="8:8" x14ac:dyDescent="0.25">
      <c r="H11240" s="169"/>
    </row>
    <row r="11241" spans="8:8" x14ac:dyDescent="0.25">
      <c r="H11241" s="169"/>
    </row>
    <row r="11242" spans="8:8" x14ac:dyDescent="0.25">
      <c r="H11242" s="169"/>
    </row>
    <row r="11243" spans="8:8" x14ac:dyDescent="0.25">
      <c r="H11243" s="169"/>
    </row>
    <row r="11244" spans="8:8" x14ac:dyDescent="0.25">
      <c r="H11244" s="169"/>
    </row>
    <row r="11245" spans="8:8" x14ac:dyDescent="0.25">
      <c r="H11245" s="169"/>
    </row>
    <row r="11246" spans="8:8" x14ac:dyDescent="0.25">
      <c r="H11246" s="169"/>
    </row>
    <row r="11247" spans="8:8" x14ac:dyDescent="0.25">
      <c r="H11247" s="169"/>
    </row>
    <row r="11248" spans="8:8" x14ac:dyDescent="0.25">
      <c r="H11248" s="169"/>
    </row>
    <row r="11249" spans="8:8" x14ac:dyDescent="0.25">
      <c r="H11249" s="169"/>
    </row>
    <row r="11250" spans="8:8" x14ac:dyDescent="0.25">
      <c r="H11250" s="169"/>
    </row>
    <row r="11251" spans="8:8" x14ac:dyDescent="0.25">
      <c r="H11251" s="169"/>
    </row>
    <row r="11252" spans="8:8" x14ac:dyDescent="0.25">
      <c r="H11252" s="169"/>
    </row>
    <row r="11253" spans="8:8" x14ac:dyDescent="0.25">
      <c r="H11253" s="169"/>
    </row>
    <row r="11254" spans="8:8" x14ac:dyDescent="0.25">
      <c r="H11254" s="169"/>
    </row>
    <row r="11255" spans="8:8" x14ac:dyDescent="0.25">
      <c r="H11255" s="169"/>
    </row>
    <row r="11256" spans="8:8" x14ac:dyDescent="0.25">
      <c r="H11256" s="169"/>
    </row>
    <row r="11257" spans="8:8" x14ac:dyDescent="0.25">
      <c r="H11257" s="169"/>
    </row>
    <row r="11258" spans="8:8" x14ac:dyDescent="0.25">
      <c r="H11258" s="169"/>
    </row>
    <row r="11259" spans="8:8" x14ac:dyDescent="0.25">
      <c r="H11259" s="169"/>
    </row>
    <row r="11260" spans="8:8" x14ac:dyDescent="0.25">
      <c r="H11260" s="169"/>
    </row>
    <row r="11261" spans="8:8" x14ac:dyDescent="0.25">
      <c r="H11261" s="169"/>
    </row>
    <row r="11262" spans="8:8" x14ac:dyDescent="0.25">
      <c r="H11262" s="169"/>
    </row>
    <row r="11263" spans="8:8" x14ac:dyDescent="0.25">
      <c r="H11263" s="169"/>
    </row>
    <row r="11264" spans="8:8" x14ac:dyDescent="0.25">
      <c r="H11264" s="169"/>
    </row>
    <row r="11265" spans="8:8" x14ac:dyDescent="0.25">
      <c r="H11265" s="169"/>
    </row>
    <row r="11266" spans="8:8" x14ac:dyDescent="0.25">
      <c r="H11266" s="169"/>
    </row>
    <row r="11267" spans="8:8" x14ac:dyDescent="0.25">
      <c r="H11267" s="169"/>
    </row>
    <row r="11268" spans="8:8" x14ac:dyDescent="0.25">
      <c r="H11268" s="169"/>
    </row>
    <row r="11269" spans="8:8" x14ac:dyDescent="0.25">
      <c r="H11269" s="169"/>
    </row>
    <row r="11270" spans="8:8" x14ac:dyDescent="0.25">
      <c r="H11270" s="169"/>
    </row>
    <row r="11271" spans="8:8" x14ac:dyDescent="0.25">
      <c r="H11271" s="169"/>
    </row>
    <row r="11272" spans="8:8" x14ac:dyDescent="0.25">
      <c r="H11272" s="169"/>
    </row>
    <row r="11273" spans="8:8" x14ac:dyDescent="0.25">
      <c r="H11273" s="169"/>
    </row>
    <row r="11274" spans="8:8" x14ac:dyDescent="0.25">
      <c r="H11274" s="169"/>
    </row>
    <row r="11275" spans="8:8" x14ac:dyDescent="0.25">
      <c r="H11275" s="169"/>
    </row>
    <row r="11276" spans="8:8" x14ac:dyDescent="0.25">
      <c r="H11276" s="169"/>
    </row>
    <row r="11277" spans="8:8" x14ac:dyDescent="0.25">
      <c r="H11277" s="169"/>
    </row>
    <row r="11278" spans="8:8" x14ac:dyDescent="0.25">
      <c r="H11278" s="169"/>
    </row>
    <row r="11279" spans="8:8" x14ac:dyDescent="0.25">
      <c r="H11279" s="169"/>
    </row>
    <row r="11280" spans="8:8" x14ac:dyDescent="0.25">
      <c r="H11280" s="169"/>
    </row>
    <row r="11281" spans="8:8" x14ac:dyDescent="0.25">
      <c r="H11281" s="169"/>
    </row>
    <row r="11282" spans="8:8" x14ac:dyDescent="0.25">
      <c r="H11282" s="169"/>
    </row>
    <row r="11283" spans="8:8" x14ac:dyDescent="0.25">
      <c r="H11283" s="169"/>
    </row>
    <row r="11284" spans="8:8" x14ac:dyDescent="0.25">
      <c r="H11284" s="169"/>
    </row>
    <row r="11285" spans="8:8" x14ac:dyDescent="0.25">
      <c r="H11285" s="169"/>
    </row>
    <row r="11286" spans="8:8" x14ac:dyDescent="0.25">
      <c r="H11286" s="169"/>
    </row>
    <row r="11287" spans="8:8" x14ac:dyDescent="0.25">
      <c r="H11287" s="169"/>
    </row>
    <row r="11288" spans="8:8" x14ac:dyDescent="0.25">
      <c r="H11288" s="169"/>
    </row>
    <row r="11289" spans="8:8" x14ac:dyDescent="0.25">
      <c r="H11289" s="169"/>
    </row>
    <row r="11290" spans="8:8" x14ac:dyDescent="0.25">
      <c r="H11290" s="169"/>
    </row>
    <row r="11291" spans="8:8" x14ac:dyDescent="0.25">
      <c r="H11291" s="169"/>
    </row>
    <row r="11292" spans="8:8" x14ac:dyDescent="0.25">
      <c r="H11292" s="169"/>
    </row>
    <row r="11293" spans="8:8" x14ac:dyDescent="0.25">
      <c r="H11293" s="169"/>
    </row>
    <row r="11294" spans="8:8" x14ac:dyDescent="0.25">
      <c r="H11294" s="169"/>
    </row>
    <row r="11295" spans="8:8" x14ac:dyDescent="0.25">
      <c r="H11295" s="169"/>
    </row>
    <row r="11296" spans="8:8" x14ac:dyDescent="0.25">
      <c r="H11296" s="169"/>
    </row>
    <row r="11297" spans="8:8" x14ac:dyDescent="0.25">
      <c r="H11297" s="169"/>
    </row>
    <row r="11298" spans="8:8" x14ac:dyDescent="0.25">
      <c r="H11298" s="169"/>
    </row>
    <row r="11299" spans="8:8" x14ac:dyDescent="0.25">
      <c r="H11299" s="169"/>
    </row>
    <row r="11300" spans="8:8" x14ac:dyDescent="0.25">
      <c r="H11300" s="169"/>
    </row>
    <row r="11301" spans="8:8" x14ac:dyDescent="0.25">
      <c r="H11301" s="169"/>
    </row>
    <row r="11302" spans="8:8" x14ac:dyDescent="0.25">
      <c r="H11302" s="169"/>
    </row>
    <row r="11303" spans="8:8" x14ac:dyDescent="0.25">
      <c r="H11303" s="169"/>
    </row>
    <row r="11304" spans="8:8" x14ac:dyDescent="0.25">
      <c r="H11304" s="169"/>
    </row>
    <row r="11305" spans="8:8" x14ac:dyDescent="0.25">
      <c r="H11305" s="169"/>
    </row>
    <row r="11306" spans="8:8" x14ac:dyDescent="0.25">
      <c r="H11306" s="169"/>
    </row>
    <row r="11307" spans="8:8" x14ac:dyDescent="0.25">
      <c r="H11307" s="169"/>
    </row>
    <row r="11308" spans="8:8" x14ac:dyDescent="0.25">
      <c r="H11308" s="169"/>
    </row>
    <row r="11309" spans="8:8" x14ac:dyDescent="0.25">
      <c r="H11309" s="169"/>
    </row>
    <row r="11310" spans="8:8" x14ac:dyDescent="0.25">
      <c r="H11310" s="169"/>
    </row>
    <row r="11311" spans="8:8" x14ac:dyDescent="0.25">
      <c r="H11311" s="169"/>
    </row>
    <row r="11312" spans="8:8" x14ac:dyDescent="0.25">
      <c r="H11312" s="169"/>
    </row>
    <row r="11313" spans="8:8" x14ac:dyDescent="0.25">
      <c r="H11313" s="169"/>
    </row>
    <row r="11314" spans="8:8" x14ac:dyDescent="0.25">
      <c r="H11314" s="169"/>
    </row>
    <row r="11315" spans="8:8" x14ac:dyDescent="0.25">
      <c r="H11315" s="169"/>
    </row>
    <row r="11316" spans="8:8" x14ac:dyDescent="0.25">
      <c r="H11316" s="169"/>
    </row>
    <row r="11317" spans="8:8" x14ac:dyDescent="0.25">
      <c r="H11317" s="169"/>
    </row>
    <row r="11318" spans="8:8" x14ac:dyDescent="0.25">
      <c r="H11318" s="169"/>
    </row>
    <row r="11319" spans="8:8" x14ac:dyDescent="0.25">
      <c r="H11319" s="169"/>
    </row>
    <row r="11320" spans="8:8" x14ac:dyDescent="0.25">
      <c r="H11320" s="169"/>
    </row>
    <row r="11321" spans="8:8" x14ac:dyDescent="0.25">
      <c r="H11321" s="169"/>
    </row>
    <row r="11322" spans="8:8" x14ac:dyDescent="0.25">
      <c r="H11322" s="169"/>
    </row>
    <row r="11323" spans="8:8" x14ac:dyDescent="0.25">
      <c r="H11323" s="169"/>
    </row>
    <row r="11324" spans="8:8" x14ac:dyDescent="0.25">
      <c r="H11324" s="169"/>
    </row>
    <row r="11325" spans="8:8" x14ac:dyDescent="0.25">
      <c r="H11325" s="169"/>
    </row>
    <row r="11326" spans="8:8" x14ac:dyDescent="0.25">
      <c r="H11326" s="169"/>
    </row>
    <row r="11327" spans="8:8" x14ac:dyDescent="0.25">
      <c r="H11327" s="169"/>
    </row>
    <row r="11328" spans="8:8" x14ac:dyDescent="0.25">
      <c r="H11328" s="169"/>
    </row>
    <row r="11329" spans="8:8" x14ac:dyDescent="0.25">
      <c r="H11329" s="169"/>
    </row>
    <row r="11330" spans="8:8" x14ac:dyDescent="0.25">
      <c r="H11330" s="169"/>
    </row>
    <row r="11331" spans="8:8" x14ac:dyDescent="0.25">
      <c r="H11331" s="169"/>
    </row>
    <row r="11332" spans="8:8" x14ac:dyDescent="0.25">
      <c r="H11332" s="169"/>
    </row>
    <row r="11333" spans="8:8" x14ac:dyDescent="0.25">
      <c r="H11333" s="169"/>
    </row>
    <row r="11334" spans="8:8" x14ac:dyDescent="0.25">
      <c r="H11334" s="169"/>
    </row>
    <row r="11335" spans="8:8" x14ac:dyDescent="0.25">
      <c r="H11335" s="169"/>
    </row>
    <row r="11336" spans="8:8" x14ac:dyDescent="0.25">
      <c r="H11336" s="169"/>
    </row>
    <row r="11337" spans="8:8" x14ac:dyDescent="0.25">
      <c r="H11337" s="169"/>
    </row>
    <row r="11338" spans="8:8" x14ac:dyDescent="0.25">
      <c r="H11338" s="169"/>
    </row>
    <row r="11339" spans="8:8" x14ac:dyDescent="0.25">
      <c r="H11339" s="169"/>
    </row>
    <row r="11340" spans="8:8" x14ac:dyDescent="0.25">
      <c r="H11340" s="169"/>
    </row>
    <row r="11341" spans="8:8" x14ac:dyDescent="0.25">
      <c r="H11341" s="169"/>
    </row>
    <row r="11342" spans="8:8" x14ac:dyDescent="0.25">
      <c r="H11342" s="169"/>
    </row>
    <row r="11343" spans="8:8" x14ac:dyDescent="0.25">
      <c r="H11343" s="169"/>
    </row>
    <row r="11344" spans="8:8" x14ac:dyDescent="0.25">
      <c r="H11344" s="169"/>
    </row>
    <row r="11345" spans="8:8" x14ac:dyDescent="0.25">
      <c r="H11345" s="169"/>
    </row>
    <row r="11346" spans="8:8" x14ac:dyDescent="0.25">
      <c r="H11346" s="169"/>
    </row>
    <row r="11347" spans="8:8" x14ac:dyDescent="0.25">
      <c r="H11347" s="169"/>
    </row>
    <row r="11348" spans="8:8" x14ac:dyDescent="0.25">
      <c r="H11348" s="169"/>
    </row>
    <row r="11349" spans="8:8" x14ac:dyDescent="0.25">
      <c r="H11349" s="169"/>
    </row>
    <row r="11350" spans="8:8" x14ac:dyDescent="0.25">
      <c r="H11350" s="169"/>
    </row>
    <row r="11351" spans="8:8" x14ac:dyDescent="0.25">
      <c r="H11351" s="169"/>
    </row>
    <row r="11352" spans="8:8" x14ac:dyDescent="0.25">
      <c r="H11352" s="169"/>
    </row>
    <row r="11353" spans="8:8" x14ac:dyDescent="0.25">
      <c r="H11353" s="169"/>
    </row>
    <row r="11354" spans="8:8" x14ac:dyDescent="0.25">
      <c r="H11354" s="169"/>
    </row>
    <row r="11355" spans="8:8" x14ac:dyDescent="0.25">
      <c r="H11355" s="169"/>
    </row>
    <row r="11356" spans="8:8" x14ac:dyDescent="0.25">
      <c r="H11356" s="169"/>
    </row>
    <row r="11357" spans="8:8" x14ac:dyDescent="0.25">
      <c r="H11357" s="169"/>
    </row>
    <row r="11358" spans="8:8" x14ac:dyDescent="0.25">
      <c r="H11358" s="169"/>
    </row>
    <row r="11359" spans="8:8" x14ac:dyDescent="0.25">
      <c r="H11359" s="169"/>
    </row>
    <row r="11360" spans="8:8" x14ac:dyDescent="0.25">
      <c r="H11360" s="169"/>
    </row>
    <row r="11361" spans="8:8" x14ac:dyDescent="0.25">
      <c r="H11361" s="169"/>
    </row>
    <row r="11362" spans="8:8" x14ac:dyDescent="0.25">
      <c r="H11362" s="169"/>
    </row>
    <row r="11363" spans="8:8" x14ac:dyDescent="0.25">
      <c r="H11363" s="169"/>
    </row>
    <row r="11364" spans="8:8" x14ac:dyDescent="0.25">
      <c r="H11364" s="169"/>
    </row>
    <row r="11365" spans="8:8" x14ac:dyDescent="0.25">
      <c r="H11365" s="169"/>
    </row>
    <row r="11366" spans="8:8" x14ac:dyDescent="0.25">
      <c r="H11366" s="169"/>
    </row>
    <row r="11367" spans="8:8" x14ac:dyDescent="0.25">
      <c r="H11367" s="169"/>
    </row>
    <row r="11368" spans="8:8" x14ac:dyDescent="0.25">
      <c r="H11368" s="169"/>
    </row>
    <row r="11369" spans="8:8" x14ac:dyDescent="0.25">
      <c r="H11369" s="169"/>
    </row>
    <row r="11370" spans="8:8" x14ac:dyDescent="0.25">
      <c r="H11370" s="169"/>
    </row>
    <row r="11371" spans="8:8" x14ac:dyDescent="0.25">
      <c r="H11371" s="169"/>
    </row>
    <row r="11372" spans="8:8" x14ac:dyDescent="0.25">
      <c r="H11372" s="169"/>
    </row>
    <row r="11373" spans="8:8" x14ac:dyDescent="0.25">
      <c r="H11373" s="169"/>
    </row>
    <row r="11374" spans="8:8" x14ac:dyDescent="0.25">
      <c r="H11374" s="169"/>
    </row>
    <row r="11375" spans="8:8" x14ac:dyDescent="0.25">
      <c r="H11375" s="169"/>
    </row>
    <row r="11376" spans="8:8" x14ac:dyDescent="0.25">
      <c r="H11376" s="169"/>
    </row>
    <row r="11377" spans="8:8" x14ac:dyDescent="0.25">
      <c r="H11377" s="169"/>
    </row>
    <row r="11378" spans="8:8" x14ac:dyDescent="0.25">
      <c r="H11378" s="169"/>
    </row>
    <row r="11379" spans="8:8" x14ac:dyDescent="0.25">
      <c r="H11379" s="169"/>
    </row>
    <row r="11380" spans="8:8" x14ac:dyDescent="0.25">
      <c r="H11380" s="169"/>
    </row>
    <row r="11381" spans="8:8" x14ac:dyDescent="0.25">
      <c r="H11381" s="169"/>
    </row>
    <row r="11382" spans="8:8" x14ac:dyDescent="0.25">
      <c r="H11382" s="169"/>
    </row>
    <row r="11383" spans="8:8" x14ac:dyDescent="0.25">
      <c r="H11383" s="169"/>
    </row>
    <row r="11384" spans="8:8" x14ac:dyDescent="0.25">
      <c r="H11384" s="169"/>
    </row>
    <row r="11385" spans="8:8" x14ac:dyDescent="0.25">
      <c r="H11385" s="169"/>
    </row>
    <row r="11386" spans="8:8" x14ac:dyDescent="0.25">
      <c r="H11386" s="169"/>
    </row>
    <row r="11387" spans="8:8" x14ac:dyDescent="0.25">
      <c r="H11387" s="169"/>
    </row>
    <row r="11388" spans="8:8" x14ac:dyDescent="0.25">
      <c r="H11388" s="169"/>
    </row>
    <row r="11389" spans="8:8" x14ac:dyDescent="0.25">
      <c r="H11389" s="169"/>
    </row>
    <row r="11390" spans="8:8" x14ac:dyDescent="0.25">
      <c r="H11390" s="169"/>
    </row>
    <row r="11391" spans="8:8" x14ac:dyDescent="0.25">
      <c r="H11391" s="169"/>
    </row>
    <row r="11392" spans="8:8" x14ac:dyDescent="0.25">
      <c r="H11392" s="169"/>
    </row>
    <row r="11393" spans="8:8" x14ac:dyDescent="0.25">
      <c r="H11393" s="169"/>
    </row>
    <row r="11394" spans="8:8" x14ac:dyDescent="0.25">
      <c r="H11394" s="169"/>
    </row>
    <row r="11395" spans="8:8" x14ac:dyDescent="0.25">
      <c r="H11395" s="169"/>
    </row>
    <row r="11396" spans="8:8" x14ac:dyDescent="0.25">
      <c r="H11396" s="169"/>
    </row>
    <row r="11397" spans="8:8" x14ac:dyDescent="0.25">
      <c r="H11397" s="169"/>
    </row>
    <row r="11398" spans="8:8" x14ac:dyDescent="0.25">
      <c r="H11398" s="169"/>
    </row>
    <row r="11399" spans="8:8" x14ac:dyDescent="0.25">
      <c r="H11399" s="169"/>
    </row>
    <row r="11400" spans="8:8" x14ac:dyDescent="0.25">
      <c r="H11400" s="169"/>
    </row>
    <row r="11401" spans="8:8" x14ac:dyDescent="0.25">
      <c r="H11401" s="169"/>
    </row>
    <row r="11402" spans="8:8" x14ac:dyDescent="0.25">
      <c r="H11402" s="169"/>
    </row>
    <row r="11403" spans="8:8" x14ac:dyDescent="0.25">
      <c r="H11403" s="169"/>
    </row>
    <row r="11404" spans="8:8" x14ac:dyDescent="0.25">
      <c r="H11404" s="169"/>
    </row>
    <row r="11405" spans="8:8" x14ac:dyDescent="0.25">
      <c r="H11405" s="169"/>
    </row>
    <row r="11406" spans="8:8" x14ac:dyDescent="0.25">
      <c r="H11406" s="169"/>
    </row>
    <row r="11407" spans="8:8" x14ac:dyDescent="0.25">
      <c r="H11407" s="169"/>
    </row>
    <row r="11408" spans="8:8" x14ac:dyDescent="0.25">
      <c r="H11408" s="169"/>
    </row>
    <row r="11409" spans="8:8" x14ac:dyDescent="0.25">
      <c r="H11409" s="169"/>
    </row>
    <row r="11410" spans="8:8" x14ac:dyDescent="0.25">
      <c r="H11410" s="169"/>
    </row>
    <row r="11411" spans="8:8" x14ac:dyDescent="0.25">
      <c r="H11411" s="169"/>
    </row>
    <row r="11412" spans="8:8" x14ac:dyDescent="0.25">
      <c r="H11412" s="169"/>
    </row>
    <row r="11413" spans="8:8" x14ac:dyDescent="0.25">
      <c r="H11413" s="169"/>
    </row>
    <row r="11414" spans="8:8" x14ac:dyDescent="0.25">
      <c r="H11414" s="169"/>
    </row>
    <row r="11415" spans="8:8" x14ac:dyDescent="0.25">
      <c r="H11415" s="169"/>
    </row>
    <row r="11416" spans="8:8" x14ac:dyDescent="0.25">
      <c r="H11416" s="169"/>
    </row>
    <row r="11417" spans="8:8" x14ac:dyDescent="0.25">
      <c r="H11417" s="169"/>
    </row>
    <row r="11418" spans="8:8" x14ac:dyDescent="0.25">
      <c r="H11418" s="169"/>
    </row>
    <row r="11419" spans="8:8" x14ac:dyDescent="0.25">
      <c r="H11419" s="169"/>
    </row>
    <row r="11420" spans="8:8" x14ac:dyDescent="0.25">
      <c r="H11420" s="169"/>
    </row>
    <row r="11421" spans="8:8" x14ac:dyDescent="0.25">
      <c r="H11421" s="169"/>
    </row>
    <row r="11422" spans="8:8" x14ac:dyDescent="0.25">
      <c r="H11422" s="169"/>
    </row>
    <row r="11423" spans="8:8" x14ac:dyDescent="0.25">
      <c r="H11423" s="169"/>
    </row>
    <row r="11424" spans="8:8" x14ac:dyDescent="0.25">
      <c r="H11424" s="169"/>
    </row>
    <row r="11425" spans="8:8" x14ac:dyDescent="0.25">
      <c r="H11425" s="169"/>
    </row>
    <row r="11426" spans="8:8" x14ac:dyDescent="0.25">
      <c r="H11426" s="169"/>
    </row>
    <row r="11427" spans="8:8" x14ac:dyDescent="0.25">
      <c r="H11427" s="169"/>
    </row>
    <row r="11428" spans="8:8" x14ac:dyDescent="0.25">
      <c r="H11428" s="169"/>
    </row>
    <row r="11429" spans="8:8" x14ac:dyDescent="0.25">
      <c r="H11429" s="169"/>
    </row>
    <row r="11430" spans="8:8" x14ac:dyDescent="0.25">
      <c r="H11430" s="169"/>
    </row>
    <row r="11431" spans="8:8" x14ac:dyDescent="0.25">
      <c r="H11431" s="169"/>
    </row>
    <row r="11432" spans="8:8" x14ac:dyDescent="0.25">
      <c r="H11432" s="169"/>
    </row>
    <row r="11433" spans="8:8" x14ac:dyDescent="0.25">
      <c r="H11433" s="169"/>
    </row>
    <row r="11434" spans="8:8" x14ac:dyDescent="0.25">
      <c r="H11434" s="169"/>
    </row>
    <row r="11435" spans="8:8" x14ac:dyDescent="0.25">
      <c r="H11435" s="169"/>
    </row>
    <row r="11436" spans="8:8" x14ac:dyDescent="0.25">
      <c r="H11436" s="169"/>
    </row>
    <row r="11437" spans="8:8" x14ac:dyDescent="0.25">
      <c r="H11437" s="169"/>
    </row>
    <row r="11438" spans="8:8" x14ac:dyDescent="0.25">
      <c r="H11438" s="169"/>
    </row>
    <row r="11439" spans="8:8" x14ac:dyDescent="0.25">
      <c r="H11439" s="169"/>
    </row>
    <row r="11440" spans="8:8" x14ac:dyDescent="0.25">
      <c r="H11440" s="169"/>
    </row>
    <row r="11441" spans="8:8" x14ac:dyDescent="0.25">
      <c r="H11441" s="169"/>
    </row>
    <row r="11442" spans="8:8" x14ac:dyDescent="0.25">
      <c r="H11442" s="169"/>
    </row>
    <row r="11443" spans="8:8" x14ac:dyDescent="0.25">
      <c r="H11443" s="169"/>
    </row>
    <row r="11444" spans="8:8" x14ac:dyDescent="0.25">
      <c r="H11444" s="169"/>
    </row>
    <row r="11445" spans="8:8" x14ac:dyDescent="0.25">
      <c r="H11445" s="169"/>
    </row>
    <row r="11446" spans="8:8" x14ac:dyDescent="0.25">
      <c r="H11446" s="169"/>
    </row>
    <row r="11447" spans="8:8" x14ac:dyDescent="0.25">
      <c r="H11447" s="169"/>
    </row>
    <row r="11448" spans="8:8" x14ac:dyDescent="0.25">
      <c r="H11448" s="169"/>
    </row>
    <row r="11449" spans="8:8" x14ac:dyDescent="0.25">
      <c r="H11449" s="169"/>
    </row>
    <row r="11450" spans="8:8" x14ac:dyDescent="0.25">
      <c r="H11450" s="169"/>
    </row>
    <row r="11451" spans="8:8" x14ac:dyDescent="0.25">
      <c r="H11451" s="169"/>
    </row>
    <row r="11452" spans="8:8" x14ac:dyDescent="0.25">
      <c r="H11452" s="169"/>
    </row>
    <row r="11453" spans="8:8" x14ac:dyDescent="0.25">
      <c r="H11453" s="169"/>
    </row>
    <row r="11454" spans="8:8" x14ac:dyDescent="0.25">
      <c r="H11454" s="169"/>
    </row>
    <row r="11455" spans="8:8" x14ac:dyDescent="0.25">
      <c r="H11455" s="169"/>
    </row>
    <row r="11456" spans="8:8" x14ac:dyDescent="0.25">
      <c r="H11456" s="169"/>
    </row>
    <row r="11457" spans="8:8" x14ac:dyDescent="0.25">
      <c r="H11457" s="169"/>
    </row>
    <row r="11458" spans="8:8" x14ac:dyDescent="0.25">
      <c r="H11458" s="169"/>
    </row>
    <row r="11459" spans="8:8" x14ac:dyDescent="0.25">
      <c r="H11459" s="169"/>
    </row>
    <row r="11460" spans="8:8" x14ac:dyDescent="0.25">
      <c r="H11460" s="169"/>
    </row>
    <row r="11461" spans="8:8" x14ac:dyDescent="0.25">
      <c r="H11461" s="169"/>
    </row>
    <row r="11462" spans="8:8" x14ac:dyDescent="0.25">
      <c r="H11462" s="169"/>
    </row>
    <row r="11463" spans="8:8" x14ac:dyDescent="0.25">
      <c r="H11463" s="169"/>
    </row>
    <row r="11464" spans="8:8" x14ac:dyDescent="0.25">
      <c r="H11464" s="169"/>
    </row>
    <row r="11465" spans="8:8" x14ac:dyDescent="0.25">
      <c r="H11465" s="169"/>
    </row>
    <row r="11466" spans="8:8" x14ac:dyDescent="0.25">
      <c r="H11466" s="169"/>
    </row>
    <row r="11467" spans="8:8" x14ac:dyDescent="0.25">
      <c r="H11467" s="169"/>
    </row>
    <row r="11468" spans="8:8" x14ac:dyDescent="0.25">
      <c r="H11468" s="169"/>
    </row>
    <row r="11469" spans="8:8" x14ac:dyDescent="0.25">
      <c r="H11469" s="169"/>
    </row>
    <row r="11470" spans="8:8" x14ac:dyDescent="0.25">
      <c r="H11470" s="169"/>
    </row>
    <row r="11471" spans="8:8" x14ac:dyDescent="0.25">
      <c r="H11471" s="169"/>
    </row>
    <row r="11472" spans="8:8" x14ac:dyDescent="0.25">
      <c r="H11472" s="169"/>
    </row>
    <row r="11473" spans="8:8" x14ac:dyDescent="0.25">
      <c r="H11473" s="169"/>
    </row>
    <row r="11474" spans="8:8" x14ac:dyDescent="0.25">
      <c r="H11474" s="169"/>
    </row>
    <row r="11475" spans="8:8" x14ac:dyDescent="0.25">
      <c r="H11475" s="169"/>
    </row>
    <row r="11476" spans="8:8" x14ac:dyDescent="0.25">
      <c r="H11476" s="169"/>
    </row>
    <row r="11477" spans="8:8" x14ac:dyDescent="0.25">
      <c r="H11477" s="169"/>
    </row>
    <row r="11478" spans="8:8" x14ac:dyDescent="0.25">
      <c r="H11478" s="169"/>
    </row>
    <row r="11479" spans="8:8" x14ac:dyDescent="0.25">
      <c r="H11479" s="169"/>
    </row>
    <row r="11480" spans="8:8" x14ac:dyDescent="0.25">
      <c r="H11480" s="169"/>
    </row>
    <row r="11481" spans="8:8" x14ac:dyDescent="0.25">
      <c r="H11481" s="169"/>
    </row>
    <row r="11482" spans="8:8" x14ac:dyDescent="0.25">
      <c r="H11482" s="169"/>
    </row>
    <row r="11483" spans="8:8" x14ac:dyDescent="0.25">
      <c r="H11483" s="169"/>
    </row>
    <row r="11484" spans="8:8" x14ac:dyDescent="0.25">
      <c r="H11484" s="169"/>
    </row>
    <row r="11485" spans="8:8" x14ac:dyDescent="0.25">
      <c r="H11485" s="169"/>
    </row>
    <row r="11486" spans="8:8" x14ac:dyDescent="0.25">
      <c r="H11486" s="169"/>
    </row>
    <row r="11487" spans="8:8" x14ac:dyDescent="0.25">
      <c r="H11487" s="169"/>
    </row>
    <row r="11488" spans="8:8" x14ac:dyDescent="0.25">
      <c r="H11488" s="169"/>
    </row>
    <row r="11489" spans="8:8" x14ac:dyDescent="0.25">
      <c r="H11489" s="169"/>
    </row>
    <row r="11490" spans="8:8" x14ac:dyDescent="0.25">
      <c r="H11490" s="169"/>
    </row>
    <row r="11491" spans="8:8" x14ac:dyDescent="0.25">
      <c r="H11491" s="169"/>
    </row>
    <row r="11492" spans="8:8" x14ac:dyDescent="0.25">
      <c r="H11492" s="169"/>
    </row>
    <row r="11493" spans="8:8" x14ac:dyDescent="0.25">
      <c r="H11493" s="169"/>
    </row>
    <row r="11494" spans="8:8" x14ac:dyDescent="0.25">
      <c r="H11494" s="169"/>
    </row>
    <row r="11495" spans="8:8" x14ac:dyDescent="0.25">
      <c r="H11495" s="169"/>
    </row>
    <row r="11496" spans="8:8" x14ac:dyDescent="0.25">
      <c r="H11496" s="169"/>
    </row>
    <row r="11497" spans="8:8" x14ac:dyDescent="0.25">
      <c r="H11497" s="169"/>
    </row>
    <row r="11498" spans="8:8" x14ac:dyDescent="0.25">
      <c r="H11498" s="169"/>
    </row>
    <row r="11499" spans="8:8" x14ac:dyDescent="0.25">
      <c r="H11499" s="169"/>
    </row>
    <row r="11500" spans="8:8" x14ac:dyDescent="0.25">
      <c r="H11500" s="169"/>
    </row>
    <row r="11501" spans="8:8" x14ac:dyDescent="0.25">
      <c r="H11501" s="169"/>
    </row>
    <row r="11502" spans="8:8" x14ac:dyDescent="0.25">
      <c r="H11502" s="169"/>
    </row>
    <row r="11503" spans="8:8" x14ac:dyDescent="0.25">
      <c r="H11503" s="169"/>
    </row>
    <row r="11504" spans="8:8" x14ac:dyDescent="0.25">
      <c r="H11504" s="169"/>
    </row>
    <row r="11505" spans="8:8" x14ac:dyDescent="0.25">
      <c r="H11505" s="169"/>
    </row>
    <row r="11506" spans="8:8" x14ac:dyDescent="0.25">
      <c r="H11506" s="169"/>
    </row>
    <row r="11507" spans="8:8" x14ac:dyDescent="0.25">
      <c r="H11507" s="169"/>
    </row>
    <row r="11508" spans="8:8" x14ac:dyDescent="0.25">
      <c r="H11508" s="169"/>
    </row>
    <row r="11509" spans="8:8" x14ac:dyDescent="0.25">
      <c r="H11509" s="169"/>
    </row>
    <row r="11510" spans="8:8" x14ac:dyDescent="0.25">
      <c r="H11510" s="169"/>
    </row>
    <row r="11511" spans="8:8" x14ac:dyDescent="0.25">
      <c r="H11511" s="169"/>
    </row>
    <row r="11512" spans="8:8" x14ac:dyDescent="0.25">
      <c r="H11512" s="169"/>
    </row>
    <row r="11513" spans="8:8" x14ac:dyDescent="0.25">
      <c r="H11513" s="169"/>
    </row>
    <row r="11514" spans="8:8" x14ac:dyDescent="0.25">
      <c r="H11514" s="169"/>
    </row>
    <row r="11515" spans="8:8" x14ac:dyDescent="0.25">
      <c r="H11515" s="169"/>
    </row>
    <row r="11516" spans="8:8" x14ac:dyDescent="0.25">
      <c r="H11516" s="169"/>
    </row>
    <row r="11517" spans="8:8" x14ac:dyDescent="0.25">
      <c r="H11517" s="169"/>
    </row>
    <row r="11518" spans="8:8" x14ac:dyDescent="0.25">
      <c r="H11518" s="169"/>
    </row>
    <row r="11519" spans="8:8" x14ac:dyDescent="0.25">
      <c r="H11519" s="169"/>
    </row>
    <row r="11520" spans="8:8" x14ac:dyDescent="0.25">
      <c r="H11520" s="169"/>
    </row>
    <row r="11521" spans="8:8" x14ac:dyDescent="0.25">
      <c r="H11521" s="169"/>
    </row>
    <row r="11522" spans="8:8" x14ac:dyDescent="0.25">
      <c r="H11522" s="169"/>
    </row>
    <row r="11523" spans="8:8" x14ac:dyDescent="0.25">
      <c r="H11523" s="169"/>
    </row>
    <row r="11524" spans="8:8" x14ac:dyDescent="0.25">
      <c r="H11524" s="169"/>
    </row>
    <row r="11525" spans="8:8" x14ac:dyDescent="0.25">
      <c r="H11525" s="169"/>
    </row>
    <row r="11526" spans="8:8" x14ac:dyDescent="0.25">
      <c r="H11526" s="169"/>
    </row>
    <row r="11527" spans="8:8" x14ac:dyDescent="0.25">
      <c r="H11527" s="169"/>
    </row>
    <row r="11528" spans="8:8" x14ac:dyDescent="0.25">
      <c r="H11528" s="169"/>
    </row>
    <row r="11529" spans="8:8" x14ac:dyDescent="0.25">
      <c r="H11529" s="169"/>
    </row>
    <row r="11530" spans="8:8" x14ac:dyDescent="0.25">
      <c r="H11530" s="169"/>
    </row>
    <row r="11531" spans="8:8" x14ac:dyDescent="0.25">
      <c r="H11531" s="169"/>
    </row>
    <row r="11532" spans="8:8" x14ac:dyDescent="0.25">
      <c r="H11532" s="169"/>
    </row>
    <row r="11533" spans="8:8" x14ac:dyDescent="0.25">
      <c r="H11533" s="169"/>
    </row>
    <row r="11534" spans="8:8" x14ac:dyDescent="0.25">
      <c r="H11534" s="169"/>
    </row>
    <row r="11535" spans="8:8" x14ac:dyDescent="0.25">
      <c r="H11535" s="169"/>
    </row>
    <row r="11536" spans="8:8" x14ac:dyDescent="0.25">
      <c r="H11536" s="169"/>
    </row>
    <row r="11537" spans="8:8" x14ac:dyDescent="0.25">
      <c r="H11537" s="169"/>
    </row>
    <row r="11538" spans="8:8" x14ac:dyDescent="0.25">
      <c r="H11538" s="169"/>
    </row>
    <row r="11539" spans="8:8" x14ac:dyDescent="0.25">
      <c r="H11539" s="169"/>
    </row>
    <row r="11540" spans="8:8" x14ac:dyDescent="0.25">
      <c r="H11540" s="169"/>
    </row>
    <row r="11541" spans="8:8" x14ac:dyDescent="0.25">
      <c r="H11541" s="169"/>
    </row>
    <row r="11542" spans="8:8" x14ac:dyDescent="0.25">
      <c r="H11542" s="169"/>
    </row>
    <row r="11543" spans="8:8" x14ac:dyDescent="0.25">
      <c r="H11543" s="169"/>
    </row>
    <row r="11544" spans="8:8" x14ac:dyDescent="0.25">
      <c r="H11544" s="169"/>
    </row>
    <row r="11545" spans="8:8" x14ac:dyDescent="0.25">
      <c r="H11545" s="169"/>
    </row>
    <row r="11546" spans="8:8" x14ac:dyDescent="0.25">
      <c r="H11546" s="169"/>
    </row>
    <row r="11547" spans="8:8" x14ac:dyDescent="0.25">
      <c r="H11547" s="169"/>
    </row>
    <row r="11548" spans="8:8" x14ac:dyDescent="0.25">
      <c r="H11548" s="169"/>
    </row>
    <row r="11549" spans="8:8" x14ac:dyDescent="0.25">
      <c r="H11549" s="169"/>
    </row>
    <row r="11550" spans="8:8" x14ac:dyDescent="0.25">
      <c r="H11550" s="169"/>
    </row>
    <row r="11551" spans="8:8" x14ac:dyDescent="0.25">
      <c r="H11551" s="169"/>
    </row>
    <row r="11552" spans="8:8" x14ac:dyDescent="0.25">
      <c r="H11552" s="169"/>
    </row>
    <row r="11553" spans="8:8" x14ac:dyDescent="0.25">
      <c r="H11553" s="169"/>
    </row>
    <row r="11554" spans="8:8" x14ac:dyDescent="0.25">
      <c r="H11554" s="169"/>
    </row>
    <row r="11555" spans="8:8" x14ac:dyDescent="0.25">
      <c r="H11555" s="169"/>
    </row>
    <row r="11556" spans="8:8" x14ac:dyDescent="0.25">
      <c r="H11556" s="169"/>
    </row>
    <row r="11557" spans="8:8" x14ac:dyDescent="0.25">
      <c r="H11557" s="169"/>
    </row>
    <row r="11558" spans="8:8" x14ac:dyDescent="0.25">
      <c r="H11558" s="169"/>
    </row>
    <row r="11559" spans="8:8" x14ac:dyDescent="0.25">
      <c r="H11559" s="169"/>
    </row>
    <row r="11560" spans="8:8" x14ac:dyDescent="0.25">
      <c r="H11560" s="169"/>
    </row>
    <row r="11561" spans="8:8" x14ac:dyDescent="0.25">
      <c r="H11561" s="169"/>
    </row>
    <row r="11562" spans="8:8" x14ac:dyDescent="0.25">
      <c r="H11562" s="169"/>
    </row>
    <row r="11563" spans="8:8" x14ac:dyDescent="0.25">
      <c r="H11563" s="169"/>
    </row>
    <row r="11564" spans="8:8" x14ac:dyDescent="0.25">
      <c r="H11564" s="169"/>
    </row>
    <row r="11565" spans="8:8" x14ac:dyDescent="0.25">
      <c r="H11565" s="169"/>
    </row>
    <row r="11566" spans="8:8" x14ac:dyDescent="0.25">
      <c r="H11566" s="169"/>
    </row>
    <row r="11567" spans="8:8" x14ac:dyDescent="0.25">
      <c r="H11567" s="169"/>
    </row>
    <row r="11568" spans="8:8" x14ac:dyDescent="0.25">
      <c r="H11568" s="169"/>
    </row>
    <row r="11569" spans="8:8" x14ac:dyDescent="0.25">
      <c r="H11569" s="169"/>
    </row>
    <row r="11570" spans="8:8" x14ac:dyDescent="0.25">
      <c r="H11570" s="169"/>
    </row>
    <row r="11571" spans="8:8" x14ac:dyDescent="0.25">
      <c r="H11571" s="169"/>
    </row>
    <row r="11572" spans="8:8" x14ac:dyDescent="0.25">
      <c r="H11572" s="169"/>
    </row>
    <row r="11573" spans="8:8" x14ac:dyDescent="0.25">
      <c r="H11573" s="169"/>
    </row>
    <row r="11574" spans="8:8" x14ac:dyDescent="0.25">
      <c r="H11574" s="169"/>
    </row>
    <row r="11575" spans="8:8" x14ac:dyDescent="0.25">
      <c r="H11575" s="169"/>
    </row>
    <row r="11576" spans="8:8" x14ac:dyDescent="0.25">
      <c r="H11576" s="169"/>
    </row>
    <row r="11577" spans="8:8" x14ac:dyDescent="0.25">
      <c r="H11577" s="169"/>
    </row>
    <row r="11578" spans="8:8" x14ac:dyDescent="0.25">
      <c r="H11578" s="169"/>
    </row>
    <row r="11579" spans="8:8" x14ac:dyDescent="0.25">
      <c r="H11579" s="169"/>
    </row>
    <row r="11580" spans="8:8" x14ac:dyDescent="0.25">
      <c r="H11580" s="169"/>
    </row>
    <row r="11581" spans="8:8" x14ac:dyDescent="0.25">
      <c r="H11581" s="169"/>
    </row>
    <row r="11582" spans="8:8" x14ac:dyDescent="0.25">
      <c r="H11582" s="169"/>
    </row>
    <row r="11583" spans="8:8" x14ac:dyDescent="0.25">
      <c r="H11583" s="169"/>
    </row>
    <row r="11584" spans="8:8" x14ac:dyDescent="0.25">
      <c r="H11584" s="169"/>
    </row>
    <row r="11585" spans="8:8" x14ac:dyDescent="0.25">
      <c r="H11585" s="169"/>
    </row>
    <row r="11586" spans="8:8" x14ac:dyDescent="0.25">
      <c r="H11586" s="169"/>
    </row>
    <row r="11587" spans="8:8" x14ac:dyDescent="0.25">
      <c r="H11587" s="169"/>
    </row>
    <row r="11588" spans="8:8" x14ac:dyDescent="0.25">
      <c r="H11588" s="169"/>
    </row>
    <row r="11589" spans="8:8" x14ac:dyDescent="0.25">
      <c r="H11589" s="169"/>
    </row>
    <row r="11590" spans="8:8" x14ac:dyDescent="0.25">
      <c r="H11590" s="169"/>
    </row>
    <row r="11591" spans="8:8" x14ac:dyDescent="0.25">
      <c r="H11591" s="169"/>
    </row>
    <row r="11592" spans="8:8" x14ac:dyDescent="0.25">
      <c r="H11592" s="169"/>
    </row>
    <row r="11593" spans="8:8" x14ac:dyDescent="0.25">
      <c r="H11593" s="169"/>
    </row>
    <row r="11594" spans="8:8" x14ac:dyDescent="0.25">
      <c r="H11594" s="169"/>
    </row>
    <row r="11595" spans="8:8" x14ac:dyDescent="0.25">
      <c r="H11595" s="169"/>
    </row>
    <row r="11596" spans="8:8" x14ac:dyDescent="0.25">
      <c r="H11596" s="169"/>
    </row>
    <row r="11597" spans="8:8" x14ac:dyDescent="0.25">
      <c r="H11597" s="169"/>
    </row>
    <row r="11598" spans="8:8" x14ac:dyDescent="0.25">
      <c r="H11598" s="169"/>
    </row>
    <row r="11599" spans="8:8" x14ac:dyDescent="0.25">
      <c r="H11599" s="169"/>
    </row>
    <row r="11600" spans="8:8" x14ac:dyDescent="0.25">
      <c r="H11600" s="169"/>
    </row>
    <row r="11601" spans="8:8" x14ac:dyDescent="0.25">
      <c r="H11601" s="169"/>
    </row>
    <row r="11602" spans="8:8" x14ac:dyDescent="0.25">
      <c r="H11602" s="169"/>
    </row>
    <row r="11603" spans="8:8" x14ac:dyDescent="0.25">
      <c r="H11603" s="169"/>
    </row>
    <row r="11604" spans="8:8" x14ac:dyDescent="0.25">
      <c r="H11604" s="169"/>
    </row>
    <row r="11605" spans="8:8" x14ac:dyDescent="0.25">
      <c r="H11605" s="169"/>
    </row>
    <row r="11606" spans="8:8" x14ac:dyDescent="0.25">
      <c r="H11606" s="169"/>
    </row>
    <row r="11607" spans="8:8" x14ac:dyDescent="0.25">
      <c r="H11607" s="169"/>
    </row>
    <row r="11608" spans="8:8" x14ac:dyDescent="0.25">
      <c r="H11608" s="169"/>
    </row>
    <row r="11609" spans="8:8" x14ac:dyDescent="0.25">
      <c r="H11609" s="169"/>
    </row>
    <row r="11610" spans="8:8" x14ac:dyDescent="0.25">
      <c r="H11610" s="169"/>
    </row>
    <row r="11611" spans="8:8" x14ac:dyDescent="0.25">
      <c r="H11611" s="169"/>
    </row>
    <row r="11612" spans="8:8" x14ac:dyDescent="0.25">
      <c r="H11612" s="169"/>
    </row>
    <row r="11613" spans="8:8" x14ac:dyDescent="0.25">
      <c r="H11613" s="169"/>
    </row>
    <row r="11614" spans="8:8" x14ac:dyDescent="0.25">
      <c r="H11614" s="169"/>
    </row>
    <row r="11615" spans="8:8" x14ac:dyDescent="0.25">
      <c r="H11615" s="169"/>
    </row>
    <row r="11616" spans="8:8" x14ac:dyDescent="0.25">
      <c r="H11616" s="169"/>
    </row>
    <row r="11617" spans="8:8" x14ac:dyDescent="0.25">
      <c r="H11617" s="169"/>
    </row>
    <row r="11618" spans="8:8" x14ac:dyDescent="0.25">
      <c r="H11618" s="169"/>
    </row>
    <row r="11619" spans="8:8" x14ac:dyDescent="0.25">
      <c r="H11619" s="169"/>
    </row>
    <row r="11620" spans="8:8" x14ac:dyDescent="0.25">
      <c r="H11620" s="169"/>
    </row>
    <row r="11621" spans="8:8" x14ac:dyDescent="0.25">
      <c r="H11621" s="169"/>
    </row>
    <row r="11622" spans="8:8" x14ac:dyDescent="0.25">
      <c r="H11622" s="169"/>
    </row>
    <row r="11623" spans="8:8" x14ac:dyDescent="0.25">
      <c r="H11623" s="169"/>
    </row>
    <row r="11624" spans="8:8" x14ac:dyDescent="0.25">
      <c r="H11624" s="169"/>
    </row>
    <row r="11625" spans="8:8" x14ac:dyDescent="0.25">
      <c r="H11625" s="169"/>
    </row>
    <row r="11626" spans="8:8" x14ac:dyDescent="0.25">
      <c r="H11626" s="169"/>
    </row>
    <row r="11627" spans="8:8" x14ac:dyDescent="0.25">
      <c r="H11627" s="169"/>
    </row>
    <row r="11628" spans="8:8" x14ac:dyDescent="0.25">
      <c r="H11628" s="169"/>
    </row>
    <row r="11629" spans="8:8" x14ac:dyDescent="0.25">
      <c r="H11629" s="169"/>
    </row>
    <row r="11630" spans="8:8" x14ac:dyDescent="0.25">
      <c r="H11630" s="169"/>
    </row>
    <row r="11631" spans="8:8" x14ac:dyDescent="0.25">
      <c r="H11631" s="169"/>
    </row>
    <row r="11632" spans="8:8" x14ac:dyDescent="0.25">
      <c r="H11632" s="169"/>
    </row>
    <row r="11633" spans="8:8" x14ac:dyDescent="0.25">
      <c r="H11633" s="169"/>
    </row>
    <row r="11634" spans="8:8" x14ac:dyDescent="0.25">
      <c r="H11634" s="169"/>
    </row>
    <row r="11635" spans="8:8" x14ac:dyDescent="0.25">
      <c r="H11635" s="169"/>
    </row>
    <row r="11636" spans="8:8" x14ac:dyDescent="0.25">
      <c r="H11636" s="169"/>
    </row>
    <row r="11637" spans="8:8" x14ac:dyDescent="0.25">
      <c r="H11637" s="169"/>
    </row>
    <row r="11638" spans="8:8" x14ac:dyDescent="0.25">
      <c r="H11638" s="169"/>
    </row>
    <row r="11639" spans="8:8" x14ac:dyDescent="0.25">
      <c r="H11639" s="169"/>
    </row>
    <row r="11640" spans="8:8" x14ac:dyDescent="0.25">
      <c r="H11640" s="169"/>
    </row>
    <row r="11641" spans="8:8" x14ac:dyDescent="0.25">
      <c r="H11641" s="169"/>
    </row>
    <row r="11642" spans="8:8" x14ac:dyDescent="0.25">
      <c r="H11642" s="169"/>
    </row>
    <row r="11643" spans="8:8" x14ac:dyDescent="0.25">
      <c r="H11643" s="169"/>
    </row>
    <row r="11644" spans="8:8" x14ac:dyDescent="0.25">
      <c r="H11644" s="169"/>
    </row>
    <row r="11645" spans="8:8" x14ac:dyDescent="0.25">
      <c r="H11645" s="169"/>
    </row>
    <row r="11646" spans="8:8" x14ac:dyDescent="0.25">
      <c r="H11646" s="169"/>
    </row>
    <row r="11647" spans="8:8" x14ac:dyDescent="0.25">
      <c r="H11647" s="169"/>
    </row>
    <row r="11648" spans="8:8" x14ac:dyDescent="0.25">
      <c r="H11648" s="169"/>
    </row>
    <row r="11649" spans="8:8" x14ac:dyDescent="0.25">
      <c r="H11649" s="169"/>
    </row>
    <row r="11650" spans="8:8" x14ac:dyDescent="0.25">
      <c r="H11650" s="169"/>
    </row>
    <row r="11651" spans="8:8" x14ac:dyDescent="0.25">
      <c r="H11651" s="169"/>
    </row>
    <row r="11652" spans="8:8" x14ac:dyDescent="0.25">
      <c r="H11652" s="169"/>
    </row>
    <row r="11653" spans="8:8" x14ac:dyDescent="0.25">
      <c r="H11653" s="169"/>
    </row>
    <row r="11654" spans="8:8" x14ac:dyDescent="0.25">
      <c r="H11654" s="169"/>
    </row>
    <row r="11655" spans="8:8" x14ac:dyDescent="0.25">
      <c r="H11655" s="169"/>
    </row>
    <row r="11656" spans="8:8" x14ac:dyDescent="0.25">
      <c r="H11656" s="169"/>
    </row>
    <row r="11657" spans="8:8" x14ac:dyDescent="0.25">
      <c r="H11657" s="169"/>
    </row>
    <row r="11658" spans="8:8" x14ac:dyDescent="0.25">
      <c r="H11658" s="169"/>
    </row>
    <row r="11659" spans="8:8" x14ac:dyDescent="0.25">
      <c r="H11659" s="169"/>
    </row>
    <row r="11660" spans="8:8" x14ac:dyDescent="0.25">
      <c r="H11660" s="169"/>
    </row>
    <row r="11661" spans="8:8" x14ac:dyDescent="0.25">
      <c r="H11661" s="169"/>
    </row>
    <row r="11662" spans="8:8" x14ac:dyDescent="0.25">
      <c r="H11662" s="169"/>
    </row>
    <row r="11663" spans="8:8" x14ac:dyDescent="0.25">
      <c r="H11663" s="169"/>
    </row>
    <row r="11664" spans="8:8" x14ac:dyDescent="0.25">
      <c r="H11664" s="169"/>
    </row>
    <row r="11665" spans="8:8" x14ac:dyDescent="0.25">
      <c r="H11665" s="169"/>
    </row>
    <row r="11666" spans="8:8" x14ac:dyDescent="0.25">
      <c r="H11666" s="169"/>
    </row>
    <row r="11667" spans="8:8" x14ac:dyDescent="0.25">
      <c r="H11667" s="169"/>
    </row>
    <row r="11668" spans="8:8" x14ac:dyDescent="0.25">
      <c r="H11668" s="169"/>
    </row>
    <row r="11669" spans="8:8" x14ac:dyDescent="0.25">
      <c r="H11669" s="169"/>
    </row>
    <row r="11670" spans="8:8" x14ac:dyDescent="0.25">
      <c r="H11670" s="169"/>
    </row>
    <row r="11671" spans="8:8" x14ac:dyDescent="0.25">
      <c r="H11671" s="169"/>
    </row>
    <row r="11672" spans="8:8" x14ac:dyDescent="0.25">
      <c r="H11672" s="169"/>
    </row>
    <row r="11673" spans="8:8" x14ac:dyDescent="0.25">
      <c r="H11673" s="169"/>
    </row>
    <row r="11674" spans="8:8" x14ac:dyDescent="0.25">
      <c r="H11674" s="169"/>
    </row>
    <row r="11675" spans="8:8" x14ac:dyDescent="0.25">
      <c r="H11675" s="169"/>
    </row>
    <row r="11676" spans="8:8" x14ac:dyDescent="0.25">
      <c r="H11676" s="169"/>
    </row>
    <row r="11677" spans="8:8" x14ac:dyDescent="0.25">
      <c r="H11677" s="169"/>
    </row>
    <row r="11678" spans="8:8" x14ac:dyDescent="0.25">
      <c r="H11678" s="169"/>
    </row>
    <row r="11679" spans="8:8" x14ac:dyDescent="0.25">
      <c r="H11679" s="169"/>
    </row>
    <row r="11680" spans="8:8" x14ac:dyDescent="0.25">
      <c r="H11680" s="169"/>
    </row>
    <row r="11681" spans="8:8" x14ac:dyDescent="0.25">
      <c r="H11681" s="169"/>
    </row>
    <row r="11682" spans="8:8" x14ac:dyDescent="0.25">
      <c r="H11682" s="169"/>
    </row>
    <row r="11683" spans="8:8" x14ac:dyDescent="0.25">
      <c r="H11683" s="169"/>
    </row>
    <row r="11684" spans="8:8" x14ac:dyDescent="0.25">
      <c r="H11684" s="169"/>
    </row>
    <row r="11685" spans="8:8" x14ac:dyDescent="0.25">
      <c r="H11685" s="169"/>
    </row>
    <row r="11686" spans="8:8" x14ac:dyDescent="0.25">
      <c r="H11686" s="169"/>
    </row>
    <row r="11687" spans="8:8" x14ac:dyDescent="0.25">
      <c r="H11687" s="169"/>
    </row>
    <row r="11688" spans="8:8" x14ac:dyDescent="0.25">
      <c r="H11688" s="169"/>
    </row>
    <row r="11689" spans="8:8" x14ac:dyDescent="0.25">
      <c r="H11689" s="169"/>
    </row>
    <row r="11690" spans="8:8" x14ac:dyDescent="0.25">
      <c r="H11690" s="169"/>
    </row>
    <row r="11691" spans="8:8" x14ac:dyDescent="0.25">
      <c r="H11691" s="169"/>
    </row>
    <row r="11692" spans="8:8" x14ac:dyDescent="0.25">
      <c r="H11692" s="169"/>
    </row>
    <row r="11693" spans="8:8" x14ac:dyDescent="0.25">
      <c r="H11693" s="169"/>
    </row>
    <row r="11694" spans="8:8" x14ac:dyDescent="0.25">
      <c r="H11694" s="169"/>
    </row>
    <row r="11695" spans="8:8" x14ac:dyDescent="0.25">
      <c r="H11695" s="169"/>
    </row>
    <row r="11696" spans="8:8" x14ac:dyDescent="0.25">
      <c r="H11696" s="169"/>
    </row>
    <row r="11697" spans="8:8" x14ac:dyDescent="0.25">
      <c r="H11697" s="169"/>
    </row>
    <row r="11698" spans="8:8" x14ac:dyDescent="0.25">
      <c r="H11698" s="169"/>
    </row>
    <row r="11699" spans="8:8" x14ac:dyDescent="0.25">
      <c r="H11699" s="169"/>
    </row>
    <row r="11700" spans="8:8" x14ac:dyDescent="0.25">
      <c r="H11700" s="169"/>
    </row>
    <row r="11701" spans="8:8" x14ac:dyDescent="0.25">
      <c r="H11701" s="169"/>
    </row>
    <row r="11702" spans="8:8" x14ac:dyDescent="0.25">
      <c r="H11702" s="169"/>
    </row>
    <row r="11703" spans="8:8" x14ac:dyDescent="0.25">
      <c r="H11703" s="169"/>
    </row>
    <row r="11704" spans="8:8" x14ac:dyDescent="0.25">
      <c r="H11704" s="169"/>
    </row>
    <row r="11705" spans="8:8" x14ac:dyDescent="0.25">
      <c r="H11705" s="169"/>
    </row>
    <row r="11706" spans="8:8" x14ac:dyDescent="0.25">
      <c r="H11706" s="169"/>
    </row>
    <row r="11707" spans="8:8" x14ac:dyDescent="0.25">
      <c r="H11707" s="169"/>
    </row>
    <row r="11708" spans="8:8" x14ac:dyDescent="0.25">
      <c r="H11708" s="169"/>
    </row>
    <row r="11709" spans="8:8" x14ac:dyDescent="0.25">
      <c r="H11709" s="169"/>
    </row>
    <row r="11710" spans="8:8" x14ac:dyDescent="0.25">
      <c r="H11710" s="169"/>
    </row>
    <row r="11711" spans="8:8" x14ac:dyDescent="0.25">
      <c r="H11711" s="169"/>
    </row>
    <row r="11712" spans="8:8" x14ac:dyDescent="0.25">
      <c r="H11712" s="169"/>
    </row>
    <row r="11713" spans="8:8" x14ac:dyDescent="0.25">
      <c r="H11713" s="169"/>
    </row>
    <row r="11714" spans="8:8" x14ac:dyDescent="0.25">
      <c r="H11714" s="169"/>
    </row>
    <row r="11715" spans="8:8" x14ac:dyDescent="0.25">
      <c r="H11715" s="169"/>
    </row>
    <row r="11716" spans="8:8" x14ac:dyDescent="0.25">
      <c r="H11716" s="169"/>
    </row>
    <row r="11717" spans="8:8" x14ac:dyDescent="0.25">
      <c r="H11717" s="169"/>
    </row>
    <row r="11718" spans="8:8" x14ac:dyDescent="0.25">
      <c r="H11718" s="169"/>
    </row>
    <row r="11719" spans="8:8" x14ac:dyDescent="0.25">
      <c r="H11719" s="169"/>
    </row>
    <row r="11720" spans="8:8" x14ac:dyDescent="0.25">
      <c r="H11720" s="169"/>
    </row>
    <row r="11721" spans="8:8" x14ac:dyDescent="0.25">
      <c r="H11721" s="169"/>
    </row>
    <row r="11722" spans="8:8" x14ac:dyDescent="0.25">
      <c r="H11722" s="169"/>
    </row>
    <row r="11723" spans="8:8" x14ac:dyDescent="0.25">
      <c r="H11723" s="169"/>
    </row>
    <row r="11724" spans="8:8" x14ac:dyDescent="0.25">
      <c r="H11724" s="169"/>
    </row>
    <row r="11725" spans="8:8" x14ac:dyDescent="0.25">
      <c r="H11725" s="169"/>
    </row>
    <row r="11726" spans="8:8" x14ac:dyDescent="0.25">
      <c r="H11726" s="169"/>
    </row>
    <row r="11727" spans="8:8" x14ac:dyDescent="0.25">
      <c r="H11727" s="169"/>
    </row>
    <row r="11728" spans="8:8" x14ac:dyDescent="0.25">
      <c r="H11728" s="169"/>
    </row>
    <row r="11729" spans="8:8" x14ac:dyDescent="0.25">
      <c r="H11729" s="169"/>
    </row>
    <row r="11730" spans="8:8" x14ac:dyDescent="0.25">
      <c r="H11730" s="169"/>
    </row>
    <row r="11731" spans="8:8" x14ac:dyDescent="0.25">
      <c r="H11731" s="169"/>
    </row>
    <row r="11732" spans="8:8" x14ac:dyDescent="0.25">
      <c r="H11732" s="169"/>
    </row>
    <row r="11733" spans="8:8" x14ac:dyDescent="0.25">
      <c r="H11733" s="169"/>
    </row>
    <row r="11734" spans="8:8" x14ac:dyDescent="0.25">
      <c r="H11734" s="169"/>
    </row>
    <row r="11735" spans="8:8" x14ac:dyDescent="0.25">
      <c r="H11735" s="169"/>
    </row>
    <row r="11736" spans="8:8" x14ac:dyDescent="0.25">
      <c r="H11736" s="169"/>
    </row>
    <row r="11737" spans="8:8" x14ac:dyDescent="0.25">
      <c r="H11737" s="169"/>
    </row>
    <row r="11738" spans="8:8" x14ac:dyDescent="0.25">
      <c r="H11738" s="169"/>
    </row>
    <row r="11739" spans="8:8" x14ac:dyDescent="0.25">
      <c r="H11739" s="169"/>
    </row>
    <row r="11740" spans="8:8" x14ac:dyDescent="0.25">
      <c r="H11740" s="169"/>
    </row>
    <row r="11741" spans="8:8" x14ac:dyDescent="0.25">
      <c r="H11741" s="169"/>
    </row>
    <row r="11742" spans="8:8" x14ac:dyDescent="0.25">
      <c r="H11742" s="169"/>
    </row>
    <row r="11743" spans="8:8" x14ac:dyDescent="0.25">
      <c r="H11743" s="169"/>
    </row>
    <row r="11744" spans="8:8" x14ac:dyDescent="0.25">
      <c r="H11744" s="169"/>
    </row>
    <row r="11745" spans="8:8" x14ac:dyDescent="0.25">
      <c r="H11745" s="169"/>
    </row>
    <row r="11746" spans="8:8" x14ac:dyDescent="0.25">
      <c r="H11746" s="169"/>
    </row>
    <row r="11747" spans="8:8" x14ac:dyDescent="0.25">
      <c r="H11747" s="169"/>
    </row>
    <row r="11748" spans="8:8" x14ac:dyDescent="0.25">
      <c r="H11748" s="169"/>
    </row>
    <row r="11749" spans="8:8" x14ac:dyDescent="0.25">
      <c r="H11749" s="169"/>
    </row>
    <row r="11750" spans="8:8" x14ac:dyDescent="0.25">
      <c r="H11750" s="169"/>
    </row>
    <row r="11751" spans="8:8" x14ac:dyDescent="0.25">
      <c r="H11751" s="169"/>
    </row>
    <row r="11752" spans="8:8" x14ac:dyDescent="0.25">
      <c r="H11752" s="169"/>
    </row>
    <row r="11753" spans="8:8" x14ac:dyDescent="0.25">
      <c r="H11753" s="169"/>
    </row>
    <row r="11754" spans="8:8" x14ac:dyDescent="0.25">
      <c r="H11754" s="169"/>
    </row>
    <row r="11755" spans="8:8" x14ac:dyDescent="0.25">
      <c r="H11755" s="169"/>
    </row>
    <row r="11756" spans="8:8" x14ac:dyDescent="0.25">
      <c r="H11756" s="169"/>
    </row>
    <row r="11757" spans="8:8" x14ac:dyDescent="0.25">
      <c r="H11757" s="169"/>
    </row>
    <row r="11758" spans="8:8" x14ac:dyDescent="0.25">
      <c r="H11758" s="169"/>
    </row>
    <row r="11759" spans="8:8" x14ac:dyDescent="0.25">
      <c r="H11759" s="169"/>
    </row>
    <row r="11760" spans="8:8" x14ac:dyDescent="0.25">
      <c r="H11760" s="169"/>
    </row>
    <row r="11761" spans="8:8" x14ac:dyDescent="0.25">
      <c r="H11761" s="169"/>
    </row>
    <row r="11762" spans="8:8" x14ac:dyDescent="0.25">
      <c r="H11762" s="169"/>
    </row>
    <row r="11763" spans="8:8" x14ac:dyDescent="0.25">
      <c r="H11763" s="169"/>
    </row>
    <row r="11764" spans="8:8" x14ac:dyDescent="0.25">
      <c r="H11764" s="169"/>
    </row>
    <row r="11765" spans="8:8" x14ac:dyDescent="0.25">
      <c r="H11765" s="169"/>
    </row>
    <row r="11766" spans="8:8" x14ac:dyDescent="0.25">
      <c r="H11766" s="169"/>
    </row>
    <row r="11767" spans="8:8" x14ac:dyDescent="0.25">
      <c r="H11767" s="169"/>
    </row>
    <row r="11768" spans="8:8" x14ac:dyDescent="0.25">
      <c r="H11768" s="169"/>
    </row>
    <row r="11769" spans="8:8" x14ac:dyDescent="0.25">
      <c r="H11769" s="169"/>
    </row>
    <row r="11770" spans="8:8" x14ac:dyDescent="0.25">
      <c r="H11770" s="169"/>
    </row>
    <row r="11771" spans="8:8" x14ac:dyDescent="0.25">
      <c r="H11771" s="169"/>
    </row>
    <row r="11772" spans="8:8" x14ac:dyDescent="0.25">
      <c r="H11772" s="169"/>
    </row>
    <row r="11773" spans="8:8" x14ac:dyDescent="0.25">
      <c r="H11773" s="169"/>
    </row>
    <row r="11774" spans="8:8" x14ac:dyDescent="0.25">
      <c r="H11774" s="169"/>
    </row>
    <row r="11775" spans="8:8" x14ac:dyDescent="0.25">
      <c r="H11775" s="169"/>
    </row>
    <row r="11776" spans="8:8" x14ac:dyDescent="0.25">
      <c r="H11776" s="169"/>
    </row>
    <row r="11777" spans="8:8" x14ac:dyDescent="0.25">
      <c r="H11777" s="169"/>
    </row>
    <row r="11778" spans="8:8" x14ac:dyDescent="0.25">
      <c r="H11778" s="169"/>
    </row>
    <row r="11779" spans="8:8" x14ac:dyDescent="0.25">
      <c r="H11779" s="169"/>
    </row>
    <row r="11780" spans="8:8" x14ac:dyDescent="0.25">
      <c r="H11780" s="169"/>
    </row>
    <row r="11781" spans="8:8" x14ac:dyDescent="0.25">
      <c r="H11781" s="169"/>
    </row>
    <row r="11782" spans="8:8" x14ac:dyDescent="0.25">
      <c r="H11782" s="169"/>
    </row>
    <row r="11783" spans="8:8" x14ac:dyDescent="0.25">
      <c r="H11783" s="169"/>
    </row>
    <row r="11784" spans="8:8" x14ac:dyDescent="0.25">
      <c r="H11784" s="169"/>
    </row>
    <row r="11785" spans="8:8" x14ac:dyDescent="0.25">
      <c r="H11785" s="169"/>
    </row>
    <row r="11786" spans="8:8" x14ac:dyDescent="0.25">
      <c r="H11786" s="169"/>
    </row>
    <row r="11787" spans="8:8" x14ac:dyDescent="0.25">
      <c r="H11787" s="169"/>
    </row>
    <row r="11788" spans="8:8" x14ac:dyDescent="0.25">
      <c r="H11788" s="169"/>
    </row>
    <row r="11789" spans="8:8" x14ac:dyDescent="0.25">
      <c r="H11789" s="169"/>
    </row>
    <row r="11790" spans="8:8" x14ac:dyDescent="0.25">
      <c r="H11790" s="169"/>
    </row>
    <row r="11791" spans="8:8" x14ac:dyDescent="0.25">
      <c r="H11791" s="169"/>
    </row>
    <row r="11792" spans="8:8" x14ac:dyDescent="0.25">
      <c r="H11792" s="169"/>
    </row>
    <row r="11793" spans="8:8" x14ac:dyDescent="0.25">
      <c r="H11793" s="169"/>
    </row>
    <row r="11794" spans="8:8" x14ac:dyDescent="0.25">
      <c r="H11794" s="169"/>
    </row>
    <row r="11795" spans="8:8" x14ac:dyDescent="0.25">
      <c r="H11795" s="169"/>
    </row>
    <row r="11796" spans="8:8" x14ac:dyDescent="0.25">
      <c r="H11796" s="169"/>
    </row>
    <row r="11797" spans="8:8" x14ac:dyDescent="0.25">
      <c r="H11797" s="169"/>
    </row>
    <row r="11798" spans="8:8" x14ac:dyDescent="0.25">
      <c r="H11798" s="169"/>
    </row>
    <row r="11799" spans="8:8" x14ac:dyDescent="0.25">
      <c r="H11799" s="169"/>
    </row>
    <row r="11800" spans="8:8" x14ac:dyDescent="0.25">
      <c r="H11800" s="169"/>
    </row>
    <row r="11801" spans="8:8" x14ac:dyDescent="0.25">
      <c r="H11801" s="169"/>
    </row>
    <row r="11802" spans="8:8" x14ac:dyDescent="0.25">
      <c r="H11802" s="169"/>
    </row>
    <row r="11803" spans="8:8" x14ac:dyDescent="0.25">
      <c r="H11803" s="169"/>
    </row>
    <row r="11804" spans="8:8" x14ac:dyDescent="0.25">
      <c r="H11804" s="169"/>
    </row>
    <row r="11805" spans="8:8" x14ac:dyDescent="0.25">
      <c r="H11805" s="169"/>
    </row>
    <row r="11806" spans="8:8" x14ac:dyDescent="0.25">
      <c r="H11806" s="169"/>
    </row>
    <row r="11807" spans="8:8" x14ac:dyDescent="0.25">
      <c r="H11807" s="169"/>
    </row>
    <row r="11808" spans="8:8" x14ac:dyDescent="0.25">
      <c r="H11808" s="169"/>
    </row>
    <row r="11809" spans="8:8" x14ac:dyDescent="0.25">
      <c r="H11809" s="169"/>
    </row>
    <row r="11810" spans="8:8" x14ac:dyDescent="0.25">
      <c r="H11810" s="169"/>
    </row>
    <row r="11811" spans="8:8" x14ac:dyDescent="0.25">
      <c r="H11811" s="169"/>
    </row>
    <row r="11812" spans="8:8" x14ac:dyDescent="0.25">
      <c r="H11812" s="169"/>
    </row>
    <row r="11813" spans="8:8" x14ac:dyDescent="0.25">
      <c r="H11813" s="169"/>
    </row>
    <row r="11814" spans="8:8" x14ac:dyDescent="0.25">
      <c r="H11814" s="169"/>
    </row>
    <row r="11815" spans="8:8" x14ac:dyDescent="0.25">
      <c r="H11815" s="169"/>
    </row>
    <row r="11816" spans="8:8" x14ac:dyDescent="0.25">
      <c r="H11816" s="169"/>
    </row>
    <row r="11817" spans="8:8" x14ac:dyDescent="0.25">
      <c r="H11817" s="169"/>
    </row>
    <row r="11818" spans="8:8" x14ac:dyDescent="0.25">
      <c r="H11818" s="169"/>
    </row>
    <row r="11819" spans="8:8" x14ac:dyDescent="0.25">
      <c r="H11819" s="169"/>
    </row>
    <row r="11820" spans="8:8" x14ac:dyDescent="0.25">
      <c r="H11820" s="169"/>
    </row>
    <row r="11821" spans="8:8" x14ac:dyDescent="0.25">
      <c r="H11821" s="169"/>
    </row>
    <row r="11822" spans="8:8" x14ac:dyDescent="0.25">
      <c r="H11822" s="169"/>
    </row>
    <row r="11823" spans="8:8" x14ac:dyDescent="0.25">
      <c r="H11823" s="169"/>
    </row>
    <row r="11824" spans="8:8" x14ac:dyDescent="0.25">
      <c r="H11824" s="169"/>
    </row>
    <row r="11825" spans="8:8" x14ac:dyDescent="0.25">
      <c r="H11825" s="169"/>
    </row>
    <row r="11826" spans="8:8" x14ac:dyDescent="0.25">
      <c r="H11826" s="169"/>
    </row>
    <row r="11827" spans="8:8" x14ac:dyDescent="0.25">
      <c r="H11827" s="169"/>
    </row>
    <row r="11828" spans="8:8" x14ac:dyDescent="0.25">
      <c r="H11828" s="169"/>
    </row>
    <row r="11829" spans="8:8" x14ac:dyDescent="0.25">
      <c r="H11829" s="169"/>
    </row>
    <row r="11830" spans="8:8" x14ac:dyDescent="0.25">
      <c r="H11830" s="169"/>
    </row>
    <row r="11831" spans="8:8" x14ac:dyDescent="0.25">
      <c r="H11831" s="169"/>
    </row>
    <row r="11832" spans="8:8" x14ac:dyDescent="0.25">
      <c r="H11832" s="169"/>
    </row>
    <row r="11833" spans="8:8" x14ac:dyDescent="0.25">
      <c r="H11833" s="169"/>
    </row>
    <row r="11834" spans="8:8" x14ac:dyDescent="0.25">
      <c r="H11834" s="169"/>
    </row>
    <row r="11835" spans="8:8" x14ac:dyDescent="0.25">
      <c r="H11835" s="169"/>
    </row>
    <row r="11836" spans="8:8" x14ac:dyDescent="0.25">
      <c r="H11836" s="169"/>
    </row>
    <row r="11837" spans="8:8" x14ac:dyDescent="0.25">
      <c r="H11837" s="169"/>
    </row>
    <row r="11838" spans="8:8" x14ac:dyDescent="0.25">
      <c r="H11838" s="169"/>
    </row>
    <row r="11839" spans="8:8" x14ac:dyDescent="0.25">
      <c r="H11839" s="169"/>
    </row>
    <row r="11840" spans="8:8" x14ac:dyDescent="0.25">
      <c r="H11840" s="169"/>
    </row>
    <row r="11841" spans="8:8" x14ac:dyDescent="0.25">
      <c r="H11841" s="169"/>
    </row>
    <row r="11842" spans="8:8" x14ac:dyDescent="0.25">
      <c r="H11842" s="169"/>
    </row>
    <row r="11843" spans="8:8" x14ac:dyDescent="0.25">
      <c r="H11843" s="169"/>
    </row>
    <row r="11844" spans="8:8" x14ac:dyDescent="0.25">
      <c r="H11844" s="169"/>
    </row>
    <row r="11845" spans="8:8" x14ac:dyDescent="0.25">
      <c r="H11845" s="169"/>
    </row>
    <row r="11846" spans="8:8" x14ac:dyDescent="0.25">
      <c r="H11846" s="169"/>
    </row>
    <row r="11847" spans="8:8" x14ac:dyDescent="0.25">
      <c r="H11847" s="169"/>
    </row>
    <row r="11848" spans="8:8" x14ac:dyDescent="0.25">
      <c r="H11848" s="169"/>
    </row>
    <row r="11849" spans="8:8" x14ac:dyDescent="0.25">
      <c r="H11849" s="169"/>
    </row>
    <row r="11850" spans="8:8" x14ac:dyDescent="0.25">
      <c r="H11850" s="169"/>
    </row>
    <row r="11851" spans="8:8" x14ac:dyDescent="0.25">
      <c r="H11851" s="169"/>
    </row>
    <row r="11852" spans="8:8" x14ac:dyDescent="0.25">
      <c r="H11852" s="169"/>
    </row>
    <row r="11853" spans="8:8" x14ac:dyDescent="0.25">
      <c r="H11853" s="169"/>
    </row>
    <row r="11854" spans="8:8" x14ac:dyDescent="0.25">
      <c r="H11854" s="169"/>
    </row>
    <row r="11855" spans="8:8" x14ac:dyDescent="0.25">
      <c r="H11855" s="169"/>
    </row>
    <row r="11856" spans="8:8" x14ac:dyDescent="0.25">
      <c r="H11856" s="169"/>
    </row>
    <row r="11857" spans="8:8" x14ac:dyDescent="0.25">
      <c r="H11857" s="169"/>
    </row>
    <row r="11858" spans="8:8" x14ac:dyDescent="0.25">
      <c r="H11858" s="169"/>
    </row>
    <row r="11859" spans="8:8" x14ac:dyDescent="0.25">
      <c r="H11859" s="169"/>
    </row>
    <row r="11860" spans="8:8" x14ac:dyDescent="0.25">
      <c r="H11860" s="169"/>
    </row>
    <row r="11861" spans="8:8" x14ac:dyDescent="0.25">
      <c r="H11861" s="169"/>
    </row>
    <row r="11862" spans="8:8" x14ac:dyDescent="0.25">
      <c r="H11862" s="169"/>
    </row>
    <row r="11863" spans="8:8" x14ac:dyDescent="0.25">
      <c r="H11863" s="169"/>
    </row>
    <row r="11864" spans="8:8" x14ac:dyDescent="0.25">
      <c r="H11864" s="169"/>
    </row>
    <row r="11865" spans="8:8" x14ac:dyDescent="0.25">
      <c r="H11865" s="169"/>
    </row>
    <row r="11866" spans="8:8" x14ac:dyDescent="0.25">
      <c r="H11866" s="169"/>
    </row>
    <row r="11867" spans="8:8" x14ac:dyDescent="0.25">
      <c r="H11867" s="169"/>
    </row>
    <row r="11868" spans="8:8" x14ac:dyDescent="0.25">
      <c r="H11868" s="169"/>
    </row>
    <row r="11869" spans="8:8" x14ac:dyDescent="0.25">
      <c r="H11869" s="169"/>
    </row>
    <row r="11870" spans="8:8" x14ac:dyDescent="0.25">
      <c r="H11870" s="169"/>
    </row>
    <row r="11871" spans="8:8" x14ac:dyDescent="0.25">
      <c r="H11871" s="169"/>
    </row>
    <row r="11872" spans="8:8" x14ac:dyDescent="0.25">
      <c r="H11872" s="169"/>
    </row>
    <row r="11873" spans="8:8" x14ac:dyDescent="0.25">
      <c r="H11873" s="169"/>
    </row>
    <row r="11874" spans="8:8" x14ac:dyDescent="0.25">
      <c r="H11874" s="169"/>
    </row>
    <row r="11875" spans="8:8" x14ac:dyDescent="0.25">
      <c r="H11875" s="169"/>
    </row>
    <row r="11876" spans="8:8" x14ac:dyDescent="0.25">
      <c r="H11876" s="169"/>
    </row>
    <row r="11877" spans="8:8" x14ac:dyDescent="0.25">
      <c r="H11877" s="169"/>
    </row>
    <row r="11878" spans="8:8" x14ac:dyDescent="0.25">
      <c r="H11878" s="169"/>
    </row>
    <row r="11879" spans="8:8" x14ac:dyDescent="0.25">
      <c r="H11879" s="169"/>
    </row>
    <row r="11880" spans="8:8" x14ac:dyDescent="0.25">
      <c r="H11880" s="169"/>
    </row>
    <row r="11881" spans="8:8" x14ac:dyDescent="0.25">
      <c r="H11881" s="169"/>
    </row>
    <row r="11882" spans="8:8" x14ac:dyDescent="0.25">
      <c r="H11882" s="169"/>
    </row>
    <row r="11883" spans="8:8" x14ac:dyDescent="0.25">
      <c r="H11883" s="169"/>
    </row>
    <row r="11884" spans="8:8" x14ac:dyDescent="0.25">
      <c r="H11884" s="169"/>
    </row>
    <row r="11885" spans="8:8" x14ac:dyDescent="0.25">
      <c r="H11885" s="169"/>
    </row>
    <row r="11886" spans="8:8" x14ac:dyDescent="0.25">
      <c r="H11886" s="169"/>
    </row>
    <row r="11887" spans="8:8" x14ac:dyDescent="0.25">
      <c r="H11887" s="169"/>
    </row>
    <row r="11888" spans="8:8" x14ac:dyDescent="0.25">
      <c r="H11888" s="169"/>
    </row>
    <row r="11889" spans="8:8" x14ac:dyDescent="0.25">
      <c r="H11889" s="169"/>
    </row>
    <row r="11890" spans="8:8" x14ac:dyDescent="0.25">
      <c r="H11890" s="169"/>
    </row>
    <row r="11891" spans="8:8" x14ac:dyDescent="0.25">
      <c r="H11891" s="169"/>
    </row>
    <row r="11892" spans="8:8" x14ac:dyDescent="0.25">
      <c r="H11892" s="169"/>
    </row>
    <row r="11893" spans="8:8" x14ac:dyDescent="0.25">
      <c r="H11893" s="169"/>
    </row>
    <row r="11894" spans="8:8" x14ac:dyDescent="0.25">
      <c r="H11894" s="169"/>
    </row>
    <row r="11895" spans="8:8" x14ac:dyDescent="0.25">
      <c r="H11895" s="169"/>
    </row>
    <row r="11896" spans="8:8" x14ac:dyDescent="0.25">
      <c r="H11896" s="169"/>
    </row>
    <row r="11897" spans="8:8" x14ac:dyDescent="0.25">
      <c r="H11897" s="169"/>
    </row>
    <row r="11898" spans="8:8" x14ac:dyDescent="0.25">
      <c r="H11898" s="169"/>
    </row>
    <row r="11899" spans="8:8" x14ac:dyDescent="0.25">
      <c r="H11899" s="169"/>
    </row>
    <row r="11900" spans="8:8" x14ac:dyDescent="0.25">
      <c r="H11900" s="169"/>
    </row>
    <row r="11901" spans="8:8" x14ac:dyDescent="0.25">
      <c r="H11901" s="169"/>
    </row>
    <row r="11902" spans="8:8" x14ac:dyDescent="0.25">
      <c r="H11902" s="169"/>
    </row>
    <row r="11903" spans="8:8" x14ac:dyDescent="0.25">
      <c r="H11903" s="169"/>
    </row>
    <row r="11904" spans="8:8" x14ac:dyDescent="0.25">
      <c r="H11904" s="169"/>
    </row>
    <row r="11905" spans="8:8" x14ac:dyDescent="0.25">
      <c r="H11905" s="169"/>
    </row>
    <row r="11906" spans="8:8" x14ac:dyDescent="0.25">
      <c r="H11906" s="169"/>
    </row>
    <row r="11907" spans="8:8" x14ac:dyDescent="0.25">
      <c r="H11907" s="169"/>
    </row>
    <row r="11908" spans="8:8" x14ac:dyDescent="0.25">
      <c r="H11908" s="169"/>
    </row>
    <row r="11909" spans="8:8" x14ac:dyDescent="0.25">
      <c r="H11909" s="169"/>
    </row>
    <row r="11910" spans="8:8" x14ac:dyDescent="0.25">
      <c r="H11910" s="169"/>
    </row>
    <row r="11911" spans="8:8" x14ac:dyDescent="0.25">
      <c r="H11911" s="169"/>
    </row>
    <row r="11912" spans="8:8" x14ac:dyDescent="0.25">
      <c r="H11912" s="169"/>
    </row>
    <row r="11913" spans="8:8" x14ac:dyDescent="0.25">
      <c r="H11913" s="169"/>
    </row>
    <row r="11914" spans="8:8" x14ac:dyDescent="0.25">
      <c r="H11914" s="169"/>
    </row>
    <row r="11915" spans="8:8" x14ac:dyDescent="0.25">
      <c r="H11915" s="169"/>
    </row>
    <row r="11916" spans="8:8" x14ac:dyDescent="0.25">
      <c r="H11916" s="169"/>
    </row>
    <row r="11917" spans="8:8" x14ac:dyDescent="0.25">
      <c r="H11917" s="169"/>
    </row>
    <row r="11918" spans="8:8" x14ac:dyDescent="0.25">
      <c r="H11918" s="169"/>
    </row>
    <row r="11919" spans="8:8" x14ac:dyDescent="0.25">
      <c r="H11919" s="169"/>
    </row>
    <row r="11920" spans="8:8" x14ac:dyDescent="0.25">
      <c r="H11920" s="169"/>
    </row>
    <row r="11921" spans="8:8" x14ac:dyDescent="0.25">
      <c r="H11921" s="169"/>
    </row>
    <row r="11922" spans="8:8" x14ac:dyDescent="0.25">
      <c r="H11922" s="169"/>
    </row>
    <row r="11923" spans="8:8" x14ac:dyDescent="0.25">
      <c r="H11923" s="169"/>
    </row>
    <row r="11924" spans="8:8" x14ac:dyDescent="0.25">
      <c r="H11924" s="169"/>
    </row>
    <row r="11925" spans="8:8" x14ac:dyDescent="0.25">
      <c r="H11925" s="169"/>
    </row>
    <row r="11926" spans="8:8" x14ac:dyDescent="0.25">
      <c r="H11926" s="169"/>
    </row>
    <row r="11927" spans="8:8" x14ac:dyDescent="0.25">
      <c r="H11927" s="169"/>
    </row>
    <row r="11928" spans="8:8" x14ac:dyDescent="0.25">
      <c r="H11928" s="169"/>
    </row>
    <row r="11929" spans="8:8" x14ac:dyDescent="0.25">
      <c r="H11929" s="169"/>
    </row>
    <row r="11930" spans="8:8" x14ac:dyDescent="0.25">
      <c r="H11930" s="169"/>
    </row>
    <row r="11931" spans="8:8" x14ac:dyDescent="0.25">
      <c r="H11931" s="169"/>
    </row>
    <row r="11932" spans="8:8" x14ac:dyDescent="0.25">
      <c r="H11932" s="169"/>
    </row>
    <row r="11933" spans="8:8" x14ac:dyDescent="0.25">
      <c r="H11933" s="169"/>
    </row>
    <row r="11934" spans="8:8" x14ac:dyDescent="0.25">
      <c r="H11934" s="169"/>
    </row>
    <row r="11935" spans="8:8" x14ac:dyDescent="0.25">
      <c r="H11935" s="169"/>
    </row>
    <row r="11936" spans="8:8" x14ac:dyDescent="0.25">
      <c r="H11936" s="169"/>
    </row>
    <row r="11937" spans="8:8" x14ac:dyDescent="0.25">
      <c r="H11937" s="169"/>
    </row>
    <row r="11938" spans="8:8" x14ac:dyDescent="0.25">
      <c r="H11938" s="169"/>
    </row>
    <row r="11939" spans="8:8" x14ac:dyDescent="0.25">
      <c r="H11939" s="169"/>
    </row>
    <row r="11940" spans="8:8" x14ac:dyDescent="0.25">
      <c r="H11940" s="169"/>
    </row>
    <row r="11941" spans="8:8" x14ac:dyDescent="0.25">
      <c r="H11941" s="169"/>
    </row>
    <row r="11942" spans="8:8" x14ac:dyDescent="0.25">
      <c r="H11942" s="169"/>
    </row>
    <row r="11943" spans="8:8" x14ac:dyDescent="0.25">
      <c r="H11943" s="169"/>
    </row>
    <row r="11944" spans="8:8" x14ac:dyDescent="0.25">
      <c r="H11944" s="169"/>
    </row>
    <row r="11945" spans="8:8" x14ac:dyDescent="0.25">
      <c r="H11945" s="169"/>
    </row>
    <row r="11946" spans="8:8" x14ac:dyDescent="0.25">
      <c r="H11946" s="169"/>
    </row>
    <row r="11947" spans="8:8" x14ac:dyDescent="0.25">
      <c r="H11947" s="169"/>
    </row>
    <row r="11948" spans="8:8" x14ac:dyDescent="0.25">
      <c r="H11948" s="169"/>
    </row>
    <row r="11949" spans="8:8" x14ac:dyDescent="0.25">
      <c r="H11949" s="169"/>
    </row>
    <row r="11950" spans="8:8" x14ac:dyDescent="0.25">
      <c r="H11950" s="169"/>
    </row>
    <row r="11951" spans="8:8" x14ac:dyDescent="0.25">
      <c r="H11951" s="169"/>
    </row>
    <row r="11952" spans="8:8" x14ac:dyDescent="0.25">
      <c r="H11952" s="169"/>
    </row>
    <row r="11953" spans="8:8" x14ac:dyDescent="0.25">
      <c r="H11953" s="169"/>
    </row>
    <row r="11954" spans="8:8" x14ac:dyDescent="0.25">
      <c r="H11954" s="169"/>
    </row>
    <row r="11955" spans="8:8" x14ac:dyDescent="0.25">
      <c r="H11955" s="169"/>
    </row>
    <row r="11956" spans="8:8" x14ac:dyDescent="0.25">
      <c r="H11956" s="169"/>
    </row>
    <row r="11957" spans="8:8" x14ac:dyDescent="0.25">
      <c r="H11957" s="169"/>
    </row>
    <row r="11958" spans="8:8" x14ac:dyDescent="0.25">
      <c r="H11958" s="169"/>
    </row>
    <row r="11959" spans="8:8" x14ac:dyDescent="0.25">
      <c r="H11959" s="169"/>
    </row>
    <row r="11960" spans="8:8" x14ac:dyDescent="0.25">
      <c r="H11960" s="169"/>
    </row>
    <row r="11961" spans="8:8" x14ac:dyDescent="0.25">
      <c r="H11961" s="169"/>
    </row>
    <row r="11962" spans="8:8" x14ac:dyDescent="0.25">
      <c r="H11962" s="169"/>
    </row>
    <row r="11963" spans="8:8" x14ac:dyDescent="0.25">
      <c r="H11963" s="169"/>
    </row>
    <row r="11964" spans="8:8" x14ac:dyDescent="0.25">
      <c r="H11964" s="169"/>
    </row>
    <row r="11965" spans="8:8" x14ac:dyDescent="0.25">
      <c r="H11965" s="169"/>
    </row>
    <row r="11966" spans="8:8" x14ac:dyDescent="0.25">
      <c r="H11966" s="169"/>
    </row>
    <row r="11967" spans="8:8" x14ac:dyDescent="0.25">
      <c r="H11967" s="169"/>
    </row>
    <row r="11968" spans="8:8" x14ac:dyDescent="0.25">
      <c r="H11968" s="169"/>
    </row>
    <row r="11969" spans="8:8" x14ac:dyDescent="0.25">
      <c r="H11969" s="169"/>
    </row>
    <row r="11970" spans="8:8" x14ac:dyDescent="0.25">
      <c r="H11970" s="169"/>
    </row>
    <row r="11971" spans="8:8" x14ac:dyDescent="0.25">
      <c r="H11971" s="169"/>
    </row>
    <row r="11972" spans="8:8" x14ac:dyDescent="0.25">
      <c r="H11972" s="169"/>
    </row>
    <row r="11973" spans="8:8" x14ac:dyDescent="0.25">
      <c r="H11973" s="169"/>
    </row>
    <row r="11974" spans="8:8" x14ac:dyDescent="0.25">
      <c r="H11974" s="169"/>
    </row>
    <row r="11975" spans="8:8" x14ac:dyDescent="0.25">
      <c r="H11975" s="169"/>
    </row>
    <row r="11976" spans="8:8" x14ac:dyDescent="0.25">
      <c r="H11976" s="169"/>
    </row>
    <row r="11977" spans="8:8" x14ac:dyDescent="0.25">
      <c r="H11977" s="169"/>
    </row>
    <row r="11978" spans="8:8" x14ac:dyDescent="0.25">
      <c r="H11978" s="169"/>
    </row>
    <row r="11979" spans="8:8" x14ac:dyDescent="0.25">
      <c r="H11979" s="169"/>
    </row>
    <row r="11980" spans="8:8" x14ac:dyDescent="0.25">
      <c r="H11980" s="169"/>
    </row>
    <row r="11981" spans="8:8" x14ac:dyDescent="0.25">
      <c r="H11981" s="169"/>
    </row>
    <row r="11982" spans="8:8" x14ac:dyDescent="0.25">
      <c r="H11982" s="169"/>
    </row>
    <row r="11983" spans="8:8" x14ac:dyDescent="0.25">
      <c r="H11983" s="169"/>
    </row>
    <row r="11984" spans="8:8" x14ac:dyDescent="0.25">
      <c r="H11984" s="169"/>
    </row>
    <row r="11985" spans="8:8" x14ac:dyDescent="0.25">
      <c r="H11985" s="169"/>
    </row>
    <row r="11986" spans="8:8" x14ac:dyDescent="0.25">
      <c r="H11986" s="169"/>
    </row>
    <row r="11987" spans="8:8" x14ac:dyDescent="0.25">
      <c r="H11987" s="169"/>
    </row>
    <row r="11988" spans="8:8" x14ac:dyDescent="0.25">
      <c r="H11988" s="169"/>
    </row>
    <row r="11989" spans="8:8" x14ac:dyDescent="0.25">
      <c r="H11989" s="169"/>
    </row>
    <row r="11990" spans="8:8" x14ac:dyDescent="0.25">
      <c r="H11990" s="169"/>
    </row>
    <row r="11991" spans="8:8" x14ac:dyDescent="0.25">
      <c r="H11991" s="169"/>
    </row>
    <row r="11992" spans="8:8" x14ac:dyDescent="0.25">
      <c r="H11992" s="169"/>
    </row>
    <row r="11993" spans="8:8" x14ac:dyDescent="0.25">
      <c r="H11993" s="169"/>
    </row>
    <row r="11994" spans="8:8" x14ac:dyDescent="0.25">
      <c r="H11994" s="169"/>
    </row>
    <row r="11995" spans="8:8" x14ac:dyDescent="0.25">
      <c r="H11995" s="169"/>
    </row>
    <row r="11996" spans="8:8" x14ac:dyDescent="0.25">
      <c r="H11996" s="169"/>
    </row>
    <row r="11997" spans="8:8" x14ac:dyDescent="0.25">
      <c r="H11997" s="169"/>
    </row>
    <row r="11998" spans="8:8" x14ac:dyDescent="0.25">
      <c r="H11998" s="169"/>
    </row>
    <row r="11999" spans="8:8" x14ac:dyDescent="0.25">
      <c r="H11999" s="169"/>
    </row>
    <row r="12000" spans="8:8" x14ac:dyDescent="0.25">
      <c r="H12000" s="169"/>
    </row>
    <row r="12001" spans="8:8" x14ac:dyDescent="0.25">
      <c r="H12001" s="169"/>
    </row>
    <row r="12002" spans="8:8" x14ac:dyDescent="0.25">
      <c r="H12002" s="169"/>
    </row>
    <row r="12003" spans="8:8" x14ac:dyDescent="0.25">
      <c r="H12003" s="169"/>
    </row>
    <row r="12004" spans="8:8" x14ac:dyDescent="0.25">
      <c r="H12004" s="169"/>
    </row>
    <row r="12005" spans="8:8" x14ac:dyDescent="0.25">
      <c r="H12005" s="169"/>
    </row>
    <row r="12006" spans="8:8" x14ac:dyDescent="0.25">
      <c r="H12006" s="169"/>
    </row>
    <row r="12007" spans="8:8" x14ac:dyDescent="0.25">
      <c r="H12007" s="169"/>
    </row>
    <row r="12008" spans="8:8" x14ac:dyDescent="0.25">
      <c r="H12008" s="169"/>
    </row>
    <row r="12009" spans="8:8" x14ac:dyDescent="0.25">
      <c r="H12009" s="169"/>
    </row>
    <row r="12010" spans="8:8" x14ac:dyDescent="0.25">
      <c r="H12010" s="169"/>
    </row>
    <row r="12011" spans="8:8" x14ac:dyDescent="0.25">
      <c r="H12011" s="169"/>
    </row>
    <row r="12012" spans="8:8" x14ac:dyDescent="0.25">
      <c r="H12012" s="169"/>
    </row>
    <row r="12013" spans="8:8" x14ac:dyDescent="0.25">
      <c r="H12013" s="169"/>
    </row>
    <row r="12014" spans="8:8" x14ac:dyDescent="0.25">
      <c r="H12014" s="169"/>
    </row>
    <row r="12015" spans="8:8" x14ac:dyDescent="0.25">
      <c r="H12015" s="169"/>
    </row>
    <row r="12016" spans="8:8" x14ac:dyDescent="0.25">
      <c r="H12016" s="169"/>
    </row>
    <row r="12017" spans="8:8" x14ac:dyDescent="0.25">
      <c r="H12017" s="169"/>
    </row>
    <row r="12018" spans="8:8" x14ac:dyDescent="0.25">
      <c r="H12018" s="169"/>
    </row>
    <row r="12019" spans="8:8" x14ac:dyDescent="0.25">
      <c r="H12019" s="169"/>
    </row>
    <row r="12020" spans="8:8" x14ac:dyDescent="0.25">
      <c r="H12020" s="169"/>
    </row>
    <row r="12021" spans="8:8" x14ac:dyDescent="0.25">
      <c r="H12021" s="169"/>
    </row>
    <row r="12022" spans="8:8" x14ac:dyDescent="0.25">
      <c r="H12022" s="169"/>
    </row>
    <row r="12023" spans="8:8" x14ac:dyDescent="0.25">
      <c r="H12023" s="169"/>
    </row>
    <row r="12024" spans="8:8" x14ac:dyDescent="0.25">
      <c r="H12024" s="169"/>
    </row>
    <row r="12025" spans="8:8" x14ac:dyDescent="0.25">
      <c r="H12025" s="169"/>
    </row>
    <row r="12026" spans="8:8" x14ac:dyDescent="0.25">
      <c r="H12026" s="169"/>
    </row>
    <row r="12027" spans="8:8" x14ac:dyDescent="0.25">
      <c r="H12027" s="169"/>
    </row>
    <row r="12028" spans="8:8" x14ac:dyDescent="0.25">
      <c r="H12028" s="169"/>
    </row>
    <row r="12029" spans="8:8" x14ac:dyDescent="0.25">
      <c r="H12029" s="169"/>
    </row>
    <row r="12030" spans="8:8" x14ac:dyDescent="0.25">
      <c r="H12030" s="169"/>
    </row>
    <row r="12031" spans="8:8" x14ac:dyDescent="0.25">
      <c r="H12031" s="169"/>
    </row>
    <row r="12032" spans="8:8" x14ac:dyDescent="0.25">
      <c r="H12032" s="169"/>
    </row>
    <row r="12033" spans="8:8" x14ac:dyDescent="0.25">
      <c r="H12033" s="169"/>
    </row>
    <row r="12034" spans="8:8" x14ac:dyDescent="0.25">
      <c r="H12034" s="169"/>
    </row>
    <row r="12035" spans="8:8" x14ac:dyDescent="0.25">
      <c r="H12035" s="169"/>
    </row>
    <row r="12036" spans="8:8" x14ac:dyDescent="0.25">
      <c r="H12036" s="169"/>
    </row>
    <row r="12037" spans="8:8" x14ac:dyDescent="0.25">
      <c r="H12037" s="169"/>
    </row>
    <row r="12038" spans="8:8" x14ac:dyDescent="0.25">
      <c r="H12038" s="169"/>
    </row>
    <row r="12039" spans="8:8" x14ac:dyDescent="0.25">
      <c r="H12039" s="169"/>
    </row>
    <row r="12040" spans="8:8" x14ac:dyDescent="0.25">
      <c r="H12040" s="169"/>
    </row>
    <row r="12041" spans="8:8" x14ac:dyDescent="0.25">
      <c r="H12041" s="169"/>
    </row>
    <row r="12042" spans="8:8" x14ac:dyDescent="0.25">
      <c r="H12042" s="169"/>
    </row>
    <row r="12043" spans="8:8" x14ac:dyDescent="0.25">
      <c r="H12043" s="169"/>
    </row>
    <row r="12044" spans="8:8" x14ac:dyDescent="0.25">
      <c r="H12044" s="169"/>
    </row>
    <row r="12045" spans="8:8" x14ac:dyDescent="0.25">
      <c r="H12045" s="169"/>
    </row>
    <row r="12046" spans="8:8" x14ac:dyDescent="0.25">
      <c r="H12046" s="169"/>
    </row>
    <row r="12047" spans="8:8" x14ac:dyDescent="0.25">
      <c r="H12047" s="169"/>
    </row>
    <row r="12048" spans="8:8" x14ac:dyDescent="0.25">
      <c r="H12048" s="169"/>
    </row>
    <row r="12049" spans="8:8" x14ac:dyDescent="0.25">
      <c r="H12049" s="169"/>
    </row>
    <row r="12050" spans="8:8" x14ac:dyDescent="0.25">
      <c r="H12050" s="169"/>
    </row>
    <row r="12051" spans="8:8" x14ac:dyDescent="0.25">
      <c r="H12051" s="169"/>
    </row>
    <row r="12052" spans="8:8" x14ac:dyDescent="0.25">
      <c r="H12052" s="169"/>
    </row>
    <row r="12053" spans="8:8" x14ac:dyDescent="0.25">
      <c r="H12053" s="169"/>
    </row>
    <row r="12054" spans="8:8" x14ac:dyDescent="0.25">
      <c r="H12054" s="169"/>
    </row>
    <row r="12055" spans="8:8" x14ac:dyDescent="0.25">
      <c r="H12055" s="169"/>
    </row>
    <row r="12056" spans="8:8" x14ac:dyDescent="0.25">
      <c r="H12056" s="169"/>
    </row>
    <row r="12057" spans="8:8" x14ac:dyDescent="0.25">
      <c r="H12057" s="169"/>
    </row>
    <row r="12058" spans="8:8" x14ac:dyDescent="0.25">
      <c r="H12058" s="169"/>
    </row>
    <row r="12059" spans="8:8" x14ac:dyDescent="0.25">
      <c r="H12059" s="169"/>
    </row>
    <row r="12060" spans="8:8" x14ac:dyDescent="0.25">
      <c r="H12060" s="169"/>
    </row>
    <row r="12061" spans="8:8" x14ac:dyDescent="0.25">
      <c r="H12061" s="169"/>
    </row>
    <row r="12062" spans="8:8" x14ac:dyDescent="0.25">
      <c r="H12062" s="169"/>
    </row>
    <row r="12063" spans="8:8" x14ac:dyDescent="0.25">
      <c r="H12063" s="169"/>
    </row>
    <row r="12064" spans="8:8" x14ac:dyDescent="0.25">
      <c r="H12064" s="169"/>
    </row>
    <row r="12065" spans="8:8" x14ac:dyDescent="0.25">
      <c r="H12065" s="169"/>
    </row>
    <row r="12066" spans="8:8" x14ac:dyDescent="0.25">
      <c r="H12066" s="169"/>
    </row>
    <row r="12067" spans="8:8" x14ac:dyDescent="0.25">
      <c r="H12067" s="169"/>
    </row>
    <row r="12068" spans="8:8" x14ac:dyDescent="0.25">
      <c r="H12068" s="169"/>
    </row>
    <row r="12069" spans="8:8" x14ac:dyDescent="0.25">
      <c r="H12069" s="169"/>
    </row>
    <row r="12070" spans="8:8" x14ac:dyDescent="0.25">
      <c r="H12070" s="169"/>
    </row>
    <row r="12071" spans="8:8" x14ac:dyDescent="0.25">
      <c r="H12071" s="169"/>
    </row>
    <row r="12072" spans="8:8" x14ac:dyDescent="0.25">
      <c r="H12072" s="169"/>
    </row>
    <row r="12073" spans="8:8" x14ac:dyDescent="0.25">
      <c r="H12073" s="169"/>
    </row>
    <row r="12074" spans="8:8" x14ac:dyDescent="0.25">
      <c r="H12074" s="169"/>
    </row>
    <row r="12075" spans="8:8" x14ac:dyDescent="0.25">
      <c r="H12075" s="169"/>
    </row>
    <row r="12076" spans="8:8" x14ac:dyDescent="0.25">
      <c r="H12076" s="169"/>
    </row>
    <row r="12077" spans="8:8" x14ac:dyDescent="0.25">
      <c r="H12077" s="169"/>
    </row>
    <row r="12078" spans="8:8" x14ac:dyDescent="0.25">
      <c r="H12078" s="169"/>
    </row>
    <row r="12079" spans="8:8" x14ac:dyDescent="0.25">
      <c r="H12079" s="169"/>
    </row>
    <row r="12080" spans="8:8" x14ac:dyDescent="0.25">
      <c r="H12080" s="169"/>
    </row>
    <row r="12081" spans="8:8" x14ac:dyDescent="0.25">
      <c r="H12081" s="169"/>
    </row>
    <row r="12082" spans="8:8" x14ac:dyDescent="0.25">
      <c r="H12082" s="169"/>
    </row>
    <row r="12083" spans="8:8" x14ac:dyDescent="0.25">
      <c r="H12083" s="169"/>
    </row>
    <row r="12084" spans="8:8" x14ac:dyDescent="0.25">
      <c r="H12084" s="169"/>
    </row>
    <row r="12085" spans="8:8" x14ac:dyDescent="0.25">
      <c r="H12085" s="169"/>
    </row>
    <row r="12086" spans="8:8" x14ac:dyDescent="0.25">
      <c r="H12086" s="169"/>
    </row>
    <row r="12087" spans="8:8" x14ac:dyDescent="0.25">
      <c r="H12087" s="169"/>
    </row>
    <row r="12088" spans="8:8" x14ac:dyDescent="0.25">
      <c r="H12088" s="169"/>
    </row>
    <row r="12089" spans="8:8" x14ac:dyDescent="0.25">
      <c r="H12089" s="169"/>
    </row>
    <row r="12090" spans="8:8" x14ac:dyDescent="0.25">
      <c r="H12090" s="169"/>
    </row>
    <row r="12091" spans="8:8" x14ac:dyDescent="0.25">
      <c r="H12091" s="169"/>
    </row>
    <row r="12092" spans="8:8" x14ac:dyDescent="0.25">
      <c r="H12092" s="169"/>
    </row>
    <row r="12093" spans="8:8" x14ac:dyDescent="0.25">
      <c r="H12093" s="169"/>
    </row>
    <row r="12094" spans="8:8" x14ac:dyDescent="0.25">
      <c r="H12094" s="169"/>
    </row>
    <row r="12095" spans="8:8" x14ac:dyDescent="0.25">
      <c r="H12095" s="169"/>
    </row>
    <row r="12096" spans="8:8" x14ac:dyDescent="0.25">
      <c r="H12096" s="169"/>
    </row>
    <row r="12097" spans="8:8" x14ac:dyDescent="0.25">
      <c r="H12097" s="169"/>
    </row>
    <row r="12098" spans="8:8" x14ac:dyDescent="0.25">
      <c r="H12098" s="169"/>
    </row>
    <row r="12099" spans="8:8" x14ac:dyDescent="0.25">
      <c r="H12099" s="169"/>
    </row>
    <row r="12100" spans="8:8" x14ac:dyDescent="0.25">
      <c r="H12100" s="169"/>
    </row>
    <row r="12101" spans="8:8" x14ac:dyDescent="0.25">
      <c r="H12101" s="169"/>
    </row>
    <row r="12102" spans="8:8" x14ac:dyDescent="0.25">
      <c r="H12102" s="169"/>
    </row>
    <row r="12103" spans="8:8" x14ac:dyDescent="0.25">
      <c r="H12103" s="169"/>
    </row>
    <row r="12104" spans="8:8" x14ac:dyDescent="0.25">
      <c r="H12104" s="169"/>
    </row>
    <row r="12105" spans="8:8" x14ac:dyDescent="0.25">
      <c r="H12105" s="169"/>
    </row>
    <row r="12106" spans="8:8" x14ac:dyDescent="0.25">
      <c r="H12106" s="169"/>
    </row>
    <row r="12107" spans="8:8" x14ac:dyDescent="0.25">
      <c r="H12107" s="169"/>
    </row>
    <row r="12108" spans="8:8" x14ac:dyDescent="0.25">
      <c r="H12108" s="169"/>
    </row>
    <row r="12109" spans="8:8" x14ac:dyDescent="0.25">
      <c r="H12109" s="169"/>
    </row>
    <row r="12110" spans="8:8" x14ac:dyDescent="0.25">
      <c r="H12110" s="169"/>
    </row>
    <row r="12111" spans="8:8" x14ac:dyDescent="0.25">
      <c r="H12111" s="169"/>
    </row>
    <row r="12112" spans="8:8" x14ac:dyDescent="0.25">
      <c r="H12112" s="169"/>
    </row>
    <row r="12113" spans="8:8" x14ac:dyDescent="0.25">
      <c r="H12113" s="169"/>
    </row>
    <row r="12114" spans="8:8" x14ac:dyDescent="0.25">
      <c r="H12114" s="169"/>
    </row>
    <row r="12115" spans="8:8" x14ac:dyDescent="0.25">
      <c r="H12115" s="169"/>
    </row>
    <row r="12116" spans="8:8" x14ac:dyDescent="0.25">
      <c r="H12116" s="169"/>
    </row>
    <row r="12117" spans="8:8" x14ac:dyDescent="0.25">
      <c r="H12117" s="169"/>
    </row>
    <row r="12118" spans="8:8" x14ac:dyDescent="0.25">
      <c r="H12118" s="169"/>
    </row>
    <row r="12119" spans="8:8" x14ac:dyDescent="0.25">
      <c r="H12119" s="169"/>
    </row>
    <row r="12120" spans="8:8" x14ac:dyDescent="0.25">
      <c r="H12120" s="169"/>
    </row>
    <row r="12121" spans="8:8" x14ac:dyDescent="0.25">
      <c r="H12121" s="169"/>
    </row>
    <row r="12122" spans="8:8" x14ac:dyDescent="0.25">
      <c r="H12122" s="169"/>
    </row>
    <row r="12123" spans="8:8" x14ac:dyDescent="0.25">
      <c r="H12123" s="169"/>
    </row>
    <row r="12124" spans="8:8" x14ac:dyDescent="0.25">
      <c r="H12124" s="169"/>
    </row>
    <row r="12125" spans="8:8" x14ac:dyDescent="0.25">
      <c r="H12125" s="169"/>
    </row>
    <row r="12126" spans="8:8" x14ac:dyDescent="0.25">
      <c r="H12126" s="169"/>
    </row>
    <row r="12127" spans="8:8" x14ac:dyDescent="0.25">
      <c r="H12127" s="169"/>
    </row>
    <row r="12128" spans="8:8" x14ac:dyDescent="0.25">
      <c r="H12128" s="169"/>
    </row>
    <row r="12129" spans="8:8" x14ac:dyDescent="0.25">
      <c r="H12129" s="169"/>
    </row>
    <row r="12130" spans="8:8" x14ac:dyDescent="0.25">
      <c r="H12130" s="169"/>
    </row>
    <row r="12131" spans="8:8" x14ac:dyDescent="0.25">
      <c r="H12131" s="169"/>
    </row>
    <row r="12132" spans="8:8" x14ac:dyDescent="0.25">
      <c r="H12132" s="169"/>
    </row>
    <row r="12133" spans="8:8" x14ac:dyDescent="0.25">
      <c r="H12133" s="169"/>
    </row>
    <row r="12134" spans="8:8" x14ac:dyDescent="0.25">
      <c r="H12134" s="169"/>
    </row>
    <row r="12135" spans="8:8" x14ac:dyDescent="0.25">
      <c r="H12135" s="169"/>
    </row>
    <row r="12136" spans="8:8" x14ac:dyDescent="0.25">
      <c r="H12136" s="169"/>
    </row>
    <row r="12137" spans="8:8" x14ac:dyDescent="0.25">
      <c r="H12137" s="169"/>
    </row>
    <row r="12138" spans="8:8" x14ac:dyDescent="0.25">
      <c r="H12138" s="169"/>
    </row>
    <row r="12139" spans="8:8" x14ac:dyDescent="0.25">
      <c r="H12139" s="169"/>
    </row>
    <row r="12140" spans="8:8" x14ac:dyDescent="0.25">
      <c r="H12140" s="169"/>
    </row>
    <row r="12141" spans="8:8" x14ac:dyDescent="0.25">
      <c r="H12141" s="169"/>
    </row>
    <row r="12142" spans="8:8" x14ac:dyDescent="0.25">
      <c r="H12142" s="169"/>
    </row>
    <row r="12143" spans="8:8" x14ac:dyDescent="0.25">
      <c r="H12143" s="169"/>
    </row>
    <row r="12144" spans="8:8" x14ac:dyDescent="0.25">
      <c r="H12144" s="169"/>
    </row>
    <row r="12145" spans="8:8" x14ac:dyDescent="0.25">
      <c r="H12145" s="169"/>
    </row>
    <row r="12146" spans="8:8" x14ac:dyDescent="0.25">
      <c r="H12146" s="169"/>
    </row>
    <row r="12147" spans="8:8" x14ac:dyDescent="0.25">
      <c r="H12147" s="169"/>
    </row>
    <row r="12148" spans="8:8" x14ac:dyDescent="0.25">
      <c r="H12148" s="169"/>
    </row>
    <row r="12149" spans="8:8" x14ac:dyDescent="0.25">
      <c r="H12149" s="169"/>
    </row>
    <row r="12150" spans="8:8" x14ac:dyDescent="0.25">
      <c r="H12150" s="169"/>
    </row>
    <row r="12151" spans="8:8" x14ac:dyDescent="0.25">
      <c r="H12151" s="169"/>
    </row>
    <row r="12152" spans="8:8" x14ac:dyDescent="0.25">
      <c r="H12152" s="169"/>
    </row>
    <row r="12153" spans="8:8" x14ac:dyDescent="0.25">
      <c r="H12153" s="169"/>
    </row>
    <row r="12154" spans="8:8" x14ac:dyDescent="0.25">
      <c r="H12154" s="169"/>
    </row>
    <row r="12155" spans="8:8" x14ac:dyDescent="0.25">
      <c r="H12155" s="169"/>
    </row>
    <row r="12156" spans="8:8" x14ac:dyDescent="0.25">
      <c r="H12156" s="169"/>
    </row>
    <row r="12157" spans="8:8" x14ac:dyDescent="0.25">
      <c r="H12157" s="169"/>
    </row>
    <row r="12158" spans="8:8" x14ac:dyDescent="0.25">
      <c r="H12158" s="169"/>
    </row>
    <row r="12159" spans="8:8" x14ac:dyDescent="0.25">
      <c r="H12159" s="169"/>
    </row>
    <row r="12160" spans="8:8" x14ac:dyDescent="0.25">
      <c r="H12160" s="169"/>
    </row>
    <row r="12161" spans="8:8" x14ac:dyDescent="0.25">
      <c r="H12161" s="169"/>
    </row>
    <row r="12162" spans="8:8" x14ac:dyDescent="0.25">
      <c r="H12162" s="169"/>
    </row>
    <row r="12163" spans="8:8" x14ac:dyDescent="0.25">
      <c r="H12163" s="169"/>
    </row>
    <row r="12164" spans="8:8" x14ac:dyDescent="0.25">
      <c r="H12164" s="169"/>
    </row>
    <row r="12165" spans="8:8" x14ac:dyDescent="0.25">
      <c r="H12165" s="169"/>
    </row>
    <row r="12166" spans="8:8" x14ac:dyDescent="0.25">
      <c r="H12166" s="169"/>
    </row>
    <row r="12167" spans="8:8" x14ac:dyDescent="0.25">
      <c r="H12167" s="169"/>
    </row>
    <row r="12168" spans="8:8" x14ac:dyDescent="0.25">
      <c r="H12168" s="169"/>
    </row>
    <row r="12169" spans="8:8" x14ac:dyDescent="0.25">
      <c r="H12169" s="169"/>
    </row>
    <row r="12170" spans="8:8" x14ac:dyDescent="0.25">
      <c r="H12170" s="169"/>
    </row>
    <row r="12171" spans="8:8" x14ac:dyDescent="0.25">
      <c r="H12171" s="169"/>
    </row>
    <row r="12172" spans="8:8" x14ac:dyDescent="0.25">
      <c r="H12172" s="169"/>
    </row>
    <row r="12173" spans="8:8" x14ac:dyDescent="0.25">
      <c r="H12173" s="169"/>
    </row>
    <row r="12174" spans="8:8" x14ac:dyDescent="0.25">
      <c r="H12174" s="169"/>
    </row>
    <row r="12175" spans="8:8" x14ac:dyDescent="0.25">
      <c r="H12175" s="169"/>
    </row>
    <row r="12176" spans="8:8" x14ac:dyDescent="0.25">
      <c r="H12176" s="169"/>
    </row>
    <row r="12177" spans="8:8" x14ac:dyDescent="0.25">
      <c r="H12177" s="169"/>
    </row>
    <row r="12178" spans="8:8" x14ac:dyDescent="0.25">
      <c r="H12178" s="169"/>
    </row>
    <row r="12179" spans="8:8" x14ac:dyDescent="0.25">
      <c r="H12179" s="169"/>
    </row>
    <row r="12180" spans="8:8" x14ac:dyDescent="0.25">
      <c r="H12180" s="169"/>
    </row>
    <row r="12181" spans="8:8" x14ac:dyDescent="0.25">
      <c r="H12181" s="169"/>
    </row>
    <row r="12182" spans="8:8" x14ac:dyDescent="0.25">
      <c r="H12182" s="169"/>
    </row>
    <row r="12183" spans="8:8" x14ac:dyDescent="0.25">
      <c r="H12183" s="169"/>
    </row>
    <row r="12184" spans="8:8" x14ac:dyDescent="0.25">
      <c r="H12184" s="169"/>
    </row>
    <row r="12185" spans="8:8" x14ac:dyDescent="0.25">
      <c r="H12185" s="169"/>
    </row>
    <row r="12186" spans="8:8" x14ac:dyDescent="0.25">
      <c r="H12186" s="169"/>
    </row>
    <row r="12187" spans="8:8" x14ac:dyDescent="0.25">
      <c r="H12187" s="169"/>
    </row>
    <row r="12188" spans="8:8" x14ac:dyDescent="0.25">
      <c r="H12188" s="169"/>
    </row>
    <row r="12189" spans="8:8" x14ac:dyDescent="0.25">
      <c r="H12189" s="169"/>
    </row>
    <row r="12190" spans="8:8" x14ac:dyDescent="0.25">
      <c r="H12190" s="169"/>
    </row>
    <row r="12191" spans="8:8" x14ac:dyDescent="0.25">
      <c r="H12191" s="169"/>
    </row>
    <row r="12192" spans="8:8" x14ac:dyDescent="0.25">
      <c r="H12192" s="169"/>
    </row>
    <row r="12193" spans="8:8" x14ac:dyDescent="0.25">
      <c r="H12193" s="169"/>
    </row>
    <row r="12194" spans="8:8" x14ac:dyDescent="0.25">
      <c r="H12194" s="169"/>
    </row>
    <row r="12195" spans="8:8" x14ac:dyDescent="0.25">
      <c r="H12195" s="169"/>
    </row>
    <row r="12196" spans="8:8" x14ac:dyDescent="0.25">
      <c r="H12196" s="169"/>
    </row>
    <row r="12197" spans="8:8" x14ac:dyDescent="0.25">
      <c r="H12197" s="169"/>
    </row>
    <row r="12198" spans="8:8" x14ac:dyDescent="0.25">
      <c r="H12198" s="169"/>
    </row>
    <row r="12199" spans="8:8" x14ac:dyDescent="0.25">
      <c r="H12199" s="169"/>
    </row>
    <row r="12200" spans="8:8" x14ac:dyDescent="0.25">
      <c r="H12200" s="169"/>
    </row>
    <row r="12201" spans="8:8" x14ac:dyDescent="0.25">
      <c r="H12201" s="169"/>
    </row>
    <row r="12202" spans="8:8" x14ac:dyDescent="0.25">
      <c r="H12202" s="169"/>
    </row>
    <row r="12203" spans="8:8" x14ac:dyDescent="0.25">
      <c r="H12203" s="169"/>
    </row>
    <row r="12204" spans="8:8" x14ac:dyDescent="0.25">
      <c r="H12204" s="169"/>
    </row>
    <row r="12205" spans="8:8" x14ac:dyDescent="0.25">
      <c r="H12205" s="169"/>
    </row>
    <row r="12206" spans="8:8" x14ac:dyDescent="0.25">
      <c r="H12206" s="169"/>
    </row>
    <row r="12207" spans="8:8" x14ac:dyDescent="0.25">
      <c r="H12207" s="169"/>
    </row>
    <row r="12208" spans="8:8" x14ac:dyDescent="0.25">
      <c r="H12208" s="169"/>
    </row>
    <row r="12209" spans="8:8" x14ac:dyDescent="0.25">
      <c r="H12209" s="169"/>
    </row>
    <row r="12210" spans="8:8" x14ac:dyDescent="0.25">
      <c r="H12210" s="169"/>
    </row>
    <row r="12211" spans="8:8" x14ac:dyDescent="0.25">
      <c r="H12211" s="169"/>
    </row>
    <row r="12212" spans="8:8" x14ac:dyDescent="0.25">
      <c r="H12212" s="169"/>
    </row>
    <row r="12213" spans="8:8" x14ac:dyDescent="0.25">
      <c r="H12213" s="169"/>
    </row>
    <row r="12214" spans="8:8" x14ac:dyDescent="0.25">
      <c r="H12214" s="169"/>
    </row>
    <row r="12215" spans="8:8" x14ac:dyDescent="0.25">
      <c r="H12215" s="169"/>
    </row>
    <row r="12216" spans="8:8" x14ac:dyDescent="0.25">
      <c r="H12216" s="169"/>
    </row>
    <row r="12217" spans="8:8" x14ac:dyDescent="0.25">
      <c r="H12217" s="169"/>
    </row>
    <row r="12218" spans="8:8" x14ac:dyDescent="0.25">
      <c r="H12218" s="169"/>
    </row>
    <row r="12219" spans="8:8" x14ac:dyDescent="0.25">
      <c r="H12219" s="169"/>
    </row>
    <row r="12220" spans="8:8" x14ac:dyDescent="0.25">
      <c r="H12220" s="169"/>
    </row>
    <row r="12221" spans="8:8" x14ac:dyDescent="0.25">
      <c r="H12221" s="169"/>
    </row>
    <row r="12222" spans="8:8" x14ac:dyDescent="0.25">
      <c r="H12222" s="169"/>
    </row>
    <row r="12223" spans="8:8" x14ac:dyDescent="0.25">
      <c r="H12223" s="169"/>
    </row>
    <row r="12224" spans="8:8" x14ac:dyDescent="0.25">
      <c r="H12224" s="169"/>
    </row>
    <row r="12225" spans="8:8" x14ac:dyDescent="0.25">
      <c r="H12225" s="169"/>
    </row>
    <row r="12226" spans="8:8" x14ac:dyDescent="0.25">
      <c r="H12226" s="169"/>
    </row>
    <row r="12227" spans="8:8" x14ac:dyDescent="0.25">
      <c r="H12227" s="169"/>
    </row>
    <row r="12228" spans="8:8" x14ac:dyDescent="0.25">
      <c r="H12228" s="169"/>
    </row>
    <row r="12229" spans="8:8" x14ac:dyDescent="0.25">
      <c r="H12229" s="169"/>
    </row>
    <row r="12230" spans="8:8" x14ac:dyDescent="0.25">
      <c r="H12230" s="169"/>
    </row>
    <row r="12231" spans="8:8" x14ac:dyDescent="0.25">
      <c r="H12231" s="169"/>
    </row>
    <row r="12232" spans="8:8" x14ac:dyDescent="0.25">
      <c r="H12232" s="169"/>
    </row>
    <row r="12233" spans="8:8" x14ac:dyDescent="0.25">
      <c r="H12233" s="169"/>
    </row>
    <row r="12234" spans="8:8" x14ac:dyDescent="0.25">
      <c r="H12234" s="169"/>
    </row>
    <row r="12235" spans="8:8" x14ac:dyDescent="0.25">
      <c r="H12235" s="169"/>
    </row>
    <row r="12236" spans="8:8" x14ac:dyDescent="0.25">
      <c r="H12236" s="169"/>
    </row>
    <row r="12237" spans="8:8" x14ac:dyDescent="0.25">
      <c r="H12237" s="169"/>
    </row>
    <row r="12238" spans="8:8" x14ac:dyDescent="0.25">
      <c r="H12238" s="169"/>
    </row>
    <row r="12239" spans="8:8" x14ac:dyDescent="0.25">
      <c r="H12239" s="169"/>
    </row>
    <row r="12240" spans="8:8" x14ac:dyDescent="0.25">
      <c r="H12240" s="169"/>
    </row>
    <row r="12241" spans="8:8" x14ac:dyDescent="0.25">
      <c r="H12241" s="169"/>
    </row>
    <row r="12242" spans="8:8" x14ac:dyDescent="0.25">
      <c r="H12242" s="169"/>
    </row>
    <row r="12243" spans="8:8" x14ac:dyDescent="0.25">
      <c r="H12243" s="169"/>
    </row>
    <row r="12244" spans="8:8" x14ac:dyDescent="0.25">
      <c r="H12244" s="169"/>
    </row>
    <row r="12245" spans="8:8" x14ac:dyDescent="0.25">
      <c r="H12245" s="169"/>
    </row>
    <row r="12246" spans="8:8" x14ac:dyDescent="0.25">
      <c r="H12246" s="169"/>
    </row>
    <row r="12247" spans="8:8" x14ac:dyDescent="0.25">
      <c r="H12247" s="169"/>
    </row>
    <row r="12248" spans="8:8" x14ac:dyDescent="0.25">
      <c r="H12248" s="169"/>
    </row>
    <row r="12249" spans="8:8" x14ac:dyDescent="0.25">
      <c r="H12249" s="169"/>
    </row>
    <row r="12250" spans="8:8" x14ac:dyDescent="0.25">
      <c r="H12250" s="169"/>
    </row>
    <row r="12251" spans="8:8" x14ac:dyDescent="0.25">
      <c r="H12251" s="169"/>
    </row>
    <row r="12252" spans="8:8" x14ac:dyDescent="0.25">
      <c r="H12252" s="169"/>
    </row>
    <row r="12253" spans="8:8" x14ac:dyDescent="0.25">
      <c r="H12253" s="169"/>
    </row>
    <row r="12254" spans="8:8" x14ac:dyDescent="0.25">
      <c r="H12254" s="169"/>
    </row>
    <row r="12255" spans="8:8" x14ac:dyDescent="0.25">
      <c r="H12255" s="169"/>
    </row>
    <row r="12256" spans="8:8" x14ac:dyDescent="0.25">
      <c r="H12256" s="169"/>
    </row>
    <row r="12257" spans="8:8" x14ac:dyDescent="0.25">
      <c r="H12257" s="169"/>
    </row>
    <row r="12258" spans="8:8" x14ac:dyDescent="0.25">
      <c r="H12258" s="169"/>
    </row>
    <row r="12259" spans="8:8" x14ac:dyDescent="0.25">
      <c r="H12259" s="169"/>
    </row>
    <row r="12260" spans="8:8" x14ac:dyDescent="0.25">
      <c r="H12260" s="169"/>
    </row>
    <row r="12261" spans="8:8" x14ac:dyDescent="0.25">
      <c r="H12261" s="169"/>
    </row>
    <row r="12262" spans="8:8" x14ac:dyDescent="0.25">
      <c r="H12262" s="169"/>
    </row>
    <row r="12263" spans="8:8" x14ac:dyDescent="0.25">
      <c r="H12263" s="169"/>
    </row>
    <row r="12264" spans="8:8" x14ac:dyDescent="0.25">
      <c r="H12264" s="169"/>
    </row>
    <row r="12265" spans="8:8" x14ac:dyDescent="0.25">
      <c r="H12265" s="169"/>
    </row>
    <row r="12266" spans="8:8" x14ac:dyDescent="0.25">
      <c r="H12266" s="169"/>
    </row>
    <row r="12267" spans="8:8" x14ac:dyDescent="0.25">
      <c r="H12267" s="169"/>
    </row>
    <row r="12268" spans="8:8" x14ac:dyDescent="0.25">
      <c r="H12268" s="169"/>
    </row>
    <row r="12269" spans="8:8" x14ac:dyDescent="0.25">
      <c r="H12269" s="169"/>
    </row>
    <row r="12270" spans="8:8" x14ac:dyDescent="0.25">
      <c r="H12270" s="169"/>
    </row>
    <row r="12271" spans="8:8" x14ac:dyDescent="0.25">
      <c r="H12271" s="169"/>
    </row>
    <row r="12272" spans="8:8" x14ac:dyDescent="0.25">
      <c r="H12272" s="169"/>
    </row>
    <row r="12273" spans="8:8" x14ac:dyDescent="0.25">
      <c r="H12273" s="169"/>
    </row>
    <row r="12274" spans="8:8" x14ac:dyDescent="0.25">
      <c r="H12274" s="169"/>
    </row>
    <row r="12275" spans="8:8" x14ac:dyDescent="0.25">
      <c r="H12275" s="169"/>
    </row>
    <row r="12276" spans="8:8" x14ac:dyDescent="0.25">
      <c r="H12276" s="169"/>
    </row>
    <row r="12277" spans="8:8" x14ac:dyDescent="0.25">
      <c r="H12277" s="169"/>
    </row>
    <row r="12278" spans="8:8" x14ac:dyDescent="0.25">
      <c r="H12278" s="169"/>
    </row>
    <row r="12279" spans="8:8" x14ac:dyDescent="0.25">
      <c r="H12279" s="169"/>
    </row>
    <row r="12280" spans="8:8" x14ac:dyDescent="0.25">
      <c r="H12280" s="169"/>
    </row>
    <row r="12281" spans="8:8" x14ac:dyDescent="0.25">
      <c r="H12281" s="169"/>
    </row>
    <row r="12282" spans="8:8" x14ac:dyDescent="0.25">
      <c r="H12282" s="169"/>
    </row>
    <row r="12283" spans="8:8" x14ac:dyDescent="0.25">
      <c r="H12283" s="169"/>
    </row>
    <row r="12284" spans="8:8" x14ac:dyDescent="0.25">
      <c r="H12284" s="169"/>
    </row>
    <row r="12285" spans="8:8" x14ac:dyDescent="0.25">
      <c r="H12285" s="169"/>
    </row>
    <row r="12286" spans="8:8" x14ac:dyDescent="0.25">
      <c r="H12286" s="169"/>
    </row>
    <row r="12287" spans="8:8" x14ac:dyDescent="0.25">
      <c r="H12287" s="169"/>
    </row>
    <row r="12288" spans="8:8" x14ac:dyDescent="0.25">
      <c r="H12288" s="169"/>
    </row>
    <row r="12289" spans="8:8" x14ac:dyDescent="0.25">
      <c r="H12289" s="169"/>
    </row>
    <row r="12290" spans="8:8" x14ac:dyDescent="0.25">
      <c r="H12290" s="169"/>
    </row>
    <row r="12291" spans="8:8" x14ac:dyDescent="0.25">
      <c r="H12291" s="169"/>
    </row>
    <row r="12292" spans="8:8" x14ac:dyDescent="0.25">
      <c r="H12292" s="169"/>
    </row>
    <row r="12293" spans="8:8" x14ac:dyDescent="0.25">
      <c r="H12293" s="169"/>
    </row>
    <row r="12294" spans="8:8" x14ac:dyDescent="0.25">
      <c r="H12294" s="169"/>
    </row>
    <row r="12295" spans="8:8" x14ac:dyDescent="0.25">
      <c r="H12295" s="169"/>
    </row>
    <row r="12296" spans="8:8" x14ac:dyDescent="0.25">
      <c r="H12296" s="169"/>
    </row>
    <row r="12297" spans="8:8" x14ac:dyDescent="0.25">
      <c r="H12297" s="169"/>
    </row>
    <row r="12298" spans="8:8" x14ac:dyDescent="0.25">
      <c r="H12298" s="169"/>
    </row>
    <row r="12299" spans="8:8" x14ac:dyDescent="0.25">
      <c r="H12299" s="169"/>
    </row>
    <row r="12300" spans="8:8" x14ac:dyDescent="0.25">
      <c r="H12300" s="169"/>
    </row>
    <row r="12301" spans="8:8" x14ac:dyDescent="0.25">
      <c r="H12301" s="169"/>
    </row>
    <row r="12302" spans="8:8" x14ac:dyDescent="0.25">
      <c r="H12302" s="169"/>
    </row>
    <row r="12303" spans="8:8" x14ac:dyDescent="0.25">
      <c r="H12303" s="169"/>
    </row>
    <row r="12304" spans="8:8" x14ac:dyDescent="0.25">
      <c r="H12304" s="169"/>
    </row>
    <row r="12305" spans="8:8" x14ac:dyDescent="0.25">
      <c r="H12305" s="169"/>
    </row>
    <row r="12306" spans="8:8" x14ac:dyDescent="0.25">
      <c r="H12306" s="169"/>
    </row>
    <row r="12307" spans="8:8" x14ac:dyDescent="0.25">
      <c r="H12307" s="169"/>
    </row>
    <row r="12308" spans="8:8" x14ac:dyDescent="0.25">
      <c r="H12308" s="169"/>
    </row>
    <row r="12309" spans="8:8" x14ac:dyDescent="0.25">
      <c r="H12309" s="169"/>
    </row>
    <row r="12310" spans="8:8" x14ac:dyDescent="0.25">
      <c r="H12310" s="169"/>
    </row>
    <row r="12311" spans="8:8" x14ac:dyDescent="0.25">
      <c r="H12311" s="169"/>
    </row>
    <row r="12312" spans="8:8" x14ac:dyDescent="0.25">
      <c r="H12312" s="169"/>
    </row>
    <row r="12313" spans="8:8" x14ac:dyDescent="0.25">
      <c r="H12313" s="169"/>
    </row>
    <row r="12314" spans="8:8" x14ac:dyDescent="0.25">
      <c r="H12314" s="169"/>
    </row>
    <row r="12315" spans="8:8" x14ac:dyDescent="0.25">
      <c r="H12315" s="169"/>
    </row>
    <row r="12316" spans="8:8" x14ac:dyDescent="0.25">
      <c r="H12316" s="169"/>
    </row>
    <row r="12317" spans="8:8" x14ac:dyDescent="0.25">
      <c r="H12317" s="169"/>
    </row>
    <row r="12318" spans="8:8" x14ac:dyDescent="0.25">
      <c r="H12318" s="169"/>
    </row>
    <row r="12319" spans="8:8" x14ac:dyDescent="0.25">
      <c r="H12319" s="169"/>
    </row>
    <row r="12320" spans="8:8" x14ac:dyDescent="0.25">
      <c r="H12320" s="169"/>
    </row>
    <row r="12321" spans="8:8" x14ac:dyDescent="0.25">
      <c r="H12321" s="169"/>
    </row>
    <row r="12322" spans="8:8" x14ac:dyDescent="0.25">
      <c r="H12322" s="169"/>
    </row>
    <row r="12323" spans="8:8" x14ac:dyDescent="0.25">
      <c r="H12323" s="169"/>
    </row>
    <row r="12324" spans="8:8" x14ac:dyDescent="0.25">
      <c r="H12324" s="169"/>
    </row>
    <row r="12325" spans="8:8" x14ac:dyDescent="0.25">
      <c r="H12325" s="169"/>
    </row>
    <row r="12326" spans="8:8" x14ac:dyDescent="0.25">
      <c r="H12326" s="169"/>
    </row>
    <row r="12327" spans="8:8" x14ac:dyDescent="0.25">
      <c r="H12327" s="169"/>
    </row>
    <row r="12328" spans="8:8" x14ac:dyDescent="0.25">
      <c r="H12328" s="169"/>
    </row>
    <row r="12329" spans="8:8" x14ac:dyDescent="0.25">
      <c r="H12329" s="169"/>
    </row>
    <row r="12330" spans="8:8" x14ac:dyDescent="0.25">
      <c r="H12330" s="169"/>
    </row>
    <row r="12331" spans="8:8" x14ac:dyDescent="0.25">
      <c r="H12331" s="169"/>
    </row>
    <row r="12332" spans="8:8" x14ac:dyDescent="0.25">
      <c r="H12332" s="169"/>
    </row>
    <row r="12333" spans="8:8" x14ac:dyDescent="0.25">
      <c r="H12333" s="169"/>
    </row>
    <row r="12334" spans="8:8" x14ac:dyDescent="0.25">
      <c r="H12334" s="169"/>
    </row>
    <row r="12335" spans="8:8" x14ac:dyDescent="0.25">
      <c r="H12335" s="169"/>
    </row>
    <row r="12336" spans="8:8" x14ac:dyDescent="0.25">
      <c r="H12336" s="169"/>
    </row>
    <row r="12337" spans="8:8" x14ac:dyDescent="0.25">
      <c r="H12337" s="169"/>
    </row>
    <row r="12338" spans="8:8" x14ac:dyDescent="0.25">
      <c r="H12338" s="169"/>
    </row>
    <row r="12339" spans="8:8" x14ac:dyDescent="0.25">
      <c r="H12339" s="169"/>
    </row>
    <row r="12340" spans="8:8" x14ac:dyDescent="0.25">
      <c r="H12340" s="169"/>
    </row>
    <row r="12341" spans="8:8" x14ac:dyDescent="0.25">
      <c r="H12341" s="169"/>
    </row>
    <row r="12342" spans="8:8" x14ac:dyDescent="0.25">
      <c r="H12342" s="169"/>
    </row>
    <row r="12343" spans="8:8" x14ac:dyDescent="0.25">
      <c r="H12343" s="169"/>
    </row>
    <row r="12344" spans="8:8" x14ac:dyDescent="0.25">
      <c r="H12344" s="169"/>
    </row>
    <row r="12345" spans="8:8" x14ac:dyDescent="0.25">
      <c r="H12345" s="169"/>
    </row>
    <row r="12346" spans="8:8" x14ac:dyDescent="0.25">
      <c r="H12346" s="169"/>
    </row>
    <row r="12347" spans="8:8" x14ac:dyDescent="0.25">
      <c r="H12347" s="169"/>
    </row>
    <row r="12348" spans="8:8" x14ac:dyDescent="0.25">
      <c r="H12348" s="169"/>
    </row>
    <row r="12349" spans="8:8" x14ac:dyDescent="0.25">
      <c r="H12349" s="169"/>
    </row>
    <row r="12350" spans="8:8" x14ac:dyDescent="0.25">
      <c r="H12350" s="169"/>
    </row>
    <row r="12351" spans="8:8" x14ac:dyDescent="0.25">
      <c r="H12351" s="169"/>
    </row>
    <row r="12352" spans="8:8" x14ac:dyDescent="0.25">
      <c r="H12352" s="169"/>
    </row>
    <row r="12353" spans="8:8" x14ac:dyDescent="0.25">
      <c r="H12353" s="169"/>
    </row>
    <row r="12354" spans="8:8" x14ac:dyDescent="0.25">
      <c r="H12354" s="169"/>
    </row>
    <row r="12355" spans="8:8" x14ac:dyDescent="0.25">
      <c r="H12355" s="169"/>
    </row>
    <row r="12356" spans="8:8" x14ac:dyDescent="0.25">
      <c r="H12356" s="169"/>
    </row>
    <row r="12357" spans="8:8" x14ac:dyDescent="0.25">
      <c r="H12357" s="169"/>
    </row>
    <row r="12358" spans="8:8" x14ac:dyDescent="0.25">
      <c r="H12358" s="169"/>
    </row>
    <row r="12359" spans="8:8" x14ac:dyDescent="0.25">
      <c r="H12359" s="169"/>
    </row>
    <row r="12360" spans="8:8" x14ac:dyDescent="0.25">
      <c r="H12360" s="169"/>
    </row>
    <row r="12361" spans="8:8" x14ac:dyDescent="0.25">
      <c r="H12361" s="169"/>
    </row>
    <row r="12362" spans="8:8" x14ac:dyDescent="0.25">
      <c r="H12362" s="169"/>
    </row>
    <row r="12363" spans="8:8" x14ac:dyDescent="0.25">
      <c r="H12363" s="169"/>
    </row>
    <row r="12364" spans="8:8" x14ac:dyDescent="0.25">
      <c r="H12364" s="169"/>
    </row>
    <row r="12365" spans="8:8" x14ac:dyDescent="0.25">
      <c r="H12365" s="169"/>
    </row>
    <row r="12366" spans="8:8" x14ac:dyDescent="0.25">
      <c r="H12366" s="169"/>
    </row>
    <row r="12367" spans="8:8" x14ac:dyDescent="0.25">
      <c r="H12367" s="169"/>
    </row>
    <row r="12368" spans="8:8" x14ac:dyDescent="0.25">
      <c r="H12368" s="169"/>
    </row>
    <row r="12369" spans="8:8" x14ac:dyDescent="0.25">
      <c r="H12369" s="169"/>
    </row>
    <row r="12370" spans="8:8" x14ac:dyDescent="0.25">
      <c r="H12370" s="169"/>
    </row>
    <row r="12371" spans="8:8" x14ac:dyDescent="0.25">
      <c r="H12371" s="169"/>
    </row>
    <row r="12372" spans="8:8" x14ac:dyDescent="0.25">
      <c r="H12372" s="169"/>
    </row>
    <row r="12373" spans="8:8" x14ac:dyDescent="0.25">
      <c r="H12373" s="169"/>
    </row>
    <row r="12374" spans="8:8" x14ac:dyDescent="0.25">
      <c r="H12374" s="169"/>
    </row>
    <row r="12375" spans="8:8" x14ac:dyDescent="0.25">
      <c r="H12375" s="169"/>
    </row>
    <row r="12376" spans="8:8" x14ac:dyDescent="0.25">
      <c r="H12376" s="169"/>
    </row>
    <row r="12377" spans="8:8" x14ac:dyDescent="0.25">
      <c r="H12377" s="169"/>
    </row>
    <row r="12378" spans="8:8" x14ac:dyDescent="0.25">
      <c r="H12378" s="169"/>
    </row>
    <row r="12379" spans="8:8" x14ac:dyDescent="0.25">
      <c r="H12379" s="169"/>
    </row>
    <row r="12380" spans="8:8" x14ac:dyDescent="0.25">
      <c r="H12380" s="169"/>
    </row>
    <row r="12381" spans="8:8" x14ac:dyDescent="0.25">
      <c r="H12381" s="169"/>
    </row>
    <row r="12382" spans="8:8" x14ac:dyDescent="0.25">
      <c r="H12382" s="169"/>
    </row>
    <row r="12383" spans="8:8" x14ac:dyDescent="0.25">
      <c r="H12383" s="169"/>
    </row>
    <row r="12384" spans="8:8" x14ac:dyDescent="0.25">
      <c r="H12384" s="169"/>
    </row>
    <row r="12385" spans="8:8" x14ac:dyDescent="0.25">
      <c r="H12385" s="169"/>
    </row>
    <row r="12386" spans="8:8" x14ac:dyDescent="0.25">
      <c r="H12386" s="169"/>
    </row>
    <row r="12387" spans="8:8" x14ac:dyDescent="0.25">
      <c r="H12387" s="169"/>
    </row>
    <row r="12388" spans="8:8" x14ac:dyDescent="0.25">
      <c r="H12388" s="169"/>
    </row>
    <row r="12389" spans="8:8" x14ac:dyDescent="0.25">
      <c r="H12389" s="169"/>
    </row>
    <row r="12390" spans="8:8" x14ac:dyDescent="0.25">
      <c r="H12390" s="169"/>
    </row>
    <row r="12391" spans="8:8" x14ac:dyDescent="0.25">
      <c r="H12391" s="169"/>
    </row>
    <row r="12392" spans="8:8" x14ac:dyDescent="0.25">
      <c r="H12392" s="169"/>
    </row>
    <row r="12393" spans="8:8" x14ac:dyDescent="0.25">
      <c r="H12393" s="169"/>
    </row>
    <row r="12394" spans="8:8" x14ac:dyDescent="0.25">
      <c r="H12394" s="169"/>
    </row>
    <row r="12395" spans="8:8" x14ac:dyDescent="0.25">
      <c r="H12395" s="169"/>
    </row>
    <row r="12396" spans="8:8" x14ac:dyDescent="0.25">
      <c r="H12396" s="169"/>
    </row>
    <row r="12397" spans="8:8" x14ac:dyDescent="0.25">
      <c r="H12397" s="169"/>
    </row>
    <row r="12398" spans="8:8" x14ac:dyDescent="0.25">
      <c r="H12398" s="169"/>
    </row>
    <row r="12399" spans="8:8" x14ac:dyDescent="0.25">
      <c r="H12399" s="169"/>
    </row>
    <row r="12400" spans="8:8" x14ac:dyDescent="0.25">
      <c r="H12400" s="169"/>
    </row>
    <row r="12401" spans="8:8" x14ac:dyDescent="0.25">
      <c r="H12401" s="169"/>
    </row>
    <row r="12402" spans="8:8" x14ac:dyDescent="0.25">
      <c r="H12402" s="169"/>
    </row>
    <row r="12403" spans="8:8" x14ac:dyDescent="0.25">
      <c r="H12403" s="169"/>
    </row>
    <row r="12404" spans="8:8" x14ac:dyDescent="0.25">
      <c r="H12404" s="169"/>
    </row>
    <row r="12405" spans="8:8" x14ac:dyDescent="0.25">
      <c r="H12405" s="169"/>
    </row>
    <row r="12406" spans="8:8" x14ac:dyDescent="0.25">
      <c r="H12406" s="169"/>
    </row>
    <row r="12407" spans="8:8" x14ac:dyDescent="0.25">
      <c r="H12407" s="169"/>
    </row>
    <row r="12408" spans="8:8" x14ac:dyDescent="0.25">
      <c r="H12408" s="169"/>
    </row>
    <row r="12409" spans="8:8" x14ac:dyDescent="0.25">
      <c r="H12409" s="169"/>
    </row>
    <row r="12410" spans="8:8" x14ac:dyDescent="0.25">
      <c r="H12410" s="169"/>
    </row>
    <row r="12411" spans="8:8" x14ac:dyDescent="0.25">
      <c r="H12411" s="169"/>
    </row>
    <row r="12412" spans="8:8" x14ac:dyDescent="0.25">
      <c r="H12412" s="169"/>
    </row>
    <row r="12413" spans="8:8" x14ac:dyDescent="0.25">
      <c r="H12413" s="169"/>
    </row>
    <row r="12414" spans="8:8" x14ac:dyDescent="0.25">
      <c r="H12414" s="169"/>
    </row>
    <row r="12415" spans="8:8" x14ac:dyDescent="0.25">
      <c r="H12415" s="169"/>
    </row>
    <row r="12416" spans="8:8" x14ac:dyDescent="0.25">
      <c r="H12416" s="169"/>
    </row>
    <row r="12417" spans="8:8" x14ac:dyDescent="0.25">
      <c r="H12417" s="169"/>
    </row>
    <row r="12418" spans="8:8" x14ac:dyDescent="0.25">
      <c r="H12418" s="169"/>
    </row>
    <row r="12419" spans="8:8" x14ac:dyDescent="0.25">
      <c r="H12419" s="169"/>
    </row>
    <row r="12420" spans="8:8" x14ac:dyDescent="0.25">
      <c r="H12420" s="169"/>
    </row>
    <row r="12421" spans="8:8" x14ac:dyDescent="0.25">
      <c r="H12421" s="169"/>
    </row>
    <row r="12422" spans="8:8" x14ac:dyDescent="0.25">
      <c r="H12422" s="169"/>
    </row>
    <row r="12423" spans="8:8" x14ac:dyDescent="0.25">
      <c r="H12423" s="169"/>
    </row>
    <row r="12424" spans="8:8" x14ac:dyDescent="0.25">
      <c r="H12424" s="169"/>
    </row>
    <row r="12425" spans="8:8" x14ac:dyDescent="0.25">
      <c r="H12425" s="169"/>
    </row>
    <row r="12426" spans="8:8" x14ac:dyDescent="0.25">
      <c r="H12426" s="169"/>
    </row>
    <row r="12427" spans="8:8" x14ac:dyDescent="0.25">
      <c r="H12427" s="169"/>
    </row>
    <row r="12428" spans="8:8" x14ac:dyDescent="0.25">
      <c r="H12428" s="169"/>
    </row>
    <row r="12429" spans="8:8" x14ac:dyDescent="0.25">
      <c r="H12429" s="169"/>
    </row>
    <row r="12430" spans="8:8" x14ac:dyDescent="0.25">
      <c r="H12430" s="169"/>
    </row>
    <row r="12431" spans="8:8" x14ac:dyDescent="0.25">
      <c r="H12431" s="169"/>
    </row>
    <row r="12432" spans="8:8" x14ac:dyDescent="0.25">
      <c r="H12432" s="169"/>
    </row>
    <row r="12433" spans="8:8" x14ac:dyDescent="0.25">
      <c r="H12433" s="169"/>
    </row>
    <row r="12434" spans="8:8" x14ac:dyDescent="0.25">
      <c r="H12434" s="169"/>
    </row>
    <row r="12435" spans="8:8" x14ac:dyDescent="0.25">
      <c r="H12435" s="169"/>
    </row>
    <row r="12436" spans="8:8" x14ac:dyDescent="0.25">
      <c r="H12436" s="169"/>
    </row>
    <row r="12437" spans="8:8" x14ac:dyDescent="0.25">
      <c r="H12437" s="169"/>
    </row>
    <row r="12438" spans="8:8" x14ac:dyDescent="0.25">
      <c r="H12438" s="169"/>
    </row>
    <row r="12439" spans="8:8" x14ac:dyDescent="0.25">
      <c r="H12439" s="169"/>
    </row>
    <row r="12440" spans="8:8" x14ac:dyDescent="0.25">
      <c r="H12440" s="169"/>
    </row>
    <row r="12441" spans="8:8" x14ac:dyDescent="0.25">
      <c r="H12441" s="169"/>
    </row>
    <row r="12442" spans="8:8" x14ac:dyDescent="0.25">
      <c r="H12442" s="169"/>
    </row>
    <row r="12443" spans="8:8" x14ac:dyDescent="0.25">
      <c r="H12443" s="169"/>
    </row>
    <row r="12444" spans="8:8" x14ac:dyDescent="0.25">
      <c r="H12444" s="169"/>
    </row>
    <row r="12445" spans="8:8" x14ac:dyDescent="0.25">
      <c r="H12445" s="169"/>
    </row>
    <row r="12446" spans="8:8" x14ac:dyDescent="0.25">
      <c r="H12446" s="169"/>
    </row>
    <row r="12447" spans="8:8" x14ac:dyDescent="0.25">
      <c r="H12447" s="169"/>
    </row>
    <row r="12448" spans="8:8" x14ac:dyDescent="0.25">
      <c r="H12448" s="169"/>
    </row>
    <row r="12449" spans="8:8" x14ac:dyDescent="0.25">
      <c r="H12449" s="169"/>
    </row>
    <row r="12450" spans="8:8" x14ac:dyDescent="0.25">
      <c r="H12450" s="169"/>
    </row>
    <row r="12451" spans="8:8" x14ac:dyDescent="0.25">
      <c r="H12451" s="169"/>
    </row>
    <row r="12452" spans="8:8" x14ac:dyDescent="0.25">
      <c r="H12452" s="169"/>
    </row>
    <row r="12453" spans="8:8" x14ac:dyDescent="0.25">
      <c r="H12453" s="169"/>
    </row>
    <row r="12454" spans="8:8" x14ac:dyDescent="0.25">
      <c r="H12454" s="169"/>
    </row>
    <row r="12455" spans="8:8" x14ac:dyDescent="0.25">
      <c r="H12455" s="169"/>
    </row>
    <row r="12456" spans="8:8" x14ac:dyDescent="0.25">
      <c r="H12456" s="169"/>
    </row>
    <row r="12457" spans="8:8" x14ac:dyDescent="0.25">
      <c r="H12457" s="169"/>
    </row>
    <row r="12458" spans="8:8" x14ac:dyDescent="0.25">
      <c r="H12458" s="169"/>
    </row>
    <row r="12459" spans="8:8" x14ac:dyDescent="0.25">
      <c r="H12459" s="169"/>
    </row>
    <row r="12460" spans="8:8" x14ac:dyDescent="0.25">
      <c r="H12460" s="169"/>
    </row>
    <row r="12461" spans="8:8" x14ac:dyDescent="0.25">
      <c r="H12461" s="169"/>
    </row>
    <row r="12462" spans="8:8" x14ac:dyDescent="0.25">
      <c r="H12462" s="169"/>
    </row>
    <row r="12463" spans="8:8" x14ac:dyDescent="0.25">
      <c r="H12463" s="169"/>
    </row>
    <row r="12464" spans="8:8" x14ac:dyDescent="0.25">
      <c r="H12464" s="169"/>
    </row>
    <row r="12465" spans="8:8" x14ac:dyDescent="0.25">
      <c r="H12465" s="169"/>
    </row>
    <row r="12466" spans="8:8" x14ac:dyDescent="0.25">
      <c r="H12466" s="169"/>
    </row>
    <row r="12467" spans="8:8" x14ac:dyDescent="0.25">
      <c r="H12467" s="169"/>
    </row>
    <row r="12468" spans="8:8" x14ac:dyDescent="0.25">
      <c r="H12468" s="169"/>
    </row>
    <row r="12469" spans="8:8" x14ac:dyDescent="0.25">
      <c r="H12469" s="169"/>
    </row>
    <row r="12470" spans="8:8" x14ac:dyDescent="0.25">
      <c r="H12470" s="169"/>
    </row>
    <row r="12471" spans="8:8" x14ac:dyDescent="0.25">
      <c r="H12471" s="169"/>
    </row>
    <row r="12472" spans="8:8" x14ac:dyDescent="0.25">
      <c r="H12472" s="169"/>
    </row>
    <row r="12473" spans="8:8" x14ac:dyDescent="0.25">
      <c r="H12473" s="169"/>
    </row>
    <row r="12474" spans="8:8" x14ac:dyDescent="0.25">
      <c r="H12474" s="169"/>
    </row>
    <row r="12475" spans="8:8" x14ac:dyDescent="0.25">
      <c r="H12475" s="169"/>
    </row>
    <row r="12476" spans="8:8" x14ac:dyDescent="0.25">
      <c r="H12476" s="169"/>
    </row>
    <row r="12477" spans="8:8" x14ac:dyDescent="0.25">
      <c r="H12477" s="169"/>
    </row>
    <row r="12478" spans="8:8" x14ac:dyDescent="0.25">
      <c r="H12478" s="169"/>
    </row>
    <row r="12479" spans="8:8" x14ac:dyDescent="0.25">
      <c r="H12479" s="169"/>
    </row>
    <row r="12480" spans="8:8" x14ac:dyDescent="0.25">
      <c r="H12480" s="169"/>
    </row>
    <row r="12481" spans="8:8" x14ac:dyDescent="0.25">
      <c r="H12481" s="169"/>
    </row>
    <row r="12482" spans="8:8" x14ac:dyDescent="0.25">
      <c r="H12482" s="169"/>
    </row>
    <row r="12483" spans="8:8" x14ac:dyDescent="0.25">
      <c r="H12483" s="169"/>
    </row>
    <row r="12484" spans="8:8" x14ac:dyDescent="0.25">
      <c r="H12484" s="169"/>
    </row>
    <row r="12485" spans="8:8" x14ac:dyDescent="0.25">
      <c r="H12485" s="169"/>
    </row>
    <row r="12486" spans="8:8" x14ac:dyDescent="0.25">
      <c r="H12486" s="169"/>
    </row>
    <row r="12487" spans="8:8" x14ac:dyDescent="0.25">
      <c r="H12487" s="169"/>
    </row>
    <row r="12488" spans="8:8" x14ac:dyDescent="0.25">
      <c r="H12488" s="169"/>
    </row>
    <row r="12489" spans="8:8" x14ac:dyDescent="0.25">
      <c r="H12489" s="169"/>
    </row>
    <row r="12490" spans="8:8" x14ac:dyDescent="0.25">
      <c r="H12490" s="169"/>
    </row>
    <row r="12491" spans="8:8" x14ac:dyDescent="0.25">
      <c r="H12491" s="169"/>
    </row>
    <row r="12492" spans="8:8" x14ac:dyDescent="0.25">
      <c r="H12492" s="169"/>
    </row>
    <row r="12493" spans="8:8" x14ac:dyDescent="0.25">
      <c r="H12493" s="169"/>
    </row>
    <row r="12494" spans="8:8" x14ac:dyDescent="0.25">
      <c r="H12494" s="169"/>
    </row>
    <row r="12495" spans="8:8" x14ac:dyDescent="0.25">
      <c r="H12495" s="169"/>
    </row>
    <row r="12496" spans="8:8" x14ac:dyDescent="0.25">
      <c r="H12496" s="169"/>
    </row>
    <row r="12497" spans="8:8" x14ac:dyDescent="0.25">
      <c r="H12497" s="169"/>
    </row>
    <row r="12498" spans="8:8" x14ac:dyDescent="0.25">
      <c r="H12498" s="169"/>
    </row>
    <row r="12499" spans="8:8" x14ac:dyDescent="0.25">
      <c r="H12499" s="169"/>
    </row>
    <row r="12500" spans="8:8" x14ac:dyDescent="0.25">
      <c r="H12500" s="169"/>
    </row>
    <row r="12501" spans="8:8" x14ac:dyDescent="0.25">
      <c r="H12501" s="169"/>
    </row>
    <row r="12502" spans="8:8" x14ac:dyDescent="0.25">
      <c r="H12502" s="169"/>
    </row>
    <row r="12503" spans="8:8" x14ac:dyDescent="0.25">
      <c r="H12503" s="169"/>
    </row>
    <row r="12504" spans="8:8" x14ac:dyDescent="0.25">
      <c r="H12504" s="169"/>
    </row>
    <row r="12505" spans="8:8" x14ac:dyDescent="0.25">
      <c r="H12505" s="169"/>
    </row>
    <row r="12506" spans="8:8" x14ac:dyDescent="0.25">
      <c r="H12506" s="169"/>
    </row>
    <row r="12507" spans="8:8" x14ac:dyDescent="0.25">
      <c r="H12507" s="169"/>
    </row>
    <row r="12508" spans="8:8" x14ac:dyDescent="0.25">
      <c r="H12508" s="169"/>
    </row>
    <row r="12509" spans="8:8" x14ac:dyDescent="0.25">
      <c r="H12509" s="169"/>
    </row>
    <row r="12510" spans="8:8" x14ac:dyDescent="0.25">
      <c r="H12510" s="169"/>
    </row>
    <row r="12511" spans="8:8" x14ac:dyDescent="0.25">
      <c r="H12511" s="169"/>
    </row>
    <row r="12512" spans="8:8" x14ac:dyDescent="0.25">
      <c r="H12512" s="169"/>
    </row>
    <row r="12513" spans="8:8" x14ac:dyDescent="0.25">
      <c r="H12513" s="169"/>
    </row>
    <row r="12514" spans="8:8" x14ac:dyDescent="0.25">
      <c r="H12514" s="169"/>
    </row>
    <row r="12515" spans="8:8" x14ac:dyDescent="0.25">
      <c r="H12515" s="169"/>
    </row>
    <row r="12516" spans="8:8" x14ac:dyDescent="0.25">
      <c r="H12516" s="169"/>
    </row>
    <row r="12517" spans="8:8" x14ac:dyDescent="0.25">
      <c r="H12517" s="169"/>
    </row>
    <row r="12518" spans="8:8" x14ac:dyDescent="0.25">
      <c r="H12518" s="169"/>
    </row>
    <row r="12519" spans="8:8" x14ac:dyDescent="0.25">
      <c r="H12519" s="169"/>
    </row>
    <row r="12520" spans="8:8" x14ac:dyDescent="0.25">
      <c r="H12520" s="169"/>
    </row>
    <row r="12521" spans="8:8" x14ac:dyDescent="0.25">
      <c r="H12521" s="169"/>
    </row>
    <row r="12522" spans="8:8" x14ac:dyDescent="0.25">
      <c r="H12522" s="169"/>
    </row>
    <row r="12523" spans="8:8" x14ac:dyDescent="0.25">
      <c r="H12523" s="169"/>
    </row>
    <row r="12524" spans="8:8" x14ac:dyDescent="0.25">
      <c r="H12524" s="169"/>
    </row>
    <row r="12525" spans="8:8" x14ac:dyDescent="0.25">
      <c r="H12525" s="169"/>
    </row>
    <row r="12526" spans="8:8" x14ac:dyDescent="0.25">
      <c r="H12526" s="169"/>
    </row>
    <row r="12527" spans="8:8" x14ac:dyDescent="0.25">
      <c r="H12527" s="169"/>
    </row>
    <row r="12528" spans="8:8" x14ac:dyDescent="0.25">
      <c r="H12528" s="169"/>
    </row>
    <row r="12529" spans="8:8" x14ac:dyDescent="0.25">
      <c r="H12529" s="169"/>
    </row>
    <row r="12530" spans="8:8" x14ac:dyDescent="0.25">
      <c r="H12530" s="169"/>
    </row>
    <row r="12531" spans="8:8" x14ac:dyDescent="0.25">
      <c r="H12531" s="169"/>
    </row>
    <row r="12532" spans="8:8" x14ac:dyDescent="0.25">
      <c r="H12532" s="169"/>
    </row>
    <row r="12533" spans="8:8" x14ac:dyDescent="0.25">
      <c r="H12533" s="169"/>
    </row>
    <row r="12534" spans="8:8" x14ac:dyDescent="0.25">
      <c r="H12534" s="169"/>
    </row>
    <row r="12535" spans="8:8" x14ac:dyDescent="0.25">
      <c r="H12535" s="169"/>
    </row>
    <row r="12536" spans="8:8" x14ac:dyDescent="0.25">
      <c r="H12536" s="169"/>
    </row>
    <row r="12537" spans="8:8" x14ac:dyDescent="0.25">
      <c r="H12537" s="169"/>
    </row>
    <row r="12538" spans="8:8" x14ac:dyDescent="0.25">
      <c r="H12538" s="169"/>
    </row>
    <row r="12539" spans="8:8" x14ac:dyDescent="0.25">
      <c r="H12539" s="169"/>
    </row>
    <row r="12540" spans="8:8" x14ac:dyDescent="0.25">
      <c r="H12540" s="169"/>
    </row>
    <row r="12541" spans="8:8" x14ac:dyDescent="0.25">
      <c r="H12541" s="169"/>
    </row>
    <row r="12542" spans="8:8" x14ac:dyDescent="0.25">
      <c r="H12542" s="169"/>
    </row>
    <row r="12543" spans="8:8" x14ac:dyDescent="0.25">
      <c r="H12543" s="169"/>
    </row>
    <row r="12544" spans="8:8" x14ac:dyDescent="0.25">
      <c r="H12544" s="169"/>
    </row>
    <row r="12545" spans="8:8" x14ac:dyDescent="0.25">
      <c r="H12545" s="169"/>
    </row>
    <row r="12546" spans="8:8" x14ac:dyDescent="0.25">
      <c r="H12546" s="169"/>
    </row>
    <row r="12547" spans="8:8" x14ac:dyDescent="0.25">
      <c r="H12547" s="169"/>
    </row>
    <row r="12548" spans="8:8" x14ac:dyDescent="0.25">
      <c r="H12548" s="169"/>
    </row>
    <row r="12549" spans="8:8" x14ac:dyDescent="0.25">
      <c r="H12549" s="169"/>
    </row>
    <row r="12550" spans="8:8" x14ac:dyDescent="0.25">
      <c r="H12550" s="169"/>
    </row>
    <row r="12551" spans="8:8" x14ac:dyDescent="0.25">
      <c r="H12551" s="169"/>
    </row>
    <row r="12552" spans="8:8" x14ac:dyDescent="0.25">
      <c r="H12552" s="169"/>
    </row>
    <row r="12553" spans="8:8" x14ac:dyDescent="0.25">
      <c r="H12553" s="169"/>
    </row>
    <row r="12554" spans="8:8" x14ac:dyDescent="0.25">
      <c r="H12554" s="169"/>
    </row>
    <row r="12555" spans="8:8" x14ac:dyDescent="0.25">
      <c r="H12555" s="169"/>
    </row>
    <row r="12556" spans="8:8" x14ac:dyDescent="0.25">
      <c r="H12556" s="169"/>
    </row>
    <row r="12557" spans="8:8" x14ac:dyDescent="0.25">
      <c r="H12557" s="169"/>
    </row>
    <row r="12558" spans="8:8" x14ac:dyDescent="0.25">
      <c r="H12558" s="169"/>
    </row>
    <row r="12559" spans="8:8" x14ac:dyDescent="0.25">
      <c r="H12559" s="169"/>
    </row>
    <row r="12560" spans="8:8" x14ac:dyDescent="0.25">
      <c r="H12560" s="169"/>
    </row>
    <row r="12561" spans="8:8" x14ac:dyDescent="0.25">
      <c r="H12561" s="169"/>
    </row>
    <row r="12562" spans="8:8" x14ac:dyDescent="0.25">
      <c r="H12562" s="169"/>
    </row>
    <row r="12563" spans="8:8" x14ac:dyDescent="0.25">
      <c r="H12563" s="169"/>
    </row>
    <row r="12564" spans="8:8" x14ac:dyDescent="0.25">
      <c r="H12564" s="169"/>
    </row>
    <row r="12565" spans="8:8" x14ac:dyDescent="0.25">
      <c r="H12565" s="169"/>
    </row>
    <row r="12566" spans="8:8" x14ac:dyDescent="0.25">
      <c r="H12566" s="169"/>
    </row>
    <row r="12567" spans="8:8" x14ac:dyDescent="0.25">
      <c r="H12567" s="169"/>
    </row>
    <row r="12568" spans="8:8" x14ac:dyDescent="0.25">
      <c r="H12568" s="169"/>
    </row>
    <row r="12569" spans="8:8" x14ac:dyDescent="0.25">
      <c r="H12569" s="169"/>
    </row>
    <row r="12570" spans="8:8" x14ac:dyDescent="0.25">
      <c r="H12570" s="169"/>
    </row>
    <row r="12571" spans="8:8" x14ac:dyDescent="0.25">
      <c r="H12571" s="169"/>
    </row>
    <row r="12572" spans="8:8" x14ac:dyDescent="0.25">
      <c r="H12572" s="169"/>
    </row>
    <row r="12573" spans="8:8" x14ac:dyDescent="0.25">
      <c r="H12573" s="169"/>
    </row>
    <row r="12574" spans="8:8" x14ac:dyDescent="0.25">
      <c r="H12574" s="169"/>
    </row>
    <row r="12575" spans="8:8" x14ac:dyDescent="0.25">
      <c r="H12575" s="169"/>
    </row>
    <row r="12576" spans="8:8" x14ac:dyDescent="0.25">
      <c r="H12576" s="169"/>
    </row>
    <row r="12577" spans="8:8" x14ac:dyDescent="0.25">
      <c r="H12577" s="169"/>
    </row>
    <row r="12578" spans="8:8" x14ac:dyDescent="0.25">
      <c r="H12578" s="169"/>
    </row>
    <row r="12579" spans="8:8" x14ac:dyDescent="0.25">
      <c r="H12579" s="169"/>
    </row>
    <row r="12580" spans="8:8" x14ac:dyDescent="0.25">
      <c r="H12580" s="169"/>
    </row>
    <row r="12581" spans="8:8" x14ac:dyDescent="0.25">
      <c r="H12581" s="169"/>
    </row>
    <row r="12582" spans="8:8" x14ac:dyDescent="0.25">
      <c r="H12582" s="169"/>
    </row>
    <row r="12583" spans="8:8" x14ac:dyDescent="0.25">
      <c r="H12583" s="169"/>
    </row>
    <row r="12584" spans="8:8" x14ac:dyDescent="0.25">
      <c r="H12584" s="169"/>
    </row>
    <row r="12585" spans="8:8" x14ac:dyDescent="0.25">
      <c r="H12585" s="169"/>
    </row>
    <row r="12586" spans="8:8" x14ac:dyDescent="0.25">
      <c r="H12586" s="169"/>
    </row>
    <row r="12587" spans="8:8" x14ac:dyDescent="0.25">
      <c r="H12587" s="169"/>
    </row>
    <row r="12588" spans="8:8" x14ac:dyDescent="0.25">
      <c r="H12588" s="169"/>
    </row>
    <row r="12589" spans="8:8" x14ac:dyDescent="0.25">
      <c r="H12589" s="169"/>
    </row>
    <row r="12590" spans="8:8" x14ac:dyDescent="0.25">
      <c r="H12590" s="169"/>
    </row>
    <row r="12591" spans="8:8" x14ac:dyDescent="0.25">
      <c r="H12591" s="169"/>
    </row>
    <row r="12592" spans="8:8" x14ac:dyDescent="0.25">
      <c r="H12592" s="169"/>
    </row>
    <row r="12593" spans="8:8" x14ac:dyDescent="0.25">
      <c r="H12593" s="169"/>
    </row>
    <row r="12594" spans="8:8" x14ac:dyDescent="0.25">
      <c r="H12594" s="169"/>
    </row>
    <row r="12595" spans="8:8" x14ac:dyDescent="0.25">
      <c r="H12595" s="169"/>
    </row>
    <row r="12596" spans="8:8" x14ac:dyDescent="0.25">
      <c r="H12596" s="169"/>
    </row>
    <row r="12597" spans="8:8" x14ac:dyDescent="0.25">
      <c r="H12597" s="169"/>
    </row>
    <row r="12598" spans="8:8" x14ac:dyDescent="0.25">
      <c r="H12598" s="169"/>
    </row>
    <row r="12599" spans="8:8" x14ac:dyDescent="0.25">
      <c r="H12599" s="169"/>
    </row>
    <row r="12600" spans="8:8" x14ac:dyDescent="0.25">
      <c r="H12600" s="169"/>
    </row>
    <row r="12601" spans="8:8" x14ac:dyDescent="0.25">
      <c r="H12601" s="169"/>
    </row>
    <row r="12602" spans="8:8" x14ac:dyDescent="0.25">
      <c r="H12602" s="169"/>
    </row>
    <row r="12603" spans="8:8" x14ac:dyDescent="0.25">
      <c r="H12603" s="169"/>
    </row>
    <row r="12604" spans="8:8" x14ac:dyDescent="0.25">
      <c r="H12604" s="169"/>
    </row>
    <row r="12605" spans="8:8" x14ac:dyDescent="0.25">
      <c r="H12605" s="169"/>
    </row>
    <row r="12606" spans="8:8" x14ac:dyDescent="0.25">
      <c r="H12606" s="169"/>
    </row>
    <row r="12607" spans="8:8" x14ac:dyDescent="0.25">
      <c r="H12607" s="169"/>
    </row>
    <row r="12608" spans="8:8" x14ac:dyDescent="0.25">
      <c r="H12608" s="169"/>
    </row>
    <row r="12609" spans="8:8" x14ac:dyDescent="0.25">
      <c r="H12609" s="169"/>
    </row>
    <row r="12610" spans="8:8" x14ac:dyDescent="0.25">
      <c r="H12610" s="169"/>
    </row>
    <row r="12611" spans="8:8" x14ac:dyDescent="0.25">
      <c r="H12611" s="169"/>
    </row>
    <row r="12612" spans="8:8" x14ac:dyDescent="0.25">
      <c r="H12612" s="169"/>
    </row>
    <row r="12613" spans="8:8" x14ac:dyDescent="0.25">
      <c r="H12613" s="169"/>
    </row>
    <row r="12614" spans="8:8" x14ac:dyDescent="0.25">
      <c r="H12614" s="169"/>
    </row>
    <row r="12615" spans="8:8" x14ac:dyDescent="0.25">
      <c r="H12615" s="169"/>
    </row>
    <row r="12616" spans="8:8" x14ac:dyDescent="0.25">
      <c r="H12616" s="169"/>
    </row>
    <row r="12617" spans="8:8" x14ac:dyDescent="0.25">
      <c r="H12617" s="169"/>
    </row>
    <row r="12618" spans="8:8" x14ac:dyDescent="0.25">
      <c r="H12618" s="169"/>
    </row>
    <row r="12619" spans="8:8" x14ac:dyDescent="0.25">
      <c r="H12619" s="169"/>
    </row>
    <row r="12620" spans="8:8" x14ac:dyDescent="0.25">
      <c r="H12620" s="169"/>
    </row>
    <row r="12621" spans="8:8" x14ac:dyDescent="0.25">
      <c r="H12621" s="169"/>
    </row>
    <row r="12622" spans="8:8" x14ac:dyDescent="0.25">
      <c r="H12622" s="169"/>
    </row>
    <row r="12623" spans="8:8" x14ac:dyDescent="0.25">
      <c r="H12623" s="169"/>
    </row>
    <row r="12624" spans="8:8" x14ac:dyDescent="0.25">
      <c r="H12624" s="169"/>
    </row>
    <row r="12625" spans="8:8" x14ac:dyDescent="0.25">
      <c r="H12625" s="169"/>
    </row>
    <row r="12626" spans="8:8" x14ac:dyDescent="0.25">
      <c r="H12626" s="169"/>
    </row>
    <row r="12627" spans="8:8" x14ac:dyDescent="0.25">
      <c r="H12627" s="169"/>
    </row>
    <row r="12628" spans="8:8" x14ac:dyDescent="0.25">
      <c r="H12628" s="169"/>
    </row>
    <row r="12629" spans="8:8" x14ac:dyDescent="0.25">
      <c r="H12629" s="169"/>
    </row>
    <row r="12630" spans="8:8" x14ac:dyDescent="0.25">
      <c r="H12630" s="169"/>
    </row>
    <row r="12631" spans="8:8" x14ac:dyDescent="0.25">
      <c r="H12631" s="169"/>
    </row>
    <row r="12632" spans="8:8" x14ac:dyDescent="0.25">
      <c r="H12632" s="169"/>
    </row>
    <row r="12633" spans="8:8" x14ac:dyDescent="0.25">
      <c r="H12633" s="169"/>
    </row>
    <row r="12634" spans="8:8" x14ac:dyDescent="0.25">
      <c r="H12634" s="169"/>
    </row>
    <row r="12635" spans="8:8" x14ac:dyDescent="0.25">
      <c r="H12635" s="169"/>
    </row>
    <row r="12636" spans="8:8" x14ac:dyDescent="0.25">
      <c r="H12636" s="169"/>
    </row>
    <row r="12637" spans="8:8" x14ac:dyDescent="0.25">
      <c r="H12637" s="169"/>
    </row>
    <row r="12638" spans="8:8" x14ac:dyDescent="0.25">
      <c r="H12638" s="169"/>
    </row>
    <row r="12639" spans="8:8" x14ac:dyDescent="0.25">
      <c r="H12639" s="169"/>
    </row>
    <row r="12640" spans="8:8" x14ac:dyDescent="0.25">
      <c r="H12640" s="169"/>
    </row>
    <row r="12641" spans="8:8" x14ac:dyDescent="0.25">
      <c r="H12641" s="169"/>
    </row>
    <row r="12642" spans="8:8" x14ac:dyDescent="0.25">
      <c r="H12642" s="169"/>
    </row>
    <row r="12643" spans="8:8" x14ac:dyDescent="0.25">
      <c r="H12643" s="169"/>
    </row>
    <row r="12644" spans="8:8" x14ac:dyDescent="0.25">
      <c r="H12644" s="169"/>
    </row>
    <row r="12645" spans="8:8" x14ac:dyDescent="0.25">
      <c r="H12645" s="169"/>
    </row>
    <row r="12646" spans="8:8" x14ac:dyDescent="0.25">
      <c r="H12646" s="169"/>
    </row>
    <row r="12647" spans="8:8" x14ac:dyDescent="0.25">
      <c r="H12647" s="169"/>
    </row>
    <row r="12648" spans="8:8" x14ac:dyDescent="0.25">
      <c r="H12648" s="169"/>
    </row>
    <row r="12649" spans="8:8" x14ac:dyDescent="0.25">
      <c r="H12649" s="169"/>
    </row>
    <row r="12650" spans="8:8" x14ac:dyDescent="0.25">
      <c r="H12650" s="169"/>
    </row>
    <row r="12651" spans="8:8" x14ac:dyDescent="0.25">
      <c r="H12651" s="169"/>
    </row>
    <row r="12652" spans="8:8" x14ac:dyDescent="0.25">
      <c r="H12652" s="169"/>
    </row>
    <row r="12653" spans="8:8" x14ac:dyDescent="0.25">
      <c r="H12653" s="169"/>
    </row>
    <row r="12654" spans="8:8" x14ac:dyDescent="0.25">
      <c r="H12654" s="169"/>
    </row>
    <row r="12655" spans="8:8" x14ac:dyDescent="0.25">
      <c r="H12655" s="169"/>
    </row>
    <row r="12656" spans="8:8" x14ac:dyDescent="0.25">
      <c r="H12656" s="169"/>
    </row>
    <row r="12657" spans="8:8" x14ac:dyDescent="0.25">
      <c r="H12657" s="169"/>
    </row>
    <row r="12658" spans="8:8" x14ac:dyDescent="0.25">
      <c r="H12658" s="169"/>
    </row>
    <row r="12659" spans="8:8" x14ac:dyDescent="0.25">
      <c r="H12659" s="169"/>
    </row>
    <row r="12660" spans="8:8" x14ac:dyDescent="0.25">
      <c r="H12660" s="169"/>
    </row>
    <row r="12661" spans="8:8" x14ac:dyDescent="0.25">
      <c r="H12661" s="169"/>
    </row>
    <row r="12662" spans="8:8" x14ac:dyDescent="0.25">
      <c r="H12662" s="169"/>
    </row>
    <row r="12663" spans="8:8" x14ac:dyDescent="0.25">
      <c r="H12663" s="169"/>
    </row>
    <row r="12664" spans="8:8" x14ac:dyDescent="0.25">
      <c r="H12664" s="169"/>
    </row>
    <row r="12665" spans="8:8" x14ac:dyDescent="0.25">
      <c r="H12665" s="169"/>
    </row>
    <row r="12666" spans="8:8" x14ac:dyDescent="0.25">
      <c r="H12666" s="169"/>
    </row>
    <row r="12667" spans="8:8" x14ac:dyDescent="0.25">
      <c r="H12667" s="169"/>
    </row>
    <row r="12668" spans="8:8" x14ac:dyDescent="0.25">
      <c r="H12668" s="169"/>
    </row>
    <row r="12669" spans="8:8" x14ac:dyDescent="0.25">
      <c r="H12669" s="169"/>
    </row>
    <row r="12670" spans="8:8" x14ac:dyDescent="0.25">
      <c r="H12670" s="169"/>
    </row>
    <row r="12671" spans="8:8" x14ac:dyDescent="0.25">
      <c r="H12671" s="169"/>
    </row>
    <row r="12672" spans="8:8" x14ac:dyDescent="0.25">
      <c r="H12672" s="169"/>
    </row>
    <row r="12673" spans="8:8" x14ac:dyDescent="0.25">
      <c r="H12673" s="169"/>
    </row>
    <row r="12674" spans="8:8" x14ac:dyDescent="0.25">
      <c r="H12674" s="169"/>
    </row>
    <row r="12675" spans="8:8" x14ac:dyDescent="0.25">
      <c r="H12675" s="169"/>
    </row>
    <row r="12676" spans="8:8" x14ac:dyDescent="0.25">
      <c r="H12676" s="169"/>
    </row>
    <row r="12677" spans="8:8" x14ac:dyDescent="0.25">
      <c r="H12677" s="169"/>
    </row>
    <row r="12678" spans="8:8" x14ac:dyDescent="0.25">
      <c r="H12678" s="169"/>
    </row>
    <row r="12679" spans="8:8" x14ac:dyDescent="0.25">
      <c r="H12679" s="169"/>
    </row>
    <row r="12680" spans="8:8" x14ac:dyDescent="0.25">
      <c r="H12680" s="169"/>
    </row>
    <row r="12681" spans="8:8" x14ac:dyDescent="0.25">
      <c r="H12681" s="169"/>
    </row>
    <row r="12682" spans="8:8" x14ac:dyDescent="0.25">
      <c r="H12682" s="169"/>
    </row>
    <row r="12683" spans="8:8" x14ac:dyDescent="0.25">
      <c r="H12683" s="169"/>
    </row>
    <row r="12684" spans="8:8" x14ac:dyDescent="0.25">
      <c r="H12684" s="169"/>
    </row>
    <row r="12685" spans="8:8" x14ac:dyDescent="0.25">
      <c r="H12685" s="169"/>
    </row>
    <row r="12686" spans="8:8" x14ac:dyDescent="0.25">
      <c r="H12686" s="169"/>
    </row>
    <row r="12687" spans="8:8" x14ac:dyDescent="0.25">
      <c r="H12687" s="169"/>
    </row>
    <row r="12688" spans="8:8" x14ac:dyDescent="0.25">
      <c r="H12688" s="169"/>
    </row>
    <row r="12689" spans="8:8" x14ac:dyDescent="0.25">
      <c r="H12689" s="169"/>
    </row>
    <row r="12690" spans="8:8" x14ac:dyDescent="0.25">
      <c r="H12690" s="169"/>
    </row>
    <row r="12691" spans="8:8" x14ac:dyDescent="0.25">
      <c r="H12691" s="169"/>
    </row>
    <row r="12692" spans="8:8" x14ac:dyDescent="0.25">
      <c r="H12692" s="169"/>
    </row>
    <row r="12693" spans="8:8" x14ac:dyDescent="0.25">
      <c r="H12693" s="169"/>
    </row>
    <row r="12694" spans="8:8" x14ac:dyDescent="0.25">
      <c r="H12694" s="169"/>
    </row>
    <row r="12695" spans="8:8" x14ac:dyDescent="0.25">
      <c r="H12695" s="169"/>
    </row>
    <row r="12696" spans="8:8" x14ac:dyDescent="0.25">
      <c r="H12696" s="169"/>
    </row>
    <row r="12697" spans="8:8" x14ac:dyDescent="0.25">
      <c r="H12697" s="169"/>
    </row>
    <row r="12698" spans="8:8" x14ac:dyDescent="0.25">
      <c r="H12698" s="169"/>
    </row>
    <row r="12699" spans="8:8" x14ac:dyDescent="0.25">
      <c r="H12699" s="169"/>
    </row>
    <row r="12700" spans="8:8" x14ac:dyDescent="0.25">
      <c r="H12700" s="169"/>
    </row>
    <row r="12701" spans="8:8" x14ac:dyDescent="0.25">
      <c r="H12701" s="169"/>
    </row>
    <row r="12702" spans="8:8" x14ac:dyDescent="0.25">
      <c r="H12702" s="169"/>
    </row>
    <row r="12703" spans="8:8" x14ac:dyDescent="0.25">
      <c r="H12703" s="169"/>
    </row>
    <row r="12704" spans="8:8" x14ac:dyDescent="0.25">
      <c r="H12704" s="169"/>
    </row>
    <row r="12705" spans="8:8" x14ac:dyDescent="0.25">
      <c r="H12705" s="169"/>
    </row>
    <row r="12706" spans="8:8" x14ac:dyDescent="0.25">
      <c r="H12706" s="169"/>
    </row>
    <row r="12707" spans="8:8" x14ac:dyDescent="0.25">
      <c r="H12707" s="169"/>
    </row>
    <row r="12708" spans="8:8" x14ac:dyDescent="0.25">
      <c r="H12708" s="169"/>
    </row>
    <row r="12709" spans="8:8" x14ac:dyDescent="0.25">
      <c r="H12709" s="169"/>
    </row>
    <row r="12710" spans="8:8" x14ac:dyDescent="0.25">
      <c r="H12710" s="169"/>
    </row>
    <row r="12711" spans="8:8" x14ac:dyDescent="0.25">
      <c r="H12711" s="169"/>
    </row>
    <row r="12712" spans="8:8" x14ac:dyDescent="0.25">
      <c r="H12712" s="169"/>
    </row>
    <row r="12713" spans="8:8" x14ac:dyDescent="0.25">
      <c r="H12713" s="169"/>
    </row>
    <row r="12714" spans="8:8" x14ac:dyDescent="0.25">
      <c r="H12714" s="169"/>
    </row>
    <row r="12715" spans="8:8" x14ac:dyDescent="0.25">
      <c r="H12715" s="169"/>
    </row>
    <row r="12716" spans="8:8" x14ac:dyDescent="0.25">
      <c r="H12716" s="169"/>
    </row>
    <row r="12717" spans="8:8" x14ac:dyDescent="0.25">
      <c r="H12717" s="169"/>
    </row>
    <row r="12718" spans="8:8" x14ac:dyDescent="0.25">
      <c r="H12718" s="169"/>
    </row>
    <row r="12719" spans="8:8" x14ac:dyDescent="0.25">
      <c r="H12719" s="169"/>
    </row>
    <row r="12720" spans="8:8" x14ac:dyDescent="0.25">
      <c r="H12720" s="169"/>
    </row>
    <row r="12721" spans="8:8" x14ac:dyDescent="0.25">
      <c r="H12721" s="169"/>
    </row>
    <row r="12722" spans="8:8" x14ac:dyDescent="0.25">
      <c r="H12722" s="169"/>
    </row>
    <row r="12723" spans="8:8" x14ac:dyDescent="0.25">
      <c r="H12723" s="169"/>
    </row>
    <row r="12724" spans="8:8" x14ac:dyDescent="0.25">
      <c r="H12724" s="169"/>
    </row>
    <row r="12725" spans="8:8" x14ac:dyDescent="0.25">
      <c r="H12725" s="169"/>
    </row>
    <row r="12726" spans="8:8" x14ac:dyDescent="0.25">
      <c r="H12726" s="169"/>
    </row>
    <row r="12727" spans="8:8" x14ac:dyDescent="0.25">
      <c r="H12727" s="169"/>
    </row>
    <row r="12728" spans="8:8" x14ac:dyDescent="0.25">
      <c r="H12728" s="169"/>
    </row>
    <row r="12729" spans="8:8" x14ac:dyDescent="0.25">
      <c r="H12729" s="169"/>
    </row>
    <row r="12730" spans="8:8" x14ac:dyDescent="0.25">
      <c r="H12730" s="169"/>
    </row>
    <row r="12731" spans="8:8" x14ac:dyDescent="0.25">
      <c r="H12731" s="169"/>
    </row>
    <row r="12732" spans="8:8" x14ac:dyDescent="0.25">
      <c r="H12732" s="169"/>
    </row>
    <row r="12733" spans="8:8" x14ac:dyDescent="0.25">
      <c r="H12733" s="169"/>
    </row>
    <row r="12734" spans="8:8" x14ac:dyDescent="0.25">
      <c r="H12734" s="169"/>
    </row>
    <row r="12735" spans="8:8" x14ac:dyDescent="0.25">
      <c r="H12735" s="169"/>
    </row>
    <row r="12736" spans="8:8" x14ac:dyDescent="0.25">
      <c r="H12736" s="169"/>
    </row>
    <row r="12737" spans="8:8" x14ac:dyDescent="0.25">
      <c r="H12737" s="169"/>
    </row>
    <row r="12738" spans="8:8" x14ac:dyDescent="0.25">
      <c r="H12738" s="169"/>
    </row>
    <row r="12739" spans="8:8" x14ac:dyDescent="0.25">
      <c r="H12739" s="169"/>
    </row>
    <row r="12740" spans="8:8" x14ac:dyDescent="0.25">
      <c r="H12740" s="169"/>
    </row>
    <row r="12741" spans="8:8" x14ac:dyDescent="0.25">
      <c r="H12741" s="169"/>
    </row>
    <row r="12742" spans="8:8" x14ac:dyDescent="0.25">
      <c r="H12742" s="169"/>
    </row>
    <row r="12743" spans="8:8" x14ac:dyDescent="0.25">
      <c r="H12743" s="169"/>
    </row>
    <row r="12744" spans="8:8" x14ac:dyDescent="0.25">
      <c r="H12744" s="169"/>
    </row>
    <row r="12745" spans="8:8" x14ac:dyDescent="0.25">
      <c r="H12745" s="169"/>
    </row>
    <row r="12746" spans="8:8" x14ac:dyDescent="0.25">
      <c r="H12746" s="169"/>
    </row>
    <row r="12747" spans="8:8" x14ac:dyDescent="0.25">
      <c r="H12747" s="169"/>
    </row>
    <row r="12748" spans="8:8" x14ac:dyDescent="0.25">
      <c r="H12748" s="169"/>
    </row>
    <row r="12749" spans="8:8" x14ac:dyDescent="0.25">
      <c r="H12749" s="169"/>
    </row>
    <row r="12750" spans="8:8" x14ac:dyDescent="0.25">
      <c r="H12750" s="169"/>
    </row>
    <row r="12751" spans="8:8" x14ac:dyDescent="0.25">
      <c r="H12751" s="169"/>
    </row>
    <row r="12752" spans="8:8" x14ac:dyDescent="0.25">
      <c r="H12752" s="169"/>
    </row>
    <row r="12753" spans="8:8" x14ac:dyDescent="0.25">
      <c r="H12753" s="169"/>
    </row>
    <row r="12754" spans="8:8" x14ac:dyDescent="0.25">
      <c r="H12754" s="169"/>
    </row>
    <row r="12755" spans="8:8" x14ac:dyDescent="0.25">
      <c r="H12755" s="169"/>
    </row>
    <row r="12756" spans="8:8" x14ac:dyDescent="0.25">
      <c r="H12756" s="169"/>
    </row>
    <row r="12757" spans="8:8" x14ac:dyDescent="0.25">
      <c r="H12757" s="169"/>
    </row>
    <row r="12758" spans="8:8" x14ac:dyDescent="0.25">
      <c r="H12758" s="169"/>
    </row>
    <row r="12759" spans="8:8" x14ac:dyDescent="0.25">
      <c r="H12759" s="169"/>
    </row>
    <row r="12760" spans="8:8" x14ac:dyDescent="0.25">
      <c r="H12760" s="169"/>
    </row>
    <row r="12761" spans="8:8" x14ac:dyDescent="0.25">
      <c r="H12761" s="169"/>
    </row>
    <row r="12762" spans="8:8" x14ac:dyDescent="0.25">
      <c r="H12762" s="169"/>
    </row>
    <row r="12763" spans="8:8" x14ac:dyDescent="0.25">
      <c r="H12763" s="169"/>
    </row>
    <row r="12764" spans="8:8" x14ac:dyDescent="0.25">
      <c r="H12764" s="169"/>
    </row>
    <row r="12765" spans="8:8" x14ac:dyDescent="0.25">
      <c r="H12765" s="169"/>
    </row>
    <row r="12766" spans="8:8" x14ac:dyDescent="0.25">
      <c r="H12766" s="169"/>
    </row>
    <row r="12767" spans="8:8" x14ac:dyDescent="0.25">
      <c r="H12767" s="169"/>
    </row>
    <row r="12768" spans="8:8" x14ac:dyDescent="0.25">
      <c r="H12768" s="169"/>
    </row>
    <row r="12769" spans="8:8" x14ac:dyDescent="0.25">
      <c r="H12769" s="169"/>
    </row>
    <row r="12770" spans="8:8" x14ac:dyDescent="0.25">
      <c r="H12770" s="169"/>
    </row>
    <row r="12771" spans="8:8" x14ac:dyDescent="0.25">
      <c r="H12771" s="169"/>
    </row>
    <row r="12772" spans="8:8" x14ac:dyDescent="0.25">
      <c r="H12772" s="169"/>
    </row>
    <row r="12773" spans="8:8" x14ac:dyDescent="0.25">
      <c r="H12773" s="169"/>
    </row>
    <row r="12774" spans="8:8" x14ac:dyDescent="0.25">
      <c r="H12774" s="169"/>
    </row>
    <row r="12775" spans="8:8" x14ac:dyDescent="0.25">
      <c r="H12775" s="169"/>
    </row>
    <row r="12776" spans="8:8" x14ac:dyDescent="0.25">
      <c r="H12776" s="169"/>
    </row>
    <row r="12777" spans="8:8" x14ac:dyDescent="0.25">
      <c r="H12777" s="169"/>
    </row>
    <row r="12778" spans="8:8" x14ac:dyDescent="0.25">
      <c r="H12778" s="169"/>
    </row>
    <row r="12779" spans="8:8" x14ac:dyDescent="0.25">
      <c r="H12779" s="169"/>
    </row>
    <row r="12780" spans="8:8" x14ac:dyDescent="0.25">
      <c r="H12780" s="169"/>
    </row>
    <row r="12781" spans="8:8" x14ac:dyDescent="0.25">
      <c r="H12781" s="169"/>
    </row>
    <row r="12782" spans="8:8" x14ac:dyDescent="0.25">
      <c r="H12782" s="169"/>
    </row>
    <row r="12783" spans="8:8" x14ac:dyDescent="0.25">
      <c r="H12783" s="169"/>
    </row>
    <row r="12784" spans="8:8" x14ac:dyDescent="0.25">
      <c r="H12784" s="169"/>
    </row>
    <row r="12785" spans="8:8" x14ac:dyDescent="0.25">
      <c r="H12785" s="169"/>
    </row>
    <row r="12786" spans="8:8" x14ac:dyDescent="0.25">
      <c r="H12786" s="169"/>
    </row>
    <row r="12787" spans="8:8" x14ac:dyDescent="0.25">
      <c r="H12787" s="169"/>
    </row>
    <row r="12788" spans="8:8" x14ac:dyDescent="0.25">
      <c r="H12788" s="169"/>
    </row>
    <row r="12789" spans="8:8" x14ac:dyDescent="0.25">
      <c r="H12789" s="169"/>
    </row>
    <row r="12790" spans="8:8" x14ac:dyDescent="0.25">
      <c r="H12790" s="169"/>
    </row>
    <row r="12791" spans="8:8" x14ac:dyDescent="0.25">
      <c r="H12791" s="169"/>
    </row>
    <row r="12792" spans="8:8" x14ac:dyDescent="0.25">
      <c r="H12792" s="169"/>
    </row>
    <row r="12793" spans="8:8" x14ac:dyDescent="0.25">
      <c r="H12793" s="169"/>
    </row>
    <row r="12794" spans="8:8" x14ac:dyDescent="0.25">
      <c r="H12794" s="169"/>
    </row>
    <row r="12795" spans="8:8" x14ac:dyDescent="0.25">
      <c r="H12795" s="169"/>
    </row>
    <row r="12796" spans="8:8" x14ac:dyDescent="0.25">
      <c r="H12796" s="169"/>
    </row>
    <row r="12797" spans="8:8" x14ac:dyDescent="0.25">
      <c r="H12797" s="169"/>
    </row>
    <row r="12798" spans="8:8" x14ac:dyDescent="0.25">
      <c r="H12798" s="169"/>
    </row>
    <row r="12799" spans="8:8" x14ac:dyDescent="0.25">
      <c r="H12799" s="169"/>
    </row>
    <row r="12800" spans="8:8" x14ac:dyDescent="0.25">
      <c r="H12800" s="169"/>
    </row>
    <row r="12801" spans="8:8" x14ac:dyDescent="0.25">
      <c r="H12801" s="169"/>
    </row>
    <row r="12802" spans="8:8" x14ac:dyDescent="0.25">
      <c r="H12802" s="169"/>
    </row>
    <row r="12803" spans="8:8" x14ac:dyDescent="0.25">
      <c r="H12803" s="169"/>
    </row>
    <row r="12804" spans="8:8" x14ac:dyDescent="0.25">
      <c r="H12804" s="169"/>
    </row>
    <row r="12805" spans="8:8" x14ac:dyDescent="0.25">
      <c r="H12805" s="169"/>
    </row>
    <row r="12806" spans="8:8" x14ac:dyDescent="0.25">
      <c r="H12806" s="169"/>
    </row>
    <row r="12807" spans="8:8" x14ac:dyDescent="0.25">
      <c r="H12807" s="169"/>
    </row>
    <row r="12808" spans="8:8" x14ac:dyDescent="0.25">
      <c r="H12808" s="169"/>
    </row>
    <row r="12809" spans="8:8" x14ac:dyDescent="0.25">
      <c r="H12809" s="169"/>
    </row>
    <row r="12810" spans="8:8" x14ac:dyDescent="0.25">
      <c r="H12810" s="169"/>
    </row>
    <row r="12811" spans="8:8" x14ac:dyDescent="0.25">
      <c r="H12811" s="169"/>
    </row>
    <row r="12812" spans="8:8" x14ac:dyDescent="0.25">
      <c r="H12812" s="169"/>
    </row>
    <row r="12813" spans="8:8" x14ac:dyDescent="0.25">
      <c r="H12813" s="169"/>
    </row>
    <row r="12814" spans="8:8" x14ac:dyDescent="0.25">
      <c r="H12814" s="169"/>
    </row>
    <row r="12815" spans="8:8" x14ac:dyDescent="0.25">
      <c r="H12815" s="169"/>
    </row>
    <row r="12816" spans="8:8" x14ac:dyDescent="0.25">
      <c r="H12816" s="169"/>
    </row>
    <row r="12817" spans="8:8" x14ac:dyDescent="0.25">
      <c r="H12817" s="169"/>
    </row>
    <row r="12818" spans="8:8" x14ac:dyDescent="0.25">
      <c r="H12818" s="169"/>
    </row>
    <row r="12819" spans="8:8" x14ac:dyDescent="0.25">
      <c r="H12819" s="169"/>
    </row>
    <row r="12820" spans="8:8" x14ac:dyDescent="0.25">
      <c r="H12820" s="169"/>
    </row>
    <row r="12821" spans="8:8" x14ac:dyDescent="0.25">
      <c r="H12821" s="169"/>
    </row>
    <row r="12822" spans="8:8" x14ac:dyDescent="0.25">
      <c r="H12822" s="169"/>
    </row>
    <row r="12823" spans="8:8" x14ac:dyDescent="0.25">
      <c r="H12823" s="169"/>
    </row>
    <row r="12824" spans="8:8" x14ac:dyDescent="0.25">
      <c r="H12824" s="169"/>
    </row>
    <row r="12825" spans="8:8" x14ac:dyDescent="0.25">
      <c r="H12825" s="169"/>
    </row>
    <row r="12826" spans="8:8" x14ac:dyDescent="0.25">
      <c r="H12826" s="169"/>
    </row>
    <row r="12827" spans="8:8" x14ac:dyDescent="0.25">
      <c r="H12827" s="169"/>
    </row>
    <row r="12828" spans="8:8" x14ac:dyDescent="0.25">
      <c r="H12828" s="169"/>
    </row>
    <row r="12829" spans="8:8" x14ac:dyDescent="0.25">
      <c r="H12829" s="169"/>
    </row>
    <row r="12830" spans="8:8" x14ac:dyDescent="0.25">
      <c r="H12830" s="169"/>
    </row>
    <row r="12831" spans="8:8" x14ac:dyDescent="0.25">
      <c r="H12831" s="169"/>
    </row>
    <row r="12832" spans="8:8" x14ac:dyDescent="0.25">
      <c r="H12832" s="169"/>
    </row>
    <row r="12833" spans="8:8" x14ac:dyDescent="0.25">
      <c r="H12833" s="169"/>
    </row>
    <row r="12834" spans="8:8" x14ac:dyDescent="0.25">
      <c r="H12834" s="169"/>
    </row>
    <row r="12835" spans="8:8" x14ac:dyDescent="0.25">
      <c r="H12835" s="169"/>
    </row>
    <row r="12836" spans="8:8" x14ac:dyDescent="0.25">
      <c r="H12836" s="169"/>
    </row>
    <row r="12837" spans="8:8" x14ac:dyDescent="0.25">
      <c r="H12837" s="169"/>
    </row>
    <row r="12838" spans="8:8" x14ac:dyDescent="0.25">
      <c r="H12838" s="169"/>
    </row>
    <row r="12839" spans="8:8" x14ac:dyDescent="0.25">
      <c r="H12839" s="169"/>
    </row>
    <row r="12840" spans="8:8" x14ac:dyDescent="0.25">
      <c r="H12840" s="169"/>
    </row>
    <row r="12841" spans="8:8" x14ac:dyDescent="0.25">
      <c r="H12841" s="169"/>
    </row>
    <row r="12842" spans="8:8" x14ac:dyDescent="0.25">
      <c r="H12842" s="169"/>
    </row>
    <row r="12843" spans="8:8" x14ac:dyDescent="0.25">
      <c r="H12843" s="169"/>
    </row>
    <row r="12844" spans="8:8" x14ac:dyDescent="0.25">
      <c r="H12844" s="169"/>
    </row>
    <row r="12845" spans="8:8" x14ac:dyDescent="0.25">
      <c r="H12845" s="169"/>
    </row>
    <row r="12846" spans="8:8" x14ac:dyDescent="0.25">
      <c r="H12846" s="169"/>
    </row>
    <row r="12847" spans="8:8" x14ac:dyDescent="0.25">
      <c r="H12847" s="169"/>
    </row>
    <row r="12848" spans="8:8" x14ac:dyDescent="0.25">
      <c r="H12848" s="169"/>
    </row>
    <row r="12849" spans="8:8" x14ac:dyDescent="0.25">
      <c r="H12849" s="169"/>
    </row>
    <row r="12850" spans="8:8" x14ac:dyDescent="0.25">
      <c r="H12850" s="169"/>
    </row>
    <row r="12851" spans="8:8" x14ac:dyDescent="0.25">
      <c r="H12851" s="169"/>
    </row>
    <row r="12852" spans="8:8" x14ac:dyDescent="0.25">
      <c r="H12852" s="169"/>
    </row>
    <row r="12853" spans="8:8" x14ac:dyDescent="0.25">
      <c r="H12853" s="169"/>
    </row>
    <row r="12854" spans="8:8" x14ac:dyDescent="0.25">
      <c r="H12854" s="169"/>
    </row>
    <row r="12855" spans="8:8" x14ac:dyDescent="0.25">
      <c r="H12855" s="169"/>
    </row>
    <row r="12856" spans="8:8" x14ac:dyDescent="0.25">
      <c r="H12856" s="169"/>
    </row>
    <row r="12857" spans="8:8" x14ac:dyDescent="0.25">
      <c r="H12857" s="169"/>
    </row>
    <row r="12858" spans="8:8" x14ac:dyDescent="0.25">
      <c r="H12858" s="169"/>
    </row>
    <row r="12859" spans="8:8" x14ac:dyDescent="0.25">
      <c r="H12859" s="169"/>
    </row>
    <row r="12860" spans="8:8" x14ac:dyDescent="0.25">
      <c r="H12860" s="169"/>
    </row>
    <row r="12861" spans="8:8" x14ac:dyDescent="0.25">
      <c r="H12861" s="169"/>
    </row>
    <row r="12862" spans="8:8" x14ac:dyDescent="0.25">
      <c r="H12862" s="169"/>
    </row>
    <row r="12863" spans="8:8" x14ac:dyDescent="0.25">
      <c r="H12863" s="169"/>
    </row>
    <row r="12864" spans="8:8" x14ac:dyDescent="0.25">
      <c r="H12864" s="169"/>
    </row>
    <row r="12865" spans="8:8" x14ac:dyDescent="0.25">
      <c r="H12865" s="169"/>
    </row>
    <row r="12866" spans="8:8" x14ac:dyDescent="0.25">
      <c r="H12866" s="169"/>
    </row>
    <row r="12867" spans="8:8" x14ac:dyDescent="0.25">
      <c r="H12867" s="169"/>
    </row>
    <row r="12868" spans="8:8" x14ac:dyDescent="0.25">
      <c r="H12868" s="169"/>
    </row>
    <row r="12869" spans="8:8" x14ac:dyDescent="0.25">
      <c r="H12869" s="169"/>
    </row>
    <row r="12870" spans="8:8" x14ac:dyDescent="0.25">
      <c r="H12870" s="169"/>
    </row>
    <row r="12871" spans="8:8" x14ac:dyDescent="0.25">
      <c r="H12871" s="169"/>
    </row>
    <row r="12872" spans="8:8" x14ac:dyDescent="0.25">
      <c r="H12872" s="169"/>
    </row>
    <row r="12873" spans="8:8" x14ac:dyDescent="0.25">
      <c r="H12873" s="169"/>
    </row>
    <row r="12874" spans="8:8" x14ac:dyDescent="0.25">
      <c r="H12874" s="169"/>
    </row>
    <row r="12875" spans="8:8" x14ac:dyDescent="0.25">
      <c r="H12875" s="169"/>
    </row>
    <row r="12876" spans="8:8" x14ac:dyDescent="0.25">
      <c r="H12876" s="169"/>
    </row>
    <row r="12877" spans="8:8" x14ac:dyDescent="0.25">
      <c r="H12877" s="169"/>
    </row>
    <row r="12878" spans="8:8" x14ac:dyDescent="0.25">
      <c r="H12878" s="169"/>
    </row>
    <row r="12879" spans="8:8" x14ac:dyDescent="0.25">
      <c r="H12879" s="169"/>
    </row>
    <row r="12880" spans="8:8" x14ac:dyDescent="0.25">
      <c r="H12880" s="169"/>
    </row>
    <row r="12881" spans="8:8" x14ac:dyDescent="0.25">
      <c r="H12881" s="169"/>
    </row>
    <row r="12882" spans="8:8" x14ac:dyDescent="0.25">
      <c r="H12882" s="169"/>
    </row>
    <row r="12883" spans="8:8" x14ac:dyDescent="0.25">
      <c r="H12883" s="169"/>
    </row>
    <row r="12884" spans="8:8" x14ac:dyDescent="0.25">
      <c r="H12884" s="169"/>
    </row>
    <row r="12885" spans="8:8" x14ac:dyDescent="0.25">
      <c r="H12885" s="169"/>
    </row>
    <row r="12886" spans="8:8" x14ac:dyDescent="0.25">
      <c r="H12886" s="169"/>
    </row>
    <row r="12887" spans="8:8" x14ac:dyDescent="0.25">
      <c r="H12887" s="169"/>
    </row>
    <row r="12888" spans="8:8" x14ac:dyDescent="0.25">
      <c r="H12888" s="169"/>
    </row>
    <row r="12889" spans="8:8" x14ac:dyDescent="0.25">
      <c r="H12889" s="169"/>
    </row>
    <row r="12890" spans="8:8" x14ac:dyDescent="0.25">
      <c r="H12890" s="169"/>
    </row>
    <row r="12891" spans="8:8" x14ac:dyDescent="0.25">
      <c r="H12891" s="169"/>
    </row>
    <row r="12892" spans="8:8" x14ac:dyDescent="0.25">
      <c r="H12892" s="169"/>
    </row>
    <row r="12893" spans="8:8" x14ac:dyDescent="0.25">
      <c r="H12893" s="169"/>
    </row>
    <row r="12894" spans="8:8" x14ac:dyDescent="0.25">
      <c r="H12894" s="169"/>
    </row>
    <row r="12895" spans="8:8" x14ac:dyDescent="0.25">
      <c r="H12895" s="169"/>
    </row>
    <row r="12896" spans="8:8" x14ac:dyDescent="0.25">
      <c r="H12896" s="169"/>
    </row>
    <row r="12897" spans="8:8" x14ac:dyDescent="0.25">
      <c r="H12897" s="169"/>
    </row>
    <row r="12898" spans="8:8" x14ac:dyDescent="0.25">
      <c r="H12898" s="169"/>
    </row>
    <row r="12899" spans="8:8" x14ac:dyDescent="0.25">
      <c r="H12899" s="169"/>
    </row>
    <row r="12900" spans="8:8" x14ac:dyDescent="0.25">
      <c r="H12900" s="169"/>
    </row>
    <row r="12901" spans="8:8" x14ac:dyDescent="0.25">
      <c r="H12901" s="169"/>
    </row>
    <row r="12902" spans="8:8" x14ac:dyDescent="0.25">
      <c r="H12902" s="169"/>
    </row>
    <row r="12903" spans="8:8" x14ac:dyDescent="0.25">
      <c r="H12903" s="169"/>
    </row>
    <row r="12904" spans="8:8" x14ac:dyDescent="0.25">
      <c r="H12904" s="169"/>
    </row>
    <row r="12905" spans="8:8" x14ac:dyDescent="0.25">
      <c r="H12905" s="169"/>
    </row>
    <row r="12906" spans="8:8" x14ac:dyDescent="0.25">
      <c r="H12906" s="169"/>
    </row>
    <row r="12907" spans="8:8" x14ac:dyDescent="0.25">
      <c r="H12907" s="169"/>
    </row>
    <row r="12908" spans="8:8" x14ac:dyDescent="0.25">
      <c r="H12908" s="169"/>
    </row>
    <row r="12909" spans="8:8" x14ac:dyDescent="0.25">
      <c r="H12909" s="169"/>
    </row>
    <row r="12910" spans="8:8" x14ac:dyDescent="0.25">
      <c r="H12910" s="169"/>
    </row>
    <row r="12911" spans="8:8" x14ac:dyDescent="0.25">
      <c r="H12911" s="169"/>
    </row>
    <row r="12912" spans="8:8" x14ac:dyDescent="0.25">
      <c r="H12912" s="169"/>
    </row>
    <row r="12913" spans="8:8" x14ac:dyDescent="0.25">
      <c r="H12913" s="169"/>
    </row>
    <row r="12914" spans="8:8" x14ac:dyDescent="0.25">
      <c r="H12914" s="169"/>
    </row>
    <row r="12915" spans="8:8" x14ac:dyDescent="0.25">
      <c r="H12915" s="169"/>
    </row>
    <row r="12916" spans="8:8" x14ac:dyDescent="0.25">
      <c r="H12916" s="169"/>
    </row>
    <row r="12917" spans="8:8" x14ac:dyDescent="0.25">
      <c r="H12917" s="169"/>
    </row>
    <row r="12918" spans="8:8" x14ac:dyDescent="0.25">
      <c r="H12918" s="169"/>
    </row>
    <row r="12919" spans="8:8" x14ac:dyDescent="0.25">
      <c r="H12919" s="169"/>
    </row>
    <row r="12920" spans="8:8" x14ac:dyDescent="0.25">
      <c r="H12920" s="169"/>
    </row>
    <row r="12921" spans="8:8" x14ac:dyDescent="0.25">
      <c r="H12921" s="169"/>
    </row>
    <row r="12922" spans="8:8" x14ac:dyDescent="0.25">
      <c r="H12922" s="169"/>
    </row>
    <row r="12923" spans="8:8" x14ac:dyDescent="0.25">
      <c r="H12923" s="169"/>
    </row>
    <row r="12924" spans="8:8" x14ac:dyDescent="0.25">
      <c r="H12924" s="169"/>
    </row>
    <row r="12925" spans="8:8" x14ac:dyDescent="0.25">
      <c r="H12925" s="169"/>
    </row>
    <row r="12926" spans="8:8" x14ac:dyDescent="0.25">
      <c r="H12926" s="169"/>
    </row>
    <row r="12927" spans="8:8" x14ac:dyDescent="0.25">
      <c r="H12927" s="169"/>
    </row>
    <row r="12928" spans="8:8" x14ac:dyDescent="0.25">
      <c r="H12928" s="169"/>
    </row>
    <row r="12929" spans="8:8" x14ac:dyDescent="0.25">
      <c r="H12929" s="169"/>
    </row>
    <row r="12930" spans="8:8" x14ac:dyDescent="0.25">
      <c r="H12930" s="169"/>
    </row>
    <row r="12931" spans="8:8" x14ac:dyDescent="0.25">
      <c r="H12931" s="169"/>
    </row>
    <row r="12932" spans="8:8" x14ac:dyDescent="0.25">
      <c r="H12932" s="169"/>
    </row>
    <row r="12933" spans="8:8" x14ac:dyDescent="0.25">
      <c r="H12933" s="169"/>
    </row>
    <row r="12934" spans="8:8" x14ac:dyDescent="0.25">
      <c r="H12934" s="169"/>
    </row>
    <row r="12935" spans="8:8" x14ac:dyDescent="0.25">
      <c r="H12935" s="169"/>
    </row>
    <row r="12936" spans="8:8" x14ac:dyDescent="0.25">
      <c r="H12936" s="169"/>
    </row>
    <row r="12937" spans="8:8" x14ac:dyDescent="0.25">
      <c r="H12937" s="169"/>
    </row>
    <row r="12938" spans="8:8" x14ac:dyDescent="0.25">
      <c r="H12938" s="169"/>
    </row>
    <row r="12939" spans="8:8" x14ac:dyDescent="0.25">
      <c r="H12939" s="169"/>
    </row>
    <row r="12940" spans="8:8" x14ac:dyDescent="0.25">
      <c r="H12940" s="169"/>
    </row>
    <row r="12941" spans="8:8" x14ac:dyDescent="0.25">
      <c r="H12941" s="169"/>
    </row>
    <row r="12942" spans="8:8" x14ac:dyDescent="0.25">
      <c r="H12942" s="169"/>
    </row>
    <row r="12943" spans="8:8" x14ac:dyDescent="0.25">
      <c r="H12943" s="169"/>
    </row>
    <row r="12944" spans="8:8" x14ac:dyDescent="0.25">
      <c r="H12944" s="169"/>
    </row>
    <row r="12945" spans="8:8" x14ac:dyDescent="0.25">
      <c r="H12945" s="169"/>
    </row>
    <row r="12946" spans="8:8" x14ac:dyDescent="0.25">
      <c r="H12946" s="169"/>
    </row>
    <row r="12947" spans="8:8" x14ac:dyDescent="0.25">
      <c r="H12947" s="169"/>
    </row>
    <row r="12948" spans="8:8" x14ac:dyDescent="0.25">
      <c r="H12948" s="169"/>
    </row>
    <row r="12949" spans="8:8" x14ac:dyDescent="0.25">
      <c r="H12949" s="169"/>
    </row>
    <row r="12950" spans="8:8" x14ac:dyDescent="0.25">
      <c r="H12950" s="169"/>
    </row>
    <row r="12951" spans="8:8" x14ac:dyDescent="0.25">
      <c r="H12951" s="169"/>
    </row>
    <row r="12952" spans="8:8" x14ac:dyDescent="0.25">
      <c r="H12952" s="169"/>
    </row>
    <row r="12953" spans="8:8" x14ac:dyDescent="0.25">
      <c r="H12953" s="169"/>
    </row>
    <row r="12954" spans="8:8" x14ac:dyDescent="0.25">
      <c r="H12954" s="169"/>
    </row>
    <row r="12955" spans="8:8" x14ac:dyDescent="0.25">
      <c r="H12955" s="169"/>
    </row>
    <row r="12956" spans="8:8" x14ac:dyDescent="0.25">
      <c r="H12956" s="169"/>
    </row>
    <row r="12957" spans="8:8" x14ac:dyDescent="0.25">
      <c r="H12957" s="169"/>
    </row>
    <row r="12958" spans="8:8" x14ac:dyDescent="0.25">
      <c r="H12958" s="169"/>
    </row>
    <row r="12959" spans="8:8" x14ac:dyDescent="0.25">
      <c r="H12959" s="169"/>
    </row>
    <row r="12960" spans="8:8" x14ac:dyDescent="0.25">
      <c r="H12960" s="169"/>
    </row>
    <row r="12961" spans="8:8" x14ac:dyDescent="0.25">
      <c r="H12961" s="169"/>
    </row>
    <row r="12962" spans="8:8" x14ac:dyDescent="0.25">
      <c r="H12962" s="169"/>
    </row>
    <row r="12963" spans="8:8" x14ac:dyDescent="0.25">
      <c r="H12963" s="169"/>
    </row>
    <row r="12964" spans="8:8" x14ac:dyDescent="0.25">
      <c r="H12964" s="169"/>
    </row>
    <row r="12965" spans="8:8" x14ac:dyDescent="0.25">
      <c r="H12965" s="169"/>
    </row>
    <row r="12966" spans="8:8" x14ac:dyDescent="0.25">
      <c r="H12966" s="169"/>
    </row>
    <row r="12967" spans="8:8" x14ac:dyDescent="0.25">
      <c r="H12967" s="169"/>
    </row>
    <row r="12968" spans="8:8" x14ac:dyDescent="0.25">
      <c r="H12968" s="169"/>
    </row>
    <row r="12969" spans="8:8" x14ac:dyDescent="0.25">
      <c r="H12969" s="169"/>
    </row>
    <row r="12970" spans="8:8" x14ac:dyDescent="0.25">
      <c r="H12970" s="169"/>
    </row>
    <row r="12971" spans="8:8" x14ac:dyDescent="0.25">
      <c r="H12971" s="169"/>
    </row>
    <row r="12972" spans="8:8" x14ac:dyDescent="0.25">
      <c r="H12972" s="169"/>
    </row>
    <row r="12973" spans="8:8" x14ac:dyDescent="0.25">
      <c r="H12973" s="169"/>
    </row>
    <row r="12974" spans="8:8" x14ac:dyDescent="0.25">
      <c r="H12974" s="169"/>
    </row>
    <row r="12975" spans="8:8" x14ac:dyDescent="0.25">
      <c r="H12975" s="169"/>
    </row>
    <row r="12976" spans="8:8" x14ac:dyDescent="0.25">
      <c r="H12976" s="169"/>
    </row>
    <row r="12977" spans="8:8" x14ac:dyDescent="0.25">
      <c r="H12977" s="169"/>
    </row>
    <row r="12978" spans="8:8" x14ac:dyDescent="0.25">
      <c r="H12978" s="169"/>
    </row>
    <row r="12979" spans="8:8" x14ac:dyDescent="0.25">
      <c r="H12979" s="169"/>
    </row>
    <row r="12980" spans="8:8" x14ac:dyDescent="0.25">
      <c r="H12980" s="169"/>
    </row>
    <row r="12981" spans="8:8" x14ac:dyDescent="0.25">
      <c r="H12981" s="169"/>
    </row>
    <row r="12982" spans="8:8" x14ac:dyDescent="0.25">
      <c r="H12982" s="169"/>
    </row>
    <row r="12983" spans="8:8" x14ac:dyDescent="0.25">
      <c r="H12983" s="169"/>
    </row>
    <row r="12984" spans="8:8" x14ac:dyDescent="0.25">
      <c r="H12984" s="169"/>
    </row>
    <row r="12985" spans="8:8" x14ac:dyDescent="0.25">
      <c r="H12985" s="169"/>
    </row>
    <row r="12986" spans="8:8" x14ac:dyDescent="0.25">
      <c r="H12986" s="169"/>
    </row>
    <row r="12987" spans="8:8" x14ac:dyDescent="0.25">
      <c r="H12987" s="169"/>
    </row>
    <row r="12988" spans="8:8" x14ac:dyDescent="0.25">
      <c r="H12988" s="169"/>
    </row>
    <row r="12989" spans="8:8" x14ac:dyDescent="0.25">
      <c r="H12989" s="169"/>
    </row>
    <row r="12990" spans="8:8" x14ac:dyDescent="0.25">
      <c r="H12990" s="169"/>
    </row>
    <row r="12991" spans="8:8" x14ac:dyDescent="0.25">
      <c r="H12991" s="169"/>
    </row>
    <row r="12992" spans="8:8" x14ac:dyDescent="0.25">
      <c r="H12992" s="169"/>
    </row>
    <row r="12993" spans="8:8" x14ac:dyDescent="0.25">
      <c r="H12993" s="169"/>
    </row>
    <row r="12994" spans="8:8" x14ac:dyDescent="0.25">
      <c r="H12994" s="169"/>
    </row>
    <row r="12995" spans="8:8" x14ac:dyDescent="0.25">
      <c r="H12995" s="169"/>
    </row>
    <row r="12996" spans="8:8" x14ac:dyDescent="0.25">
      <c r="H12996" s="169"/>
    </row>
    <row r="12997" spans="8:8" x14ac:dyDescent="0.25">
      <c r="H12997" s="169"/>
    </row>
    <row r="12998" spans="8:8" x14ac:dyDescent="0.25">
      <c r="H12998" s="169"/>
    </row>
    <row r="12999" spans="8:8" x14ac:dyDescent="0.25">
      <c r="H12999" s="169"/>
    </row>
    <row r="13000" spans="8:8" x14ac:dyDescent="0.25">
      <c r="H13000" s="169"/>
    </row>
    <row r="13001" spans="8:8" x14ac:dyDescent="0.25">
      <c r="H13001" s="169"/>
    </row>
    <row r="13002" spans="8:8" x14ac:dyDescent="0.25">
      <c r="H13002" s="169"/>
    </row>
    <row r="13003" spans="8:8" x14ac:dyDescent="0.25">
      <c r="H13003" s="169"/>
    </row>
    <row r="13004" spans="8:8" x14ac:dyDescent="0.25">
      <c r="H13004" s="169"/>
    </row>
    <row r="13005" spans="8:8" x14ac:dyDescent="0.25">
      <c r="H13005" s="169"/>
    </row>
    <row r="13006" spans="8:8" x14ac:dyDescent="0.25">
      <c r="H13006" s="169"/>
    </row>
    <row r="13007" spans="8:8" x14ac:dyDescent="0.25">
      <c r="H13007" s="169"/>
    </row>
    <row r="13008" spans="8:8" x14ac:dyDescent="0.25">
      <c r="H13008" s="169"/>
    </row>
    <row r="13009" spans="8:8" x14ac:dyDescent="0.25">
      <c r="H13009" s="169"/>
    </row>
    <row r="13010" spans="8:8" x14ac:dyDescent="0.25">
      <c r="H13010" s="169"/>
    </row>
    <row r="13011" spans="8:8" x14ac:dyDescent="0.25">
      <c r="H13011" s="169"/>
    </row>
    <row r="13012" spans="8:8" x14ac:dyDescent="0.25">
      <c r="H13012" s="169"/>
    </row>
    <row r="13013" spans="8:8" x14ac:dyDescent="0.25">
      <c r="H13013" s="169"/>
    </row>
    <row r="13014" spans="8:8" x14ac:dyDescent="0.25">
      <c r="H13014" s="169"/>
    </row>
    <row r="13015" spans="8:8" x14ac:dyDescent="0.25">
      <c r="H13015" s="169"/>
    </row>
    <row r="13016" spans="8:8" x14ac:dyDescent="0.25">
      <c r="H13016" s="169"/>
    </row>
    <row r="13017" spans="8:8" x14ac:dyDescent="0.25">
      <c r="H13017" s="169"/>
    </row>
    <row r="13018" spans="8:8" x14ac:dyDescent="0.25">
      <c r="H13018" s="169"/>
    </row>
    <row r="13019" spans="8:8" x14ac:dyDescent="0.25">
      <c r="H13019" s="169"/>
    </row>
    <row r="13020" spans="8:8" x14ac:dyDescent="0.25">
      <c r="H13020" s="169"/>
    </row>
    <row r="13021" spans="8:8" x14ac:dyDescent="0.25">
      <c r="H13021" s="169"/>
    </row>
    <row r="13022" spans="8:8" x14ac:dyDescent="0.25">
      <c r="H13022" s="169"/>
    </row>
    <row r="13023" spans="8:8" x14ac:dyDescent="0.25">
      <c r="H13023" s="169"/>
    </row>
    <row r="13024" spans="8:8" x14ac:dyDescent="0.25">
      <c r="H13024" s="169"/>
    </row>
    <row r="13025" spans="8:8" x14ac:dyDescent="0.25">
      <c r="H13025" s="169"/>
    </row>
    <row r="13026" spans="8:8" x14ac:dyDescent="0.25">
      <c r="H13026" s="169"/>
    </row>
    <row r="13027" spans="8:8" x14ac:dyDescent="0.25">
      <c r="H13027" s="169"/>
    </row>
    <row r="13028" spans="8:8" x14ac:dyDescent="0.25">
      <c r="H13028" s="169"/>
    </row>
    <row r="13029" spans="8:8" x14ac:dyDescent="0.25">
      <c r="H13029" s="169"/>
    </row>
    <row r="13030" spans="8:8" x14ac:dyDescent="0.25">
      <c r="H13030" s="169"/>
    </row>
    <row r="13031" spans="8:8" x14ac:dyDescent="0.25">
      <c r="H13031" s="169"/>
    </row>
    <row r="13032" spans="8:8" x14ac:dyDescent="0.25">
      <c r="H13032" s="169"/>
    </row>
    <row r="13033" spans="8:8" x14ac:dyDescent="0.25">
      <c r="H13033" s="169"/>
    </row>
    <row r="13034" spans="8:8" x14ac:dyDescent="0.25">
      <c r="H13034" s="169"/>
    </row>
    <row r="13035" spans="8:8" x14ac:dyDescent="0.25">
      <c r="H13035" s="169"/>
    </row>
    <row r="13036" spans="8:8" x14ac:dyDescent="0.25">
      <c r="H13036" s="169"/>
    </row>
    <row r="13037" spans="8:8" x14ac:dyDescent="0.25">
      <c r="H13037" s="169"/>
    </row>
    <row r="13038" spans="8:8" x14ac:dyDescent="0.25">
      <c r="H13038" s="169"/>
    </row>
    <row r="13039" spans="8:8" x14ac:dyDescent="0.25">
      <c r="H13039" s="169"/>
    </row>
    <row r="13040" spans="8:8" x14ac:dyDescent="0.25">
      <c r="H13040" s="169"/>
    </row>
    <row r="13041" spans="8:8" x14ac:dyDescent="0.25">
      <c r="H13041" s="169"/>
    </row>
    <row r="13042" spans="8:8" x14ac:dyDescent="0.25">
      <c r="H13042" s="169"/>
    </row>
    <row r="13043" spans="8:8" x14ac:dyDescent="0.25">
      <c r="H13043" s="169"/>
    </row>
    <row r="13044" spans="8:8" x14ac:dyDescent="0.25">
      <c r="H13044" s="169"/>
    </row>
    <row r="13045" spans="8:8" x14ac:dyDescent="0.25">
      <c r="H13045" s="169"/>
    </row>
    <row r="13046" spans="8:8" x14ac:dyDescent="0.25">
      <c r="H13046" s="169"/>
    </row>
    <row r="13047" spans="8:8" x14ac:dyDescent="0.25">
      <c r="H13047" s="169"/>
    </row>
    <row r="13048" spans="8:8" x14ac:dyDescent="0.25">
      <c r="H13048" s="169"/>
    </row>
    <row r="13049" spans="8:8" x14ac:dyDescent="0.25">
      <c r="H13049" s="169"/>
    </row>
    <row r="13050" spans="8:8" x14ac:dyDescent="0.25">
      <c r="H13050" s="169"/>
    </row>
    <row r="13051" spans="8:8" x14ac:dyDescent="0.25">
      <c r="H13051" s="169"/>
    </row>
    <row r="13052" spans="8:8" x14ac:dyDescent="0.25">
      <c r="H13052" s="169"/>
    </row>
    <row r="13053" spans="8:8" x14ac:dyDescent="0.25">
      <c r="H13053" s="169"/>
    </row>
    <row r="13054" spans="8:8" x14ac:dyDescent="0.25">
      <c r="H13054" s="169"/>
    </row>
    <row r="13055" spans="8:8" x14ac:dyDescent="0.25">
      <c r="H13055" s="169"/>
    </row>
    <row r="13056" spans="8:8" x14ac:dyDescent="0.25">
      <c r="H13056" s="169"/>
    </row>
    <row r="13057" spans="8:8" x14ac:dyDescent="0.25">
      <c r="H13057" s="169"/>
    </row>
    <row r="13058" spans="8:8" x14ac:dyDescent="0.25">
      <c r="H13058" s="169"/>
    </row>
    <row r="13059" spans="8:8" x14ac:dyDescent="0.25">
      <c r="H13059" s="169"/>
    </row>
    <row r="13060" spans="8:8" x14ac:dyDescent="0.25">
      <c r="H13060" s="169"/>
    </row>
    <row r="13061" spans="8:8" x14ac:dyDescent="0.25">
      <c r="H13061" s="169"/>
    </row>
    <row r="13062" spans="8:8" x14ac:dyDescent="0.25">
      <c r="H13062" s="169"/>
    </row>
    <row r="13063" spans="8:8" x14ac:dyDescent="0.25">
      <c r="H13063" s="169"/>
    </row>
    <row r="13064" spans="8:8" x14ac:dyDescent="0.25">
      <c r="H13064" s="169"/>
    </row>
    <row r="13065" spans="8:8" x14ac:dyDescent="0.25">
      <c r="H13065" s="169"/>
    </row>
    <row r="13066" spans="8:8" x14ac:dyDescent="0.25">
      <c r="H13066" s="169"/>
    </row>
    <row r="13067" spans="8:8" x14ac:dyDescent="0.25">
      <c r="H13067" s="169"/>
    </row>
    <row r="13068" spans="8:8" x14ac:dyDescent="0.25">
      <c r="H13068" s="169"/>
    </row>
    <row r="13069" spans="8:8" x14ac:dyDescent="0.25">
      <c r="H13069" s="169"/>
    </row>
    <row r="13070" spans="8:8" x14ac:dyDescent="0.25">
      <c r="H13070" s="169"/>
    </row>
    <row r="13071" spans="8:8" x14ac:dyDescent="0.25">
      <c r="H13071" s="169"/>
    </row>
    <row r="13072" spans="8:8" x14ac:dyDescent="0.25">
      <c r="H13072" s="169"/>
    </row>
    <row r="13073" spans="8:8" x14ac:dyDescent="0.25">
      <c r="H13073" s="169"/>
    </row>
    <row r="13074" spans="8:8" x14ac:dyDescent="0.25">
      <c r="H13074" s="169"/>
    </row>
    <row r="13075" spans="8:8" x14ac:dyDescent="0.25">
      <c r="H13075" s="169"/>
    </row>
    <row r="13076" spans="8:8" x14ac:dyDescent="0.25">
      <c r="H13076" s="169"/>
    </row>
    <row r="13077" spans="8:8" x14ac:dyDescent="0.25">
      <c r="H13077" s="169"/>
    </row>
    <row r="13078" spans="8:8" x14ac:dyDescent="0.25">
      <c r="H13078" s="169"/>
    </row>
    <row r="13079" spans="8:8" x14ac:dyDescent="0.25">
      <c r="H13079" s="169"/>
    </row>
    <row r="13080" spans="8:8" x14ac:dyDescent="0.25">
      <c r="H13080" s="169"/>
    </row>
    <row r="13081" spans="8:8" x14ac:dyDescent="0.25">
      <c r="H13081" s="169"/>
    </row>
    <row r="13082" spans="8:8" x14ac:dyDescent="0.25">
      <c r="H13082" s="169"/>
    </row>
    <row r="13083" spans="8:8" x14ac:dyDescent="0.25">
      <c r="H13083" s="169"/>
    </row>
    <row r="13084" spans="8:8" x14ac:dyDescent="0.25">
      <c r="H13084" s="169"/>
    </row>
    <row r="13085" spans="8:8" x14ac:dyDescent="0.25">
      <c r="H13085" s="169"/>
    </row>
    <row r="13086" spans="8:8" x14ac:dyDescent="0.25">
      <c r="H13086" s="169"/>
    </row>
    <row r="13087" spans="8:8" x14ac:dyDescent="0.25">
      <c r="H13087" s="169"/>
    </row>
    <row r="13088" spans="8:8" x14ac:dyDescent="0.25">
      <c r="H13088" s="169"/>
    </row>
    <row r="13089" spans="8:8" x14ac:dyDescent="0.25">
      <c r="H13089" s="169"/>
    </row>
    <row r="13090" spans="8:8" x14ac:dyDescent="0.25">
      <c r="H13090" s="169"/>
    </row>
    <row r="13091" spans="8:8" x14ac:dyDescent="0.25">
      <c r="H13091" s="169"/>
    </row>
    <row r="13092" spans="8:8" x14ac:dyDescent="0.25">
      <c r="H13092" s="169"/>
    </row>
    <row r="13093" spans="8:8" x14ac:dyDescent="0.25">
      <c r="H13093" s="169"/>
    </row>
    <row r="13094" spans="8:8" x14ac:dyDescent="0.25">
      <c r="H13094" s="169"/>
    </row>
    <row r="13095" spans="8:8" x14ac:dyDescent="0.25">
      <c r="H13095" s="169"/>
    </row>
    <row r="13096" spans="8:8" x14ac:dyDescent="0.25">
      <c r="H13096" s="169"/>
    </row>
    <row r="13097" spans="8:8" x14ac:dyDescent="0.25">
      <c r="H13097" s="169"/>
    </row>
    <row r="13098" spans="8:8" x14ac:dyDescent="0.25">
      <c r="H13098" s="169"/>
    </row>
    <row r="13099" spans="8:8" x14ac:dyDescent="0.25">
      <c r="H13099" s="169"/>
    </row>
    <row r="13100" spans="8:8" x14ac:dyDescent="0.25">
      <c r="H13100" s="169"/>
    </row>
    <row r="13101" spans="8:8" x14ac:dyDescent="0.25">
      <c r="H13101" s="169"/>
    </row>
    <row r="13102" spans="8:8" x14ac:dyDescent="0.25">
      <c r="H13102" s="169"/>
    </row>
    <row r="13103" spans="8:8" x14ac:dyDescent="0.25">
      <c r="H13103" s="169"/>
    </row>
    <row r="13104" spans="8:8" x14ac:dyDescent="0.25">
      <c r="H13104" s="169"/>
    </row>
    <row r="13105" spans="8:8" x14ac:dyDescent="0.25">
      <c r="H13105" s="169"/>
    </row>
    <row r="13106" spans="8:8" x14ac:dyDescent="0.25">
      <c r="H13106" s="169"/>
    </row>
    <row r="13107" spans="8:8" x14ac:dyDescent="0.25">
      <c r="H13107" s="169"/>
    </row>
    <row r="13108" spans="8:8" x14ac:dyDescent="0.25">
      <c r="H13108" s="169"/>
    </row>
    <row r="13109" spans="8:8" x14ac:dyDescent="0.25">
      <c r="H13109" s="169"/>
    </row>
    <row r="13110" spans="8:8" x14ac:dyDescent="0.25">
      <c r="H13110" s="169"/>
    </row>
    <row r="13111" spans="8:8" x14ac:dyDescent="0.25">
      <c r="H13111" s="169"/>
    </row>
    <row r="13112" spans="8:8" x14ac:dyDescent="0.25">
      <c r="H13112" s="169"/>
    </row>
    <row r="13113" spans="8:8" x14ac:dyDescent="0.25">
      <c r="H13113" s="169"/>
    </row>
    <row r="13114" spans="8:8" x14ac:dyDescent="0.25">
      <c r="H13114" s="169"/>
    </row>
    <row r="13115" spans="8:8" x14ac:dyDescent="0.25">
      <c r="H13115" s="169"/>
    </row>
    <row r="13116" spans="8:8" x14ac:dyDescent="0.25">
      <c r="H13116" s="169"/>
    </row>
    <row r="13117" spans="8:8" x14ac:dyDescent="0.25">
      <c r="H13117" s="169"/>
    </row>
    <row r="13118" spans="8:8" x14ac:dyDescent="0.25">
      <c r="H13118" s="169"/>
    </row>
    <row r="13119" spans="8:8" x14ac:dyDescent="0.25">
      <c r="H13119" s="169"/>
    </row>
    <row r="13120" spans="8:8" x14ac:dyDescent="0.25">
      <c r="H13120" s="169"/>
    </row>
    <row r="13121" spans="8:8" x14ac:dyDescent="0.25">
      <c r="H13121" s="169"/>
    </row>
    <row r="13122" spans="8:8" x14ac:dyDescent="0.25">
      <c r="H13122" s="169"/>
    </row>
    <row r="13123" spans="8:8" x14ac:dyDescent="0.25">
      <c r="H13123" s="169"/>
    </row>
    <row r="13124" spans="8:8" x14ac:dyDescent="0.25">
      <c r="H13124" s="169"/>
    </row>
    <row r="13125" spans="8:8" x14ac:dyDescent="0.25">
      <c r="H13125" s="169"/>
    </row>
    <row r="13126" spans="8:8" x14ac:dyDescent="0.25">
      <c r="H13126" s="169"/>
    </row>
    <row r="13127" spans="8:8" x14ac:dyDescent="0.25">
      <c r="H13127" s="169"/>
    </row>
    <row r="13128" spans="8:8" x14ac:dyDescent="0.25">
      <c r="H13128" s="169"/>
    </row>
    <row r="13129" spans="8:8" x14ac:dyDescent="0.25">
      <c r="H13129" s="169"/>
    </row>
    <row r="13130" spans="8:8" x14ac:dyDescent="0.25">
      <c r="H13130" s="169"/>
    </row>
    <row r="13131" spans="8:8" x14ac:dyDescent="0.25">
      <c r="H13131" s="169"/>
    </row>
    <row r="13132" spans="8:8" x14ac:dyDescent="0.25">
      <c r="H13132" s="169"/>
    </row>
    <row r="13133" spans="8:8" x14ac:dyDescent="0.25">
      <c r="H13133" s="169"/>
    </row>
    <row r="13134" spans="8:8" x14ac:dyDescent="0.25">
      <c r="H13134" s="169"/>
    </row>
    <row r="13135" spans="8:8" x14ac:dyDescent="0.25">
      <c r="H13135" s="169"/>
    </row>
    <row r="13136" spans="8:8" x14ac:dyDescent="0.25">
      <c r="H13136" s="169"/>
    </row>
    <row r="13137" spans="8:8" x14ac:dyDescent="0.25">
      <c r="H13137" s="169"/>
    </row>
    <row r="13138" spans="8:8" x14ac:dyDescent="0.25">
      <c r="H13138" s="169"/>
    </row>
    <row r="13139" spans="8:8" x14ac:dyDescent="0.25">
      <c r="H13139" s="169"/>
    </row>
    <row r="13140" spans="8:8" x14ac:dyDescent="0.25">
      <c r="H13140" s="169"/>
    </row>
    <row r="13141" spans="8:8" x14ac:dyDescent="0.25">
      <c r="H13141" s="169"/>
    </row>
    <row r="13142" spans="8:8" x14ac:dyDescent="0.25">
      <c r="H13142" s="169"/>
    </row>
    <row r="13143" spans="8:8" x14ac:dyDescent="0.25">
      <c r="H13143" s="169"/>
    </row>
    <row r="13144" spans="8:8" x14ac:dyDescent="0.25">
      <c r="H13144" s="169"/>
    </row>
    <row r="13145" spans="8:8" x14ac:dyDescent="0.25">
      <c r="H13145" s="169"/>
    </row>
    <row r="13146" spans="8:8" x14ac:dyDescent="0.25">
      <c r="H13146" s="169"/>
    </row>
    <row r="13147" spans="8:8" x14ac:dyDescent="0.25">
      <c r="H13147" s="169"/>
    </row>
    <row r="13148" spans="8:8" x14ac:dyDescent="0.25">
      <c r="H13148" s="169"/>
    </row>
    <row r="13149" spans="8:8" x14ac:dyDescent="0.25">
      <c r="H13149" s="169"/>
    </row>
    <row r="13150" spans="8:8" x14ac:dyDescent="0.25">
      <c r="H13150" s="169"/>
    </row>
    <row r="13151" spans="8:8" x14ac:dyDescent="0.25">
      <c r="H13151" s="169"/>
    </row>
    <row r="13152" spans="8:8" x14ac:dyDescent="0.25">
      <c r="H13152" s="169"/>
    </row>
    <row r="13153" spans="8:8" x14ac:dyDescent="0.25">
      <c r="H13153" s="169"/>
    </row>
    <row r="13154" spans="8:8" x14ac:dyDescent="0.25">
      <c r="H13154" s="169"/>
    </row>
    <row r="13155" spans="8:8" x14ac:dyDescent="0.25">
      <c r="H13155" s="169"/>
    </row>
    <row r="13156" spans="8:8" x14ac:dyDescent="0.25">
      <c r="H13156" s="169"/>
    </row>
    <row r="13157" spans="8:8" x14ac:dyDescent="0.25">
      <c r="H13157" s="169"/>
    </row>
    <row r="13158" spans="8:8" x14ac:dyDescent="0.25">
      <c r="H13158" s="169"/>
    </row>
    <row r="13159" spans="8:8" x14ac:dyDescent="0.25">
      <c r="H13159" s="169"/>
    </row>
    <row r="13160" spans="8:8" x14ac:dyDescent="0.25">
      <c r="H13160" s="169"/>
    </row>
    <row r="13161" spans="8:8" x14ac:dyDescent="0.25">
      <c r="H13161" s="169"/>
    </row>
    <row r="13162" spans="8:8" x14ac:dyDescent="0.25">
      <c r="H13162" s="169"/>
    </row>
    <row r="13163" spans="8:8" x14ac:dyDescent="0.25">
      <c r="H13163" s="169"/>
    </row>
    <row r="13164" spans="8:8" x14ac:dyDescent="0.25">
      <c r="H13164" s="169"/>
    </row>
    <row r="13165" spans="8:8" x14ac:dyDescent="0.25">
      <c r="H13165" s="169"/>
    </row>
    <row r="13166" spans="8:8" x14ac:dyDescent="0.25">
      <c r="H13166" s="169"/>
    </row>
    <row r="13167" spans="8:8" x14ac:dyDescent="0.25">
      <c r="H13167" s="169"/>
    </row>
    <row r="13168" spans="8:8" x14ac:dyDescent="0.25">
      <c r="H13168" s="169"/>
    </row>
    <row r="13169" spans="8:8" x14ac:dyDescent="0.25">
      <c r="H13169" s="169"/>
    </row>
    <row r="13170" spans="8:8" x14ac:dyDescent="0.25">
      <c r="H13170" s="169"/>
    </row>
    <row r="13171" spans="8:8" x14ac:dyDescent="0.25">
      <c r="H13171" s="169"/>
    </row>
    <row r="13172" spans="8:8" x14ac:dyDescent="0.25">
      <c r="H13172" s="169"/>
    </row>
    <row r="13173" spans="8:8" x14ac:dyDescent="0.25">
      <c r="H13173" s="169"/>
    </row>
    <row r="13174" spans="8:8" x14ac:dyDescent="0.25">
      <c r="H13174" s="169"/>
    </row>
    <row r="13175" spans="8:8" x14ac:dyDescent="0.25">
      <c r="H13175" s="169"/>
    </row>
    <row r="13176" spans="8:8" x14ac:dyDescent="0.25">
      <c r="H13176" s="169"/>
    </row>
    <row r="13177" spans="8:8" x14ac:dyDescent="0.25">
      <c r="H13177" s="169"/>
    </row>
    <row r="13178" spans="8:8" x14ac:dyDescent="0.25">
      <c r="H13178" s="169"/>
    </row>
    <row r="13179" spans="8:8" x14ac:dyDescent="0.25">
      <c r="H13179" s="169"/>
    </row>
    <row r="13180" spans="8:8" x14ac:dyDescent="0.25">
      <c r="H13180" s="169"/>
    </row>
    <row r="13181" spans="8:8" x14ac:dyDescent="0.25">
      <c r="H13181" s="169"/>
    </row>
    <row r="13182" spans="8:8" x14ac:dyDescent="0.25">
      <c r="H13182" s="169"/>
    </row>
    <row r="13183" spans="8:8" x14ac:dyDescent="0.25">
      <c r="H13183" s="169"/>
    </row>
    <row r="13184" spans="8:8" x14ac:dyDescent="0.25">
      <c r="H13184" s="169"/>
    </row>
    <row r="13185" spans="8:8" x14ac:dyDescent="0.25">
      <c r="H13185" s="169"/>
    </row>
    <row r="13186" spans="8:8" x14ac:dyDescent="0.25">
      <c r="H13186" s="169"/>
    </row>
    <row r="13187" spans="8:8" x14ac:dyDescent="0.25">
      <c r="H13187" s="169"/>
    </row>
    <row r="13188" spans="8:8" x14ac:dyDescent="0.25">
      <c r="H13188" s="169"/>
    </row>
    <row r="13189" spans="8:8" x14ac:dyDescent="0.25">
      <c r="H13189" s="169"/>
    </row>
    <row r="13190" spans="8:8" x14ac:dyDescent="0.25">
      <c r="H13190" s="169"/>
    </row>
    <row r="13191" spans="8:8" x14ac:dyDescent="0.25">
      <c r="H13191" s="169"/>
    </row>
    <row r="13192" spans="8:8" x14ac:dyDescent="0.25">
      <c r="H13192" s="169"/>
    </row>
    <row r="13193" spans="8:8" x14ac:dyDescent="0.25">
      <c r="H13193" s="169"/>
    </row>
    <row r="13194" spans="8:8" x14ac:dyDescent="0.25">
      <c r="H13194" s="169"/>
    </row>
    <row r="13195" spans="8:8" x14ac:dyDescent="0.25">
      <c r="H13195" s="169"/>
    </row>
    <row r="13196" spans="8:8" x14ac:dyDescent="0.25">
      <c r="H13196" s="169"/>
    </row>
    <row r="13197" spans="8:8" x14ac:dyDescent="0.25">
      <c r="H13197" s="169"/>
    </row>
    <row r="13198" spans="8:8" x14ac:dyDescent="0.25">
      <c r="H13198" s="169"/>
    </row>
    <row r="13199" spans="8:8" x14ac:dyDescent="0.25">
      <c r="H13199" s="169"/>
    </row>
    <row r="13200" spans="8:8" x14ac:dyDescent="0.25">
      <c r="H13200" s="169"/>
    </row>
    <row r="13201" spans="8:8" x14ac:dyDescent="0.25">
      <c r="H13201" s="169"/>
    </row>
    <row r="13202" spans="8:8" x14ac:dyDescent="0.25">
      <c r="H13202" s="169"/>
    </row>
    <row r="13203" spans="8:8" x14ac:dyDescent="0.25">
      <c r="H13203" s="169"/>
    </row>
    <row r="13204" spans="8:8" x14ac:dyDescent="0.25">
      <c r="H13204" s="169"/>
    </row>
    <row r="13205" spans="8:8" x14ac:dyDescent="0.25">
      <c r="H13205" s="169"/>
    </row>
    <row r="13206" spans="8:8" x14ac:dyDescent="0.25">
      <c r="H13206" s="169"/>
    </row>
    <row r="13207" spans="8:8" x14ac:dyDescent="0.25">
      <c r="H13207" s="169"/>
    </row>
    <row r="13208" spans="8:8" x14ac:dyDescent="0.25">
      <c r="H13208" s="169"/>
    </row>
    <row r="13209" spans="8:8" x14ac:dyDescent="0.25">
      <c r="H13209" s="169"/>
    </row>
    <row r="13210" spans="8:8" x14ac:dyDescent="0.25">
      <c r="H13210" s="169"/>
    </row>
    <row r="13211" spans="8:8" x14ac:dyDescent="0.25">
      <c r="H13211" s="169"/>
    </row>
    <row r="13212" spans="8:8" x14ac:dyDescent="0.25">
      <c r="H13212" s="169"/>
    </row>
    <row r="13213" spans="8:8" x14ac:dyDescent="0.25">
      <c r="H13213" s="169"/>
    </row>
    <row r="13214" spans="8:8" x14ac:dyDescent="0.25">
      <c r="H13214" s="169"/>
    </row>
    <row r="13215" spans="8:8" x14ac:dyDescent="0.25">
      <c r="H13215" s="169"/>
    </row>
    <row r="13216" spans="8:8" x14ac:dyDescent="0.25">
      <c r="H13216" s="169"/>
    </row>
    <row r="13217" spans="8:8" x14ac:dyDescent="0.25">
      <c r="H13217" s="169"/>
    </row>
    <row r="13218" spans="8:8" x14ac:dyDescent="0.25">
      <c r="H13218" s="169"/>
    </row>
    <row r="13219" spans="8:8" x14ac:dyDescent="0.25">
      <c r="H13219" s="169"/>
    </row>
    <row r="13220" spans="8:8" x14ac:dyDescent="0.25">
      <c r="H13220" s="169"/>
    </row>
    <row r="13221" spans="8:8" x14ac:dyDescent="0.25">
      <c r="H13221" s="169"/>
    </row>
    <row r="13222" spans="8:8" x14ac:dyDescent="0.25">
      <c r="H13222" s="169"/>
    </row>
    <row r="13223" spans="8:8" x14ac:dyDescent="0.25">
      <c r="H13223" s="169"/>
    </row>
    <row r="13224" spans="8:8" x14ac:dyDescent="0.25">
      <c r="H13224" s="169"/>
    </row>
    <row r="13225" spans="8:8" x14ac:dyDescent="0.25">
      <c r="H13225" s="169"/>
    </row>
    <row r="13226" spans="8:8" x14ac:dyDescent="0.25">
      <c r="H13226" s="169"/>
    </row>
    <row r="13227" spans="8:8" x14ac:dyDescent="0.25">
      <c r="H13227" s="169"/>
    </row>
    <row r="13228" spans="8:8" x14ac:dyDescent="0.25">
      <c r="H13228" s="169"/>
    </row>
    <row r="13229" spans="8:8" x14ac:dyDescent="0.25">
      <c r="H13229" s="169"/>
    </row>
    <row r="13230" spans="8:8" x14ac:dyDescent="0.25">
      <c r="H13230" s="169"/>
    </row>
    <row r="13231" spans="8:8" x14ac:dyDescent="0.25">
      <c r="H13231" s="169"/>
    </row>
    <row r="13232" spans="8:8" x14ac:dyDescent="0.25">
      <c r="H13232" s="169"/>
    </row>
    <row r="13233" spans="8:8" x14ac:dyDescent="0.25">
      <c r="H13233" s="169"/>
    </row>
    <row r="13234" spans="8:8" x14ac:dyDescent="0.25">
      <c r="H13234" s="169"/>
    </row>
    <row r="13235" spans="8:8" x14ac:dyDescent="0.25">
      <c r="H13235" s="169"/>
    </row>
    <row r="13236" spans="8:8" x14ac:dyDescent="0.25">
      <c r="H13236" s="169"/>
    </row>
    <row r="13237" spans="8:8" x14ac:dyDescent="0.25">
      <c r="H13237" s="169"/>
    </row>
    <row r="13238" spans="8:8" x14ac:dyDescent="0.25">
      <c r="H13238" s="169"/>
    </row>
    <row r="13239" spans="8:8" x14ac:dyDescent="0.25">
      <c r="H13239" s="169"/>
    </row>
    <row r="13240" spans="8:8" x14ac:dyDescent="0.25">
      <c r="H13240" s="169"/>
    </row>
    <row r="13241" spans="8:8" x14ac:dyDescent="0.25">
      <c r="H13241" s="169"/>
    </row>
    <row r="13242" spans="8:8" x14ac:dyDescent="0.25">
      <c r="H13242" s="169"/>
    </row>
    <row r="13243" spans="8:8" x14ac:dyDescent="0.25">
      <c r="H13243" s="169"/>
    </row>
    <row r="13244" spans="8:8" x14ac:dyDescent="0.25">
      <c r="H13244" s="169"/>
    </row>
    <row r="13245" spans="8:8" x14ac:dyDescent="0.25">
      <c r="H13245" s="169"/>
    </row>
    <row r="13246" spans="8:8" x14ac:dyDescent="0.25">
      <c r="H13246" s="169"/>
    </row>
    <row r="13247" spans="8:8" x14ac:dyDescent="0.25">
      <c r="H13247" s="169"/>
    </row>
    <row r="13248" spans="8:8" x14ac:dyDescent="0.25">
      <c r="H13248" s="169"/>
    </row>
    <row r="13249" spans="8:8" x14ac:dyDescent="0.25">
      <c r="H13249" s="169"/>
    </row>
    <row r="13250" spans="8:8" x14ac:dyDescent="0.25">
      <c r="H13250" s="169"/>
    </row>
    <row r="13251" spans="8:8" x14ac:dyDescent="0.25">
      <c r="H13251" s="169"/>
    </row>
    <row r="13252" spans="8:8" x14ac:dyDescent="0.25">
      <c r="H13252" s="169"/>
    </row>
    <row r="13253" spans="8:8" x14ac:dyDescent="0.25">
      <c r="H13253" s="169"/>
    </row>
    <row r="13254" spans="8:8" x14ac:dyDescent="0.25">
      <c r="H13254" s="169"/>
    </row>
    <row r="13255" spans="8:8" x14ac:dyDescent="0.25">
      <c r="H13255" s="169"/>
    </row>
    <row r="13256" spans="8:8" x14ac:dyDescent="0.25">
      <c r="H13256" s="169"/>
    </row>
    <row r="13257" spans="8:8" x14ac:dyDescent="0.25">
      <c r="H13257" s="169"/>
    </row>
    <row r="13258" spans="8:8" x14ac:dyDescent="0.25">
      <c r="H13258" s="169"/>
    </row>
    <row r="13259" spans="8:8" x14ac:dyDescent="0.25">
      <c r="H13259" s="169"/>
    </row>
    <row r="13260" spans="8:8" x14ac:dyDescent="0.25">
      <c r="H13260" s="169"/>
    </row>
    <row r="13261" spans="8:8" x14ac:dyDescent="0.25">
      <c r="H13261" s="169"/>
    </row>
    <row r="13262" spans="8:8" x14ac:dyDescent="0.25">
      <c r="H13262" s="169"/>
    </row>
    <row r="13263" spans="8:8" x14ac:dyDescent="0.25">
      <c r="H13263" s="169"/>
    </row>
    <row r="13264" spans="8:8" x14ac:dyDescent="0.25">
      <c r="H13264" s="169"/>
    </row>
    <row r="13265" spans="8:8" x14ac:dyDescent="0.25">
      <c r="H13265" s="169"/>
    </row>
    <row r="13266" spans="8:8" x14ac:dyDescent="0.25">
      <c r="H13266" s="169"/>
    </row>
    <row r="13267" spans="8:8" x14ac:dyDescent="0.25">
      <c r="H13267" s="169"/>
    </row>
    <row r="13268" spans="8:8" x14ac:dyDescent="0.25">
      <c r="H13268" s="169"/>
    </row>
    <row r="13269" spans="8:8" x14ac:dyDescent="0.25">
      <c r="H13269" s="169"/>
    </row>
    <row r="13270" spans="8:8" x14ac:dyDescent="0.25">
      <c r="H13270" s="169"/>
    </row>
    <row r="13271" spans="8:8" x14ac:dyDescent="0.25">
      <c r="H13271" s="169"/>
    </row>
    <row r="13272" spans="8:8" x14ac:dyDescent="0.25">
      <c r="H13272" s="169"/>
    </row>
    <row r="13273" spans="8:8" x14ac:dyDescent="0.25">
      <c r="H13273" s="169"/>
    </row>
    <row r="13274" spans="8:8" x14ac:dyDescent="0.25">
      <c r="H13274" s="169"/>
    </row>
    <row r="13275" spans="8:8" x14ac:dyDescent="0.25">
      <c r="H13275" s="169"/>
    </row>
    <row r="13276" spans="8:8" x14ac:dyDescent="0.25">
      <c r="H13276" s="169"/>
    </row>
    <row r="13277" spans="8:8" x14ac:dyDescent="0.25">
      <c r="H13277" s="169"/>
    </row>
    <row r="13278" spans="8:8" x14ac:dyDescent="0.25">
      <c r="H13278" s="169"/>
    </row>
    <row r="13279" spans="8:8" x14ac:dyDescent="0.25">
      <c r="H13279" s="169"/>
    </row>
    <row r="13280" spans="8:8" x14ac:dyDescent="0.25">
      <c r="H13280" s="169"/>
    </row>
    <row r="13281" spans="8:8" x14ac:dyDescent="0.25">
      <c r="H13281" s="169"/>
    </row>
    <row r="13282" spans="8:8" x14ac:dyDescent="0.25">
      <c r="H13282" s="169"/>
    </row>
    <row r="13283" spans="8:8" x14ac:dyDescent="0.25">
      <c r="H13283" s="169"/>
    </row>
    <row r="13284" spans="8:8" x14ac:dyDescent="0.25">
      <c r="H13284" s="169"/>
    </row>
    <row r="13285" spans="8:8" x14ac:dyDescent="0.25">
      <c r="H13285" s="169"/>
    </row>
    <row r="13286" spans="8:8" x14ac:dyDescent="0.25">
      <c r="H13286" s="169"/>
    </row>
    <row r="13287" spans="8:8" x14ac:dyDescent="0.25">
      <c r="H13287" s="169"/>
    </row>
    <row r="13288" spans="8:8" x14ac:dyDescent="0.25">
      <c r="H13288" s="169"/>
    </row>
    <row r="13289" spans="8:8" x14ac:dyDescent="0.25">
      <c r="H13289" s="169"/>
    </row>
    <row r="13290" spans="8:8" x14ac:dyDescent="0.25">
      <c r="H13290" s="169"/>
    </row>
    <row r="13291" spans="8:8" x14ac:dyDescent="0.25">
      <c r="H13291" s="169"/>
    </row>
    <row r="13292" spans="8:8" x14ac:dyDescent="0.25">
      <c r="H13292" s="169"/>
    </row>
    <row r="13293" spans="8:8" x14ac:dyDescent="0.25">
      <c r="H13293" s="169"/>
    </row>
    <row r="13294" spans="8:8" x14ac:dyDescent="0.25">
      <c r="H13294" s="169"/>
    </row>
    <row r="13295" spans="8:8" x14ac:dyDescent="0.25">
      <c r="H13295" s="169"/>
    </row>
    <row r="13296" spans="8:8" x14ac:dyDescent="0.25">
      <c r="H13296" s="169"/>
    </row>
    <row r="13297" spans="8:8" x14ac:dyDescent="0.25">
      <c r="H13297" s="169"/>
    </row>
    <row r="13298" spans="8:8" x14ac:dyDescent="0.25">
      <c r="H13298" s="169"/>
    </row>
    <row r="13299" spans="8:8" x14ac:dyDescent="0.25">
      <c r="H13299" s="169"/>
    </row>
    <row r="13300" spans="8:8" x14ac:dyDescent="0.25">
      <c r="H13300" s="169"/>
    </row>
    <row r="13301" spans="8:8" x14ac:dyDescent="0.25">
      <c r="H13301" s="169"/>
    </row>
    <row r="13302" spans="8:8" x14ac:dyDescent="0.25">
      <c r="H13302" s="169"/>
    </row>
    <row r="13303" spans="8:8" x14ac:dyDescent="0.25">
      <c r="H13303" s="169"/>
    </row>
    <row r="13304" spans="8:8" x14ac:dyDescent="0.25">
      <c r="H13304" s="169"/>
    </row>
    <row r="13305" spans="8:8" x14ac:dyDescent="0.25">
      <c r="H13305" s="169"/>
    </row>
    <row r="13306" spans="8:8" x14ac:dyDescent="0.25">
      <c r="H13306" s="169"/>
    </row>
    <row r="13307" spans="8:8" x14ac:dyDescent="0.25">
      <c r="H13307" s="169"/>
    </row>
    <row r="13308" spans="8:8" x14ac:dyDescent="0.25">
      <c r="H13308" s="169"/>
    </row>
    <row r="13309" spans="8:8" x14ac:dyDescent="0.25">
      <c r="H13309" s="169"/>
    </row>
    <row r="13310" spans="8:8" x14ac:dyDescent="0.25">
      <c r="H13310" s="169"/>
    </row>
    <row r="13311" spans="8:8" x14ac:dyDescent="0.25">
      <c r="H13311" s="169"/>
    </row>
    <row r="13312" spans="8:8" x14ac:dyDescent="0.25">
      <c r="H13312" s="169"/>
    </row>
    <row r="13313" spans="8:8" x14ac:dyDescent="0.25">
      <c r="H13313" s="169"/>
    </row>
    <row r="13314" spans="8:8" x14ac:dyDescent="0.25">
      <c r="H13314" s="169"/>
    </row>
    <row r="13315" spans="8:8" x14ac:dyDescent="0.25">
      <c r="H13315" s="169"/>
    </row>
    <row r="13316" spans="8:8" x14ac:dyDescent="0.25">
      <c r="H13316" s="169"/>
    </row>
    <row r="13317" spans="8:8" x14ac:dyDescent="0.25">
      <c r="H13317" s="169"/>
    </row>
    <row r="13318" spans="8:8" x14ac:dyDescent="0.25">
      <c r="H13318" s="169"/>
    </row>
    <row r="13319" spans="8:8" x14ac:dyDescent="0.25">
      <c r="H13319" s="169"/>
    </row>
    <row r="13320" spans="8:8" x14ac:dyDescent="0.25">
      <c r="H13320" s="169"/>
    </row>
    <row r="13321" spans="8:8" x14ac:dyDescent="0.25">
      <c r="H13321" s="169"/>
    </row>
    <row r="13322" spans="8:8" x14ac:dyDescent="0.25">
      <c r="H13322" s="169"/>
    </row>
    <row r="13323" spans="8:8" x14ac:dyDescent="0.25">
      <c r="H13323" s="169"/>
    </row>
    <row r="13324" spans="8:8" x14ac:dyDescent="0.25">
      <c r="H13324" s="169"/>
    </row>
    <row r="13325" spans="8:8" x14ac:dyDescent="0.25">
      <c r="H13325" s="169"/>
    </row>
    <row r="13326" spans="8:8" x14ac:dyDescent="0.25">
      <c r="H13326" s="169"/>
    </row>
    <row r="13327" spans="8:8" x14ac:dyDescent="0.25">
      <c r="H13327" s="169"/>
    </row>
    <row r="13328" spans="8:8" x14ac:dyDescent="0.25">
      <c r="H13328" s="169"/>
    </row>
    <row r="13329" spans="8:8" x14ac:dyDescent="0.25">
      <c r="H13329" s="169"/>
    </row>
    <row r="13330" spans="8:8" x14ac:dyDescent="0.25">
      <c r="H13330" s="169"/>
    </row>
    <row r="13331" spans="8:8" x14ac:dyDescent="0.25">
      <c r="H13331" s="169"/>
    </row>
    <row r="13332" spans="8:8" x14ac:dyDescent="0.25">
      <c r="H13332" s="169"/>
    </row>
    <row r="13333" spans="8:8" x14ac:dyDescent="0.25">
      <c r="H13333" s="169"/>
    </row>
    <row r="13334" spans="8:8" x14ac:dyDescent="0.25">
      <c r="H13334" s="169"/>
    </row>
    <row r="13335" spans="8:8" x14ac:dyDescent="0.25">
      <c r="H13335" s="169"/>
    </row>
    <row r="13336" spans="8:8" x14ac:dyDescent="0.25">
      <c r="H13336" s="169"/>
    </row>
    <row r="13337" spans="8:8" x14ac:dyDescent="0.25">
      <c r="H13337" s="169"/>
    </row>
    <row r="13338" spans="8:8" x14ac:dyDescent="0.25">
      <c r="H13338" s="169"/>
    </row>
    <row r="13339" spans="8:8" x14ac:dyDescent="0.25">
      <c r="H13339" s="169"/>
    </row>
    <row r="13340" spans="8:8" x14ac:dyDescent="0.25">
      <c r="H13340" s="169"/>
    </row>
    <row r="13341" spans="8:8" x14ac:dyDescent="0.25">
      <c r="H13341" s="169"/>
    </row>
    <row r="13342" spans="8:8" x14ac:dyDescent="0.25">
      <c r="H13342" s="169"/>
    </row>
    <row r="13343" spans="8:8" x14ac:dyDescent="0.25">
      <c r="H13343" s="169"/>
    </row>
    <row r="13344" spans="8:8" x14ac:dyDescent="0.25">
      <c r="H13344" s="169"/>
    </row>
    <row r="13345" spans="8:8" x14ac:dyDescent="0.25">
      <c r="H13345" s="169"/>
    </row>
    <row r="13346" spans="8:8" x14ac:dyDescent="0.25">
      <c r="H13346" s="169"/>
    </row>
    <row r="13347" spans="8:8" x14ac:dyDescent="0.25">
      <c r="H13347" s="169"/>
    </row>
    <row r="13348" spans="8:8" x14ac:dyDescent="0.25">
      <c r="H13348" s="169"/>
    </row>
    <row r="13349" spans="8:8" x14ac:dyDescent="0.25">
      <c r="H13349" s="169"/>
    </row>
    <row r="13350" spans="8:8" x14ac:dyDescent="0.25">
      <c r="H13350" s="169"/>
    </row>
    <row r="13351" spans="8:8" x14ac:dyDescent="0.25">
      <c r="H13351" s="169"/>
    </row>
    <row r="13352" spans="8:8" x14ac:dyDescent="0.25">
      <c r="H13352" s="169"/>
    </row>
    <row r="13353" spans="8:8" x14ac:dyDescent="0.25">
      <c r="H13353" s="169"/>
    </row>
    <row r="13354" spans="8:8" x14ac:dyDescent="0.25">
      <c r="H13354" s="169"/>
    </row>
    <row r="13355" spans="8:8" x14ac:dyDescent="0.25">
      <c r="H13355" s="169"/>
    </row>
    <row r="13356" spans="8:8" x14ac:dyDescent="0.25">
      <c r="H13356" s="169"/>
    </row>
    <row r="13357" spans="8:8" x14ac:dyDescent="0.25">
      <c r="H13357" s="169"/>
    </row>
    <row r="13358" spans="8:8" x14ac:dyDescent="0.25">
      <c r="H13358" s="169"/>
    </row>
    <row r="13359" spans="8:8" x14ac:dyDescent="0.25">
      <c r="H13359" s="169"/>
    </row>
    <row r="13360" spans="8:8" x14ac:dyDescent="0.25">
      <c r="H13360" s="169"/>
    </row>
    <row r="13361" spans="8:8" x14ac:dyDescent="0.25">
      <c r="H13361" s="169"/>
    </row>
    <row r="13362" spans="8:8" x14ac:dyDescent="0.25">
      <c r="H13362" s="169"/>
    </row>
    <row r="13363" spans="8:8" x14ac:dyDescent="0.25">
      <c r="H13363" s="169"/>
    </row>
    <row r="13364" spans="8:8" x14ac:dyDescent="0.25">
      <c r="H13364" s="169"/>
    </row>
    <row r="13365" spans="8:8" x14ac:dyDescent="0.25">
      <c r="H13365" s="169"/>
    </row>
    <row r="13366" spans="8:8" x14ac:dyDescent="0.25">
      <c r="H13366" s="169"/>
    </row>
    <row r="13367" spans="8:8" x14ac:dyDescent="0.25">
      <c r="H13367" s="169"/>
    </row>
    <row r="13368" spans="8:8" x14ac:dyDescent="0.25">
      <c r="H13368" s="169"/>
    </row>
    <row r="13369" spans="8:8" x14ac:dyDescent="0.25">
      <c r="H13369" s="169"/>
    </row>
    <row r="13370" spans="8:8" x14ac:dyDescent="0.25">
      <c r="H13370" s="169"/>
    </row>
    <row r="13371" spans="8:8" x14ac:dyDescent="0.25">
      <c r="H13371" s="169"/>
    </row>
    <row r="13372" spans="8:8" x14ac:dyDescent="0.25">
      <c r="H13372" s="169"/>
    </row>
    <row r="13373" spans="8:8" x14ac:dyDescent="0.25">
      <c r="H13373" s="169"/>
    </row>
    <row r="13374" spans="8:8" x14ac:dyDescent="0.25">
      <c r="H13374" s="169"/>
    </row>
    <row r="13375" spans="8:8" x14ac:dyDescent="0.25">
      <c r="H13375" s="169"/>
    </row>
    <row r="13376" spans="8:8" x14ac:dyDescent="0.25">
      <c r="H13376" s="169"/>
    </row>
    <row r="13377" spans="8:8" x14ac:dyDescent="0.25">
      <c r="H13377" s="169"/>
    </row>
    <row r="13378" spans="8:8" x14ac:dyDescent="0.25">
      <c r="H13378" s="169"/>
    </row>
    <row r="13379" spans="8:8" x14ac:dyDescent="0.25">
      <c r="H13379" s="169"/>
    </row>
    <row r="13380" spans="8:8" x14ac:dyDescent="0.25">
      <c r="H13380" s="169"/>
    </row>
    <row r="13381" spans="8:8" x14ac:dyDescent="0.25">
      <c r="H13381" s="169"/>
    </row>
    <row r="13382" spans="8:8" x14ac:dyDescent="0.25">
      <c r="H13382" s="169"/>
    </row>
    <row r="13383" spans="8:8" x14ac:dyDescent="0.25">
      <c r="H13383" s="169"/>
    </row>
    <row r="13384" spans="8:8" x14ac:dyDescent="0.25">
      <c r="H13384" s="169"/>
    </row>
    <row r="13385" spans="8:8" x14ac:dyDescent="0.25">
      <c r="H13385" s="169"/>
    </row>
    <row r="13386" spans="8:8" x14ac:dyDescent="0.25">
      <c r="H13386" s="169"/>
    </row>
    <row r="13387" spans="8:8" x14ac:dyDescent="0.25">
      <c r="H13387" s="169"/>
    </row>
    <row r="13388" spans="8:8" x14ac:dyDescent="0.25">
      <c r="H13388" s="169"/>
    </row>
    <row r="13389" spans="8:8" x14ac:dyDescent="0.25">
      <c r="H13389" s="169"/>
    </row>
    <row r="13390" spans="8:8" x14ac:dyDescent="0.25">
      <c r="H13390" s="169"/>
    </row>
    <row r="13391" spans="8:8" x14ac:dyDescent="0.25">
      <c r="H13391" s="169"/>
    </row>
    <row r="13392" spans="8:8" x14ac:dyDescent="0.25">
      <c r="H13392" s="169"/>
    </row>
    <row r="13393" spans="8:8" x14ac:dyDescent="0.25">
      <c r="H13393" s="169"/>
    </row>
    <row r="13394" spans="8:8" x14ac:dyDescent="0.25">
      <c r="H13394" s="169"/>
    </row>
    <row r="13395" spans="8:8" x14ac:dyDescent="0.25">
      <c r="H13395" s="169"/>
    </row>
    <row r="13396" spans="8:8" x14ac:dyDescent="0.25">
      <c r="H13396" s="169"/>
    </row>
    <row r="13397" spans="8:8" x14ac:dyDescent="0.25">
      <c r="H13397" s="169"/>
    </row>
    <row r="13398" spans="8:8" x14ac:dyDescent="0.25">
      <c r="H13398" s="169"/>
    </row>
    <row r="13399" spans="8:8" x14ac:dyDescent="0.25">
      <c r="H13399" s="169"/>
    </row>
    <row r="13400" spans="8:8" x14ac:dyDescent="0.25">
      <c r="H13400" s="169"/>
    </row>
    <row r="13401" spans="8:8" x14ac:dyDescent="0.25">
      <c r="H13401" s="169"/>
    </row>
    <row r="13402" spans="8:8" x14ac:dyDescent="0.25">
      <c r="H13402" s="169"/>
    </row>
    <row r="13403" spans="8:8" x14ac:dyDescent="0.25">
      <c r="H13403" s="169"/>
    </row>
    <row r="13404" spans="8:8" x14ac:dyDescent="0.25">
      <c r="H13404" s="169"/>
    </row>
    <row r="13405" spans="8:8" x14ac:dyDescent="0.25">
      <c r="H13405" s="169"/>
    </row>
    <row r="13406" spans="8:8" x14ac:dyDescent="0.25">
      <c r="H13406" s="169"/>
    </row>
    <row r="13407" spans="8:8" x14ac:dyDescent="0.25">
      <c r="H13407" s="169"/>
    </row>
    <row r="13408" spans="8:8" x14ac:dyDescent="0.25">
      <c r="H13408" s="169"/>
    </row>
    <row r="13409" spans="8:8" x14ac:dyDescent="0.25">
      <c r="H13409" s="169"/>
    </row>
    <row r="13410" spans="8:8" x14ac:dyDescent="0.25">
      <c r="H13410" s="169"/>
    </row>
    <row r="13411" spans="8:8" x14ac:dyDescent="0.25">
      <c r="H13411" s="169"/>
    </row>
    <row r="13412" spans="8:8" x14ac:dyDescent="0.25">
      <c r="H13412" s="169"/>
    </row>
    <row r="13413" spans="8:8" x14ac:dyDescent="0.25">
      <c r="H13413" s="169"/>
    </row>
    <row r="13414" spans="8:8" x14ac:dyDescent="0.25">
      <c r="H13414" s="169"/>
    </row>
    <row r="13415" spans="8:8" x14ac:dyDescent="0.25">
      <c r="H13415" s="169"/>
    </row>
    <row r="13416" spans="8:8" x14ac:dyDescent="0.25">
      <c r="H13416" s="169"/>
    </row>
    <row r="13417" spans="8:8" x14ac:dyDescent="0.25">
      <c r="H13417" s="169"/>
    </row>
    <row r="13418" spans="8:8" x14ac:dyDescent="0.25">
      <c r="H13418" s="169"/>
    </row>
    <row r="13419" spans="8:8" x14ac:dyDescent="0.25">
      <c r="H13419" s="169"/>
    </row>
    <row r="13420" spans="8:8" x14ac:dyDescent="0.25">
      <c r="H13420" s="169"/>
    </row>
    <row r="13421" spans="8:8" x14ac:dyDescent="0.25">
      <c r="H13421" s="169"/>
    </row>
    <row r="13422" spans="8:8" x14ac:dyDescent="0.25">
      <c r="H13422" s="169"/>
    </row>
    <row r="13423" spans="8:8" x14ac:dyDescent="0.25">
      <c r="H13423" s="169"/>
    </row>
    <row r="13424" spans="8:8" x14ac:dyDescent="0.25">
      <c r="H13424" s="169"/>
    </row>
    <row r="13425" spans="8:8" x14ac:dyDescent="0.25">
      <c r="H13425" s="169"/>
    </row>
    <row r="13426" spans="8:8" x14ac:dyDescent="0.25">
      <c r="H13426" s="169"/>
    </row>
    <row r="13427" spans="8:8" x14ac:dyDescent="0.25">
      <c r="H13427" s="169"/>
    </row>
    <row r="13428" spans="8:8" x14ac:dyDescent="0.25">
      <c r="H13428" s="169"/>
    </row>
    <row r="13429" spans="8:8" x14ac:dyDescent="0.25">
      <c r="H13429" s="169"/>
    </row>
    <row r="13430" spans="8:8" x14ac:dyDescent="0.25">
      <c r="H13430" s="169"/>
    </row>
    <row r="13431" spans="8:8" x14ac:dyDescent="0.25">
      <c r="H13431" s="169"/>
    </row>
    <row r="13432" spans="8:8" x14ac:dyDescent="0.25">
      <c r="H13432" s="169"/>
    </row>
    <row r="13433" spans="8:8" x14ac:dyDescent="0.25">
      <c r="H13433" s="169"/>
    </row>
    <row r="13434" spans="8:8" x14ac:dyDescent="0.25">
      <c r="H13434" s="169"/>
    </row>
    <row r="13435" spans="8:8" x14ac:dyDescent="0.25">
      <c r="H13435" s="169"/>
    </row>
    <row r="13436" spans="8:8" x14ac:dyDescent="0.25">
      <c r="H13436" s="169"/>
    </row>
    <row r="13437" spans="8:8" x14ac:dyDescent="0.25">
      <c r="H13437" s="169"/>
    </row>
    <row r="13438" spans="8:8" x14ac:dyDescent="0.25">
      <c r="H13438" s="169"/>
    </row>
    <row r="13439" spans="8:8" x14ac:dyDescent="0.25">
      <c r="H13439" s="169"/>
    </row>
    <row r="13440" spans="8:8" x14ac:dyDescent="0.25">
      <c r="H13440" s="169"/>
    </row>
    <row r="13441" spans="8:8" x14ac:dyDescent="0.25">
      <c r="H13441" s="169"/>
    </row>
    <row r="13442" spans="8:8" x14ac:dyDescent="0.25">
      <c r="H13442" s="169"/>
    </row>
    <row r="13443" spans="8:8" x14ac:dyDescent="0.25">
      <c r="H13443" s="169"/>
    </row>
    <row r="13444" spans="8:8" x14ac:dyDescent="0.25">
      <c r="H13444" s="169"/>
    </row>
    <row r="13445" spans="8:8" x14ac:dyDescent="0.25">
      <c r="H13445" s="169"/>
    </row>
    <row r="13446" spans="8:8" x14ac:dyDescent="0.25">
      <c r="H13446" s="169"/>
    </row>
    <row r="13447" spans="8:8" x14ac:dyDescent="0.25">
      <c r="H13447" s="169"/>
    </row>
    <row r="13448" spans="8:8" x14ac:dyDescent="0.25">
      <c r="H13448" s="169"/>
    </row>
    <row r="13449" spans="8:8" x14ac:dyDescent="0.25">
      <c r="H13449" s="169"/>
    </row>
    <row r="13450" spans="8:8" x14ac:dyDescent="0.25">
      <c r="H13450" s="169"/>
    </row>
    <row r="13451" spans="8:8" x14ac:dyDescent="0.25">
      <c r="H13451" s="169"/>
    </row>
    <row r="13452" spans="8:8" x14ac:dyDescent="0.25">
      <c r="H13452" s="169"/>
    </row>
    <row r="13453" spans="8:8" x14ac:dyDescent="0.25">
      <c r="H13453" s="169"/>
    </row>
    <row r="13454" spans="8:8" x14ac:dyDescent="0.25">
      <c r="H13454" s="169"/>
    </row>
    <row r="13455" spans="8:8" x14ac:dyDescent="0.25">
      <c r="H13455" s="169"/>
    </row>
    <row r="13456" spans="8:8" x14ac:dyDescent="0.25">
      <c r="H13456" s="169"/>
    </row>
    <row r="13457" spans="8:8" x14ac:dyDescent="0.25">
      <c r="H13457" s="169"/>
    </row>
    <row r="13458" spans="8:8" x14ac:dyDescent="0.25">
      <c r="H13458" s="169"/>
    </row>
    <row r="13459" spans="8:8" x14ac:dyDescent="0.25">
      <c r="H13459" s="169"/>
    </row>
    <row r="13460" spans="8:8" x14ac:dyDescent="0.25">
      <c r="H13460" s="169"/>
    </row>
    <row r="13461" spans="8:8" x14ac:dyDescent="0.25">
      <c r="H13461" s="169"/>
    </row>
    <row r="13462" spans="8:8" x14ac:dyDescent="0.25">
      <c r="H13462" s="169"/>
    </row>
    <row r="13463" spans="8:8" x14ac:dyDescent="0.25">
      <c r="H13463" s="169"/>
    </row>
    <row r="13464" spans="8:8" x14ac:dyDescent="0.25">
      <c r="H13464" s="169"/>
    </row>
    <row r="13465" spans="8:8" x14ac:dyDescent="0.25">
      <c r="H13465" s="169"/>
    </row>
    <row r="13466" spans="8:8" x14ac:dyDescent="0.25">
      <c r="H13466" s="169"/>
    </row>
    <row r="13467" spans="8:8" x14ac:dyDescent="0.25">
      <c r="H13467" s="169"/>
    </row>
    <row r="13468" spans="8:8" x14ac:dyDescent="0.25">
      <c r="H13468" s="169"/>
    </row>
    <row r="13469" spans="8:8" x14ac:dyDescent="0.25">
      <c r="H13469" s="169"/>
    </row>
    <row r="13470" spans="8:8" x14ac:dyDescent="0.25">
      <c r="H13470" s="169"/>
    </row>
    <row r="13471" spans="8:8" x14ac:dyDescent="0.25">
      <c r="H13471" s="169"/>
    </row>
    <row r="13472" spans="8:8" x14ac:dyDescent="0.25">
      <c r="H13472" s="169"/>
    </row>
    <row r="13473" spans="8:8" x14ac:dyDescent="0.25">
      <c r="H13473" s="169"/>
    </row>
    <row r="13474" spans="8:8" x14ac:dyDescent="0.25">
      <c r="H13474" s="169"/>
    </row>
    <row r="13475" spans="8:8" x14ac:dyDescent="0.25">
      <c r="H13475" s="169"/>
    </row>
    <row r="13476" spans="8:8" x14ac:dyDescent="0.25">
      <c r="H13476" s="169"/>
    </row>
    <row r="13477" spans="8:8" x14ac:dyDescent="0.25">
      <c r="H13477" s="169"/>
    </row>
    <row r="13478" spans="8:8" x14ac:dyDescent="0.25">
      <c r="H13478" s="169"/>
    </row>
    <row r="13479" spans="8:8" x14ac:dyDescent="0.25">
      <c r="H13479" s="169"/>
    </row>
    <row r="13480" spans="8:8" x14ac:dyDescent="0.25">
      <c r="H13480" s="169"/>
    </row>
    <row r="13481" spans="8:8" x14ac:dyDescent="0.25">
      <c r="H13481" s="169"/>
    </row>
    <row r="13482" spans="8:8" x14ac:dyDescent="0.25">
      <c r="H13482" s="169"/>
    </row>
    <row r="13483" spans="8:8" x14ac:dyDescent="0.25">
      <c r="H13483" s="169"/>
    </row>
    <row r="13484" spans="8:8" x14ac:dyDescent="0.25">
      <c r="H13484" s="169"/>
    </row>
    <row r="13485" spans="8:8" x14ac:dyDescent="0.25">
      <c r="H13485" s="169"/>
    </row>
    <row r="13486" spans="8:8" x14ac:dyDescent="0.25">
      <c r="H13486" s="169"/>
    </row>
    <row r="13487" spans="8:8" x14ac:dyDescent="0.25">
      <c r="H13487" s="169"/>
    </row>
    <row r="13488" spans="8:8" x14ac:dyDescent="0.25">
      <c r="H13488" s="169"/>
    </row>
    <row r="13489" spans="8:8" x14ac:dyDescent="0.25">
      <c r="H13489" s="169"/>
    </row>
    <row r="13490" spans="8:8" x14ac:dyDescent="0.25">
      <c r="H13490" s="169"/>
    </row>
    <row r="13491" spans="8:8" x14ac:dyDescent="0.25">
      <c r="H13491" s="169"/>
    </row>
    <row r="13492" spans="8:8" x14ac:dyDescent="0.25">
      <c r="H13492" s="169"/>
    </row>
    <row r="13493" spans="8:8" x14ac:dyDescent="0.25">
      <c r="H13493" s="169"/>
    </row>
    <row r="13494" spans="8:8" x14ac:dyDescent="0.25">
      <c r="H13494" s="169"/>
    </row>
    <row r="13495" spans="8:8" x14ac:dyDescent="0.25">
      <c r="H13495" s="169"/>
    </row>
    <row r="13496" spans="8:8" x14ac:dyDescent="0.25">
      <c r="H13496" s="169"/>
    </row>
    <row r="13497" spans="8:8" x14ac:dyDescent="0.25">
      <c r="H13497" s="169"/>
    </row>
    <row r="13498" spans="8:8" x14ac:dyDescent="0.25">
      <c r="H13498" s="169"/>
    </row>
    <row r="13499" spans="8:8" x14ac:dyDescent="0.25">
      <c r="H13499" s="169"/>
    </row>
    <row r="13500" spans="8:8" x14ac:dyDescent="0.25">
      <c r="H13500" s="169"/>
    </row>
    <row r="13501" spans="8:8" x14ac:dyDescent="0.25">
      <c r="H13501" s="169"/>
    </row>
    <row r="13502" spans="8:8" x14ac:dyDescent="0.25">
      <c r="H13502" s="169"/>
    </row>
    <row r="13503" spans="8:8" x14ac:dyDescent="0.25">
      <c r="H13503" s="169"/>
    </row>
    <row r="13504" spans="8:8" x14ac:dyDescent="0.25">
      <c r="H13504" s="169"/>
    </row>
    <row r="13505" spans="8:8" x14ac:dyDescent="0.25">
      <c r="H13505" s="169"/>
    </row>
    <row r="13506" spans="8:8" x14ac:dyDescent="0.25">
      <c r="H13506" s="169"/>
    </row>
    <row r="13507" spans="8:8" x14ac:dyDescent="0.25">
      <c r="H13507" s="169"/>
    </row>
    <row r="13508" spans="8:8" x14ac:dyDescent="0.25">
      <c r="H13508" s="169"/>
    </row>
    <row r="13509" spans="8:8" x14ac:dyDescent="0.25">
      <c r="H13509" s="169"/>
    </row>
    <row r="13510" spans="8:8" x14ac:dyDescent="0.25">
      <c r="H13510" s="169"/>
    </row>
    <row r="13511" spans="8:8" x14ac:dyDescent="0.25">
      <c r="H13511" s="169"/>
    </row>
    <row r="13512" spans="8:8" x14ac:dyDescent="0.25">
      <c r="H13512" s="169"/>
    </row>
    <row r="13513" spans="8:8" x14ac:dyDescent="0.25">
      <c r="H13513" s="169"/>
    </row>
    <row r="13514" spans="8:8" x14ac:dyDescent="0.25">
      <c r="H13514" s="169"/>
    </row>
    <row r="13515" spans="8:8" x14ac:dyDescent="0.25">
      <c r="H13515" s="169"/>
    </row>
    <row r="13516" spans="8:8" x14ac:dyDescent="0.25">
      <c r="H13516" s="169"/>
    </row>
    <row r="13517" spans="8:8" x14ac:dyDescent="0.25">
      <c r="H13517" s="169"/>
    </row>
    <row r="13518" spans="8:8" x14ac:dyDescent="0.25">
      <c r="H13518" s="169"/>
    </row>
    <row r="13519" spans="8:8" x14ac:dyDescent="0.25">
      <c r="H13519" s="169"/>
    </row>
    <row r="13520" spans="8:8" x14ac:dyDescent="0.25">
      <c r="H13520" s="169"/>
    </row>
    <row r="13521" spans="8:8" x14ac:dyDescent="0.25">
      <c r="H13521" s="169"/>
    </row>
    <row r="13522" spans="8:8" x14ac:dyDescent="0.25">
      <c r="H13522" s="169"/>
    </row>
    <row r="13523" spans="8:8" x14ac:dyDescent="0.25">
      <c r="H13523" s="169"/>
    </row>
    <row r="13524" spans="8:8" x14ac:dyDescent="0.25">
      <c r="H13524" s="169"/>
    </row>
    <row r="13525" spans="8:8" x14ac:dyDescent="0.25">
      <c r="H13525" s="169"/>
    </row>
    <row r="13526" spans="8:8" x14ac:dyDescent="0.25">
      <c r="H13526" s="169"/>
    </row>
    <row r="13527" spans="8:8" x14ac:dyDescent="0.25">
      <c r="H13527" s="169"/>
    </row>
    <row r="13528" spans="8:8" x14ac:dyDescent="0.25">
      <c r="H13528" s="169"/>
    </row>
    <row r="13529" spans="8:8" x14ac:dyDescent="0.25">
      <c r="H13529" s="169"/>
    </row>
    <row r="13530" spans="8:8" x14ac:dyDescent="0.25">
      <c r="H13530" s="169"/>
    </row>
    <row r="13531" spans="8:8" x14ac:dyDescent="0.25">
      <c r="H13531" s="169"/>
    </row>
    <row r="13532" spans="8:8" x14ac:dyDescent="0.25">
      <c r="H13532" s="169"/>
    </row>
    <row r="13533" spans="8:8" x14ac:dyDescent="0.25">
      <c r="H13533" s="169"/>
    </row>
    <row r="13534" spans="8:8" x14ac:dyDescent="0.25">
      <c r="H13534" s="169"/>
    </row>
    <row r="13535" spans="8:8" x14ac:dyDescent="0.25">
      <c r="H13535" s="169"/>
    </row>
    <row r="13536" spans="8:8" x14ac:dyDescent="0.25">
      <c r="H13536" s="169"/>
    </row>
    <row r="13537" spans="8:8" x14ac:dyDescent="0.25">
      <c r="H13537" s="169"/>
    </row>
    <row r="13538" spans="8:8" x14ac:dyDescent="0.25">
      <c r="H13538" s="169"/>
    </row>
    <row r="13539" spans="8:8" x14ac:dyDescent="0.25">
      <c r="H13539" s="169"/>
    </row>
    <row r="13540" spans="8:8" x14ac:dyDescent="0.25">
      <c r="H13540" s="169"/>
    </row>
    <row r="13541" spans="8:8" x14ac:dyDescent="0.25">
      <c r="H13541" s="169"/>
    </row>
    <row r="13542" spans="8:8" x14ac:dyDescent="0.25">
      <c r="H13542" s="169"/>
    </row>
    <row r="13543" spans="8:8" x14ac:dyDescent="0.25">
      <c r="H13543" s="169"/>
    </row>
    <row r="13544" spans="8:8" x14ac:dyDescent="0.25">
      <c r="H13544" s="169"/>
    </row>
    <row r="13545" spans="8:8" x14ac:dyDescent="0.25">
      <c r="H13545" s="169"/>
    </row>
    <row r="13546" spans="8:8" x14ac:dyDescent="0.25">
      <c r="H13546" s="169"/>
    </row>
    <row r="13547" spans="8:8" x14ac:dyDescent="0.25">
      <c r="H13547" s="169"/>
    </row>
    <row r="13548" spans="8:8" x14ac:dyDescent="0.25">
      <c r="H13548" s="169"/>
    </row>
    <row r="13549" spans="8:8" x14ac:dyDescent="0.25">
      <c r="H13549" s="169"/>
    </row>
    <row r="13550" spans="8:8" x14ac:dyDescent="0.25">
      <c r="H13550" s="169"/>
    </row>
    <row r="13551" spans="8:8" x14ac:dyDescent="0.25">
      <c r="H13551" s="169"/>
    </row>
    <row r="13552" spans="8:8" x14ac:dyDescent="0.25">
      <c r="H13552" s="169"/>
    </row>
    <row r="13553" spans="8:8" x14ac:dyDescent="0.25">
      <c r="H13553" s="169"/>
    </row>
    <row r="13554" spans="8:8" x14ac:dyDescent="0.25">
      <c r="H13554" s="169"/>
    </row>
    <row r="13555" spans="8:8" x14ac:dyDescent="0.25">
      <c r="H13555" s="169"/>
    </row>
    <row r="13556" spans="8:8" x14ac:dyDescent="0.25">
      <c r="H13556" s="169"/>
    </row>
    <row r="13557" spans="8:8" x14ac:dyDescent="0.25">
      <c r="H13557" s="169"/>
    </row>
    <row r="13558" spans="8:8" x14ac:dyDescent="0.25">
      <c r="H13558" s="169"/>
    </row>
    <row r="13559" spans="8:8" x14ac:dyDescent="0.25">
      <c r="H13559" s="169"/>
    </row>
    <row r="13560" spans="8:8" x14ac:dyDescent="0.25">
      <c r="H13560" s="169"/>
    </row>
    <row r="13561" spans="8:8" x14ac:dyDescent="0.25">
      <c r="H13561" s="169"/>
    </row>
    <row r="13562" spans="8:8" x14ac:dyDescent="0.25">
      <c r="H13562" s="169"/>
    </row>
    <row r="13563" spans="8:8" x14ac:dyDescent="0.25">
      <c r="H13563" s="169"/>
    </row>
    <row r="13564" spans="8:8" x14ac:dyDescent="0.25">
      <c r="H13564" s="169"/>
    </row>
    <row r="13565" spans="8:8" x14ac:dyDescent="0.25">
      <c r="H13565" s="169"/>
    </row>
    <row r="13566" spans="8:8" x14ac:dyDescent="0.25">
      <c r="H13566" s="169"/>
    </row>
    <row r="13567" spans="8:8" x14ac:dyDescent="0.25">
      <c r="H13567" s="169"/>
    </row>
    <row r="13568" spans="8:8" x14ac:dyDescent="0.25">
      <c r="H13568" s="169"/>
    </row>
    <row r="13569" spans="8:8" x14ac:dyDescent="0.25">
      <c r="H13569" s="169"/>
    </row>
    <row r="13570" spans="8:8" x14ac:dyDescent="0.25">
      <c r="H13570" s="169"/>
    </row>
    <row r="13571" spans="8:8" x14ac:dyDescent="0.25">
      <c r="H13571" s="169"/>
    </row>
    <row r="13572" spans="8:8" x14ac:dyDescent="0.25">
      <c r="H13572" s="169"/>
    </row>
    <row r="13573" spans="8:8" x14ac:dyDescent="0.25">
      <c r="H13573" s="169"/>
    </row>
    <row r="13574" spans="8:8" x14ac:dyDescent="0.25">
      <c r="H13574" s="169"/>
    </row>
    <row r="13575" spans="8:8" x14ac:dyDescent="0.25">
      <c r="H13575" s="169"/>
    </row>
    <row r="13576" spans="8:8" x14ac:dyDescent="0.25">
      <c r="H13576" s="169"/>
    </row>
    <row r="13577" spans="8:8" x14ac:dyDescent="0.25">
      <c r="H13577" s="169"/>
    </row>
    <row r="13578" spans="8:8" x14ac:dyDescent="0.25">
      <c r="H13578" s="169"/>
    </row>
    <row r="13579" spans="8:8" x14ac:dyDescent="0.25">
      <c r="H13579" s="169"/>
    </row>
    <row r="13580" spans="8:8" x14ac:dyDescent="0.25">
      <c r="H13580" s="169"/>
    </row>
    <row r="13581" spans="8:8" x14ac:dyDescent="0.25">
      <c r="H13581" s="169"/>
    </row>
    <row r="13582" spans="8:8" x14ac:dyDescent="0.25">
      <c r="H13582" s="169"/>
    </row>
    <row r="13583" spans="8:8" x14ac:dyDescent="0.25">
      <c r="H13583" s="169"/>
    </row>
    <row r="13584" spans="8:8" x14ac:dyDescent="0.25">
      <c r="H13584" s="169"/>
    </row>
    <row r="13585" spans="8:8" x14ac:dyDescent="0.25">
      <c r="H13585" s="169"/>
    </row>
    <row r="13586" spans="8:8" x14ac:dyDescent="0.25">
      <c r="H13586" s="169"/>
    </row>
    <row r="13587" spans="8:8" x14ac:dyDescent="0.25">
      <c r="H13587" s="169"/>
    </row>
    <row r="13588" spans="8:8" x14ac:dyDescent="0.25">
      <c r="H13588" s="169"/>
    </row>
    <row r="13589" spans="8:8" x14ac:dyDescent="0.25">
      <c r="H13589" s="169"/>
    </row>
    <row r="13590" spans="8:8" x14ac:dyDescent="0.25">
      <c r="H13590" s="169"/>
    </row>
    <row r="13591" spans="8:8" x14ac:dyDescent="0.25">
      <c r="H13591" s="169"/>
    </row>
    <row r="13592" spans="8:8" x14ac:dyDescent="0.25">
      <c r="H13592" s="169"/>
    </row>
    <row r="13593" spans="8:8" x14ac:dyDescent="0.25">
      <c r="H13593" s="169"/>
    </row>
    <row r="13594" spans="8:8" x14ac:dyDescent="0.25">
      <c r="H13594" s="169"/>
    </row>
    <row r="13595" spans="8:8" x14ac:dyDescent="0.25">
      <c r="H13595" s="169"/>
    </row>
    <row r="13596" spans="8:8" x14ac:dyDescent="0.25">
      <c r="H13596" s="169"/>
    </row>
    <row r="13597" spans="8:8" x14ac:dyDescent="0.25">
      <c r="H13597" s="169"/>
    </row>
    <row r="13598" spans="8:8" x14ac:dyDescent="0.25">
      <c r="H13598" s="169"/>
    </row>
    <row r="13599" spans="8:8" x14ac:dyDescent="0.25">
      <c r="H13599" s="169"/>
    </row>
    <row r="13600" spans="8:8" x14ac:dyDescent="0.25">
      <c r="H13600" s="169"/>
    </row>
    <row r="13601" spans="8:8" x14ac:dyDescent="0.25">
      <c r="H13601" s="169"/>
    </row>
    <row r="13602" spans="8:8" x14ac:dyDescent="0.25">
      <c r="H13602" s="169"/>
    </row>
    <row r="13603" spans="8:8" x14ac:dyDescent="0.25">
      <c r="H13603" s="169"/>
    </row>
    <row r="13604" spans="8:8" x14ac:dyDescent="0.25">
      <c r="H13604" s="169"/>
    </row>
    <row r="13605" spans="8:8" x14ac:dyDescent="0.25">
      <c r="H13605" s="169"/>
    </row>
    <row r="13606" spans="8:8" x14ac:dyDescent="0.25">
      <c r="H13606" s="169"/>
    </row>
    <row r="13607" spans="8:8" x14ac:dyDescent="0.25">
      <c r="H13607" s="169"/>
    </row>
    <row r="13608" spans="8:8" x14ac:dyDescent="0.25">
      <c r="H13608" s="169"/>
    </row>
    <row r="13609" spans="8:8" x14ac:dyDescent="0.25">
      <c r="H13609" s="169"/>
    </row>
    <row r="13610" spans="8:8" x14ac:dyDescent="0.25">
      <c r="H13610" s="169"/>
    </row>
    <row r="13611" spans="8:8" x14ac:dyDescent="0.25">
      <c r="H13611" s="169"/>
    </row>
    <row r="13612" spans="8:8" x14ac:dyDescent="0.25">
      <c r="H13612" s="169"/>
    </row>
    <row r="13613" spans="8:8" x14ac:dyDescent="0.25">
      <c r="H13613" s="169"/>
    </row>
    <row r="13614" spans="8:8" x14ac:dyDescent="0.25">
      <c r="H13614" s="169"/>
    </row>
    <row r="13615" spans="8:8" x14ac:dyDescent="0.25">
      <c r="H13615" s="169"/>
    </row>
    <row r="13616" spans="8:8" x14ac:dyDescent="0.25">
      <c r="H13616" s="169"/>
    </row>
    <row r="13617" spans="8:8" x14ac:dyDescent="0.25">
      <c r="H13617" s="169"/>
    </row>
    <row r="13618" spans="8:8" x14ac:dyDescent="0.25">
      <c r="H13618" s="169"/>
    </row>
    <row r="13619" spans="8:8" x14ac:dyDescent="0.25">
      <c r="H13619" s="169"/>
    </row>
    <row r="13620" spans="8:8" x14ac:dyDescent="0.25">
      <c r="H13620" s="169"/>
    </row>
    <row r="13621" spans="8:8" x14ac:dyDescent="0.25">
      <c r="H13621" s="169"/>
    </row>
    <row r="13622" spans="8:8" x14ac:dyDescent="0.25">
      <c r="H13622" s="169"/>
    </row>
    <row r="13623" spans="8:8" x14ac:dyDescent="0.25">
      <c r="H13623" s="169"/>
    </row>
    <row r="13624" spans="8:8" x14ac:dyDescent="0.25">
      <c r="H13624" s="169"/>
    </row>
    <row r="13625" spans="8:8" x14ac:dyDescent="0.25">
      <c r="H13625" s="169"/>
    </row>
    <row r="13626" spans="8:8" x14ac:dyDescent="0.25">
      <c r="H13626" s="169"/>
    </row>
    <row r="13627" spans="8:8" x14ac:dyDescent="0.25">
      <c r="H13627" s="169"/>
    </row>
    <row r="13628" spans="8:8" x14ac:dyDescent="0.25">
      <c r="H13628" s="169"/>
    </row>
    <row r="13629" spans="8:8" x14ac:dyDescent="0.25">
      <c r="H13629" s="169"/>
    </row>
    <row r="13630" spans="8:8" x14ac:dyDescent="0.25">
      <c r="H13630" s="169"/>
    </row>
    <row r="13631" spans="8:8" x14ac:dyDescent="0.25">
      <c r="H13631" s="169"/>
    </row>
    <row r="13632" spans="8:8" x14ac:dyDescent="0.25">
      <c r="H13632" s="169"/>
    </row>
    <row r="13633" spans="8:8" x14ac:dyDescent="0.25">
      <c r="H13633" s="169"/>
    </row>
    <row r="13634" spans="8:8" x14ac:dyDescent="0.25">
      <c r="H13634" s="169"/>
    </row>
    <row r="13635" spans="8:8" x14ac:dyDescent="0.25">
      <c r="H13635" s="169"/>
    </row>
    <row r="13636" spans="8:8" x14ac:dyDescent="0.25">
      <c r="H13636" s="169"/>
    </row>
    <row r="13637" spans="8:8" x14ac:dyDescent="0.25">
      <c r="H13637" s="169"/>
    </row>
    <row r="13638" spans="8:8" x14ac:dyDescent="0.25">
      <c r="H13638" s="169"/>
    </row>
    <row r="13639" spans="8:8" x14ac:dyDescent="0.25">
      <c r="H13639" s="169"/>
    </row>
    <row r="13640" spans="8:8" x14ac:dyDescent="0.25">
      <c r="H13640" s="169"/>
    </row>
    <row r="13641" spans="8:8" x14ac:dyDescent="0.25">
      <c r="H13641" s="169"/>
    </row>
    <row r="13642" spans="8:8" x14ac:dyDescent="0.25">
      <c r="H13642" s="169"/>
    </row>
    <row r="13643" spans="8:8" x14ac:dyDescent="0.25">
      <c r="H13643" s="169"/>
    </row>
    <row r="13644" spans="8:8" x14ac:dyDescent="0.25">
      <c r="H13644" s="169"/>
    </row>
    <row r="13645" spans="8:8" x14ac:dyDescent="0.25">
      <c r="H13645" s="169"/>
    </row>
    <row r="13646" spans="8:8" x14ac:dyDescent="0.25">
      <c r="H13646" s="169"/>
    </row>
    <row r="13647" spans="8:8" x14ac:dyDescent="0.25">
      <c r="H13647" s="169"/>
    </row>
    <row r="13648" spans="8:8" x14ac:dyDescent="0.25">
      <c r="H13648" s="169"/>
    </row>
    <row r="13649" spans="8:8" x14ac:dyDescent="0.25">
      <c r="H13649" s="169"/>
    </row>
    <row r="13650" spans="8:8" x14ac:dyDescent="0.25">
      <c r="H13650" s="169"/>
    </row>
    <row r="13651" spans="8:8" x14ac:dyDescent="0.25">
      <c r="H13651" s="169"/>
    </row>
    <row r="13652" spans="8:8" x14ac:dyDescent="0.25">
      <c r="H13652" s="169"/>
    </row>
    <row r="13653" spans="8:8" x14ac:dyDescent="0.25">
      <c r="H13653" s="169"/>
    </row>
    <row r="13654" spans="8:8" x14ac:dyDescent="0.25">
      <c r="H13654" s="169"/>
    </row>
    <row r="13655" spans="8:8" x14ac:dyDescent="0.25">
      <c r="H13655" s="169"/>
    </row>
    <row r="13656" spans="8:8" x14ac:dyDescent="0.25">
      <c r="H13656" s="169"/>
    </row>
    <row r="13657" spans="8:8" x14ac:dyDescent="0.25">
      <c r="H13657" s="169"/>
    </row>
    <row r="13658" spans="8:8" x14ac:dyDescent="0.25">
      <c r="H13658" s="169"/>
    </row>
    <row r="13659" spans="8:8" x14ac:dyDescent="0.25">
      <c r="H13659" s="169"/>
    </row>
    <row r="13660" spans="8:8" x14ac:dyDescent="0.25">
      <c r="H13660" s="169"/>
    </row>
    <row r="13661" spans="8:8" x14ac:dyDescent="0.25">
      <c r="H13661" s="169"/>
    </row>
    <row r="13662" spans="8:8" x14ac:dyDescent="0.25">
      <c r="H13662" s="169"/>
    </row>
    <row r="13663" spans="8:8" x14ac:dyDescent="0.25">
      <c r="H13663" s="169"/>
    </row>
    <row r="13664" spans="8:8" x14ac:dyDescent="0.25">
      <c r="H13664" s="169"/>
    </row>
    <row r="13665" spans="8:8" x14ac:dyDescent="0.25">
      <c r="H13665" s="169"/>
    </row>
    <row r="13666" spans="8:8" x14ac:dyDescent="0.25">
      <c r="H13666" s="169"/>
    </row>
    <row r="13667" spans="8:8" x14ac:dyDescent="0.25">
      <c r="H13667" s="169"/>
    </row>
    <row r="13668" spans="8:8" x14ac:dyDescent="0.25">
      <c r="H13668" s="169"/>
    </row>
    <row r="13669" spans="8:8" x14ac:dyDescent="0.25">
      <c r="H13669" s="169"/>
    </row>
    <row r="13670" spans="8:8" x14ac:dyDescent="0.25">
      <c r="H13670" s="169"/>
    </row>
    <row r="13671" spans="8:8" x14ac:dyDescent="0.25">
      <c r="H13671" s="169"/>
    </row>
    <row r="13672" spans="8:8" x14ac:dyDescent="0.25">
      <c r="H13672" s="169"/>
    </row>
    <row r="13673" spans="8:8" x14ac:dyDescent="0.25">
      <c r="H13673" s="169"/>
    </row>
    <row r="13674" spans="8:8" x14ac:dyDescent="0.25">
      <c r="H13674" s="169"/>
    </row>
    <row r="13675" spans="8:8" x14ac:dyDescent="0.25">
      <c r="H13675" s="169"/>
    </row>
    <row r="13676" spans="8:8" x14ac:dyDescent="0.25">
      <c r="H13676" s="169"/>
    </row>
    <row r="13677" spans="8:8" x14ac:dyDescent="0.25">
      <c r="H13677" s="169"/>
    </row>
    <row r="13678" spans="8:8" x14ac:dyDescent="0.25">
      <c r="H13678" s="169"/>
    </row>
    <row r="13679" spans="8:8" x14ac:dyDescent="0.25">
      <c r="H13679" s="169"/>
    </row>
    <row r="13680" spans="8:8" x14ac:dyDescent="0.25">
      <c r="H13680" s="169"/>
    </row>
    <row r="13681" spans="8:8" x14ac:dyDescent="0.25">
      <c r="H13681" s="169"/>
    </row>
    <row r="13682" spans="8:8" x14ac:dyDescent="0.25">
      <c r="H13682" s="169"/>
    </row>
    <row r="13683" spans="8:8" x14ac:dyDescent="0.25">
      <c r="H13683" s="169"/>
    </row>
    <row r="13684" spans="8:8" x14ac:dyDescent="0.25">
      <c r="H13684" s="169"/>
    </row>
    <row r="13685" spans="8:8" x14ac:dyDescent="0.25">
      <c r="H13685" s="169"/>
    </row>
    <row r="13686" spans="8:8" x14ac:dyDescent="0.25">
      <c r="H13686" s="169"/>
    </row>
    <row r="13687" spans="8:8" x14ac:dyDescent="0.25">
      <c r="H13687" s="169"/>
    </row>
    <row r="13688" spans="8:8" x14ac:dyDescent="0.25">
      <c r="H13688" s="169"/>
    </row>
    <row r="13689" spans="8:8" x14ac:dyDescent="0.25">
      <c r="H13689" s="169"/>
    </row>
    <row r="13690" spans="8:8" x14ac:dyDescent="0.25">
      <c r="H13690" s="169"/>
    </row>
    <row r="13691" spans="8:8" x14ac:dyDescent="0.25">
      <c r="H13691" s="169"/>
    </row>
    <row r="13692" spans="8:8" x14ac:dyDescent="0.25">
      <c r="H13692" s="169"/>
    </row>
    <row r="13693" spans="8:8" x14ac:dyDescent="0.25">
      <c r="H13693" s="169"/>
    </row>
    <row r="13694" spans="8:8" x14ac:dyDescent="0.25">
      <c r="H13694" s="169"/>
    </row>
    <row r="13695" spans="8:8" x14ac:dyDescent="0.25">
      <c r="H13695" s="169"/>
    </row>
    <row r="13696" spans="8:8" x14ac:dyDescent="0.25">
      <c r="H13696" s="169"/>
    </row>
    <row r="13697" spans="8:8" x14ac:dyDescent="0.25">
      <c r="H13697" s="169"/>
    </row>
    <row r="13698" spans="8:8" x14ac:dyDescent="0.25">
      <c r="H13698" s="169"/>
    </row>
    <row r="13699" spans="8:8" x14ac:dyDescent="0.25">
      <c r="H13699" s="169"/>
    </row>
    <row r="13700" spans="8:8" x14ac:dyDescent="0.25">
      <c r="H13700" s="169"/>
    </row>
    <row r="13701" spans="8:8" x14ac:dyDescent="0.25">
      <c r="H13701" s="169"/>
    </row>
    <row r="13702" spans="8:8" x14ac:dyDescent="0.25">
      <c r="H13702" s="169"/>
    </row>
    <row r="13703" spans="8:8" x14ac:dyDescent="0.25">
      <c r="H13703" s="169"/>
    </row>
    <row r="13704" spans="8:8" x14ac:dyDescent="0.25">
      <c r="H13704" s="169"/>
    </row>
    <row r="13705" spans="8:8" x14ac:dyDescent="0.25">
      <c r="H13705" s="169"/>
    </row>
    <row r="13706" spans="8:8" x14ac:dyDescent="0.25">
      <c r="H13706" s="169"/>
    </row>
    <row r="13707" spans="8:8" x14ac:dyDescent="0.25">
      <c r="H13707" s="169"/>
    </row>
    <row r="13708" spans="8:8" x14ac:dyDescent="0.25">
      <c r="H13708" s="169"/>
    </row>
    <row r="13709" spans="8:8" x14ac:dyDescent="0.25">
      <c r="H13709" s="169"/>
    </row>
    <row r="13710" spans="8:8" x14ac:dyDescent="0.25">
      <c r="H13710" s="169"/>
    </row>
    <row r="13711" spans="8:8" x14ac:dyDescent="0.25">
      <c r="H13711" s="169"/>
    </row>
    <row r="13712" spans="8:8" x14ac:dyDescent="0.25">
      <c r="H13712" s="169"/>
    </row>
    <row r="13713" spans="8:8" x14ac:dyDescent="0.25">
      <c r="H13713" s="169"/>
    </row>
    <row r="13714" spans="8:8" x14ac:dyDescent="0.25">
      <c r="H13714" s="169"/>
    </row>
    <row r="13715" spans="8:8" x14ac:dyDescent="0.25">
      <c r="H13715" s="169"/>
    </row>
    <row r="13716" spans="8:8" x14ac:dyDescent="0.25">
      <c r="H13716" s="169"/>
    </row>
    <row r="13717" spans="8:8" x14ac:dyDescent="0.25">
      <c r="H13717" s="169"/>
    </row>
    <row r="13718" spans="8:8" x14ac:dyDescent="0.25">
      <c r="H13718" s="169"/>
    </row>
    <row r="13719" spans="8:8" x14ac:dyDescent="0.25">
      <c r="H13719" s="169"/>
    </row>
    <row r="13720" spans="8:8" x14ac:dyDescent="0.25">
      <c r="H13720" s="169"/>
    </row>
    <row r="13721" spans="8:8" x14ac:dyDescent="0.25">
      <c r="H13721" s="169"/>
    </row>
    <row r="13722" spans="8:8" x14ac:dyDescent="0.25">
      <c r="H13722" s="169"/>
    </row>
    <row r="13723" spans="8:8" x14ac:dyDescent="0.25">
      <c r="H13723" s="169"/>
    </row>
    <row r="13724" spans="8:8" x14ac:dyDescent="0.25">
      <c r="H13724" s="169"/>
    </row>
    <row r="13725" spans="8:8" x14ac:dyDescent="0.25">
      <c r="H13725" s="169"/>
    </row>
    <row r="13726" spans="8:8" x14ac:dyDescent="0.25">
      <c r="H13726" s="169"/>
    </row>
    <row r="13727" spans="8:8" x14ac:dyDescent="0.25">
      <c r="H13727" s="169"/>
    </row>
    <row r="13728" spans="8:8" x14ac:dyDescent="0.25">
      <c r="H13728" s="169"/>
    </row>
    <row r="13729" spans="8:8" x14ac:dyDescent="0.25">
      <c r="H13729" s="169"/>
    </row>
    <row r="13730" spans="8:8" x14ac:dyDescent="0.25">
      <c r="H13730" s="169"/>
    </row>
    <row r="13731" spans="8:8" x14ac:dyDescent="0.25">
      <c r="H13731" s="169"/>
    </row>
    <row r="13732" spans="8:8" x14ac:dyDescent="0.25">
      <c r="H13732" s="169"/>
    </row>
    <row r="13733" spans="8:8" x14ac:dyDescent="0.25">
      <c r="H13733" s="169"/>
    </row>
    <row r="13734" spans="8:8" x14ac:dyDescent="0.25">
      <c r="H13734" s="169"/>
    </row>
    <row r="13735" spans="8:8" x14ac:dyDescent="0.25">
      <c r="H13735" s="169"/>
    </row>
    <row r="13736" spans="8:8" x14ac:dyDescent="0.25">
      <c r="H13736" s="169"/>
    </row>
    <row r="13737" spans="8:8" x14ac:dyDescent="0.25">
      <c r="H13737" s="169"/>
    </row>
    <row r="13738" spans="8:8" x14ac:dyDescent="0.25">
      <c r="H13738" s="169"/>
    </row>
    <row r="13739" spans="8:8" x14ac:dyDescent="0.25">
      <c r="H13739" s="169"/>
    </row>
    <row r="13740" spans="8:8" x14ac:dyDescent="0.25">
      <c r="H13740" s="169"/>
    </row>
    <row r="13741" spans="8:8" x14ac:dyDescent="0.25">
      <c r="H13741" s="169"/>
    </row>
    <row r="13742" spans="8:8" x14ac:dyDescent="0.25">
      <c r="H13742" s="169"/>
    </row>
    <row r="13743" spans="8:8" x14ac:dyDescent="0.25">
      <c r="H13743" s="169"/>
    </row>
    <row r="13744" spans="8:8" x14ac:dyDescent="0.25">
      <c r="H13744" s="169"/>
    </row>
    <row r="13745" spans="8:8" x14ac:dyDescent="0.25">
      <c r="H13745" s="169"/>
    </row>
    <row r="13746" spans="8:8" x14ac:dyDescent="0.25">
      <c r="H13746" s="169"/>
    </row>
    <row r="13747" spans="8:8" x14ac:dyDescent="0.25">
      <c r="H13747" s="169"/>
    </row>
    <row r="13748" spans="8:8" x14ac:dyDescent="0.25">
      <c r="H13748" s="169"/>
    </row>
    <row r="13749" spans="8:8" x14ac:dyDescent="0.25">
      <c r="H13749" s="169"/>
    </row>
    <row r="13750" spans="8:8" x14ac:dyDescent="0.25">
      <c r="H13750" s="169"/>
    </row>
    <row r="13751" spans="8:8" x14ac:dyDescent="0.25">
      <c r="H13751" s="169"/>
    </row>
    <row r="13752" spans="8:8" x14ac:dyDescent="0.25">
      <c r="H13752" s="169"/>
    </row>
    <row r="13753" spans="8:8" x14ac:dyDescent="0.25">
      <c r="H13753" s="169"/>
    </row>
    <row r="13754" spans="8:8" x14ac:dyDescent="0.25">
      <c r="H13754" s="169"/>
    </row>
    <row r="13755" spans="8:8" x14ac:dyDescent="0.25">
      <c r="H13755" s="169"/>
    </row>
    <row r="13756" spans="8:8" x14ac:dyDescent="0.25">
      <c r="H13756" s="169"/>
    </row>
    <row r="13757" spans="8:8" x14ac:dyDescent="0.25">
      <c r="H13757" s="169"/>
    </row>
    <row r="13758" spans="8:8" x14ac:dyDescent="0.25">
      <c r="H13758" s="169"/>
    </row>
    <row r="13759" spans="8:8" x14ac:dyDescent="0.25">
      <c r="H13759" s="169"/>
    </row>
    <row r="13760" spans="8:8" x14ac:dyDescent="0.25">
      <c r="H13760" s="169"/>
    </row>
    <row r="13761" spans="8:8" x14ac:dyDescent="0.25">
      <c r="H13761" s="169"/>
    </row>
    <row r="13762" spans="8:8" x14ac:dyDescent="0.25">
      <c r="H13762" s="169"/>
    </row>
    <row r="13763" spans="8:8" x14ac:dyDescent="0.25">
      <c r="H13763" s="169"/>
    </row>
    <row r="13764" spans="8:8" x14ac:dyDescent="0.25">
      <c r="H13764" s="169"/>
    </row>
    <row r="13765" spans="8:8" x14ac:dyDescent="0.25">
      <c r="H13765" s="169"/>
    </row>
    <row r="13766" spans="8:8" x14ac:dyDescent="0.25">
      <c r="H13766" s="169"/>
    </row>
    <row r="13767" spans="8:8" x14ac:dyDescent="0.25">
      <c r="H13767" s="169"/>
    </row>
    <row r="13768" spans="8:8" x14ac:dyDescent="0.25">
      <c r="H13768" s="169"/>
    </row>
    <row r="13769" spans="8:8" x14ac:dyDescent="0.25">
      <c r="H13769" s="169"/>
    </row>
    <row r="13770" spans="8:8" x14ac:dyDescent="0.25">
      <c r="H13770" s="169"/>
    </row>
    <row r="13771" spans="8:8" x14ac:dyDescent="0.25">
      <c r="H13771" s="169"/>
    </row>
    <row r="13772" spans="8:8" x14ac:dyDescent="0.25">
      <c r="H13772" s="169"/>
    </row>
    <row r="13773" spans="8:8" x14ac:dyDescent="0.25">
      <c r="H13773" s="169"/>
    </row>
    <row r="13774" spans="8:8" x14ac:dyDescent="0.25">
      <c r="H13774" s="169"/>
    </row>
    <row r="13775" spans="8:8" x14ac:dyDescent="0.25">
      <c r="H13775" s="169"/>
    </row>
    <row r="13776" spans="8:8" x14ac:dyDescent="0.25">
      <c r="H13776" s="169"/>
    </row>
    <row r="13777" spans="8:8" x14ac:dyDescent="0.25">
      <c r="H13777" s="169"/>
    </row>
    <row r="13778" spans="8:8" x14ac:dyDescent="0.25">
      <c r="H13778" s="169"/>
    </row>
    <row r="13779" spans="8:8" x14ac:dyDescent="0.25">
      <c r="H13779" s="169"/>
    </row>
    <row r="13780" spans="8:8" x14ac:dyDescent="0.25">
      <c r="H13780" s="169"/>
    </row>
    <row r="13781" spans="8:8" x14ac:dyDescent="0.25">
      <c r="H13781" s="169"/>
    </row>
    <row r="13782" spans="8:8" x14ac:dyDescent="0.25">
      <c r="H13782" s="169"/>
    </row>
    <row r="13783" spans="8:8" x14ac:dyDescent="0.25">
      <c r="H13783" s="169"/>
    </row>
    <row r="13784" spans="8:8" x14ac:dyDescent="0.25">
      <c r="H13784" s="169"/>
    </row>
    <row r="13785" spans="8:8" x14ac:dyDescent="0.25">
      <c r="H13785" s="169"/>
    </row>
    <row r="13786" spans="8:8" x14ac:dyDescent="0.25">
      <c r="H13786" s="169"/>
    </row>
    <row r="13787" spans="8:8" x14ac:dyDescent="0.25">
      <c r="H13787" s="169"/>
    </row>
    <row r="13788" spans="8:8" x14ac:dyDescent="0.25">
      <c r="H13788" s="169"/>
    </row>
    <row r="13789" spans="8:8" x14ac:dyDescent="0.25">
      <c r="H13789" s="169"/>
    </row>
    <row r="13790" spans="8:8" x14ac:dyDescent="0.25">
      <c r="H13790" s="169"/>
    </row>
    <row r="13791" spans="8:8" x14ac:dyDescent="0.25">
      <c r="H13791" s="169"/>
    </row>
    <row r="13792" spans="8:8" x14ac:dyDescent="0.25">
      <c r="H13792" s="169"/>
    </row>
    <row r="13793" spans="8:8" x14ac:dyDescent="0.25">
      <c r="H13793" s="169"/>
    </row>
    <row r="13794" spans="8:8" x14ac:dyDescent="0.25">
      <c r="H13794" s="169"/>
    </row>
    <row r="13795" spans="8:8" x14ac:dyDescent="0.25">
      <c r="H13795" s="169"/>
    </row>
    <row r="13796" spans="8:8" x14ac:dyDescent="0.25">
      <c r="H13796" s="169"/>
    </row>
    <row r="13797" spans="8:8" x14ac:dyDescent="0.25">
      <c r="H13797" s="169"/>
    </row>
    <row r="13798" spans="8:8" x14ac:dyDescent="0.25">
      <c r="H13798" s="169"/>
    </row>
    <row r="13799" spans="8:8" x14ac:dyDescent="0.25">
      <c r="H13799" s="169"/>
    </row>
    <row r="13800" spans="8:8" x14ac:dyDescent="0.25">
      <c r="H13800" s="169"/>
    </row>
    <row r="13801" spans="8:8" x14ac:dyDescent="0.25">
      <c r="H13801" s="169"/>
    </row>
    <row r="13802" spans="8:8" x14ac:dyDescent="0.25">
      <c r="H13802" s="169"/>
    </row>
    <row r="13803" spans="8:8" x14ac:dyDescent="0.25">
      <c r="H13803" s="169"/>
    </row>
    <row r="13804" spans="8:8" x14ac:dyDescent="0.25">
      <c r="H13804" s="169"/>
    </row>
    <row r="13805" spans="8:8" x14ac:dyDescent="0.25">
      <c r="H13805" s="169"/>
    </row>
    <row r="13806" spans="8:8" x14ac:dyDescent="0.25">
      <c r="H13806" s="169"/>
    </row>
    <row r="13807" spans="8:8" x14ac:dyDescent="0.25">
      <c r="H13807" s="169"/>
    </row>
    <row r="13808" spans="8:8" x14ac:dyDescent="0.25">
      <c r="H13808" s="169"/>
    </row>
    <row r="13809" spans="8:8" x14ac:dyDescent="0.25">
      <c r="H13809" s="169"/>
    </row>
    <row r="13810" spans="8:8" x14ac:dyDescent="0.25">
      <c r="H13810" s="169"/>
    </row>
    <row r="13811" spans="8:8" x14ac:dyDescent="0.25">
      <c r="H13811" s="169"/>
    </row>
    <row r="13812" spans="8:8" x14ac:dyDescent="0.25">
      <c r="H13812" s="169"/>
    </row>
    <row r="13813" spans="8:8" x14ac:dyDescent="0.25">
      <c r="H13813" s="169"/>
    </row>
    <row r="13814" spans="8:8" x14ac:dyDescent="0.25">
      <c r="H13814" s="169"/>
    </row>
    <row r="13815" spans="8:8" x14ac:dyDescent="0.25">
      <c r="H13815" s="169"/>
    </row>
    <row r="13816" spans="8:8" x14ac:dyDescent="0.25">
      <c r="H13816" s="169"/>
    </row>
    <row r="13817" spans="8:8" x14ac:dyDescent="0.25">
      <c r="H13817" s="169"/>
    </row>
    <row r="13818" spans="8:8" x14ac:dyDescent="0.25">
      <c r="H13818" s="169"/>
    </row>
    <row r="13819" spans="8:8" x14ac:dyDescent="0.25">
      <c r="H13819" s="169"/>
    </row>
    <row r="13820" spans="8:8" x14ac:dyDescent="0.25">
      <c r="H13820" s="169"/>
    </row>
    <row r="13821" spans="8:8" x14ac:dyDescent="0.25">
      <c r="H13821" s="169"/>
    </row>
    <row r="13822" spans="8:8" x14ac:dyDescent="0.25">
      <c r="H13822" s="169"/>
    </row>
    <row r="13823" spans="8:8" x14ac:dyDescent="0.25">
      <c r="H13823" s="169"/>
    </row>
    <row r="13824" spans="8:8" x14ac:dyDescent="0.25">
      <c r="H13824" s="169"/>
    </row>
    <row r="13825" spans="8:8" x14ac:dyDescent="0.25">
      <c r="H13825" s="169"/>
    </row>
    <row r="13826" spans="8:8" x14ac:dyDescent="0.25">
      <c r="H13826" s="169"/>
    </row>
    <row r="13827" spans="8:8" x14ac:dyDescent="0.25">
      <c r="H13827" s="169"/>
    </row>
    <row r="13828" spans="8:8" x14ac:dyDescent="0.25">
      <c r="H13828" s="169"/>
    </row>
    <row r="13829" spans="8:8" x14ac:dyDescent="0.25">
      <c r="H13829" s="169"/>
    </row>
    <row r="13830" spans="8:8" x14ac:dyDescent="0.25">
      <c r="H13830" s="169"/>
    </row>
    <row r="13831" spans="8:8" x14ac:dyDescent="0.25">
      <c r="H13831" s="169"/>
    </row>
    <row r="13832" spans="8:8" x14ac:dyDescent="0.25">
      <c r="H13832" s="169"/>
    </row>
    <row r="13833" spans="8:8" x14ac:dyDescent="0.25">
      <c r="H13833" s="169"/>
    </row>
    <row r="13834" spans="8:8" x14ac:dyDescent="0.25">
      <c r="H13834" s="169"/>
    </row>
    <row r="13835" spans="8:8" x14ac:dyDescent="0.25">
      <c r="H13835" s="169"/>
    </row>
    <row r="13836" spans="8:8" x14ac:dyDescent="0.25">
      <c r="H13836" s="169"/>
    </row>
    <row r="13837" spans="8:8" x14ac:dyDescent="0.25">
      <c r="H13837" s="169"/>
    </row>
    <row r="13838" spans="8:8" x14ac:dyDescent="0.25">
      <c r="H13838" s="169"/>
    </row>
    <row r="13839" spans="8:8" x14ac:dyDescent="0.25">
      <c r="H13839" s="169"/>
    </row>
    <row r="13840" spans="8:8" x14ac:dyDescent="0.25">
      <c r="H13840" s="169"/>
    </row>
    <row r="13841" spans="8:8" x14ac:dyDescent="0.25">
      <c r="H13841" s="169"/>
    </row>
    <row r="13842" spans="8:8" x14ac:dyDescent="0.25">
      <c r="H13842" s="169"/>
    </row>
    <row r="13843" spans="8:8" x14ac:dyDescent="0.25">
      <c r="H13843" s="169"/>
    </row>
    <row r="13844" spans="8:8" x14ac:dyDescent="0.25">
      <c r="H13844" s="169"/>
    </row>
    <row r="13845" spans="8:8" x14ac:dyDescent="0.25">
      <c r="H13845" s="169"/>
    </row>
    <row r="13846" spans="8:8" x14ac:dyDescent="0.25">
      <c r="H13846" s="169"/>
    </row>
    <row r="13847" spans="8:8" x14ac:dyDescent="0.25">
      <c r="H13847" s="169"/>
    </row>
    <row r="13848" spans="8:8" x14ac:dyDescent="0.25">
      <c r="H13848" s="169"/>
    </row>
    <row r="13849" spans="8:8" x14ac:dyDescent="0.25">
      <c r="H13849" s="169"/>
    </row>
    <row r="13850" spans="8:8" x14ac:dyDescent="0.25">
      <c r="H13850" s="169"/>
    </row>
    <row r="13851" spans="8:8" x14ac:dyDescent="0.25">
      <c r="H13851" s="169"/>
    </row>
    <row r="13852" spans="8:8" x14ac:dyDescent="0.25">
      <c r="H13852" s="169"/>
    </row>
    <row r="13853" spans="8:8" x14ac:dyDescent="0.25">
      <c r="H13853" s="169"/>
    </row>
    <row r="13854" spans="8:8" x14ac:dyDescent="0.25">
      <c r="H13854" s="169"/>
    </row>
    <row r="13855" spans="8:8" x14ac:dyDescent="0.25">
      <c r="H13855" s="169"/>
    </row>
    <row r="13856" spans="8:8" x14ac:dyDescent="0.25">
      <c r="H13856" s="169"/>
    </row>
    <row r="13857" spans="8:8" x14ac:dyDescent="0.25">
      <c r="H13857" s="169"/>
    </row>
    <row r="13858" spans="8:8" x14ac:dyDescent="0.25">
      <c r="H13858" s="169"/>
    </row>
    <row r="13859" spans="8:8" x14ac:dyDescent="0.25">
      <c r="H13859" s="169"/>
    </row>
    <row r="13860" spans="8:8" x14ac:dyDescent="0.25">
      <c r="H13860" s="169"/>
    </row>
    <row r="13861" spans="8:8" x14ac:dyDescent="0.25">
      <c r="H13861" s="169"/>
    </row>
    <row r="13862" spans="8:8" x14ac:dyDescent="0.25">
      <c r="H13862" s="169"/>
    </row>
    <row r="13863" spans="8:8" x14ac:dyDescent="0.25">
      <c r="H13863" s="169"/>
    </row>
    <row r="13864" spans="8:8" x14ac:dyDescent="0.25">
      <c r="H13864" s="169"/>
    </row>
    <row r="13865" spans="8:8" x14ac:dyDescent="0.25">
      <c r="H13865" s="169"/>
    </row>
    <row r="13866" spans="8:8" x14ac:dyDescent="0.25">
      <c r="H13866" s="169"/>
    </row>
    <row r="13867" spans="8:8" x14ac:dyDescent="0.25">
      <c r="H13867" s="169"/>
    </row>
    <row r="13868" spans="8:8" x14ac:dyDescent="0.25">
      <c r="H13868" s="169"/>
    </row>
    <row r="13869" spans="8:8" x14ac:dyDescent="0.25">
      <c r="H13869" s="169"/>
    </row>
    <row r="13870" spans="8:8" x14ac:dyDescent="0.25">
      <c r="H13870" s="169"/>
    </row>
    <row r="13871" spans="8:8" x14ac:dyDescent="0.25">
      <c r="H13871" s="169"/>
    </row>
    <row r="13872" spans="8:8" x14ac:dyDescent="0.25">
      <c r="H13872" s="169"/>
    </row>
    <row r="13873" spans="8:8" x14ac:dyDescent="0.25">
      <c r="H13873" s="169"/>
    </row>
    <row r="13874" spans="8:8" x14ac:dyDescent="0.25">
      <c r="H13874" s="169"/>
    </row>
    <row r="13875" spans="8:8" x14ac:dyDescent="0.25">
      <c r="H13875" s="169"/>
    </row>
    <row r="13876" spans="8:8" x14ac:dyDescent="0.25">
      <c r="H13876" s="169"/>
    </row>
    <row r="13877" spans="8:8" x14ac:dyDescent="0.25">
      <c r="H13877" s="169"/>
    </row>
    <row r="13878" spans="8:8" x14ac:dyDescent="0.25">
      <c r="H13878" s="169"/>
    </row>
    <row r="13879" spans="8:8" x14ac:dyDescent="0.25">
      <c r="H13879" s="169"/>
    </row>
    <row r="13880" spans="8:8" x14ac:dyDescent="0.25">
      <c r="H13880" s="169"/>
    </row>
    <row r="13881" spans="8:8" x14ac:dyDescent="0.25">
      <c r="H13881" s="169"/>
    </row>
    <row r="13882" spans="8:8" x14ac:dyDescent="0.25">
      <c r="H13882" s="169"/>
    </row>
    <row r="13883" spans="8:8" x14ac:dyDescent="0.25">
      <c r="H13883" s="169"/>
    </row>
    <row r="13884" spans="8:8" x14ac:dyDescent="0.25">
      <c r="H13884" s="169"/>
    </row>
    <row r="13885" spans="8:8" x14ac:dyDescent="0.25">
      <c r="H13885" s="169"/>
    </row>
    <row r="13886" spans="8:8" x14ac:dyDescent="0.25">
      <c r="H13886" s="169"/>
    </row>
    <row r="13887" spans="8:8" x14ac:dyDescent="0.25">
      <c r="H13887" s="169"/>
    </row>
    <row r="13888" spans="8:8" x14ac:dyDescent="0.25">
      <c r="H13888" s="169"/>
    </row>
    <row r="13889" spans="8:8" x14ac:dyDescent="0.25">
      <c r="H13889" s="169"/>
    </row>
    <row r="13890" spans="8:8" x14ac:dyDescent="0.25">
      <c r="H13890" s="169"/>
    </row>
    <row r="13891" spans="8:8" x14ac:dyDescent="0.25">
      <c r="H13891" s="169"/>
    </row>
    <row r="13892" spans="8:8" x14ac:dyDescent="0.25">
      <c r="H13892" s="169"/>
    </row>
    <row r="13893" spans="8:8" x14ac:dyDescent="0.25">
      <c r="H13893" s="169"/>
    </row>
    <row r="13894" spans="8:8" x14ac:dyDescent="0.25">
      <c r="H13894" s="169"/>
    </row>
    <row r="13895" spans="8:8" x14ac:dyDescent="0.25">
      <c r="H13895" s="169"/>
    </row>
    <row r="13896" spans="8:8" x14ac:dyDescent="0.25">
      <c r="H13896" s="169"/>
    </row>
    <row r="13897" spans="8:8" x14ac:dyDescent="0.25">
      <c r="H13897" s="169"/>
    </row>
    <row r="13898" spans="8:8" x14ac:dyDescent="0.25">
      <c r="H13898" s="169"/>
    </row>
    <row r="13899" spans="8:8" x14ac:dyDescent="0.25">
      <c r="H13899" s="169"/>
    </row>
    <row r="13900" spans="8:8" x14ac:dyDescent="0.25">
      <c r="H13900" s="169"/>
    </row>
    <row r="13901" spans="8:8" x14ac:dyDescent="0.25">
      <c r="H13901" s="169"/>
    </row>
    <row r="13902" spans="8:8" x14ac:dyDescent="0.25">
      <c r="H13902" s="169"/>
    </row>
    <row r="13903" spans="8:8" x14ac:dyDescent="0.25">
      <c r="H13903" s="169"/>
    </row>
    <row r="13904" spans="8:8" x14ac:dyDescent="0.25">
      <c r="H13904" s="169"/>
    </row>
    <row r="13905" spans="8:8" x14ac:dyDescent="0.25">
      <c r="H13905" s="169"/>
    </row>
    <row r="13906" spans="8:8" x14ac:dyDescent="0.25">
      <c r="H13906" s="169"/>
    </row>
    <row r="13907" spans="8:8" x14ac:dyDescent="0.25">
      <c r="H13907" s="169"/>
    </row>
    <row r="13908" spans="8:8" x14ac:dyDescent="0.25">
      <c r="H13908" s="169"/>
    </row>
    <row r="13909" spans="8:8" x14ac:dyDescent="0.25">
      <c r="H13909" s="169"/>
    </row>
    <row r="13910" spans="8:8" x14ac:dyDescent="0.25">
      <c r="H13910" s="169"/>
    </row>
    <row r="13911" spans="8:8" x14ac:dyDescent="0.25">
      <c r="H13911" s="169"/>
    </row>
    <row r="13912" spans="8:8" x14ac:dyDescent="0.25">
      <c r="H13912" s="169"/>
    </row>
    <row r="13913" spans="8:8" x14ac:dyDescent="0.25">
      <c r="H13913" s="169"/>
    </row>
    <row r="13914" spans="8:8" x14ac:dyDescent="0.25">
      <c r="H13914" s="169"/>
    </row>
    <row r="13915" spans="8:8" x14ac:dyDescent="0.25">
      <c r="H13915" s="169"/>
    </row>
    <row r="13916" spans="8:8" x14ac:dyDescent="0.25">
      <c r="H13916" s="169"/>
    </row>
    <row r="13917" spans="8:8" x14ac:dyDescent="0.25">
      <c r="H13917" s="169"/>
    </row>
    <row r="13918" spans="8:8" x14ac:dyDescent="0.25">
      <c r="H13918" s="169"/>
    </row>
    <row r="13919" spans="8:8" x14ac:dyDescent="0.25">
      <c r="H13919" s="169"/>
    </row>
    <row r="13920" spans="8:8" x14ac:dyDescent="0.25">
      <c r="H13920" s="169"/>
    </row>
    <row r="13921" spans="8:8" x14ac:dyDescent="0.25">
      <c r="H13921" s="169"/>
    </row>
    <row r="13922" spans="8:8" x14ac:dyDescent="0.25">
      <c r="H13922" s="169"/>
    </row>
    <row r="13923" spans="8:8" x14ac:dyDescent="0.25">
      <c r="H13923" s="169"/>
    </row>
    <row r="13924" spans="8:8" x14ac:dyDescent="0.25">
      <c r="H13924" s="169"/>
    </row>
    <row r="13925" spans="8:8" x14ac:dyDescent="0.25">
      <c r="H13925" s="169"/>
    </row>
    <row r="13926" spans="8:8" x14ac:dyDescent="0.25">
      <c r="H13926" s="169"/>
    </row>
    <row r="13927" spans="8:8" x14ac:dyDescent="0.25">
      <c r="H13927" s="169"/>
    </row>
    <row r="13928" spans="8:8" x14ac:dyDescent="0.25">
      <c r="H13928" s="169"/>
    </row>
    <row r="13929" spans="8:8" x14ac:dyDescent="0.25">
      <c r="H13929" s="169"/>
    </row>
    <row r="13930" spans="8:8" x14ac:dyDescent="0.25">
      <c r="H13930" s="169"/>
    </row>
    <row r="13931" spans="8:8" x14ac:dyDescent="0.25">
      <c r="H13931" s="169"/>
    </row>
    <row r="13932" spans="8:8" x14ac:dyDescent="0.25">
      <c r="H13932" s="169"/>
    </row>
    <row r="13933" spans="8:8" x14ac:dyDescent="0.25">
      <c r="H13933" s="169"/>
    </row>
    <row r="13934" spans="8:8" x14ac:dyDescent="0.25">
      <c r="H13934" s="169"/>
    </row>
    <row r="13935" spans="8:8" x14ac:dyDescent="0.25">
      <c r="H13935" s="169"/>
    </row>
    <row r="13936" spans="8:8" x14ac:dyDescent="0.25">
      <c r="H13936" s="169"/>
    </row>
    <row r="13937" spans="8:8" x14ac:dyDescent="0.25">
      <c r="H13937" s="169"/>
    </row>
    <row r="13938" spans="8:8" x14ac:dyDescent="0.25">
      <c r="H13938" s="169"/>
    </row>
    <row r="13939" spans="8:8" x14ac:dyDescent="0.25">
      <c r="H13939" s="169"/>
    </row>
    <row r="13940" spans="8:8" x14ac:dyDescent="0.25">
      <c r="H13940" s="169"/>
    </row>
    <row r="13941" spans="8:8" x14ac:dyDescent="0.25">
      <c r="H13941" s="169"/>
    </row>
    <row r="13942" spans="8:8" x14ac:dyDescent="0.25">
      <c r="H13942" s="169"/>
    </row>
    <row r="13943" spans="8:8" x14ac:dyDescent="0.25">
      <c r="H13943" s="169"/>
    </row>
    <row r="13944" spans="8:8" x14ac:dyDescent="0.25">
      <c r="H13944" s="169"/>
    </row>
    <row r="13945" spans="8:8" x14ac:dyDescent="0.25">
      <c r="H13945" s="169"/>
    </row>
    <row r="13946" spans="8:8" x14ac:dyDescent="0.25">
      <c r="H13946" s="169"/>
    </row>
    <row r="13947" spans="8:8" x14ac:dyDescent="0.25">
      <c r="H13947" s="169"/>
    </row>
    <row r="13948" spans="8:8" x14ac:dyDescent="0.25">
      <c r="H13948" s="169"/>
    </row>
    <row r="13949" spans="8:8" x14ac:dyDescent="0.25">
      <c r="H13949" s="169"/>
    </row>
    <row r="13950" spans="8:8" x14ac:dyDescent="0.25">
      <c r="H13950" s="169"/>
    </row>
    <row r="13951" spans="8:8" x14ac:dyDescent="0.25">
      <c r="H13951" s="169"/>
    </row>
    <row r="13952" spans="8:8" x14ac:dyDescent="0.25">
      <c r="H13952" s="169"/>
    </row>
    <row r="13953" spans="8:8" x14ac:dyDescent="0.25">
      <c r="H13953" s="169"/>
    </row>
    <row r="13954" spans="8:8" x14ac:dyDescent="0.25">
      <c r="H13954" s="169"/>
    </row>
    <row r="13955" spans="8:8" x14ac:dyDescent="0.25">
      <c r="H13955" s="169"/>
    </row>
    <row r="13956" spans="8:8" x14ac:dyDescent="0.25">
      <c r="H13956" s="169"/>
    </row>
    <row r="13957" spans="8:8" x14ac:dyDescent="0.25">
      <c r="H13957" s="169"/>
    </row>
    <row r="13958" spans="8:8" x14ac:dyDescent="0.25">
      <c r="H13958" s="169"/>
    </row>
    <row r="13959" spans="8:8" x14ac:dyDescent="0.25">
      <c r="H13959" s="169"/>
    </row>
    <row r="13960" spans="8:8" x14ac:dyDescent="0.25">
      <c r="H13960" s="169"/>
    </row>
    <row r="13961" spans="8:8" x14ac:dyDescent="0.25">
      <c r="H13961" s="169"/>
    </row>
    <row r="13962" spans="8:8" x14ac:dyDescent="0.25">
      <c r="H13962" s="169"/>
    </row>
    <row r="13963" spans="8:8" x14ac:dyDescent="0.25">
      <c r="H13963" s="169"/>
    </row>
    <row r="13964" spans="8:8" x14ac:dyDescent="0.25">
      <c r="H13964" s="169"/>
    </row>
    <row r="13965" spans="8:8" x14ac:dyDescent="0.25">
      <c r="H13965" s="169"/>
    </row>
    <row r="13966" spans="8:8" x14ac:dyDescent="0.25">
      <c r="H13966" s="169"/>
    </row>
    <row r="13967" spans="8:8" x14ac:dyDescent="0.25">
      <c r="H13967" s="169"/>
    </row>
    <row r="13968" spans="8:8" x14ac:dyDescent="0.25">
      <c r="H13968" s="169"/>
    </row>
    <row r="13969" spans="8:8" x14ac:dyDescent="0.25">
      <c r="H13969" s="169"/>
    </row>
    <row r="13970" spans="8:8" x14ac:dyDescent="0.25">
      <c r="H13970" s="169"/>
    </row>
    <row r="13971" spans="8:8" x14ac:dyDescent="0.25">
      <c r="H13971" s="169"/>
    </row>
    <row r="13972" spans="8:8" x14ac:dyDescent="0.25">
      <c r="H13972" s="169"/>
    </row>
    <row r="13973" spans="8:8" x14ac:dyDescent="0.25">
      <c r="H13973" s="169"/>
    </row>
    <row r="13974" spans="8:8" x14ac:dyDescent="0.25">
      <c r="H13974" s="169"/>
    </row>
    <row r="13975" spans="8:8" x14ac:dyDescent="0.25">
      <c r="H13975" s="169"/>
    </row>
    <row r="13976" spans="8:8" x14ac:dyDescent="0.25">
      <c r="H13976" s="169"/>
    </row>
    <row r="13977" spans="8:8" x14ac:dyDescent="0.25">
      <c r="H13977" s="169"/>
    </row>
    <row r="13978" spans="8:8" x14ac:dyDescent="0.25">
      <c r="H13978" s="169"/>
    </row>
    <row r="13979" spans="8:8" x14ac:dyDescent="0.25">
      <c r="H13979" s="169"/>
    </row>
    <row r="13980" spans="8:8" x14ac:dyDescent="0.25">
      <c r="H13980" s="169"/>
    </row>
    <row r="13981" spans="8:8" x14ac:dyDescent="0.25">
      <c r="H13981" s="169"/>
    </row>
    <row r="13982" spans="8:8" x14ac:dyDescent="0.25">
      <c r="H13982" s="169"/>
    </row>
    <row r="13983" spans="8:8" x14ac:dyDescent="0.25">
      <c r="H13983" s="169"/>
    </row>
    <row r="13984" spans="8:8" x14ac:dyDescent="0.25">
      <c r="H13984" s="169"/>
    </row>
    <row r="13985" spans="8:8" x14ac:dyDescent="0.25">
      <c r="H13985" s="169"/>
    </row>
    <row r="13986" spans="8:8" x14ac:dyDescent="0.25">
      <c r="H13986" s="169"/>
    </row>
    <row r="13987" spans="8:8" x14ac:dyDescent="0.25">
      <c r="H13987" s="169"/>
    </row>
    <row r="13988" spans="8:8" x14ac:dyDescent="0.25">
      <c r="H13988" s="169"/>
    </row>
    <row r="13989" spans="8:8" x14ac:dyDescent="0.25">
      <c r="H13989" s="169"/>
    </row>
    <row r="13990" spans="8:8" x14ac:dyDescent="0.25">
      <c r="H13990" s="169"/>
    </row>
    <row r="13991" spans="8:8" x14ac:dyDescent="0.25">
      <c r="H13991" s="169"/>
    </row>
    <row r="13992" spans="8:8" x14ac:dyDescent="0.25">
      <c r="H13992" s="169"/>
    </row>
    <row r="13993" spans="8:8" x14ac:dyDescent="0.25">
      <c r="H13993" s="169"/>
    </row>
    <row r="13994" spans="8:8" x14ac:dyDescent="0.25">
      <c r="H13994" s="169"/>
    </row>
    <row r="13995" spans="8:8" x14ac:dyDescent="0.25">
      <c r="H13995" s="169"/>
    </row>
    <row r="13996" spans="8:8" x14ac:dyDescent="0.25">
      <c r="H13996" s="169"/>
    </row>
    <row r="13997" spans="8:8" x14ac:dyDescent="0.25">
      <c r="H13997" s="169"/>
    </row>
    <row r="13998" spans="8:8" x14ac:dyDescent="0.25">
      <c r="H13998" s="169"/>
    </row>
    <row r="13999" spans="8:8" x14ac:dyDescent="0.25">
      <c r="H13999" s="169"/>
    </row>
    <row r="14000" spans="8:8" x14ac:dyDescent="0.25">
      <c r="H14000" s="169"/>
    </row>
    <row r="14001" spans="8:8" x14ac:dyDescent="0.25">
      <c r="H14001" s="169"/>
    </row>
    <row r="14002" spans="8:8" x14ac:dyDescent="0.25">
      <c r="H14002" s="169"/>
    </row>
    <row r="14003" spans="8:8" x14ac:dyDescent="0.25">
      <c r="H14003" s="169"/>
    </row>
    <row r="14004" spans="8:8" x14ac:dyDescent="0.25">
      <c r="H14004" s="169"/>
    </row>
    <row r="14005" spans="8:8" x14ac:dyDescent="0.25">
      <c r="H14005" s="169"/>
    </row>
    <row r="14006" spans="8:8" x14ac:dyDescent="0.25">
      <c r="H14006" s="169"/>
    </row>
    <row r="14007" spans="8:8" x14ac:dyDescent="0.25">
      <c r="H14007" s="169"/>
    </row>
    <row r="14008" spans="8:8" x14ac:dyDescent="0.25">
      <c r="H14008" s="169"/>
    </row>
    <row r="14009" spans="8:8" x14ac:dyDescent="0.25">
      <c r="H14009" s="169"/>
    </row>
    <row r="14010" spans="8:8" x14ac:dyDescent="0.25">
      <c r="H14010" s="169"/>
    </row>
    <row r="14011" spans="8:8" x14ac:dyDescent="0.25">
      <c r="H14011" s="169"/>
    </row>
    <row r="14012" spans="8:8" x14ac:dyDescent="0.25">
      <c r="H14012" s="169"/>
    </row>
    <row r="14013" spans="8:8" x14ac:dyDescent="0.25">
      <c r="H14013" s="169"/>
    </row>
    <row r="14014" spans="8:8" x14ac:dyDescent="0.25">
      <c r="H14014" s="169"/>
    </row>
    <row r="14015" spans="8:8" x14ac:dyDescent="0.25">
      <c r="H14015" s="169"/>
    </row>
    <row r="14016" spans="8:8" x14ac:dyDescent="0.25">
      <c r="H14016" s="169"/>
    </row>
    <row r="14017" spans="8:8" x14ac:dyDescent="0.25">
      <c r="H14017" s="169"/>
    </row>
    <row r="14018" spans="8:8" x14ac:dyDescent="0.25">
      <c r="H14018" s="169"/>
    </row>
    <row r="14019" spans="8:8" x14ac:dyDescent="0.25">
      <c r="H14019" s="169"/>
    </row>
    <row r="14020" spans="8:8" x14ac:dyDescent="0.25">
      <c r="H14020" s="169"/>
    </row>
    <row r="14021" spans="8:8" x14ac:dyDescent="0.25">
      <c r="H14021" s="169"/>
    </row>
    <row r="14022" spans="8:8" x14ac:dyDescent="0.25">
      <c r="H14022" s="169"/>
    </row>
    <row r="14023" spans="8:8" x14ac:dyDescent="0.25">
      <c r="H14023" s="169"/>
    </row>
    <row r="14024" spans="8:8" x14ac:dyDescent="0.25">
      <c r="H14024" s="169"/>
    </row>
    <row r="14025" spans="8:8" x14ac:dyDescent="0.25">
      <c r="H14025" s="169"/>
    </row>
    <row r="14026" spans="8:8" x14ac:dyDescent="0.25">
      <c r="H14026" s="169"/>
    </row>
    <row r="14027" spans="8:8" x14ac:dyDescent="0.25">
      <c r="H14027" s="169"/>
    </row>
    <row r="14028" spans="8:8" x14ac:dyDescent="0.25">
      <c r="H14028" s="169"/>
    </row>
    <row r="14029" spans="8:8" x14ac:dyDescent="0.25">
      <c r="H14029" s="169"/>
    </row>
    <row r="14030" spans="8:8" x14ac:dyDescent="0.25">
      <c r="H14030" s="169"/>
    </row>
    <row r="14031" spans="8:8" x14ac:dyDescent="0.25">
      <c r="H14031" s="169"/>
    </row>
    <row r="14032" spans="8:8" x14ac:dyDescent="0.25">
      <c r="H14032" s="169"/>
    </row>
    <row r="14033" spans="8:8" x14ac:dyDescent="0.25">
      <c r="H14033" s="169"/>
    </row>
    <row r="14034" spans="8:8" x14ac:dyDescent="0.25">
      <c r="H14034" s="169"/>
    </row>
    <row r="14035" spans="8:8" x14ac:dyDescent="0.25">
      <c r="H14035" s="169"/>
    </row>
    <row r="14036" spans="8:8" x14ac:dyDescent="0.25">
      <c r="H14036" s="169"/>
    </row>
    <row r="14037" spans="8:8" x14ac:dyDescent="0.25">
      <c r="H14037" s="169"/>
    </row>
    <row r="14038" spans="8:8" x14ac:dyDescent="0.25">
      <c r="H14038" s="169"/>
    </row>
    <row r="14039" spans="8:8" x14ac:dyDescent="0.25">
      <c r="H14039" s="169"/>
    </row>
    <row r="14040" spans="8:8" x14ac:dyDescent="0.25">
      <c r="H14040" s="169"/>
    </row>
    <row r="14041" spans="8:8" x14ac:dyDescent="0.25">
      <c r="H14041" s="169"/>
    </row>
    <row r="14042" spans="8:8" x14ac:dyDescent="0.25">
      <c r="H14042" s="169"/>
    </row>
    <row r="14043" spans="8:8" x14ac:dyDescent="0.25">
      <c r="H14043" s="169"/>
    </row>
    <row r="14044" spans="8:8" x14ac:dyDescent="0.25">
      <c r="H14044" s="169"/>
    </row>
    <row r="14045" spans="8:8" x14ac:dyDescent="0.25">
      <c r="H14045" s="169"/>
    </row>
    <row r="14046" spans="8:8" x14ac:dyDescent="0.25">
      <c r="H14046" s="169"/>
    </row>
    <row r="14047" spans="8:8" x14ac:dyDescent="0.25">
      <c r="H14047" s="169"/>
    </row>
    <row r="14048" spans="8:8" x14ac:dyDescent="0.25">
      <c r="H14048" s="169"/>
    </row>
    <row r="14049" spans="8:8" x14ac:dyDescent="0.25">
      <c r="H14049" s="169"/>
    </row>
    <row r="14050" spans="8:8" x14ac:dyDescent="0.25">
      <c r="H14050" s="169"/>
    </row>
    <row r="14051" spans="8:8" x14ac:dyDescent="0.25">
      <c r="H14051" s="169"/>
    </row>
    <row r="14052" spans="8:8" x14ac:dyDescent="0.25">
      <c r="H14052" s="169"/>
    </row>
    <row r="14053" spans="8:8" x14ac:dyDescent="0.25">
      <c r="H14053" s="169"/>
    </row>
    <row r="14054" spans="8:8" x14ac:dyDescent="0.25">
      <c r="H14054" s="169"/>
    </row>
    <row r="14055" spans="8:8" x14ac:dyDescent="0.25">
      <c r="H14055" s="169"/>
    </row>
    <row r="14056" spans="8:8" x14ac:dyDescent="0.25">
      <c r="H14056" s="169"/>
    </row>
    <row r="14057" spans="8:8" x14ac:dyDescent="0.25">
      <c r="H14057" s="169"/>
    </row>
    <row r="14058" spans="8:8" x14ac:dyDescent="0.25">
      <c r="H14058" s="169"/>
    </row>
    <row r="14059" spans="8:8" x14ac:dyDescent="0.25">
      <c r="H14059" s="169"/>
    </row>
    <row r="14060" spans="8:8" x14ac:dyDescent="0.25">
      <c r="H14060" s="169"/>
    </row>
    <row r="14061" spans="8:8" x14ac:dyDescent="0.25">
      <c r="H14061" s="169"/>
    </row>
    <row r="14062" spans="8:8" x14ac:dyDescent="0.25">
      <c r="H14062" s="169"/>
    </row>
    <row r="14063" spans="8:8" x14ac:dyDescent="0.25">
      <c r="H14063" s="169"/>
    </row>
    <row r="14064" spans="8:8" x14ac:dyDescent="0.25">
      <c r="H14064" s="169"/>
    </row>
    <row r="14065" spans="8:8" x14ac:dyDescent="0.25">
      <c r="H14065" s="169"/>
    </row>
    <row r="14066" spans="8:8" x14ac:dyDescent="0.25">
      <c r="H14066" s="169"/>
    </row>
    <row r="14067" spans="8:8" x14ac:dyDescent="0.25">
      <c r="H14067" s="169"/>
    </row>
    <row r="14068" spans="8:8" x14ac:dyDescent="0.25">
      <c r="H14068" s="169"/>
    </row>
    <row r="14069" spans="8:8" x14ac:dyDescent="0.25">
      <c r="H14069" s="169"/>
    </row>
    <row r="14070" spans="8:8" x14ac:dyDescent="0.25">
      <c r="H14070" s="169"/>
    </row>
    <row r="14071" spans="8:8" x14ac:dyDescent="0.25">
      <c r="H14071" s="169"/>
    </row>
    <row r="14072" spans="8:8" x14ac:dyDescent="0.25">
      <c r="H14072" s="169"/>
    </row>
    <row r="14073" spans="8:8" x14ac:dyDescent="0.25">
      <c r="H14073" s="169"/>
    </row>
    <row r="14074" spans="8:8" x14ac:dyDescent="0.25">
      <c r="H14074" s="169"/>
    </row>
    <row r="14075" spans="8:8" x14ac:dyDescent="0.25">
      <c r="H14075" s="169"/>
    </row>
    <row r="14076" spans="8:8" x14ac:dyDescent="0.25">
      <c r="H14076" s="169"/>
    </row>
    <row r="14077" spans="8:8" x14ac:dyDescent="0.25">
      <c r="H14077" s="169"/>
    </row>
    <row r="14078" spans="8:8" x14ac:dyDescent="0.25">
      <c r="H14078" s="169"/>
    </row>
    <row r="14079" spans="8:8" x14ac:dyDescent="0.25">
      <c r="H14079" s="169"/>
    </row>
    <row r="14080" spans="8:8" x14ac:dyDescent="0.25">
      <c r="H14080" s="169"/>
    </row>
    <row r="14081" spans="8:8" x14ac:dyDescent="0.25">
      <c r="H14081" s="169"/>
    </row>
    <row r="14082" spans="8:8" x14ac:dyDescent="0.25">
      <c r="H14082" s="169"/>
    </row>
    <row r="14083" spans="8:8" x14ac:dyDescent="0.25">
      <c r="H14083" s="169"/>
    </row>
    <row r="14084" spans="8:8" x14ac:dyDescent="0.25">
      <c r="H14084" s="169"/>
    </row>
    <row r="14085" spans="8:8" x14ac:dyDescent="0.25">
      <c r="H14085" s="169"/>
    </row>
    <row r="14086" spans="8:8" x14ac:dyDescent="0.25">
      <c r="H14086" s="169"/>
    </row>
    <row r="14087" spans="8:8" x14ac:dyDescent="0.25">
      <c r="H14087" s="169"/>
    </row>
    <row r="14088" spans="8:8" x14ac:dyDescent="0.25">
      <c r="H14088" s="169"/>
    </row>
    <row r="14089" spans="8:8" x14ac:dyDescent="0.25">
      <c r="H14089" s="169"/>
    </row>
    <row r="14090" spans="8:8" x14ac:dyDescent="0.25">
      <c r="H14090" s="169"/>
    </row>
    <row r="14091" spans="8:8" x14ac:dyDescent="0.25">
      <c r="H14091" s="169"/>
    </row>
    <row r="14092" spans="8:8" x14ac:dyDescent="0.25">
      <c r="H14092" s="169"/>
    </row>
    <row r="14093" spans="8:8" x14ac:dyDescent="0.25">
      <c r="H14093" s="169"/>
    </row>
    <row r="14094" spans="8:8" x14ac:dyDescent="0.25">
      <c r="H14094" s="169"/>
    </row>
    <row r="14095" spans="8:8" x14ac:dyDescent="0.25">
      <c r="H14095" s="169"/>
    </row>
    <row r="14096" spans="8:8" x14ac:dyDescent="0.25">
      <c r="H14096" s="169"/>
    </row>
    <row r="14097" spans="8:8" x14ac:dyDescent="0.25">
      <c r="H14097" s="169"/>
    </row>
    <row r="14098" spans="8:8" x14ac:dyDescent="0.25">
      <c r="H14098" s="169"/>
    </row>
    <row r="14099" spans="8:8" x14ac:dyDescent="0.25">
      <c r="H14099" s="169"/>
    </row>
    <row r="14100" spans="8:8" x14ac:dyDescent="0.25">
      <c r="H14100" s="169"/>
    </row>
    <row r="14101" spans="8:8" x14ac:dyDescent="0.25">
      <c r="H14101" s="169"/>
    </row>
    <row r="14102" spans="8:8" x14ac:dyDescent="0.25">
      <c r="H14102" s="169"/>
    </row>
    <row r="14103" spans="8:8" x14ac:dyDescent="0.25">
      <c r="H14103" s="169"/>
    </row>
    <row r="14104" spans="8:8" x14ac:dyDescent="0.25">
      <c r="H14104" s="169"/>
    </row>
    <row r="14105" spans="8:8" x14ac:dyDescent="0.25">
      <c r="H14105" s="169"/>
    </row>
    <row r="14106" spans="8:8" x14ac:dyDescent="0.25">
      <c r="H14106" s="169"/>
    </row>
    <row r="14107" spans="8:8" x14ac:dyDescent="0.25">
      <c r="H14107" s="169"/>
    </row>
    <row r="14108" spans="8:8" x14ac:dyDescent="0.25">
      <c r="H14108" s="169"/>
    </row>
    <row r="14109" spans="8:8" x14ac:dyDescent="0.25">
      <c r="H14109" s="169"/>
    </row>
    <row r="14110" spans="8:8" x14ac:dyDescent="0.25">
      <c r="H14110" s="169"/>
    </row>
    <row r="14111" spans="8:8" x14ac:dyDescent="0.25">
      <c r="H14111" s="169"/>
    </row>
    <row r="14112" spans="8:8" x14ac:dyDescent="0.25">
      <c r="H14112" s="169"/>
    </row>
    <row r="14113" spans="8:8" x14ac:dyDescent="0.25">
      <c r="H14113" s="169"/>
    </row>
    <row r="14114" spans="8:8" x14ac:dyDescent="0.25">
      <c r="H14114" s="169"/>
    </row>
    <row r="14115" spans="8:8" x14ac:dyDescent="0.25">
      <c r="H14115" s="169"/>
    </row>
    <row r="14116" spans="8:8" x14ac:dyDescent="0.25">
      <c r="H14116" s="169"/>
    </row>
    <row r="14117" spans="8:8" x14ac:dyDescent="0.25">
      <c r="H14117" s="169"/>
    </row>
    <row r="14118" spans="8:8" x14ac:dyDescent="0.25">
      <c r="H14118" s="169"/>
    </row>
    <row r="14119" spans="8:8" x14ac:dyDescent="0.25">
      <c r="H14119" s="169"/>
    </row>
    <row r="14120" spans="8:8" x14ac:dyDescent="0.25">
      <c r="H14120" s="169"/>
    </row>
    <row r="14121" spans="8:8" x14ac:dyDescent="0.25">
      <c r="H14121" s="169"/>
    </row>
    <row r="14122" spans="8:8" x14ac:dyDescent="0.25">
      <c r="H14122" s="169"/>
    </row>
    <row r="14123" spans="8:8" x14ac:dyDescent="0.25">
      <c r="H14123" s="169"/>
    </row>
    <row r="14124" spans="8:8" x14ac:dyDescent="0.25">
      <c r="H14124" s="169"/>
    </row>
    <row r="14125" spans="8:8" x14ac:dyDescent="0.25">
      <c r="H14125" s="169"/>
    </row>
    <row r="14126" spans="8:8" x14ac:dyDescent="0.25">
      <c r="H14126" s="169"/>
    </row>
    <row r="14127" spans="8:8" x14ac:dyDescent="0.25">
      <c r="H14127" s="169"/>
    </row>
    <row r="14128" spans="8:8" x14ac:dyDescent="0.25">
      <c r="H14128" s="169"/>
    </row>
    <row r="14129" spans="8:8" x14ac:dyDescent="0.25">
      <c r="H14129" s="169"/>
    </row>
    <row r="14130" spans="8:8" x14ac:dyDescent="0.25">
      <c r="H14130" s="169"/>
    </row>
    <row r="14131" spans="8:8" x14ac:dyDescent="0.25">
      <c r="H14131" s="169"/>
    </row>
    <row r="14132" spans="8:8" x14ac:dyDescent="0.25">
      <c r="H14132" s="169"/>
    </row>
    <row r="14133" spans="8:8" x14ac:dyDescent="0.25">
      <c r="H14133" s="169"/>
    </row>
    <row r="14134" spans="8:8" x14ac:dyDescent="0.25">
      <c r="H14134" s="169"/>
    </row>
    <row r="14135" spans="8:8" x14ac:dyDescent="0.25">
      <c r="H14135" s="169"/>
    </row>
    <row r="14136" spans="8:8" x14ac:dyDescent="0.25">
      <c r="H14136" s="169"/>
    </row>
    <row r="14137" spans="8:8" x14ac:dyDescent="0.25">
      <c r="H14137" s="169"/>
    </row>
    <row r="14138" spans="8:8" x14ac:dyDescent="0.25">
      <c r="H14138" s="169"/>
    </row>
    <row r="14139" spans="8:8" x14ac:dyDescent="0.25">
      <c r="H14139" s="169"/>
    </row>
    <row r="14140" spans="8:8" x14ac:dyDescent="0.25">
      <c r="H14140" s="169"/>
    </row>
    <row r="14141" spans="8:8" x14ac:dyDescent="0.25">
      <c r="H14141" s="169"/>
    </row>
    <row r="14142" spans="8:8" x14ac:dyDescent="0.25">
      <c r="H14142" s="169"/>
    </row>
    <row r="14143" spans="8:8" x14ac:dyDescent="0.25">
      <c r="H14143" s="169"/>
    </row>
    <row r="14144" spans="8:8" x14ac:dyDescent="0.25">
      <c r="H14144" s="169"/>
    </row>
    <row r="14145" spans="8:8" x14ac:dyDescent="0.25">
      <c r="H14145" s="169"/>
    </row>
    <row r="14146" spans="8:8" x14ac:dyDescent="0.25">
      <c r="H14146" s="169"/>
    </row>
    <row r="14147" spans="8:8" x14ac:dyDescent="0.25">
      <c r="H14147" s="169"/>
    </row>
    <row r="14148" spans="8:8" x14ac:dyDescent="0.25">
      <c r="H14148" s="169"/>
    </row>
    <row r="14149" spans="8:8" x14ac:dyDescent="0.25">
      <c r="H14149" s="169"/>
    </row>
    <row r="14150" spans="8:8" x14ac:dyDescent="0.25">
      <c r="H14150" s="169"/>
    </row>
    <row r="14151" spans="8:8" x14ac:dyDescent="0.25">
      <c r="H14151" s="169"/>
    </row>
    <row r="14152" spans="8:8" x14ac:dyDescent="0.25">
      <c r="H14152" s="169"/>
    </row>
    <row r="14153" spans="8:8" x14ac:dyDescent="0.25">
      <c r="H14153" s="169"/>
    </row>
    <row r="14154" spans="8:8" x14ac:dyDescent="0.25">
      <c r="H14154" s="169"/>
    </row>
    <row r="14155" spans="8:8" x14ac:dyDescent="0.25">
      <c r="H14155" s="169"/>
    </row>
    <row r="14156" spans="8:8" x14ac:dyDescent="0.25">
      <c r="H14156" s="169"/>
    </row>
    <row r="14157" spans="8:8" x14ac:dyDescent="0.25">
      <c r="H14157" s="169"/>
    </row>
    <row r="14158" spans="8:8" x14ac:dyDescent="0.25">
      <c r="H14158" s="169"/>
    </row>
    <row r="14159" spans="8:8" x14ac:dyDescent="0.25">
      <c r="H14159" s="169"/>
    </row>
    <row r="14160" spans="8:8" x14ac:dyDescent="0.25">
      <c r="H14160" s="169"/>
    </row>
    <row r="14161" spans="8:8" x14ac:dyDescent="0.25">
      <c r="H14161" s="169"/>
    </row>
    <row r="14162" spans="8:8" x14ac:dyDescent="0.25">
      <c r="H14162" s="169"/>
    </row>
    <row r="14163" spans="8:8" x14ac:dyDescent="0.25">
      <c r="H14163" s="169"/>
    </row>
    <row r="14164" spans="8:8" x14ac:dyDescent="0.25">
      <c r="H14164" s="169"/>
    </row>
    <row r="14165" spans="8:8" x14ac:dyDescent="0.25">
      <c r="H14165" s="169"/>
    </row>
    <row r="14166" spans="8:8" x14ac:dyDescent="0.25">
      <c r="H14166" s="169"/>
    </row>
    <row r="14167" spans="8:8" x14ac:dyDescent="0.25">
      <c r="H14167" s="169"/>
    </row>
    <row r="14168" spans="8:8" x14ac:dyDescent="0.25">
      <c r="H14168" s="169"/>
    </row>
    <row r="14169" spans="8:8" x14ac:dyDescent="0.25">
      <c r="H14169" s="169"/>
    </row>
    <row r="14170" spans="8:8" x14ac:dyDescent="0.25">
      <c r="H14170" s="169"/>
    </row>
    <row r="14171" spans="8:8" x14ac:dyDescent="0.25">
      <c r="H14171" s="169"/>
    </row>
    <row r="14172" spans="8:8" x14ac:dyDescent="0.25">
      <c r="H14172" s="169"/>
    </row>
    <row r="14173" spans="8:8" x14ac:dyDescent="0.25">
      <c r="H14173" s="169"/>
    </row>
    <row r="14174" spans="8:8" x14ac:dyDescent="0.25">
      <c r="H14174" s="169"/>
    </row>
    <row r="14175" spans="8:8" x14ac:dyDescent="0.25">
      <c r="H14175" s="169"/>
    </row>
    <row r="14176" spans="8:8" x14ac:dyDescent="0.25">
      <c r="H14176" s="169"/>
    </row>
    <row r="14177" spans="8:8" x14ac:dyDescent="0.25">
      <c r="H14177" s="169"/>
    </row>
    <row r="14178" spans="8:8" x14ac:dyDescent="0.25">
      <c r="H14178" s="169"/>
    </row>
    <row r="14179" spans="8:8" x14ac:dyDescent="0.25">
      <c r="H14179" s="169"/>
    </row>
    <row r="14180" spans="8:8" x14ac:dyDescent="0.25">
      <c r="H14180" s="169"/>
    </row>
    <row r="14181" spans="8:8" x14ac:dyDescent="0.25">
      <c r="H14181" s="169"/>
    </row>
    <row r="14182" spans="8:8" x14ac:dyDescent="0.25">
      <c r="H14182" s="169"/>
    </row>
    <row r="14183" spans="8:8" x14ac:dyDescent="0.25">
      <c r="H14183" s="169"/>
    </row>
    <row r="14184" spans="8:8" x14ac:dyDescent="0.25">
      <c r="H14184" s="169"/>
    </row>
    <row r="14185" spans="8:8" x14ac:dyDescent="0.25">
      <c r="H14185" s="169"/>
    </row>
    <row r="14186" spans="8:8" x14ac:dyDescent="0.25">
      <c r="H14186" s="169"/>
    </row>
    <row r="14187" spans="8:8" x14ac:dyDescent="0.25">
      <c r="H14187" s="169"/>
    </row>
    <row r="14188" spans="8:8" x14ac:dyDescent="0.25">
      <c r="H14188" s="169"/>
    </row>
    <row r="14189" spans="8:8" x14ac:dyDescent="0.25">
      <c r="H14189" s="169"/>
    </row>
    <row r="14190" spans="8:8" x14ac:dyDescent="0.25">
      <c r="H14190" s="169"/>
    </row>
    <row r="14191" spans="8:8" x14ac:dyDescent="0.25">
      <c r="H14191" s="169"/>
    </row>
    <row r="14192" spans="8:8" x14ac:dyDescent="0.25">
      <c r="H14192" s="169"/>
    </row>
    <row r="14193" spans="8:8" x14ac:dyDescent="0.25">
      <c r="H14193" s="169"/>
    </row>
    <row r="14194" spans="8:8" x14ac:dyDescent="0.25">
      <c r="H14194" s="169"/>
    </row>
    <row r="14195" spans="8:8" x14ac:dyDescent="0.25">
      <c r="H14195" s="169"/>
    </row>
    <row r="14196" spans="8:8" x14ac:dyDescent="0.25">
      <c r="H14196" s="169"/>
    </row>
    <row r="14197" spans="8:8" x14ac:dyDescent="0.25">
      <c r="H14197" s="169"/>
    </row>
    <row r="14198" spans="8:8" x14ac:dyDescent="0.25">
      <c r="H14198" s="169"/>
    </row>
    <row r="14199" spans="8:8" x14ac:dyDescent="0.25">
      <c r="H14199" s="169"/>
    </row>
    <row r="14200" spans="8:8" x14ac:dyDescent="0.25">
      <c r="H14200" s="169"/>
    </row>
    <row r="14201" spans="8:8" x14ac:dyDescent="0.25">
      <c r="H14201" s="169"/>
    </row>
    <row r="14202" spans="8:8" x14ac:dyDescent="0.25">
      <c r="H14202" s="169"/>
    </row>
    <row r="14203" spans="8:8" x14ac:dyDescent="0.25">
      <c r="H14203" s="169"/>
    </row>
    <row r="14204" spans="8:8" x14ac:dyDescent="0.25">
      <c r="H14204" s="169"/>
    </row>
    <row r="14205" spans="8:8" x14ac:dyDescent="0.25">
      <c r="H14205" s="169"/>
    </row>
    <row r="14206" spans="8:8" x14ac:dyDescent="0.25">
      <c r="H14206" s="169"/>
    </row>
    <row r="14207" spans="8:8" x14ac:dyDescent="0.25">
      <c r="H14207" s="169"/>
    </row>
    <row r="14208" spans="8:8" x14ac:dyDescent="0.25">
      <c r="H14208" s="169"/>
    </row>
    <row r="14209" spans="8:8" x14ac:dyDescent="0.25">
      <c r="H14209" s="169"/>
    </row>
    <row r="14210" spans="8:8" x14ac:dyDescent="0.25">
      <c r="H14210" s="169"/>
    </row>
    <row r="14211" spans="8:8" x14ac:dyDescent="0.25">
      <c r="H14211" s="169"/>
    </row>
    <row r="14212" spans="8:8" x14ac:dyDescent="0.25">
      <c r="H14212" s="169"/>
    </row>
    <row r="14213" spans="8:8" x14ac:dyDescent="0.25">
      <c r="H14213" s="169"/>
    </row>
    <row r="14214" spans="8:8" x14ac:dyDescent="0.25">
      <c r="H14214" s="169"/>
    </row>
    <row r="14215" spans="8:8" x14ac:dyDescent="0.25">
      <c r="H14215" s="169"/>
    </row>
    <row r="14216" spans="8:8" x14ac:dyDescent="0.25">
      <c r="H14216" s="169"/>
    </row>
    <row r="14217" spans="8:8" x14ac:dyDescent="0.25">
      <c r="H14217" s="169"/>
    </row>
    <row r="14218" spans="8:8" x14ac:dyDescent="0.25">
      <c r="H14218" s="169"/>
    </row>
    <row r="14219" spans="8:8" x14ac:dyDescent="0.25">
      <c r="H14219" s="169"/>
    </row>
    <row r="14220" spans="8:8" x14ac:dyDescent="0.25">
      <c r="H14220" s="169"/>
    </row>
    <row r="14221" spans="8:8" x14ac:dyDescent="0.25">
      <c r="H14221" s="169"/>
    </row>
    <row r="14222" spans="8:8" x14ac:dyDescent="0.25">
      <c r="H14222" s="169"/>
    </row>
    <row r="14223" spans="8:8" x14ac:dyDescent="0.25">
      <c r="H14223" s="169"/>
    </row>
    <row r="14224" spans="8:8" x14ac:dyDescent="0.25">
      <c r="H14224" s="169"/>
    </row>
    <row r="14225" spans="8:8" x14ac:dyDescent="0.25">
      <c r="H14225" s="169"/>
    </row>
    <row r="14226" spans="8:8" x14ac:dyDescent="0.25">
      <c r="H14226" s="169"/>
    </row>
    <row r="14227" spans="8:8" x14ac:dyDescent="0.25">
      <c r="H14227" s="169"/>
    </row>
    <row r="14228" spans="8:8" x14ac:dyDescent="0.25">
      <c r="H14228" s="169"/>
    </row>
    <row r="14229" spans="8:8" x14ac:dyDescent="0.25">
      <c r="H14229" s="169"/>
    </row>
    <row r="14230" spans="8:8" x14ac:dyDescent="0.25">
      <c r="H14230" s="169"/>
    </row>
    <row r="14231" spans="8:8" x14ac:dyDescent="0.25">
      <c r="H14231" s="169"/>
    </row>
    <row r="14232" spans="8:8" x14ac:dyDescent="0.25">
      <c r="H14232" s="169"/>
    </row>
    <row r="14233" spans="8:8" x14ac:dyDescent="0.25">
      <c r="H14233" s="169"/>
    </row>
    <row r="14234" spans="8:8" x14ac:dyDescent="0.25">
      <c r="H14234" s="169"/>
    </row>
    <row r="14235" spans="8:8" x14ac:dyDescent="0.25">
      <c r="H14235" s="169"/>
    </row>
    <row r="14236" spans="8:8" x14ac:dyDescent="0.25">
      <c r="H14236" s="169"/>
    </row>
    <row r="14237" spans="8:8" x14ac:dyDescent="0.25">
      <c r="H14237" s="169"/>
    </row>
    <row r="14238" spans="8:8" x14ac:dyDescent="0.25">
      <c r="H14238" s="169"/>
    </row>
    <row r="14239" spans="8:8" x14ac:dyDescent="0.25">
      <c r="H14239" s="169"/>
    </row>
    <row r="14240" spans="8:8" x14ac:dyDescent="0.25">
      <c r="H14240" s="169"/>
    </row>
    <row r="14241" spans="8:8" x14ac:dyDescent="0.25">
      <c r="H14241" s="169"/>
    </row>
    <row r="14242" spans="8:8" x14ac:dyDescent="0.25">
      <c r="H14242" s="169"/>
    </row>
    <row r="14243" spans="8:8" x14ac:dyDescent="0.25">
      <c r="H14243" s="169"/>
    </row>
    <row r="14244" spans="8:8" x14ac:dyDescent="0.25">
      <c r="H14244" s="169"/>
    </row>
    <row r="14245" spans="8:8" x14ac:dyDescent="0.25">
      <c r="H14245" s="169"/>
    </row>
    <row r="14246" spans="8:8" x14ac:dyDescent="0.25">
      <c r="H14246" s="169"/>
    </row>
    <row r="14247" spans="8:8" x14ac:dyDescent="0.25">
      <c r="H14247" s="169"/>
    </row>
    <row r="14248" spans="8:8" x14ac:dyDescent="0.25">
      <c r="H14248" s="169"/>
    </row>
    <row r="14249" spans="8:8" x14ac:dyDescent="0.25">
      <c r="H14249" s="169"/>
    </row>
    <row r="14250" spans="8:8" x14ac:dyDescent="0.25">
      <c r="H14250" s="169"/>
    </row>
    <row r="14251" spans="8:8" x14ac:dyDescent="0.25">
      <c r="H14251" s="169"/>
    </row>
    <row r="14252" spans="8:8" x14ac:dyDescent="0.25">
      <c r="H14252" s="169"/>
    </row>
    <row r="14253" spans="8:8" x14ac:dyDescent="0.25">
      <c r="H14253" s="169"/>
    </row>
    <row r="14254" spans="8:8" x14ac:dyDescent="0.25">
      <c r="H14254" s="169"/>
    </row>
    <row r="14255" spans="8:8" x14ac:dyDescent="0.25">
      <c r="H14255" s="169"/>
    </row>
    <row r="14256" spans="8:8" x14ac:dyDescent="0.25">
      <c r="H14256" s="169"/>
    </row>
    <row r="14257" spans="8:8" x14ac:dyDescent="0.25">
      <c r="H14257" s="169"/>
    </row>
    <row r="14258" spans="8:8" x14ac:dyDescent="0.25">
      <c r="H14258" s="169"/>
    </row>
    <row r="14259" spans="8:8" x14ac:dyDescent="0.25">
      <c r="H14259" s="169"/>
    </row>
    <row r="14260" spans="8:8" x14ac:dyDescent="0.25">
      <c r="H14260" s="169"/>
    </row>
    <row r="14261" spans="8:8" x14ac:dyDescent="0.25">
      <c r="H14261" s="169"/>
    </row>
    <row r="14262" spans="8:8" x14ac:dyDescent="0.25">
      <c r="H14262" s="169"/>
    </row>
    <row r="14263" spans="8:8" x14ac:dyDescent="0.25">
      <c r="H14263" s="169"/>
    </row>
    <row r="14264" spans="8:8" x14ac:dyDescent="0.25">
      <c r="H14264" s="169"/>
    </row>
    <row r="14265" spans="8:8" x14ac:dyDescent="0.25">
      <c r="H14265" s="169"/>
    </row>
    <row r="14266" spans="8:8" x14ac:dyDescent="0.25">
      <c r="H14266" s="169"/>
    </row>
    <row r="14267" spans="8:8" x14ac:dyDescent="0.25">
      <c r="H14267" s="169"/>
    </row>
    <row r="14268" spans="8:8" x14ac:dyDescent="0.25">
      <c r="H14268" s="169"/>
    </row>
    <row r="14269" spans="8:8" x14ac:dyDescent="0.25">
      <c r="H14269" s="169"/>
    </row>
    <row r="14270" spans="8:8" x14ac:dyDescent="0.25">
      <c r="H14270" s="169"/>
    </row>
    <row r="14271" spans="8:8" x14ac:dyDescent="0.25">
      <c r="H14271" s="169"/>
    </row>
    <row r="14272" spans="8:8" x14ac:dyDescent="0.25">
      <c r="H14272" s="169"/>
    </row>
    <row r="14273" spans="8:8" x14ac:dyDescent="0.25">
      <c r="H14273" s="169"/>
    </row>
    <row r="14274" spans="8:8" x14ac:dyDescent="0.25">
      <c r="H14274" s="169"/>
    </row>
    <row r="14275" spans="8:8" x14ac:dyDescent="0.25">
      <c r="H14275" s="169"/>
    </row>
    <row r="14276" spans="8:8" x14ac:dyDescent="0.25">
      <c r="H14276" s="169"/>
    </row>
    <row r="14277" spans="8:8" x14ac:dyDescent="0.25">
      <c r="H14277" s="169"/>
    </row>
    <row r="14278" spans="8:8" x14ac:dyDescent="0.25">
      <c r="H14278" s="169"/>
    </row>
    <row r="14279" spans="8:8" x14ac:dyDescent="0.25">
      <c r="H14279" s="169"/>
    </row>
    <row r="14280" spans="8:8" x14ac:dyDescent="0.25">
      <c r="H14280" s="169"/>
    </row>
    <row r="14281" spans="8:8" x14ac:dyDescent="0.25">
      <c r="H14281" s="169"/>
    </row>
    <row r="14282" spans="8:8" x14ac:dyDescent="0.25">
      <c r="H14282" s="169"/>
    </row>
    <row r="14283" spans="8:8" x14ac:dyDescent="0.25">
      <c r="H14283" s="169"/>
    </row>
    <row r="14284" spans="8:8" x14ac:dyDescent="0.25">
      <c r="H14284" s="169"/>
    </row>
    <row r="14285" spans="8:8" x14ac:dyDescent="0.25">
      <c r="H14285" s="169"/>
    </row>
    <row r="14286" spans="8:8" x14ac:dyDescent="0.25">
      <c r="H14286" s="169"/>
    </row>
    <row r="14287" spans="8:8" x14ac:dyDescent="0.25">
      <c r="H14287" s="169"/>
    </row>
    <row r="14288" spans="8:8" x14ac:dyDescent="0.25">
      <c r="H14288" s="169"/>
    </row>
    <row r="14289" spans="8:8" x14ac:dyDescent="0.25">
      <c r="H14289" s="169"/>
    </row>
    <row r="14290" spans="8:8" x14ac:dyDescent="0.25">
      <c r="H14290" s="169"/>
    </row>
    <row r="14291" spans="8:8" x14ac:dyDescent="0.25">
      <c r="H14291" s="169"/>
    </row>
    <row r="14292" spans="8:8" x14ac:dyDescent="0.25">
      <c r="H14292" s="169"/>
    </row>
    <row r="14293" spans="8:8" x14ac:dyDescent="0.25">
      <c r="H14293" s="169"/>
    </row>
    <row r="14294" spans="8:8" x14ac:dyDescent="0.25">
      <c r="H14294" s="169"/>
    </row>
    <row r="14295" spans="8:8" x14ac:dyDescent="0.25">
      <c r="H14295" s="169"/>
    </row>
    <row r="14296" spans="8:8" x14ac:dyDescent="0.25">
      <c r="H14296" s="169"/>
    </row>
    <row r="14297" spans="8:8" x14ac:dyDescent="0.25">
      <c r="H14297" s="169"/>
    </row>
    <row r="14298" spans="8:8" x14ac:dyDescent="0.25">
      <c r="H14298" s="169"/>
    </row>
    <row r="14299" spans="8:8" x14ac:dyDescent="0.25">
      <c r="H14299" s="169"/>
    </row>
    <row r="14300" spans="8:8" x14ac:dyDescent="0.25">
      <c r="H14300" s="169"/>
    </row>
    <row r="14301" spans="8:8" x14ac:dyDescent="0.25">
      <c r="H14301" s="169"/>
    </row>
    <row r="14302" spans="8:8" x14ac:dyDescent="0.25">
      <c r="H14302" s="169"/>
    </row>
    <row r="14303" spans="8:8" x14ac:dyDescent="0.25">
      <c r="H14303" s="169"/>
    </row>
    <row r="14304" spans="8:8" x14ac:dyDescent="0.25">
      <c r="H14304" s="169"/>
    </row>
    <row r="14305" spans="8:8" x14ac:dyDescent="0.25">
      <c r="H14305" s="169"/>
    </row>
    <row r="14306" spans="8:8" x14ac:dyDescent="0.25">
      <c r="H14306" s="169"/>
    </row>
    <row r="14307" spans="8:8" x14ac:dyDescent="0.25">
      <c r="H14307" s="169"/>
    </row>
    <row r="14308" spans="8:8" x14ac:dyDescent="0.25">
      <c r="H14308" s="169"/>
    </row>
    <row r="14309" spans="8:8" x14ac:dyDescent="0.25">
      <c r="H14309" s="169"/>
    </row>
    <row r="14310" spans="8:8" x14ac:dyDescent="0.25">
      <c r="H14310" s="169"/>
    </row>
    <row r="14311" spans="8:8" x14ac:dyDescent="0.25">
      <c r="H14311" s="169"/>
    </row>
    <row r="14312" spans="8:8" x14ac:dyDescent="0.25">
      <c r="H14312" s="169"/>
    </row>
    <row r="14313" spans="8:8" x14ac:dyDescent="0.25">
      <c r="H14313" s="169"/>
    </row>
    <row r="14314" spans="8:8" x14ac:dyDescent="0.25">
      <c r="H14314" s="169"/>
    </row>
    <row r="14315" spans="8:8" x14ac:dyDescent="0.25">
      <c r="H14315" s="169"/>
    </row>
    <row r="14316" spans="8:8" x14ac:dyDescent="0.25">
      <c r="H14316" s="169"/>
    </row>
    <row r="14317" spans="8:8" x14ac:dyDescent="0.25">
      <c r="H14317" s="169"/>
    </row>
    <row r="14318" spans="8:8" x14ac:dyDescent="0.25">
      <c r="H14318" s="169"/>
    </row>
    <row r="14319" spans="8:8" x14ac:dyDescent="0.25">
      <c r="H14319" s="169"/>
    </row>
    <row r="14320" spans="8:8" x14ac:dyDescent="0.25">
      <c r="H14320" s="169"/>
    </row>
    <row r="14321" spans="8:8" x14ac:dyDescent="0.25">
      <c r="H14321" s="169"/>
    </row>
    <row r="14322" spans="8:8" x14ac:dyDescent="0.25">
      <c r="H14322" s="169"/>
    </row>
    <row r="14323" spans="8:8" x14ac:dyDescent="0.25">
      <c r="H14323" s="169"/>
    </row>
    <row r="14324" spans="8:8" x14ac:dyDescent="0.25">
      <c r="H14324" s="169"/>
    </row>
    <row r="14325" spans="8:8" x14ac:dyDescent="0.25">
      <c r="H14325" s="169"/>
    </row>
    <row r="14326" spans="8:8" x14ac:dyDescent="0.25">
      <c r="H14326" s="169"/>
    </row>
    <row r="14327" spans="8:8" x14ac:dyDescent="0.25">
      <c r="H14327" s="169"/>
    </row>
    <row r="14328" spans="8:8" x14ac:dyDescent="0.25">
      <c r="H14328" s="169"/>
    </row>
    <row r="14329" spans="8:8" x14ac:dyDescent="0.25">
      <c r="H14329" s="169"/>
    </row>
    <row r="14330" spans="8:8" x14ac:dyDescent="0.25">
      <c r="H14330" s="169"/>
    </row>
    <row r="14331" spans="8:8" x14ac:dyDescent="0.25">
      <c r="H14331" s="169"/>
    </row>
    <row r="14332" spans="8:8" x14ac:dyDescent="0.25">
      <c r="H14332" s="169"/>
    </row>
    <row r="14333" spans="8:8" x14ac:dyDescent="0.25">
      <c r="H14333" s="169"/>
    </row>
    <row r="14334" spans="8:8" x14ac:dyDescent="0.25">
      <c r="H14334" s="169"/>
    </row>
    <row r="14335" spans="8:8" x14ac:dyDescent="0.25">
      <c r="H14335" s="169"/>
    </row>
    <row r="14336" spans="8:8" x14ac:dyDescent="0.25">
      <c r="H14336" s="169"/>
    </row>
    <row r="14337" spans="8:8" x14ac:dyDescent="0.25">
      <c r="H14337" s="169"/>
    </row>
    <row r="14338" spans="8:8" x14ac:dyDescent="0.25">
      <c r="H14338" s="169"/>
    </row>
    <row r="14339" spans="8:8" x14ac:dyDescent="0.25">
      <c r="H14339" s="169"/>
    </row>
    <row r="14340" spans="8:8" x14ac:dyDescent="0.25">
      <c r="H14340" s="169"/>
    </row>
    <row r="14341" spans="8:8" x14ac:dyDescent="0.25">
      <c r="H14341" s="169"/>
    </row>
    <row r="14342" spans="8:8" x14ac:dyDescent="0.25">
      <c r="H14342" s="169"/>
    </row>
    <row r="14343" spans="8:8" x14ac:dyDescent="0.25">
      <c r="H14343" s="169"/>
    </row>
    <row r="14344" spans="8:8" x14ac:dyDescent="0.25">
      <c r="H14344" s="169"/>
    </row>
    <row r="14345" spans="8:8" x14ac:dyDescent="0.25">
      <c r="H14345" s="169"/>
    </row>
    <row r="14346" spans="8:8" x14ac:dyDescent="0.25">
      <c r="H14346" s="169"/>
    </row>
    <row r="14347" spans="8:8" x14ac:dyDescent="0.25">
      <c r="H14347" s="169"/>
    </row>
    <row r="14348" spans="8:8" x14ac:dyDescent="0.25">
      <c r="H14348" s="169"/>
    </row>
    <row r="14349" spans="8:8" x14ac:dyDescent="0.25">
      <c r="H14349" s="169"/>
    </row>
    <row r="14350" spans="8:8" x14ac:dyDescent="0.25">
      <c r="H14350" s="169"/>
    </row>
    <row r="14351" spans="8:8" x14ac:dyDescent="0.25">
      <c r="H14351" s="169"/>
    </row>
    <row r="14352" spans="8:8" x14ac:dyDescent="0.25">
      <c r="H14352" s="169"/>
    </row>
    <row r="14353" spans="8:8" x14ac:dyDescent="0.25">
      <c r="H14353" s="169"/>
    </row>
    <row r="14354" spans="8:8" x14ac:dyDescent="0.25">
      <c r="H14354" s="169"/>
    </row>
    <row r="14355" spans="8:8" x14ac:dyDescent="0.25">
      <c r="H14355" s="169"/>
    </row>
    <row r="14356" spans="8:8" x14ac:dyDescent="0.25">
      <c r="H14356" s="169"/>
    </row>
    <row r="14357" spans="8:8" x14ac:dyDescent="0.25">
      <c r="H14357" s="169"/>
    </row>
    <row r="14358" spans="8:8" x14ac:dyDescent="0.25">
      <c r="H14358" s="169"/>
    </row>
    <row r="14359" spans="8:8" x14ac:dyDescent="0.25">
      <c r="H14359" s="169"/>
    </row>
    <row r="14360" spans="8:8" x14ac:dyDescent="0.25">
      <c r="H14360" s="169"/>
    </row>
    <row r="14361" spans="8:8" x14ac:dyDescent="0.25">
      <c r="H14361" s="169"/>
    </row>
    <row r="14362" spans="8:8" x14ac:dyDescent="0.25">
      <c r="H14362" s="169"/>
    </row>
    <row r="14363" spans="8:8" x14ac:dyDescent="0.25">
      <c r="H14363" s="169"/>
    </row>
    <row r="14364" spans="8:8" x14ac:dyDescent="0.25">
      <c r="H14364" s="169"/>
    </row>
    <row r="14365" spans="8:8" x14ac:dyDescent="0.25">
      <c r="H14365" s="169"/>
    </row>
    <row r="14366" spans="8:8" x14ac:dyDescent="0.25">
      <c r="H14366" s="169"/>
    </row>
    <row r="14367" spans="8:8" x14ac:dyDescent="0.25">
      <c r="H14367" s="169"/>
    </row>
    <row r="14368" spans="8:8" x14ac:dyDescent="0.25">
      <c r="H14368" s="169"/>
    </row>
    <row r="14369" spans="8:8" x14ac:dyDescent="0.25">
      <c r="H14369" s="169"/>
    </row>
    <row r="14370" spans="8:8" x14ac:dyDescent="0.25">
      <c r="H14370" s="169"/>
    </row>
    <row r="14371" spans="8:8" x14ac:dyDescent="0.25">
      <c r="H14371" s="169"/>
    </row>
    <row r="14372" spans="8:8" x14ac:dyDescent="0.25">
      <c r="H14372" s="169"/>
    </row>
    <row r="14373" spans="8:8" x14ac:dyDescent="0.25">
      <c r="H14373" s="169"/>
    </row>
    <row r="14374" spans="8:8" x14ac:dyDescent="0.25">
      <c r="H14374" s="169"/>
    </row>
    <row r="14375" spans="8:8" x14ac:dyDescent="0.25">
      <c r="H14375" s="169"/>
    </row>
    <row r="14376" spans="8:8" x14ac:dyDescent="0.25">
      <c r="H14376" s="169"/>
    </row>
    <row r="14377" spans="8:8" x14ac:dyDescent="0.25">
      <c r="H14377" s="169"/>
    </row>
    <row r="14378" spans="8:8" x14ac:dyDescent="0.25">
      <c r="H14378" s="169"/>
    </row>
    <row r="14379" spans="8:8" x14ac:dyDescent="0.25">
      <c r="H14379" s="169"/>
    </row>
    <row r="14380" spans="8:8" x14ac:dyDescent="0.25">
      <c r="H14380" s="169"/>
    </row>
    <row r="14381" spans="8:8" x14ac:dyDescent="0.25">
      <c r="H14381" s="169"/>
    </row>
    <row r="14382" spans="8:8" x14ac:dyDescent="0.25">
      <c r="H14382" s="169"/>
    </row>
    <row r="14383" spans="8:8" x14ac:dyDescent="0.25">
      <c r="H14383" s="169"/>
    </row>
    <row r="14384" spans="8:8" x14ac:dyDescent="0.25">
      <c r="H14384" s="169"/>
    </row>
    <row r="14385" spans="8:8" x14ac:dyDescent="0.25">
      <c r="H14385" s="169"/>
    </row>
    <row r="14386" spans="8:8" x14ac:dyDescent="0.25">
      <c r="H14386" s="169"/>
    </row>
    <row r="14387" spans="8:8" x14ac:dyDescent="0.25">
      <c r="H14387" s="169"/>
    </row>
    <row r="14388" spans="8:8" x14ac:dyDescent="0.25">
      <c r="H14388" s="169"/>
    </row>
    <row r="14389" spans="8:8" x14ac:dyDescent="0.25">
      <c r="H14389" s="169"/>
    </row>
    <row r="14390" spans="8:8" x14ac:dyDescent="0.25">
      <c r="H14390" s="169"/>
    </row>
    <row r="14391" spans="8:8" x14ac:dyDescent="0.25">
      <c r="H14391" s="169"/>
    </row>
    <row r="14392" spans="8:8" x14ac:dyDescent="0.25">
      <c r="H14392" s="169"/>
    </row>
    <row r="14393" spans="8:8" x14ac:dyDescent="0.25">
      <c r="H14393" s="169"/>
    </row>
    <row r="14394" spans="8:8" x14ac:dyDescent="0.25">
      <c r="H14394" s="169"/>
    </row>
    <row r="14395" spans="8:8" x14ac:dyDescent="0.25">
      <c r="H14395" s="169"/>
    </row>
    <row r="14396" spans="8:8" x14ac:dyDescent="0.25">
      <c r="H14396" s="169"/>
    </row>
    <row r="14397" spans="8:8" x14ac:dyDescent="0.25">
      <c r="H14397" s="169"/>
    </row>
    <row r="14398" spans="8:8" x14ac:dyDescent="0.25">
      <c r="H14398" s="169"/>
    </row>
    <row r="14399" spans="8:8" x14ac:dyDescent="0.25">
      <c r="H14399" s="169"/>
    </row>
    <row r="14400" spans="8:8" x14ac:dyDescent="0.25">
      <c r="H14400" s="169"/>
    </row>
    <row r="14401" spans="8:8" x14ac:dyDescent="0.25">
      <c r="H14401" s="169"/>
    </row>
    <row r="14402" spans="8:8" x14ac:dyDescent="0.25">
      <c r="H14402" s="169"/>
    </row>
    <row r="14403" spans="8:8" x14ac:dyDescent="0.25">
      <c r="H14403" s="169"/>
    </row>
    <row r="14404" spans="8:8" x14ac:dyDescent="0.25">
      <c r="H14404" s="169"/>
    </row>
    <row r="14405" spans="8:8" x14ac:dyDescent="0.25">
      <c r="H14405" s="169"/>
    </row>
    <row r="14406" spans="8:8" x14ac:dyDescent="0.25">
      <c r="H14406" s="169"/>
    </row>
    <row r="14407" spans="8:8" x14ac:dyDescent="0.25">
      <c r="H14407" s="169"/>
    </row>
    <row r="14408" spans="8:8" x14ac:dyDescent="0.25">
      <c r="H14408" s="169"/>
    </row>
    <row r="14409" spans="8:8" x14ac:dyDescent="0.25">
      <c r="H14409" s="169"/>
    </row>
    <row r="14410" spans="8:8" x14ac:dyDescent="0.25">
      <c r="H14410" s="169"/>
    </row>
    <row r="14411" spans="8:8" x14ac:dyDescent="0.25">
      <c r="H14411" s="169"/>
    </row>
    <row r="14412" spans="8:8" x14ac:dyDescent="0.25">
      <c r="H14412" s="169"/>
    </row>
    <row r="14413" spans="8:8" x14ac:dyDescent="0.25">
      <c r="H14413" s="169"/>
    </row>
    <row r="14414" spans="8:8" x14ac:dyDescent="0.25">
      <c r="H14414" s="169"/>
    </row>
    <row r="14415" spans="8:8" x14ac:dyDescent="0.25">
      <c r="H14415" s="169"/>
    </row>
    <row r="14416" spans="8:8" x14ac:dyDescent="0.25">
      <c r="H14416" s="169"/>
    </row>
    <row r="14417" spans="8:8" x14ac:dyDescent="0.25">
      <c r="H14417" s="169"/>
    </row>
    <row r="14418" spans="8:8" x14ac:dyDescent="0.25">
      <c r="H14418" s="169"/>
    </row>
    <row r="14419" spans="8:8" x14ac:dyDescent="0.25">
      <c r="H14419" s="169"/>
    </row>
    <row r="14420" spans="8:8" x14ac:dyDescent="0.25">
      <c r="H14420" s="169"/>
    </row>
    <row r="14421" spans="8:8" x14ac:dyDescent="0.25">
      <c r="H14421" s="169"/>
    </row>
    <row r="14422" spans="8:8" x14ac:dyDescent="0.25">
      <c r="H14422" s="169"/>
    </row>
    <row r="14423" spans="8:8" x14ac:dyDescent="0.25">
      <c r="H14423" s="169"/>
    </row>
    <row r="14424" spans="8:8" x14ac:dyDescent="0.25">
      <c r="H14424" s="169"/>
    </row>
    <row r="14425" spans="8:8" x14ac:dyDescent="0.25">
      <c r="H14425" s="169"/>
    </row>
    <row r="14426" spans="8:8" x14ac:dyDescent="0.25">
      <c r="H14426" s="169"/>
    </row>
    <row r="14427" spans="8:8" x14ac:dyDescent="0.25">
      <c r="H14427" s="169"/>
    </row>
    <row r="14428" spans="8:8" x14ac:dyDescent="0.25">
      <c r="H14428" s="169"/>
    </row>
    <row r="14429" spans="8:8" x14ac:dyDescent="0.25">
      <c r="H14429" s="169"/>
    </row>
    <row r="14430" spans="8:8" x14ac:dyDescent="0.25">
      <c r="H14430" s="169"/>
    </row>
    <row r="14431" spans="8:8" x14ac:dyDescent="0.25">
      <c r="H14431" s="169"/>
    </row>
    <row r="14432" spans="8:8" x14ac:dyDescent="0.25">
      <c r="H14432" s="169"/>
    </row>
    <row r="14433" spans="8:8" x14ac:dyDescent="0.25">
      <c r="H14433" s="169"/>
    </row>
    <row r="14434" spans="8:8" x14ac:dyDescent="0.25">
      <c r="H14434" s="169"/>
    </row>
    <row r="14435" spans="8:8" x14ac:dyDescent="0.25">
      <c r="H14435" s="169"/>
    </row>
    <row r="14436" spans="8:8" x14ac:dyDescent="0.25">
      <c r="H14436" s="169"/>
    </row>
    <row r="14437" spans="8:8" x14ac:dyDescent="0.25">
      <c r="H14437" s="169"/>
    </row>
    <row r="14438" spans="8:8" x14ac:dyDescent="0.25">
      <c r="H14438" s="169"/>
    </row>
    <row r="14439" spans="8:8" x14ac:dyDescent="0.25">
      <c r="H14439" s="169"/>
    </row>
    <row r="14440" spans="8:8" x14ac:dyDescent="0.25">
      <c r="H14440" s="169"/>
    </row>
    <row r="14441" spans="8:8" x14ac:dyDescent="0.25">
      <c r="H14441" s="169"/>
    </row>
    <row r="14442" spans="8:8" x14ac:dyDescent="0.25">
      <c r="H14442" s="169"/>
    </row>
    <row r="14443" spans="8:8" x14ac:dyDescent="0.25">
      <c r="H14443" s="169"/>
    </row>
    <row r="14444" spans="8:8" x14ac:dyDescent="0.25">
      <c r="H14444" s="169"/>
    </row>
    <row r="14445" spans="8:8" x14ac:dyDescent="0.25">
      <c r="H14445" s="169"/>
    </row>
    <row r="14446" spans="8:8" x14ac:dyDescent="0.25">
      <c r="H14446" s="169"/>
    </row>
    <row r="14447" spans="8:8" x14ac:dyDescent="0.25">
      <c r="H14447" s="169"/>
    </row>
    <row r="14448" spans="8:8" x14ac:dyDescent="0.25">
      <c r="H14448" s="169"/>
    </row>
    <row r="14449" spans="8:8" x14ac:dyDescent="0.25">
      <c r="H14449" s="169"/>
    </row>
    <row r="14450" spans="8:8" x14ac:dyDescent="0.25">
      <c r="H14450" s="169"/>
    </row>
    <row r="14451" spans="8:8" x14ac:dyDescent="0.25">
      <c r="H14451" s="169"/>
    </row>
    <row r="14452" spans="8:8" x14ac:dyDescent="0.25">
      <c r="H14452" s="169"/>
    </row>
    <row r="14453" spans="8:8" x14ac:dyDescent="0.25">
      <c r="H14453" s="169"/>
    </row>
    <row r="14454" spans="8:8" x14ac:dyDescent="0.25">
      <c r="H14454" s="169"/>
    </row>
    <row r="14455" spans="8:8" x14ac:dyDescent="0.25">
      <c r="H14455" s="169"/>
    </row>
    <row r="14456" spans="8:8" x14ac:dyDescent="0.25">
      <c r="H14456" s="169"/>
    </row>
    <row r="14457" spans="8:8" x14ac:dyDescent="0.25">
      <c r="H14457" s="169"/>
    </row>
    <row r="14458" spans="8:8" x14ac:dyDescent="0.25">
      <c r="H14458" s="169"/>
    </row>
    <row r="14459" spans="8:8" x14ac:dyDescent="0.25">
      <c r="H14459" s="169"/>
    </row>
    <row r="14460" spans="8:8" x14ac:dyDescent="0.25">
      <c r="H14460" s="169"/>
    </row>
    <row r="14461" spans="8:8" x14ac:dyDescent="0.25">
      <c r="H14461" s="169"/>
    </row>
    <row r="14462" spans="8:8" x14ac:dyDescent="0.25">
      <c r="H14462" s="169"/>
    </row>
    <row r="14463" spans="8:8" x14ac:dyDescent="0.25">
      <c r="H14463" s="169"/>
    </row>
    <row r="14464" spans="8:8" x14ac:dyDescent="0.25">
      <c r="H14464" s="169"/>
    </row>
    <row r="14465" spans="8:8" x14ac:dyDescent="0.25">
      <c r="H14465" s="169"/>
    </row>
    <row r="14466" spans="8:8" x14ac:dyDescent="0.25">
      <c r="H14466" s="169"/>
    </row>
    <row r="14467" spans="8:8" x14ac:dyDescent="0.25">
      <c r="H14467" s="169"/>
    </row>
    <row r="14468" spans="8:8" x14ac:dyDescent="0.25">
      <c r="H14468" s="169"/>
    </row>
    <row r="14469" spans="8:8" x14ac:dyDescent="0.25">
      <c r="H14469" s="169"/>
    </row>
    <row r="14470" spans="8:8" x14ac:dyDescent="0.25">
      <c r="H14470" s="169"/>
    </row>
    <row r="14471" spans="8:8" x14ac:dyDescent="0.25">
      <c r="H14471" s="169"/>
    </row>
    <row r="14472" spans="8:8" x14ac:dyDescent="0.25">
      <c r="H14472" s="169"/>
    </row>
    <row r="14473" spans="8:8" x14ac:dyDescent="0.25">
      <c r="H14473" s="169"/>
    </row>
    <row r="14474" spans="8:8" x14ac:dyDescent="0.25">
      <c r="H14474" s="169"/>
    </row>
    <row r="14475" spans="8:8" x14ac:dyDescent="0.25">
      <c r="H14475" s="169"/>
    </row>
    <row r="14476" spans="8:8" x14ac:dyDescent="0.25">
      <c r="H14476" s="169"/>
    </row>
    <row r="14477" spans="8:8" x14ac:dyDescent="0.25">
      <c r="H14477" s="169"/>
    </row>
    <row r="14478" spans="8:8" x14ac:dyDescent="0.25">
      <c r="H14478" s="169"/>
    </row>
    <row r="14479" spans="8:8" x14ac:dyDescent="0.25">
      <c r="H14479" s="169"/>
    </row>
    <row r="14480" spans="8:8" x14ac:dyDescent="0.25">
      <c r="H14480" s="169"/>
    </row>
    <row r="14481" spans="8:8" x14ac:dyDescent="0.25">
      <c r="H14481" s="169"/>
    </row>
    <row r="14482" spans="8:8" x14ac:dyDescent="0.25">
      <c r="H14482" s="169"/>
    </row>
    <row r="14483" spans="8:8" x14ac:dyDescent="0.25">
      <c r="H14483" s="169"/>
    </row>
    <row r="14484" spans="8:8" x14ac:dyDescent="0.25">
      <c r="H14484" s="169"/>
    </row>
    <row r="14485" spans="8:8" x14ac:dyDescent="0.25">
      <c r="H14485" s="169"/>
    </row>
    <row r="14486" spans="8:8" x14ac:dyDescent="0.25">
      <c r="H14486" s="169"/>
    </row>
    <row r="14487" spans="8:8" x14ac:dyDescent="0.25">
      <c r="H14487" s="169"/>
    </row>
    <row r="14488" spans="8:8" x14ac:dyDescent="0.25">
      <c r="H14488" s="169"/>
    </row>
    <row r="14489" spans="8:8" x14ac:dyDescent="0.25">
      <c r="H14489" s="169"/>
    </row>
    <row r="14490" spans="8:8" x14ac:dyDescent="0.25">
      <c r="H14490" s="169"/>
    </row>
    <row r="14491" spans="8:8" x14ac:dyDescent="0.25">
      <c r="H14491" s="169"/>
    </row>
    <row r="14492" spans="8:8" x14ac:dyDescent="0.25">
      <c r="H14492" s="169"/>
    </row>
    <row r="14493" spans="8:8" x14ac:dyDescent="0.25">
      <c r="H14493" s="169"/>
    </row>
    <row r="14494" spans="8:8" x14ac:dyDescent="0.25">
      <c r="H14494" s="169"/>
    </row>
    <row r="14495" spans="8:8" x14ac:dyDescent="0.25">
      <c r="H14495" s="169"/>
    </row>
    <row r="14496" spans="8:8" x14ac:dyDescent="0.25">
      <c r="H14496" s="169"/>
    </row>
    <row r="14497" spans="8:8" x14ac:dyDescent="0.25">
      <c r="H14497" s="169"/>
    </row>
    <row r="14498" spans="8:8" x14ac:dyDescent="0.25">
      <c r="H14498" s="169"/>
    </row>
    <row r="14499" spans="8:8" x14ac:dyDescent="0.25">
      <c r="H14499" s="169"/>
    </row>
    <row r="14500" spans="8:8" x14ac:dyDescent="0.25">
      <c r="H14500" s="169"/>
    </row>
    <row r="14501" spans="8:8" x14ac:dyDescent="0.25">
      <c r="H14501" s="169"/>
    </row>
    <row r="14502" spans="8:8" x14ac:dyDescent="0.25">
      <c r="H14502" s="169"/>
    </row>
    <row r="14503" spans="8:8" x14ac:dyDescent="0.25">
      <c r="H14503" s="169"/>
    </row>
    <row r="14504" spans="8:8" x14ac:dyDescent="0.25">
      <c r="H14504" s="169"/>
    </row>
    <row r="14505" spans="8:8" x14ac:dyDescent="0.25">
      <c r="H14505" s="169"/>
    </row>
    <row r="14506" spans="8:8" x14ac:dyDescent="0.25">
      <c r="H14506" s="169"/>
    </row>
    <row r="14507" spans="8:8" x14ac:dyDescent="0.25">
      <c r="H14507" s="169"/>
    </row>
    <row r="14508" spans="8:8" x14ac:dyDescent="0.25">
      <c r="H14508" s="169"/>
    </row>
    <row r="14509" spans="8:8" x14ac:dyDescent="0.25">
      <c r="H14509" s="169"/>
    </row>
    <row r="14510" spans="8:8" x14ac:dyDescent="0.25">
      <c r="H14510" s="169"/>
    </row>
    <row r="14511" spans="8:8" x14ac:dyDescent="0.25">
      <c r="H14511" s="169"/>
    </row>
    <row r="14512" spans="8:8" x14ac:dyDescent="0.25">
      <c r="H14512" s="169"/>
    </row>
    <row r="14513" spans="8:8" x14ac:dyDescent="0.25">
      <c r="H14513" s="169"/>
    </row>
    <row r="14514" spans="8:8" x14ac:dyDescent="0.25">
      <c r="H14514" s="169"/>
    </row>
    <row r="14515" spans="8:8" x14ac:dyDescent="0.25">
      <c r="H14515" s="169"/>
    </row>
    <row r="14516" spans="8:8" x14ac:dyDescent="0.25">
      <c r="H14516" s="169"/>
    </row>
    <row r="14517" spans="8:8" x14ac:dyDescent="0.25">
      <c r="H14517" s="169"/>
    </row>
    <row r="14518" spans="8:8" x14ac:dyDescent="0.25">
      <c r="H14518" s="169"/>
    </row>
    <row r="14519" spans="8:8" x14ac:dyDescent="0.25">
      <c r="H14519" s="169"/>
    </row>
    <row r="14520" spans="8:8" x14ac:dyDescent="0.25">
      <c r="H14520" s="169"/>
    </row>
    <row r="14521" spans="8:8" x14ac:dyDescent="0.25">
      <c r="H14521" s="169"/>
    </row>
    <row r="14522" spans="8:8" x14ac:dyDescent="0.25">
      <c r="H14522" s="169"/>
    </row>
    <row r="14523" spans="8:8" x14ac:dyDescent="0.25">
      <c r="H14523" s="169"/>
    </row>
    <row r="14524" spans="8:8" x14ac:dyDescent="0.25">
      <c r="H14524" s="169"/>
    </row>
    <row r="14525" spans="8:8" x14ac:dyDescent="0.25">
      <c r="H14525" s="169"/>
    </row>
    <row r="14526" spans="8:8" x14ac:dyDescent="0.25">
      <c r="H14526" s="169"/>
    </row>
    <row r="14527" spans="8:8" x14ac:dyDescent="0.25">
      <c r="H14527" s="169"/>
    </row>
    <row r="14528" spans="8:8" x14ac:dyDescent="0.25">
      <c r="H14528" s="169"/>
    </row>
    <row r="14529" spans="8:8" x14ac:dyDescent="0.25">
      <c r="H14529" s="169"/>
    </row>
    <row r="14530" spans="8:8" x14ac:dyDescent="0.25">
      <c r="H14530" s="169"/>
    </row>
    <row r="14531" spans="8:8" x14ac:dyDescent="0.25">
      <c r="H14531" s="169"/>
    </row>
    <row r="14532" spans="8:8" x14ac:dyDescent="0.25">
      <c r="H14532" s="169"/>
    </row>
    <row r="14533" spans="8:8" x14ac:dyDescent="0.25">
      <c r="H14533" s="169"/>
    </row>
    <row r="14534" spans="8:8" x14ac:dyDescent="0.25">
      <c r="H14534" s="169"/>
    </row>
    <row r="14535" spans="8:8" x14ac:dyDescent="0.25">
      <c r="H14535" s="169"/>
    </row>
    <row r="14536" spans="8:8" x14ac:dyDescent="0.25">
      <c r="H14536" s="169"/>
    </row>
    <row r="14537" spans="8:8" x14ac:dyDescent="0.25">
      <c r="H14537" s="169"/>
    </row>
    <row r="14538" spans="8:8" x14ac:dyDescent="0.25">
      <c r="H14538" s="169"/>
    </row>
    <row r="14539" spans="8:8" x14ac:dyDescent="0.25">
      <c r="H14539" s="169"/>
    </row>
    <row r="14540" spans="8:8" x14ac:dyDescent="0.25">
      <c r="H14540" s="169"/>
    </row>
    <row r="14541" spans="8:8" x14ac:dyDescent="0.25">
      <c r="H14541" s="169"/>
    </row>
    <row r="14542" spans="8:8" x14ac:dyDescent="0.25">
      <c r="H14542" s="169"/>
    </row>
    <row r="14543" spans="8:8" x14ac:dyDescent="0.25">
      <c r="H14543" s="169"/>
    </row>
    <row r="14544" spans="8:8" x14ac:dyDescent="0.25">
      <c r="H14544" s="169"/>
    </row>
    <row r="14545" spans="8:8" x14ac:dyDescent="0.25">
      <c r="H14545" s="169"/>
    </row>
    <row r="14546" spans="8:8" x14ac:dyDescent="0.25">
      <c r="H14546" s="169"/>
    </row>
    <row r="14547" spans="8:8" x14ac:dyDescent="0.25">
      <c r="H14547" s="169"/>
    </row>
    <row r="14548" spans="8:8" x14ac:dyDescent="0.25">
      <c r="H14548" s="169"/>
    </row>
    <row r="14549" spans="8:8" x14ac:dyDescent="0.25">
      <c r="H14549" s="169"/>
    </row>
    <row r="14550" spans="8:8" x14ac:dyDescent="0.25">
      <c r="H14550" s="169"/>
    </row>
    <row r="14551" spans="8:8" x14ac:dyDescent="0.25">
      <c r="H14551" s="169"/>
    </row>
    <row r="14552" spans="8:8" x14ac:dyDescent="0.25">
      <c r="H14552" s="169"/>
    </row>
    <row r="14553" spans="8:8" x14ac:dyDescent="0.25">
      <c r="H14553" s="169"/>
    </row>
    <row r="14554" spans="8:8" x14ac:dyDescent="0.25">
      <c r="H14554" s="169"/>
    </row>
    <row r="14555" spans="8:8" x14ac:dyDescent="0.25">
      <c r="H14555" s="169"/>
    </row>
    <row r="14556" spans="8:8" x14ac:dyDescent="0.25">
      <c r="H14556" s="169"/>
    </row>
    <row r="14557" spans="8:8" x14ac:dyDescent="0.25">
      <c r="H14557" s="169"/>
    </row>
    <row r="14558" spans="8:8" x14ac:dyDescent="0.25">
      <c r="H14558" s="169"/>
    </row>
    <row r="14559" spans="8:8" x14ac:dyDescent="0.25">
      <c r="H14559" s="169"/>
    </row>
    <row r="14560" spans="8:8" x14ac:dyDescent="0.25">
      <c r="H14560" s="169"/>
    </row>
    <row r="14561" spans="8:8" x14ac:dyDescent="0.25">
      <c r="H14561" s="169"/>
    </row>
    <row r="14562" spans="8:8" x14ac:dyDescent="0.25">
      <c r="H14562" s="169"/>
    </row>
    <row r="14563" spans="8:8" x14ac:dyDescent="0.25">
      <c r="H14563" s="169"/>
    </row>
    <row r="14564" spans="8:8" x14ac:dyDescent="0.25">
      <c r="H14564" s="169"/>
    </row>
    <row r="14565" spans="8:8" x14ac:dyDescent="0.25">
      <c r="H14565" s="169"/>
    </row>
    <row r="14566" spans="8:8" x14ac:dyDescent="0.25">
      <c r="H14566" s="169"/>
    </row>
    <row r="14567" spans="8:8" x14ac:dyDescent="0.25">
      <c r="H14567" s="169"/>
    </row>
    <row r="14568" spans="8:8" x14ac:dyDescent="0.25">
      <c r="H14568" s="169"/>
    </row>
    <row r="14569" spans="8:8" x14ac:dyDescent="0.25">
      <c r="H14569" s="169"/>
    </row>
    <row r="14570" spans="8:8" x14ac:dyDescent="0.25">
      <c r="H14570" s="169"/>
    </row>
    <row r="14571" spans="8:8" x14ac:dyDescent="0.25">
      <c r="H14571" s="169"/>
    </row>
    <row r="14572" spans="8:8" x14ac:dyDescent="0.25">
      <c r="H14572" s="169"/>
    </row>
    <row r="14573" spans="8:8" x14ac:dyDescent="0.25">
      <c r="H14573" s="169"/>
    </row>
    <row r="14574" spans="8:8" x14ac:dyDescent="0.25">
      <c r="H14574" s="169"/>
    </row>
    <row r="14575" spans="8:8" x14ac:dyDescent="0.25">
      <c r="H14575" s="169"/>
    </row>
    <row r="14576" spans="8:8" x14ac:dyDescent="0.25">
      <c r="H14576" s="169"/>
    </row>
    <row r="14577" spans="8:8" x14ac:dyDescent="0.25">
      <c r="H14577" s="169"/>
    </row>
    <row r="14578" spans="8:8" x14ac:dyDescent="0.25">
      <c r="H14578" s="169"/>
    </row>
    <row r="14579" spans="8:8" x14ac:dyDescent="0.25">
      <c r="H14579" s="169"/>
    </row>
    <row r="14580" spans="8:8" x14ac:dyDescent="0.25">
      <c r="H14580" s="169"/>
    </row>
    <row r="14581" spans="8:8" x14ac:dyDescent="0.25">
      <c r="H14581" s="169"/>
    </row>
    <row r="14582" spans="8:8" x14ac:dyDescent="0.25">
      <c r="H14582" s="169"/>
    </row>
    <row r="14583" spans="8:8" x14ac:dyDescent="0.25">
      <c r="H14583" s="169"/>
    </row>
    <row r="14584" spans="8:8" x14ac:dyDescent="0.25">
      <c r="H14584" s="169"/>
    </row>
    <row r="14585" spans="8:8" x14ac:dyDescent="0.25">
      <c r="H14585" s="169"/>
    </row>
    <row r="14586" spans="8:8" x14ac:dyDescent="0.25">
      <c r="H14586" s="169"/>
    </row>
    <row r="14587" spans="8:8" x14ac:dyDescent="0.25">
      <c r="H14587" s="169"/>
    </row>
    <row r="14588" spans="8:8" x14ac:dyDescent="0.25">
      <c r="H14588" s="169"/>
    </row>
    <row r="14589" spans="8:8" x14ac:dyDescent="0.25">
      <c r="H14589" s="169"/>
    </row>
    <row r="14590" spans="8:8" x14ac:dyDescent="0.25">
      <c r="H14590" s="169"/>
    </row>
    <row r="14591" spans="8:8" x14ac:dyDescent="0.25">
      <c r="H14591" s="169"/>
    </row>
    <row r="14592" spans="8:8" x14ac:dyDescent="0.25">
      <c r="H14592" s="169"/>
    </row>
    <row r="14593" spans="8:8" x14ac:dyDescent="0.25">
      <c r="H14593" s="169"/>
    </row>
    <row r="14594" spans="8:8" x14ac:dyDescent="0.25">
      <c r="H14594" s="169"/>
    </row>
    <row r="14595" spans="8:8" x14ac:dyDescent="0.25">
      <c r="H14595" s="169"/>
    </row>
    <row r="14596" spans="8:8" x14ac:dyDescent="0.25">
      <c r="H14596" s="169"/>
    </row>
    <row r="14597" spans="8:8" x14ac:dyDescent="0.25">
      <c r="H14597" s="169"/>
    </row>
    <row r="14598" spans="8:8" x14ac:dyDescent="0.25">
      <c r="H14598" s="169"/>
    </row>
    <row r="14599" spans="8:8" x14ac:dyDescent="0.25">
      <c r="H14599" s="169"/>
    </row>
    <row r="14600" spans="8:8" x14ac:dyDescent="0.25">
      <c r="H14600" s="169"/>
    </row>
    <row r="14601" spans="8:8" x14ac:dyDescent="0.25">
      <c r="H14601" s="169"/>
    </row>
    <row r="14602" spans="8:8" x14ac:dyDescent="0.25">
      <c r="H14602" s="169"/>
    </row>
    <row r="14603" spans="8:8" x14ac:dyDescent="0.25">
      <c r="H14603" s="169"/>
    </row>
    <row r="14604" spans="8:8" x14ac:dyDescent="0.25">
      <c r="H14604" s="169"/>
    </row>
    <row r="14605" spans="8:8" x14ac:dyDescent="0.25">
      <c r="H14605" s="169"/>
    </row>
    <row r="14606" spans="8:8" x14ac:dyDescent="0.25">
      <c r="H14606" s="169"/>
    </row>
    <row r="14607" spans="8:8" x14ac:dyDescent="0.25">
      <c r="H14607" s="169"/>
    </row>
    <row r="14608" spans="8:8" x14ac:dyDescent="0.25">
      <c r="H14608" s="169"/>
    </row>
    <row r="14609" spans="8:8" x14ac:dyDescent="0.25">
      <c r="H14609" s="169"/>
    </row>
    <row r="14610" spans="8:8" x14ac:dyDescent="0.25">
      <c r="H14610" s="169"/>
    </row>
    <row r="14611" spans="8:8" x14ac:dyDescent="0.25">
      <c r="H14611" s="169"/>
    </row>
    <row r="14612" spans="8:8" x14ac:dyDescent="0.25">
      <c r="H14612" s="169"/>
    </row>
    <row r="14613" spans="8:8" x14ac:dyDescent="0.25">
      <c r="H14613" s="169"/>
    </row>
    <row r="14614" spans="8:8" x14ac:dyDescent="0.25">
      <c r="H14614" s="169"/>
    </row>
    <row r="14615" spans="8:8" x14ac:dyDescent="0.25">
      <c r="H14615" s="169"/>
    </row>
    <row r="14616" spans="8:8" x14ac:dyDescent="0.25">
      <c r="H14616" s="169"/>
    </row>
    <row r="14617" spans="8:8" x14ac:dyDescent="0.25">
      <c r="H14617" s="169"/>
    </row>
    <row r="14618" spans="8:8" x14ac:dyDescent="0.25">
      <c r="H14618" s="169"/>
    </row>
    <row r="14619" spans="8:8" x14ac:dyDescent="0.25">
      <c r="H14619" s="169"/>
    </row>
    <row r="14620" spans="8:8" x14ac:dyDescent="0.25">
      <c r="H14620" s="169"/>
    </row>
    <row r="14621" spans="8:8" x14ac:dyDescent="0.25">
      <c r="H14621" s="169"/>
    </row>
    <row r="14622" spans="8:8" x14ac:dyDescent="0.25">
      <c r="H14622" s="169"/>
    </row>
    <row r="14623" spans="8:8" x14ac:dyDescent="0.25">
      <c r="H14623" s="169"/>
    </row>
    <row r="14624" spans="8:8" x14ac:dyDescent="0.25">
      <c r="H14624" s="169"/>
    </row>
    <row r="14625" spans="8:8" x14ac:dyDescent="0.25">
      <c r="H14625" s="169"/>
    </row>
    <row r="14626" spans="8:8" x14ac:dyDescent="0.25">
      <c r="H14626" s="169"/>
    </row>
    <row r="14627" spans="8:8" x14ac:dyDescent="0.25">
      <c r="H14627" s="169"/>
    </row>
    <row r="14628" spans="8:8" x14ac:dyDescent="0.25">
      <c r="H14628" s="169"/>
    </row>
    <row r="14629" spans="8:8" x14ac:dyDescent="0.25">
      <c r="H14629" s="169"/>
    </row>
    <row r="14630" spans="8:8" x14ac:dyDescent="0.25">
      <c r="H14630" s="169"/>
    </row>
    <row r="14631" spans="8:8" x14ac:dyDescent="0.25">
      <c r="H14631" s="169"/>
    </row>
    <row r="14632" spans="8:8" x14ac:dyDescent="0.25">
      <c r="H14632" s="169"/>
    </row>
    <row r="14633" spans="8:8" x14ac:dyDescent="0.25">
      <c r="H14633" s="169"/>
    </row>
    <row r="14634" spans="8:8" x14ac:dyDescent="0.25">
      <c r="H14634" s="169"/>
    </row>
    <row r="14635" spans="8:8" x14ac:dyDescent="0.25">
      <c r="H14635" s="169"/>
    </row>
    <row r="14636" spans="8:8" x14ac:dyDescent="0.25">
      <c r="H14636" s="169"/>
    </row>
    <row r="14637" spans="8:8" x14ac:dyDescent="0.25">
      <c r="H14637" s="169"/>
    </row>
    <row r="14638" spans="8:8" x14ac:dyDescent="0.25">
      <c r="H14638" s="169"/>
    </row>
    <row r="14639" spans="8:8" x14ac:dyDescent="0.25">
      <c r="H14639" s="169"/>
    </row>
    <row r="14640" spans="8:8" x14ac:dyDescent="0.25">
      <c r="H14640" s="169"/>
    </row>
    <row r="14641" spans="8:8" x14ac:dyDescent="0.25">
      <c r="H14641" s="169"/>
    </row>
    <row r="14642" spans="8:8" x14ac:dyDescent="0.25">
      <c r="H14642" s="169"/>
    </row>
    <row r="14643" spans="8:8" x14ac:dyDescent="0.25">
      <c r="H14643" s="169"/>
    </row>
    <row r="14644" spans="8:8" x14ac:dyDescent="0.25">
      <c r="H14644" s="169"/>
    </row>
    <row r="14645" spans="8:8" x14ac:dyDescent="0.25">
      <c r="H14645" s="169"/>
    </row>
    <row r="14646" spans="8:8" x14ac:dyDescent="0.25">
      <c r="H14646" s="169"/>
    </row>
    <row r="14647" spans="8:8" x14ac:dyDescent="0.25">
      <c r="H14647" s="169"/>
    </row>
    <row r="14648" spans="8:8" x14ac:dyDescent="0.25">
      <c r="H14648" s="169"/>
    </row>
    <row r="14649" spans="8:8" x14ac:dyDescent="0.25">
      <c r="H14649" s="169"/>
    </row>
    <row r="14650" spans="8:8" x14ac:dyDescent="0.25">
      <c r="H14650" s="169"/>
    </row>
    <row r="14651" spans="8:8" x14ac:dyDescent="0.25">
      <c r="H14651" s="169"/>
    </row>
    <row r="14652" spans="8:8" x14ac:dyDescent="0.25">
      <c r="H14652" s="169"/>
    </row>
    <row r="14653" spans="8:8" x14ac:dyDescent="0.25">
      <c r="H14653" s="169"/>
    </row>
    <row r="14654" spans="8:8" x14ac:dyDescent="0.25">
      <c r="H14654" s="169"/>
    </row>
    <row r="14655" spans="8:8" x14ac:dyDescent="0.25">
      <c r="H14655" s="169"/>
    </row>
    <row r="14656" spans="8:8" x14ac:dyDescent="0.25">
      <c r="H14656" s="169"/>
    </row>
    <row r="14657" spans="8:8" x14ac:dyDescent="0.25">
      <c r="H14657" s="169"/>
    </row>
    <row r="14658" spans="8:8" x14ac:dyDescent="0.25">
      <c r="H14658" s="169"/>
    </row>
    <row r="14659" spans="8:8" x14ac:dyDescent="0.25">
      <c r="H14659" s="169"/>
    </row>
    <row r="14660" spans="8:8" x14ac:dyDescent="0.25">
      <c r="H14660" s="169"/>
    </row>
    <row r="14661" spans="8:8" x14ac:dyDescent="0.25">
      <c r="H14661" s="169"/>
    </row>
    <row r="14662" spans="8:8" x14ac:dyDescent="0.25">
      <c r="H14662" s="169"/>
    </row>
    <row r="14663" spans="8:8" x14ac:dyDescent="0.25">
      <c r="H14663" s="169"/>
    </row>
    <row r="14664" spans="8:8" x14ac:dyDescent="0.25">
      <c r="H14664" s="169"/>
    </row>
    <row r="14665" spans="8:8" x14ac:dyDescent="0.25">
      <c r="H14665" s="169"/>
    </row>
    <row r="14666" spans="8:8" x14ac:dyDescent="0.25">
      <c r="H14666" s="169"/>
    </row>
    <row r="14667" spans="8:8" x14ac:dyDescent="0.25">
      <c r="H14667" s="169"/>
    </row>
    <row r="14668" spans="8:8" x14ac:dyDescent="0.25">
      <c r="H14668" s="169"/>
    </row>
    <row r="14669" spans="8:8" x14ac:dyDescent="0.25">
      <c r="H14669" s="169"/>
    </row>
    <row r="14670" spans="8:8" x14ac:dyDescent="0.25">
      <c r="H14670" s="169"/>
    </row>
    <row r="14671" spans="8:8" x14ac:dyDescent="0.25">
      <c r="H14671" s="169"/>
    </row>
    <row r="14672" spans="8:8" x14ac:dyDescent="0.25">
      <c r="H14672" s="169"/>
    </row>
    <row r="14673" spans="8:8" x14ac:dyDescent="0.25">
      <c r="H14673" s="169"/>
    </row>
    <row r="14674" spans="8:8" x14ac:dyDescent="0.25">
      <c r="H14674" s="169"/>
    </row>
    <row r="14675" spans="8:8" x14ac:dyDescent="0.25">
      <c r="H14675" s="169"/>
    </row>
    <row r="14676" spans="8:8" x14ac:dyDescent="0.25">
      <c r="H14676" s="169"/>
    </row>
    <row r="14677" spans="8:8" x14ac:dyDescent="0.25">
      <c r="H14677" s="169"/>
    </row>
    <row r="14678" spans="8:8" x14ac:dyDescent="0.25">
      <c r="H14678" s="169"/>
    </row>
    <row r="14679" spans="8:8" x14ac:dyDescent="0.25">
      <c r="H14679" s="169"/>
    </row>
    <row r="14680" spans="8:8" x14ac:dyDescent="0.25">
      <c r="H14680" s="169"/>
    </row>
    <row r="14681" spans="8:8" x14ac:dyDescent="0.25">
      <c r="H14681" s="169"/>
    </row>
    <row r="14682" spans="8:8" x14ac:dyDescent="0.25">
      <c r="H14682" s="169"/>
    </row>
    <row r="14683" spans="8:8" x14ac:dyDescent="0.25">
      <c r="H14683" s="169"/>
    </row>
    <row r="14684" spans="8:8" x14ac:dyDescent="0.25">
      <c r="H14684" s="169"/>
    </row>
    <row r="14685" spans="8:8" x14ac:dyDescent="0.25">
      <c r="H14685" s="169"/>
    </row>
    <row r="14686" spans="8:8" x14ac:dyDescent="0.25">
      <c r="H14686" s="169"/>
    </row>
    <row r="14687" spans="8:8" x14ac:dyDescent="0.25">
      <c r="H14687" s="169"/>
    </row>
    <row r="14688" spans="8:8" x14ac:dyDescent="0.25">
      <c r="H14688" s="169"/>
    </row>
    <row r="14689" spans="8:8" x14ac:dyDescent="0.25">
      <c r="H14689" s="169"/>
    </row>
    <row r="14690" spans="8:8" x14ac:dyDescent="0.25">
      <c r="H14690" s="169"/>
    </row>
    <row r="14691" spans="8:8" x14ac:dyDescent="0.25">
      <c r="H14691" s="169"/>
    </row>
    <row r="14692" spans="8:8" x14ac:dyDescent="0.25">
      <c r="H14692" s="169"/>
    </row>
    <row r="14693" spans="8:8" x14ac:dyDescent="0.25">
      <c r="H14693" s="169"/>
    </row>
    <row r="14694" spans="8:8" x14ac:dyDescent="0.25">
      <c r="H14694" s="169"/>
    </row>
    <row r="14695" spans="8:8" x14ac:dyDescent="0.25">
      <c r="H14695" s="169"/>
    </row>
    <row r="14696" spans="8:8" x14ac:dyDescent="0.25">
      <c r="H14696" s="169"/>
    </row>
    <row r="14697" spans="8:8" x14ac:dyDescent="0.25">
      <c r="H14697" s="169"/>
    </row>
    <row r="14698" spans="8:8" x14ac:dyDescent="0.25">
      <c r="H14698" s="169"/>
    </row>
    <row r="14699" spans="8:8" x14ac:dyDescent="0.25">
      <c r="H14699" s="169"/>
    </row>
    <row r="14700" spans="8:8" x14ac:dyDescent="0.25">
      <c r="H14700" s="169"/>
    </row>
    <row r="14701" spans="8:8" x14ac:dyDescent="0.25">
      <c r="H14701" s="169"/>
    </row>
    <row r="14702" spans="8:8" x14ac:dyDescent="0.25">
      <c r="H14702" s="169"/>
    </row>
    <row r="14703" spans="8:8" x14ac:dyDescent="0.25">
      <c r="H14703" s="169"/>
    </row>
    <row r="14704" spans="8:8" x14ac:dyDescent="0.25">
      <c r="H14704" s="169"/>
    </row>
    <row r="14705" spans="8:8" x14ac:dyDescent="0.25">
      <c r="H14705" s="169"/>
    </row>
    <row r="14706" spans="8:8" x14ac:dyDescent="0.25">
      <c r="H14706" s="169"/>
    </row>
    <row r="14707" spans="8:8" x14ac:dyDescent="0.25">
      <c r="H14707" s="169"/>
    </row>
    <row r="14708" spans="8:8" x14ac:dyDescent="0.25">
      <c r="H14708" s="169"/>
    </row>
    <row r="14709" spans="8:8" x14ac:dyDescent="0.25">
      <c r="H14709" s="169"/>
    </row>
    <row r="14710" spans="8:8" x14ac:dyDescent="0.25">
      <c r="H14710" s="169"/>
    </row>
    <row r="14711" spans="8:8" x14ac:dyDescent="0.25">
      <c r="H14711" s="169"/>
    </row>
    <row r="14712" spans="8:8" x14ac:dyDescent="0.25">
      <c r="H14712" s="169"/>
    </row>
    <row r="14713" spans="8:8" x14ac:dyDescent="0.25">
      <c r="H14713" s="169"/>
    </row>
    <row r="14714" spans="8:8" x14ac:dyDescent="0.25">
      <c r="H14714" s="169"/>
    </row>
    <row r="14715" spans="8:8" x14ac:dyDescent="0.25">
      <c r="H14715" s="169"/>
    </row>
    <row r="14716" spans="8:8" x14ac:dyDescent="0.25">
      <c r="H14716" s="169"/>
    </row>
    <row r="14717" spans="8:8" x14ac:dyDescent="0.25">
      <c r="H14717" s="169"/>
    </row>
    <row r="14718" spans="8:8" x14ac:dyDescent="0.25">
      <c r="H14718" s="169"/>
    </row>
    <row r="14719" spans="8:8" x14ac:dyDescent="0.25">
      <c r="H14719" s="169"/>
    </row>
    <row r="14720" spans="8:8" x14ac:dyDescent="0.25">
      <c r="H14720" s="169"/>
    </row>
    <row r="14721" spans="8:8" x14ac:dyDescent="0.25">
      <c r="H14721" s="169"/>
    </row>
    <row r="14722" spans="8:8" x14ac:dyDescent="0.25">
      <c r="H14722" s="169"/>
    </row>
    <row r="14723" spans="8:8" x14ac:dyDescent="0.25">
      <c r="H14723" s="169"/>
    </row>
    <row r="14724" spans="8:8" x14ac:dyDescent="0.25">
      <c r="H14724" s="169"/>
    </row>
    <row r="14725" spans="8:8" x14ac:dyDescent="0.25">
      <c r="H14725" s="169"/>
    </row>
    <row r="14726" spans="8:8" x14ac:dyDescent="0.25">
      <c r="H14726" s="169"/>
    </row>
    <row r="14727" spans="8:8" x14ac:dyDescent="0.25">
      <c r="H14727" s="169"/>
    </row>
    <row r="14728" spans="8:8" x14ac:dyDescent="0.25">
      <c r="H14728" s="169"/>
    </row>
    <row r="14729" spans="8:8" x14ac:dyDescent="0.25">
      <c r="H14729" s="169"/>
    </row>
    <row r="14730" spans="8:8" x14ac:dyDescent="0.25">
      <c r="H14730" s="169"/>
    </row>
    <row r="14731" spans="8:8" x14ac:dyDescent="0.25">
      <c r="H14731" s="169"/>
    </row>
    <row r="14732" spans="8:8" x14ac:dyDescent="0.25">
      <c r="H14732" s="169"/>
    </row>
    <row r="14733" spans="8:8" x14ac:dyDescent="0.25">
      <c r="H14733" s="169"/>
    </row>
    <row r="14734" spans="8:8" x14ac:dyDescent="0.25">
      <c r="H14734" s="169"/>
    </row>
    <row r="14735" spans="8:8" x14ac:dyDescent="0.25">
      <c r="H14735" s="169"/>
    </row>
    <row r="14736" spans="8:8" x14ac:dyDescent="0.25">
      <c r="H14736" s="169"/>
    </row>
    <row r="14737" spans="8:8" x14ac:dyDescent="0.25">
      <c r="H14737" s="169"/>
    </row>
    <row r="14738" spans="8:8" x14ac:dyDescent="0.25">
      <c r="H14738" s="169"/>
    </row>
    <row r="14739" spans="8:8" x14ac:dyDescent="0.25">
      <c r="H14739" s="169"/>
    </row>
    <row r="14740" spans="8:8" x14ac:dyDescent="0.25">
      <c r="H14740" s="169"/>
    </row>
    <row r="14741" spans="8:8" x14ac:dyDescent="0.25">
      <c r="H14741" s="169"/>
    </row>
    <row r="14742" spans="8:8" x14ac:dyDescent="0.25">
      <c r="H14742" s="169"/>
    </row>
    <row r="14743" spans="8:8" x14ac:dyDescent="0.25">
      <c r="H14743" s="169"/>
    </row>
    <row r="14744" spans="8:8" x14ac:dyDescent="0.25">
      <c r="H14744" s="169"/>
    </row>
    <row r="14745" spans="8:8" x14ac:dyDescent="0.25">
      <c r="H14745" s="169"/>
    </row>
    <row r="14746" spans="8:8" x14ac:dyDescent="0.25">
      <c r="H14746" s="169"/>
    </row>
    <row r="14747" spans="8:8" x14ac:dyDescent="0.25">
      <c r="H14747" s="169"/>
    </row>
    <row r="14748" spans="8:8" x14ac:dyDescent="0.25">
      <c r="H14748" s="169"/>
    </row>
    <row r="14749" spans="8:8" x14ac:dyDescent="0.25">
      <c r="H14749" s="169"/>
    </row>
    <row r="14750" spans="8:8" x14ac:dyDescent="0.25">
      <c r="H14750" s="169"/>
    </row>
    <row r="14751" spans="8:8" x14ac:dyDescent="0.25">
      <c r="H14751" s="169"/>
    </row>
    <row r="14752" spans="8:8" x14ac:dyDescent="0.25">
      <c r="H14752" s="169"/>
    </row>
    <row r="14753" spans="8:8" x14ac:dyDescent="0.25">
      <c r="H14753" s="169"/>
    </row>
    <row r="14754" spans="8:8" x14ac:dyDescent="0.25">
      <c r="H14754" s="169"/>
    </row>
    <row r="14755" spans="8:8" x14ac:dyDescent="0.25">
      <c r="H14755" s="169"/>
    </row>
    <row r="14756" spans="8:8" x14ac:dyDescent="0.25">
      <c r="H14756" s="169"/>
    </row>
    <row r="14757" spans="8:8" x14ac:dyDescent="0.25">
      <c r="H14757" s="169"/>
    </row>
    <row r="14758" spans="8:8" x14ac:dyDescent="0.25">
      <c r="H14758" s="169"/>
    </row>
    <row r="14759" spans="8:8" x14ac:dyDescent="0.25">
      <c r="H14759" s="169"/>
    </row>
    <row r="14760" spans="8:8" x14ac:dyDescent="0.25">
      <c r="H14760" s="169"/>
    </row>
    <row r="14761" spans="8:8" x14ac:dyDescent="0.25">
      <c r="H14761" s="169"/>
    </row>
    <row r="14762" spans="8:8" x14ac:dyDescent="0.25">
      <c r="H14762" s="169"/>
    </row>
    <row r="14763" spans="8:8" x14ac:dyDescent="0.25">
      <c r="H14763" s="169"/>
    </row>
    <row r="14764" spans="8:8" x14ac:dyDescent="0.25">
      <c r="H14764" s="169"/>
    </row>
    <row r="14765" spans="8:8" x14ac:dyDescent="0.25">
      <c r="H14765" s="169"/>
    </row>
    <row r="14766" spans="8:8" x14ac:dyDescent="0.25">
      <c r="H14766" s="169"/>
    </row>
    <row r="14767" spans="8:8" x14ac:dyDescent="0.25">
      <c r="H14767" s="169"/>
    </row>
    <row r="14768" spans="8:8" x14ac:dyDescent="0.25">
      <c r="H14768" s="169"/>
    </row>
    <row r="14769" spans="8:8" x14ac:dyDescent="0.25">
      <c r="H14769" s="169"/>
    </row>
    <row r="14770" spans="8:8" x14ac:dyDescent="0.25">
      <c r="H14770" s="169"/>
    </row>
    <row r="14771" spans="8:8" x14ac:dyDescent="0.25">
      <c r="H14771" s="169"/>
    </row>
    <row r="14772" spans="8:8" x14ac:dyDescent="0.25">
      <c r="H14772" s="169"/>
    </row>
    <row r="14773" spans="8:8" x14ac:dyDescent="0.25">
      <c r="H14773" s="169"/>
    </row>
    <row r="14774" spans="8:8" x14ac:dyDescent="0.25">
      <c r="H14774" s="169"/>
    </row>
    <row r="14775" spans="8:8" x14ac:dyDescent="0.25">
      <c r="H14775" s="169"/>
    </row>
    <row r="14776" spans="8:8" x14ac:dyDescent="0.25">
      <c r="H14776" s="169"/>
    </row>
    <row r="14777" spans="8:8" x14ac:dyDescent="0.25">
      <c r="H14777" s="169"/>
    </row>
    <row r="14778" spans="8:8" x14ac:dyDescent="0.25">
      <c r="H14778" s="169"/>
    </row>
    <row r="14779" spans="8:8" x14ac:dyDescent="0.25">
      <c r="H14779" s="169"/>
    </row>
    <row r="14780" spans="8:8" x14ac:dyDescent="0.25">
      <c r="H14780" s="169"/>
    </row>
    <row r="14781" spans="8:8" x14ac:dyDescent="0.25">
      <c r="H14781" s="169"/>
    </row>
    <row r="14782" spans="8:8" x14ac:dyDescent="0.25">
      <c r="H14782" s="169"/>
    </row>
    <row r="14783" spans="8:8" x14ac:dyDescent="0.25">
      <c r="H14783" s="169"/>
    </row>
    <row r="14784" spans="8:8" x14ac:dyDescent="0.25">
      <c r="H14784" s="169"/>
    </row>
    <row r="14785" spans="8:8" x14ac:dyDescent="0.25">
      <c r="H14785" s="169"/>
    </row>
    <row r="14786" spans="8:8" x14ac:dyDescent="0.25">
      <c r="H14786" s="169"/>
    </row>
    <row r="14787" spans="8:8" x14ac:dyDescent="0.25">
      <c r="H14787" s="169"/>
    </row>
    <row r="14788" spans="8:8" x14ac:dyDescent="0.25">
      <c r="H14788" s="169"/>
    </row>
    <row r="14789" spans="8:8" x14ac:dyDescent="0.25">
      <c r="H14789" s="169"/>
    </row>
    <row r="14790" spans="8:8" x14ac:dyDescent="0.25">
      <c r="H14790" s="169"/>
    </row>
    <row r="14791" spans="8:8" x14ac:dyDescent="0.25">
      <c r="H14791" s="169"/>
    </row>
    <row r="14792" spans="8:8" x14ac:dyDescent="0.25">
      <c r="H14792" s="169"/>
    </row>
    <row r="14793" spans="8:8" x14ac:dyDescent="0.25">
      <c r="H14793" s="169"/>
    </row>
    <row r="14794" spans="8:8" x14ac:dyDescent="0.25">
      <c r="H14794" s="169"/>
    </row>
    <row r="14795" spans="8:8" x14ac:dyDescent="0.25">
      <c r="H14795" s="169"/>
    </row>
    <row r="14796" spans="8:8" x14ac:dyDescent="0.25">
      <c r="H14796" s="169"/>
    </row>
    <row r="14797" spans="8:8" x14ac:dyDescent="0.25">
      <c r="H14797" s="169"/>
    </row>
    <row r="14798" spans="8:8" x14ac:dyDescent="0.25">
      <c r="H14798" s="169"/>
    </row>
    <row r="14799" spans="8:8" x14ac:dyDescent="0.25">
      <c r="H14799" s="169"/>
    </row>
    <row r="14800" spans="8:8" x14ac:dyDescent="0.25">
      <c r="H14800" s="169"/>
    </row>
    <row r="14801" spans="8:8" x14ac:dyDescent="0.25">
      <c r="H14801" s="169"/>
    </row>
    <row r="14802" spans="8:8" x14ac:dyDescent="0.25">
      <c r="H14802" s="169"/>
    </row>
    <row r="14803" spans="8:8" x14ac:dyDescent="0.25">
      <c r="H14803" s="169"/>
    </row>
    <row r="14804" spans="8:8" x14ac:dyDescent="0.25">
      <c r="H14804" s="169"/>
    </row>
    <row r="14805" spans="8:8" x14ac:dyDescent="0.25">
      <c r="H14805" s="169"/>
    </row>
    <row r="14806" spans="8:8" x14ac:dyDescent="0.25">
      <c r="H14806" s="169"/>
    </row>
    <row r="14807" spans="8:8" x14ac:dyDescent="0.25">
      <c r="H14807" s="169"/>
    </row>
    <row r="14808" spans="8:8" x14ac:dyDescent="0.25">
      <c r="H14808" s="169"/>
    </row>
    <row r="14809" spans="8:8" x14ac:dyDescent="0.25">
      <c r="H14809" s="169"/>
    </row>
    <row r="14810" spans="8:8" x14ac:dyDescent="0.25">
      <c r="H14810" s="169"/>
    </row>
    <row r="14811" spans="8:8" x14ac:dyDescent="0.25">
      <c r="H14811" s="169"/>
    </row>
    <row r="14812" spans="8:8" x14ac:dyDescent="0.25">
      <c r="H14812" s="169"/>
    </row>
    <row r="14813" spans="8:8" x14ac:dyDescent="0.25">
      <c r="H14813" s="169"/>
    </row>
    <row r="14814" spans="8:8" x14ac:dyDescent="0.25">
      <c r="H14814" s="169"/>
    </row>
    <row r="14815" spans="8:8" x14ac:dyDescent="0.25">
      <c r="H14815" s="169"/>
    </row>
    <row r="14816" spans="8:8" x14ac:dyDescent="0.25">
      <c r="H14816" s="169"/>
    </row>
    <row r="14817" spans="8:8" x14ac:dyDescent="0.25">
      <c r="H14817" s="169"/>
    </row>
    <row r="14818" spans="8:8" x14ac:dyDescent="0.25">
      <c r="H14818" s="169"/>
    </row>
    <row r="14819" spans="8:8" x14ac:dyDescent="0.25">
      <c r="H14819" s="169"/>
    </row>
    <row r="14820" spans="8:8" x14ac:dyDescent="0.25">
      <c r="H14820" s="169"/>
    </row>
    <row r="14821" spans="8:8" x14ac:dyDescent="0.25">
      <c r="H14821" s="169"/>
    </row>
    <row r="14822" spans="8:8" x14ac:dyDescent="0.25">
      <c r="H14822" s="169"/>
    </row>
    <row r="14823" spans="8:8" x14ac:dyDescent="0.25">
      <c r="H14823" s="169"/>
    </row>
    <row r="14824" spans="8:8" x14ac:dyDescent="0.25">
      <c r="H14824" s="169"/>
    </row>
    <row r="14825" spans="8:8" x14ac:dyDescent="0.25">
      <c r="H14825" s="169"/>
    </row>
    <row r="14826" spans="8:8" x14ac:dyDescent="0.25">
      <c r="H14826" s="169"/>
    </row>
    <row r="14827" spans="8:8" x14ac:dyDescent="0.25">
      <c r="H14827" s="169"/>
    </row>
    <row r="14828" spans="8:8" x14ac:dyDescent="0.25">
      <c r="H14828" s="169"/>
    </row>
    <row r="14829" spans="8:8" x14ac:dyDescent="0.25">
      <c r="H14829" s="169"/>
    </row>
    <row r="14830" spans="8:8" x14ac:dyDescent="0.25">
      <c r="H14830" s="169"/>
    </row>
    <row r="14831" spans="8:8" x14ac:dyDescent="0.25">
      <c r="H14831" s="169"/>
    </row>
    <row r="14832" spans="8:8" x14ac:dyDescent="0.25">
      <c r="H14832" s="169"/>
    </row>
    <row r="14833" spans="8:8" x14ac:dyDescent="0.25">
      <c r="H14833" s="169"/>
    </row>
    <row r="14834" spans="8:8" x14ac:dyDescent="0.25">
      <c r="H14834" s="169"/>
    </row>
    <row r="14835" spans="8:8" x14ac:dyDescent="0.25">
      <c r="H14835" s="169"/>
    </row>
    <row r="14836" spans="8:8" x14ac:dyDescent="0.25">
      <c r="H14836" s="169"/>
    </row>
    <row r="14837" spans="8:8" x14ac:dyDescent="0.25">
      <c r="H14837" s="169"/>
    </row>
    <row r="14838" spans="8:8" x14ac:dyDescent="0.25">
      <c r="H14838" s="169"/>
    </row>
    <row r="14839" spans="8:8" x14ac:dyDescent="0.25">
      <c r="H14839" s="169"/>
    </row>
    <row r="14840" spans="8:8" x14ac:dyDescent="0.25">
      <c r="H14840" s="169"/>
    </row>
    <row r="14841" spans="8:8" x14ac:dyDescent="0.25">
      <c r="H14841" s="169"/>
    </row>
    <row r="14842" spans="8:8" x14ac:dyDescent="0.25">
      <c r="H14842" s="169"/>
    </row>
    <row r="14843" spans="8:8" x14ac:dyDescent="0.25">
      <c r="H14843" s="169"/>
    </row>
    <row r="14844" spans="8:8" x14ac:dyDescent="0.25">
      <c r="H14844" s="169"/>
    </row>
    <row r="14845" spans="8:8" x14ac:dyDescent="0.25">
      <c r="H14845" s="169"/>
    </row>
    <row r="14846" spans="8:8" x14ac:dyDescent="0.25">
      <c r="H14846" s="169"/>
    </row>
    <row r="14847" spans="8:8" x14ac:dyDescent="0.25">
      <c r="H14847" s="169"/>
    </row>
    <row r="14848" spans="8:8" x14ac:dyDescent="0.25">
      <c r="H14848" s="169"/>
    </row>
    <row r="14849" spans="8:8" x14ac:dyDescent="0.25">
      <c r="H14849" s="169"/>
    </row>
    <row r="14850" spans="8:8" x14ac:dyDescent="0.25">
      <c r="H14850" s="169"/>
    </row>
    <row r="14851" spans="8:8" x14ac:dyDescent="0.25">
      <c r="H14851" s="169"/>
    </row>
    <row r="14852" spans="8:8" x14ac:dyDescent="0.25">
      <c r="H14852" s="169"/>
    </row>
    <row r="14853" spans="8:8" x14ac:dyDescent="0.25">
      <c r="H14853" s="169"/>
    </row>
    <row r="14854" spans="8:8" x14ac:dyDescent="0.25">
      <c r="H14854" s="169"/>
    </row>
    <row r="14855" spans="8:8" x14ac:dyDescent="0.25">
      <c r="H14855" s="169"/>
    </row>
    <row r="14856" spans="8:8" x14ac:dyDescent="0.25">
      <c r="H14856" s="169"/>
    </row>
    <row r="14857" spans="8:8" x14ac:dyDescent="0.25">
      <c r="H14857" s="169"/>
    </row>
    <row r="14858" spans="8:8" x14ac:dyDescent="0.25">
      <c r="H14858" s="169"/>
    </row>
    <row r="14859" spans="8:8" x14ac:dyDescent="0.25">
      <c r="H14859" s="169"/>
    </row>
    <row r="14860" spans="8:8" x14ac:dyDescent="0.25">
      <c r="H14860" s="169"/>
    </row>
    <row r="14861" spans="8:8" x14ac:dyDescent="0.25">
      <c r="H14861" s="169"/>
    </row>
    <row r="14862" spans="8:8" x14ac:dyDescent="0.25">
      <c r="H14862" s="169"/>
    </row>
    <row r="14863" spans="8:8" x14ac:dyDescent="0.25">
      <c r="H14863" s="169"/>
    </row>
    <row r="14864" spans="8:8" x14ac:dyDescent="0.25">
      <c r="H14864" s="169"/>
    </row>
    <row r="14865" spans="8:8" x14ac:dyDescent="0.25">
      <c r="H14865" s="169"/>
    </row>
    <row r="14866" spans="8:8" x14ac:dyDescent="0.25">
      <c r="H14866" s="169"/>
    </row>
    <row r="14867" spans="8:8" x14ac:dyDescent="0.25">
      <c r="H14867" s="169"/>
    </row>
    <row r="14868" spans="8:8" x14ac:dyDescent="0.25">
      <c r="H14868" s="169"/>
    </row>
    <row r="14869" spans="8:8" x14ac:dyDescent="0.25">
      <c r="H14869" s="169"/>
    </row>
    <row r="14870" spans="8:8" x14ac:dyDescent="0.25">
      <c r="H14870" s="169"/>
    </row>
    <row r="14871" spans="8:8" x14ac:dyDescent="0.25">
      <c r="H14871" s="169"/>
    </row>
    <row r="14872" spans="8:8" x14ac:dyDescent="0.25">
      <c r="H14872" s="169"/>
    </row>
    <row r="14873" spans="8:8" x14ac:dyDescent="0.25">
      <c r="H14873" s="169"/>
    </row>
    <row r="14874" spans="8:8" x14ac:dyDescent="0.25">
      <c r="H14874" s="169"/>
    </row>
    <row r="14875" spans="8:8" x14ac:dyDescent="0.25">
      <c r="H14875" s="169"/>
    </row>
    <row r="14876" spans="8:8" x14ac:dyDescent="0.25">
      <c r="H14876" s="169"/>
    </row>
    <row r="14877" spans="8:8" x14ac:dyDescent="0.25">
      <c r="H14877" s="169"/>
    </row>
    <row r="14878" spans="8:8" x14ac:dyDescent="0.25">
      <c r="H14878" s="169"/>
    </row>
    <row r="14879" spans="8:8" x14ac:dyDescent="0.25">
      <c r="H14879" s="169"/>
    </row>
    <row r="14880" spans="8:8" x14ac:dyDescent="0.25">
      <c r="H14880" s="169"/>
    </row>
    <row r="14881" spans="8:8" x14ac:dyDescent="0.25">
      <c r="H14881" s="169"/>
    </row>
    <row r="14882" spans="8:8" x14ac:dyDescent="0.25">
      <c r="H14882" s="169"/>
    </row>
    <row r="14883" spans="8:8" x14ac:dyDescent="0.25">
      <c r="H14883" s="169"/>
    </row>
    <row r="14884" spans="8:8" x14ac:dyDescent="0.25">
      <c r="H14884" s="169"/>
    </row>
    <row r="14885" spans="8:8" x14ac:dyDescent="0.25">
      <c r="H14885" s="169"/>
    </row>
    <row r="14886" spans="8:8" x14ac:dyDescent="0.25">
      <c r="H14886" s="169"/>
    </row>
    <row r="14887" spans="8:8" x14ac:dyDescent="0.25">
      <c r="H14887" s="169"/>
    </row>
    <row r="14888" spans="8:8" x14ac:dyDescent="0.25">
      <c r="H14888" s="169"/>
    </row>
    <row r="14889" spans="8:8" x14ac:dyDescent="0.25">
      <c r="H14889" s="169"/>
    </row>
    <row r="14890" spans="8:8" x14ac:dyDescent="0.25">
      <c r="H14890" s="169"/>
    </row>
    <row r="14891" spans="8:8" x14ac:dyDescent="0.25">
      <c r="H14891" s="169"/>
    </row>
    <row r="14892" spans="8:8" x14ac:dyDescent="0.25">
      <c r="H14892" s="169"/>
    </row>
    <row r="14893" spans="8:8" x14ac:dyDescent="0.25">
      <c r="H14893" s="169"/>
    </row>
    <row r="14894" spans="8:8" x14ac:dyDescent="0.25">
      <c r="H14894" s="169"/>
    </row>
    <row r="14895" spans="8:8" x14ac:dyDescent="0.25">
      <c r="H14895" s="169"/>
    </row>
    <row r="14896" spans="8:8" x14ac:dyDescent="0.25">
      <c r="H14896" s="169"/>
    </row>
    <row r="14897" spans="8:8" x14ac:dyDescent="0.25">
      <c r="H14897" s="169"/>
    </row>
    <row r="14898" spans="8:8" x14ac:dyDescent="0.25">
      <c r="H14898" s="169"/>
    </row>
    <row r="14899" spans="8:8" x14ac:dyDescent="0.25">
      <c r="H14899" s="169"/>
    </row>
    <row r="14900" spans="8:8" x14ac:dyDescent="0.25">
      <c r="H14900" s="169"/>
    </row>
    <row r="14901" spans="8:8" x14ac:dyDescent="0.25">
      <c r="H14901" s="169"/>
    </row>
    <row r="14902" spans="8:8" x14ac:dyDescent="0.25">
      <c r="H14902" s="169"/>
    </row>
    <row r="14903" spans="8:8" x14ac:dyDescent="0.25">
      <c r="H14903" s="169"/>
    </row>
    <row r="14904" spans="8:8" x14ac:dyDescent="0.25">
      <c r="H14904" s="169"/>
    </row>
    <row r="14905" spans="8:8" x14ac:dyDescent="0.25">
      <c r="H14905" s="169"/>
    </row>
    <row r="14906" spans="8:8" x14ac:dyDescent="0.25">
      <c r="H14906" s="169"/>
    </row>
    <row r="14907" spans="8:8" x14ac:dyDescent="0.25">
      <c r="H14907" s="169"/>
    </row>
    <row r="14908" spans="8:8" x14ac:dyDescent="0.25">
      <c r="H14908" s="169"/>
    </row>
    <row r="14909" spans="8:8" x14ac:dyDescent="0.25">
      <c r="H14909" s="169"/>
    </row>
    <row r="14910" spans="8:8" x14ac:dyDescent="0.25">
      <c r="H14910" s="169"/>
    </row>
    <row r="14911" spans="8:8" x14ac:dyDescent="0.25">
      <c r="H14911" s="169"/>
    </row>
    <row r="14912" spans="8:8" x14ac:dyDescent="0.25">
      <c r="H14912" s="169"/>
    </row>
    <row r="14913" spans="8:8" x14ac:dyDescent="0.25">
      <c r="H14913" s="169"/>
    </row>
    <row r="14914" spans="8:8" x14ac:dyDescent="0.25">
      <c r="H14914" s="169"/>
    </row>
    <row r="14915" spans="8:8" x14ac:dyDescent="0.25">
      <c r="H14915" s="169"/>
    </row>
    <row r="14916" spans="8:8" x14ac:dyDescent="0.25">
      <c r="H14916" s="169"/>
    </row>
    <row r="14917" spans="8:8" x14ac:dyDescent="0.25">
      <c r="H14917" s="169"/>
    </row>
    <row r="14918" spans="8:8" x14ac:dyDescent="0.25">
      <c r="H14918" s="169"/>
    </row>
    <row r="14919" spans="8:8" x14ac:dyDescent="0.25">
      <c r="H14919" s="169"/>
    </row>
    <row r="14920" spans="8:8" x14ac:dyDescent="0.25">
      <c r="H14920" s="169"/>
    </row>
    <row r="14921" spans="8:8" x14ac:dyDescent="0.25">
      <c r="H14921" s="169"/>
    </row>
    <row r="14922" spans="8:8" x14ac:dyDescent="0.25">
      <c r="H14922" s="169"/>
    </row>
    <row r="14923" spans="8:8" x14ac:dyDescent="0.25">
      <c r="H14923" s="169"/>
    </row>
    <row r="14924" spans="8:8" x14ac:dyDescent="0.25">
      <c r="H14924" s="169"/>
    </row>
    <row r="14925" spans="8:8" x14ac:dyDescent="0.25">
      <c r="H14925" s="169"/>
    </row>
    <row r="14926" spans="8:8" x14ac:dyDescent="0.25">
      <c r="H14926" s="169"/>
    </row>
    <row r="14927" spans="8:8" x14ac:dyDescent="0.25">
      <c r="H14927" s="169"/>
    </row>
    <row r="14928" spans="8:8" x14ac:dyDescent="0.25">
      <c r="H14928" s="169"/>
    </row>
    <row r="14929" spans="8:8" x14ac:dyDescent="0.25">
      <c r="H14929" s="169"/>
    </row>
    <row r="14930" spans="8:8" x14ac:dyDescent="0.25">
      <c r="H14930" s="169"/>
    </row>
    <row r="14931" spans="8:8" x14ac:dyDescent="0.25">
      <c r="H14931" s="169"/>
    </row>
    <row r="14932" spans="8:8" x14ac:dyDescent="0.25">
      <c r="H14932" s="169"/>
    </row>
    <row r="14933" spans="8:8" x14ac:dyDescent="0.25">
      <c r="H14933" s="169"/>
    </row>
    <row r="14934" spans="8:8" x14ac:dyDescent="0.25">
      <c r="H14934" s="169"/>
    </row>
    <row r="14935" spans="8:8" x14ac:dyDescent="0.25">
      <c r="H14935" s="169"/>
    </row>
    <row r="14936" spans="8:8" x14ac:dyDescent="0.25">
      <c r="H14936" s="169"/>
    </row>
    <row r="14937" spans="8:8" x14ac:dyDescent="0.25">
      <c r="H14937" s="169"/>
    </row>
    <row r="14938" spans="8:8" x14ac:dyDescent="0.25">
      <c r="H14938" s="169"/>
    </row>
    <row r="14939" spans="8:8" x14ac:dyDescent="0.25">
      <c r="H14939" s="169"/>
    </row>
    <row r="14940" spans="8:8" x14ac:dyDescent="0.25">
      <c r="H14940" s="169"/>
    </row>
    <row r="14941" spans="8:8" x14ac:dyDescent="0.25">
      <c r="H14941" s="169"/>
    </row>
    <row r="14942" spans="8:8" x14ac:dyDescent="0.25">
      <c r="H14942" s="169"/>
    </row>
    <row r="14943" spans="8:8" x14ac:dyDescent="0.25">
      <c r="H14943" s="169"/>
    </row>
    <row r="14944" spans="8:8" x14ac:dyDescent="0.25">
      <c r="H14944" s="169"/>
    </row>
    <row r="14945" spans="8:8" x14ac:dyDescent="0.25">
      <c r="H14945" s="169"/>
    </row>
    <row r="14946" spans="8:8" x14ac:dyDescent="0.25">
      <c r="H14946" s="169"/>
    </row>
    <row r="14947" spans="8:8" x14ac:dyDescent="0.25">
      <c r="H14947" s="169"/>
    </row>
    <row r="14948" spans="8:8" x14ac:dyDescent="0.25">
      <c r="H14948" s="169"/>
    </row>
    <row r="14949" spans="8:8" x14ac:dyDescent="0.25">
      <c r="H14949" s="169"/>
    </row>
    <row r="14950" spans="8:8" x14ac:dyDescent="0.25">
      <c r="H14950" s="169"/>
    </row>
    <row r="14951" spans="8:8" x14ac:dyDescent="0.25">
      <c r="H14951" s="169"/>
    </row>
    <row r="14952" spans="8:8" x14ac:dyDescent="0.25">
      <c r="H14952" s="169"/>
    </row>
    <row r="14953" spans="8:8" x14ac:dyDescent="0.25">
      <c r="H14953" s="169"/>
    </row>
    <row r="14954" spans="8:8" x14ac:dyDescent="0.25">
      <c r="H14954" s="169"/>
    </row>
    <row r="14955" spans="8:8" x14ac:dyDescent="0.25">
      <c r="H14955" s="169"/>
    </row>
    <row r="14956" spans="8:8" x14ac:dyDescent="0.25">
      <c r="H14956" s="169"/>
    </row>
    <row r="14957" spans="8:8" x14ac:dyDescent="0.25">
      <c r="H14957" s="169"/>
    </row>
    <row r="14958" spans="8:8" x14ac:dyDescent="0.25">
      <c r="H14958" s="169"/>
    </row>
    <row r="14959" spans="8:8" x14ac:dyDescent="0.25">
      <c r="H14959" s="169"/>
    </row>
    <row r="14960" spans="8:8" x14ac:dyDescent="0.25">
      <c r="H14960" s="169"/>
    </row>
    <row r="14961" spans="8:8" x14ac:dyDescent="0.25">
      <c r="H14961" s="169"/>
    </row>
    <row r="14962" spans="8:8" x14ac:dyDescent="0.25">
      <c r="H14962" s="169"/>
    </row>
    <row r="14963" spans="8:8" x14ac:dyDescent="0.25">
      <c r="H14963" s="169"/>
    </row>
    <row r="14964" spans="8:8" x14ac:dyDescent="0.25">
      <c r="H14964" s="169"/>
    </row>
    <row r="14965" spans="8:8" x14ac:dyDescent="0.25">
      <c r="H14965" s="169"/>
    </row>
    <row r="14966" spans="8:8" x14ac:dyDescent="0.25">
      <c r="H14966" s="169"/>
    </row>
    <row r="14967" spans="8:8" x14ac:dyDescent="0.25">
      <c r="H14967" s="169"/>
    </row>
    <row r="14968" spans="8:8" x14ac:dyDescent="0.25">
      <c r="H14968" s="169"/>
    </row>
    <row r="14969" spans="8:8" x14ac:dyDescent="0.25">
      <c r="H14969" s="169"/>
    </row>
    <row r="14970" spans="8:8" x14ac:dyDescent="0.25">
      <c r="H14970" s="169"/>
    </row>
    <row r="14971" spans="8:8" x14ac:dyDescent="0.25">
      <c r="H14971" s="169"/>
    </row>
    <row r="14972" spans="8:8" x14ac:dyDescent="0.25">
      <c r="H14972" s="169"/>
    </row>
    <row r="14973" spans="8:8" x14ac:dyDescent="0.25">
      <c r="H14973" s="169"/>
    </row>
    <row r="14974" spans="8:8" x14ac:dyDescent="0.25">
      <c r="H14974" s="169"/>
    </row>
    <row r="14975" spans="8:8" x14ac:dyDescent="0.25">
      <c r="H14975" s="169"/>
    </row>
    <row r="14976" spans="8:8" x14ac:dyDescent="0.25">
      <c r="H14976" s="169"/>
    </row>
    <row r="14977" spans="8:8" x14ac:dyDescent="0.25">
      <c r="H14977" s="169"/>
    </row>
    <row r="14978" spans="8:8" x14ac:dyDescent="0.25">
      <c r="H14978" s="169"/>
    </row>
    <row r="14979" spans="8:8" x14ac:dyDescent="0.25">
      <c r="H14979" s="169"/>
    </row>
    <row r="14980" spans="8:8" x14ac:dyDescent="0.25">
      <c r="H14980" s="169"/>
    </row>
    <row r="14981" spans="8:8" x14ac:dyDescent="0.25">
      <c r="H14981" s="169"/>
    </row>
    <row r="14982" spans="8:8" x14ac:dyDescent="0.25">
      <c r="H14982" s="169"/>
    </row>
    <row r="14983" spans="8:8" x14ac:dyDescent="0.25">
      <c r="H14983" s="169"/>
    </row>
    <row r="14984" spans="8:8" x14ac:dyDescent="0.25">
      <c r="H14984" s="169"/>
    </row>
    <row r="14985" spans="8:8" x14ac:dyDescent="0.25">
      <c r="H14985" s="169"/>
    </row>
    <row r="14986" spans="8:8" x14ac:dyDescent="0.25">
      <c r="H14986" s="169"/>
    </row>
    <row r="14987" spans="8:8" x14ac:dyDescent="0.25">
      <c r="H14987" s="169"/>
    </row>
    <row r="14988" spans="8:8" x14ac:dyDescent="0.25">
      <c r="H14988" s="169"/>
    </row>
    <row r="14989" spans="8:8" x14ac:dyDescent="0.25">
      <c r="H14989" s="169"/>
    </row>
    <row r="14990" spans="8:8" x14ac:dyDescent="0.25">
      <c r="H14990" s="169"/>
    </row>
    <row r="14991" spans="8:8" x14ac:dyDescent="0.25">
      <c r="H14991" s="169"/>
    </row>
    <row r="14992" spans="8:8" x14ac:dyDescent="0.25">
      <c r="H14992" s="169"/>
    </row>
    <row r="14993" spans="8:8" x14ac:dyDescent="0.25">
      <c r="H14993" s="169"/>
    </row>
    <row r="14994" spans="8:8" x14ac:dyDescent="0.25">
      <c r="H14994" s="169"/>
    </row>
    <row r="14995" spans="8:8" x14ac:dyDescent="0.25">
      <c r="H14995" s="169"/>
    </row>
    <row r="14996" spans="8:8" x14ac:dyDescent="0.25">
      <c r="H14996" s="169"/>
    </row>
    <row r="14997" spans="8:8" x14ac:dyDescent="0.25">
      <c r="H14997" s="169"/>
    </row>
    <row r="14998" spans="8:8" x14ac:dyDescent="0.25">
      <c r="H14998" s="169"/>
    </row>
    <row r="14999" spans="8:8" x14ac:dyDescent="0.25">
      <c r="H14999" s="169"/>
    </row>
    <row r="15000" spans="8:8" x14ac:dyDescent="0.25">
      <c r="H15000" s="169"/>
    </row>
    <row r="15001" spans="8:8" x14ac:dyDescent="0.25">
      <c r="H15001" s="169"/>
    </row>
    <row r="15002" spans="8:8" x14ac:dyDescent="0.25">
      <c r="H15002" s="169"/>
    </row>
    <row r="15003" spans="8:8" x14ac:dyDescent="0.25">
      <c r="H15003" s="169"/>
    </row>
    <row r="15004" spans="8:8" x14ac:dyDescent="0.25">
      <c r="H15004" s="169"/>
    </row>
    <row r="15005" spans="8:8" x14ac:dyDescent="0.25">
      <c r="H15005" s="169"/>
    </row>
    <row r="15006" spans="8:8" x14ac:dyDescent="0.25">
      <c r="H15006" s="169"/>
    </row>
    <row r="15007" spans="8:8" x14ac:dyDescent="0.25">
      <c r="H15007" s="169"/>
    </row>
    <row r="15008" spans="8:8" x14ac:dyDescent="0.25">
      <c r="H15008" s="169"/>
    </row>
    <row r="15009" spans="8:8" x14ac:dyDescent="0.25">
      <c r="H15009" s="169"/>
    </row>
    <row r="15010" spans="8:8" x14ac:dyDescent="0.25">
      <c r="H15010" s="169"/>
    </row>
    <row r="15011" spans="8:8" x14ac:dyDescent="0.25">
      <c r="H15011" s="169"/>
    </row>
    <row r="15012" spans="8:8" x14ac:dyDescent="0.25">
      <c r="H15012" s="169"/>
    </row>
    <row r="15013" spans="8:8" x14ac:dyDescent="0.25">
      <c r="H15013" s="169"/>
    </row>
    <row r="15014" spans="8:8" x14ac:dyDescent="0.25">
      <c r="H15014" s="169"/>
    </row>
    <row r="15015" spans="8:8" x14ac:dyDescent="0.25">
      <c r="H15015" s="169"/>
    </row>
    <row r="15016" spans="8:8" x14ac:dyDescent="0.25">
      <c r="H15016" s="169"/>
    </row>
    <row r="15017" spans="8:8" x14ac:dyDescent="0.25">
      <c r="H15017" s="169"/>
    </row>
    <row r="15018" spans="8:8" x14ac:dyDescent="0.25">
      <c r="H15018" s="169"/>
    </row>
    <row r="15019" spans="8:8" x14ac:dyDescent="0.25">
      <c r="H15019" s="169"/>
    </row>
    <row r="15020" spans="8:8" x14ac:dyDescent="0.25">
      <c r="H15020" s="169"/>
    </row>
    <row r="15021" spans="8:8" x14ac:dyDescent="0.25">
      <c r="H15021" s="169"/>
    </row>
    <row r="15022" spans="8:8" x14ac:dyDescent="0.25">
      <c r="H15022" s="169"/>
    </row>
    <row r="15023" spans="8:8" x14ac:dyDescent="0.25">
      <c r="H15023" s="169"/>
    </row>
    <row r="15024" spans="8:8" x14ac:dyDescent="0.25">
      <c r="H15024" s="169"/>
    </row>
    <row r="15025" spans="8:8" x14ac:dyDescent="0.25">
      <c r="H15025" s="169"/>
    </row>
    <row r="15026" spans="8:8" x14ac:dyDescent="0.25">
      <c r="H15026" s="169"/>
    </row>
    <row r="15027" spans="8:8" x14ac:dyDescent="0.25">
      <c r="H15027" s="169"/>
    </row>
    <row r="15028" spans="8:8" x14ac:dyDescent="0.25">
      <c r="H15028" s="169"/>
    </row>
    <row r="15029" spans="8:8" x14ac:dyDescent="0.25">
      <c r="H15029" s="169"/>
    </row>
    <row r="15030" spans="8:8" x14ac:dyDescent="0.25">
      <c r="H15030" s="169"/>
    </row>
    <row r="15031" spans="8:8" x14ac:dyDescent="0.25">
      <c r="H15031" s="169"/>
    </row>
    <row r="15032" spans="8:8" x14ac:dyDescent="0.25">
      <c r="H15032" s="169"/>
    </row>
    <row r="15033" spans="8:8" x14ac:dyDescent="0.25">
      <c r="H15033" s="169"/>
    </row>
    <row r="15034" spans="8:8" x14ac:dyDescent="0.25">
      <c r="H15034" s="169"/>
    </row>
    <row r="15035" spans="8:8" x14ac:dyDescent="0.25">
      <c r="H15035" s="169"/>
    </row>
    <row r="15036" spans="8:8" x14ac:dyDescent="0.25">
      <c r="H15036" s="169"/>
    </row>
    <row r="15037" spans="8:8" x14ac:dyDescent="0.25">
      <c r="H15037" s="169"/>
    </row>
    <row r="15038" spans="8:8" x14ac:dyDescent="0.25">
      <c r="H15038" s="169"/>
    </row>
    <row r="15039" spans="8:8" x14ac:dyDescent="0.25">
      <c r="H15039" s="169"/>
    </row>
    <row r="15040" spans="8:8" x14ac:dyDescent="0.25">
      <c r="H15040" s="169"/>
    </row>
    <row r="15041" spans="8:8" x14ac:dyDescent="0.25">
      <c r="H15041" s="169"/>
    </row>
    <row r="15042" spans="8:8" x14ac:dyDescent="0.25">
      <c r="H15042" s="169"/>
    </row>
    <row r="15043" spans="8:8" x14ac:dyDescent="0.25">
      <c r="H15043" s="169"/>
    </row>
    <row r="15044" spans="8:8" x14ac:dyDescent="0.25">
      <c r="H15044" s="169"/>
    </row>
    <row r="15045" spans="8:8" x14ac:dyDescent="0.25">
      <c r="H15045" s="169"/>
    </row>
    <row r="15046" spans="8:8" x14ac:dyDescent="0.25">
      <c r="H15046" s="169"/>
    </row>
    <row r="15047" spans="8:8" x14ac:dyDescent="0.25">
      <c r="H15047" s="169"/>
    </row>
    <row r="15048" spans="8:8" x14ac:dyDescent="0.25">
      <c r="H15048" s="169"/>
    </row>
    <row r="15049" spans="8:8" x14ac:dyDescent="0.25">
      <c r="H15049" s="169"/>
    </row>
    <row r="15050" spans="8:8" x14ac:dyDescent="0.25">
      <c r="H15050" s="169"/>
    </row>
    <row r="15051" spans="8:8" x14ac:dyDescent="0.25">
      <c r="H15051" s="169"/>
    </row>
    <row r="15052" spans="8:8" x14ac:dyDescent="0.25">
      <c r="H15052" s="169"/>
    </row>
    <row r="15053" spans="8:8" x14ac:dyDescent="0.25">
      <c r="H15053" s="169"/>
    </row>
    <row r="15054" spans="8:8" x14ac:dyDescent="0.25">
      <c r="H15054" s="169"/>
    </row>
    <row r="15055" spans="8:8" x14ac:dyDescent="0.25">
      <c r="H15055" s="169"/>
    </row>
    <row r="15056" spans="8:8" x14ac:dyDescent="0.25">
      <c r="H15056" s="169"/>
    </row>
    <row r="15057" spans="8:8" x14ac:dyDescent="0.25">
      <c r="H15057" s="169"/>
    </row>
    <row r="15058" spans="8:8" x14ac:dyDescent="0.25">
      <c r="H15058" s="169"/>
    </row>
    <row r="15059" spans="8:8" x14ac:dyDescent="0.25">
      <c r="H15059" s="169"/>
    </row>
    <row r="15060" spans="8:8" x14ac:dyDescent="0.25">
      <c r="H15060" s="169"/>
    </row>
    <row r="15061" spans="8:8" x14ac:dyDescent="0.25">
      <c r="H15061" s="169"/>
    </row>
    <row r="15062" spans="8:8" x14ac:dyDescent="0.25">
      <c r="H15062" s="169"/>
    </row>
    <row r="15063" spans="8:8" x14ac:dyDescent="0.25">
      <c r="H15063" s="169"/>
    </row>
    <row r="15064" spans="8:8" x14ac:dyDescent="0.25">
      <c r="H15064" s="169"/>
    </row>
    <row r="15065" spans="8:8" x14ac:dyDescent="0.25">
      <c r="H15065" s="169"/>
    </row>
    <row r="15066" spans="8:8" x14ac:dyDescent="0.25">
      <c r="H15066" s="169"/>
    </row>
    <row r="15067" spans="8:8" x14ac:dyDescent="0.25">
      <c r="H15067" s="169"/>
    </row>
    <row r="15068" spans="8:8" x14ac:dyDescent="0.25">
      <c r="H15068" s="169"/>
    </row>
    <row r="15069" spans="8:8" x14ac:dyDescent="0.25">
      <c r="H15069" s="169"/>
    </row>
    <row r="15070" spans="8:8" x14ac:dyDescent="0.25">
      <c r="H15070" s="169"/>
    </row>
    <row r="15071" spans="8:8" x14ac:dyDescent="0.25">
      <c r="H15071" s="169"/>
    </row>
    <row r="15072" spans="8:8" x14ac:dyDescent="0.25">
      <c r="H15072" s="169"/>
    </row>
    <row r="15073" spans="8:8" x14ac:dyDescent="0.25">
      <c r="H15073" s="169"/>
    </row>
    <row r="15074" spans="8:8" x14ac:dyDescent="0.25">
      <c r="H15074" s="169"/>
    </row>
    <row r="15075" spans="8:8" x14ac:dyDescent="0.25">
      <c r="H15075" s="169"/>
    </row>
    <row r="15076" spans="8:8" x14ac:dyDescent="0.25">
      <c r="H15076" s="169"/>
    </row>
    <row r="15077" spans="8:8" x14ac:dyDescent="0.25">
      <c r="H15077" s="169"/>
    </row>
    <row r="15078" spans="8:8" x14ac:dyDescent="0.25">
      <c r="H15078" s="169"/>
    </row>
    <row r="15079" spans="8:8" x14ac:dyDescent="0.25">
      <c r="H15079" s="169"/>
    </row>
    <row r="15080" spans="8:8" x14ac:dyDescent="0.25">
      <c r="H15080" s="169"/>
    </row>
    <row r="15081" spans="8:8" x14ac:dyDescent="0.25">
      <c r="H15081" s="169"/>
    </row>
    <row r="15082" spans="8:8" x14ac:dyDescent="0.25">
      <c r="H15082" s="169"/>
    </row>
    <row r="15083" spans="8:8" x14ac:dyDescent="0.25">
      <c r="H15083" s="169"/>
    </row>
    <row r="15084" spans="8:8" x14ac:dyDescent="0.25">
      <c r="H15084" s="169"/>
    </row>
    <row r="15085" spans="8:8" x14ac:dyDescent="0.25">
      <c r="H15085" s="169"/>
    </row>
    <row r="15086" spans="8:8" x14ac:dyDescent="0.25">
      <c r="H15086" s="169"/>
    </row>
    <row r="15087" spans="8:8" x14ac:dyDescent="0.25">
      <c r="H15087" s="169"/>
    </row>
    <row r="15088" spans="8:8" x14ac:dyDescent="0.25">
      <c r="H15088" s="169"/>
    </row>
    <row r="15089" spans="8:8" x14ac:dyDescent="0.25">
      <c r="H15089" s="169"/>
    </row>
    <row r="15090" spans="8:8" x14ac:dyDescent="0.25">
      <c r="H15090" s="169"/>
    </row>
    <row r="15091" spans="8:8" x14ac:dyDescent="0.25">
      <c r="H15091" s="169"/>
    </row>
    <row r="15092" spans="8:8" x14ac:dyDescent="0.25">
      <c r="H15092" s="169"/>
    </row>
    <row r="15093" spans="8:8" x14ac:dyDescent="0.25">
      <c r="H15093" s="169"/>
    </row>
    <row r="15094" spans="8:8" x14ac:dyDescent="0.25">
      <c r="H15094" s="169"/>
    </row>
    <row r="15095" spans="8:8" x14ac:dyDescent="0.25">
      <c r="H15095" s="169"/>
    </row>
    <row r="15096" spans="8:8" x14ac:dyDescent="0.25">
      <c r="H15096" s="169"/>
    </row>
    <row r="15097" spans="8:8" x14ac:dyDescent="0.25">
      <c r="H15097" s="169"/>
    </row>
    <row r="15098" spans="8:8" x14ac:dyDescent="0.25">
      <c r="H15098" s="169"/>
    </row>
    <row r="15099" spans="8:8" x14ac:dyDescent="0.25">
      <c r="H15099" s="169"/>
    </row>
    <row r="15100" spans="8:8" x14ac:dyDescent="0.25">
      <c r="H15100" s="169"/>
    </row>
    <row r="15101" spans="8:8" x14ac:dyDescent="0.25">
      <c r="H15101" s="169"/>
    </row>
    <row r="15102" spans="8:8" x14ac:dyDescent="0.25">
      <c r="H15102" s="169"/>
    </row>
    <row r="15103" spans="8:8" x14ac:dyDescent="0.25">
      <c r="H15103" s="169"/>
    </row>
    <row r="15104" spans="8:8" x14ac:dyDescent="0.25">
      <c r="H15104" s="169"/>
    </row>
    <row r="15105" spans="8:8" x14ac:dyDescent="0.25">
      <c r="H15105" s="169"/>
    </row>
    <row r="15106" spans="8:8" x14ac:dyDescent="0.25">
      <c r="H15106" s="169"/>
    </row>
    <row r="15107" spans="8:8" x14ac:dyDescent="0.25">
      <c r="H15107" s="169"/>
    </row>
    <row r="15108" spans="8:8" x14ac:dyDescent="0.25">
      <c r="H15108" s="169"/>
    </row>
    <row r="15109" spans="8:8" x14ac:dyDescent="0.25">
      <c r="H15109" s="169"/>
    </row>
    <row r="15110" spans="8:8" x14ac:dyDescent="0.25">
      <c r="H15110" s="169"/>
    </row>
    <row r="15111" spans="8:8" x14ac:dyDescent="0.25">
      <c r="H15111" s="169"/>
    </row>
    <row r="15112" spans="8:8" x14ac:dyDescent="0.25">
      <c r="H15112" s="169"/>
    </row>
    <row r="15113" spans="8:8" x14ac:dyDescent="0.25">
      <c r="H15113" s="169"/>
    </row>
    <row r="15114" spans="8:8" x14ac:dyDescent="0.25">
      <c r="H15114" s="169"/>
    </row>
    <row r="15115" spans="8:8" x14ac:dyDescent="0.25">
      <c r="H15115" s="169"/>
    </row>
    <row r="15116" spans="8:8" x14ac:dyDescent="0.25">
      <c r="H15116" s="169"/>
    </row>
    <row r="15117" spans="8:8" x14ac:dyDescent="0.25">
      <c r="H15117" s="169"/>
    </row>
    <row r="15118" spans="8:8" x14ac:dyDescent="0.25">
      <c r="H15118" s="169"/>
    </row>
    <row r="15119" spans="8:8" x14ac:dyDescent="0.25">
      <c r="H15119" s="169"/>
    </row>
    <row r="15120" spans="8:8" x14ac:dyDescent="0.25">
      <c r="H15120" s="169"/>
    </row>
    <row r="15121" spans="8:8" x14ac:dyDescent="0.25">
      <c r="H15121" s="169"/>
    </row>
    <row r="15122" spans="8:8" x14ac:dyDescent="0.25">
      <c r="H15122" s="169"/>
    </row>
    <row r="15123" spans="8:8" x14ac:dyDescent="0.25">
      <c r="H15123" s="169"/>
    </row>
    <row r="15124" spans="8:8" x14ac:dyDescent="0.25">
      <c r="H15124" s="169"/>
    </row>
    <row r="15125" spans="8:8" x14ac:dyDescent="0.25">
      <c r="H15125" s="169"/>
    </row>
    <row r="15126" spans="8:8" x14ac:dyDescent="0.25">
      <c r="H15126" s="169"/>
    </row>
    <row r="15127" spans="8:8" x14ac:dyDescent="0.25">
      <c r="H15127" s="169"/>
    </row>
    <row r="15128" spans="8:8" x14ac:dyDescent="0.25">
      <c r="H15128" s="169"/>
    </row>
    <row r="15129" spans="8:8" x14ac:dyDescent="0.25">
      <c r="H15129" s="169"/>
    </row>
    <row r="15130" spans="8:8" x14ac:dyDescent="0.25">
      <c r="H15130" s="169"/>
    </row>
    <row r="15131" spans="8:8" x14ac:dyDescent="0.25">
      <c r="H15131" s="169"/>
    </row>
    <row r="15132" spans="8:8" x14ac:dyDescent="0.25">
      <c r="H15132" s="169"/>
    </row>
    <row r="15133" spans="8:8" x14ac:dyDescent="0.25">
      <c r="H15133" s="169"/>
    </row>
    <row r="15134" spans="8:8" x14ac:dyDescent="0.25">
      <c r="H15134" s="169"/>
    </row>
    <row r="15135" spans="8:8" x14ac:dyDescent="0.25">
      <c r="H15135" s="169"/>
    </row>
    <row r="15136" spans="8:8" x14ac:dyDescent="0.25">
      <c r="H15136" s="169"/>
    </row>
    <row r="15137" spans="8:8" x14ac:dyDescent="0.25">
      <c r="H15137" s="169"/>
    </row>
    <row r="15138" spans="8:8" x14ac:dyDescent="0.25">
      <c r="H15138" s="169"/>
    </row>
    <row r="15139" spans="8:8" x14ac:dyDescent="0.25">
      <c r="H15139" s="169"/>
    </row>
    <row r="15140" spans="8:8" x14ac:dyDescent="0.25">
      <c r="H15140" s="169"/>
    </row>
    <row r="15141" spans="8:8" x14ac:dyDescent="0.25">
      <c r="H15141" s="169"/>
    </row>
    <row r="15142" spans="8:8" x14ac:dyDescent="0.25">
      <c r="H15142" s="169"/>
    </row>
    <row r="15143" spans="8:8" x14ac:dyDescent="0.25">
      <c r="H15143" s="169"/>
    </row>
    <row r="15144" spans="8:8" x14ac:dyDescent="0.25">
      <c r="H15144" s="169"/>
    </row>
    <row r="15145" spans="8:8" x14ac:dyDescent="0.25">
      <c r="H15145" s="169"/>
    </row>
    <row r="15146" spans="8:8" x14ac:dyDescent="0.25">
      <c r="H15146" s="169"/>
    </row>
    <row r="15147" spans="8:8" x14ac:dyDescent="0.25">
      <c r="H15147" s="169"/>
    </row>
    <row r="15148" spans="8:8" x14ac:dyDescent="0.25">
      <c r="H15148" s="169"/>
    </row>
    <row r="15149" spans="8:8" x14ac:dyDescent="0.25">
      <c r="H15149" s="169"/>
    </row>
    <row r="15150" spans="8:8" x14ac:dyDescent="0.25">
      <c r="H15150" s="169"/>
    </row>
    <row r="15151" spans="8:8" x14ac:dyDescent="0.25">
      <c r="H15151" s="169"/>
    </row>
    <row r="15152" spans="8:8" x14ac:dyDescent="0.25">
      <c r="H15152" s="169"/>
    </row>
    <row r="15153" spans="8:8" x14ac:dyDescent="0.25">
      <c r="H15153" s="169"/>
    </row>
    <row r="15154" spans="8:8" x14ac:dyDescent="0.25">
      <c r="H15154" s="169"/>
    </row>
    <row r="15155" spans="8:8" x14ac:dyDescent="0.25">
      <c r="H15155" s="169"/>
    </row>
    <row r="15156" spans="8:8" x14ac:dyDescent="0.25">
      <c r="H15156" s="169"/>
    </row>
    <row r="15157" spans="8:8" x14ac:dyDescent="0.25">
      <c r="H15157" s="169"/>
    </row>
    <row r="15158" spans="8:8" x14ac:dyDescent="0.25">
      <c r="H15158" s="169"/>
    </row>
    <row r="15159" spans="8:8" x14ac:dyDescent="0.25">
      <c r="H15159" s="169"/>
    </row>
    <row r="15160" spans="8:8" x14ac:dyDescent="0.25">
      <c r="H15160" s="169"/>
    </row>
    <row r="15161" spans="8:8" x14ac:dyDescent="0.25">
      <c r="H15161" s="169"/>
    </row>
    <row r="15162" spans="8:8" x14ac:dyDescent="0.25">
      <c r="H15162" s="169"/>
    </row>
    <row r="15163" spans="8:8" x14ac:dyDescent="0.25">
      <c r="H15163" s="169"/>
    </row>
    <row r="15164" spans="8:8" x14ac:dyDescent="0.25">
      <c r="H15164" s="169"/>
    </row>
    <row r="15165" spans="8:8" x14ac:dyDescent="0.25">
      <c r="H15165" s="169"/>
    </row>
    <row r="15166" spans="8:8" x14ac:dyDescent="0.25">
      <c r="H15166" s="169"/>
    </row>
    <row r="15167" spans="8:8" x14ac:dyDescent="0.25">
      <c r="H15167" s="169"/>
    </row>
    <row r="15168" spans="8:8" x14ac:dyDescent="0.25">
      <c r="H15168" s="169"/>
    </row>
    <row r="15169" spans="8:8" x14ac:dyDescent="0.25">
      <c r="H15169" s="169"/>
    </row>
    <row r="15170" spans="8:8" x14ac:dyDescent="0.25">
      <c r="H15170" s="169"/>
    </row>
    <row r="15171" spans="8:8" x14ac:dyDescent="0.25">
      <c r="H15171" s="169"/>
    </row>
    <row r="15172" spans="8:8" x14ac:dyDescent="0.25">
      <c r="H15172" s="169"/>
    </row>
    <row r="15173" spans="8:8" x14ac:dyDescent="0.25">
      <c r="H15173" s="169"/>
    </row>
    <row r="15174" spans="8:8" x14ac:dyDescent="0.25">
      <c r="H15174" s="169"/>
    </row>
    <row r="15175" spans="8:8" x14ac:dyDescent="0.25">
      <c r="H15175" s="169"/>
    </row>
    <row r="15176" spans="8:8" x14ac:dyDescent="0.25">
      <c r="H15176" s="169"/>
    </row>
    <row r="15177" spans="8:8" x14ac:dyDescent="0.25">
      <c r="H15177" s="169"/>
    </row>
    <row r="15178" spans="8:8" x14ac:dyDescent="0.25">
      <c r="H15178" s="169"/>
    </row>
    <row r="15179" spans="8:8" x14ac:dyDescent="0.25">
      <c r="H15179" s="169"/>
    </row>
    <row r="15180" spans="8:8" x14ac:dyDescent="0.25">
      <c r="H15180" s="169"/>
    </row>
    <row r="15181" spans="8:8" x14ac:dyDescent="0.25">
      <c r="H15181" s="169"/>
    </row>
    <row r="15182" spans="8:8" x14ac:dyDescent="0.25">
      <c r="H15182" s="169"/>
    </row>
    <row r="15183" spans="8:8" x14ac:dyDescent="0.25">
      <c r="H15183" s="169"/>
    </row>
    <row r="15184" spans="8:8" x14ac:dyDescent="0.25">
      <c r="H15184" s="169"/>
    </row>
    <row r="15185" spans="8:8" x14ac:dyDescent="0.25">
      <c r="H15185" s="169"/>
    </row>
    <row r="15186" spans="8:8" x14ac:dyDescent="0.25">
      <c r="H15186" s="169"/>
    </row>
    <row r="15187" spans="8:8" x14ac:dyDescent="0.25">
      <c r="H15187" s="169"/>
    </row>
    <row r="15188" spans="8:8" x14ac:dyDescent="0.25">
      <c r="H15188" s="169"/>
    </row>
    <row r="15189" spans="8:8" x14ac:dyDescent="0.25">
      <c r="H15189" s="169"/>
    </row>
    <row r="15190" spans="8:8" x14ac:dyDescent="0.25">
      <c r="H15190" s="169"/>
    </row>
    <row r="15191" spans="8:8" x14ac:dyDescent="0.25">
      <c r="H15191" s="169"/>
    </row>
    <row r="15192" spans="8:8" x14ac:dyDescent="0.25">
      <c r="H15192" s="169"/>
    </row>
    <row r="15193" spans="8:8" x14ac:dyDescent="0.25">
      <c r="H15193" s="169"/>
    </row>
    <row r="15194" spans="8:8" x14ac:dyDescent="0.25">
      <c r="H15194" s="169"/>
    </row>
    <row r="15195" spans="8:8" x14ac:dyDescent="0.25">
      <c r="H15195" s="169"/>
    </row>
    <row r="15196" spans="8:8" x14ac:dyDescent="0.25">
      <c r="H15196" s="169"/>
    </row>
    <row r="15197" spans="8:8" x14ac:dyDescent="0.25">
      <c r="H15197" s="169"/>
    </row>
    <row r="15198" spans="8:8" x14ac:dyDescent="0.25">
      <c r="H15198" s="169"/>
    </row>
    <row r="15199" spans="8:8" x14ac:dyDescent="0.25">
      <c r="H15199" s="169"/>
    </row>
    <row r="15200" spans="8:8" x14ac:dyDescent="0.25">
      <c r="H15200" s="169"/>
    </row>
    <row r="15201" spans="8:8" x14ac:dyDescent="0.25">
      <c r="H15201" s="169"/>
    </row>
    <row r="15202" spans="8:8" x14ac:dyDescent="0.25">
      <c r="H15202" s="169"/>
    </row>
    <row r="15203" spans="8:8" x14ac:dyDescent="0.25">
      <c r="H15203" s="169"/>
    </row>
    <row r="15204" spans="8:8" x14ac:dyDescent="0.25">
      <c r="H15204" s="169"/>
    </row>
    <row r="15205" spans="8:8" x14ac:dyDescent="0.25">
      <c r="H15205" s="169"/>
    </row>
    <row r="15206" spans="8:8" x14ac:dyDescent="0.25">
      <c r="H15206" s="169"/>
    </row>
    <row r="15207" spans="8:8" x14ac:dyDescent="0.25">
      <c r="H15207" s="169"/>
    </row>
    <row r="15208" spans="8:8" x14ac:dyDescent="0.25">
      <c r="H15208" s="169"/>
    </row>
    <row r="15209" spans="8:8" x14ac:dyDescent="0.25">
      <c r="H15209" s="169"/>
    </row>
    <row r="15210" spans="8:8" x14ac:dyDescent="0.25">
      <c r="H15210" s="169"/>
    </row>
    <row r="15211" spans="8:8" x14ac:dyDescent="0.25">
      <c r="H15211" s="169"/>
    </row>
    <row r="15212" spans="8:8" x14ac:dyDescent="0.25">
      <c r="H15212" s="169"/>
    </row>
    <row r="15213" spans="8:8" x14ac:dyDescent="0.25">
      <c r="H15213" s="169"/>
    </row>
    <row r="15214" spans="8:8" x14ac:dyDescent="0.25">
      <c r="H15214" s="169"/>
    </row>
    <row r="15215" spans="8:8" x14ac:dyDescent="0.25">
      <c r="H15215" s="169"/>
    </row>
    <row r="15216" spans="8:8" x14ac:dyDescent="0.25">
      <c r="H15216" s="169"/>
    </row>
    <row r="15217" spans="8:8" x14ac:dyDescent="0.25">
      <c r="H15217" s="169"/>
    </row>
    <row r="15218" spans="8:8" x14ac:dyDescent="0.25">
      <c r="H15218" s="169"/>
    </row>
    <row r="15219" spans="8:8" x14ac:dyDescent="0.25">
      <c r="H15219" s="169"/>
    </row>
    <row r="15220" spans="8:8" x14ac:dyDescent="0.25">
      <c r="H15220" s="169"/>
    </row>
    <row r="15221" spans="8:8" x14ac:dyDescent="0.25">
      <c r="H15221" s="169"/>
    </row>
    <row r="15222" spans="8:8" x14ac:dyDescent="0.25">
      <c r="H15222" s="169"/>
    </row>
    <row r="15223" spans="8:8" x14ac:dyDescent="0.25">
      <c r="H15223" s="169"/>
    </row>
    <row r="15224" spans="8:8" x14ac:dyDescent="0.25">
      <c r="H15224" s="169"/>
    </row>
    <row r="15225" spans="8:8" x14ac:dyDescent="0.25">
      <c r="H15225" s="169"/>
    </row>
    <row r="15226" spans="8:8" x14ac:dyDescent="0.25">
      <c r="H15226" s="169"/>
    </row>
    <row r="15227" spans="8:8" x14ac:dyDescent="0.25">
      <c r="H15227" s="169"/>
    </row>
    <row r="15228" spans="8:8" x14ac:dyDescent="0.25">
      <c r="H15228" s="169"/>
    </row>
    <row r="15229" spans="8:8" x14ac:dyDescent="0.25">
      <c r="H15229" s="169"/>
    </row>
    <row r="15230" spans="8:8" x14ac:dyDescent="0.25">
      <c r="H15230" s="169"/>
    </row>
    <row r="15231" spans="8:8" x14ac:dyDescent="0.25">
      <c r="H15231" s="169"/>
    </row>
    <row r="15232" spans="8:8" x14ac:dyDescent="0.25">
      <c r="H15232" s="169"/>
    </row>
    <row r="15233" spans="8:8" x14ac:dyDescent="0.25">
      <c r="H15233" s="169"/>
    </row>
    <row r="15234" spans="8:8" x14ac:dyDescent="0.25">
      <c r="H15234" s="169"/>
    </row>
    <row r="15235" spans="8:8" x14ac:dyDescent="0.25">
      <c r="H15235" s="169"/>
    </row>
    <row r="15236" spans="8:8" x14ac:dyDescent="0.25">
      <c r="H15236" s="169"/>
    </row>
    <row r="15237" spans="8:8" x14ac:dyDescent="0.25">
      <c r="H15237" s="169"/>
    </row>
    <row r="15238" spans="8:8" x14ac:dyDescent="0.25">
      <c r="H15238" s="169"/>
    </row>
    <row r="15239" spans="8:8" x14ac:dyDescent="0.25">
      <c r="H15239" s="169"/>
    </row>
    <row r="15240" spans="8:8" x14ac:dyDescent="0.25">
      <c r="H15240" s="169"/>
    </row>
    <row r="15241" spans="8:8" x14ac:dyDescent="0.25">
      <c r="H15241" s="169"/>
    </row>
    <row r="15242" spans="8:8" x14ac:dyDescent="0.25">
      <c r="H15242" s="169"/>
    </row>
    <row r="15243" spans="8:8" x14ac:dyDescent="0.25">
      <c r="H15243" s="169"/>
    </row>
    <row r="15244" spans="8:8" x14ac:dyDescent="0.25">
      <c r="H15244" s="169"/>
    </row>
    <row r="15245" spans="8:8" x14ac:dyDescent="0.25">
      <c r="H15245" s="169"/>
    </row>
    <row r="15246" spans="8:8" x14ac:dyDescent="0.25">
      <c r="H15246" s="169"/>
    </row>
    <row r="15247" spans="8:8" x14ac:dyDescent="0.25">
      <c r="H15247" s="169"/>
    </row>
    <row r="15248" spans="8:8" x14ac:dyDescent="0.25">
      <c r="H15248" s="169"/>
    </row>
    <row r="15249" spans="8:8" x14ac:dyDescent="0.25">
      <c r="H15249" s="169"/>
    </row>
    <row r="15250" spans="8:8" x14ac:dyDescent="0.25">
      <c r="H15250" s="169"/>
    </row>
    <row r="15251" spans="8:8" x14ac:dyDescent="0.25">
      <c r="H15251" s="169"/>
    </row>
    <row r="15252" spans="8:8" x14ac:dyDescent="0.25">
      <c r="H15252" s="169"/>
    </row>
    <row r="15253" spans="8:8" x14ac:dyDescent="0.25">
      <c r="H15253" s="169"/>
    </row>
    <row r="15254" spans="8:8" x14ac:dyDescent="0.25">
      <c r="H15254" s="169"/>
    </row>
    <row r="15255" spans="8:8" x14ac:dyDescent="0.25">
      <c r="H15255" s="169"/>
    </row>
    <row r="15256" spans="8:8" x14ac:dyDescent="0.25">
      <c r="H15256" s="169"/>
    </row>
    <row r="15257" spans="8:8" x14ac:dyDescent="0.25">
      <c r="H15257" s="169"/>
    </row>
    <row r="15258" spans="8:8" x14ac:dyDescent="0.25">
      <c r="H15258" s="169"/>
    </row>
    <row r="15259" spans="8:8" x14ac:dyDescent="0.25">
      <c r="H15259" s="169"/>
    </row>
    <row r="15260" spans="8:8" x14ac:dyDescent="0.25">
      <c r="H15260" s="169"/>
    </row>
    <row r="15261" spans="8:8" x14ac:dyDescent="0.25">
      <c r="H15261" s="169"/>
    </row>
    <row r="15262" spans="8:8" x14ac:dyDescent="0.25">
      <c r="H15262" s="169"/>
    </row>
    <row r="15263" spans="8:8" x14ac:dyDescent="0.25">
      <c r="H15263" s="169"/>
    </row>
    <row r="15264" spans="8:8" x14ac:dyDescent="0.25">
      <c r="H15264" s="169"/>
    </row>
    <row r="15265" spans="8:8" x14ac:dyDescent="0.25">
      <c r="H15265" s="169"/>
    </row>
    <row r="15266" spans="8:8" x14ac:dyDescent="0.25">
      <c r="H15266" s="169"/>
    </row>
    <row r="15267" spans="8:8" x14ac:dyDescent="0.25">
      <c r="H15267" s="169"/>
    </row>
    <row r="15268" spans="8:8" x14ac:dyDescent="0.25">
      <c r="H15268" s="169"/>
    </row>
    <row r="15269" spans="8:8" x14ac:dyDescent="0.25">
      <c r="H15269" s="169"/>
    </row>
    <row r="15270" spans="8:8" x14ac:dyDescent="0.25">
      <c r="H15270" s="169"/>
    </row>
    <row r="15271" spans="8:8" x14ac:dyDescent="0.25">
      <c r="H15271" s="169"/>
    </row>
    <row r="15272" spans="8:8" x14ac:dyDescent="0.25">
      <c r="H15272" s="169"/>
    </row>
    <row r="15273" spans="8:8" x14ac:dyDescent="0.25">
      <c r="H15273" s="169"/>
    </row>
    <row r="15274" spans="8:8" x14ac:dyDescent="0.25">
      <c r="H15274" s="169"/>
    </row>
    <row r="15275" spans="8:8" x14ac:dyDescent="0.25">
      <c r="H15275" s="169"/>
    </row>
    <row r="15276" spans="8:8" x14ac:dyDescent="0.25">
      <c r="H15276" s="169"/>
    </row>
    <row r="15277" spans="8:8" x14ac:dyDescent="0.25">
      <c r="H15277" s="169"/>
    </row>
    <row r="15278" spans="8:8" x14ac:dyDescent="0.25">
      <c r="H15278" s="169"/>
    </row>
    <row r="15279" spans="8:8" x14ac:dyDescent="0.25">
      <c r="H15279" s="169"/>
    </row>
    <row r="15280" spans="8:8" x14ac:dyDescent="0.25">
      <c r="H15280" s="169"/>
    </row>
    <row r="15281" spans="8:8" x14ac:dyDescent="0.25">
      <c r="H15281" s="169"/>
    </row>
    <row r="15282" spans="8:8" x14ac:dyDescent="0.25">
      <c r="H15282" s="169"/>
    </row>
    <row r="15283" spans="8:8" x14ac:dyDescent="0.25">
      <c r="H15283" s="169"/>
    </row>
    <row r="15284" spans="8:8" x14ac:dyDescent="0.25">
      <c r="H15284" s="169"/>
    </row>
    <row r="15285" spans="8:8" x14ac:dyDescent="0.25">
      <c r="H15285" s="169"/>
    </row>
    <row r="15286" spans="8:8" x14ac:dyDescent="0.25">
      <c r="H15286" s="169"/>
    </row>
    <row r="15287" spans="8:8" x14ac:dyDescent="0.25">
      <c r="H15287" s="169"/>
    </row>
    <row r="15288" spans="8:8" x14ac:dyDescent="0.25">
      <c r="H15288" s="169"/>
    </row>
    <row r="15289" spans="8:8" x14ac:dyDescent="0.25">
      <c r="H15289" s="169"/>
    </row>
    <row r="15290" spans="8:8" x14ac:dyDescent="0.25">
      <c r="H15290" s="169"/>
    </row>
    <row r="15291" spans="8:8" x14ac:dyDescent="0.25">
      <c r="H15291" s="169"/>
    </row>
    <row r="15292" spans="8:8" x14ac:dyDescent="0.25">
      <c r="H15292" s="169"/>
    </row>
    <row r="15293" spans="8:8" x14ac:dyDescent="0.25">
      <c r="H15293" s="169"/>
    </row>
    <row r="15294" spans="8:8" x14ac:dyDescent="0.25">
      <c r="H15294" s="169"/>
    </row>
    <row r="15295" spans="8:8" x14ac:dyDescent="0.25">
      <c r="H15295" s="169"/>
    </row>
    <row r="15296" spans="8:8" x14ac:dyDescent="0.25">
      <c r="H15296" s="169"/>
    </row>
    <row r="15297" spans="8:8" x14ac:dyDescent="0.25">
      <c r="H15297" s="169"/>
    </row>
    <row r="15298" spans="8:8" x14ac:dyDescent="0.25">
      <c r="H15298" s="169"/>
    </row>
    <row r="15299" spans="8:8" x14ac:dyDescent="0.25">
      <c r="H15299" s="169"/>
    </row>
    <row r="15300" spans="8:8" x14ac:dyDescent="0.25">
      <c r="H15300" s="169"/>
    </row>
    <row r="15301" spans="8:8" x14ac:dyDescent="0.25">
      <c r="H15301" s="169"/>
    </row>
    <row r="15302" spans="8:8" x14ac:dyDescent="0.25">
      <c r="H15302" s="169"/>
    </row>
    <row r="15303" spans="8:8" x14ac:dyDescent="0.25">
      <c r="H15303" s="169"/>
    </row>
    <row r="15304" spans="8:8" x14ac:dyDescent="0.25">
      <c r="H15304" s="169"/>
    </row>
    <row r="15305" spans="8:8" x14ac:dyDescent="0.25">
      <c r="H15305" s="169"/>
    </row>
    <row r="15306" spans="8:8" x14ac:dyDescent="0.25">
      <c r="H15306" s="169"/>
    </row>
    <row r="15307" spans="8:8" x14ac:dyDescent="0.25">
      <c r="H15307" s="169"/>
    </row>
    <row r="15308" spans="8:8" x14ac:dyDescent="0.25">
      <c r="H15308" s="169"/>
    </row>
    <row r="15309" spans="8:8" x14ac:dyDescent="0.25">
      <c r="H15309" s="169"/>
    </row>
    <row r="15310" spans="8:8" x14ac:dyDescent="0.25">
      <c r="H15310" s="169"/>
    </row>
    <row r="15311" spans="8:8" x14ac:dyDescent="0.25">
      <c r="H15311" s="169"/>
    </row>
    <row r="15312" spans="8:8" x14ac:dyDescent="0.25">
      <c r="H15312" s="169"/>
    </row>
    <row r="15313" spans="8:8" x14ac:dyDescent="0.25">
      <c r="H15313" s="169"/>
    </row>
    <row r="15314" spans="8:8" x14ac:dyDescent="0.25">
      <c r="H15314" s="169"/>
    </row>
    <row r="15315" spans="8:8" x14ac:dyDescent="0.25">
      <c r="H15315" s="169"/>
    </row>
    <row r="15316" spans="8:8" x14ac:dyDescent="0.25">
      <c r="H15316" s="169"/>
    </row>
    <row r="15317" spans="8:8" x14ac:dyDescent="0.25">
      <c r="H15317" s="169"/>
    </row>
    <row r="15318" spans="8:8" x14ac:dyDescent="0.25">
      <c r="H15318" s="169"/>
    </row>
    <row r="15319" spans="8:8" x14ac:dyDescent="0.25">
      <c r="H15319" s="169"/>
    </row>
    <row r="15320" spans="8:8" x14ac:dyDescent="0.25">
      <c r="H15320" s="169"/>
    </row>
    <row r="15321" spans="8:8" x14ac:dyDescent="0.25">
      <c r="H15321" s="169"/>
    </row>
    <row r="15322" spans="8:8" x14ac:dyDescent="0.25">
      <c r="H15322" s="169"/>
    </row>
    <row r="15323" spans="8:8" x14ac:dyDescent="0.25">
      <c r="H15323" s="169"/>
    </row>
    <row r="15324" spans="8:8" x14ac:dyDescent="0.25">
      <c r="H15324" s="169"/>
    </row>
    <row r="15325" spans="8:8" x14ac:dyDescent="0.25">
      <c r="H15325" s="169"/>
    </row>
    <row r="15326" spans="8:8" x14ac:dyDescent="0.25">
      <c r="H15326" s="169"/>
    </row>
    <row r="15327" spans="8:8" x14ac:dyDescent="0.25">
      <c r="H15327" s="169"/>
    </row>
    <row r="15328" spans="8:8" x14ac:dyDescent="0.25">
      <c r="H15328" s="169"/>
    </row>
    <row r="15329" spans="8:8" x14ac:dyDescent="0.25">
      <c r="H15329" s="169"/>
    </row>
    <row r="15330" spans="8:8" x14ac:dyDescent="0.25">
      <c r="H15330" s="169"/>
    </row>
    <row r="15331" spans="8:8" x14ac:dyDescent="0.25">
      <c r="H15331" s="169"/>
    </row>
    <row r="15332" spans="8:8" x14ac:dyDescent="0.25">
      <c r="H15332" s="169"/>
    </row>
    <row r="15333" spans="8:8" x14ac:dyDescent="0.25">
      <c r="H15333" s="169"/>
    </row>
    <row r="15334" spans="8:8" x14ac:dyDescent="0.25">
      <c r="H15334" s="169"/>
    </row>
    <row r="15335" spans="8:8" x14ac:dyDescent="0.25">
      <c r="H15335" s="169"/>
    </row>
    <row r="15336" spans="8:8" x14ac:dyDescent="0.25">
      <c r="H15336" s="169"/>
    </row>
    <row r="15337" spans="8:8" x14ac:dyDescent="0.25">
      <c r="H15337" s="169"/>
    </row>
    <row r="15338" spans="8:8" x14ac:dyDescent="0.25">
      <c r="H15338" s="169"/>
    </row>
    <row r="15339" spans="8:8" x14ac:dyDescent="0.25">
      <c r="H15339" s="169"/>
    </row>
    <row r="15340" spans="8:8" x14ac:dyDescent="0.25">
      <c r="H15340" s="169"/>
    </row>
    <row r="15341" spans="8:8" x14ac:dyDescent="0.25">
      <c r="H15341" s="169"/>
    </row>
    <row r="15342" spans="8:8" x14ac:dyDescent="0.25">
      <c r="H15342" s="169"/>
    </row>
    <row r="15343" spans="8:8" x14ac:dyDescent="0.25">
      <c r="H15343" s="169"/>
    </row>
    <row r="15344" spans="8:8" x14ac:dyDescent="0.25">
      <c r="H15344" s="169"/>
    </row>
    <row r="15345" spans="8:8" x14ac:dyDescent="0.25">
      <c r="H15345" s="169"/>
    </row>
    <row r="15346" spans="8:8" x14ac:dyDescent="0.25">
      <c r="H15346" s="169"/>
    </row>
    <row r="15347" spans="8:8" x14ac:dyDescent="0.25">
      <c r="H15347" s="169"/>
    </row>
    <row r="15348" spans="8:8" x14ac:dyDescent="0.25">
      <c r="H15348" s="169"/>
    </row>
    <row r="15349" spans="8:8" x14ac:dyDescent="0.25">
      <c r="H15349" s="169"/>
    </row>
    <row r="15350" spans="8:8" x14ac:dyDescent="0.25">
      <c r="H15350" s="169"/>
    </row>
    <row r="15351" spans="8:8" x14ac:dyDescent="0.25">
      <c r="H15351" s="169"/>
    </row>
    <row r="15352" spans="8:8" x14ac:dyDescent="0.25">
      <c r="H15352" s="169"/>
    </row>
    <row r="15353" spans="8:8" x14ac:dyDescent="0.25">
      <c r="H15353" s="169"/>
    </row>
    <row r="15354" spans="8:8" x14ac:dyDescent="0.25">
      <c r="H15354" s="169"/>
    </row>
    <row r="15355" spans="8:8" x14ac:dyDescent="0.25">
      <c r="H15355" s="169"/>
    </row>
    <row r="15356" spans="8:8" x14ac:dyDescent="0.25">
      <c r="H15356" s="169"/>
    </row>
    <row r="15357" spans="8:8" x14ac:dyDescent="0.25">
      <c r="H15357" s="169"/>
    </row>
    <row r="15358" spans="8:8" x14ac:dyDescent="0.25">
      <c r="H15358" s="169"/>
    </row>
    <row r="15359" spans="8:8" x14ac:dyDescent="0.25">
      <c r="H15359" s="169"/>
    </row>
    <row r="15360" spans="8:8" x14ac:dyDescent="0.25">
      <c r="H15360" s="169"/>
    </row>
    <row r="15361" spans="8:8" x14ac:dyDescent="0.25">
      <c r="H15361" s="169"/>
    </row>
    <row r="15362" spans="8:8" x14ac:dyDescent="0.25">
      <c r="H15362" s="169"/>
    </row>
    <row r="15363" spans="8:8" x14ac:dyDescent="0.25">
      <c r="H15363" s="169"/>
    </row>
    <row r="15364" spans="8:8" x14ac:dyDescent="0.25">
      <c r="H15364" s="169"/>
    </row>
    <row r="15365" spans="8:8" x14ac:dyDescent="0.25">
      <c r="H15365" s="169"/>
    </row>
    <row r="15366" spans="8:8" x14ac:dyDescent="0.25">
      <c r="H15366" s="169"/>
    </row>
    <row r="15367" spans="8:8" x14ac:dyDescent="0.25">
      <c r="H15367" s="169"/>
    </row>
    <row r="15368" spans="8:8" x14ac:dyDescent="0.25">
      <c r="H15368" s="169"/>
    </row>
    <row r="15369" spans="8:8" x14ac:dyDescent="0.25">
      <c r="H15369" s="169"/>
    </row>
    <row r="15370" spans="8:8" x14ac:dyDescent="0.25">
      <c r="H15370" s="169"/>
    </row>
    <row r="15371" spans="8:8" x14ac:dyDescent="0.25">
      <c r="H15371" s="169"/>
    </row>
    <row r="15372" spans="8:8" x14ac:dyDescent="0.25">
      <c r="H15372" s="169"/>
    </row>
    <row r="15373" spans="8:8" x14ac:dyDescent="0.25">
      <c r="H15373" s="169"/>
    </row>
    <row r="15374" spans="8:8" x14ac:dyDescent="0.25">
      <c r="H15374" s="169"/>
    </row>
    <row r="15375" spans="8:8" x14ac:dyDescent="0.25">
      <c r="H15375" s="169"/>
    </row>
    <row r="15376" spans="8:8" x14ac:dyDescent="0.25">
      <c r="H15376" s="169"/>
    </row>
    <row r="15377" spans="8:8" x14ac:dyDescent="0.25">
      <c r="H15377" s="169"/>
    </row>
    <row r="15378" spans="8:8" x14ac:dyDescent="0.25">
      <c r="H15378" s="169"/>
    </row>
    <row r="15379" spans="8:8" x14ac:dyDescent="0.25">
      <c r="H15379" s="169"/>
    </row>
    <row r="15380" spans="8:8" x14ac:dyDescent="0.25">
      <c r="H15380" s="169"/>
    </row>
    <row r="15381" spans="8:8" x14ac:dyDescent="0.25">
      <c r="H15381" s="169"/>
    </row>
    <row r="15382" spans="8:8" x14ac:dyDescent="0.25">
      <c r="H15382" s="169"/>
    </row>
    <row r="15383" spans="8:8" x14ac:dyDescent="0.25">
      <c r="H15383" s="169"/>
    </row>
    <row r="15384" spans="8:8" x14ac:dyDescent="0.25">
      <c r="H15384" s="169"/>
    </row>
    <row r="15385" spans="8:8" x14ac:dyDescent="0.25">
      <c r="H15385" s="169"/>
    </row>
    <row r="15386" spans="8:8" x14ac:dyDescent="0.25">
      <c r="H15386" s="169"/>
    </row>
    <row r="15387" spans="8:8" x14ac:dyDescent="0.25">
      <c r="H15387" s="169"/>
    </row>
    <row r="15388" spans="8:8" x14ac:dyDescent="0.25">
      <c r="H15388" s="169"/>
    </row>
    <row r="15389" spans="8:8" x14ac:dyDescent="0.25">
      <c r="H15389" s="169"/>
    </row>
    <row r="15390" spans="8:8" x14ac:dyDescent="0.25">
      <c r="H15390" s="169"/>
    </row>
    <row r="15391" spans="8:8" x14ac:dyDescent="0.25">
      <c r="H15391" s="169"/>
    </row>
    <row r="15392" spans="8:8" x14ac:dyDescent="0.25">
      <c r="H15392" s="169"/>
    </row>
    <row r="15393" spans="8:8" x14ac:dyDescent="0.25">
      <c r="H15393" s="169"/>
    </row>
    <row r="15394" spans="8:8" x14ac:dyDescent="0.25">
      <c r="H15394" s="169"/>
    </row>
    <row r="15395" spans="8:8" x14ac:dyDescent="0.25">
      <c r="H15395" s="169"/>
    </row>
    <row r="15396" spans="8:8" x14ac:dyDescent="0.25">
      <c r="H15396" s="169"/>
    </row>
    <row r="15397" spans="8:8" x14ac:dyDescent="0.25">
      <c r="H15397" s="169"/>
    </row>
    <row r="15398" spans="8:8" x14ac:dyDescent="0.25">
      <c r="H15398" s="169"/>
    </row>
    <row r="15399" spans="8:8" x14ac:dyDescent="0.25">
      <c r="H15399" s="169"/>
    </row>
    <row r="15400" spans="8:8" x14ac:dyDescent="0.25">
      <c r="H15400" s="169"/>
    </row>
    <row r="15401" spans="8:8" x14ac:dyDescent="0.25">
      <c r="H15401" s="169"/>
    </row>
    <row r="15402" spans="8:8" x14ac:dyDescent="0.25">
      <c r="H15402" s="169"/>
    </row>
    <row r="15403" spans="8:8" x14ac:dyDescent="0.25">
      <c r="H15403" s="169"/>
    </row>
    <row r="15404" spans="8:8" x14ac:dyDescent="0.25">
      <c r="H15404" s="169"/>
    </row>
    <row r="15405" spans="8:8" x14ac:dyDescent="0.25">
      <c r="H15405" s="169"/>
    </row>
    <row r="15406" spans="8:8" x14ac:dyDescent="0.25">
      <c r="H15406" s="169"/>
    </row>
    <row r="15407" spans="8:8" x14ac:dyDescent="0.25">
      <c r="H15407" s="169"/>
    </row>
    <row r="15408" spans="8:8" x14ac:dyDescent="0.25">
      <c r="H15408" s="169"/>
    </row>
    <row r="15409" spans="8:8" x14ac:dyDescent="0.25">
      <c r="H15409" s="169"/>
    </row>
    <row r="15410" spans="8:8" x14ac:dyDescent="0.25">
      <c r="H15410" s="169"/>
    </row>
    <row r="15411" spans="8:8" x14ac:dyDescent="0.25">
      <c r="H15411" s="169"/>
    </row>
    <row r="15412" spans="8:8" x14ac:dyDescent="0.25">
      <c r="H15412" s="169"/>
    </row>
    <row r="15413" spans="8:8" x14ac:dyDescent="0.25">
      <c r="H15413" s="169"/>
    </row>
    <row r="15414" spans="8:8" x14ac:dyDescent="0.25">
      <c r="H15414" s="169"/>
    </row>
    <row r="15415" spans="8:8" x14ac:dyDescent="0.25">
      <c r="H15415" s="169"/>
    </row>
    <row r="15416" spans="8:8" x14ac:dyDescent="0.25">
      <c r="H15416" s="169"/>
    </row>
    <row r="15417" spans="8:8" x14ac:dyDescent="0.25">
      <c r="H15417" s="169"/>
    </row>
    <row r="15418" spans="8:8" x14ac:dyDescent="0.25">
      <c r="H15418" s="169"/>
    </row>
    <row r="15419" spans="8:8" x14ac:dyDescent="0.25">
      <c r="H15419" s="169"/>
    </row>
    <row r="15420" spans="8:8" x14ac:dyDescent="0.25">
      <c r="H15420" s="169"/>
    </row>
    <row r="15421" spans="8:8" x14ac:dyDescent="0.25">
      <c r="H15421" s="169"/>
    </row>
    <row r="15422" spans="8:8" x14ac:dyDescent="0.25">
      <c r="H15422" s="169"/>
    </row>
    <row r="15423" spans="8:8" x14ac:dyDescent="0.25">
      <c r="H15423" s="169"/>
    </row>
    <row r="15424" spans="8:8" x14ac:dyDescent="0.25">
      <c r="H15424" s="169"/>
    </row>
    <row r="15425" spans="8:8" x14ac:dyDescent="0.25">
      <c r="H15425" s="169"/>
    </row>
    <row r="15426" spans="8:8" x14ac:dyDescent="0.25">
      <c r="H15426" s="169"/>
    </row>
    <row r="15427" spans="8:8" x14ac:dyDescent="0.25">
      <c r="H15427" s="169"/>
    </row>
    <row r="15428" spans="8:8" x14ac:dyDescent="0.25">
      <c r="H15428" s="169"/>
    </row>
    <row r="15429" spans="8:8" x14ac:dyDescent="0.25">
      <c r="H15429" s="169"/>
    </row>
    <row r="15430" spans="8:8" x14ac:dyDescent="0.25">
      <c r="H15430" s="169"/>
    </row>
    <row r="15431" spans="8:8" x14ac:dyDescent="0.25">
      <c r="H15431" s="169"/>
    </row>
    <row r="15432" spans="8:8" x14ac:dyDescent="0.25">
      <c r="H15432" s="169"/>
    </row>
    <row r="15433" spans="8:8" x14ac:dyDescent="0.25">
      <c r="H15433" s="169"/>
    </row>
    <row r="15434" spans="8:8" x14ac:dyDescent="0.25">
      <c r="H15434" s="169"/>
    </row>
    <row r="15435" spans="8:8" x14ac:dyDescent="0.25">
      <c r="H15435" s="169"/>
    </row>
    <row r="15436" spans="8:8" x14ac:dyDescent="0.25">
      <c r="H15436" s="169"/>
    </row>
    <row r="15437" spans="8:8" x14ac:dyDescent="0.25">
      <c r="H15437" s="169"/>
    </row>
    <row r="15438" spans="8:8" x14ac:dyDescent="0.25">
      <c r="H15438" s="169"/>
    </row>
    <row r="15439" spans="8:8" x14ac:dyDescent="0.25">
      <c r="H15439" s="169"/>
    </row>
    <row r="15440" spans="8:8" x14ac:dyDescent="0.25">
      <c r="H15440" s="169"/>
    </row>
    <row r="15441" spans="8:8" x14ac:dyDescent="0.25">
      <c r="H15441" s="169"/>
    </row>
    <row r="15442" spans="8:8" x14ac:dyDescent="0.25">
      <c r="H15442" s="169"/>
    </row>
    <row r="15443" spans="8:8" x14ac:dyDescent="0.25">
      <c r="H15443" s="169"/>
    </row>
    <row r="15444" spans="8:8" x14ac:dyDescent="0.25">
      <c r="H15444" s="169"/>
    </row>
    <row r="15445" spans="8:8" x14ac:dyDescent="0.25">
      <c r="H15445" s="169"/>
    </row>
    <row r="15446" spans="8:8" x14ac:dyDescent="0.25">
      <c r="H15446" s="169"/>
    </row>
    <row r="15447" spans="8:8" x14ac:dyDescent="0.25">
      <c r="H15447" s="169"/>
    </row>
    <row r="15448" spans="8:8" x14ac:dyDescent="0.25">
      <c r="H15448" s="169"/>
    </row>
    <row r="15449" spans="8:8" x14ac:dyDescent="0.25">
      <c r="H15449" s="169"/>
    </row>
    <row r="15450" spans="8:8" x14ac:dyDescent="0.25">
      <c r="H15450" s="169"/>
    </row>
    <row r="15451" spans="8:8" x14ac:dyDescent="0.25">
      <c r="H15451" s="169"/>
    </row>
    <row r="15452" spans="8:8" x14ac:dyDescent="0.25">
      <c r="H15452" s="169"/>
    </row>
    <row r="15453" spans="8:8" x14ac:dyDescent="0.25">
      <c r="H15453" s="169"/>
    </row>
    <row r="15454" spans="8:8" x14ac:dyDescent="0.25">
      <c r="H15454" s="169"/>
    </row>
    <row r="15455" spans="8:8" x14ac:dyDescent="0.25">
      <c r="H15455" s="169"/>
    </row>
    <row r="15456" spans="8:8" x14ac:dyDescent="0.25">
      <c r="H15456" s="169"/>
    </row>
    <row r="15457" spans="8:8" x14ac:dyDescent="0.25">
      <c r="H15457" s="169"/>
    </row>
    <row r="15458" spans="8:8" x14ac:dyDescent="0.25">
      <c r="H15458" s="169"/>
    </row>
    <row r="15459" spans="8:8" x14ac:dyDescent="0.25">
      <c r="H15459" s="169"/>
    </row>
    <row r="15460" spans="8:8" x14ac:dyDescent="0.25">
      <c r="H15460" s="169"/>
    </row>
    <row r="15461" spans="8:8" x14ac:dyDescent="0.25">
      <c r="H15461" s="169"/>
    </row>
    <row r="15462" spans="8:8" x14ac:dyDescent="0.25">
      <c r="H15462" s="169"/>
    </row>
    <row r="15463" spans="8:8" x14ac:dyDescent="0.25">
      <c r="H15463" s="169"/>
    </row>
    <row r="15464" spans="8:8" x14ac:dyDescent="0.25">
      <c r="H15464" s="169"/>
    </row>
    <row r="15465" spans="8:8" x14ac:dyDescent="0.25">
      <c r="H15465" s="169"/>
    </row>
    <row r="15466" spans="8:8" x14ac:dyDescent="0.25">
      <c r="H15466" s="169"/>
    </row>
    <row r="15467" spans="8:8" x14ac:dyDescent="0.25">
      <c r="H15467" s="169"/>
    </row>
    <row r="15468" spans="8:8" x14ac:dyDescent="0.25">
      <c r="H15468" s="169"/>
    </row>
    <row r="15469" spans="8:8" x14ac:dyDescent="0.25">
      <c r="H15469" s="169"/>
    </row>
    <row r="15470" spans="8:8" x14ac:dyDescent="0.25">
      <c r="H15470" s="169"/>
    </row>
    <row r="15471" spans="8:8" x14ac:dyDescent="0.25">
      <c r="H15471" s="169"/>
    </row>
    <row r="15472" spans="8:8" x14ac:dyDescent="0.25">
      <c r="H15472" s="169"/>
    </row>
    <row r="15473" spans="8:8" x14ac:dyDescent="0.25">
      <c r="H15473" s="169"/>
    </row>
    <row r="15474" spans="8:8" x14ac:dyDescent="0.25">
      <c r="H15474" s="169"/>
    </row>
    <row r="15475" spans="8:8" x14ac:dyDescent="0.25">
      <c r="H15475" s="169"/>
    </row>
    <row r="15476" spans="8:8" x14ac:dyDescent="0.25">
      <c r="H15476" s="169"/>
    </row>
    <row r="15477" spans="8:8" x14ac:dyDescent="0.25">
      <c r="H15477" s="169"/>
    </row>
    <row r="15478" spans="8:8" x14ac:dyDescent="0.25">
      <c r="H15478" s="169"/>
    </row>
    <row r="15479" spans="8:8" x14ac:dyDescent="0.25">
      <c r="H15479" s="169"/>
    </row>
    <row r="15480" spans="8:8" x14ac:dyDescent="0.25">
      <c r="H15480" s="169"/>
    </row>
    <row r="15481" spans="8:8" x14ac:dyDescent="0.25">
      <c r="H15481" s="169"/>
    </row>
    <row r="15482" spans="8:8" x14ac:dyDescent="0.25">
      <c r="H15482" s="169"/>
    </row>
    <row r="15483" spans="8:8" x14ac:dyDescent="0.25">
      <c r="H15483" s="169"/>
    </row>
    <row r="15484" spans="8:8" x14ac:dyDescent="0.25">
      <c r="H15484" s="169"/>
    </row>
    <row r="15485" spans="8:8" x14ac:dyDescent="0.25">
      <c r="H15485" s="169"/>
    </row>
    <row r="15486" spans="8:8" x14ac:dyDescent="0.25">
      <c r="H15486" s="169"/>
    </row>
    <row r="15487" spans="8:8" x14ac:dyDescent="0.25">
      <c r="H15487" s="169"/>
    </row>
    <row r="15488" spans="8:8" x14ac:dyDescent="0.25">
      <c r="H15488" s="169"/>
    </row>
    <row r="15489" spans="8:8" x14ac:dyDescent="0.25">
      <c r="H15489" s="169"/>
    </row>
    <row r="15490" spans="8:8" x14ac:dyDescent="0.25">
      <c r="H15490" s="169"/>
    </row>
    <row r="15491" spans="8:8" x14ac:dyDescent="0.25">
      <c r="H15491" s="169"/>
    </row>
    <row r="15492" spans="8:8" x14ac:dyDescent="0.25">
      <c r="H15492" s="169"/>
    </row>
    <row r="15493" spans="8:8" x14ac:dyDescent="0.25">
      <c r="H15493" s="169"/>
    </row>
    <row r="15494" spans="8:8" x14ac:dyDescent="0.25">
      <c r="H15494" s="169"/>
    </row>
    <row r="15495" spans="8:8" x14ac:dyDescent="0.25">
      <c r="H15495" s="169"/>
    </row>
    <row r="15496" spans="8:8" x14ac:dyDescent="0.25">
      <c r="H15496" s="169"/>
    </row>
    <row r="15497" spans="8:8" x14ac:dyDescent="0.25">
      <c r="H15497" s="169"/>
    </row>
    <row r="15498" spans="8:8" x14ac:dyDescent="0.25">
      <c r="H15498" s="169"/>
    </row>
    <row r="15499" spans="8:8" x14ac:dyDescent="0.25">
      <c r="H15499" s="169"/>
    </row>
    <row r="15500" spans="8:8" x14ac:dyDescent="0.25">
      <c r="H15500" s="169"/>
    </row>
    <row r="15501" spans="8:8" x14ac:dyDescent="0.25">
      <c r="H15501" s="169"/>
    </row>
    <row r="15502" spans="8:8" x14ac:dyDescent="0.25">
      <c r="H15502" s="169"/>
    </row>
    <row r="15503" spans="8:8" x14ac:dyDescent="0.25">
      <c r="H15503" s="169"/>
    </row>
    <row r="15504" spans="8:8" x14ac:dyDescent="0.25">
      <c r="H15504" s="169"/>
    </row>
    <row r="15505" spans="8:8" x14ac:dyDescent="0.25">
      <c r="H15505" s="169"/>
    </row>
    <row r="15506" spans="8:8" x14ac:dyDescent="0.25">
      <c r="H15506" s="169"/>
    </row>
    <row r="15507" spans="8:8" x14ac:dyDescent="0.25">
      <c r="H15507" s="169"/>
    </row>
    <row r="15508" spans="8:8" x14ac:dyDescent="0.25">
      <c r="H15508" s="169"/>
    </row>
    <row r="15509" spans="8:8" x14ac:dyDescent="0.25">
      <c r="H15509" s="169"/>
    </row>
    <row r="15510" spans="8:8" x14ac:dyDescent="0.25">
      <c r="H15510" s="169"/>
    </row>
    <row r="15511" spans="8:8" x14ac:dyDescent="0.25">
      <c r="H15511" s="169"/>
    </row>
    <row r="15512" spans="8:8" x14ac:dyDescent="0.25">
      <c r="H15512" s="169"/>
    </row>
    <row r="15513" spans="8:8" x14ac:dyDescent="0.25">
      <c r="H15513" s="169"/>
    </row>
    <row r="15514" spans="8:8" x14ac:dyDescent="0.25">
      <c r="H15514" s="169"/>
    </row>
    <row r="15515" spans="8:8" x14ac:dyDescent="0.25">
      <c r="H15515" s="169"/>
    </row>
    <row r="15516" spans="8:8" x14ac:dyDescent="0.25">
      <c r="H15516" s="169"/>
    </row>
    <row r="15517" spans="8:8" x14ac:dyDescent="0.25">
      <c r="H15517" s="169"/>
    </row>
    <row r="15518" spans="8:8" x14ac:dyDescent="0.25">
      <c r="H15518" s="169"/>
    </row>
    <row r="15519" spans="8:8" x14ac:dyDescent="0.25">
      <c r="H15519" s="169"/>
    </row>
    <row r="15520" spans="8:8" x14ac:dyDescent="0.25">
      <c r="H15520" s="169"/>
    </row>
    <row r="15521" spans="8:8" x14ac:dyDescent="0.25">
      <c r="H15521" s="169"/>
    </row>
    <row r="15522" spans="8:8" x14ac:dyDescent="0.25">
      <c r="H15522" s="169"/>
    </row>
    <row r="15523" spans="8:8" x14ac:dyDescent="0.25">
      <c r="H15523" s="169"/>
    </row>
    <row r="15524" spans="8:8" x14ac:dyDescent="0.25">
      <c r="H15524" s="169"/>
    </row>
    <row r="15525" spans="8:8" x14ac:dyDescent="0.25">
      <c r="H15525" s="169"/>
    </row>
    <row r="15526" spans="8:8" x14ac:dyDescent="0.25">
      <c r="H15526" s="169"/>
    </row>
    <row r="15527" spans="8:8" x14ac:dyDescent="0.25">
      <c r="H15527" s="169"/>
    </row>
    <row r="15528" spans="8:8" x14ac:dyDescent="0.25">
      <c r="H15528" s="169"/>
    </row>
    <row r="15529" spans="8:8" x14ac:dyDescent="0.25">
      <c r="H15529" s="169"/>
    </row>
    <row r="15530" spans="8:8" x14ac:dyDescent="0.25">
      <c r="H15530" s="169"/>
    </row>
    <row r="15531" spans="8:8" x14ac:dyDescent="0.25">
      <c r="H15531" s="169"/>
    </row>
    <row r="15532" spans="8:8" x14ac:dyDescent="0.25">
      <c r="H15532" s="169"/>
    </row>
    <row r="15533" spans="8:8" x14ac:dyDescent="0.25">
      <c r="H15533" s="169"/>
    </row>
    <row r="15534" spans="8:8" x14ac:dyDescent="0.25">
      <c r="H15534" s="169"/>
    </row>
    <row r="15535" spans="8:8" x14ac:dyDescent="0.25">
      <c r="H15535" s="169"/>
    </row>
    <row r="15536" spans="8:8" x14ac:dyDescent="0.25">
      <c r="H15536" s="169"/>
    </row>
    <row r="15537" spans="8:8" x14ac:dyDescent="0.25">
      <c r="H15537" s="169"/>
    </row>
    <row r="15538" spans="8:8" x14ac:dyDescent="0.25">
      <c r="H15538" s="169"/>
    </row>
    <row r="15539" spans="8:8" x14ac:dyDescent="0.25">
      <c r="H15539" s="169"/>
    </row>
    <row r="15540" spans="8:8" x14ac:dyDescent="0.25">
      <c r="H15540" s="169"/>
    </row>
    <row r="15541" spans="8:8" x14ac:dyDescent="0.25">
      <c r="H15541" s="169"/>
    </row>
    <row r="15542" spans="8:8" x14ac:dyDescent="0.25">
      <c r="H15542" s="169"/>
    </row>
    <row r="15543" spans="8:8" x14ac:dyDescent="0.25">
      <c r="H15543" s="169"/>
    </row>
    <row r="15544" spans="8:8" x14ac:dyDescent="0.25">
      <c r="H15544" s="169"/>
    </row>
    <row r="15545" spans="8:8" x14ac:dyDescent="0.25">
      <c r="H15545" s="169"/>
    </row>
    <row r="15546" spans="8:8" x14ac:dyDescent="0.25">
      <c r="H15546" s="169"/>
    </row>
    <row r="15547" spans="8:8" x14ac:dyDescent="0.25">
      <c r="H15547" s="169"/>
    </row>
    <row r="15548" spans="8:8" x14ac:dyDescent="0.25">
      <c r="H15548" s="169"/>
    </row>
    <row r="15549" spans="8:8" x14ac:dyDescent="0.25">
      <c r="H15549" s="169"/>
    </row>
    <row r="15550" spans="8:8" x14ac:dyDescent="0.25">
      <c r="H15550" s="169"/>
    </row>
    <row r="15551" spans="8:8" x14ac:dyDescent="0.25">
      <c r="H15551" s="169"/>
    </row>
    <row r="15552" spans="8:8" x14ac:dyDescent="0.25">
      <c r="H15552" s="169"/>
    </row>
    <row r="15553" spans="8:8" x14ac:dyDescent="0.25">
      <c r="H15553" s="169"/>
    </row>
    <row r="15554" spans="8:8" x14ac:dyDescent="0.25">
      <c r="H15554" s="169"/>
    </row>
    <row r="15555" spans="8:8" x14ac:dyDescent="0.25">
      <c r="H15555" s="169"/>
    </row>
    <row r="15556" spans="8:8" x14ac:dyDescent="0.25">
      <c r="H15556" s="169"/>
    </row>
    <row r="15557" spans="8:8" x14ac:dyDescent="0.25">
      <c r="H15557" s="169"/>
    </row>
    <row r="15558" spans="8:8" x14ac:dyDescent="0.25">
      <c r="H15558" s="169"/>
    </row>
    <row r="15559" spans="8:8" x14ac:dyDescent="0.25">
      <c r="H15559" s="169"/>
    </row>
    <row r="15560" spans="8:8" x14ac:dyDescent="0.25">
      <c r="H15560" s="169"/>
    </row>
    <row r="15561" spans="8:8" x14ac:dyDescent="0.25">
      <c r="H15561" s="169"/>
    </row>
    <row r="15562" spans="8:8" x14ac:dyDescent="0.25">
      <c r="H15562" s="169"/>
    </row>
    <row r="15563" spans="8:8" x14ac:dyDescent="0.25">
      <c r="H15563" s="169"/>
    </row>
    <row r="15564" spans="8:8" x14ac:dyDescent="0.25">
      <c r="H15564" s="169"/>
    </row>
    <row r="15565" spans="8:8" x14ac:dyDescent="0.25">
      <c r="H15565" s="169"/>
    </row>
    <row r="15566" spans="8:8" x14ac:dyDescent="0.25">
      <c r="H15566" s="169"/>
    </row>
    <row r="15567" spans="8:8" x14ac:dyDescent="0.25">
      <c r="H15567" s="169"/>
    </row>
    <row r="15568" spans="8:8" x14ac:dyDescent="0.25">
      <c r="H15568" s="169"/>
    </row>
    <row r="15569" spans="8:8" x14ac:dyDescent="0.25">
      <c r="H15569" s="169"/>
    </row>
    <row r="15570" spans="8:8" x14ac:dyDescent="0.25">
      <c r="H15570" s="169"/>
    </row>
    <row r="15571" spans="8:8" x14ac:dyDescent="0.25">
      <c r="H15571" s="169"/>
    </row>
    <row r="15572" spans="8:8" x14ac:dyDescent="0.25">
      <c r="H15572" s="169"/>
    </row>
    <row r="15573" spans="8:8" x14ac:dyDescent="0.25">
      <c r="H15573" s="169"/>
    </row>
    <row r="15574" spans="8:8" x14ac:dyDescent="0.25">
      <c r="H15574" s="169"/>
    </row>
    <row r="15575" spans="8:8" x14ac:dyDescent="0.25">
      <c r="H15575" s="169"/>
    </row>
    <row r="15576" spans="8:8" x14ac:dyDescent="0.25">
      <c r="H15576" s="169"/>
    </row>
    <row r="15577" spans="8:8" x14ac:dyDescent="0.25">
      <c r="H15577" s="169"/>
    </row>
    <row r="15578" spans="8:8" x14ac:dyDescent="0.25">
      <c r="H15578" s="169"/>
    </row>
    <row r="15579" spans="8:8" x14ac:dyDescent="0.25">
      <c r="H15579" s="169"/>
    </row>
    <row r="15580" spans="8:8" x14ac:dyDescent="0.25">
      <c r="H15580" s="169"/>
    </row>
    <row r="15581" spans="8:8" x14ac:dyDescent="0.25">
      <c r="H15581" s="169"/>
    </row>
    <row r="15582" spans="8:8" x14ac:dyDescent="0.25">
      <c r="H15582" s="169"/>
    </row>
    <row r="15583" spans="8:8" x14ac:dyDescent="0.25">
      <c r="H15583" s="169"/>
    </row>
    <row r="15584" spans="8:8" x14ac:dyDescent="0.25">
      <c r="H15584" s="169"/>
    </row>
    <row r="15585" spans="8:8" x14ac:dyDescent="0.25">
      <c r="H15585" s="169"/>
    </row>
    <row r="15586" spans="8:8" x14ac:dyDescent="0.25">
      <c r="H15586" s="169"/>
    </row>
    <row r="15587" spans="8:8" x14ac:dyDescent="0.25">
      <c r="H15587" s="169"/>
    </row>
    <row r="15588" spans="8:8" x14ac:dyDescent="0.25">
      <c r="H15588" s="169"/>
    </row>
    <row r="15589" spans="8:8" x14ac:dyDescent="0.25">
      <c r="H15589" s="169"/>
    </row>
    <row r="15590" spans="8:8" x14ac:dyDescent="0.25">
      <c r="H15590" s="169"/>
    </row>
    <row r="15591" spans="8:8" x14ac:dyDescent="0.25">
      <c r="H15591" s="169"/>
    </row>
    <row r="15592" spans="8:8" x14ac:dyDescent="0.25">
      <c r="H15592" s="169"/>
    </row>
    <row r="15593" spans="8:8" x14ac:dyDescent="0.25">
      <c r="H15593" s="169"/>
    </row>
    <row r="15594" spans="8:8" x14ac:dyDescent="0.25">
      <c r="H15594" s="169"/>
    </row>
    <row r="15595" spans="8:8" x14ac:dyDescent="0.25">
      <c r="H15595" s="169"/>
    </row>
    <row r="15596" spans="8:8" x14ac:dyDescent="0.25">
      <c r="H15596" s="169"/>
    </row>
    <row r="15597" spans="8:8" x14ac:dyDescent="0.25">
      <c r="H15597" s="169"/>
    </row>
    <row r="15598" spans="8:8" x14ac:dyDescent="0.25">
      <c r="H15598" s="169"/>
    </row>
    <row r="15599" spans="8:8" x14ac:dyDescent="0.25">
      <c r="H15599" s="169"/>
    </row>
    <row r="15600" spans="8:8" x14ac:dyDescent="0.25">
      <c r="H15600" s="169"/>
    </row>
    <row r="15601" spans="8:8" x14ac:dyDescent="0.25">
      <c r="H15601" s="169"/>
    </row>
    <row r="15602" spans="8:8" x14ac:dyDescent="0.25">
      <c r="H15602" s="169"/>
    </row>
    <row r="15603" spans="8:8" x14ac:dyDescent="0.25">
      <c r="H15603" s="169"/>
    </row>
    <row r="15604" spans="8:8" x14ac:dyDescent="0.25">
      <c r="H15604" s="169"/>
    </row>
    <row r="15605" spans="8:8" x14ac:dyDescent="0.25">
      <c r="H15605" s="169"/>
    </row>
    <row r="15606" spans="8:8" x14ac:dyDescent="0.25">
      <c r="H15606" s="169"/>
    </row>
    <row r="15607" spans="8:8" x14ac:dyDescent="0.25">
      <c r="H15607" s="169"/>
    </row>
    <row r="15608" spans="8:8" x14ac:dyDescent="0.25">
      <c r="H15608" s="169"/>
    </row>
    <row r="15609" spans="8:8" x14ac:dyDescent="0.25">
      <c r="H15609" s="169"/>
    </row>
    <row r="15610" spans="8:8" x14ac:dyDescent="0.25">
      <c r="H15610" s="169"/>
    </row>
    <row r="15611" spans="8:8" x14ac:dyDescent="0.25">
      <c r="H15611" s="169"/>
    </row>
    <row r="15612" spans="8:8" x14ac:dyDescent="0.25">
      <c r="H15612" s="169"/>
    </row>
    <row r="15613" spans="8:8" x14ac:dyDescent="0.25">
      <c r="H15613" s="169"/>
    </row>
    <row r="15614" spans="8:8" x14ac:dyDescent="0.25">
      <c r="H15614" s="169"/>
    </row>
    <row r="15615" spans="8:8" x14ac:dyDescent="0.25">
      <c r="H15615" s="169"/>
    </row>
    <row r="15616" spans="8:8" x14ac:dyDescent="0.25">
      <c r="H15616" s="169"/>
    </row>
    <row r="15617" spans="8:8" x14ac:dyDescent="0.25">
      <c r="H15617" s="169"/>
    </row>
    <row r="15618" spans="8:8" x14ac:dyDescent="0.25">
      <c r="H15618" s="169"/>
    </row>
    <row r="15619" spans="8:8" x14ac:dyDescent="0.25">
      <c r="H15619" s="169"/>
    </row>
    <row r="15620" spans="8:8" x14ac:dyDescent="0.25">
      <c r="H15620" s="169"/>
    </row>
    <row r="15621" spans="8:8" x14ac:dyDescent="0.25">
      <c r="H15621" s="169"/>
    </row>
    <row r="15622" spans="8:8" x14ac:dyDescent="0.25">
      <c r="H15622" s="169"/>
    </row>
    <row r="15623" spans="8:8" x14ac:dyDescent="0.25">
      <c r="H15623" s="169"/>
    </row>
    <row r="15624" spans="8:8" x14ac:dyDescent="0.25">
      <c r="H15624" s="169"/>
    </row>
    <row r="15625" spans="8:8" x14ac:dyDescent="0.25">
      <c r="H15625" s="169"/>
    </row>
    <row r="15626" spans="8:8" x14ac:dyDescent="0.25">
      <c r="H15626" s="169"/>
    </row>
    <row r="15627" spans="8:8" x14ac:dyDescent="0.25">
      <c r="H15627" s="169"/>
    </row>
    <row r="15628" spans="8:8" x14ac:dyDescent="0.25">
      <c r="H15628" s="169"/>
    </row>
    <row r="15629" spans="8:8" x14ac:dyDescent="0.25">
      <c r="H15629" s="169"/>
    </row>
    <row r="15630" spans="8:8" x14ac:dyDescent="0.25">
      <c r="H15630" s="169"/>
    </row>
    <row r="15631" spans="8:8" x14ac:dyDescent="0.25">
      <c r="H15631" s="169"/>
    </row>
    <row r="15632" spans="8:8" x14ac:dyDescent="0.25">
      <c r="H15632" s="169"/>
    </row>
    <row r="15633" spans="8:8" x14ac:dyDescent="0.25">
      <c r="H15633" s="169"/>
    </row>
    <row r="15634" spans="8:8" x14ac:dyDescent="0.25">
      <c r="H15634" s="169"/>
    </row>
    <row r="15635" spans="8:8" x14ac:dyDescent="0.25">
      <c r="H15635" s="169"/>
    </row>
    <row r="15636" spans="8:8" x14ac:dyDescent="0.25">
      <c r="H15636" s="169"/>
    </row>
    <row r="15637" spans="8:8" x14ac:dyDescent="0.25">
      <c r="H15637" s="169"/>
    </row>
    <row r="15638" spans="8:8" x14ac:dyDescent="0.25">
      <c r="H15638" s="169"/>
    </row>
    <row r="15639" spans="8:8" x14ac:dyDescent="0.25">
      <c r="H15639" s="169"/>
    </row>
    <row r="15640" spans="8:8" x14ac:dyDescent="0.25">
      <c r="H15640" s="169"/>
    </row>
    <row r="15641" spans="8:8" x14ac:dyDescent="0.25">
      <c r="H15641" s="169"/>
    </row>
    <row r="15642" spans="8:8" x14ac:dyDescent="0.25">
      <c r="H15642" s="169"/>
    </row>
    <row r="15643" spans="8:8" x14ac:dyDescent="0.25">
      <c r="H15643" s="169"/>
    </row>
    <row r="15644" spans="8:8" x14ac:dyDescent="0.25">
      <c r="H15644" s="169"/>
    </row>
    <row r="15645" spans="8:8" x14ac:dyDescent="0.25">
      <c r="H15645" s="169"/>
    </row>
    <row r="15646" spans="8:8" x14ac:dyDescent="0.25">
      <c r="H15646" s="169"/>
    </row>
    <row r="15647" spans="8:8" x14ac:dyDescent="0.25">
      <c r="H15647" s="169"/>
    </row>
    <row r="15648" spans="8:8" x14ac:dyDescent="0.25">
      <c r="H15648" s="169"/>
    </row>
    <row r="15649" spans="8:8" x14ac:dyDescent="0.25">
      <c r="H15649" s="169"/>
    </row>
    <row r="15650" spans="8:8" x14ac:dyDescent="0.25">
      <c r="H15650" s="169"/>
    </row>
    <row r="15651" spans="8:8" x14ac:dyDescent="0.25">
      <c r="H15651" s="169"/>
    </row>
    <row r="15652" spans="8:8" x14ac:dyDescent="0.25">
      <c r="H15652" s="169"/>
    </row>
    <row r="15653" spans="8:8" x14ac:dyDescent="0.25">
      <c r="H15653" s="169"/>
    </row>
    <row r="15654" spans="8:8" x14ac:dyDescent="0.25">
      <c r="H15654" s="169"/>
    </row>
    <row r="15655" spans="8:8" x14ac:dyDescent="0.25">
      <c r="H15655" s="169"/>
    </row>
    <row r="15656" spans="8:8" x14ac:dyDescent="0.25">
      <c r="H15656" s="169"/>
    </row>
    <row r="15657" spans="8:8" x14ac:dyDescent="0.25">
      <c r="H15657" s="169"/>
    </row>
    <row r="15658" spans="8:8" x14ac:dyDescent="0.25">
      <c r="H15658" s="169"/>
    </row>
    <row r="15659" spans="8:8" x14ac:dyDescent="0.25">
      <c r="H15659" s="169"/>
    </row>
    <row r="15660" spans="8:8" x14ac:dyDescent="0.25">
      <c r="H15660" s="169"/>
    </row>
    <row r="15661" spans="8:8" x14ac:dyDescent="0.25">
      <c r="H15661" s="169"/>
    </row>
    <row r="15662" spans="8:8" x14ac:dyDescent="0.25">
      <c r="H15662" s="169"/>
    </row>
    <row r="15663" spans="8:8" x14ac:dyDescent="0.25">
      <c r="H15663" s="169"/>
    </row>
    <row r="15664" spans="8:8" x14ac:dyDescent="0.25">
      <c r="H15664" s="169"/>
    </row>
    <row r="15665" spans="8:8" x14ac:dyDescent="0.25">
      <c r="H15665" s="169"/>
    </row>
    <row r="15666" spans="8:8" x14ac:dyDescent="0.25">
      <c r="H15666" s="169"/>
    </row>
    <row r="15667" spans="8:8" x14ac:dyDescent="0.25">
      <c r="H15667" s="169"/>
    </row>
    <row r="15668" spans="8:8" x14ac:dyDescent="0.25">
      <c r="H15668" s="169"/>
    </row>
    <row r="15669" spans="8:8" x14ac:dyDescent="0.25">
      <c r="H15669" s="169"/>
    </row>
    <row r="15670" spans="8:8" x14ac:dyDescent="0.25">
      <c r="H15670" s="169"/>
    </row>
    <row r="15671" spans="8:8" x14ac:dyDescent="0.25">
      <c r="H15671" s="169"/>
    </row>
    <row r="15672" spans="8:8" x14ac:dyDescent="0.25">
      <c r="H15672" s="169"/>
    </row>
    <row r="15673" spans="8:8" x14ac:dyDescent="0.25">
      <c r="H15673" s="169"/>
    </row>
    <row r="15674" spans="8:8" x14ac:dyDescent="0.25">
      <c r="H15674" s="169"/>
    </row>
    <row r="15675" spans="8:8" x14ac:dyDescent="0.25">
      <c r="H15675" s="169"/>
    </row>
    <row r="15676" spans="8:8" x14ac:dyDescent="0.25">
      <c r="H15676" s="169"/>
    </row>
    <row r="15677" spans="8:8" x14ac:dyDescent="0.25">
      <c r="H15677" s="169"/>
    </row>
    <row r="15678" spans="8:8" x14ac:dyDescent="0.25">
      <c r="H15678" s="169"/>
    </row>
    <row r="15679" spans="8:8" x14ac:dyDescent="0.25">
      <c r="H15679" s="169"/>
    </row>
    <row r="15680" spans="8:8" x14ac:dyDescent="0.25">
      <c r="H15680" s="169"/>
    </row>
    <row r="15681" spans="8:8" x14ac:dyDescent="0.25">
      <c r="H15681" s="169"/>
    </row>
    <row r="15682" spans="8:8" x14ac:dyDescent="0.25">
      <c r="H15682" s="169"/>
    </row>
    <row r="15683" spans="8:8" x14ac:dyDescent="0.25">
      <c r="H15683" s="169"/>
    </row>
    <row r="15684" spans="8:8" x14ac:dyDescent="0.25">
      <c r="H15684" s="169"/>
    </row>
    <row r="15685" spans="8:8" x14ac:dyDescent="0.25">
      <c r="H15685" s="169"/>
    </row>
    <row r="15686" spans="8:8" x14ac:dyDescent="0.25">
      <c r="H15686" s="169"/>
    </row>
    <row r="15687" spans="8:8" x14ac:dyDescent="0.25">
      <c r="H15687" s="169"/>
    </row>
    <row r="15688" spans="8:8" x14ac:dyDescent="0.25">
      <c r="H15688" s="169"/>
    </row>
    <row r="15689" spans="8:8" x14ac:dyDescent="0.25">
      <c r="H15689" s="169"/>
    </row>
    <row r="15690" spans="8:8" x14ac:dyDescent="0.25">
      <c r="H15690" s="169"/>
    </row>
    <row r="15691" spans="8:8" x14ac:dyDescent="0.25">
      <c r="H15691" s="169"/>
    </row>
    <row r="15692" spans="8:8" x14ac:dyDescent="0.25">
      <c r="H15692" s="169"/>
    </row>
    <row r="15693" spans="8:8" x14ac:dyDescent="0.25">
      <c r="H15693" s="169"/>
    </row>
    <row r="15694" spans="8:8" x14ac:dyDescent="0.25">
      <c r="H15694" s="169"/>
    </row>
    <row r="15695" spans="8:8" x14ac:dyDescent="0.25">
      <c r="H15695" s="169"/>
    </row>
    <row r="15696" spans="8:8" x14ac:dyDescent="0.25">
      <c r="H15696" s="169"/>
    </row>
    <row r="15697" spans="8:8" x14ac:dyDescent="0.25">
      <c r="H15697" s="169"/>
    </row>
    <row r="15698" spans="8:8" x14ac:dyDescent="0.25">
      <c r="H15698" s="169"/>
    </row>
    <row r="15699" spans="8:8" x14ac:dyDescent="0.25">
      <c r="H15699" s="169"/>
    </row>
    <row r="15700" spans="8:8" x14ac:dyDescent="0.25">
      <c r="H15700" s="169"/>
    </row>
    <row r="15701" spans="8:8" x14ac:dyDescent="0.25">
      <c r="H15701" s="169"/>
    </row>
    <row r="15702" spans="8:8" x14ac:dyDescent="0.25">
      <c r="H15702" s="169"/>
    </row>
    <row r="15703" spans="8:8" x14ac:dyDescent="0.25">
      <c r="H15703" s="169"/>
    </row>
    <row r="15704" spans="8:8" x14ac:dyDescent="0.25">
      <c r="H15704" s="169"/>
    </row>
    <row r="15705" spans="8:8" x14ac:dyDescent="0.25">
      <c r="H15705" s="169"/>
    </row>
    <row r="15706" spans="8:8" x14ac:dyDescent="0.25">
      <c r="H15706" s="169"/>
    </row>
    <row r="15707" spans="8:8" x14ac:dyDescent="0.25">
      <c r="H15707" s="169"/>
    </row>
    <row r="15708" spans="8:8" x14ac:dyDescent="0.25">
      <c r="H15708" s="169"/>
    </row>
    <row r="15709" spans="8:8" x14ac:dyDescent="0.25">
      <c r="H15709" s="169"/>
    </row>
    <row r="15710" spans="8:8" x14ac:dyDescent="0.25">
      <c r="H15710" s="169"/>
    </row>
    <row r="15711" spans="8:8" x14ac:dyDescent="0.25">
      <c r="H15711" s="169"/>
    </row>
    <row r="15712" spans="8:8" x14ac:dyDescent="0.25">
      <c r="H15712" s="169"/>
    </row>
    <row r="15713" spans="8:8" x14ac:dyDescent="0.25">
      <c r="H15713" s="169"/>
    </row>
    <row r="15714" spans="8:8" x14ac:dyDescent="0.25">
      <c r="H15714" s="169"/>
    </row>
    <row r="15715" spans="8:8" x14ac:dyDescent="0.25">
      <c r="H15715" s="169"/>
    </row>
    <row r="15716" spans="8:8" x14ac:dyDescent="0.25">
      <c r="H15716" s="169"/>
    </row>
    <row r="15717" spans="8:8" x14ac:dyDescent="0.25">
      <c r="H15717" s="169"/>
    </row>
    <row r="15718" spans="8:8" x14ac:dyDescent="0.25">
      <c r="H15718" s="169"/>
    </row>
    <row r="15719" spans="8:8" x14ac:dyDescent="0.25">
      <c r="H15719" s="169"/>
    </row>
    <row r="15720" spans="8:8" x14ac:dyDescent="0.25">
      <c r="H15720" s="169"/>
    </row>
    <row r="15721" spans="8:8" x14ac:dyDescent="0.25">
      <c r="H15721" s="169"/>
    </row>
    <row r="15722" spans="8:8" x14ac:dyDescent="0.25">
      <c r="H15722" s="169"/>
    </row>
    <row r="15723" spans="8:8" x14ac:dyDescent="0.25">
      <c r="H15723" s="169"/>
    </row>
    <row r="15724" spans="8:8" x14ac:dyDescent="0.25">
      <c r="H15724" s="169"/>
    </row>
    <row r="15725" spans="8:8" x14ac:dyDescent="0.25">
      <c r="H15725" s="169"/>
    </row>
    <row r="15726" spans="8:8" x14ac:dyDescent="0.25">
      <c r="H15726" s="169"/>
    </row>
    <row r="15727" spans="8:8" x14ac:dyDescent="0.25">
      <c r="H15727" s="169"/>
    </row>
    <row r="15728" spans="8:8" x14ac:dyDescent="0.25">
      <c r="H15728" s="169"/>
    </row>
    <row r="15729" spans="8:8" x14ac:dyDescent="0.25">
      <c r="H15729" s="169"/>
    </row>
    <row r="15730" spans="8:8" x14ac:dyDescent="0.25">
      <c r="H15730" s="169"/>
    </row>
    <row r="15731" spans="8:8" x14ac:dyDescent="0.25">
      <c r="H15731" s="169"/>
    </row>
    <row r="15732" spans="8:8" x14ac:dyDescent="0.25">
      <c r="H15732" s="169"/>
    </row>
    <row r="15733" spans="8:8" x14ac:dyDescent="0.25">
      <c r="H15733" s="169"/>
    </row>
    <row r="15734" spans="8:8" x14ac:dyDescent="0.25">
      <c r="H15734" s="169"/>
    </row>
    <row r="15735" spans="8:8" x14ac:dyDescent="0.25">
      <c r="H15735" s="169"/>
    </row>
    <row r="15736" spans="8:8" x14ac:dyDescent="0.25">
      <c r="H15736" s="169"/>
    </row>
    <row r="15737" spans="8:8" x14ac:dyDescent="0.25">
      <c r="H15737" s="169"/>
    </row>
    <row r="15738" spans="8:8" x14ac:dyDescent="0.25">
      <c r="H15738" s="169"/>
    </row>
    <row r="15739" spans="8:8" x14ac:dyDescent="0.25">
      <c r="H15739" s="169"/>
    </row>
    <row r="15740" spans="8:8" x14ac:dyDescent="0.25">
      <c r="H15740" s="169"/>
    </row>
    <row r="15741" spans="8:8" x14ac:dyDescent="0.25">
      <c r="H15741" s="169"/>
    </row>
    <row r="15742" spans="8:8" x14ac:dyDescent="0.25">
      <c r="H15742" s="169"/>
    </row>
    <row r="15743" spans="8:8" x14ac:dyDescent="0.25">
      <c r="H15743" s="169"/>
    </row>
    <row r="15744" spans="8:8" x14ac:dyDescent="0.25">
      <c r="H15744" s="169"/>
    </row>
    <row r="15745" spans="8:8" x14ac:dyDescent="0.25">
      <c r="H15745" s="169"/>
    </row>
    <row r="15746" spans="8:8" x14ac:dyDescent="0.25">
      <c r="H15746" s="169"/>
    </row>
    <row r="15747" spans="8:8" x14ac:dyDescent="0.25">
      <c r="H15747" s="169"/>
    </row>
    <row r="15748" spans="8:8" x14ac:dyDescent="0.25">
      <c r="H15748" s="169"/>
    </row>
    <row r="15749" spans="8:8" x14ac:dyDescent="0.25">
      <c r="H15749" s="169"/>
    </row>
    <row r="15750" spans="8:8" x14ac:dyDescent="0.25">
      <c r="H15750" s="169"/>
    </row>
    <row r="15751" spans="8:8" x14ac:dyDescent="0.25">
      <c r="H15751" s="169"/>
    </row>
    <row r="15752" spans="8:8" x14ac:dyDescent="0.25">
      <c r="H15752" s="169"/>
    </row>
    <row r="15753" spans="8:8" x14ac:dyDescent="0.25">
      <c r="H15753" s="169"/>
    </row>
    <row r="15754" spans="8:8" x14ac:dyDescent="0.25">
      <c r="H15754" s="169"/>
    </row>
    <row r="15755" spans="8:8" x14ac:dyDescent="0.25">
      <c r="H15755" s="169"/>
    </row>
    <row r="15756" spans="8:8" x14ac:dyDescent="0.25">
      <c r="H15756" s="169"/>
    </row>
    <row r="15757" spans="8:8" x14ac:dyDescent="0.25">
      <c r="H15757" s="169"/>
    </row>
    <row r="15758" spans="8:8" x14ac:dyDescent="0.25">
      <c r="H15758" s="169"/>
    </row>
    <row r="15759" spans="8:8" x14ac:dyDescent="0.25">
      <c r="H15759" s="169"/>
    </row>
    <row r="15760" spans="8:8" x14ac:dyDescent="0.25">
      <c r="H15760" s="169"/>
    </row>
    <row r="15761" spans="8:8" x14ac:dyDescent="0.25">
      <c r="H15761" s="169"/>
    </row>
    <row r="15762" spans="8:8" x14ac:dyDescent="0.25">
      <c r="H15762" s="169"/>
    </row>
    <row r="15763" spans="8:8" x14ac:dyDescent="0.25">
      <c r="H15763" s="169"/>
    </row>
    <row r="15764" spans="8:8" x14ac:dyDescent="0.25">
      <c r="H15764" s="169"/>
    </row>
    <row r="15765" spans="8:8" x14ac:dyDescent="0.25">
      <c r="H15765" s="169"/>
    </row>
    <row r="15766" spans="8:8" x14ac:dyDescent="0.25">
      <c r="H15766" s="169"/>
    </row>
    <row r="15767" spans="8:8" x14ac:dyDescent="0.25">
      <c r="H15767" s="169"/>
    </row>
    <row r="15768" spans="8:8" x14ac:dyDescent="0.25">
      <c r="H15768" s="169"/>
    </row>
    <row r="15769" spans="8:8" x14ac:dyDescent="0.25">
      <c r="H15769" s="169"/>
    </row>
    <row r="15770" spans="8:8" x14ac:dyDescent="0.25">
      <c r="H15770" s="169"/>
    </row>
    <row r="15771" spans="8:8" x14ac:dyDescent="0.25">
      <c r="H15771" s="169"/>
    </row>
    <row r="15772" spans="8:8" x14ac:dyDescent="0.25">
      <c r="H15772" s="169"/>
    </row>
    <row r="15773" spans="8:8" x14ac:dyDescent="0.25">
      <c r="H15773" s="169"/>
    </row>
    <row r="15774" spans="8:8" x14ac:dyDescent="0.25">
      <c r="H15774" s="169"/>
    </row>
    <row r="15775" spans="8:8" x14ac:dyDescent="0.25">
      <c r="H15775" s="169"/>
    </row>
    <row r="15776" spans="8:8" x14ac:dyDescent="0.25">
      <c r="H15776" s="169"/>
    </row>
    <row r="15777" spans="8:8" x14ac:dyDescent="0.25">
      <c r="H15777" s="169"/>
    </row>
    <row r="15778" spans="8:8" x14ac:dyDescent="0.25">
      <c r="H15778" s="169"/>
    </row>
    <row r="15779" spans="8:8" x14ac:dyDescent="0.25">
      <c r="H15779" s="169"/>
    </row>
    <row r="15780" spans="8:8" x14ac:dyDescent="0.25">
      <c r="H15780" s="169"/>
    </row>
    <row r="15781" spans="8:8" x14ac:dyDescent="0.25">
      <c r="H15781" s="169"/>
    </row>
    <row r="15782" spans="8:8" x14ac:dyDescent="0.25">
      <c r="H15782" s="169"/>
    </row>
    <row r="15783" spans="8:8" x14ac:dyDescent="0.25">
      <c r="H15783" s="169"/>
    </row>
    <row r="15784" spans="8:8" x14ac:dyDescent="0.25">
      <c r="H15784" s="169"/>
    </row>
    <row r="15785" spans="8:8" x14ac:dyDescent="0.25">
      <c r="H15785" s="169"/>
    </row>
    <row r="15786" spans="8:8" x14ac:dyDescent="0.25">
      <c r="H15786" s="169"/>
    </row>
    <row r="15787" spans="8:8" x14ac:dyDescent="0.25">
      <c r="H15787" s="169"/>
    </row>
    <row r="15788" spans="8:8" x14ac:dyDescent="0.25">
      <c r="H15788" s="169"/>
    </row>
    <row r="15789" spans="8:8" x14ac:dyDescent="0.25">
      <c r="H15789" s="169"/>
    </row>
    <row r="15790" spans="8:8" x14ac:dyDescent="0.25">
      <c r="H15790" s="169"/>
    </row>
    <row r="15791" spans="8:8" x14ac:dyDescent="0.25">
      <c r="H15791" s="169"/>
    </row>
    <row r="15792" spans="8:8" x14ac:dyDescent="0.25">
      <c r="H15792" s="169"/>
    </row>
    <row r="15793" spans="8:8" x14ac:dyDescent="0.25">
      <c r="H15793" s="169"/>
    </row>
    <row r="15794" spans="8:8" x14ac:dyDescent="0.25">
      <c r="H15794" s="169"/>
    </row>
    <row r="15795" spans="8:8" x14ac:dyDescent="0.25">
      <c r="H15795" s="169"/>
    </row>
    <row r="15796" spans="8:8" x14ac:dyDescent="0.25">
      <c r="H15796" s="169"/>
    </row>
    <row r="15797" spans="8:8" x14ac:dyDescent="0.25">
      <c r="H15797" s="169"/>
    </row>
    <row r="15798" spans="8:8" x14ac:dyDescent="0.25">
      <c r="H15798" s="169"/>
    </row>
    <row r="15799" spans="8:8" x14ac:dyDescent="0.25">
      <c r="H15799" s="169"/>
    </row>
    <row r="15800" spans="8:8" x14ac:dyDescent="0.25">
      <c r="H15800" s="169"/>
    </row>
    <row r="15801" spans="8:8" x14ac:dyDescent="0.25">
      <c r="H15801" s="169"/>
    </row>
    <row r="15802" spans="8:8" x14ac:dyDescent="0.25">
      <c r="H15802" s="169"/>
    </row>
    <row r="15803" spans="8:8" x14ac:dyDescent="0.25">
      <c r="H15803" s="169"/>
    </row>
    <row r="15804" spans="8:8" x14ac:dyDescent="0.25">
      <c r="H15804" s="169"/>
    </row>
    <row r="15805" spans="8:8" x14ac:dyDescent="0.25">
      <c r="H15805" s="169"/>
    </row>
    <row r="15806" spans="8:8" x14ac:dyDescent="0.25">
      <c r="H15806" s="169"/>
    </row>
    <row r="15807" spans="8:8" x14ac:dyDescent="0.25">
      <c r="H15807" s="169"/>
    </row>
    <row r="15808" spans="8:8" x14ac:dyDescent="0.25">
      <c r="H15808" s="169"/>
    </row>
    <row r="15809" spans="8:8" x14ac:dyDescent="0.25">
      <c r="H15809" s="169"/>
    </row>
    <row r="15810" spans="8:8" x14ac:dyDescent="0.25">
      <c r="H15810" s="169"/>
    </row>
    <row r="15811" spans="8:8" x14ac:dyDescent="0.25">
      <c r="H15811" s="169"/>
    </row>
    <row r="15812" spans="8:8" x14ac:dyDescent="0.25">
      <c r="H15812" s="169"/>
    </row>
    <row r="15813" spans="8:8" x14ac:dyDescent="0.25">
      <c r="H15813" s="169"/>
    </row>
    <row r="15814" spans="8:8" x14ac:dyDescent="0.25">
      <c r="H15814" s="169"/>
    </row>
    <row r="15815" spans="8:8" x14ac:dyDescent="0.25">
      <c r="H15815" s="169"/>
    </row>
    <row r="15816" spans="8:8" x14ac:dyDescent="0.25">
      <c r="H15816" s="169"/>
    </row>
    <row r="15817" spans="8:8" x14ac:dyDescent="0.25">
      <c r="H15817" s="169"/>
    </row>
    <row r="15818" spans="8:8" x14ac:dyDescent="0.25">
      <c r="H15818" s="169"/>
    </row>
    <row r="15819" spans="8:8" x14ac:dyDescent="0.25">
      <c r="H15819" s="169"/>
    </row>
    <row r="15820" spans="8:8" x14ac:dyDescent="0.25">
      <c r="H15820" s="169"/>
    </row>
    <row r="15821" spans="8:8" x14ac:dyDescent="0.25">
      <c r="H15821" s="169"/>
    </row>
    <row r="15822" spans="8:8" x14ac:dyDescent="0.25">
      <c r="H15822" s="169"/>
    </row>
    <row r="15823" spans="8:8" x14ac:dyDescent="0.25">
      <c r="H15823" s="169"/>
    </row>
    <row r="15824" spans="8:8" x14ac:dyDescent="0.25">
      <c r="H15824" s="169"/>
    </row>
    <row r="15825" spans="8:8" x14ac:dyDescent="0.25">
      <c r="H15825" s="169"/>
    </row>
    <row r="15826" spans="8:8" x14ac:dyDescent="0.25">
      <c r="H15826" s="169"/>
    </row>
    <row r="15827" spans="8:8" x14ac:dyDescent="0.25">
      <c r="H15827" s="169"/>
    </row>
    <row r="15828" spans="8:8" x14ac:dyDescent="0.25">
      <c r="H15828" s="169"/>
    </row>
    <row r="15829" spans="8:8" x14ac:dyDescent="0.25">
      <c r="H15829" s="169"/>
    </row>
    <row r="15830" spans="8:8" x14ac:dyDescent="0.25">
      <c r="H15830" s="169"/>
    </row>
    <row r="15831" spans="8:8" x14ac:dyDescent="0.25">
      <c r="H15831" s="169"/>
    </row>
    <row r="15832" spans="8:8" x14ac:dyDescent="0.25">
      <c r="H15832" s="169"/>
    </row>
    <row r="15833" spans="8:8" x14ac:dyDescent="0.25">
      <c r="H15833" s="169"/>
    </row>
    <row r="15834" spans="8:8" x14ac:dyDescent="0.25">
      <c r="H15834" s="169"/>
    </row>
    <row r="15835" spans="8:8" x14ac:dyDescent="0.25">
      <c r="H15835" s="169"/>
    </row>
    <row r="15836" spans="8:8" x14ac:dyDescent="0.25">
      <c r="H15836" s="169"/>
    </row>
    <row r="15837" spans="8:8" x14ac:dyDescent="0.25">
      <c r="H15837" s="169"/>
    </row>
    <row r="15838" spans="8:8" x14ac:dyDescent="0.25">
      <c r="H15838" s="169"/>
    </row>
    <row r="15839" spans="8:8" x14ac:dyDescent="0.25">
      <c r="H15839" s="169"/>
    </row>
    <row r="15840" spans="8:8" x14ac:dyDescent="0.25">
      <c r="H15840" s="169"/>
    </row>
    <row r="15841" spans="8:8" x14ac:dyDescent="0.25">
      <c r="H15841" s="169"/>
    </row>
    <row r="15842" spans="8:8" x14ac:dyDescent="0.25">
      <c r="H15842" s="169"/>
    </row>
    <row r="15843" spans="8:8" x14ac:dyDescent="0.25">
      <c r="H15843" s="169"/>
    </row>
    <row r="15844" spans="8:8" x14ac:dyDescent="0.25">
      <c r="H15844" s="169"/>
    </row>
    <row r="15845" spans="8:8" x14ac:dyDescent="0.25">
      <c r="H15845" s="169"/>
    </row>
    <row r="15846" spans="8:8" x14ac:dyDescent="0.25">
      <c r="H15846" s="169"/>
    </row>
    <row r="15847" spans="8:8" x14ac:dyDescent="0.25">
      <c r="H15847" s="169"/>
    </row>
    <row r="15848" spans="8:8" x14ac:dyDescent="0.25">
      <c r="H15848" s="169"/>
    </row>
    <row r="15849" spans="8:8" x14ac:dyDescent="0.25">
      <c r="H15849" s="169"/>
    </row>
    <row r="15850" spans="8:8" x14ac:dyDescent="0.25">
      <c r="H15850" s="169"/>
    </row>
    <row r="15851" spans="8:8" x14ac:dyDescent="0.25">
      <c r="H15851" s="169"/>
    </row>
    <row r="15852" spans="8:8" x14ac:dyDescent="0.25">
      <c r="H15852" s="169"/>
    </row>
    <row r="15853" spans="8:8" x14ac:dyDescent="0.25">
      <c r="H15853" s="169"/>
    </row>
    <row r="15854" spans="8:8" x14ac:dyDescent="0.25">
      <c r="H15854" s="169"/>
    </row>
    <row r="15855" spans="8:8" x14ac:dyDescent="0.25">
      <c r="H15855" s="169"/>
    </row>
    <row r="15856" spans="8:8" x14ac:dyDescent="0.25">
      <c r="H15856" s="169"/>
    </row>
    <row r="15857" spans="8:8" x14ac:dyDescent="0.25">
      <c r="H15857" s="169"/>
    </row>
    <row r="15858" spans="8:8" x14ac:dyDescent="0.25">
      <c r="H15858" s="169"/>
    </row>
    <row r="15859" spans="8:8" x14ac:dyDescent="0.25">
      <c r="H15859" s="169"/>
    </row>
    <row r="15860" spans="8:8" x14ac:dyDescent="0.25">
      <c r="H15860" s="169"/>
    </row>
    <row r="15861" spans="8:8" x14ac:dyDescent="0.25">
      <c r="H15861" s="169"/>
    </row>
    <row r="15862" spans="8:8" x14ac:dyDescent="0.25">
      <c r="H15862" s="169"/>
    </row>
    <row r="15863" spans="8:8" x14ac:dyDescent="0.25">
      <c r="H15863" s="169"/>
    </row>
    <row r="15864" spans="8:8" x14ac:dyDescent="0.25">
      <c r="H15864" s="169"/>
    </row>
    <row r="15865" spans="8:8" x14ac:dyDescent="0.25">
      <c r="H15865" s="169"/>
    </row>
    <row r="15866" spans="8:8" x14ac:dyDescent="0.25">
      <c r="H15866" s="169"/>
    </row>
    <row r="15867" spans="8:8" x14ac:dyDescent="0.25">
      <c r="H15867" s="169"/>
    </row>
    <row r="15868" spans="8:8" x14ac:dyDescent="0.25">
      <c r="H15868" s="169"/>
    </row>
    <row r="15869" spans="8:8" x14ac:dyDescent="0.25">
      <c r="H15869" s="169"/>
    </row>
    <row r="15870" spans="8:8" x14ac:dyDescent="0.25">
      <c r="H15870" s="169"/>
    </row>
    <row r="15871" spans="8:8" x14ac:dyDescent="0.25">
      <c r="H15871" s="169"/>
    </row>
    <row r="15872" spans="8:8" x14ac:dyDescent="0.25">
      <c r="H15872" s="169"/>
    </row>
    <row r="15873" spans="8:8" x14ac:dyDescent="0.25">
      <c r="H15873" s="169"/>
    </row>
    <row r="15874" spans="8:8" x14ac:dyDescent="0.25">
      <c r="H15874" s="169"/>
    </row>
    <row r="15875" spans="8:8" x14ac:dyDescent="0.25">
      <c r="H15875" s="169"/>
    </row>
    <row r="15876" spans="8:8" x14ac:dyDescent="0.25">
      <c r="H15876" s="169"/>
    </row>
    <row r="15877" spans="8:8" x14ac:dyDescent="0.25">
      <c r="H15877" s="169"/>
    </row>
    <row r="15878" spans="8:8" x14ac:dyDescent="0.25">
      <c r="H15878" s="169"/>
    </row>
    <row r="15879" spans="8:8" x14ac:dyDescent="0.25">
      <c r="H15879" s="169"/>
    </row>
    <row r="15880" spans="8:8" x14ac:dyDescent="0.25">
      <c r="H15880" s="169"/>
    </row>
    <row r="15881" spans="8:8" x14ac:dyDescent="0.25">
      <c r="H15881" s="169"/>
    </row>
    <row r="15882" spans="8:8" x14ac:dyDescent="0.25">
      <c r="H15882" s="169"/>
    </row>
    <row r="15883" spans="8:8" x14ac:dyDescent="0.25">
      <c r="H15883" s="169"/>
    </row>
    <row r="15884" spans="8:8" x14ac:dyDescent="0.25">
      <c r="H15884" s="169"/>
    </row>
    <row r="15885" spans="8:8" x14ac:dyDescent="0.25">
      <c r="H15885" s="169"/>
    </row>
    <row r="15886" spans="8:8" x14ac:dyDescent="0.25">
      <c r="H15886" s="169"/>
    </row>
    <row r="15887" spans="8:8" x14ac:dyDescent="0.25">
      <c r="H15887" s="169"/>
    </row>
    <row r="15888" spans="8:8" x14ac:dyDescent="0.25">
      <c r="H15888" s="169"/>
    </row>
    <row r="15889" spans="8:8" x14ac:dyDescent="0.25">
      <c r="H15889" s="169"/>
    </row>
    <row r="15890" spans="8:8" x14ac:dyDescent="0.25">
      <c r="H15890" s="169"/>
    </row>
    <row r="15891" spans="8:8" x14ac:dyDescent="0.25">
      <c r="H15891" s="169"/>
    </row>
    <row r="15892" spans="8:8" x14ac:dyDescent="0.25">
      <c r="H15892" s="169"/>
    </row>
    <row r="15893" spans="8:8" x14ac:dyDescent="0.25">
      <c r="H15893" s="169"/>
    </row>
    <row r="15894" spans="8:8" x14ac:dyDescent="0.25">
      <c r="H15894" s="169"/>
    </row>
    <row r="15895" spans="8:8" x14ac:dyDescent="0.25">
      <c r="H15895" s="169"/>
    </row>
    <row r="15896" spans="8:8" x14ac:dyDescent="0.25">
      <c r="H15896" s="169"/>
    </row>
    <row r="15897" spans="8:8" x14ac:dyDescent="0.25">
      <c r="H15897" s="169"/>
    </row>
    <row r="15898" spans="8:8" x14ac:dyDescent="0.25">
      <c r="H15898" s="169"/>
    </row>
    <row r="15899" spans="8:8" x14ac:dyDescent="0.25">
      <c r="H15899" s="169"/>
    </row>
    <row r="15900" spans="8:8" x14ac:dyDescent="0.25">
      <c r="H15900" s="169"/>
    </row>
    <row r="15901" spans="8:8" x14ac:dyDescent="0.25">
      <c r="H15901" s="169"/>
    </row>
    <row r="15902" spans="8:8" x14ac:dyDescent="0.25">
      <c r="H15902" s="169"/>
    </row>
    <row r="15903" spans="8:8" x14ac:dyDescent="0.25">
      <c r="H15903" s="169"/>
    </row>
    <row r="15904" spans="8:8" x14ac:dyDescent="0.25">
      <c r="H15904" s="169"/>
    </row>
    <row r="15905" spans="8:8" x14ac:dyDescent="0.25">
      <c r="H15905" s="169"/>
    </row>
    <row r="15906" spans="8:8" x14ac:dyDescent="0.25">
      <c r="H15906" s="169"/>
    </row>
    <row r="15907" spans="8:8" x14ac:dyDescent="0.25">
      <c r="H15907" s="169"/>
    </row>
    <row r="15908" spans="8:8" x14ac:dyDescent="0.25">
      <c r="H15908" s="169"/>
    </row>
    <row r="15909" spans="8:8" x14ac:dyDescent="0.25">
      <c r="H15909" s="169"/>
    </row>
    <row r="15910" spans="8:8" x14ac:dyDescent="0.25">
      <c r="H15910" s="169"/>
    </row>
    <row r="15911" spans="8:8" x14ac:dyDescent="0.25">
      <c r="H15911" s="169"/>
    </row>
    <row r="15912" spans="8:8" x14ac:dyDescent="0.25">
      <c r="H15912" s="169"/>
    </row>
    <row r="15913" spans="8:8" x14ac:dyDescent="0.25">
      <c r="H15913" s="169"/>
    </row>
    <row r="15914" spans="8:8" x14ac:dyDescent="0.25">
      <c r="H15914" s="169"/>
    </row>
    <row r="15915" spans="8:8" x14ac:dyDescent="0.25">
      <c r="H15915" s="169"/>
    </row>
    <row r="15916" spans="8:8" x14ac:dyDescent="0.25">
      <c r="H15916" s="169"/>
    </row>
    <row r="15917" spans="8:8" x14ac:dyDescent="0.25">
      <c r="H15917" s="169"/>
    </row>
    <row r="15918" spans="8:8" x14ac:dyDescent="0.25">
      <c r="H15918" s="169"/>
    </row>
    <row r="15919" spans="8:8" x14ac:dyDescent="0.25">
      <c r="H15919" s="169"/>
    </row>
    <row r="15920" spans="8:8" x14ac:dyDescent="0.25">
      <c r="H15920" s="169"/>
    </row>
    <row r="15921" spans="8:8" x14ac:dyDescent="0.25">
      <c r="H15921" s="169"/>
    </row>
    <row r="15922" spans="8:8" x14ac:dyDescent="0.25">
      <c r="H15922" s="169"/>
    </row>
    <row r="15923" spans="8:8" x14ac:dyDescent="0.25">
      <c r="H15923" s="169"/>
    </row>
    <row r="15924" spans="8:8" x14ac:dyDescent="0.25">
      <c r="H15924" s="169"/>
    </row>
    <row r="15925" spans="8:8" x14ac:dyDescent="0.25">
      <c r="H15925" s="169"/>
    </row>
    <row r="15926" spans="8:8" x14ac:dyDescent="0.25">
      <c r="H15926" s="169"/>
    </row>
    <row r="15927" spans="8:8" x14ac:dyDescent="0.25">
      <c r="H15927" s="169"/>
    </row>
    <row r="15928" spans="8:8" x14ac:dyDescent="0.25">
      <c r="H15928" s="169"/>
    </row>
    <row r="15929" spans="8:8" x14ac:dyDescent="0.25">
      <c r="H15929" s="169"/>
    </row>
    <row r="15930" spans="8:8" x14ac:dyDescent="0.25">
      <c r="H15930" s="169"/>
    </row>
    <row r="15931" spans="8:8" x14ac:dyDescent="0.25">
      <c r="H15931" s="169"/>
    </row>
    <row r="15932" spans="8:8" x14ac:dyDescent="0.25">
      <c r="H15932" s="169"/>
    </row>
    <row r="15933" spans="8:8" x14ac:dyDescent="0.25">
      <c r="H15933" s="169"/>
    </row>
    <row r="15934" spans="8:8" x14ac:dyDescent="0.25">
      <c r="H15934" s="169"/>
    </row>
    <row r="15935" spans="8:8" x14ac:dyDescent="0.25">
      <c r="H15935" s="169"/>
    </row>
    <row r="15936" spans="8:8" x14ac:dyDescent="0.25">
      <c r="H15936" s="169"/>
    </row>
    <row r="15937" spans="8:8" x14ac:dyDescent="0.25">
      <c r="H15937" s="169"/>
    </row>
    <row r="15938" spans="8:8" x14ac:dyDescent="0.25">
      <c r="H15938" s="169"/>
    </row>
    <row r="15939" spans="8:8" x14ac:dyDescent="0.25">
      <c r="H15939" s="169"/>
    </row>
    <row r="15940" spans="8:8" x14ac:dyDescent="0.25">
      <c r="H15940" s="169"/>
    </row>
    <row r="15941" spans="8:8" x14ac:dyDescent="0.25">
      <c r="H15941" s="169"/>
    </row>
    <row r="15942" spans="8:8" x14ac:dyDescent="0.25">
      <c r="H15942" s="169"/>
    </row>
    <row r="15943" spans="8:8" x14ac:dyDescent="0.25">
      <c r="H15943" s="169"/>
    </row>
    <row r="15944" spans="8:8" x14ac:dyDescent="0.25">
      <c r="H15944" s="169"/>
    </row>
    <row r="15945" spans="8:8" x14ac:dyDescent="0.25">
      <c r="H15945" s="169"/>
    </row>
    <row r="15946" spans="8:8" x14ac:dyDescent="0.25">
      <c r="H15946" s="169"/>
    </row>
    <row r="15947" spans="8:8" x14ac:dyDescent="0.25">
      <c r="H15947" s="169"/>
    </row>
    <row r="15948" spans="8:8" x14ac:dyDescent="0.25">
      <c r="H15948" s="169"/>
    </row>
    <row r="15949" spans="8:8" x14ac:dyDescent="0.25">
      <c r="H15949" s="169"/>
    </row>
    <row r="15950" spans="8:8" x14ac:dyDescent="0.25">
      <c r="H15950" s="169"/>
    </row>
    <row r="15951" spans="8:8" x14ac:dyDescent="0.25">
      <c r="H15951" s="169"/>
    </row>
    <row r="15952" spans="8:8" x14ac:dyDescent="0.25">
      <c r="H15952" s="169"/>
    </row>
    <row r="15953" spans="8:8" x14ac:dyDescent="0.25">
      <c r="H15953" s="169"/>
    </row>
    <row r="15954" spans="8:8" x14ac:dyDescent="0.25">
      <c r="H15954" s="169"/>
    </row>
    <row r="15955" spans="8:8" x14ac:dyDescent="0.25">
      <c r="H15955" s="169"/>
    </row>
    <row r="15956" spans="8:8" x14ac:dyDescent="0.25">
      <c r="H15956" s="169"/>
    </row>
    <row r="15957" spans="8:8" x14ac:dyDescent="0.25">
      <c r="H15957" s="169"/>
    </row>
    <row r="15958" spans="8:8" x14ac:dyDescent="0.25">
      <c r="H15958" s="169"/>
    </row>
    <row r="15959" spans="8:8" x14ac:dyDescent="0.25">
      <c r="H15959" s="169"/>
    </row>
    <row r="15960" spans="8:8" x14ac:dyDescent="0.25">
      <c r="H15960" s="169"/>
    </row>
    <row r="15961" spans="8:8" x14ac:dyDescent="0.25">
      <c r="H15961" s="169"/>
    </row>
    <row r="15962" spans="8:8" x14ac:dyDescent="0.25">
      <c r="H15962" s="169"/>
    </row>
    <row r="15963" spans="8:8" x14ac:dyDescent="0.25">
      <c r="H15963" s="169"/>
    </row>
    <row r="15964" spans="8:8" x14ac:dyDescent="0.25">
      <c r="H15964" s="169"/>
    </row>
    <row r="15965" spans="8:8" x14ac:dyDescent="0.25">
      <c r="H15965" s="169"/>
    </row>
    <row r="15966" spans="8:8" x14ac:dyDescent="0.25">
      <c r="H15966" s="169"/>
    </row>
    <row r="15967" spans="8:8" x14ac:dyDescent="0.25">
      <c r="H15967" s="169"/>
    </row>
    <row r="15968" spans="8:8" x14ac:dyDescent="0.25">
      <c r="H15968" s="169"/>
    </row>
    <row r="15969" spans="8:8" x14ac:dyDescent="0.25">
      <c r="H15969" s="169"/>
    </row>
    <row r="15970" spans="8:8" x14ac:dyDescent="0.25">
      <c r="H15970" s="169"/>
    </row>
    <row r="15971" spans="8:8" x14ac:dyDescent="0.25">
      <c r="H15971" s="169"/>
    </row>
    <row r="15972" spans="8:8" x14ac:dyDescent="0.25">
      <c r="H15972" s="169"/>
    </row>
    <row r="15973" spans="8:8" x14ac:dyDescent="0.25">
      <c r="H15973" s="169"/>
    </row>
    <row r="15974" spans="8:8" x14ac:dyDescent="0.25">
      <c r="H15974" s="169"/>
    </row>
    <row r="15975" spans="8:8" x14ac:dyDescent="0.25">
      <c r="H15975" s="169"/>
    </row>
    <row r="15976" spans="8:8" x14ac:dyDescent="0.25">
      <c r="H15976" s="169"/>
    </row>
    <row r="15977" spans="8:8" x14ac:dyDescent="0.25">
      <c r="H15977" s="169"/>
    </row>
    <row r="15978" spans="8:8" x14ac:dyDescent="0.25">
      <c r="H15978" s="169"/>
    </row>
    <row r="15979" spans="8:8" x14ac:dyDescent="0.25">
      <c r="H15979" s="169"/>
    </row>
    <row r="15980" spans="8:8" x14ac:dyDescent="0.25">
      <c r="H15980" s="169"/>
    </row>
    <row r="15981" spans="8:8" x14ac:dyDescent="0.25">
      <c r="H15981" s="169"/>
    </row>
    <row r="15982" spans="8:8" x14ac:dyDescent="0.25">
      <c r="H15982" s="169"/>
    </row>
    <row r="15983" spans="8:8" x14ac:dyDescent="0.25">
      <c r="H15983" s="169"/>
    </row>
    <row r="15984" spans="8:8" x14ac:dyDescent="0.25">
      <c r="H15984" s="169"/>
    </row>
    <row r="15985" spans="8:8" x14ac:dyDescent="0.25">
      <c r="H15985" s="169"/>
    </row>
    <row r="15986" spans="8:8" x14ac:dyDescent="0.25">
      <c r="H15986" s="169"/>
    </row>
    <row r="15987" spans="8:8" x14ac:dyDescent="0.25">
      <c r="H15987" s="169"/>
    </row>
    <row r="15988" spans="8:8" x14ac:dyDescent="0.25">
      <c r="H15988" s="169"/>
    </row>
    <row r="15989" spans="8:8" x14ac:dyDescent="0.25">
      <c r="H15989" s="169"/>
    </row>
    <row r="15990" spans="8:8" x14ac:dyDescent="0.25">
      <c r="H15990" s="169"/>
    </row>
    <row r="15991" spans="8:8" x14ac:dyDescent="0.25">
      <c r="H15991" s="169"/>
    </row>
    <row r="15992" spans="8:8" x14ac:dyDescent="0.25">
      <c r="H15992" s="169"/>
    </row>
    <row r="15993" spans="8:8" x14ac:dyDescent="0.25">
      <c r="H15993" s="169"/>
    </row>
    <row r="15994" spans="8:8" x14ac:dyDescent="0.25">
      <c r="H15994" s="169"/>
    </row>
    <row r="15995" spans="8:8" x14ac:dyDescent="0.25">
      <c r="H15995" s="169"/>
    </row>
    <row r="15996" spans="8:8" x14ac:dyDescent="0.25">
      <c r="H15996" s="169"/>
    </row>
    <row r="15997" spans="8:8" x14ac:dyDescent="0.25">
      <c r="H15997" s="169"/>
    </row>
    <row r="15998" spans="8:8" x14ac:dyDescent="0.25">
      <c r="H15998" s="169"/>
    </row>
    <row r="15999" spans="8:8" x14ac:dyDescent="0.25">
      <c r="H15999" s="169"/>
    </row>
    <row r="16000" spans="8:8" x14ac:dyDescent="0.25">
      <c r="H16000" s="169"/>
    </row>
    <row r="16001" spans="8:8" x14ac:dyDescent="0.25">
      <c r="H16001" s="169"/>
    </row>
    <row r="16002" spans="8:8" x14ac:dyDescent="0.25">
      <c r="H16002" s="169"/>
    </row>
    <row r="16003" spans="8:8" x14ac:dyDescent="0.25">
      <c r="H16003" s="169"/>
    </row>
    <row r="16004" spans="8:8" x14ac:dyDescent="0.25">
      <c r="H16004" s="169"/>
    </row>
    <row r="16005" spans="8:8" x14ac:dyDescent="0.25">
      <c r="H16005" s="169"/>
    </row>
    <row r="16006" spans="8:8" x14ac:dyDescent="0.25">
      <c r="H16006" s="169"/>
    </row>
    <row r="16007" spans="8:8" x14ac:dyDescent="0.25">
      <c r="H16007" s="169"/>
    </row>
    <row r="16008" spans="8:8" x14ac:dyDescent="0.25">
      <c r="H16008" s="169"/>
    </row>
    <row r="16009" spans="8:8" x14ac:dyDescent="0.25">
      <c r="H16009" s="169"/>
    </row>
    <row r="16010" spans="8:8" x14ac:dyDescent="0.25">
      <c r="H16010" s="169"/>
    </row>
    <row r="16011" spans="8:8" x14ac:dyDescent="0.25">
      <c r="H16011" s="169"/>
    </row>
    <row r="16012" spans="8:8" x14ac:dyDescent="0.25">
      <c r="H16012" s="169"/>
    </row>
    <row r="16013" spans="8:8" x14ac:dyDescent="0.25">
      <c r="H16013" s="169"/>
    </row>
    <row r="16014" spans="8:8" x14ac:dyDescent="0.25">
      <c r="H16014" s="169"/>
    </row>
    <row r="16015" spans="8:8" x14ac:dyDescent="0.25">
      <c r="H16015" s="169"/>
    </row>
    <row r="16016" spans="8:8" x14ac:dyDescent="0.25">
      <c r="H16016" s="169"/>
    </row>
    <row r="16017" spans="8:8" x14ac:dyDescent="0.25">
      <c r="H16017" s="169"/>
    </row>
    <row r="16018" spans="8:8" x14ac:dyDescent="0.25">
      <c r="H16018" s="169"/>
    </row>
    <row r="16019" spans="8:8" x14ac:dyDescent="0.25">
      <c r="H16019" s="169"/>
    </row>
    <row r="16020" spans="8:8" x14ac:dyDescent="0.25">
      <c r="H16020" s="169"/>
    </row>
    <row r="16021" spans="8:8" x14ac:dyDescent="0.25">
      <c r="H16021" s="169"/>
    </row>
    <row r="16022" spans="8:8" x14ac:dyDescent="0.25">
      <c r="H16022" s="169"/>
    </row>
    <row r="16023" spans="8:8" x14ac:dyDescent="0.25">
      <c r="H16023" s="169"/>
    </row>
    <row r="16024" spans="8:8" x14ac:dyDescent="0.25">
      <c r="H16024" s="169"/>
    </row>
    <row r="16025" spans="8:8" x14ac:dyDescent="0.25">
      <c r="H16025" s="169"/>
    </row>
    <row r="16026" spans="8:8" x14ac:dyDescent="0.25">
      <c r="H16026" s="169"/>
    </row>
    <row r="16027" spans="8:8" x14ac:dyDescent="0.25">
      <c r="H16027" s="169"/>
    </row>
    <row r="16028" spans="8:8" x14ac:dyDescent="0.25">
      <c r="H16028" s="169"/>
    </row>
    <row r="16029" spans="8:8" x14ac:dyDescent="0.25">
      <c r="H16029" s="169"/>
    </row>
    <row r="16030" spans="8:8" x14ac:dyDescent="0.25">
      <c r="H16030" s="169"/>
    </row>
    <row r="16031" spans="8:8" x14ac:dyDescent="0.25">
      <c r="H16031" s="169"/>
    </row>
    <row r="16032" spans="8:8" x14ac:dyDescent="0.25">
      <c r="H16032" s="169"/>
    </row>
    <row r="16033" spans="8:8" x14ac:dyDescent="0.25">
      <c r="H16033" s="169"/>
    </row>
    <row r="16034" spans="8:8" x14ac:dyDescent="0.25">
      <c r="H16034" s="169"/>
    </row>
    <row r="16035" spans="8:8" x14ac:dyDescent="0.25">
      <c r="H16035" s="169"/>
    </row>
    <row r="16036" spans="8:8" x14ac:dyDescent="0.25">
      <c r="H16036" s="169"/>
    </row>
    <row r="16037" spans="8:8" x14ac:dyDescent="0.25">
      <c r="H16037" s="169"/>
    </row>
    <row r="16038" spans="8:8" x14ac:dyDescent="0.25">
      <c r="H16038" s="169"/>
    </row>
    <row r="16039" spans="8:8" x14ac:dyDescent="0.25">
      <c r="H16039" s="169"/>
    </row>
    <row r="16040" spans="8:8" x14ac:dyDescent="0.25">
      <c r="H16040" s="169"/>
    </row>
    <row r="16041" spans="8:8" x14ac:dyDescent="0.25">
      <c r="H16041" s="169"/>
    </row>
    <row r="16042" spans="8:8" x14ac:dyDescent="0.25">
      <c r="H16042" s="169"/>
    </row>
    <row r="16043" spans="8:8" x14ac:dyDescent="0.25">
      <c r="H16043" s="169"/>
    </row>
    <row r="16044" spans="8:8" x14ac:dyDescent="0.25">
      <c r="H16044" s="169"/>
    </row>
    <row r="16045" spans="8:8" x14ac:dyDescent="0.25">
      <c r="H16045" s="169"/>
    </row>
    <row r="16046" spans="8:8" x14ac:dyDescent="0.25">
      <c r="H16046" s="169"/>
    </row>
    <row r="16047" spans="8:8" x14ac:dyDescent="0.25">
      <c r="H16047" s="169"/>
    </row>
    <row r="16048" spans="8:8" x14ac:dyDescent="0.25">
      <c r="H16048" s="169"/>
    </row>
    <row r="16049" spans="8:8" x14ac:dyDescent="0.25">
      <c r="H16049" s="169"/>
    </row>
    <row r="16050" spans="8:8" x14ac:dyDescent="0.25">
      <c r="H16050" s="169"/>
    </row>
    <row r="16051" spans="8:8" x14ac:dyDescent="0.25">
      <c r="H16051" s="169"/>
    </row>
    <row r="16052" spans="8:8" x14ac:dyDescent="0.25">
      <c r="H16052" s="169"/>
    </row>
    <row r="16053" spans="8:8" x14ac:dyDescent="0.25">
      <c r="H16053" s="169"/>
    </row>
    <row r="16054" spans="8:8" x14ac:dyDescent="0.25">
      <c r="H16054" s="169"/>
    </row>
    <row r="16055" spans="8:8" x14ac:dyDescent="0.25">
      <c r="H16055" s="169"/>
    </row>
    <row r="16056" spans="8:8" x14ac:dyDescent="0.25">
      <c r="H16056" s="169"/>
    </row>
    <row r="16057" spans="8:8" x14ac:dyDescent="0.25">
      <c r="H16057" s="169"/>
    </row>
    <row r="16058" spans="8:8" x14ac:dyDescent="0.25">
      <c r="H16058" s="169"/>
    </row>
    <row r="16059" spans="8:8" x14ac:dyDescent="0.25">
      <c r="H16059" s="169"/>
    </row>
    <row r="16060" spans="8:8" x14ac:dyDescent="0.25">
      <c r="H16060" s="169"/>
    </row>
    <row r="16061" spans="8:8" x14ac:dyDescent="0.25">
      <c r="H16061" s="169"/>
    </row>
    <row r="16062" spans="8:8" x14ac:dyDescent="0.25">
      <c r="H16062" s="169"/>
    </row>
    <row r="16063" spans="8:8" x14ac:dyDescent="0.25">
      <c r="H16063" s="169"/>
    </row>
    <row r="16064" spans="8:8" x14ac:dyDescent="0.25">
      <c r="H16064" s="169"/>
    </row>
    <row r="16065" spans="8:8" x14ac:dyDescent="0.25">
      <c r="H16065" s="169"/>
    </row>
    <row r="16066" spans="8:8" x14ac:dyDescent="0.25">
      <c r="H16066" s="169"/>
    </row>
    <row r="16067" spans="8:8" x14ac:dyDescent="0.25">
      <c r="H16067" s="169"/>
    </row>
    <row r="16068" spans="8:8" x14ac:dyDescent="0.25">
      <c r="H16068" s="169"/>
    </row>
    <row r="16069" spans="8:8" x14ac:dyDescent="0.25">
      <c r="H16069" s="169"/>
    </row>
    <row r="16070" spans="8:8" x14ac:dyDescent="0.25">
      <c r="H16070" s="169"/>
    </row>
    <row r="16071" spans="8:8" x14ac:dyDescent="0.25">
      <c r="H16071" s="169"/>
    </row>
    <row r="16072" spans="8:8" x14ac:dyDescent="0.25">
      <c r="H16072" s="169"/>
    </row>
    <row r="16073" spans="8:8" x14ac:dyDescent="0.25">
      <c r="H16073" s="169"/>
    </row>
    <row r="16074" spans="8:8" x14ac:dyDescent="0.25">
      <c r="H16074" s="169"/>
    </row>
    <row r="16075" spans="8:8" x14ac:dyDescent="0.25">
      <c r="H16075" s="169"/>
    </row>
    <row r="16076" spans="8:8" x14ac:dyDescent="0.25">
      <c r="H16076" s="169"/>
    </row>
    <row r="16077" spans="8:8" x14ac:dyDescent="0.25">
      <c r="H16077" s="169"/>
    </row>
    <row r="16078" spans="8:8" x14ac:dyDescent="0.25">
      <c r="H16078" s="169"/>
    </row>
    <row r="16079" spans="8:8" x14ac:dyDescent="0.25">
      <c r="H16079" s="169"/>
    </row>
    <row r="16080" spans="8:8" x14ac:dyDescent="0.25">
      <c r="H16080" s="169"/>
    </row>
    <row r="16081" spans="8:8" x14ac:dyDescent="0.25">
      <c r="H16081" s="169"/>
    </row>
    <row r="16082" spans="8:8" x14ac:dyDescent="0.25">
      <c r="H16082" s="169"/>
    </row>
    <row r="16083" spans="8:8" x14ac:dyDescent="0.25">
      <c r="H16083" s="169"/>
    </row>
    <row r="16084" spans="8:8" x14ac:dyDescent="0.25">
      <c r="H16084" s="169"/>
    </row>
    <row r="16085" spans="8:8" x14ac:dyDescent="0.25">
      <c r="H16085" s="169"/>
    </row>
    <row r="16086" spans="8:8" x14ac:dyDescent="0.25">
      <c r="H16086" s="169"/>
    </row>
    <row r="16087" spans="8:8" x14ac:dyDescent="0.25">
      <c r="H16087" s="169"/>
    </row>
    <row r="16088" spans="8:8" x14ac:dyDescent="0.25">
      <c r="H16088" s="169"/>
    </row>
    <row r="16089" spans="8:8" x14ac:dyDescent="0.25">
      <c r="H16089" s="169"/>
    </row>
    <row r="16090" spans="8:8" x14ac:dyDescent="0.25">
      <c r="H16090" s="169"/>
    </row>
    <row r="16091" spans="8:8" x14ac:dyDescent="0.25">
      <c r="H16091" s="169"/>
    </row>
    <row r="16092" spans="8:8" x14ac:dyDescent="0.25">
      <c r="H16092" s="169"/>
    </row>
    <row r="16093" spans="8:8" x14ac:dyDescent="0.25">
      <c r="H16093" s="169"/>
    </row>
    <row r="16094" spans="8:8" x14ac:dyDescent="0.25">
      <c r="H16094" s="169"/>
    </row>
    <row r="16095" spans="8:8" x14ac:dyDescent="0.25">
      <c r="H16095" s="169"/>
    </row>
    <row r="16096" spans="8:8" x14ac:dyDescent="0.25">
      <c r="H16096" s="169"/>
    </row>
    <row r="16097" spans="8:8" x14ac:dyDescent="0.25">
      <c r="H16097" s="169"/>
    </row>
    <row r="16098" spans="8:8" x14ac:dyDescent="0.25">
      <c r="H16098" s="169"/>
    </row>
    <row r="16099" spans="8:8" x14ac:dyDescent="0.25">
      <c r="H16099" s="169"/>
    </row>
    <row r="16100" spans="8:8" x14ac:dyDescent="0.25">
      <c r="H16100" s="169"/>
    </row>
    <row r="16101" spans="8:8" x14ac:dyDescent="0.25">
      <c r="H16101" s="169"/>
    </row>
    <row r="16102" spans="8:8" x14ac:dyDescent="0.25">
      <c r="H16102" s="169"/>
    </row>
    <row r="16103" spans="8:8" x14ac:dyDescent="0.25">
      <c r="H16103" s="169"/>
    </row>
    <row r="16104" spans="8:8" x14ac:dyDescent="0.25">
      <c r="H16104" s="169"/>
    </row>
    <row r="16105" spans="8:8" x14ac:dyDescent="0.25">
      <c r="H16105" s="169"/>
    </row>
    <row r="16106" spans="8:8" x14ac:dyDescent="0.25">
      <c r="H16106" s="169"/>
    </row>
    <row r="16107" spans="8:8" x14ac:dyDescent="0.25">
      <c r="H16107" s="169"/>
    </row>
    <row r="16108" spans="8:8" x14ac:dyDescent="0.25">
      <c r="H16108" s="169"/>
    </row>
    <row r="16109" spans="8:8" x14ac:dyDescent="0.25">
      <c r="H16109" s="169"/>
    </row>
    <row r="16110" spans="8:8" x14ac:dyDescent="0.25">
      <c r="H16110" s="169"/>
    </row>
    <row r="16111" spans="8:8" x14ac:dyDescent="0.25">
      <c r="H16111" s="169"/>
    </row>
    <row r="16112" spans="8:8" x14ac:dyDescent="0.25">
      <c r="H16112" s="169"/>
    </row>
    <row r="16113" spans="8:8" x14ac:dyDescent="0.25">
      <c r="H16113" s="169"/>
    </row>
    <row r="16114" spans="8:8" x14ac:dyDescent="0.25">
      <c r="H16114" s="169"/>
    </row>
    <row r="16115" spans="8:8" x14ac:dyDescent="0.25">
      <c r="H16115" s="169"/>
    </row>
    <row r="16116" spans="8:8" x14ac:dyDescent="0.25">
      <c r="H16116" s="169"/>
    </row>
    <row r="16117" spans="8:8" x14ac:dyDescent="0.25">
      <c r="H16117" s="169"/>
    </row>
    <row r="16118" spans="8:8" x14ac:dyDescent="0.25">
      <c r="H16118" s="169"/>
    </row>
    <row r="16119" spans="8:8" x14ac:dyDescent="0.25">
      <c r="H16119" s="169"/>
    </row>
    <row r="16120" spans="8:8" x14ac:dyDescent="0.25">
      <c r="H16120" s="169"/>
    </row>
    <row r="16121" spans="8:8" x14ac:dyDescent="0.25">
      <c r="H16121" s="169"/>
    </row>
    <row r="16122" spans="8:8" x14ac:dyDescent="0.25">
      <c r="H16122" s="169"/>
    </row>
    <row r="16123" spans="8:8" x14ac:dyDescent="0.25">
      <c r="H16123" s="169"/>
    </row>
    <row r="16124" spans="8:8" x14ac:dyDescent="0.25">
      <c r="H16124" s="169"/>
    </row>
    <row r="16125" spans="8:8" x14ac:dyDescent="0.25">
      <c r="H16125" s="169"/>
    </row>
    <row r="16126" spans="8:8" x14ac:dyDescent="0.25">
      <c r="H16126" s="169"/>
    </row>
    <row r="16127" spans="8:8" x14ac:dyDescent="0.25">
      <c r="H16127" s="169"/>
    </row>
    <row r="16128" spans="8:8" x14ac:dyDescent="0.25">
      <c r="H16128" s="169"/>
    </row>
    <row r="16129" spans="8:8" x14ac:dyDescent="0.25">
      <c r="H16129" s="169"/>
    </row>
    <row r="16130" spans="8:8" x14ac:dyDescent="0.25">
      <c r="H16130" s="169"/>
    </row>
    <row r="16131" spans="8:8" x14ac:dyDescent="0.25">
      <c r="H16131" s="169"/>
    </row>
    <row r="16132" spans="8:8" x14ac:dyDescent="0.25">
      <c r="H16132" s="169"/>
    </row>
    <row r="16133" spans="8:8" x14ac:dyDescent="0.25">
      <c r="H16133" s="169"/>
    </row>
    <row r="16134" spans="8:8" x14ac:dyDescent="0.25">
      <c r="H16134" s="169"/>
    </row>
    <row r="16135" spans="8:8" x14ac:dyDescent="0.25">
      <c r="H16135" s="169"/>
    </row>
    <row r="16136" spans="8:8" x14ac:dyDescent="0.25">
      <c r="H16136" s="169"/>
    </row>
    <row r="16137" spans="8:8" x14ac:dyDescent="0.25">
      <c r="H16137" s="169"/>
    </row>
    <row r="16138" spans="8:8" x14ac:dyDescent="0.25">
      <c r="H16138" s="169"/>
    </row>
    <row r="16139" spans="8:8" x14ac:dyDescent="0.25">
      <c r="H16139" s="169"/>
    </row>
    <row r="16140" spans="8:8" x14ac:dyDescent="0.25">
      <c r="H16140" s="169"/>
    </row>
    <row r="16141" spans="8:8" x14ac:dyDescent="0.25">
      <c r="H16141" s="169"/>
    </row>
    <row r="16142" spans="8:8" x14ac:dyDescent="0.25">
      <c r="H16142" s="169"/>
    </row>
    <row r="16143" spans="8:8" x14ac:dyDescent="0.25">
      <c r="H16143" s="169"/>
    </row>
    <row r="16144" spans="8:8" x14ac:dyDescent="0.25">
      <c r="H16144" s="169"/>
    </row>
    <row r="16145" spans="8:8" x14ac:dyDescent="0.25">
      <c r="H16145" s="169"/>
    </row>
    <row r="16146" spans="8:8" x14ac:dyDescent="0.25">
      <c r="H16146" s="169"/>
    </row>
    <row r="16147" spans="8:8" x14ac:dyDescent="0.25">
      <c r="H16147" s="169"/>
    </row>
    <row r="16148" spans="8:8" x14ac:dyDescent="0.25">
      <c r="H16148" s="169"/>
    </row>
    <row r="16149" spans="8:8" x14ac:dyDescent="0.25">
      <c r="H16149" s="169"/>
    </row>
    <row r="16150" spans="8:8" x14ac:dyDescent="0.25">
      <c r="H16150" s="169"/>
    </row>
    <row r="16151" spans="8:8" x14ac:dyDescent="0.25">
      <c r="H16151" s="169"/>
    </row>
    <row r="16152" spans="8:8" x14ac:dyDescent="0.25">
      <c r="H16152" s="169"/>
    </row>
    <row r="16153" spans="8:8" x14ac:dyDescent="0.25">
      <c r="H16153" s="169"/>
    </row>
    <row r="16154" spans="8:8" x14ac:dyDescent="0.25">
      <c r="H16154" s="169"/>
    </row>
    <row r="16155" spans="8:8" x14ac:dyDescent="0.25">
      <c r="H16155" s="169"/>
    </row>
    <row r="16156" spans="8:8" x14ac:dyDescent="0.25">
      <c r="H16156" s="169"/>
    </row>
    <row r="16157" spans="8:8" x14ac:dyDescent="0.25">
      <c r="H16157" s="169"/>
    </row>
    <row r="16158" spans="8:8" x14ac:dyDescent="0.25">
      <c r="H16158" s="169"/>
    </row>
    <row r="16159" spans="8:8" x14ac:dyDescent="0.25">
      <c r="H16159" s="169"/>
    </row>
    <row r="16160" spans="8:8" x14ac:dyDescent="0.25">
      <c r="H16160" s="169"/>
    </row>
    <row r="16161" spans="8:8" x14ac:dyDescent="0.25">
      <c r="H16161" s="169"/>
    </row>
    <row r="16162" spans="8:8" x14ac:dyDescent="0.25">
      <c r="H16162" s="169"/>
    </row>
    <row r="16163" spans="8:8" x14ac:dyDescent="0.25">
      <c r="H16163" s="169"/>
    </row>
    <row r="16164" spans="8:8" x14ac:dyDescent="0.25">
      <c r="H16164" s="169"/>
    </row>
    <row r="16165" spans="8:8" x14ac:dyDescent="0.25">
      <c r="H16165" s="169"/>
    </row>
    <row r="16166" spans="8:8" x14ac:dyDescent="0.25">
      <c r="H16166" s="169"/>
    </row>
    <row r="16167" spans="8:8" x14ac:dyDescent="0.25">
      <c r="H16167" s="169"/>
    </row>
    <row r="16168" spans="8:8" x14ac:dyDescent="0.25">
      <c r="H16168" s="169"/>
    </row>
    <row r="16169" spans="8:8" x14ac:dyDescent="0.25">
      <c r="H16169" s="169"/>
    </row>
    <row r="16170" spans="8:8" x14ac:dyDescent="0.25">
      <c r="H16170" s="169"/>
    </row>
    <row r="16171" spans="8:8" x14ac:dyDescent="0.25">
      <c r="H16171" s="169"/>
    </row>
    <row r="16172" spans="8:8" x14ac:dyDescent="0.25">
      <c r="H16172" s="169"/>
    </row>
    <row r="16173" spans="8:8" x14ac:dyDescent="0.25">
      <c r="H16173" s="169"/>
    </row>
    <row r="16174" spans="8:8" x14ac:dyDescent="0.25">
      <c r="H16174" s="169"/>
    </row>
    <row r="16175" spans="8:8" x14ac:dyDescent="0.25">
      <c r="H16175" s="169"/>
    </row>
    <row r="16176" spans="8:8" x14ac:dyDescent="0.25">
      <c r="H16176" s="169"/>
    </row>
    <row r="16177" spans="8:8" x14ac:dyDescent="0.25">
      <c r="H16177" s="169"/>
    </row>
    <row r="16178" spans="8:8" x14ac:dyDescent="0.25">
      <c r="H16178" s="169"/>
    </row>
    <row r="16179" spans="8:8" x14ac:dyDescent="0.25">
      <c r="H16179" s="169"/>
    </row>
    <row r="16180" spans="8:8" x14ac:dyDescent="0.25">
      <c r="H16180" s="169"/>
    </row>
    <row r="16181" spans="8:8" x14ac:dyDescent="0.25">
      <c r="H16181" s="169"/>
    </row>
    <row r="16182" spans="8:8" x14ac:dyDescent="0.25">
      <c r="H16182" s="169"/>
    </row>
    <row r="16183" spans="8:8" x14ac:dyDescent="0.25">
      <c r="H16183" s="169"/>
    </row>
    <row r="16184" spans="8:8" x14ac:dyDescent="0.25">
      <c r="H16184" s="169"/>
    </row>
    <row r="16185" spans="8:8" x14ac:dyDescent="0.25">
      <c r="H16185" s="169"/>
    </row>
    <row r="16186" spans="8:8" x14ac:dyDescent="0.25">
      <c r="H16186" s="169"/>
    </row>
    <row r="16187" spans="8:8" x14ac:dyDescent="0.25">
      <c r="H16187" s="169"/>
    </row>
    <row r="16188" spans="8:8" x14ac:dyDescent="0.25">
      <c r="H16188" s="169"/>
    </row>
    <row r="16189" spans="8:8" x14ac:dyDescent="0.25">
      <c r="H16189" s="169"/>
    </row>
    <row r="16190" spans="8:8" x14ac:dyDescent="0.25">
      <c r="H16190" s="169"/>
    </row>
    <row r="16191" spans="8:8" x14ac:dyDescent="0.25">
      <c r="H16191" s="169"/>
    </row>
    <row r="16192" spans="8:8" x14ac:dyDescent="0.25">
      <c r="H16192" s="169"/>
    </row>
    <row r="16193" spans="8:8" x14ac:dyDescent="0.25">
      <c r="H16193" s="169"/>
    </row>
    <row r="16194" spans="8:8" x14ac:dyDescent="0.25">
      <c r="H16194" s="169"/>
    </row>
    <row r="16195" spans="8:8" x14ac:dyDescent="0.25">
      <c r="H16195" s="169"/>
    </row>
    <row r="16196" spans="8:8" x14ac:dyDescent="0.25">
      <c r="H16196" s="169"/>
    </row>
    <row r="16197" spans="8:8" x14ac:dyDescent="0.25">
      <c r="H16197" s="169"/>
    </row>
    <row r="16198" spans="8:8" x14ac:dyDescent="0.25">
      <c r="H16198" s="169"/>
    </row>
    <row r="16199" spans="8:8" x14ac:dyDescent="0.25">
      <c r="H16199" s="169"/>
    </row>
    <row r="16200" spans="8:8" x14ac:dyDescent="0.25">
      <c r="H16200" s="169"/>
    </row>
    <row r="16201" spans="8:8" x14ac:dyDescent="0.25">
      <c r="H16201" s="169"/>
    </row>
    <row r="16202" spans="8:8" x14ac:dyDescent="0.25">
      <c r="H16202" s="169"/>
    </row>
    <row r="16203" spans="8:8" x14ac:dyDescent="0.25">
      <c r="H16203" s="169"/>
    </row>
    <row r="16204" spans="8:8" x14ac:dyDescent="0.25">
      <c r="H16204" s="169"/>
    </row>
    <row r="16205" spans="8:8" x14ac:dyDescent="0.25">
      <c r="H16205" s="169"/>
    </row>
    <row r="16206" spans="8:8" x14ac:dyDescent="0.25">
      <c r="H16206" s="169"/>
    </row>
    <row r="16207" spans="8:8" x14ac:dyDescent="0.25">
      <c r="H16207" s="169"/>
    </row>
    <row r="16208" spans="8:8" x14ac:dyDescent="0.25">
      <c r="H16208" s="169"/>
    </row>
    <row r="16209" spans="8:8" x14ac:dyDescent="0.25">
      <c r="H16209" s="169"/>
    </row>
    <row r="16210" spans="8:8" x14ac:dyDescent="0.25">
      <c r="H16210" s="169"/>
    </row>
    <row r="16211" spans="8:8" x14ac:dyDescent="0.25">
      <c r="H16211" s="169"/>
    </row>
    <row r="16212" spans="8:8" x14ac:dyDescent="0.25">
      <c r="H16212" s="169"/>
    </row>
    <row r="16213" spans="8:8" x14ac:dyDescent="0.25">
      <c r="H16213" s="169"/>
    </row>
    <row r="16214" spans="8:8" x14ac:dyDescent="0.25">
      <c r="H16214" s="169"/>
    </row>
    <row r="16215" spans="8:8" x14ac:dyDescent="0.25">
      <c r="H16215" s="169"/>
    </row>
    <row r="16216" spans="8:8" x14ac:dyDescent="0.25">
      <c r="H16216" s="169"/>
    </row>
    <row r="16217" spans="8:8" x14ac:dyDescent="0.25">
      <c r="H16217" s="169"/>
    </row>
    <row r="16218" spans="8:8" x14ac:dyDescent="0.25">
      <c r="H16218" s="169"/>
    </row>
    <row r="16219" spans="8:8" x14ac:dyDescent="0.25">
      <c r="H16219" s="169"/>
    </row>
    <row r="16220" spans="8:8" x14ac:dyDescent="0.25">
      <c r="H16220" s="169"/>
    </row>
    <row r="16221" spans="8:8" x14ac:dyDescent="0.25">
      <c r="H16221" s="169"/>
    </row>
    <row r="16222" spans="8:8" x14ac:dyDescent="0.25">
      <c r="H16222" s="169"/>
    </row>
    <row r="16223" spans="8:8" x14ac:dyDescent="0.25">
      <c r="H16223" s="169"/>
    </row>
    <row r="16224" spans="8:8" x14ac:dyDescent="0.25">
      <c r="H16224" s="169"/>
    </row>
    <row r="16225" spans="8:8" x14ac:dyDescent="0.25">
      <c r="H16225" s="169"/>
    </row>
    <row r="16226" spans="8:8" x14ac:dyDescent="0.25">
      <c r="H16226" s="169"/>
    </row>
    <row r="16227" spans="8:8" x14ac:dyDescent="0.25">
      <c r="H16227" s="169"/>
    </row>
    <row r="16228" spans="8:8" x14ac:dyDescent="0.25">
      <c r="H16228" s="169"/>
    </row>
    <row r="16229" spans="8:8" x14ac:dyDescent="0.25">
      <c r="H16229" s="169"/>
    </row>
    <row r="16230" spans="8:8" x14ac:dyDescent="0.25">
      <c r="H16230" s="169"/>
    </row>
    <row r="16231" spans="8:8" x14ac:dyDescent="0.25">
      <c r="H16231" s="169"/>
    </row>
    <row r="16232" spans="8:8" x14ac:dyDescent="0.25">
      <c r="H16232" s="169"/>
    </row>
    <row r="16233" spans="8:8" x14ac:dyDescent="0.25">
      <c r="H16233" s="169"/>
    </row>
    <row r="16234" spans="8:8" x14ac:dyDescent="0.25">
      <c r="H16234" s="169"/>
    </row>
    <row r="16235" spans="8:8" x14ac:dyDescent="0.25">
      <c r="H16235" s="169"/>
    </row>
    <row r="16236" spans="8:8" x14ac:dyDescent="0.25">
      <c r="H16236" s="169"/>
    </row>
    <row r="16237" spans="8:8" x14ac:dyDescent="0.25">
      <c r="H16237" s="169"/>
    </row>
    <row r="16238" spans="8:8" x14ac:dyDescent="0.25">
      <c r="H16238" s="169"/>
    </row>
    <row r="16239" spans="8:8" x14ac:dyDescent="0.25">
      <c r="H16239" s="169"/>
    </row>
    <row r="16240" spans="8:8" x14ac:dyDescent="0.25">
      <c r="H16240" s="169"/>
    </row>
    <row r="16241" spans="8:8" x14ac:dyDescent="0.25">
      <c r="H16241" s="169"/>
    </row>
    <row r="16242" spans="8:8" x14ac:dyDescent="0.25">
      <c r="H16242" s="169"/>
    </row>
    <row r="16243" spans="8:8" x14ac:dyDescent="0.25">
      <c r="H16243" s="169"/>
    </row>
    <row r="16244" spans="8:8" x14ac:dyDescent="0.25">
      <c r="H16244" s="169"/>
    </row>
    <row r="16245" spans="8:8" x14ac:dyDescent="0.25">
      <c r="H16245" s="169"/>
    </row>
    <row r="16246" spans="8:8" x14ac:dyDescent="0.25">
      <c r="H16246" s="169"/>
    </row>
    <row r="16247" spans="8:8" x14ac:dyDescent="0.25">
      <c r="H16247" s="169"/>
    </row>
    <row r="16248" spans="8:8" x14ac:dyDescent="0.25">
      <c r="H16248" s="169"/>
    </row>
    <row r="16249" spans="8:8" x14ac:dyDescent="0.25">
      <c r="H16249" s="169"/>
    </row>
    <row r="16250" spans="8:8" x14ac:dyDescent="0.25">
      <c r="H16250" s="169"/>
    </row>
    <row r="16251" spans="8:8" x14ac:dyDescent="0.25">
      <c r="H16251" s="169"/>
    </row>
    <row r="16252" spans="8:8" x14ac:dyDescent="0.25">
      <c r="H16252" s="169"/>
    </row>
    <row r="16253" spans="8:8" x14ac:dyDescent="0.25">
      <c r="H16253" s="169"/>
    </row>
    <row r="16254" spans="8:8" x14ac:dyDescent="0.25">
      <c r="H16254" s="169"/>
    </row>
    <row r="16255" spans="8:8" x14ac:dyDescent="0.25">
      <c r="H16255" s="169"/>
    </row>
    <row r="16256" spans="8:8" x14ac:dyDescent="0.25">
      <c r="H16256" s="169"/>
    </row>
    <row r="16257" spans="8:8" x14ac:dyDescent="0.25">
      <c r="H16257" s="169"/>
    </row>
    <row r="16258" spans="8:8" x14ac:dyDescent="0.25">
      <c r="H16258" s="169"/>
    </row>
    <row r="16259" spans="8:8" x14ac:dyDescent="0.25">
      <c r="H16259" s="169"/>
    </row>
    <row r="16260" spans="8:8" x14ac:dyDescent="0.25">
      <c r="H16260" s="169"/>
    </row>
    <row r="16261" spans="8:8" x14ac:dyDescent="0.25">
      <c r="H16261" s="169"/>
    </row>
    <row r="16262" spans="8:8" x14ac:dyDescent="0.25">
      <c r="H16262" s="169"/>
    </row>
    <row r="16263" spans="8:8" x14ac:dyDescent="0.25">
      <c r="H16263" s="169"/>
    </row>
    <row r="16264" spans="8:8" x14ac:dyDescent="0.25">
      <c r="H16264" s="169"/>
    </row>
    <row r="16265" spans="8:8" x14ac:dyDescent="0.25">
      <c r="H16265" s="169"/>
    </row>
    <row r="16266" spans="8:8" x14ac:dyDescent="0.25">
      <c r="H16266" s="169"/>
    </row>
    <row r="16267" spans="8:8" x14ac:dyDescent="0.25">
      <c r="H16267" s="169"/>
    </row>
    <row r="16268" spans="8:8" x14ac:dyDescent="0.25">
      <c r="H16268" s="169"/>
    </row>
    <row r="16269" spans="8:8" x14ac:dyDescent="0.25">
      <c r="H16269" s="169"/>
    </row>
    <row r="16270" spans="8:8" x14ac:dyDescent="0.25">
      <c r="H16270" s="169"/>
    </row>
    <row r="16271" spans="8:8" x14ac:dyDescent="0.25">
      <c r="H16271" s="169"/>
    </row>
    <row r="16272" spans="8:8" x14ac:dyDescent="0.25">
      <c r="H16272" s="169"/>
    </row>
    <row r="16273" spans="8:8" x14ac:dyDescent="0.25">
      <c r="H16273" s="169"/>
    </row>
    <row r="16274" spans="8:8" x14ac:dyDescent="0.25">
      <c r="H16274" s="169"/>
    </row>
    <row r="16275" spans="8:8" x14ac:dyDescent="0.25">
      <c r="H16275" s="169"/>
    </row>
    <row r="16276" spans="8:8" x14ac:dyDescent="0.25">
      <c r="H16276" s="169"/>
    </row>
    <row r="16277" spans="8:8" x14ac:dyDescent="0.25">
      <c r="H16277" s="169"/>
    </row>
    <row r="16278" spans="8:8" x14ac:dyDescent="0.25">
      <c r="H16278" s="169"/>
    </row>
    <row r="16279" spans="8:8" x14ac:dyDescent="0.25">
      <c r="H16279" s="169"/>
    </row>
    <row r="16280" spans="8:8" x14ac:dyDescent="0.25">
      <c r="H16280" s="169"/>
    </row>
    <row r="16281" spans="8:8" x14ac:dyDescent="0.25">
      <c r="H16281" s="169"/>
    </row>
    <row r="16282" spans="8:8" x14ac:dyDescent="0.25">
      <c r="H16282" s="169"/>
    </row>
    <row r="16283" spans="8:8" x14ac:dyDescent="0.25">
      <c r="H16283" s="169"/>
    </row>
    <row r="16284" spans="8:8" x14ac:dyDescent="0.25">
      <c r="H16284" s="169"/>
    </row>
    <row r="16285" spans="8:8" x14ac:dyDescent="0.25">
      <c r="H16285" s="169"/>
    </row>
    <row r="16286" spans="8:8" x14ac:dyDescent="0.25">
      <c r="H16286" s="169"/>
    </row>
    <row r="16287" spans="8:8" x14ac:dyDescent="0.25">
      <c r="H16287" s="169"/>
    </row>
    <row r="16288" spans="8:8" x14ac:dyDescent="0.25">
      <c r="H16288" s="169"/>
    </row>
    <row r="16289" spans="8:8" x14ac:dyDescent="0.25">
      <c r="H16289" s="169"/>
    </row>
    <row r="16290" spans="8:8" x14ac:dyDescent="0.25">
      <c r="H16290" s="169"/>
    </row>
    <row r="16291" spans="8:8" x14ac:dyDescent="0.25">
      <c r="H16291" s="169"/>
    </row>
    <row r="16292" spans="8:8" x14ac:dyDescent="0.25">
      <c r="H16292" s="169"/>
    </row>
    <row r="16293" spans="8:8" x14ac:dyDescent="0.25">
      <c r="H16293" s="169"/>
    </row>
    <row r="16294" spans="8:8" x14ac:dyDescent="0.25">
      <c r="H16294" s="169"/>
    </row>
    <row r="16295" spans="8:8" x14ac:dyDescent="0.25">
      <c r="H16295" s="169"/>
    </row>
    <row r="16296" spans="8:8" x14ac:dyDescent="0.25">
      <c r="H16296" s="169"/>
    </row>
    <row r="16297" spans="8:8" x14ac:dyDescent="0.25">
      <c r="H16297" s="169"/>
    </row>
    <row r="16298" spans="8:8" x14ac:dyDescent="0.25">
      <c r="H16298" s="169"/>
    </row>
    <row r="16299" spans="8:8" x14ac:dyDescent="0.25">
      <c r="H16299" s="169"/>
    </row>
    <row r="16300" spans="8:8" x14ac:dyDescent="0.25">
      <c r="H16300" s="169"/>
    </row>
    <row r="16301" spans="8:8" x14ac:dyDescent="0.25">
      <c r="H16301" s="169"/>
    </row>
    <row r="16302" spans="8:8" x14ac:dyDescent="0.25">
      <c r="H16302" s="169"/>
    </row>
    <row r="16303" spans="8:8" x14ac:dyDescent="0.25">
      <c r="H16303" s="169"/>
    </row>
    <row r="16304" spans="8:8" x14ac:dyDescent="0.25">
      <c r="H16304" s="169"/>
    </row>
    <row r="16305" spans="8:8" x14ac:dyDescent="0.25">
      <c r="H16305" s="169"/>
    </row>
    <row r="16306" spans="8:8" x14ac:dyDescent="0.25">
      <c r="H16306" s="169"/>
    </row>
    <row r="16307" spans="8:8" x14ac:dyDescent="0.25">
      <c r="H16307" s="169"/>
    </row>
    <row r="16308" spans="8:8" x14ac:dyDescent="0.25">
      <c r="H16308" s="169"/>
    </row>
    <row r="16309" spans="8:8" x14ac:dyDescent="0.25">
      <c r="H16309" s="169"/>
    </row>
    <row r="16310" spans="8:8" x14ac:dyDescent="0.25">
      <c r="H16310" s="169"/>
    </row>
    <row r="16311" spans="8:8" x14ac:dyDescent="0.25">
      <c r="H16311" s="169"/>
    </row>
    <row r="16312" spans="8:8" x14ac:dyDescent="0.25">
      <c r="H16312" s="169"/>
    </row>
    <row r="16313" spans="8:8" x14ac:dyDescent="0.25">
      <c r="H16313" s="169"/>
    </row>
    <row r="16314" spans="8:8" x14ac:dyDescent="0.25">
      <c r="H16314" s="169"/>
    </row>
    <row r="16315" spans="8:8" x14ac:dyDescent="0.25">
      <c r="H16315" s="169"/>
    </row>
    <row r="16316" spans="8:8" x14ac:dyDescent="0.25">
      <c r="H16316" s="169"/>
    </row>
    <row r="16317" spans="8:8" x14ac:dyDescent="0.25">
      <c r="H16317" s="169"/>
    </row>
    <row r="16318" spans="8:8" x14ac:dyDescent="0.25">
      <c r="H16318" s="169"/>
    </row>
    <row r="16319" spans="8:8" x14ac:dyDescent="0.25">
      <c r="H16319" s="169"/>
    </row>
    <row r="16320" spans="8:8" x14ac:dyDescent="0.25">
      <c r="H16320" s="169"/>
    </row>
    <row r="16321" spans="8:8" x14ac:dyDescent="0.25">
      <c r="H16321" s="169"/>
    </row>
    <row r="16322" spans="8:8" x14ac:dyDescent="0.25">
      <c r="H16322" s="169"/>
    </row>
    <row r="16323" spans="8:8" x14ac:dyDescent="0.25">
      <c r="H16323" s="169"/>
    </row>
    <row r="16324" spans="8:8" x14ac:dyDescent="0.25">
      <c r="H16324" s="169"/>
    </row>
    <row r="16325" spans="8:8" x14ac:dyDescent="0.25">
      <c r="H16325" s="169"/>
    </row>
    <row r="16326" spans="8:8" x14ac:dyDescent="0.25">
      <c r="H16326" s="169"/>
    </row>
    <row r="16327" spans="8:8" x14ac:dyDescent="0.25">
      <c r="H16327" s="169"/>
    </row>
    <row r="16328" spans="8:8" x14ac:dyDescent="0.25">
      <c r="H16328" s="169"/>
    </row>
    <row r="16329" spans="8:8" x14ac:dyDescent="0.25">
      <c r="H16329" s="169"/>
    </row>
    <row r="16330" spans="8:8" x14ac:dyDescent="0.25">
      <c r="H16330" s="169"/>
    </row>
    <row r="16331" spans="8:8" x14ac:dyDescent="0.25">
      <c r="H16331" s="169"/>
    </row>
    <row r="16332" spans="8:8" x14ac:dyDescent="0.25">
      <c r="H16332" s="169"/>
    </row>
    <row r="16333" spans="8:8" x14ac:dyDescent="0.25">
      <c r="H16333" s="169"/>
    </row>
    <row r="16334" spans="8:8" x14ac:dyDescent="0.25">
      <c r="H16334" s="169"/>
    </row>
    <row r="16335" spans="8:8" x14ac:dyDescent="0.25">
      <c r="H16335" s="169"/>
    </row>
    <row r="16336" spans="8:8" x14ac:dyDescent="0.25">
      <c r="H16336" s="169"/>
    </row>
    <row r="16337" spans="8:8" x14ac:dyDescent="0.25">
      <c r="H16337" s="169"/>
    </row>
    <row r="16338" spans="8:8" x14ac:dyDescent="0.25">
      <c r="H16338" s="169"/>
    </row>
    <row r="16339" spans="8:8" x14ac:dyDescent="0.25">
      <c r="H16339" s="169"/>
    </row>
    <row r="16340" spans="8:8" x14ac:dyDescent="0.25">
      <c r="H16340" s="169"/>
    </row>
    <row r="16341" spans="8:8" x14ac:dyDescent="0.25">
      <c r="H16341" s="169"/>
    </row>
    <row r="16342" spans="8:8" x14ac:dyDescent="0.25">
      <c r="H16342" s="169"/>
    </row>
    <row r="16343" spans="8:8" x14ac:dyDescent="0.25">
      <c r="H16343" s="169"/>
    </row>
    <row r="16344" spans="8:8" x14ac:dyDescent="0.25">
      <c r="H16344" s="169"/>
    </row>
    <row r="16345" spans="8:8" x14ac:dyDescent="0.25">
      <c r="H16345" s="169"/>
    </row>
    <row r="16346" spans="8:8" x14ac:dyDescent="0.25">
      <c r="H16346" s="169"/>
    </row>
    <row r="16347" spans="8:8" x14ac:dyDescent="0.25">
      <c r="H16347" s="169"/>
    </row>
    <row r="16348" spans="8:8" x14ac:dyDescent="0.25">
      <c r="H16348" s="169"/>
    </row>
    <row r="16349" spans="8:8" x14ac:dyDescent="0.25">
      <c r="H16349" s="169"/>
    </row>
    <row r="16350" spans="8:8" x14ac:dyDescent="0.25">
      <c r="H16350" s="169"/>
    </row>
    <row r="16351" spans="8:8" x14ac:dyDescent="0.25">
      <c r="H16351" s="169"/>
    </row>
    <row r="16352" spans="8:8" x14ac:dyDescent="0.25">
      <c r="H16352" s="169"/>
    </row>
    <row r="16353" spans="8:8" x14ac:dyDescent="0.25">
      <c r="H16353" s="169"/>
    </row>
    <row r="16354" spans="8:8" x14ac:dyDescent="0.25">
      <c r="H16354" s="169"/>
    </row>
    <row r="16355" spans="8:8" x14ac:dyDescent="0.25">
      <c r="H16355" s="169"/>
    </row>
    <row r="16356" spans="8:8" x14ac:dyDescent="0.25">
      <c r="H16356" s="169"/>
    </row>
    <row r="16357" spans="8:8" x14ac:dyDescent="0.25">
      <c r="H16357" s="169"/>
    </row>
    <row r="16358" spans="8:8" x14ac:dyDescent="0.25">
      <c r="H16358" s="169"/>
    </row>
    <row r="16359" spans="8:8" x14ac:dyDescent="0.25">
      <c r="H16359" s="169"/>
    </row>
    <row r="16360" spans="8:8" x14ac:dyDescent="0.25">
      <c r="H16360" s="169"/>
    </row>
    <row r="16361" spans="8:8" x14ac:dyDescent="0.25">
      <c r="H16361" s="169"/>
    </row>
    <row r="16362" spans="8:8" x14ac:dyDescent="0.25">
      <c r="H16362" s="169"/>
    </row>
    <row r="16363" spans="8:8" x14ac:dyDescent="0.25">
      <c r="H16363" s="169"/>
    </row>
    <row r="16364" spans="8:8" x14ac:dyDescent="0.25">
      <c r="H16364" s="169"/>
    </row>
    <row r="16365" spans="8:8" x14ac:dyDescent="0.25">
      <c r="H16365" s="169"/>
    </row>
    <row r="16366" spans="8:8" x14ac:dyDescent="0.25">
      <c r="H16366" s="169"/>
    </row>
    <row r="16367" spans="8:8" x14ac:dyDescent="0.25">
      <c r="H16367" s="169"/>
    </row>
    <row r="16368" spans="8:8" x14ac:dyDescent="0.25">
      <c r="H16368" s="169"/>
    </row>
    <row r="16369" spans="8:8" x14ac:dyDescent="0.25">
      <c r="H16369" s="169"/>
    </row>
    <row r="16370" spans="8:8" x14ac:dyDescent="0.25">
      <c r="H16370" s="169"/>
    </row>
    <row r="16371" spans="8:8" x14ac:dyDescent="0.25">
      <c r="H16371" s="169"/>
    </row>
    <row r="16372" spans="8:8" x14ac:dyDescent="0.25">
      <c r="H16372" s="169"/>
    </row>
    <row r="16373" spans="8:8" x14ac:dyDescent="0.25">
      <c r="H16373" s="169"/>
    </row>
    <row r="16374" spans="8:8" x14ac:dyDescent="0.25">
      <c r="H16374" s="169"/>
    </row>
    <row r="16375" spans="8:8" x14ac:dyDescent="0.25">
      <c r="H16375" s="169"/>
    </row>
    <row r="16376" spans="8:8" x14ac:dyDescent="0.25">
      <c r="H16376" s="169"/>
    </row>
    <row r="16377" spans="8:8" x14ac:dyDescent="0.25">
      <c r="H16377" s="169"/>
    </row>
    <row r="16378" spans="8:8" x14ac:dyDescent="0.25">
      <c r="H16378" s="169"/>
    </row>
    <row r="16379" spans="8:8" x14ac:dyDescent="0.25">
      <c r="H16379" s="169"/>
    </row>
    <row r="16380" spans="8:8" x14ac:dyDescent="0.25">
      <c r="H16380" s="169"/>
    </row>
    <row r="16381" spans="8:8" x14ac:dyDescent="0.25">
      <c r="H16381" s="169"/>
    </row>
    <row r="16382" spans="8:8" x14ac:dyDescent="0.25">
      <c r="H16382" s="169"/>
    </row>
    <row r="16383" spans="8:8" x14ac:dyDescent="0.25">
      <c r="H16383" s="169"/>
    </row>
    <row r="16384" spans="8:8" x14ac:dyDescent="0.25">
      <c r="H16384" s="169"/>
    </row>
  </sheetData>
  <pageMargins left="0.7" right="0.7" top="0.75" bottom="0.75" header="0.3" footer="0.3"/>
  <pageSetup paperSize="9" scale="13" fitToWidth="0" orientation="portrait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158"/>
  <sheetViews>
    <sheetView topLeftCell="A42" workbookViewId="0">
      <selection activeCell="A10" sqref="A10"/>
    </sheetView>
  </sheetViews>
  <sheetFormatPr defaultRowHeight="15" x14ac:dyDescent="0.25"/>
  <cols>
    <col min="1" max="1" width="29.42578125" customWidth="1"/>
    <col min="3" max="3" width="15.5703125" customWidth="1"/>
    <col min="6" max="6" width="11" customWidth="1"/>
  </cols>
  <sheetData>
    <row r="1" spans="1:1" x14ac:dyDescent="0.25">
      <c r="A1" t="s">
        <v>501</v>
      </c>
    </row>
    <row r="2" spans="1:1" x14ac:dyDescent="0.25">
      <c r="A2" t="s">
        <v>465</v>
      </c>
    </row>
    <row r="3" spans="1:1" x14ac:dyDescent="0.25">
      <c r="A3" t="s">
        <v>355</v>
      </c>
    </row>
    <row r="4" spans="1:1" x14ac:dyDescent="0.25">
      <c r="A4" t="s">
        <v>466</v>
      </c>
    </row>
    <row r="5" spans="1:1" x14ac:dyDescent="0.25">
      <c r="A5" t="s">
        <v>467</v>
      </c>
    </row>
    <row r="6" spans="1:1" x14ac:dyDescent="0.25">
      <c r="A6" t="str">
        <f>CONCATENATE("o:",'US MTM - Calculation (Regular)'!$BW$4,"A")</f>
        <v>o:TPeterA</v>
      </c>
    </row>
    <row r="7" spans="1:1" x14ac:dyDescent="0.25">
      <c r="A7" t="s">
        <v>468</v>
      </c>
    </row>
    <row r="8" spans="1:1" x14ac:dyDescent="0.25">
      <c r="A8" t="str">
        <f>CONCATENATE("5:",'US MTM - Calculation (Regular)'!$BW$4,"A")</f>
        <v>5:TPeterA</v>
      </c>
    </row>
    <row r="9" spans="1:1" x14ac:dyDescent="0.25">
      <c r="A9" s="169" t="s">
        <v>1265</v>
      </c>
    </row>
    <row r="10" spans="1:1" x14ac:dyDescent="0.25">
      <c r="A10" s="169" t="str">
        <f>CONCATENATE("y:",Sheet1!$E$12)</f>
        <v>y:1.75</v>
      </c>
    </row>
    <row r="11" spans="1:1" x14ac:dyDescent="0.25">
      <c r="A11" s="169" t="s">
        <v>1264</v>
      </c>
    </row>
    <row r="12" spans="1:1" x14ac:dyDescent="0.25">
      <c r="A12" s="105" t="str">
        <f>CONCATENATE("x:",Sheet1!$E$13)</f>
        <v>x:1.5</v>
      </c>
    </row>
    <row r="13" spans="1:1" x14ac:dyDescent="0.25">
      <c r="A13" t="s">
        <v>471</v>
      </c>
    </row>
    <row r="14" spans="1:1" x14ac:dyDescent="0.25">
      <c r="A14" t="str">
        <f>CONCATENATE("w:",'US MTM - Calculation (Regular)'!$AW$4)</f>
        <v>w:28.37</v>
      </c>
    </row>
    <row r="15" spans="1:1" x14ac:dyDescent="0.25">
      <c r="A15" t="s">
        <v>472</v>
      </c>
    </row>
    <row r="16" spans="1:1" x14ac:dyDescent="0.25">
      <c r="A16" t="s">
        <v>473</v>
      </c>
    </row>
    <row r="17" spans="1:1" x14ac:dyDescent="0.25">
      <c r="A17" t="s">
        <v>474</v>
      </c>
    </row>
    <row r="18" spans="1:1" x14ac:dyDescent="0.25">
      <c r="A18" t="str">
        <f>CONCATENATE("a:","IMP-US")</f>
        <v>a:IMP-US</v>
      </c>
    </row>
    <row r="19" spans="1:1" x14ac:dyDescent="0.25">
      <c r="A19" t="s">
        <v>494</v>
      </c>
    </row>
    <row r="20" spans="1:1" x14ac:dyDescent="0.25">
      <c r="A20" s="169" t="str">
        <f>CONCATENATE("b:",'US MTM - Calculation (Regular)'!$AP$18)</f>
        <v>b:BUFFER PLAID -S95</v>
      </c>
    </row>
    <row r="21" spans="1:1" x14ac:dyDescent="0.25">
      <c r="A21" t="s">
        <v>475</v>
      </c>
    </row>
    <row r="22" spans="1:1" x14ac:dyDescent="0.25">
      <c r="A22" s="169" t="str">
        <f>CONCATENATE("l:",'US MTM - Calculation (Regular)'!$AP$15)</f>
        <v>l:S95-SHELL PLAID</v>
      </c>
    </row>
    <row r="23" spans="1:1" x14ac:dyDescent="0.25">
      <c r="A23" t="s">
        <v>476</v>
      </c>
    </row>
    <row r="24" spans="1:1" x14ac:dyDescent="0.25">
      <c r="A24" t="s">
        <v>477</v>
      </c>
    </row>
    <row r="25" spans="1:1" x14ac:dyDescent="0.25">
      <c r="A25" t="s">
        <v>478</v>
      </c>
    </row>
    <row r="26" spans="1:1" x14ac:dyDescent="0.25">
      <c r="A26" t="s">
        <v>479</v>
      </c>
    </row>
    <row r="27" spans="1:1" x14ac:dyDescent="0.25">
      <c r="A27" t="s">
        <v>496</v>
      </c>
    </row>
    <row r="28" spans="1:1" x14ac:dyDescent="0.25">
      <c r="A28" t="s">
        <v>480</v>
      </c>
    </row>
    <row r="29" spans="1:1" x14ac:dyDescent="0.25">
      <c r="A29" t="s">
        <v>497</v>
      </c>
    </row>
    <row r="30" spans="1:1" x14ac:dyDescent="0.25">
      <c r="A30" t="s">
        <v>355</v>
      </c>
    </row>
    <row r="31" spans="1:1" x14ac:dyDescent="0.25">
      <c r="A31" t="s">
        <v>481</v>
      </c>
    </row>
    <row r="32" spans="1:1" x14ac:dyDescent="0.25">
      <c r="A32" t="s">
        <v>355</v>
      </c>
    </row>
    <row r="33" spans="1:1" x14ac:dyDescent="0.25">
      <c r="A33" t="s">
        <v>482</v>
      </c>
    </row>
    <row r="34" spans="1:1" x14ac:dyDescent="0.25">
      <c r="A34" s="169" t="str">
        <f>CONCATENATE("m:",'US MTM - Calculation (Regular)'!$AP$20)</f>
        <v>m:</v>
      </c>
    </row>
    <row r="35" spans="1:1" x14ac:dyDescent="0.25">
      <c r="A35" t="s">
        <v>483</v>
      </c>
    </row>
    <row r="36" spans="1:1" x14ac:dyDescent="0.25">
      <c r="A36" t="s">
        <v>592</v>
      </c>
    </row>
    <row r="37" spans="1:1" x14ac:dyDescent="0.25">
      <c r="A37" t="s">
        <v>484</v>
      </c>
    </row>
    <row r="38" spans="1:1" x14ac:dyDescent="0.25">
      <c r="A38" t="str">
        <f>CONCATENATE("z:",'US MTM - Calculation (Regular)'!$BW$4,"VEST")</f>
        <v>z:TPeterVEST</v>
      </c>
    </row>
    <row r="39" spans="1:1" x14ac:dyDescent="0.25">
      <c r="A39" t="s">
        <v>485</v>
      </c>
    </row>
    <row r="40" spans="1:1" x14ac:dyDescent="0.25">
      <c r="A40" t="str">
        <f>CONCATENATE("s:",'US MTM - Calculation (Regular)'!$AQ$1)</f>
        <v>s:</v>
      </c>
    </row>
    <row r="41" spans="1:1" x14ac:dyDescent="0.25">
      <c r="A41" t="s">
        <v>489</v>
      </c>
    </row>
    <row r="42" spans="1:1" x14ac:dyDescent="0.25">
      <c r="A42" t="s">
        <v>492</v>
      </c>
    </row>
    <row r="43" spans="1:1" x14ac:dyDescent="0.25">
      <c r="A43" t="s">
        <v>490</v>
      </c>
    </row>
    <row r="44" spans="1:1" x14ac:dyDescent="0.25">
      <c r="A44" t="s">
        <v>590</v>
      </c>
    </row>
    <row r="45" spans="1:1" x14ac:dyDescent="0.25">
      <c r="A45" t="s">
        <v>491</v>
      </c>
    </row>
    <row r="46" spans="1:1" x14ac:dyDescent="0.25">
      <c r="A46" t="str">
        <f>IF('US MTM - Calculation (Regular)'!AQ24="","",CONCATENATE("1:",'US MTM - Calculation (Regular)'!AP24))</f>
        <v/>
      </c>
    </row>
    <row r="47" spans="1:1" x14ac:dyDescent="0.25">
      <c r="A47" t="str">
        <f>IF('US MTM - Calculation (Regular)'!AQ25="","",CONCATENATE("1:",'US MTM - Calculation (Regular)'!AP25))</f>
        <v/>
      </c>
    </row>
    <row r="48" spans="1:1" x14ac:dyDescent="0.25">
      <c r="A48" t="str">
        <f>IF('US MTM - Calculation (Regular)'!AQ26="","",CONCATENATE("1:",'US MTM - Calculation (Regular)'!AP26))</f>
        <v/>
      </c>
    </row>
    <row r="49" spans="1:1" x14ac:dyDescent="0.25">
      <c r="A49" t="str">
        <f>IF('US MTM - Calculation (Regular)'!AQ27="","",CONCATENATE("1:",'US MTM - Calculation (Regular)'!AP27))</f>
        <v/>
      </c>
    </row>
    <row r="50" spans="1:1" x14ac:dyDescent="0.25">
      <c r="A50" t="str">
        <f>IF('US MTM - Calculation (Regular)'!AQ28="","",CONCATENATE("1:",'US MTM - Calculation (Regular)'!AP28))</f>
        <v/>
      </c>
    </row>
    <row r="59" spans="1:1" x14ac:dyDescent="0.25">
      <c r="A59" t="s">
        <v>575</v>
      </c>
    </row>
    <row r="60" spans="1:1" x14ac:dyDescent="0.25">
      <c r="A60" t="s">
        <v>465</v>
      </c>
    </row>
    <row r="61" spans="1:1" x14ac:dyDescent="0.25">
      <c r="A61" t="s">
        <v>355</v>
      </c>
    </row>
    <row r="62" spans="1:1" x14ac:dyDescent="0.25">
      <c r="A62" t="s">
        <v>466</v>
      </c>
    </row>
    <row r="63" spans="1:1" x14ac:dyDescent="0.25">
      <c r="A63" t="s">
        <v>467</v>
      </c>
    </row>
    <row r="64" spans="1:1" x14ac:dyDescent="0.25">
      <c r="A64" t="str">
        <f>CONCATENATE("o:",'US MTM - Calculation (Regular)'!$BW$4,"B")</f>
        <v>o:TPeterB</v>
      </c>
    </row>
    <row r="65" spans="1:1" x14ac:dyDescent="0.25">
      <c r="A65" t="s">
        <v>468</v>
      </c>
    </row>
    <row r="66" spans="1:1" x14ac:dyDescent="0.25">
      <c r="A66" t="str">
        <f>CONCATENATE("5:",'US MTM - Calculation (Regular)'!$BW$4,"B")</f>
        <v>5:TPeterB</v>
      </c>
    </row>
    <row r="67" spans="1:1" x14ac:dyDescent="0.25">
      <c r="A67" t="s">
        <v>469</v>
      </c>
    </row>
    <row r="68" spans="1:1" x14ac:dyDescent="0.25">
      <c r="A68" t="s">
        <v>486</v>
      </c>
    </row>
    <row r="69" spans="1:1" x14ac:dyDescent="0.25">
      <c r="A69" t="s">
        <v>470</v>
      </c>
    </row>
    <row r="70" spans="1:1" x14ac:dyDescent="0.25">
      <c r="A70" s="105" t="str">
        <f>CONCATENATE("4:",'US MTM - Calculation (Regular)'!$BW$4)</f>
        <v>4:TPeter</v>
      </c>
    </row>
    <row r="71" spans="1:1" x14ac:dyDescent="0.25">
      <c r="A71" t="s">
        <v>471</v>
      </c>
    </row>
    <row r="72" spans="1:1" x14ac:dyDescent="0.25">
      <c r="A72" t="str">
        <f>CONCATENATE("w:",'US MTM - Calculation (Regular)'!$AW$4)</f>
        <v>w:28.37</v>
      </c>
    </row>
    <row r="73" spans="1:1" x14ac:dyDescent="0.25">
      <c r="A73" t="s">
        <v>472</v>
      </c>
    </row>
    <row r="74" spans="1:1" x14ac:dyDescent="0.25">
      <c r="A74" t="s">
        <v>473</v>
      </c>
    </row>
    <row r="75" spans="1:1" x14ac:dyDescent="0.25">
      <c r="A75" t="s">
        <v>474</v>
      </c>
    </row>
    <row r="76" spans="1:1" x14ac:dyDescent="0.25">
      <c r="A76" t="str">
        <f>CONCATENATE("a:","IMP-US")</f>
        <v>a:IMP-US</v>
      </c>
    </row>
    <row r="77" spans="1:1" x14ac:dyDescent="0.25">
      <c r="A77" t="s">
        <v>494</v>
      </c>
    </row>
    <row r="78" spans="1:1" x14ac:dyDescent="0.25">
      <c r="A78" s="169" t="s">
        <v>610</v>
      </c>
    </row>
    <row r="79" spans="1:1" x14ac:dyDescent="0.25">
      <c r="A79" t="s">
        <v>475</v>
      </c>
    </row>
    <row r="80" spans="1:1" x14ac:dyDescent="0.25">
      <c r="A80" s="169" t="s">
        <v>611</v>
      </c>
    </row>
    <row r="81" spans="1:1" x14ac:dyDescent="0.25">
      <c r="A81" t="s">
        <v>476</v>
      </c>
    </row>
    <row r="82" spans="1:1" x14ac:dyDescent="0.25">
      <c r="A82" t="s">
        <v>477</v>
      </c>
    </row>
    <row r="83" spans="1:1" x14ac:dyDescent="0.25">
      <c r="A83" t="s">
        <v>478</v>
      </c>
    </row>
    <row r="84" spans="1:1" x14ac:dyDescent="0.25">
      <c r="A84" t="s">
        <v>479</v>
      </c>
    </row>
    <row r="85" spans="1:1" x14ac:dyDescent="0.25">
      <c r="A85" t="s">
        <v>498</v>
      </c>
    </row>
    <row r="86" spans="1:1" x14ac:dyDescent="0.25">
      <c r="A86" t="s">
        <v>480</v>
      </c>
    </row>
    <row r="87" spans="1:1" x14ac:dyDescent="0.25">
      <c r="A87" t="s">
        <v>499</v>
      </c>
    </row>
    <row r="88" spans="1:1" x14ac:dyDescent="0.25">
      <c r="A88" t="s">
        <v>355</v>
      </c>
    </row>
    <row r="89" spans="1:1" x14ac:dyDescent="0.25">
      <c r="A89" t="s">
        <v>481</v>
      </c>
    </row>
    <row r="90" spans="1:1" x14ac:dyDescent="0.25">
      <c r="A90" t="s">
        <v>355</v>
      </c>
    </row>
    <row r="91" spans="1:1" x14ac:dyDescent="0.25">
      <c r="A91" t="s">
        <v>482</v>
      </c>
    </row>
    <row r="92" spans="1:1" x14ac:dyDescent="0.25">
      <c r="A92" s="169" t="str">
        <f>CONCATENATE("m:",'US MTM - Calculation (Regular)'!$AP$20)</f>
        <v>m:</v>
      </c>
    </row>
    <row r="93" spans="1:1" x14ac:dyDescent="0.25">
      <c r="A93" t="s">
        <v>483</v>
      </c>
    </row>
    <row r="94" spans="1:1" x14ac:dyDescent="0.25">
      <c r="A94" t="s">
        <v>592</v>
      </c>
    </row>
    <row r="95" spans="1:1" x14ac:dyDescent="0.25">
      <c r="A95" t="s">
        <v>484</v>
      </c>
    </row>
    <row r="96" spans="1:1" x14ac:dyDescent="0.25">
      <c r="A96" t="str">
        <f>CONCATENATE("z:",'US MTM - Calculation (Regular)'!$BW$4,"VEST")</f>
        <v>z:TPeterVEST</v>
      </c>
    </row>
    <row r="97" spans="1:1" x14ac:dyDescent="0.25">
      <c r="A97" t="s">
        <v>485</v>
      </c>
    </row>
    <row r="98" spans="1:1" x14ac:dyDescent="0.25">
      <c r="A98" t="str">
        <f>CONCATENATE("s:",'US MTM - Calculation (Regular)'!$AQ$1)</f>
        <v>s:</v>
      </c>
    </row>
    <row r="99" spans="1:1" x14ac:dyDescent="0.25">
      <c r="A99" t="s">
        <v>489</v>
      </c>
    </row>
    <row r="100" spans="1:1" x14ac:dyDescent="0.25">
      <c r="A100" t="s">
        <v>492</v>
      </c>
    </row>
    <row r="101" spans="1:1" x14ac:dyDescent="0.25">
      <c r="A101" t="s">
        <v>490</v>
      </c>
    </row>
    <row r="102" spans="1:1" x14ac:dyDescent="0.25">
      <c r="A102" t="s">
        <v>500</v>
      </c>
    </row>
    <row r="103" spans="1:1" x14ac:dyDescent="0.25">
      <c r="A103" t="s">
        <v>491</v>
      </c>
    </row>
    <row r="104" spans="1:1" x14ac:dyDescent="0.25">
      <c r="A104" t="str">
        <f>IF('US MTM - Calculation (Regular)'!AQ24="","",CONCATENATE("1:",'US MTM - Calculation (Regular)'!AP24))</f>
        <v/>
      </c>
    </row>
    <row r="105" spans="1:1" x14ac:dyDescent="0.25">
      <c r="A105" t="str">
        <f>IF('US MTM - Calculation (Regular)'!AQ25="","",CONCATENATE("1:",'US MTM - Calculation (Regular)'!AP25))</f>
        <v/>
      </c>
    </row>
    <row r="106" spans="1:1" x14ac:dyDescent="0.25">
      <c r="A106" t="str">
        <f>IF('US MTM - Calculation (Regular)'!AQ26="","",CONCATENATE("1:",'US MTM - Calculation (Regular)'!AP26))</f>
        <v/>
      </c>
    </row>
    <row r="107" spans="1:1" x14ac:dyDescent="0.25">
      <c r="A107" t="str">
        <f>IF('US MTM - Calculation (Regular)'!AQ27="","",CONCATENATE("1:",'US MTM - Calculation (Regular)'!AP27))</f>
        <v/>
      </c>
    </row>
    <row r="108" spans="1:1" x14ac:dyDescent="0.25">
      <c r="A108" t="str">
        <f>IF('US MTM - Calculation (Regular)'!AQ28="","",CONCATENATE("1:",'US MTM - Calculation (Regular)'!AP28))</f>
        <v/>
      </c>
    </row>
    <row r="123" spans="1:1" x14ac:dyDescent="0.25">
      <c r="A123" t="s">
        <v>355</v>
      </c>
    </row>
    <row r="124" spans="1:1" x14ac:dyDescent="0.25">
      <c r="A124" t="s">
        <v>356</v>
      </c>
    </row>
    <row r="125" spans="1:1" x14ac:dyDescent="0.25">
      <c r="A125" t="s">
        <v>355</v>
      </c>
    </row>
    <row r="126" spans="1:1" x14ac:dyDescent="0.25">
      <c r="A126" t="s">
        <v>357</v>
      </c>
    </row>
    <row r="127" spans="1:1" x14ac:dyDescent="0.25">
      <c r="A127" t="s">
        <v>358</v>
      </c>
    </row>
    <row r="128" spans="1:1" x14ac:dyDescent="0.25">
      <c r="A128" t="str">
        <f>CONCATENATE("s:",'US MTM - Calculation (Regular)'!$BW$4,"VEST")</f>
        <v>s:TPeterVEST</v>
      </c>
    </row>
    <row r="129" spans="1:1" x14ac:dyDescent="0.25">
      <c r="A129" t="s">
        <v>359</v>
      </c>
    </row>
    <row r="130" spans="1:1" x14ac:dyDescent="0.25">
      <c r="A130" t="str">
        <f>CONCATENATE("a:",'US MTM - Calculation (Regular)'!$AQ$1)</f>
        <v>a:</v>
      </c>
    </row>
    <row r="131" spans="1:1" x14ac:dyDescent="0.25">
      <c r="A131" t="s">
        <v>360</v>
      </c>
    </row>
    <row r="132" spans="1:1" x14ac:dyDescent="0.25">
      <c r="A132" t="str">
        <f>CONCATENATE("o:",'US MTM - Calculation (Regular)'!$AQ$1)</f>
        <v>o:</v>
      </c>
    </row>
    <row r="133" spans="1:1" x14ac:dyDescent="0.25">
      <c r="A133" t="s">
        <v>576</v>
      </c>
    </row>
    <row r="134" spans="1:1" x14ac:dyDescent="0.25">
      <c r="A134" t="str">
        <f>CONCATENATE("v:",'Print JKT &amp; TRS (Regular)'!$N$2)</f>
        <v>v:</v>
      </c>
    </row>
    <row r="135" spans="1:1" x14ac:dyDescent="0.25">
      <c r="A135" t="s">
        <v>577</v>
      </c>
    </row>
    <row r="136" spans="1:1" x14ac:dyDescent="0.25">
      <c r="A136" t="str">
        <f>CONCATENATE("v:",'Print JKT &amp; TRS (Regular)'!$N$3)</f>
        <v>v:</v>
      </c>
    </row>
    <row r="137" spans="1:1" x14ac:dyDescent="0.25">
      <c r="A137" t="s">
        <v>578</v>
      </c>
    </row>
    <row r="138" spans="1:1" x14ac:dyDescent="0.25">
      <c r="A138" t="str">
        <f>CONCATENATE("v:",'Print JKT &amp; TRS (Regular)'!$N$4)</f>
        <v>v:</v>
      </c>
    </row>
    <row r="139" spans="1:1" x14ac:dyDescent="0.25">
      <c r="A139" t="s">
        <v>579</v>
      </c>
    </row>
    <row r="140" spans="1:1" x14ac:dyDescent="0.25">
      <c r="A140" t="str">
        <f>CONCATENATE("v:",'Print JKT &amp; TRS (Regular)'!$N$5)</f>
        <v>v:</v>
      </c>
    </row>
    <row r="141" spans="1:1" x14ac:dyDescent="0.25">
      <c r="A141" t="s">
        <v>580</v>
      </c>
    </row>
    <row r="142" spans="1:1" x14ac:dyDescent="0.25">
      <c r="A142" t="str">
        <f>CONCATENATE("v:",'Print JKT &amp; TRS (Regular)'!$N$6)</f>
        <v>v:</v>
      </c>
    </row>
    <row r="143" spans="1:1" x14ac:dyDescent="0.25">
      <c r="A143" t="s">
        <v>581</v>
      </c>
    </row>
    <row r="144" spans="1:1" x14ac:dyDescent="0.25">
      <c r="A144" t="str">
        <f>CONCATENATE("v:",'Print JKT &amp; TRS (Regular)'!$N$7)</f>
        <v>v:</v>
      </c>
    </row>
    <row r="145" spans="1:1" x14ac:dyDescent="0.25">
      <c r="A145" t="s">
        <v>582</v>
      </c>
    </row>
    <row r="146" spans="1:1" x14ac:dyDescent="0.25">
      <c r="A146" t="str">
        <f>CONCATENATE("v:",'Print JKT &amp; TRS (Regular)'!$N$8)</f>
        <v>v:</v>
      </c>
    </row>
    <row r="147" spans="1:1" x14ac:dyDescent="0.25">
      <c r="A147" t="s">
        <v>583</v>
      </c>
    </row>
    <row r="148" spans="1:1" x14ac:dyDescent="0.25">
      <c r="A148" t="str">
        <f>CONCATENATE("v:",'Print JKT &amp; TRS (Regular)'!$N$9)</f>
        <v>v:</v>
      </c>
    </row>
    <row r="149" spans="1:1" x14ac:dyDescent="0.25">
      <c r="A149" t="s">
        <v>584</v>
      </c>
    </row>
    <row r="150" spans="1:1" x14ac:dyDescent="0.25">
      <c r="A150" t="str">
        <f>CONCATENATE("v:",'Print JKT &amp; TRS (Regular)'!$N$10)</f>
        <v>v:</v>
      </c>
    </row>
    <row r="151" spans="1:1" x14ac:dyDescent="0.25">
      <c r="A151" t="s">
        <v>585</v>
      </c>
    </row>
    <row r="152" spans="1:1" x14ac:dyDescent="0.25">
      <c r="A152" t="str">
        <f>CONCATENATE("v:",'Print JKT &amp; TRS (Regular)'!$N$11)</f>
        <v>v:</v>
      </c>
    </row>
    <row r="153" spans="1:1" x14ac:dyDescent="0.25">
      <c r="A153" t="s">
        <v>586</v>
      </c>
    </row>
    <row r="154" spans="1:1" x14ac:dyDescent="0.25">
      <c r="A154" t="str">
        <f>CONCATENATE("v:",'Print JKT &amp; TRS (Regular)'!$N$12)</f>
        <v>v:</v>
      </c>
    </row>
    <row r="155" spans="1:1" x14ac:dyDescent="0.25">
      <c r="A155" t="s">
        <v>587</v>
      </c>
    </row>
    <row r="156" spans="1:1" x14ac:dyDescent="0.25">
      <c r="A156" t="str">
        <f>CONCATENATE("v:",'Print JKT &amp; TRS (Regular)'!$N$13)</f>
        <v>v:</v>
      </c>
    </row>
    <row r="157" spans="1:1" x14ac:dyDescent="0.25">
      <c r="A157" t="s">
        <v>588</v>
      </c>
    </row>
    <row r="158" spans="1:1" x14ac:dyDescent="0.25">
      <c r="A158" t="str">
        <f>CONCATENATE("v:",'Print JKT &amp; TRS (Regular)'!$N$14)</f>
        <v>v: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rgb="FFFF0000"/>
  </sheetPr>
  <dimension ref="A1:J406"/>
  <sheetViews>
    <sheetView workbookViewId="0">
      <selection activeCell="A357" sqref="A357"/>
    </sheetView>
  </sheetViews>
  <sheetFormatPr defaultRowHeight="15" x14ac:dyDescent="0.25"/>
  <cols>
    <col min="1" max="1" width="37.5703125" style="169" customWidth="1"/>
    <col min="2" max="2" width="9.140625" style="169"/>
    <col min="3" max="3" width="34.5703125" style="169" customWidth="1"/>
    <col min="4" max="16384" width="9.140625" style="169"/>
  </cols>
  <sheetData>
    <row r="1" spans="1:10" x14ac:dyDescent="0.25">
      <c r="A1" s="169" t="s">
        <v>501</v>
      </c>
    </row>
    <row r="2" spans="1:10" x14ac:dyDescent="0.25">
      <c r="A2" s="169" t="s">
        <v>465</v>
      </c>
    </row>
    <row r="3" spans="1:10" x14ac:dyDescent="0.25">
      <c r="A3" s="169" t="s">
        <v>355</v>
      </c>
    </row>
    <row r="4" spans="1:10" x14ac:dyDescent="0.25">
      <c r="A4" s="169" t="s">
        <v>466</v>
      </c>
    </row>
    <row r="5" spans="1:10" x14ac:dyDescent="0.25">
      <c r="A5" s="169" t="s">
        <v>467</v>
      </c>
    </row>
    <row r="6" spans="1:10" x14ac:dyDescent="0.25">
      <c r="A6" s="169" t="str">
        <f>CONCATENATE("o:",'US MTM - Calculation (Portly)'!$BQ$4,"A")</f>
        <v>o:PeterA</v>
      </c>
    </row>
    <row r="7" spans="1:10" x14ac:dyDescent="0.25">
      <c r="A7" s="169" t="s">
        <v>468</v>
      </c>
    </row>
    <row r="8" spans="1:10" x14ac:dyDescent="0.25">
      <c r="A8" s="169" t="str">
        <f>CONCATENATE("5:",'US MTM - Calculation (Portly)'!$BQ$4,"A")</f>
        <v>5:PeterA</v>
      </c>
    </row>
    <row r="9" spans="1:10" x14ac:dyDescent="0.25">
      <c r="A9" s="169" t="s">
        <v>1265</v>
      </c>
    </row>
    <row r="10" spans="1:10" x14ac:dyDescent="0.25">
      <c r="A10" s="169" t="str">
        <f>CONCATENATE("y:",Sheet1!$E$12)</f>
        <v>y:1.75</v>
      </c>
    </row>
    <row r="11" spans="1:10" x14ac:dyDescent="0.25">
      <c r="A11" s="169" t="s">
        <v>1264</v>
      </c>
    </row>
    <row r="12" spans="1:10" x14ac:dyDescent="0.25">
      <c r="A12" s="105" t="str">
        <f>CONCATENATE("x:",Sheet1!$E$13)</f>
        <v>x:1.5</v>
      </c>
      <c r="J12" s="47"/>
    </row>
    <row r="13" spans="1:10" x14ac:dyDescent="0.25">
      <c r="A13" s="169" t="s">
        <v>471</v>
      </c>
      <c r="J13" s="47"/>
    </row>
    <row r="14" spans="1:10" x14ac:dyDescent="0.25">
      <c r="A14" s="169" t="str">
        <f>CONCATENATE("w:",'US MTM - Calculation (Portly)'!$T$4)</f>
        <v>w:28.37</v>
      </c>
      <c r="J14" s="47"/>
    </row>
    <row r="15" spans="1:10" x14ac:dyDescent="0.25">
      <c r="A15" s="169" t="s">
        <v>472</v>
      </c>
      <c r="J15" s="47"/>
    </row>
    <row r="16" spans="1:10" x14ac:dyDescent="0.25">
      <c r="A16" s="105" t="str">
        <f>CONCATENATE("f:",Sheet1!$E$14)</f>
        <v>f:0.12</v>
      </c>
    </row>
    <row r="17" spans="1:3" x14ac:dyDescent="0.25">
      <c r="A17" s="169" t="s">
        <v>474</v>
      </c>
    </row>
    <row r="18" spans="1:3" x14ac:dyDescent="0.25">
      <c r="A18" s="169" t="str">
        <f>CONCATENATE("a:","IMP-US")</f>
        <v>a:IMP-US</v>
      </c>
    </row>
    <row r="19" spans="1:3" x14ac:dyDescent="0.25">
      <c r="A19" s="169" t="s">
        <v>494</v>
      </c>
      <c r="C19" s="106"/>
    </row>
    <row r="20" spans="1:3" x14ac:dyDescent="0.25">
      <c r="A20" s="169" t="str">
        <f>CONCATENATE("b:",'US MTM - Calculation (Portly)'!$U$5)</f>
        <v>b:BUFFER PLAID -S95</v>
      </c>
    </row>
    <row r="21" spans="1:3" x14ac:dyDescent="0.25">
      <c r="A21" s="169" t="s">
        <v>475</v>
      </c>
    </row>
    <row r="22" spans="1:3" x14ac:dyDescent="0.25">
      <c r="A22" s="169" t="str">
        <f>CONCATENATE("l:",'US MTM - Calculation (Portly)'!$U$2)</f>
        <v>l:S95-SHELL PLAID</v>
      </c>
    </row>
    <row r="23" spans="1:3" x14ac:dyDescent="0.25">
      <c r="A23" s="169" t="s">
        <v>476</v>
      </c>
    </row>
    <row r="24" spans="1:3" x14ac:dyDescent="0.25">
      <c r="A24" s="169" t="s">
        <v>477</v>
      </c>
    </row>
    <row r="25" spans="1:3" x14ac:dyDescent="0.25">
      <c r="A25" s="169" t="s">
        <v>478</v>
      </c>
    </row>
    <row r="26" spans="1:3" x14ac:dyDescent="0.25">
      <c r="A26" s="169" t="s">
        <v>479</v>
      </c>
    </row>
    <row r="27" spans="1:3" x14ac:dyDescent="0.25">
      <c r="A27" s="169" t="s">
        <v>496</v>
      </c>
    </row>
    <row r="28" spans="1:3" x14ac:dyDescent="0.25">
      <c r="A28" s="169" t="s">
        <v>480</v>
      </c>
    </row>
    <row r="29" spans="1:3" x14ac:dyDescent="0.25">
      <c r="A29" s="169" t="s">
        <v>497</v>
      </c>
    </row>
    <row r="30" spans="1:3" x14ac:dyDescent="0.25">
      <c r="A30" s="169" t="s">
        <v>355</v>
      </c>
    </row>
    <row r="31" spans="1:3" x14ac:dyDescent="0.25">
      <c r="A31" s="169" t="s">
        <v>481</v>
      </c>
    </row>
    <row r="32" spans="1:3" x14ac:dyDescent="0.25">
      <c r="A32" s="169" t="s">
        <v>355</v>
      </c>
    </row>
    <row r="33" spans="1:4" x14ac:dyDescent="0.25">
      <c r="A33" s="169" t="s">
        <v>482</v>
      </c>
    </row>
    <row r="34" spans="1:4" x14ac:dyDescent="0.25">
      <c r="A34" s="169" t="str">
        <f>CONCATENATE("m:",'US MTM - Calculation (Portly)'!$U$7)</f>
        <v>m:</v>
      </c>
    </row>
    <row r="35" spans="1:4" x14ac:dyDescent="0.25">
      <c r="A35" s="169" t="s">
        <v>483</v>
      </c>
    </row>
    <row r="36" spans="1:4" x14ac:dyDescent="0.25">
      <c r="A36" s="169" t="s">
        <v>488</v>
      </c>
    </row>
    <row r="37" spans="1:4" x14ac:dyDescent="0.25">
      <c r="A37" s="169" t="s">
        <v>484</v>
      </c>
    </row>
    <row r="38" spans="1:4" x14ac:dyDescent="0.25">
      <c r="A38" s="169" t="str">
        <f>CONCATENATE("z:",'US MTM - Calculation (Portly)'!$BQ$4,"JKT")</f>
        <v>z:PeterJKT</v>
      </c>
    </row>
    <row r="39" spans="1:4" x14ac:dyDescent="0.25">
      <c r="A39" s="169" t="s">
        <v>485</v>
      </c>
    </row>
    <row r="40" spans="1:4" ht="15.75" customHeight="1" x14ac:dyDescent="0.25">
      <c r="A40" s="169" t="str">
        <f>CONCATENATE("s:",'US MTM - Calculation (Portly)'!$C$1)</f>
        <v>s:47</v>
      </c>
    </row>
    <row r="41" spans="1:4" x14ac:dyDescent="0.25">
      <c r="A41" s="169" t="s">
        <v>489</v>
      </c>
    </row>
    <row r="42" spans="1:4" x14ac:dyDescent="0.25">
      <c r="A42" s="169" t="s">
        <v>492</v>
      </c>
    </row>
    <row r="43" spans="1:4" x14ac:dyDescent="0.25">
      <c r="A43" s="169" t="s">
        <v>490</v>
      </c>
    </row>
    <row r="44" spans="1:4" x14ac:dyDescent="0.25">
      <c r="A44" s="169" t="s">
        <v>590</v>
      </c>
      <c r="D44" s="169" t="s">
        <v>493</v>
      </c>
    </row>
    <row r="45" spans="1:4" x14ac:dyDescent="0.25">
      <c r="A45" s="169" t="s">
        <v>491</v>
      </c>
    </row>
    <row r="46" spans="1:4" x14ac:dyDescent="0.25">
      <c r="A46" s="169" t="str">
        <f>IF('US MTM - Calculation (Portly)'!V10="","",CONCATENATE("1:",'US MTM - Calculation (Portly)'!U10))</f>
        <v/>
      </c>
    </row>
    <row r="47" spans="1:4" x14ac:dyDescent="0.25">
      <c r="A47" s="169" t="str">
        <f>IF('US MTM - Calculation (Portly)'!V11="","",CONCATENATE("1:",'US MTM - Calculation (Portly)'!U11))</f>
        <v/>
      </c>
    </row>
    <row r="48" spans="1:4" x14ac:dyDescent="0.25">
      <c r="A48" s="169" t="str">
        <f>IF('US MTM - Calculation (Portly)'!V12="","",CONCATENATE("1:",'US MTM - Calculation (Portly)'!U12))</f>
        <v/>
      </c>
    </row>
    <row r="49" spans="1:1" x14ac:dyDescent="0.25">
      <c r="A49" s="169" t="str">
        <f>IF('US MTM - Calculation (Portly)'!V13="","",CONCATENATE("1:",'US MTM - Calculation (Portly)'!U13))</f>
        <v/>
      </c>
    </row>
    <row r="50" spans="1:1" x14ac:dyDescent="0.25">
      <c r="A50" s="169" t="str">
        <f>IF('US MTM - Calculation (Portly)'!V14="","",CONCATENATE("1:",'US MTM - Calculation (Portly)'!U14))</f>
        <v/>
      </c>
    </row>
    <row r="51" spans="1:1" x14ac:dyDescent="0.25">
      <c r="A51" s="169" t="str">
        <f>IF('US MTM - Calculation (Portly)'!V15="","",CONCATENATE("1:",'US MTM - Calculation (Portly)'!U15))</f>
        <v/>
      </c>
    </row>
    <row r="52" spans="1:1" x14ac:dyDescent="0.25">
      <c r="A52" s="169" t="str">
        <f>IF('US MTM - Calculation (Portly)'!V16="","",CONCATENATE("1:",'US MTM - Calculation (Portly)'!U16))</f>
        <v/>
      </c>
    </row>
    <row r="53" spans="1:1" x14ac:dyDescent="0.25">
      <c r="A53" s="169" t="str">
        <f>IF('US MTM - Calculation (Portly)'!V17="","",CONCATENATE("1:",'US MTM - Calculation (Portly)'!U17))</f>
        <v/>
      </c>
    </row>
    <row r="54" spans="1:1" x14ac:dyDescent="0.25">
      <c r="A54" s="169" t="str">
        <f>IF('US MTM - Calculation (Portly)'!V18="","",CONCATENATE("1:",'US MTM - Calculation (Portly)'!U18))</f>
        <v/>
      </c>
    </row>
    <row r="55" spans="1:1" x14ac:dyDescent="0.25">
      <c r="A55" s="169" t="str">
        <f>IF('US MTM - Calculation (Portly)'!V19="","",CONCATENATE("1:",'US MTM - Calculation (Portly)'!U19))</f>
        <v>1:2CIGLG</v>
      </c>
    </row>
    <row r="56" spans="1:1" x14ac:dyDescent="0.25">
      <c r="A56" s="169" t="str">
        <f>IF('US MTM - Calculation (Portly)'!V20="","",CONCATENATE("1:",'US MTM - Calculation (Portly)'!U20))</f>
        <v/>
      </c>
    </row>
    <row r="57" spans="1:1" x14ac:dyDescent="0.25">
      <c r="A57" s="169" t="str">
        <f>IF('US MTM - Calculation (Portly)'!V21="","",CONCATENATE("1:",'US MTM - Calculation (Portly)'!U21))</f>
        <v/>
      </c>
    </row>
    <row r="58" spans="1:1" x14ac:dyDescent="0.25">
      <c r="A58" s="169" t="str">
        <f>IF('US MTM - Calculation (Portly)'!V22="","",CONCATENATE("1:",'US MTM - Calculation (Portly)'!U22))</f>
        <v/>
      </c>
    </row>
    <row r="59" spans="1:1" x14ac:dyDescent="0.25">
      <c r="A59" s="169" t="str">
        <f>IF('US MTM - Calculation (Portly)'!V23="","",CONCATENATE("1:",'US MTM - Calculation (Portly)'!U23))</f>
        <v/>
      </c>
    </row>
    <row r="60" spans="1:1" x14ac:dyDescent="0.25">
      <c r="A60" s="169" t="str">
        <f>IF('US MTM - Calculation (Portly)'!V24="","",CONCATENATE("1:",'US MTM - Calculation (Portly)'!U24))</f>
        <v/>
      </c>
    </row>
    <row r="61" spans="1:1" x14ac:dyDescent="0.25">
      <c r="A61" s="169" t="str">
        <f>IF('US MTM - Calculation (Portly)'!V25="","",CONCATENATE("1:",'US MTM - Calculation (Portly)'!U25))</f>
        <v/>
      </c>
    </row>
    <row r="62" spans="1:1" x14ac:dyDescent="0.25">
      <c r="A62" s="169" t="str">
        <f>IF('US MTM - Calculation (Portly)'!V26="","",CONCATENATE("1:",'US MTM - Calculation (Portly)'!U26))</f>
        <v/>
      </c>
    </row>
    <row r="63" spans="1:1" x14ac:dyDescent="0.25">
      <c r="A63" s="169" t="str">
        <f>IF('US MTM - Calculation (Portly)'!V27="","",CONCATENATE("1:",'US MTM - Calculation (Portly)'!U27))</f>
        <v/>
      </c>
    </row>
    <row r="64" spans="1:1" x14ac:dyDescent="0.25">
      <c r="A64" s="169" t="str">
        <f>IF('US MTM - Calculation (Portly)'!V28="","",CONCATENATE("1:",'US MTM - Calculation (Portly)'!U28))</f>
        <v>1:TKT-PK</v>
      </c>
    </row>
    <row r="65" spans="1:1" x14ac:dyDescent="0.25">
      <c r="A65" s="169" t="str">
        <f>IF('US MTM - Calculation (Portly)'!V29="","",CONCATENATE("1:",'US MTM - Calculation (Portly)'!U29))</f>
        <v/>
      </c>
    </row>
    <row r="66" spans="1:1" x14ac:dyDescent="0.25">
      <c r="A66" s="169" t="str">
        <f>IF('US MTM - Calculation (Portly)'!V30="","",CONCATENATE("1:",'US MTM - Calculation (Portly)'!U30))</f>
        <v/>
      </c>
    </row>
    <row r="67" spans="1:1" x14ac:dyDescent="0.25">
      <c r="A67" s="169" t="str">
        <f>IF('US MTM - Calculation (Portly)'!V31="","",CONCATENATE("1:",'US MTM - Calculation (Portly)'!U31))</f>
        <v/>
      </c>
    </row>
    <row r="68" spans="1:1" x14ac:dyDescent="0.25">
      <c r="A68" s="169" t="str">
        <f>IF('US MTM - Calculation (Portly)'!V32="","",CONCATENATE("1:",'US MTM - Calculation (Portly)'!U32))</f>
        <v/>
      </c>
    </row>
    <row r="69" spans="1:1" x14ac:dyDescent="0.25">
      <c r="A69" s="169" t="str">
        <f>IF('US MTM - Calculation (Portly)'!V33="","",CONCATENATE("1:",'US MTM - Calculation (Portly)'!U33))</f>
        <v/>
      </c>
    </row>
    <row r="70" spans="1:1" x14ac:dyDescent="0.25">
      <c r="A70" s="169" t="str">
        <f>IF('US MTM - Calculation (Portly)'!V34="","",CONCATENATE("1:",'US MTM - Calculation (Portly)'!U34))</f>
        <v>1:RIOFAC</v>
      </c>
    </row>
    <row r="71" spans="1:1" x14ac:dyDescent="0.25">
      <c r="A71" s="169" t="str">
        <f>IF('US MTM - Calculation (Portly)'!V35="","",CONCATENATE("1:",'US MTM - Calculation (Portly)'!U35))</f>
        <v/>
      </c>
    </row>
    <row r="72" spans="1:1" x14ac:dyDescent="0.25">
      <c r="A72" s="169" t="str">
        <f>IF('US MTM - Calculation (Portly)'!V36="","",CONCATENATE("1:",'US MTM - Calculation (Portly)'!U36))</f>
        <v/>
      </c>
    </row>
    <row r="73" spans="1:1" x14ac:dyDescent="0.25">
      <c r="A73" s="169" t="str">
        <f>IF('US MTM - Calculation (Portly)'!V37="","",CONCATENATE("1:",'US MTM - Calculation (Portly)'!U37))</f>
        <v/>
      </c>
    </row>
    <row r="74" spans="1:1" x14ac:dyDescent="0.25">
      <c r="A74" s="169" t="str">
        <f>IF('US MTM - Calculation (Portly)'!V38="","",CONCATENATE("1:",'US MTM - Calculation (Portly)'!U38))</f>
        <v/>
      </c>
    </row>
    <row r="75" spans="1:1" x14ac:dyDescent="0.25">
      <c r="A75" s="169" t="str">
        <f>IF('US MTM - Calculation (Portly)'!V39="","",CONCATENATE("1:",'US MTM - Calculation (Portly)'!U39))</f>
        <v/>
      </c>
    </row>
    <row r="76" spans="1:1" x14ac:dyDescent="0.25">
      <c r="A76" s="169" t="str">
        <f>IF('US MTM - Calculation (Portly)'!V40="","",CONCATENATE("1:",'US MTM - Calculation (Portly)'!U40))</f>
        <v/>
      </c>
    </row>
    <row r="77" spans="1:1" x14ac:dyDescent="0.25">
      <c r="A77" s="169" t="str">
        <f>IF('US MTM - Calculation (Portly)'!V41="","",CONCATENATE("1:",'US MTM - Calculation (Portly)'!U41))</f>
        <v>1:PKT-SQ</v>
      </c>
    </row>
    <row r="78" spans="1:1" x14ac:dyDescent="0.25">
      <c r="A78" s="169" t="str">
        <f>IF('US MTM - Calculation (Portly)'!V42="","",CONCATENATE("1:",'US MTM - Calculation (Portly)'!U42))</f>
        <v/>
      </c>
    </row>
    <row r="79" spans="1:1" x14ac:dyDescent="0.25">
      <c r="A79" s="169" t="str">
        <f>IF('US MTM - Calculation (Portly)'!V43="","",CONCATENATE("1:",'US MTM - Calculation (Portly)'!U43))</f>
        <v/>
      </c>
    </row>
    <row r="80" spans="1:1" x14ac:dyDescent="0.25">
      <c r="A80" s="169" t="str">
        <f>IF('US MTM - Calculation (Portly)'!V44="","",CONCATENATE("1:",'US MTM - Calculation (Portly)'!U44))</f>
        <v/>
      </c>
    </row>
    <row r="81" spans="1:1" x14ac:dyDescent="0.25">
      <c r="A81" s="169" t="str">
        <f>IF('US MTM - Calculation (Portly)'!V45="","",CONCATENATE("1:",'US MTM - Calculation (Portly)'!U45))</f>
        <v/>
      </c>
    </row>
    <row r="82" spans="1:1" x14ac:dyDescent="0.25">
      <c r="A82" s="169" t="str">
        <f>IF('US MTM - Calculation (Portly)'!V46="","",CONCATENATE("1:",'US MTM - Calculation (Portly)'!U46))</f>
        <v/>
      </c>
    </row>
    <row r="83" spans="1:1" x14ac:dyDescent="0.25">
      <c r="A83" s="169" t="str">
        <f>IF('US MTM - Calculation (Portly)'!V47="","",CONCATENATE("1:",'US MTM - Calculation (Portly)'!U47))</f>
        <v/>
      </c>
    </row>
    <row r="84" spans="1:1" x14ac:dyDescent="0.25">
      <c r="A84" s="169" t="str">
        <f>IF('US MTM - Calculation (Portly)'!V48="","",CONCATENATE("1:",'US MTM - Calculation (Portly)'!U48))</f>
        <v/>
      </c>
    </row>
    <row r="85" spans="1:1" x14ac:dyDescent="0.25">
      <c r="A85" s="169" t="str">
        <f>IF('US MTM - Calculation (Portly)'!V49="","",CONCATENATE("1:",'US MTM - Calculation (Portly)'!U49))</f>
        <v/>
      </c>
    </row>
    <row r="86" spans="1:1" x14ac:dyDescent="0.25">
      <c r="A86" s="169" t="str">
        <f>IF('US MTM - Calculation (Portly)'!V50="","",CONCATENATE("1:",'US MTM - Calculation (Portly)'!U50))</f>
        <v/>
      </c>
    </row>
    <row r="87" spans="1:1" x14ac:dyDescent="0.25">
      <c r="A87" s="169" t="str">
        <f>IF('US MTM - Calculation (Portly)'!V55="","",CONCATENATE("1:",'US MTM - Calculation (Portly)'!U55))</f>
        <v/>
      </c>
    </row>
    <row r="88" spans="1:1" x14ac:dyDescent="0.25">
      <c r="A88" s="169" t="str">
        <f>IF('US MTM - Calculation (Portly)'!V56="","",CONCATENATE("1:",'US MTM - Calculation (Portly)'!U56))</f>
        <v/>
      </c>
    </row>
    <row r="89" spans="1:1" x14ac:dyDescent="0.25">
      <c r="A89" s="169" t="str">
        <f>IF('US MTM - Calculation (Portly)'!V57="","",CONCATENATE("1:",'US MTM - Calculation (Portly)'!U57))</f>
        <v/>
      </c>
    </row>
    <row r="90" spans="1:1" x14ac:dyDescent="0.25">
      <c r="A90" s="169" t="s">
        <v>575</v>
      </c>
    </row>
    <row r="91" spans="1:1" x14ac:dyDescent="0.25">
      <c r="A91" s="169" t="s">
        <v>465</v>
      </c>
    </row>
    <row r="92" spans="1:1" x14ac:dyDescent="0.25">
      <c r="A92" s="169" t="s">
        <v>355</v>
      </c>
    </row>
    <row r="93" spans="1:1" x14ac:dyDescent="0.25">
      <c r="A93" s="169" t="s">
        <v>466</v>
      </c>
    </row>
    <row r="94" spans="1:1" x14ac:dyDescent="0.25">
      <c r="A94" s="169" t="s">
        <v>467</v>
      </c>
    </row>
    <row r="95" spans="1:1" x14ac:dyDescent="0.25">
      <c r="A95" s="169" t="str">
        <f>CONCATENATE("o:",'US MTM - Calculation (Portly)'!$BQ$4,"B")</f>
        <v>o:PeterB</v>
      </c>
    </row>
    <row r="96" spans="1:1" x14ac:dyDescent="0.25">
      <c r="A96" s="169" t="s">
        <v>468</v>
      </c>
    </row>
    <row r="97" spans="1:1" x14ac:dyDescent="0.25">
      <c r="A97" s="169" t="str">
        <f>CONCATENATE("5:",'US MTM - Calculation (Portly)'!$BQ$4,"B")</f>
        <v>5:PeterB</v>
      </c>
    </row>
    <row r="98" spans="1:1" x14ac:dyDescent="0.25">
      <c r="A98" s="169" t="s">
        <v>469</v>
      </c>
    </row>
    <row r="99" spans="1:1" x14ac:dyDescent="0.25">
      <c r="A99" s="169" t="s">
        <v>486</v>
      </c>
    </row>
    <row r="100" spans="1:1" x14ac:dyDescent="0.25">
      <c r="A100" s="169" t="s">
        <v>470</v>
      </c>
    </row>
    <row r="101" spans="1:1" x14ac:dyDescent="0.25">
      <c r="A101" s="105" t="str">
        <f>CONCATENATE("4:",'US MTM - Calculation (Portly)'!$BQ$4)</f>
        <v>4:Peter</v>
      </c>
    </row>
    <row r="102" spans="1:1" x14ac:dyDescent="0.25">
      <c r="A102" s="169" t="s">
        <v>471</v>
      </c>
    </row>
    <row r="103" spans="1:1" x14ac:dyDescent="0.25">
      <c r="A103" s="480" t="s">
        <v>1266</v>
      </c>
    </row>
    <row r="104" spans="1:1" x14ac:dyDescent="0.25">
      <c r="A104" s="169" t="s">
        <v>472</v>
      </c>
    </row>
    <row r="105" spans="1:1" x14ac:dyDescent="0.25">
      <c r="A105" s="169" t="s">
        <v>473</v>
      </c>
    </row>
    <row r="106" spans="1:1" x14ac:dyDescent="0.25">
      <c r="A106" s="169" t="s">
        <v>474</v>
      </c>
    </row>
    <row r="107" spans="1:1" x14ac:dyDescent="0.25">
      <c r="A107" s="169" t="str">
        <f>CONCATENATE("a:","IMP-US")</f>
        <v>a:IMP-US</v>
      </c>
    </row>
    <row r="108" spans="1:1" x14ac:dyDescent="0.25">
      <c r="A108" s="169" t="s">
        <v>494</v>
      </c>
    </row>
    <row r="109" spans="1:1" x14ac:dyDescent="0.25">
      <c r="A109" s="169" t="s">
        <v>610</v>
      </c>
    </row>
    <row r="110" spans="1:1" x14ac:dyDescent="0.25">
      <c r="A110" s="169" t="s">
        <v>475</v>
      </c>
    </row>
    <row r="111" spans="1:1" x14ac:dyDescent="0.25">
      <c r="A111" s="169" t="s">
        <v>611</v>
      </c>
    </row>
    <row r="112" spans="1:1" x14ac:dyDescent="0.25">
      <c r="A112" s="169" t="s">
        <v>476</v>
      </c>
    </row>
    <row r="113" spans="1:1" x14ac:dyDescent="0.25">
      <c r="A113" s="169" t="s">
        <v>477</v>
      </c>
    </row>
    <row r="114" spans="1:1" x14ac:dyDescent="0.25">
      <c r="A114" s="169" t="s">
        <v>478</v>
      </c>
    </row>
    <row r="115" spans="1:1" x14ac:dyDescent="0.25">
      <c r="A115" s="169" t="s">
        <v>479</v>
      </c>
    </row>
    <row r="116" spans="1:1" x14ac:dyDescent="0.25">
      <c r="A116" s="169" t="s">
        <v>498</v>
      </c>
    </row>
    <row r="117" spans="1:1" x14ac:dyDescent="0.25">
      <c r="A117" s="169" t="s">
        <v>480</v>
      </c>
    </row>
    <row r="118" spans="1:1" x14ac:dyDescent="0.25">
      <c r="A118" s="169" t="s">
        <v>499</v>
      </c>
    </row>
    <row r="119" spans="1:1" x14ac:dyDescent="0.25">
      <c r="A119" s="169" t="s">
        <v>355</v>
      </c>
    </row>
    <row r="120" spans="1:1" x14ac:dyDescent="0.25">
      <c r="A120" s="169" t="s">
        <v>481</v>
      </c>
    </row>
    <row r="121" spans="1:1" x14ac:dyDescent="0.25">
      <c r="A121" s="169" t="s">
        <v>355</v>
      </c>
    </row>
    <row r="122" spans="1:1" x14ac:dyDescent="0.25">
      <c r="A122" s="169" t="s">
        <v>482</v>
      </c>
    </row>
    <row r="123" spans="1:1" x14ac:dyDescent="0.25">
      <c r="A123" s="169" t="str">
        <f>CONCATENATE("m:",'US MTM - Calculation (Portly)'!$U$7)</f>
        <v>m:</v>
      </c>
    </row>
    <row r="124" spans="1:1" x14ac:dyDescent="0.25">
      <c r="A124" s="169" t="s">
        <v>483</v>
      </c>
    </row>
    <row r="125" spans="1:1" x14ac:dyDescent="0.25">
      <c r="A125" s="169" t="s">
        <v>488</v>
      </c>
    </row>
    <row r="126" spans="1:1" x14ac:dyDescent="0.25">
      <c r="A126" s="169" t="s">
        <v>484</v>
      </c>
    </row>
    <row r="127" spans="1:1" x14ac:dyDescent="0.25">
      <c r="A127" s="169" t="str">
        <f>CONCATENATE("z:",'US MTM - Calculation (Portly)'!$BQ$4,"JKT")</f>
        <v>z:PeterJKT</v>
      </c>
    </row>
    <row r="128" spans="1:1" x14ac:dyDescent="0.25">
      <c r="A128" s="169" t="s">
        <v>485</v>
      </c>
    </row>
    <row r="129" spans="1:1" x14ac:dyDescent="0.25">
      <c r="A129" s="169" t="str">
        <f>CONCATENATE("s:",'US MTM - Calculation (Portly)'!$C$1)</f>
        <v>s:47</v>
      </c>
    </row>
    <row r="130" spans="1:1" x14ac:dyDescent="0.25">
      <c r="A130" s="169" t="s">
        <v>489</v>
      </c>
    </row>
    <row r="131" spans="1:1" x14ac:dyDescent="0.25">
      <c r="A131" s="169" t="s">
        <v>492</v>
      </c>
    </row>
    <row r="132" spans="1:1" x14ac:dyDescent="0.25">
      <c r="A132" s="169" t="s">
        <v>490</v>
      </c>
    </row>
    <row r="133" spans="1:1" x14ac:dyDescent="0.25">
      <c r="A133" s="169" t="s">
        <v>500</v>
      </c>
    </row>
    <row r="134" spans="1:1" x14ac:dyDescent="0.25">
      <c r="A134" s="169" t="s">
        <v>491</v>
      </c>
    </row>
    <row r="135" spans="1:1" x14ac:dyDescent="0.25">
      <c r="A135" s="169" t="str">
        <f>IF('US MTM - Calculation (Portly)'!V10="","",CONCATENATE("1:",'US MTM - Calculation (Portly)'!U10))</f>
        <v/>
      </c>
    </row>
    <row r="136" spans="1:1" x14ac:dyDescent="0.25">
      <c r="A136" s="169" t="str">
        <f>IF('US MTM - Calculation (Portly)'!V11="","",CONCATENATE("1:",'US MTM - Calculation (Portly)'!U11))</f>
        <v/>
      </c>
    </row>
    <row r="137" spans="1:1" x14ac:dyDescent="0.25">
      <c r="A137" s="169" t="str">
        <f>IF('US MTM - Calculation (Portly)'!V12="","",CONCATENATE("1:",'US MTM - Calculation (Portly)'!U12))</f>
        <v/>
      </c>
    </row>
    <row r="138" spans="1:1" x14ac:dyDescent="0.25">
      <c r="A138" s="169" t="str">
        <f>IF('US MTM - Calculation (Portly)'!V13="","",CONCATENATE("1:",'US MTM - Calculation (Portly)'!U13))</f>
        <v/>
      </c>
    </row>
    <row r="139" spans="1:1" x14ac:dyDescent="0.25">
      <c r="A139" s="169" t="str">
        <f>IF('US MTM - Calculation (Portly)'!V14="","",CONCATENATE("1:",'US MTM - Calculation (Portly)'!U14))</f>
        <v/>
      </c>
    </row>
    <row r="140" spans="1:1" x14ac:dyDescent="0.25">
      <c r="A140" s="169" t="str">
        <f>IF('US MTM - Calculation (Portly)'!V15="","",CONCATENATE("1:",'US MTM - Calculation (Portly)'!U15))</f>
        <v/>
      </c>
    </row>
    <row r="141" spans="1:1" x14ac:dyDescent="0.25">
      <c r="A141" s="169" t="str">
        <f>IF('US MTM - Calculation (Portly)'!V16="","",CONCATENATE("1:",'US MTM - Calculation (Portly)'!U16))</f>
        <v/>
      </c>
    </row>
    <row r="142" spans="1:1" x14ac:dyDescent="0.25">
      <c r="A142" s="169" t="str">
        <f>IF('US MTM - Calculation (Portly)'!V17="","",CONCATENATE("1:",'US MTM - Calculation (Portly)'!U17))</f>
        <v/>
      </c>
    </row>
    <row r="143" spans="1:1" x14ac:dyDescent="0.25">
      <c r="A143" s="169" t="str">
        <f>IF('US MTM - Calculation (Portly)'!V18="","",CONCATENATE("1:",'US MTM - Calculation (Portly)'!U18))</f>
        <v/>
      </c>
    </row>
    <row r="144" spans="1:1" x14ac:dyDescent="0.25">
      <c r="A144" s="169" t="str">
        <f>IF('US MTM - Calculation (Portly)'!V19="","",CONCATENATE("1:",'US MTM - Calculation (Portly)'!U19))</f>
        <v>1:2CIGLG</v>
      </c>
    </row>
    <row r="145" spans="1:1" x14ac:dyDescent="0.25">
      <c r="A145" s="169" t="str">
        <f>IF('US MTM - Calculation (Portly)'!V20="","",CONCATENATE("1:",'US MTM - Calculation (Portly)'!U20))</f>
        <v/>
      </c>
    </row>
    <row r="146" spans="1:1" x14ac:dyDescent="0.25">
      <c r="A146" s="169" t="str">
        <f>IF('US MTM - Calculation (Portly)'!V21="","",CONCATENATE("1:",'US MTM - Calculation (Portly)'!U21))</f>
        <v/>
      </c>
    </row>
    <row r="147" spans="1:1" x14ac:dyDescent="0.25">
      <c r="A147" s="169" t="str">
        <f>IF('US MTM - Calculation (Portly)'!V22="","",CONCATENATE("1:",'US MTM - Calculation (Portly)'!U22))</f>
        <v/>
      </c>
    </row>
    <row r="148" spans="1:1" x14ac:dyDescent="0.25">
      <c r="A148" s="169" t="str">
        <f>IF('US MTM - Calculation (Portly)'!V23="","",CONCATENATE("1:",'US MTM - Calculation (Portly)'!U23))</f>
        <v/>
      </c>
    </row>
    <row r="149" spans="1:1" x14ac:dyDescent="0.25">
      <c r="A149" s="169" t="str">
        <f>IF('US MTM - Calculation (Portly)'!V24="","",CONCATENATE("1:",'US MTM - Calculation (Portly)'!U24))</f>
        <v/>
      </c>
    </row>
    <row r="150" spans="1:1" x14ac:dyDescent="0.25">
      <c r="A150" s="169" t="str">
        <f>IF('US MTM - Calculation (Portly)'!V25="","",CONCATENATE("1:",'US MTM - Calculation (Portly)'!U25))</f>
        <v/>
      </c>
    </row>
    <row r="151" spans="1:1" x14ac:dyDescent="0.25">
      <c r="A151" s="169" t="str">
        <f>IF('US MTM - Calculation (Portly)'!V26="","",CONCATENATE("1:",'US MTM - Calculation (Portly)'!U26))</f>
        <v/>
      </c>
    </row>
    <row r="152" spans="1:1" x14ac:dyDescent="0.25">
      <c r="A152" s="169" t="str">
        <f>IF('US MTM - Calculation (Portly)'!V27="","",CONCATENATE("1:",'US MTM - Calculation (Portly)'!U27))</f>
        <v/>
      </c>
    </row>
    <row r="153" spans="1:1" x14ac:dyDescent="0.25">
      <c r="A153" s="169" t="str">
        <f>IF('US MTM - Calculation (Portly)'!V28="","",CONCATENATE("1:",'US MTM - Calculation (Portly)'!U28))</f>
        <v>1:TKT-PK</v>
      </c>
    </row>
    <row r="154" spans="1:1" x14ac:dyDescent="0.25">
      <c r="A154" s="169" t="str">
        <f>IF('US MTM - Calculation (Portly)'!V29="","",CONCATENATE("1:",'US MTM - Calculation (Portly)'!U29))</f>
        <v/>
      </c>
    </row>
    <row r="155" spans="1:1" x14ac:dyDescent="0.25">
      <c r="A155" s="169" t="str">
        <f>IF('US MTM - Calculation (Portly)'!V30="","",CONCATENATE("1:",'US MTM - Calculation (Portly)'!U30))</f>
        <v/>
      </c>
    </row>
    <row r="156" spans="1:1" x14ac:dyDescent="0.25">
      <c r="A156" s="169" t="str">
        <f>IF('US MTM - Calculation (Portly)'!V31="","",CONCATENATE("1:",'US MTM - Calculation (Portly)'!U31))</f>
        <v/>
      </c>
    </row>
    <row r="157" spans="1:1" x14ac:dyDescent="0.25">
      <c r="A157" s="169" t="str">
        <f>IF('US MTM - Calculation (Portly)'!V32="","",CONCATENATE("1:",'US MTM - Calculation (Portly)'!U32))</f>
        <v/>
      </c>
    </row>
    <row r="158" spans="1:1" x14ac:dyDescent="0.25">
      <c r="A158" s="169" t="str">
        <f>IF('US MTM - Calculation (Portly)'!V33="","",CONCATENATE("1:",'US MTM - Calculation (Portly)'!U33))</f>
        <v/>
      </c>
    </row>
    <row r="159" spans="1:1" x14ac:dyDescent="0.25">
      <c r="A159" s="169" t="str">
        <f>IF('US MTM - Calculation (Portly)'!V34="","",CONCATENATE("1:",'US MTM - Calculation (Portly)'!U34))</f>
        <v>1:RIOFAC</v>
      </c>
    </row>
    <row r="160" spans="1:1" x14ac:dyDescent="0.25">
      <c r="A160" s="169" t="str">
        <f>IF('US MTM - Calculation (Portly)'!V35="","",CONCATENATE("1:",'US MTM - Calculation (Portly)'!U35))</f>
        <v/>
      </c>
    </row>
    <row r="161" spans="1:1" x14ac:dyDescent="0.25">
      <c r="A161" s="169" t="str">
        <f>IF('US MTM - Calculation (Portly)'!V36="","",CONCATENATE("1:",'US MTM - Calculation (Portly)'!U36))</f>
        <v/>
      </c>
    </row>
    <row r="162" spans="1:1" x14ac:dyDescent="0.25">
      <c r="A162" s="169" t="str">
        <f>IF('US MTM - Calculation (Portly)'!V37="","",CONCATENATE("1:",'US MTM - Calculation (Portly)'!U37))</f>
        <v/>
      </c>
    </row>
    <row r="163" spans="1:1" x14ac:dyDescent="0.25">
      <c r="A163" s="169" t="str">
        <f>IF('US MTM - Calculation (Portly)'!V38="","",CONCATENATE("1:",'US MTM - Calculation (Portly)'!U38))</f>
        <v/>
      </c>
    </row>
    <row r="164" spans="1:1" x14ac:dyDescent="0.25">
      <c r="A164" s="169" t="str">
        <f>IF('US MTM - Calculation (Portly)'!V39="","",CONCATENATE("1:",'US MTM - Calculation (Portly)'!U39))</f>
        <v/>
      </c>
    </row>
    <row r="165" spans="1:1" x14ac:dyDescent="0.25">
      <c r="A165" s="169" t="str">
        <f>IF('US MTM - Calculation (Portly)'!V40="","",CONCATENATE("1:",'US MTM - Calculation (Portly)'!U40))</f>
        <v/>
      </c>
    </row>
    <row r="166" spans="1:1" x14ac:dyDescent="0.25">
      <c r="A166" s="169" t="str">
        <f>IF('US MTM - Calculation (Portly)'!V41="","",CONCATENATE("1:",'US MTM - Calculation (Portly)'!U41))</f>
        <v>1:PKT-SQ</v>
      </c>
    </row>
    <row r="167" spans="1:1" x14ac:dyDescent="0.25">
      <c r="A167" s="169" t="str">
        <f>IF('US MTM - Calculation (Portly)'!V42="","",CONCATENATE("1:",'US MTM - Calculation (Portly)'!U42))</f>
        <v/>
      </c>
    </row>
    <row r="168" spans="1:1" x14ac:dyDescent="0.25">
      <c r="A168" s="169" t="str">
        <f>IF('US MTM - Calculation (Portly)'!V43="","",CONCATENATE("1:",'US MTM - Calculation (Portly)'!U43))</f>
        <v/>
      </c>
    </row>
    <row r="169" spans="1:1" x14ac:dyDescent="0.25">
      <c r="A169" s="169" t="str">
        <f>IF('US MTM - Calculation (Portly)'!V44="","",CONCATENATE("1:",'US MTM - Calculation (Portly)'!U44))</f>
        <v/>
      </c>
    </row>
    <row r="170" spans="1:1" x14ac:dyDescent="0.25">
      <c r="A170" s="169" t="str">
        <f>IF('US MTM - Calculation (Portly)'!V45="","",CONCATENATE("1:",'US MTM - Calculation (Portly)'!U45))</f>
        <v/>
      </c>
    </row>
    <row r="171" spans="1:1" x14ac:dyDescent="0.25">
      <c r="A171" s="169" t="str">
        <f>IF('US MTM - Calculation (Portly)'!V46="","",CONCATENATE("1:",'US MTM - Calculation (Portly)'!U46))</f>
        <v/>
      </c>
    </row>
    <row r="172" spans="1:1" x14ac:dyDescent="0.25">
      <c r="A172" s="169" t="str">
        <f>IF('US MTM - Calculation (Portly)'!V47="","",CONCATENATE("1:",'US MTM - Calculation (Portly)'!U47))</f>
        <v/>
      </c>
    </row>
    <row r="173" spans="1:1" x14ac:dyDescent="0.25">
      <c r="A173" s="169" t="str">
        <f>IF('US MTM - Calculation (Portly)'!V48="","",CONCATENATE("1:",'US MTM - Calculation (Portly)'!U48))</f>
        <v/>
      </c>
    </row>
    <row r="174" spans="1:1" x14ac:dyDescent="0.25">
      <c r="A174" s="169" t="str">
        <f>IF('US MTM - Calculation (Portly)'!V49="","",CONCATENATE("1:",'US MTM - Calculation (Portly)'!U49))</f>
        <v/>
      </c>
    </row>
    <row r="175" spans="1:1" x14ac:dyDescent="0.25">
      <c r="A175" s="169" t="str">
        <f>IF('US MTM - Calculation (Portly)'!V50="","",CONCATENATE("1:",'US MTM - Calculation (Portly)'!U50))</f>
        <v/>
      </c>
    </row>
    <row r="176" spans="1:1" x14ac:dyDescent="0.25">
      <c r="A176" s="169" t="str">
        <f>IF('US MTM - Calculation (Portly)'!V55="","",CONCATENATE("1:",'US MTM - Calculation (Portly)'!U55))</f>
        <v/>
      </c>
    </row>
    <row r="177" spans="1:1" x14ac:dyDescent="0.25">
      <c r="A177" s="169" t="str">
        <f>IF('US MTM - Calculation (Portly)'!V56="","",CONCATENATE("1:",'US MTM - Calculation (Portly)'!U56))</f>
        <v/>
      </c>
    </row>
    <row r="178" spans="1:1" x14ac:dyDescent="0.25">
      <c r="A178" s="169" t="str">
        <f>IF('US MTM - Calculation (Portly)'!V57="","",CONCATENATE("1:",'US MTM - Calculation (Portly)'!U57))</f>
        <v/>
      </c>
    </row>
    <row r="180" spans="1:1" x14ac:dyDescent="0.25">
      <c r="A180" s="169" t="s">
        <v>355</v>
      </c>
    </row>
    <row r="181" spans="1:1" x14ac:dyDescent="0.25">
      <c r="A181" s="169" t="s">
        <v>356</v>
      </c>
    </row>
    <row r="182" spans="1:1" x14ac:dyDescent="0.25">
      <c r="A182" s="169" t="s">
        <v>355</v>
      </c>
    </row>
    <row r="183" spans="1:1" x14ac:dyDescent="0.25">
      <c r="A183" s="169" t="s">
        <v>357</v>
      </c>
    </row>
    <row r="184" spans="1:1" x14ac:dyDescent="0.25">
      <c r="A184" s="169" t="s">
        <v>358</v>
      </c>
    </row>
    <row r="185" spans="1:1" x14ac:dyDescent="0.25">
      <c r="A185" s="169" t="str">
        <f>CONCATENATE("s:",'US MTM - Calculation (Portly)'!$BQ$4,"JKT")</f>
        <v>s:PeterJKT</v>
      </c>
    </row>
    <row r="186" spans="1:1" x14ac:dyDescent="0.25">
      <c r="A186" s="169" t="s">
        <v>359</v>
      </c>
    </row>
    <row r="187" spans="1:1" x14ac:dyDescent="0.25">
      <c r="A187" s="169" t="str">
        <f>CONCATENATE("a:",'US MTM - Calculation (Portly)'!$C$1)</f>
        <v>a:47</v>
      </c>
    </row>
    <row r="188" spans="1:1" x14ac:dyDescent="0.25">
      <c r="A188" s="169" t="s">
        <v>360</v>
      </c>
    </row>
    <row r="189" spans="1:1" x14ac:dyDescent="0.25">
      <c r="A189" s="169" t="str">
        <f>CONCATENATE("o:",'US MTM - Calculation (Portly)'!$C$1)</f>
        <v>o:47</v>
      </c>
    </row>
    <row r="190" spans="1:1" x14ac:dyDescent="0.25">
      <c r="A190" s="169" t="s">
        <v>402</v>
      </c>
    </row>
    <row r="191" spans="1:1" x14ac:dyDescent="0.25">
      <c r="A191" s="169" t="str">
        <f>CONCATENATE("v:",'Print JKT &amp; TRS (Portly)'!$B$2)</f>
        <v>v:0</v>
      </c>
    </row>
    <row r="192" spans="1:1" x14ac:dyDescent="0.25">
      <c r="A192" s="169" t="s">
        <v>403</v>
      </c>
    </row>
    <row r="193" spans="1:1" x14ac:dyDescent="0.25">
      <c r="A193" s="169" t="str">
        <f>CONCATENATE("v:",'Print JKT &amp; TRS (Portly)'!$B$3)</f>
        <v>v:0</v>
      </c>
    </row>
    <row r="194" spans="1:1" x14ac:dyDescent="0.25">
      <c r="A194" s="169" t="s">
        <v>404</v>
      </c>
    </row>
    <row r="195" spans="1:1" x14ac:dyDescent="0.25">
      <c r="A195" s="169" t="str">
        <f>CONCATENATE("v:",'Print JKT &amp; TRS (Portly)'!$B$4)</f>
        <v>v:-1.75</v>
      </c>
    </row>
    <row r="196" spans="1:1" x14ac:dyDescent="0.25">
      <c r="A196" s="169" t="s">
        <v>405</v>
      </c>
    </row>
    <row r="197" spans="1:1" x14ac:dyDescent="0.25">
      <c r="A197" s="169" t="str">
        <f>CONCATENATE("v:",'Print JKT &amp; TRS (Portly)'!$B$5)</f>
        <v>v:-1.625</v>
      </c>
    </row>
    <row r="198" spans="1:1" x14ac:dyDescent="0.25">
      <c r="A198" s="169" t="s">
        <v>406</v>
      </c>
    </row>
    <row r="199" spans="1:1" x14ac:dyDescent="0.25">
      <c r="A199" s="169" t="str">
        <f>CONCATENATE("v:",'Print JKT &amp; TRS (Portly)'!$B$6)</f>
        <v>v:0</v>
      </c>
    </row>
    <row r="200" spans="1:1" x14ac:dyDescent="0.25">
      <c r="A200" s="169" t="s">
        <v>407</v>
      </c>
    </row>
    <row r="201" spans="1:1" x14ac:dyDescent="0.25">
      <c r="A201" s="169" t="str">
        <f>CONCATENATE("v:",'Print JKT &amp; TRS (Portly)'!$B$7)</f>
        <v>v:-1</v>
      </c>
    </row>
    <row r="202" spans="1:1" x14ac:dyDescent="0.25">
      <c r="A202" s="169" t="s">
        <v>361</v>
      </c>
    </row>
    <row r="203" spans="1:1" x14ac:dyDescent="0.25">
      <c r="A203" s="169" t="str">
        <f>CONCATENATE("v:",'Print JKT &amp; TRS (Portly)'!$B$8)</f>
        <v>v:-0.875</v>
      </c>
    </row>
    <row r="204" spans="1:1" x14ac:dyDescent="0.25">
      <c r="A204" s="169" t="s">
        <v>362</v>
      </c>
    </row>
    <row r="205" spans="1:1" x14ac:dyDescent="0.25">
      <c r="A205" s="169" t="str">
        <f>CONCATENATE("v:",'Print JKT &amp; TRS (Portly)'!$B$9)</f>
        <v>v:-1</v>
      </c>
    </row>
    <row r="206" spans="1:1" x14ac:dyDescent="0.25">
      <c r="A206" s="169" t="s">
        <v>363</v>
      </c>
    </row>
    <row r="207" spans="1:1" x14ac:dyDescent="0.25">
      <c r="A207" s="169" t="str">
        <f>CONCATENATE("v:",'Print JKT &amp; TRS (Portly)'!$B$10)</f>
        <v>v:0</v>
      </c>
    </row>
    <row r="208" spans="1:1" x14ac:dyDescent="0.25">
      <c r="A208" s="169" t="s">
        <v>364</v>
      </c>
    </row>
    <row r="209" spans="1:1" x14ac:dyDescent="0.25">
      <c r="A209" s="169" t="str">
        <f>CONCATENATE("v:",'Print JKT &amp; TRS (Portly)'!$B$11)</f>
        <v>v:-0.25</v>
      </c>
    </row>
    <row r="210" spans="1:1" x14ac:dyDescent="0.25">
      <c r="A210" s="169" t="s">
        <v>365</v>
      </c>
    </row>
    <row r="211" spans="1:1" x14ac:dyDescent="0.25">
      <c r="A211" s="169" t="str">
        <f>CONCATENATE("v:",'Print JKT &amp; TRS (Portly)'!$B$12)</f>
        <v>v:0</v>
      </c>
    </row>
    <row r="212" spans="1:1" x14ac:dyDescent="0.25">
      <c r="A212" s="169" t="s">
        <v>366</v>
      </c>
    </row>
    <row r="213" spans="1:1" x14ac:dyDescent="0.25">
      <c r="A213" s="169" t="str">
        <f>CONCATENATE("v:",'Print JKT &amp; TRS (Portly)'!$B$13)</f>
        <v>v:0</v>
      </c>
    </row>
    <row r="214" spans="1:1" x14ac:dyDescent="0.25">
      <c r="A214" s="169" t="s">
        <v>367</v>
      </c>
    </row>
    <row r="215" spans="1:1" x14ac:dyDescent="0.25">
      <c r="A215" s="169" t="str">
        <f>CONCATENATE("v:",'Print JKT &amp; TRS (Portly)'!$B$14)</f>
        <v>v:0</v>
      </c>
    </row>
    <row r="216" spans="1:1" x14ac:dyDescent="0.25">
      <c r="A216" s="169" t="s">
        <v>368</v>
      </c>
    </row>
    <row r="217" spans="1:1" x14ac:dyDescent="0.25">
      <c r="A217" s="169" t="str">
        <f>CONCATENATE("v:",'Print JKT &amp; TRS (Portly)'!$B$15)</f>
        <v>v:0</v>
      </c>
    </row>
    <row r="218" spans="1:1" x14ac:dyDescent="0.25">
      <c r="A218" s="169" t="s">
        <v>369</v>
      </c>
    </row>
    <row r="219" spans="1:1" x14ac:dyDescent="0.25">
      <c r="A219" s="169" t="str">
        <f>CONCATENATE("v:",'Print JKT &amp; TRS (Portly)'!$B$16)</f>
        <v>v:0</v>
      </c>
    </row>
    <row r="220" spans="1:1" x14ac:dyDescent="0.25">
      <c r="A220" s="169" t="s">
        <v>370</v>
      </c>
    </row>
    <row r="221" spans="1:1" x14ac:dyDescent="0.25">
      <c r="A221" s="169" t="str">
        <f>CONCATENATE("v:",'Print JKT &amp; TRS (Portly)'!$B$17)</f>
        <v>v:0</v>
      </c>
    </row>
    <row r="222" spans="1:1" x14ac:dyDescent="0.25">
      <c r="A222" s="169" t="s">
        <v>371</v>
      </c>
    </row>
    <row r="223" spans="1:1" x14ac:dyDescent="0.25">
      <c r="A223" s="169" t="str">
        <f>CONCATENATE("v:",'Print JKT &amp; TRS (Portly)'!$B$18)</f>
        <v>v:0</v>
      </c>
    </row>
    <row r="224" spans="1:1" x14ac:dyDescent="0.25">
      <c r="A224" s="169" t="s">
        <v>372</v>
      </c>
    </row>
    <row r="225" spans="1:1" x14ac:dyDescent="0.25">
      <c r="A225" s="169" t="str">
        <f>CONCATENATE("v:",'Print JKT &amp; TRS (Portly)'!$B$19)</f>
        <v>v: 3/4</v>
      </c>
    </row>
    <row r="226" spans="1:1" x14ac:dyDescent="0.25">
      <c r="A226" s="169" t="s">
        <v>373</v>
      </c>
    </row>
    <row r="227" spans="1:1" x14ac:dyDescent="0.25">
      <c r="A227" s="169" t="str">
        <f>CONCATENATE("v:",'Print JKT &amp; TRS (Portly)'!$B$20)</f>
        <v>v:0</v>
      </c>
    </row>
    <row r="228" spans="1:1" x14ac:dyDescent="0.25">
      <c r="A228" s="169" t="s">
        <v>374</v>
      </c>
    </row>
    <row r="229" spans="1:1" x14ac:dyDescent="0.25">
      <c r="A229" s="169" t="str">
        <f>CONCATENATE("v:",'Print JKT &amp; TRS (Portly)'!$B$21)</f>
        <v>v:0</v>
      </c>
    </row>
    <row r="230" spans="1:1" x14ac:dyDescent="0.25">
      <c r="A230" s="169" t="s">
        <v>375</v>
      </c>
    </row>
    <row r="231" spans="1:1" x14ac:dyDescent="0.25">
      <c r="A231" s="169" t="str">
        <f>CONCATENATE("v:",'Print JKT &amp; TRS (Portly)'!$B$22)</f>
        <v>v: 1/2</v>
      </c>
    </row>
    <row r="232" spans="1:1" x14ac:dyDescent="0.25">
      <c r="A232" s="169" t="s">
        <v>376</v>
      </c>
    </row>
    <row r="233" spans="1:1" x14ac:dyDescent="0.25">
      <c r="A233" s="169" t="str">
        <f>CONCATENATE("v:",'Print JKT &amp; TRS (Portly)'!$B$23)</f>
        <v>v:0</v>
      </c>
    </row>
    <row r="234" spans="1:1" x14ac:dyDescent="0.25">
      <c r="A234" s="169" t="s">
        <v>377</v>
      </c>
    </row>
    <row r="235" spans="1:1" x14ac:dyDescent="0.25">
      <c r="A235" s="169" t="str">
        <f>CONCATENATE("v:",'Print JKT &amp; TRS (Portly)'!$B$24)</f>
        <v>v:0</v>
      </c>
    </row>
    <row r="236" spans="1:1" x14ac:dyDescent="0.25">
      <c r="A236" s="169" t="s">
        <v>378</v>
      </c>
    </row>
    <row r="237" spans="1:1" x14ac:dyDescent="0.25">
      <c r="A237" s="169" t="str">
        <f>CONCATENATE("v:",'Print JKT &amp; TRS (Portly)'!$B$25)</f>
        <v>v:</v>
      </c>
    </row>
    <row r="238" spans="1:1" x14ac:dyDescent="0.25">
      <c r="A238" s="169" t="s">
        <v>379</v>
      </c>
    </row>
    <row r="239" spans="1:1" x14ac:dyDescent="0.25">
      <c r="A239" s="169" t="str">
        <f>CONCATENATE("v:",'Print JKT &amp; TRS (Portly)'!$B$26)</f>
        <v>v:</v>
      </c>
    </row>
    <row r="240" spans="1:1" x14ac:dyDescent="0.25">
      <c r="A240" s="169" t="s">
        <v>380</v>
      </c>
    </row>
    <row r="241" spans="1:1" x14ac:dyDescent="0.25">
      <c r="A241" s="169" t="str">
        <f>CONCATENATE("v:",'Print JKT &amp; TRS (Portly)'!$B$27)</f>
        <v>v:0</v>
      </c>
    </row>
    <row r="242" spans="1:1" x14ac:dyDescent="0.25">
      <c r="A242" s="169" t="s">
        <v>381</v>
      </c>
    </row>
    <row r="243" spans="1:1" x14ac:dyDescent="0.25">
      <c r="A243" s="169" t="str">
        <f>CONCATENATE("v:",'Print JKT &amp; TRS (Portly)'!$B$28)</f>
        <v>v:0</v>
      </c>
    </row>
    <row r="244" spans="1:1" x14ac:dyDescent="0.25">
      <c r="A244" s="169" t="s">
        <v>382</v>
      </c>
    </row>
    <row r="245" spans="1:1" x14ac:dyDescent="0.25">
      <c r="A245" s="169" t="str">
        <f>CONCATENATE("v:",'Print JKT &amp; TRS (Portly)'!$B$29)</f>
        <v>v:0</v>
      </c>
    </row>
    <row r="246" spans="1:1" x14ac:dyDescent="0.25">
      <c r="A246" s="169" t="s">
        <v>383</v>
      </c>
    </row>
    <row r="247" spans="1:1" x14ac:dyDescent="0.25">
      <c r="A247" s="169" t="str">
        <f>CONCATENATE("v:",'Print JKT &amp; TRS (Portly)'!$B$30)</f>
        <v>v:0</v>
      </c>
    </row>
    <row r="248" spans="1:1" x14ac:dyDescent="0.25">
      <c r="A248" s="169" t="s">
        <v>384</v>
      </c>
    </row>
    <row r="249" spans="1:1" x14ac:dyDescent="0.25">
      <c r="A249" s="169" t="str">
        <f>CONCATENATE("v:",'Print JKT &amp; TRS (Portly)'!$B$31)</f>
        <v>v:0</v>
      </c>
    </row>
    <row r="250" spans="1:1" x14ac:dyDescent="0.25">
      <c r="A250" s="169" t="s">
        <v>385</v>
      </c>
    </row>
    <row r="251" spans="1:1" x14ac:dyDescent="0.25">
      <c r="A251" s="169" t="str">
        <f>CONCATENATE("v:",'Print JKT &amp; TRS (Portly)'!$B$32)</f>
        <v>v:0</v>
      </c>
    </row>
    <row r="252" spans="1:1" x14ac:dyDescent="0.25">
      <c r="A252" s="169" t="s">
        <v>386</v>
      </c>
    </row>
    <row r="253" spans="1:1" x14ac:dyDescent="0.25">
      <c r="A253" s="169" t="str">
        <f>CONCATENATE("v:",'Print JKT &amp; TRS (Portly)'!$B$33)</f>
        <v>v:0</v>
      </c>
    </row>
    <row r="254" spans="1:1" x14ac:dyDescent="0.25">
      <c r="A254" s="169" t="s">
        <v>387</v>
      </c>
    </row>
    <row r="255" spans="1:1" x14ac:dyDescent="0.25">
      <c r="A255" s="169" t="str">
        <f>CONCATENATE("v:",'Print JKT &amp; TRS (Portly)'!$B$34)</f>
        <v>v:0</v>
      </c>
    </row>
    <row r="256" spans="1:1" x14ac:dyDescent="0.25">
      <c r="A256" s="169" t="s">
        <v>388</v>
      </c>
    </row>
    <row r="257" spans="1:1" x14ac:dyDescent="0.25">
      <c r="A257" s="169" t="str">
        <f>CONCATENATE("v:",'Print JKT &amp; TRS (Portly)'!$B$35)</f>
        <v>v:0</v>
      </c>
    </row>
    <row r="258" spans="1:1" x14ac:dyDescent="0.25">
      <c r="A258" s="169" t="s">
        <v>389</v>
      </c>
    </row>
    <row r="259" spans="1:1" x14ac:dyDescent="0.25">
      <c r="A259" s="169" t="str">
        <f>CONCATENATE("v:",'Print JKT &amp; TRS (Portly)'!$B$36)</f>
        <v>v:0</v>
      </c>
    </row>
    <row r="260" spans="1:1" x14ac:dyDescent="0.25">
      <c r="A260" s="169" t="s">
        <v>390</v>
      </c>
    </row>
    <row r="261" spans="1:1" x14ac:dyDescent="0.25">
      <c r="A261" s="169" t="str">
        <f>CONCATENATE("v:",'Print JKT &amp; TRS (Portly)'!$B$37)</f>
        <v>v:0</v>
      </c>
    </row>
    <row r="262" spans="1:1" x14ac:dyDescent="0.25">
      <c r="A262" s="169" t="s">
        <v>391</v>
      </c>
    </row>
    <row r="263" spans="1:1" x14ac:dyDescent="0.25">
      <c r="A263" s="169" t="str">
        <f>CONCATENATE("v:",'Print JKT &amp; TRS (Portly)'!$B$38)</f>
        <v>v:0</v>
      </c>
    </row>
    <row r="264" spans="1:1" x14ac:dyDescent="0.25">
      <c r="A264" s="169" t="s">
        <v>392</v>
      </c>
    </row>
    <row r="265" spans="1:1" x14ac:dyDescent="0.25">
      <c r="A265" s="169" t="str">
        <f>CONCATENATE("v:",'Print JKT &amp; TRS (Portly)'!$B$39)</f>
        <v>v:0.125</v>
      </c>
    </row>
    <row r="266" spans="1:1" x14ac:dyDescent="0.25">
      <c r="A266" s="169" t="s">
        <v>393</v>
      </c>
    </row>
    <row r="267" spans="1:1" x14ac:dyDescent="0.25">
      <c r="A267" s="169" t="str">
        <f>CONCATENATE("v:",'Print JKT &amp; TRS (Portly)'!$B$40)</f>
        <v>v:0</v>
      </c>
    </row>
    <row r="268" spans="1:1" x14ac:dyDescent="0.25">
      <c r="A268" s="169" t="s">
        <v>394</v>
      </c>
    </row>
    <row r="269" spans="1:1" x14ac:dyDescent="0.25">
      <c r="A269" s="169" t="str">
        <f>CONCATENATE("v:",'Print JKT &amp; TRS (Portly)'!$B$41)</f>
        <v>v:0</v>
      </c>
    </row>
    <row r="270" spans="1:1" x14ac:dyDescent="0.25">
      <c r="A270" s="169" t="s">
        <v>395</v>
      </c>
    </row>
    <row r="271" spans="1:1" x14ac:dyDescent="0.25">
      <c r="A271" s="169" t="str">
        <f>CONCATENATE("v:",'Print JKT &amp; TRS (Portly)'!$B$42)</f>
        <v>v:0</v>
      </c>
    </row>
    <row r="272" spans="1:1" x14ac:dyDescent="0.25">
      <c r="A272" s="169" t="s">
        <v>396</v>
      </c>
    </row>
    <row r="273" spans="1:1" x14ac:dyDescent="0.25">
      <c r="A273" s="169" t="str">
        <f>CONCATENATE("v:",'Print JKT &amp; TRS (Portly)'!$B$43)</f>
        <v>v:0.394</v>
      </c>
    </row>
    <row r="274" spans="1:1" x14ac:dyDescent="0.25">
      <c r="A274" s="169" t="s">
        <v>397</v>
      </c>
    </row>
    <row r="275" spans="1:1" x14ac:dyDescent="0.25">
      <c r="A275" s="169" t="str">
        <f>CONCATENATE("v:",'Print JKT &amp; TRS (Portly)'!$B$44)</f>
        <v>v:0</v>
      </c>
    </row>
    <row r="276" spans="1:1" x14ac:dyDescent="0.25">
      <c r="A276" s="169" t="s">
        <v>398</v>
      </c>
    </row>
    <row r="277" spans="1:1" x14ac:dyDescent="0.25">
      <c r="A277" s="169" t="str">
        <f>CONCATENATE("v:",'Print JKT &amp; TRS (Portly)'!$B$45)</f>
        <v>v:0</v>
      </c>
    </row>
    <row r="278" spans="1:1" x14ac:dyDescent="0.25">
      <c r="A278" s="169" t="s">
        <v>399</v>
      </c>
    </row>
    <row r="279" spans="1:1" x14ac:dyDescent="0.25">
      <c r="A279" s="169" t="str">
        <f>CONCATENATE("v:",'Print JKT &amp; TRS (Portly)'!$B$46)</f>
        <v>v:0</v>
      </c>
    </row>
    <row r="280" spans="1:1" x14ac:dyDescent="0.25">
      <c r="A280" s="169" t="s">
        <v>400</v>
      </c>
    </row>
    <row r="281" spans="1:1" x14ac:dyDescent="0.25">
      <c r="A281" s="169" t="str">
        <f>CONCATENATE("v:",'Print JKT &amp; TRS (Portly)'!$B$47)</f>
        <v>v: 1/2</v>
      </c>
    </row>
    <row r="282" spans="1:1" x14ac:dyDescent="0.25">
      <c r="A282" s="169" t="s">
        <v>401</v>
      </c>
    </row>
    <row r="283" spans="1:1" x14ac:dyDescent="0.25">
      <c r="A283" s="169" t="str">
        <f>CONCATENATE("v:",'Print JKT &amp; TRS (Portly)'!$B$48)</f>
        <v>v:0</v>
      </c>
    </row>
    <row r="284" spans="1:1" x14ac:dyDescent="0.25">
      <c r="A284" s="169" t="s">
        <v>629</v>
      </c>
    </row>
    <row r="285" spans="1:1" x14ac:dyDescent="0.25">
      <c r="A285" s="169" t="str">
        <f>CONCATENATE("v:",'Print JKT &amp; TRS (Portly)'!$B$49)</f>
        <v>v:0</v>
      </c>
    </row>
    <row r="286" spans="1:1" x14ac:dyDescent="0.25">
      <c r="A286" s="169" t="s">
        <v>647</v>
      </c>
    </row>
    <row r="287" spans="1:1" x14ac:dyDescent="0.25">
      <c r="A287" s="169" t="str">
        <f>CONCATENATE("v:",'Print JKT &amp; TRS (Portly)'!$B$50)</f>
        <v>v:0</v>
      </c>
    </row>
    <row r="288" spans="1:1" x14ac:dyDescent="0.25">
      <c r="A288" s="169" t="s">
        <v>630</v>
      </c>
    </row>
    <row r="289" spans="1:1" x14ac:dyDescent="0.25">
      <c r="A289" s="169" t="str">
        <f>CONCATENATE("v:",'Print JKT &amp; TRS (Portly)'!$B$51)</f>
        <v>v:-4.5</v>
      </c>
    </row>
    <row r="290" spans="1:1" x14ac:dyDescent="0.25">
      <c r="A290" s="169" t="s">
        <v>631</v>
      </c>
    </row>
    <row r="291" spans="1:1" x14ac:dyDescent="0.25">
      <c r="A291" s="169" t="str">
        <f>CONCATENATE("v:",'Print JKT &amp; TRS (Portly)'!$B$52)</f>
        <v>v:0</v>
      </c>
    </row>
    <row r="292" spans="1:1" x14ac:dyDescent="0.25">
      <c r="A292" s="169" t="s">
        <v>648</v>
      </c>
    </row>
    <row r="293" spans="1:1" x14ac:dyDescent="0.25">
      <c r="A293" s="169" t="str">
        <f>CONCATENATE("v:",'Print JKT &amp; TRS (Portly)'!$B$53)</f>
        <v>v:0</v>
      </c>
    </row>
    <row r="294" spans="1:1" x14ac:dyDescent="0.25">
      <c r="A294" s="169" t="s">
        <v>1175</v>
      </c>
    </row>
    <row r="295" spans="1:1" x14ac:dyDescent="0.25">
      <c r="A295" s="169" t="str">
        <f>CONCATENATE("v:",'Print JKT &amp; TRS (Portly)'!$B$54)</f>
        <v>v:0</v>
      </c>
    </row>
    <row r="296" spans="1:1" x14ac:dyDescent="0.25">
      <c r="A296" s="169" t="s">
        <v>1214</v>
      </c>
    </row>
    <row r="297" spans="1:1" x14ac:dyDescent="0.25">
      <c r="A297" s="169" t="str">
        <f>CONCATENATE("v:",'Print JKT &amp; TRS (Portly)'!$B$55)</f>
        <v>v:0</v>
      </c>
    </row>
    <row r="298" spans="1:1" x14ac:dyDescent="0.25">
      <c r="A298" s="169" t="s">
        <v>1215</v>
      </c>
    </row>
    <row r="299" spans="1:1" x14ac:dyDescent="0.25">
      <c r="A299" s="169" t="str">
        <f>CONCATENATE("v:",'Print JKT &amp; TRS (Portly)'!$B$56)</f>
        <v>v:0.000</v>
      </c>
    </row>
    <row r="300" spans="1:1" x14ac:dyDescent="0.25">
      <c r="A300" s="169" t="s">
        <v>1216</v>
      </c>
    </row>
    <row r="301" spans="1:1" x14ac:dyDescent="0.25">
      <c r="A301" s="169" t="str">
        <f>CONCATENATE("v:",'Print JKT &amp; TRS (Portly)'!$B$57)</f>
        <v>v:0</v>
      </c>
    </row>
    <row r="314" spans="1:1" x14ac:dyDescent="0.25">
      <c r="A314" s="169" t="s">
        <v>502</v>
      </c>
    </row>
    <row r="315" spans="1:1" x14ac:dyDescent="0.25">
      <c r="A315" s="169" t="s">
        <v>465</v>
      </c>
    </row>
    <row r="316" spans="1:1" x14ac:dyDescent="0.25">
      <c r="A316" s="169" t="s">
        <v>355</v>
      </c>
    </row>
    <row r="317" spans="1:1" x14ac:dyDescent="0.25">
      <c r="A317" s="169" t="s">
        <v>466</v>
      </c>
    </row>
    <row r="318" spans="1:1" x14ac:dyDescent="0.25">
      <c r="A318" s="169" t="s">
        <v>467</v>
      </c>
    </row>
    <row r="319" spans="1:1" x14ac:dyDescent="0.25">
      <c r="A319" s="169" t="str">
        <f>CONCATENATE("o:",'US MTM - Calculation (Portly)'!$BQ$4,"RM")</f>
        <v>o:PeterRM</v>
      </c>
    </row>
    <row r="320" spans="1:1" x14ac:dyDescent="0.25">
      <c r="A320" s="169" t="s">
        <v>468</v>
      </c>
    </row>
    <row r="321" spans="1:1" x14ac:dyDescent="0.25">
      <c r="A321" s="169" t="str">
        <f>CONCATENATE("5:",'US MTM - Calculation (Portly)'!$BQ$4,"RM")</f>
        <v>5:PeterRM</v>
      </c>
    </row>
    <row r="322" spans="1:1" x14ac:dyDescent="0.25">
      <c r="A322" s="169" t="s">
        <v>469</v>
      </c>
    </row>
    <row r="323" spans="1:1" x14ac:dyDescent="0.25">
      <c r="A323" s="169" t="s">
        <v>486</v>
      </c>
    </row>
    <row r="324" spans="1:1" x14ac:dyDescent="0.25">
      <c r="A324" s="169" t="s">
        <v>470</v>
      </c>
    </row>
    <row r="325" spans="1:1" x14ac:dyDescent="0.25">
      <c r="A325" s="105" t="str">
        <f>CONCATENATE("4:",'US MTM - Calculation (Portly)'!$BQ$4)</f>
        <v>4:Peter</v>
      </c>
    </row>
    <row r="326" spans="1:1" x14ac:dyDescent="0.25">
      <c r="A326" s="169" t="s">
        <v>471</v>
      </c>
    </row>
    <row r="327" spans="1:1" x14ac:dyDescent="0.25">
      <c r="A327" s="169" t="s">
        <v>589</v>
      </c>
    </row>
    <row r="328" spans="1:1" x14ac:dyDescent="0.25">
      <c r="A328" s="169" t="s">
        <v>472</v>
      </c>
    </row>
    <row r="329" spans="1:1" x14ac:dyDescent="0.25">
      <c r="A329" s="169" t="s">
        <v>473</v>
      </c>
    </row>
    <row r="330" spans="1:1" x14ac:dyDescent="0.25">
      <c r="A330" s="169" t="s">
        <v>474</v>
      </c>
    </row>
    <row r="331" spans="1:1" x14ac:dyDescent="0.25">
      <c r="A331" s="169" t="str">
        <f>CONCATENATE("a:","IMP-US")</f>
        <v>a:IMP-US</v>
      </c>
    </row>
    <row r="332" spans="1:1" x14ac:dyDescent="0.25">
      <c r="A332" s="169" t="s">
        <v>494</v>
      </c>
    </row>
    <row r="333" spans="1:1" x14ac:dyDescent="0.25">
      <c r="A333" s="169" t="str">
        <f>CONCATENATE("b:",'US MTM - Calculation (Portly)'!$U$5)</f>
        <v>b:BUFFER PLAID -S95</v>
      </c>
    </row>
    <row r="334" spans="1:1" x14ac:dyDescent="0.25">
      <c r="A334" s="169" t="s">
        <v>475</v>
      </c>
    </row>
    <row r="335" spans="1:1" x14ac:dyDescent="0.25">
      <c r="A335" s="169" t="str">
        <f>CONCATENATE("l:",'US MTM - Calculation (Portly)'!$U$2)</f>
        <v>l:S95-SHELL PLAID</v>
      </c>
    </row>
    <row r="336" spans="1:1" x14ac:dyDescent="0.25">
      <c r="A336" s="169" t="s">
        <v>476</v>
      </c>
    </row>
    <row r="337" spans="1:1" x14ac:dyDescent="0.25">
      <c r="A337" s="169" t="s">
        <v>477</v>
      </c>
    </row>
    <row r="338" spans="1:1" x14ac:dyDescent="0.25">
      <c r="A338" s="169" t="s">
        <v>478</v>
      </c>
    </row>
    <row r="339" spans="1:1" x14ac:dyDescent="0.25">
      <c r="A339" s="169" t="s">
        <v>479</v>
      </c>
    </row>
    <row r="340" spans="1:1" x14ac:dyDescent="0.25">
      <c r="A340" s="169" t="s">
        <v>496</v>
      </c>
    </row>
    <row r="341" spans="1:1" x14ac:dyDescent="0.25">
      <c r="A341" s="169" t="s">
        <v>480</v>
      </c>
    </row>
    <row r="342" spans="1:1" x14ac:dyDescent="0.25">
      <c r="A342" s="169" t="s">
        <v>497</v>
      </c>
    </row>
    <row r="343" spans="1:1" x14ac:dyDescent="0.25">
      <c r="A343" s="169" t="s">
        <v>355</v>
      </c>
    </row>
    <row r="344" spans="1:1" x14ac:dyDescent="0.25">
      <c r="A344" s="169" t="s">
        <v>481</v>
      </c>
    </row>
    <row r="345" spans="1:1" x14ac:dyDescent="0.25">
      <c r="A345" s="169" t="s">
        <v>355</v>
      </c>
    </row>
    <row r="346" spans="1:1" x14ac:dyDescent="0.25">
      <c r="A346" s="169" t="s">
        <v>482</v>
      </c>
    </row>
    <row r="347" spans="1:1" x14ac:dyDescent="0.25">
      <c r="A347" s="169" t="str">
        <f>CONCATENATE("m:",'US MTM - Calculation (Portly)'!$U$7)</f>
        <v>m:</v>
      </c>
    </row>
    <row r="348" spans="1:1" x14ac:dyDescent="0.25">
      <c r="A348" s="169" t="s">
        <v>483</v>
      </c>
    </row>
    <row r="349" spans="1:1" x14ac:dyDescent="0.25">
      <c r="A349" s="169" t="s">
        <v>488</v>
      </c>
    </row>
    <row r="350" spans="1:1" x14ac:dyDescent="0.25">
      <c r="A350" s="169" t="s">
        <v>484</v>
      </c>
    </row>
    <row r="351" spans="1:1" x14ac:dyDescent="0.25">
      <c r="A351" s="169" t="str">
        <f>CONCATENATE("z:",'US MTM - Calculation (Portly)'!$BQ$4,"JKT")</f>
        <v>z:PeterJKT</v>
      </c>
    </row>
    <row r="352" spans="1:1" x14ac:dyDescent="0.25">
      <c r="A352" s="169" t="s">
        <v>485</v>
      </c>
    </row>
    <row r="353" spans="1:1" x14ac:dyDescent="0.25">
      <c r="A353" s="169" t="str">
        <f>CONCATENATE("s:",'US MTM - Calculation (Portly)'!$C$1)</f>
        <v>s:47</v>
      </c>
    </row>
    <row r="354" spans="1:1" x14ac:dyDescent="0.25">
      <c r="A354" s="169" t="s">
        <v>489</v>
      </c>
    </row>
    <row r="355" spans="1:1" x14ac:dyDescent="0.25">
      <c r="A355" s="169" t="s">
        <v>492</v>
      </c>
    </row>
    <row r="356" spans="1:1" x14ac:dyDescent="0.25">
      <c r="A356" s="169" t="s">
        <v>490</v>
      </c>
    </row>
    <row r="357" spans="1:1" x14ac:dyDescent="0.25">
      <c r="A357" s="169" t="s">
        <v>1267</v>
      </c>
    </row>
    <row r="358" spans="1:1" x14ac:dyDescent="0.25">
      <c r="A358" s="169" t="s">
        <v>491</v>
      </c>
    </row>
    <row r="359" spans="1:1" x14ac:dyDescent="0.25">
      <c r="A359" s="169" t="str">
        <f>IF('US MTM - Calculation (Portly)'!V10="","",CONCATENATE("1:",'US MTM - Calculation (Portly)'!U10))</f>
        <v/>
      </c>
    </row>
    <row r="360" spans="1:1" x14ac:dyDescent="0.25">
      <c r="A360" s="169" t="str">
        <f>IF('US MTM - Calculation (Portly)'!V11="","",CONCATENATE("1:",'US MTM - Calculation (Portly)'!U11))</f>
        <v/>
      </c>
    </row>
    <row r="361" spans="1:1" x14ac:dyDescent="0.25">
      <c r="A361" s="169" t="str">
        <f>IF('US MTM - Calculation (Portly)'!V12="","",CONCATENATE("1:",'US MTM - Calculation (Portly)'!U12))</f>
        <v/>
      </c>
    </row>
    <row r="362" spans="1:1" x14ac:dyDescent="0.25">
      <c r="A362" s="169" t="str">
        <f>IF('US MTM - Calculation (Portly)'!V13="","",CONCATENATE("1:",'US MTM - Calculation (Portly)'!U13))</f>
        <v/>
      </c>
    </row>
    <row r="363" spans="1:1" x14ac:dyDescent="0.25">
      <c r="A363" s="169" t="str">
        <f>IF('US MTM - Calculation (Portly)'!V14="","",CONCATENATE("1:",'US MTM - Calculation (Portly)'!U14))</f>
        <v/>
      </c>
    </row>
    <row r="364" spans="1:1" x14ac:dyDescent="0.25">
      <c r="A364" s="169" t="str">
        <f>IF('US MTM - Calculation (Portly)'!V15="","",CONCATENATE("1:",'US MTM - Calculation (Portly)'!U15))</f>
        <v/>
      </c>
    </row>
    <row r="365" spans="1:1" x14ac:dyDescent="0.25">
      <c r="A365" s="169" t="str">
        <f>IF('US MTM - Calculation (Portly)'!V16="","",CONCATENATE("1:",'US MTM - Calculation (Portly)'!U16))</f>
        <v/>
      </c>
    </row>
    <row r="366" spans="1:1" x14ac:dyDescent="0.25">
      <c r="A366" s="169" t="str">
        <f>IF('US MTM - Calculation (Portly)'!V17="","",CONCATENATE("1:",'US MTM - Calculation (Portly)'!U17))</f>
        <v/>
      </c>
    </row>
    <row r="367" spans="1:1" x14ac:dyDescent="0.25">
      <c r="A367" s="169" t="str">
        <f>IF('US MTM - Calculation (Portly)'!V18="","",CONCATENATE("1:",'US MTM - Calculation (Portly)'!U18))</f>
        <v/>
      </c>
    </row>
    <row r="368" spans="1:1" x14ac:dyDescent="0.25">
      <c r="A368" s="169" t="str">
        <f>IF('US MTM - Calculation (Portly)'!V19="","",CONCATENATE("1:",'US MTM - Calculation (Portly)'!U19))</f>
        <v>1:2CIGLG</v>
      </c>
    </row>
    <row r="369" spans="1:1" x14ac:dyDescent="0.25">
      <c r="A369" s="169" t="str">
        <f>IF('US MTM - Calculation (Portly)'!V20="","",CONCATENATE("1:",'US MTM - Calculation (Portly)'!U20))</f>
        <v/>
      </c>
    </row>
    <row r="370" spans="1:1" x14ac:dyDescent="0.25">
      <c r="A370" s="169" t="str">
        <f>IF('US MTM - Calculation (Portly)'!V21="","",CONCATENATE("1:",'US MTM - Calculation (Portly)'!U21))</f>
        <v/>
      </c>
    </row>
    <row r="371" spans="1:1" x14ac:dyDescent="0.25">
      <c r="A371" s="169" t="str">
        <f>IF('US MTM - Calculation (Portly)'!V22="","",CONCATENATE("1:",'US MTM - Calculation (Portly)'!U22))</f>
        <v/>
      </c>
    </row>
    <row r="372" spans="1:1" x14ac:dyDescent="0.25">
      <c r="A372" s="169" t="str">
        <f>IF('US MTM - Calculation (Portly)'!V23="","",CONCATENATE("1:",'US MTM - Calculation (Portly)'!U23))</f>
        <v/>
      </c>
    </row>
    <row r="373" spans="1:1" x14ac:dyDescent="0.25">
      <c r="A373" s="169" t="str">
        <f>IF('US MTM - Calculation (Portly)'!V24="","",CONCATENATE("1:",'US MTM - Calculation (Portly)'!U24))</f>
        <v/>
      </c>
    </row>
    <row r="374" spans="1:1" x14ac:dyDescent="0.25">
      <c r="A374" s="169" t="str">
        <f>IF('US MTM - Calculation (Portly)'!V25="","",CONCATENATE("1:",'US MTM - Calculation (Portly)'!U25))</f>
        <v/>
      </c>
    </row>
    <row r="375" spans="1:1" x14ac:dyDescent="0.25">
      <c r="A375" s="169" t="str">
        <f>IF('US MTM - Calculation (Portly)'!V26="","",CONCATENATE("1:",'US MTM - Calculation (Portly)'!U26))</f>
        <v/>
      </c>
    </row>
    <row r="376" spans="1:1" x14ac:dyDescent="0.25">
      <c r="A376" s="169" t="str">
        <f>IF('US MTM - Calculation (Portly)'!V27="","",CONCATENATE("1:",'US MTM - Calculation (Portly)'!U27))</f>
        <v/>
      </c>
    </row>
    <row r="377" spans="1:1" x14ac:dyDescent="0.25">
      <c r="A377" s="169" t="str">
        <f>IF('US MTM - Calculation (Portly)'!V28="","",CONCATENATE("1:",'US MTM - Calculation (Portly)'!U28))</f>
        <v>1:TKT-PK</v>
      </c>
    </row>
    <row r="378" spans="1:1" x14ac:dyDescent="0.25">
      <c r="A378" s="169" t="str">
        <f>IF('US MTM - Calculation (Portly)'!V29="","",CONCATENATE("1:",'US MTM - Calculation (Portly)'!U29))</f>
        <v/>
      </c>
    </row>
    <row r="379" spans="1:1" x14ac:dyDescent="0.25">
      <c r="A379" s="169" t="str">
        <f>IF('US MTM - Calculation (Portly)'!V30="","",CONCATENATE("1:",'US MTM - Calculation (Portly)'!U30))</f>
        <v/>
      </c>
    </row>
    <row r="380" spans="1:1" x14ac:dyDescent="0.25">
      <c r="A380" s="169" t="str">
        <f>IF('US MTM - Calculation (Portly)'!V31="","",CONCATENATE("1:",'US MTM - Calculation (Portly)'!U31))</f>
        <v/>
      </c>
    </row>
    <row r="381" spans="1:1" x14ac:dyDescent="0.25">
      <c r="A381" s="169" t="str">
        <f>IF('US MTM - Calculation (Portly)'!V32="","",CONCATENATE("1:",'US MTM - Calculation (Portly)'!U32))</f>
        <v/>
      </c>
    </row>
    <row r="382" spans="1:1" x14ac:dyDescent="0.25">
      <c r="A382" s="169" t="str">
        <f>IF('US MTM - Calculation (Portly)'!V33="","",CONCATENATE("1:",'US MTM - Calculation (Portly)'!U33))</f>
        <v/>
      </c>
    </row>
    <row r="383" spans="1:1" x14ac:dyDescent="0.25">
      <c r="A383" s="169" t="str">
        <f>IF('US MTM - Calculation (Portly)'!V34="","",CONCATENATE("1:",'US MTM - Calculation (Portly)'!U34))</f>
        <v>1:RIOFAC</v>
      </c>
    </row>
    <row r="384" spans="1:1" x14ac:dyDescent="0.25">
      <c r="A384" s="169" t="str">
        <f>IF('US MTM - Calculation (Portly)'!V35="","",CONCATENATE("1:",'US MTM - Calculation (Portly)'!U35))</f>
        <v/>
      </c>
    </row>
    <row r="385" spans="1:1" x14ac:dyDescent="0.25">
      <c r="A385" s="169" t="str">
        <f>IF('US MTM - Calculation (Portly)'!V36="","",CONCATENATE("1:",'US MTM - Calculation (Portly)'!U36))</f>
        <v/>
      </c>
    </row>
    <row r="386" spans="1:1" x14ac:dyDescent="0.25">
      <c r="A386" s="169" t="str">
        <f>IF('US MTM - Calculation (Portly)'!V37="","",CONCATENATE("1:",'US MTM - Calculation (Portly)'!U37))</f>
        <v/>
      </c>
    </row>
    <row r="387" spans="1:1" x14ac:dyDescent="0.25">
      <c r="A387" s="169" t="str">
        <f>IF('US MTM - Calculation (Portly)'!V38="","",CONCATENATE("1:",'US MTM - Calculation (Portly)'!U38))</f>
        <v/>
      </c>
    </row>
    <row r="388" spans="1:1" x14ac:dyDescent="0.25">
      <c r="A388" s="169" t="str">
        <f>IF('US MTM - Calculation (Portly)'!V39="","",CONCATENATE("1:",'US MTM - Calculation (Portly)'!U39))</f>
        <v/>
      </c>
    </row>
    <row r="389" spans="1:1" x14ac:dyDescent="0.25">
      <c r="A389" s="169" t="str">
        <f>IF('US MTM - Calculation (Portly)'!V40="","",CONCATENATE("1:",'US MTM - Calculation (Portly)'!U40))</f>
        <v/>
      </c>
    </row>
    <row r="390" spans="1:1" x14ac:dyDescent="0.25">
      <c r="A390" s="169" t="str">
        <f>IF('US MTM - Calculation (Portly)'!V41="","",CONCATENATE("1:",'US MTM - Calculation (Portly)'!U41))</f>
        <v>1:PKT-SQ</v>
      </c>
    </row>
    <row r="391" spans="1:1" x14ac:dyDescent="0.25">
      <c r="A391" s="169" t="str">
        <f>IF('US MTM - Calculation (Portly)'!V42="","",CONCATENATE("1:",'US MTM - Calculation (Portly)'!U42))</f>
        <v/>
      </c>
    </row>
    <row r="392" spans="1:1" x14ac:dyDescent="0.25">
      <c r="A392" s="169" t="str">
        <f>IF('US MTM - Calculation (Portly)'!V43="","",CONCATENATE("1:",'US MTM - Calculation (Portly)'!U43))</f>
        <v/>
      </c>
    </row>
    <row r="393" spans="1:1" x14ac:dyDescent="0.25">
      <c r="A393" s="169" t="str">
        <f>IF('US MTM - Calculation (Portly)'!V44="","",CONCATENATE("1:",'US MTM - Calculation (Portly)'!U44))</f>
        <v/>
      </c>
    </row>
    <row r="394" spans="1:1" x14ac:dyDescent="0.25">
      <c r="A394" s="169" t="str">
        <f>IF('US MTM - Calculation (Portly)'!V45="","",CONCATENATE("1:",'US MTM - Calculation (Portly)'!U45))</f>
        <v/>
      </c>
    </row>
    <row r="395" spans="1:1" x14ac:dyDescent="0.25">
      <c r="A395" s="169" t="str">
        <f>IF('US MTM - Calculation (Portly)'!V46="","",CONCATENATE("1:",'US MTM - Calculation (Portly)'!U46))</f>
        <v/>
      </c>
    </row>
    <row r="396" spans="1:1" x14ac:dyDescent="0.25">
      <c r="A396" s="169" t="str">
        <f>IF('US MTM - Calculation (Portly)'!V47="","",CONCATENATE("1:",'US MTM - Calculation (Portly)'!U47))</f>
        <v/>
      </c>
    </row>
    <row r="397" spans="1:1" x14ac:dyDescent="0.25">
      <c r="A397" s="169" t="str">
        <f>IF('US MTM - Calculation (Portly)'!V48="","",CONCATENATE("1:",'US MTM - Calculation (Portly)'!U48))</f>
        <v/>
      </c>
    </row>
    <row r="398" spans="1:1" x14ac:dyDescent="0.25">
      <c r="A398" s="169" t="str">
        <f>IF('US MTM - Calculation (Portly)'!V49="","",CONCATENATE("1:",'US MTM - Calculation (Portly)'!U49))</f>
        <v/>
      </c>
    </row>
    <row r="399" spans="1:1" x14ac:dyDescent="0.25">
      <c r="A399" s="169" t="str">
        <f>IF('US MTM - Calculation (Portly)'!V50="","",CONCATENATE("1:",'US MTM - Calculation (Portly)'!U50))</f>
        <v/>
      </c>
    </row>
    <row r="400" spans="1:1" x14ac:dyDescent="0.25">
      <c r="A400" s="169" t="str">
        <f>IF('US MTM - Calculation (Portly)'!V51="","",CONCATENATE("1:",'US MTM - Calculation (Portly)'!U51))</f>
        <v>1:NOVSLV</v>
      </c>
    </row>
    <row r="401" spans="1:1" x14ac:dyDescent="0.25">
      <c r="A401" s="169" t="str">
        <f>IF('US MTM - Calculation (Portly)'!V52="","",CONCATENATE("1:",'US MTM - Calculation (Portly)'!U52))</f>
        <v/>
      </c>
    </row>
    <row r="402" spans="1:1" x14ac:dyDescent="0.25">
      <c r="A402" s="169" t="str">
        <f>IF('US MTM - Calculation (Portly)'!V53="","",CONCATENATE("1:",'US MTM - Calculation (Portly)'!U53))</f>
        <v/>
      </c>
    </row>
    <row r="403" spans="1:1" x14ac:dyDescent="0.25">
      <c r="A403" s="169" t="str">
        <f>IF('US MTM - Calculation (Portly)'!V54="","",CONCATENATE("1:",'US MTM - Calculation (Portly)'!U54))</f>
        <v/>
      </c>
    </row>
    <row r="404" spans="1:1" x14ac:dyDescent="0.25">
      <c r="A404" s="169" t="str">
        <f>IF('US MTM - Calculation (Portly)'!V55="","",CONCATENATE("1:",'US MTM - Calculation (Portly)'!U55))</f>
        <v/>
      </c>
    </row>
    <row r="405" spans="1:1" x14ac:dyDescent="0.25">
      <c r="A405" s="169" t="str">
        <f>IF('US MTM - Calculation (Portly)'!V56="","",CONCATENATE("1:",'US MTM - Calculation (Portly)'!U56))</f>
        <v/>
      </c>
    </row>
    <row r="406" spans="1:1" x14ac:dyDescent="0.25">
      <c r="A406" s="169" t="str">
        <f>IF('US MTM - Calculation (Portly)'!V57="","",CONCATENATE("1:",'US MTM - Calculation (Portly)'!U57))</f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E211"/>
  <sheetViews>
    <sheetView workbookViewId="0">
      <selection activeCell="F17" sqref="F17"/>
    </sheetView>
  </sheetViews>
  <sheetFormatPr defaultRowHeight="15" x14ac:dyDescent="0.25"/>
  <cols>
    <col min="1" max="1" width="29.85546875" style="169" bestFit="1" customWidth="1"/>
    <col min="2" max="2" width="9.140625" style="169"/>
    <col min="3" max="3" width="29.85546875" style="169" bestFit="1" customWidth="1"/>
    <col min="4" max="4" width="9.140625" style="169"/>
    <col min="5" max="5" width="29.85546875" style="169" bestFit="1" customWidth="1"/>
    <col min="6" max="16384" width="9.140625" style="169"/>
  </cols>
  <sheetData>
    <row r="1" spans="1:5" x14ac:dyDescent="0.25">
      <c r="A1" s="169" t="s">
        <v>501</v>
      </c>
      <c r="C1" s="169" t="s">
        <v>1268</v>
      </c>
      <c r="E1" s="169" t="s">
        <v>1269</v>
      </c>
    </row>
    <row r="2" spans="1:5" x14ac:dyDescent="0.25">
      <c r="A2" s="169" t="s">
        <v>465</v>
      </c>
      <c r="C2" s="169" t="s">
        <v>465</v>
      </c>
      <c r="E2" s="169" t="s">
        <v>465</v>
      </c>
    </row>
    <row r="3" spans="1:5" x14ac:dyDescent="0.25">
      <c r="A3" s="169" t="s">
        <v>355</v>
      </c>
      <c r="C3" s="169" t="s">
        <v>355</v>
      </c>
      <c r="E3" s="169" t="s">
        <v>355</v>
      </c>
    </row>
    <row r="4" spans="1:5" x14ac:dyDescent="0.25">
      <c r="A4" s="169" t="s">
        <v>466</v>
      </c>
      <c r="C4" s="169" t="s">
        <v>466</v>
      </c>
      <c r="E4" s="169" t="s">
        <v>466</v>
      </c>
    </row>
    <row r="5" spans="1:5" x14ac:dyDescent="0.25">
      <c r="A5" s="169" t="s">
        <v>467</v>
      </c>
      <c r="C5" s="169" t="s">
        <v>467</v>
      </c>
      <c r="E5" s="169" t="s">
        <v>467</v>
      </c>
    </row>
    <row r="6" spans="1:5" x14ac:dyDescent="0.25">
      <c r="A6" s="169" t="str">
        <f>CONCATENATE("o:",'MTM - Calculation (London)'!$BT$4,"A")</f>
        <v>o:PeterA</v>
      </c>
      <c r="C6" s="169" t="str">
        <f>CONCATENATE("o:",'MTM - Calculation (London)'!$BT$4,"P")</f>
        <v>o:PeterP</v>
      </c>
      <c r="E6" s="169" t="str">
        <f>CONCATENATE("o:",'MTM - Calculation (London)'!$BT$4,"K")</f>
        <v>o:PeterK</v>
      </c>
    </row>
    <row r="7" spans="1:5" x14ac:dyDescent="0.25">
      <c r="A7" s="169" t="s">
        <v>468</v>
      </c>
      <c r="C7" s="169" t="s">
        <v>468</v>
      </c>
      <c r="E7" s="169" t="s">
        <v>468</v>
      </c>
    </row>
    <row r="8" spans="1:5" x14ac:dyDescent="0.25">
      <c r="A8" s="169" t="str">
        <f>CONCATENATE("5:",'MTM - Calculation (London)'!$BT$4,"A")</f>
        <v>5:PeterA</v>
      </c>
      <c r="C8" s="169" t="s">
        <v>1265</v>
      </c>
      <c r="E8" s="169" t="s">
        <v>1265</v>
      </c>
    </row>
    <row r="9" spans="1:5" x14ac:dyDescent="0.25">
      <c r="A9" s="169" t="s">
        <v>1265</v>
      </c>
      <c r="C9" s="169" t="str">
        <f>CONCATENATE("y:",Sheet1!$E$12)</f>
        <v>y:1.75</v>
      </c>
      <c r="E9" s="169" t="str">
        <f>CONCATENATE("y:",Sheet1!$E$12)</f>
        <v>y:1.75</v>
      </c>
    </row>
    <row r="10" spans="1:5" x14ac:dyDescent="0.25">
      <c r="A10" s="169" t="str">
        <f>CONCATENATE("y:",Sheet1!$E$12)</f>
        <v>y:1.75</v>
      </c>
      <c r="C10" s="169" t="s">
        <v>1264</v>
      </c>
      <c r="E10" s="169" t="s">
        <v>1264</v>
      </c>
    </row>
    <row r="11" spans="1:5" x14ac:dyDescent="0.25">
      <c r="A11" s="169" t="s">
        <v>1264</v>
      </c>
      <c r="C11" s="105" t="str">
        <f>CONCATENATE("x:",Sheet1!$E$13)</f>
        <v>x:1.5</v>
      </c>
      <c r="E11" s="105" t="str">
        <f>CONCATENATE("x:",Sheet1!$E$13)</f>
        <v>x:1.5</v>
      </c>
    </row>
    <row r="12" spans="1:5" x14ac:dyDescent="0.25">
      <c r="A12" s="105" t="str">
        <f>CONCATENATE("x:",Sheet1!$E$13)</f>
        <v>x:1.5</v>
      </c>
      <c r="C12" s="105" t="str">
        <f>CONCATENATE("4:",'MTM - Calculation (London)'!$BT$4)</f>
        <v>4:Peter</v>
      </c>
      <c r="E12" s="105" t="str">
        <f>CONCATENATE("4:",'MTM - Calculation (London)'!$BT$4)</f>
        <v>4:Peter</v>
      </c>
    </row>
    <row r="13" spans="1:5" x14ac:dyDescent="0.25">
      <c r="A13" s="169" t="s">
        <v>471</v>
      </c>
      <c r="C13" s="169" t="s">
        <v>471</v>
      </c>
      <c r="E13" s="169" t="s">
        <v>471</v>
      </c>
    </row>
    <row r="14" spans="1:5" x14ac:dyDescent="0.25">
      <c r="A14" s="169" t="str">
        <f>CONCATENATE("w:",'MTM - Calculation (London)'!$AI$4)</f>
        <v>w:28.37</v>
      </c>
      <c r="C14" s="169" t="str">
        <f>CONCATENATE("w:","27")</f>
        <v>w:27</v>
      </c>
      <c r="E14" s="169" t="str">
        <f>CONCATENATE("w:","27")</f>
        <v>w:27</v>
      </c>
    </row>
    <row r="15" spans="1:5" x14ac:dyDescent="0.25">
      <c r="A15" s="169" t="s">
        <v>472</v>
      </c>
      <c r="C15" s="169" t="s">
        <v>472</v>
      </c>
      <c r="E15" s="169" t="s">
        <v>472</v>
      </c>
    </row>
    <row r="16" spans="1:5" x14ac:dyDescent="0.25">
      <c r="A16" s="169" t="s">
        <v>473</v>
      </c>
      <c r="C16" s="169" t="s">
        <v>473</v>
      </c>
      <c r="E16" s="169" t="s">
        <v>473</v>
      </c>
    </row>
    <row r="17" spans="1:5" x14ac:dyDescent="0.25">
      <c r="A17" s="169" t="s">
        <v>474</v>
      </c>
      <c r="C17" s="169" t="s">
        <v>474</v>
      </c>
      <c r="E17" s="169" t="s">
        <v>474</v>
      </c>
    </row>
    <row r="18" spans="1:5" x14ac:dyDescent="0.25">
      <c r="A18" s="169" t="str">
        <f>CONCATENATE("a:","IMP-US")</f>
        <v>a:IMP-US</v>
      </c>
      <c r="C18" s="169" t="str">
        <f>CONCATENATE("a:","IMP-US")</f>
        <v>a:IMP-US</v>
      </c>
      <c r="E18" s="169" t="str">
        <f>CONCATENATE("a:","IMP-US")</f>
        <v>a:IMP-US</v>
      </c>
    </row>
    <row r="19" spans="1:5" x14ac:dyDescent="0.25">
      <c r="A19" s="169" t="s">
        <v>494</v>
      </c>
      <c r="C19" s="169" t="s">
        <v>494</v>
      </c>
      <c r="E19" s="169" t="s">
        <v>494</v>
      </c>
    </row>
    <row r="20" spans="1:5" x14ac:dyDescent="0.25">
      <c r="A20" s="169" t="str">
        <f>CONCATENATE("b:",'MTM - Calculation (London)'!$AJ$5)</f>
        <v>b:BUFFER PLAID -S95</v>
      </c>
      <c r="C20" s="169" t="str">
        <f>CONCATENATE("b:",'MTM - Calculation (London)'!$AJ$5)</f>
        <v>b:BUFFER PLAID -S95</v>
      </c>
      <c r="E20" s="169" t="str">
        <f>CONCATENATE("b:",'MTM - Calculation (London)'!$AJ$5)</f>
        <v>b:BUFFER PLAID -S95</v>
      </c>
    </row>
    <row r="21" spans="1:5" x14ac:dyDescent="0.25">
      <c r="A21" s="169" t="s">
        <v>475</v>
      </c>
      <c r="C21" s="169" t="s">
        <v>475</v>
      </c>
      <c r="E21" s="169" t="s">
        <v>475</v>
      </c>
    </row>
    <row r="22" spans="1:5" x14ac:dyDescent="0.25">
      <c r="A22" s="169" t="str">
        <f>CONCATENATE("l:",'MTM - Calculation (London)'!$AJ$2)</f>
        <v>l:S95-SHELL PLAID</v>
      </c>
      <c r="C22" s="169" t="str">
        <f>CONCATENATE("l:",'MTM - Calculation (London)'!$AJ$2)</f>
        <v>l:S95-SHELL PLAID</v>
      </c>
      <c r="E22" s="169" t="str">
        <f>CONCATENATE("l:",'MTM - Calculation (London)'!$AJ$2)</f>
        <v>l:S95-SHELL PLAID</v>
      </c>
    </row>
    <row r="23" spans="1:5" x14ac:dyDescent="0.25">
      <c r="A23" s="169" t="s">
        <v>476</v>
      </c>
      <c r="C23" s="169" t="s">
        <v>476</v>
      </c>
      <c r="E23" s="169" t="s">
        <v>476</v>
      </c>
    </row>
    <row r="24" spans="1:5" x14ac:dyDescent="0.25">
      <c r="A24" s="169" t="s">
        <v>477</v>
      </c>
      <c r="C24" s="169" t="s">
        <v>477</v>
      </c>
      <c r="E24" s="169" t="s">
        <v>477</v>
      </c>
    </row>
    <row r="25" spans="1:5" x14ac:dyDescent="0.25">
      <c r="A25" s="169" t="s">
        <v>478</v>
      </c>
      <c r="C25" s="169" t="s">
        <v>478</v>
      </c>
      <c r="E25" s="169" t="s">
        <v>478</v>
      </c>
    </row>
    <row r="26" spans="1:5" x14ac:dyDescent="0.25">
      <c r="A26" s="169" t="s">
        <v>479</v>
      </c>
      <c r="C26" s="169" t="s">
        <v>479</v>
      </c>
      <c r="E26" s="169" t="s">
        <v>479</v>
      </c>
    </row>
    <row r="27" spans="1:5" x14ac:dyDescent="0.25">
      <c r="A27" s="169" t="s">
        <v>496</v>
      </c>
      <c r="C27" s="169" t="s">
        <v>496</v>
      </c>
      <c r="E27" s="169" t="s">
        <v>496</v>
      </c>
    </row>
    <row r="28" spans="1:5" x14ac:dyDescent="0.25">
      <c r="A28" s="169" t="s">
        <v>480</v>
      </c>
      <c r="C28" s="169" t="s">
        <v>480</v>
      </c>
      <c r="E28" s="169" t="s">
        <v>480</v>
      </c>
    </row>
    <row r="29" spans="1:5" x14ac:dyDescent="0.25">
      <c r="A29" s="169" t="s">
        <v>497</v>
      </c>
      <c r="C29" s="169" t="s">
        <v>497</v>
      </c>
      <c r="E29" s="169" t="s">
        <v>497</v>
      </c>
    </row>
    <row r="30" spans="1:5" x14ac:dyDescent="0.25">
      <c r="A30" s="169" t="s">
        <v>355</v>
      </c>
      <c r="C30" s="169" t="s">
        <v>355</v>
      </c>
      <c r="E30" s="169" t="s">
        <v>355</v>
      </c>
    </row>
    <row r="31" spans="1:5" x14ac:dyDescent="0.25">
      <c r="A31" s="169" t="s">
        <v>481</v>
      </c>
      <c r="C31" s="169" t="s">
        <v>481</v>
      </c>
      <c r="E31" s="169" t="s">
        <v>481</v>
      </c>
    </row>
    <row r="32" spans="1:5" x14ac:dyDescent="0.25">
      <c r="A32" s="169" t="s">
        <v>355</v>
      </c>
      <c r="C32" s="169" t="s">
        <v>355</v>
      </c>
      <c r="E32" s="169" t="s">
        <v>355</v>
      </c>
    </row>
    <row r="33" spans="1:5" x14ac:dyDescent="0.25">
      <c r="A33" s="169" t="s">
        <v>482</v>
      </c>
      <c r="C33" s="169" t="s">
        <v>482</v>
      </c>
      <c r="E33" s="169" t="s">
        <v>482</v>
      </c>
    </row>
    <row r="34" spans="1:5" x14ac:dyDescent="0.25">
      <c r="A34" s="169" t="str">
        <f>CONCATENATE("m:",'MTM - Calculation (London)'!$AJ$7)</f>
        <v>m:TG-US-FF-TRS-1DART</v>
      </c>
      <c r="C34" s="169" t="str">
        <f>CONCATENATE("m:",'MTM - Calculation (London)'!$AJ$7)</f>
        <v>m:TG-US-FF-TRS-1DART</v>
      </c>
      <c r="E34" s="169" t="str">
        <f>CONCATENATE("m:",'MTM - Calculation (London)'!$AJ$7)</f>
        <v>m:TG-US-FF-TRS-1DART</v>
      </c>
    </row>
    <row r="35" spans="1:5" x14ac:dyDescent="0.25">
      <c r="A35" s="169" t="s">
        <v>483</v>
      </c>
      <c r="C35" s="169" t="s">
        <v>483</v>
      </c>
      <c r="E35" s="169" t="s">
        <v>483</v>
      </c>
    </row>
    <row r="36" spans="1:5" x14ac:dyDescent="0.25">
      <c r="A36" s="169" t="str">
        <f>CONCATENATE("t:",'MTM - Calculation (London)'!$AJ$43)</f>
        <v>t:HARI-11-FF-TRS</v>
      </c>
      <c r="C36" s="169" t="str">
        <f>CONCATENATE("t:",'MTM - Calculation (London)'!$AJ$43)</f>
        <v>t:HARI-11-FF-TRS</v>
      </c>
      <c r="E36" s="169" t="str">
        <f>CONCATENATE("t:",'MTM - Calculation (London)'!$AJ$43)</f>
        <v>t:HARI-11-FF-TRS</v>
      </c>
    </row>
    <row r="37" spans="1:5" x14ac:dyDescent="0.25">
      <c r="A37" s="169" t="s">
        <v>484</v>
      </c>
      <c r="C37" s="169" t="s">
        <v>484</v>
      </c>
      <c r="E37" s="169" t="s">
        <v>484</v>
      </c>
    </row>
    <row r="38" spans="1:5" x14ac:dyDescent="0.25">
      <c r="A38" s="169" t="str">
        <f>CONCATENATE("z:",'MTM - Calculation (London)'!$BT$4,"TRS")</f>
        <v>z:PeterTRS</v>
      </c>
      <c r="C38" s="169" t="str">
        <f>CONCATENATE("z:",'MTM - Calculation (London)'!$BT$4,"TRS")</f>
        <v>z:PeterTRS</v>
      </c>
      <c r="E38" s="169" t="str">
        <f>CONCATENATE("z:",'MTM - Calculation (London)'!$BT$4,"TRS")</f>
        <v>z:PeterTRS</v>
      </c>
    </row>
    <row r="39" spans="1:5" x14ac:dyDescent="0.25">
      <c r="A39" s="169" t="s">
        <v>485</v>
      </c>
      <c r="C39" s="169" t="s">
        <v>485</v>
      </c>
      <c r="E39" s="169" t="s">
        <v>485</v>
      </c>
    </row>
    <row r="40" spans="1:5" x14ac:dyDescent="0.25">
      <c r="A40" s="169" t="str">
        <f>CONCATENATE("s:",'MTM - Calculation (London)'!$AI$1)</f>
        <v>s:</v>
      </c>
      <c r="C40" s="169" t="str">
        <f>CONCATENATE("s:",'MTM - Calculation (London)'!$AI$1)</f>
        <v>s:</v>
      </c>
      <c r="E40" s="169" t="str">
        <f>CONCATENATE("s:",'MTM - Calculation (London)'!$AI$1)</f>
        <v>s:</v>
      </c>
    </row>
    <row r="41" spans="1:5" ht="15.75" thickBot="1" x14ac:dyDescent="0.3">
      <c r="A41" s="169" t="s">
        <v>489</v>
      </c>
      <c r="C41" s="169" t="s">
        <v>489</v>
      </c>
      <c r="E41" s="169" t="s">
        <v>489</v>
      </c>
    </row>
    <row r="42" spans="1:5" ht="15.75" thickBot="1" x14ac:dyDescent="0.3">
      <c r="A42" s="169" t="str">
        <f>CONCATENATE("q:",IF(B42="q:2",2,1))</f>
        <v>q:1</v>
      </c>
      <c r="B42" s="192"/>
      <c r="C42" s="169" t="str">
        <f>CONCATENATE("q:",IF($B$42="q:2",2,1))</f>
        <v>q:1</v>
      </c>
      <c r="E42" s="169" t="str">
        <f>CONCATENATE("q:",IF($B$42="q:2",2,1))</f>
        <v>q:1</v>
      </c>
    </row>
    <row r="43" spans="1:5" x14ac:dyDescent="0.25">
      <c r="A43" s="169" t="s">
        <v>490</v>
      </c>
      <c r="C43" s="169" t="s">
        <v>490</v>
      </c>
      <c r="E43" s="169" t="s">
        <v>490</v>
      </c>
    </row>
    <row r="44" spans="1:5" x14ac:dyDescent="0.25">
      <c r="A44" s="169" t="s">
        <v>590</v>
      </c>
      <c r="C44" s="169" t="s">
        <v>500</v>
      </c>
      <c r="E44" s="169" t="s">
        <v>1270</v>
      </c>
    </row>
    <row r="45" spans="1:5" x14ac:dyDescent="0.25">
      <c r="A45" s="169" t="s">
        <v>491</v>
      </c>
      <c r="C45" s="169" t="s">
        <v>491</v>
      </c>
      <c r="E45" s="169" t="s">
        <v>491</v>
      </c>
    </row>
    <row r="46" spans="1:5" x14ac:dyDescent="0.25">
      <c r="A46" s="169" t="str">
        <f>IF('MTM - Calculation (London)'!$AK10="","",CONCATENATE("1:",'MTM - Calculation (London)'!$AJ10))</f>
        <v/>
      </c>
      <c r="C46" s="169" t="str">
        <f>IF('MTM - Calculation (London)'!$AK10="","",CONCATENATE("1:",'MTM - Calculation (London)'!$AJ10))</f>
        <v/>
      </c>
      <c r="E46" s="169" t="str">
        <f>IF('MTM - Calculation (London)'!$AK10="","",CONCATENATE("1:",'MTM - Calculation (London)'!$AJ10))</f>
        <v/>
      </c>
    </row>
    <row r="47" spans="1:5" x14ac:dyDescent="0.25">
      <c r="A47" s="169" t="str">
        <f>IF('MTM - Calculation (London)'!$AK11="","",CONCATENATE("1:",'MTM - Calculation (London)'!$AJ11))</f>
        <v/>
      </c>
      <c r="C47" s="169" t="str">
        <f>IF('MTM - Calculation (London)'!$AK11="","",CONCATENATE("1:",'MTM - Calculation (London)'!$AJ11))</f>
        <v/>
      </c>
      <c r="E47" s="169" t="str">
        <f>IF('MTM - Calculation (London)'!$AK11="","",CONCATENATE("1:",'MTM - Calculation (London)'!$AJ11))</f>
        <v/>
      </c>
    </row>
    <row r="48" spans="1:5" x14ac:dyDescent="0.25">
      <c r="A48" s="169" t="str">
        <f>IF('MTM - Calculation (London)'!$AK12="","",CONCATENATE("1:",'MTM - Calculation (London)'!$AJ12))</f>
        <v/>
      </c>
      <c r="C48" s="169" t="str">
        <f>IF('MTM - Calculation (London)'!$AK12="","",CONCATENATE("1:",'MTM - Calculation (London)'!$AJ12))</f>
        <v/>
      </c>
      <c r="E48" s="169" t="str">
        <f>IF('MTM - Calculation (London)'!$AK12="","",CONCATENATE("1:",'MTM - Calculation (London)'!$AJ12))</f>
        <v/>
      </c>
    </row>
    <row r="49" spans="1:5" x14ac:dyDescent="0.25">
      <c r="A49" s="169" t="str">
        <f>IF('MTM - Calculation (London)'!$AK13="","",CONCATENATE("1:",'MTM - Calculation (London)'!$AJ13))</f>
        <v/>
      </c>
      <c r="C49" s="169" t="str">
        <f>IF('MTM - Calculation (London)'!$AK13="","",CONCATENATE("1:",'MTM - Calculation (London)'!$AJ13))</f>
        <v/>
      </c>
      <c r="E49" s="169" t="str">
        <f>IF('MTM - Calculation (London)'!$AK13="","",CONCATENATE("1:",'MTM - Calculation (London)'!$AJ13))</f>
        <v/>
      </c>
    </row>
    <row r="50" spans="1:5" x14ac:dyDescent="0.25">
      <c r="A50" s="169" t="str">
        <f>IF('MTM - Calculation (London)'!$AK14="","",CONCATENATE("1:",'MTM - Calculation (London)'!$AJ14))</f>
        <v/>
      </c>
      <c r="C50" s="169" t="str">
        <f>IF('MTM - Calculation (London)'!$AK14="","",CONCATENATE("1:",'MTM - Calculation (London)'!$AJ14))</f>
        <v/>
      </c>
      <c r="E50" s="169" t="str">
        <f>IF('MTM - Calculation (London)'!$AK14="","",CONCATENATE("1:",'MTM - Calculation (London)'!$AJ14))</f>
        <v/>
      </c>
    </row>
    <row r="51" spans="1:5" x14ac:dyDescent="0.25">
      <c r="A51" s="169" t="str">
        <f>IF('MTM - Calculation (London)'!$AK15="","",CONCATENATE("1:",'MTM - Calculation (London)'!$AJ15))</f>
        <v/>
      </c>
      <c r="C51" s="169" t="str">
        <f>IF('MTM - Calculation (London)'!$AK15="","",CONCATENATE("1:",'MTM - Calculation (London)'!$AJ15))</f>
        <v/>
      </c>
      <c r="E51" s="169" t="str">
        <f>IF('MTM - Calculation (London)'!$AK15="","",CONCATENATE("1:",'MTM - Calculation (London)'!$AJ15))</f>
        <v/>
      </c>
    </row>
    <row r="52" spans="1:5" x14ac:dyDescent="0.25">
      <c r="A52" s="169" t="str">
        <f>IF('MTM - Calculation (London)'!$AK16="","",CONCATENATE("1:",'MTM - Calculation (London)'!$AJ16))</f>
        <v/>
      </c>
      <c r="C52" s="169" t="str">
        <f>IF('MTM - Calculation (London)'!$AK16="","",CONCATENATE("1:",'MTM - Calculation (London)'!$AJ16))</f>
        <v/>
      </c>
      <c r="E52" s="169" t="str">
        <f>IF('MTM - Calculation (London)'!$AK16="","",CONCATENATE("1:",'MTM - Calculation (London)'!$AJ16))</f>
        <v/>
      </c>
    </row>
    <row r="53" spans="1:5" x14ac:dyDescent="0.25">
      <c r="A53" s="169" t="str">
        <f>IF('MTM - Calculation (London)'!$AK17="","",CONCATENATE("1:",'MTM - Calculation (London)'!$AJ17))</f>
        <v/>
      </c>
      <c r="C53" s="169" t="str">
        <f>IF('MTM - Calculation (London)'!$AK17="","",CONCATENATE("1:",'MTM - Calculation (London)'!$AJ17))</f>
        <v/>
      </c>
      <c r="E53" s="169" t="str">
        <f>IF('MTM - Calculation (London)'!$AK17="","",CONCATENATE("1:",'MTM - Calculation (London)'!$AJ17))</f>
        <v/>
      </c>
    </row>
    <row r="54" spans="1:5" x14ac:dyDescent="0.25">
      <c r="A54" s="169" t="str">
        <f>IF('MTM - Calculation (London)'!$AK18="","",CONCATENATE("1:",'MTM - Calculation (London)'!$AJ18))</f>
        <v/>
      </c>
      <c r="C54" s="169" t="str">
        <f>IF('MTM - Calculation (London)'!$AK18="","",CONCATENATE("1:",'MTM - Calculation (London)'!$AJ18))</f>
        <v/>
      </c>
      <c r="E54" s="169" t="str">
        <f>IF('MTM - Calculation (London)'!$AK18="","",CONCATENATE("1:",'MTM - Calculation (London)'!$AJ18))</f>
        <v/>
      </c>
    </row>
    <row r="55" spans="1:5" x14ac:dyDescent="0.25">
      <c r="A55" s="169" t="str">
        <f>IF('MTM - Calculation (London)'!$AK19="","",CONCATENATE("1:",'MTM - Calculation (London)'!$AJ19))</f>
        <v/>
      </c>
      <c r="C55" s="169" t="str">
        <f>IF('MTM - Calculation (London)'!$AK19="","",CONCATENATE("1:",'MTM - Calculation (London)'!$AJ19))</f>
        <v/>
      </c>
      <c r="E55" s="169" t="str">
        <f>IF('MTM - Calculation (London)'!$AK19="","",CONCATENATE("1:",'MTM - Calculation (London)'!$AJ19))</f>
        <v/>
      </c>
    </row>
    <row r="56" spans="1:5" x14ac:dyDescent="0.25">
      <c r="A56" s="169" t="str">
        <f>IF('MTM - Calculation (London)'!$AK20="","",CONCATENATE("1:",'MTM - Calculation (London)'!$AJ20))</f>
        <v/>
      </c>
      <c r="C56" s="169" t="str">
        <f>IF('MTM - Calculation (London)'!$AK20="","",CONCATENATE("1:",'MTM - Calculation (London)'!$AJ20))</f>
        <v/>
      </c>
      <c r="E56" s="169" t="str">
        <f>IF('MTM - Calculation (London)'!$AK20="","",CONCATENATE("1:",'MTM - Calculation (London)'!$AJ20))</f>
        <v/>
      </c>
    </row>
    <row r="57" spans="1:5" x14ac:dyDescent="0.25">
      <c r="A57" s="169" t="str">
        <f>IF('MTM - Calculation (London)'!$AK21="","",CONCATENATE("1:",'MTM - Calculation (London)'!$AJ21))</f>
        <v/>
      </c>
      <c r="C57" s="169" t="str">
        <f>IF('MTM - Calculation (London)'!$AK21="","",CONCATENATE("1:",'MTM - Calculation (London)'!$AJ21))</f>
        <v/>
      </c>
      <c r="E57" s="169" t="str">
        <f>IF('MTM - Calculation (London)'!$AK21="","",CONCATENATE("1:",'MTM - Calculation (London)'!$AJ21))</f>
        <v/>
      </c>
    </row>
    <row r="58" spans="1:5" x14ac:dyDescent="0.25">
      <c r="A58" s="169" t="str">
        <f>IF('MTM - Calculation (London)'!$AK22="","",CONCATENATE("1:",'MTM - Calculation (London)'!$AJ22))</f>
        <v/>
      </c>
      <c r="C58" s="169" t="str">
        <f>IF('MTM - Calculation (London)'!$AK22="","",CONCATENATE("1:",'MTM - Calculation (London)'!$AJ22))</f>
        <v/>
      </c>
      <c r="E58" s="169" t="str">
        <f>IF('MTM - Calculation (London)'!$AK22="","",CONCATENATE("1:",'MTM - Calculation (London)'!$AJ22))</f>
        <v/>
      </c>
    </row>
    <row r="59" spans="1:5" x14ac:dyDescent="0.25">
      <c r="A59" s="169" t="str">
        <f>IF('MTM - Calculation (London)'!$AK23="","",CONCATENATE("1:",'MTM - Calculation (London)'!$AJ23))</f>
        <v/>
      </c>
      <c r="C59" s="169" t="str">
        <f>IF('MTM - Calculation (London)'!$AK23="","",CONCATENATE("1:",'MTM - Calculation (London)'!$AJ23))</f>
        <v/>
      </c>
      <c r="E59" s="169" t="str">
        <f>IF('MTM - Calculation (London)'!$AK23="","",CONCATENATE("1:",'MTM - Calculation (London)'!$AJ23))</f>
        <v/>
      </c>
    </row>
    <row r="60" spans="1:5" x14ac:dyDescent="0.25">
      <c r="A60" s="169" t="str">
        <f>IF('MTM - Calculation (London)'!$AK24="","",CONCATENATE("1:",'MTM - Calculation (London)'!$AJ24))</f>
        <v/>
      </c>
      <c r="C60" s="169" t="str">
        <f>IF('MTM - Calculation (London)'!$AK24="","",CONCATENATE("1:",'MTM - Calculation (London)'!$AJ24))</f>
        <v/>
      </c>
      <c r="E60" s="169" t="str">
        <f>IF('MTM - Calculation (London)'!$AK24="","",CONCATENATE("1:",'MTM - Calculation (London)'!$AJ24))</f>
        <v/>
      </c>
    </row>
    <row r="61" spans="1:5" x14ac:dyDescent="0.25">
      <c r="A61" s="169" t="str">
        <f>IF('MTM - Calculation (London)'!$AK25="","",CONCATENATE("1:",'MTM - Calculation (London)'!$AJ25))</f>
        <v/>
      </c>
      <c r="C61" s="169" t="str">
        <f>IF('MTM - Calculation (London)'!$AK25="","",CONCATENATE("1:",'MTM - Calculation (London)'!$AJ25))</f>
        <v/>
      </c>
      <c r="E61" s="169" t="str">
        <f>IF('MTM - Calculation (London)'!$AK25="","",CONCATENATE("1:",'MTM - Calculation (London)'!$AJ25))</f>
        <v/>
      </c>
    </row>
    <row r="62" spans="1:5" x14ac:dyDescent="0.25">
      <c r="A62" s="169" t="str">
        <f>IF('MTM - Calculation (London)'!$AK26="","",CONCATENATE("1:",'MTM - Calculation (London)'!$AJ26))</f>
        <v/>
      </c>
      <c r="C62" s="169" t="str">
        <f>IF('MTM - Calculation (London)'!$AK26="","",CONCATENATE("1:",'MTM - Calculation (London)'!$AJ26))</f>
        <v/>
      </c>
      <c r="E62" s="169" t="str">
        <f>IF('MTM - Calculation (London)'!$AK26="","",CONCATENATE("1:",'MTM - Calculation (London)'!$AJ26))</f>
        <v/>
      </c>
    </row>
    <row r="63" spans="1:5" x14ac:dyDescent="0.25">
      <c r="A63" s="169" t="str">
        <f>IF('MTM - Calculation (London)'!$AK27="","",CONCATENATE("1:",'MTM - Calculation (London)'!$AJ27))</f>
        <v/>
      </c>
      <c r="C63" s="169" t="str">
        <f>IF('MTM - Calculation (London)'!$AK27="","",CONCATENATE("1:",'MTM - Calculation (London)'!$AJ27))</f>
        <v/>
      </c>
      <c r="E63" s="169" t="str">
        <f>IF('MTM - Calculation (London)'!$AK27="","",CONCATENATE("1:",'MTM - Calculation (London)'!$AJ27))</f>
        <v/>
      </c>
    </row>
    <row r="64" spans="1:5" x14ac:dyDescent="0.25">
      <c r="A64" s="169" t="str">
        <f>IF('MTM - Calculation (London)'!$AK28="","",CONCATENATE("1:",'MTM - Calculation (London)'!$AJ28))</f>
        <v/>
      </c>
      <c r="C64" s="169" t="str">
        <f>IF('MTM - Calculation (London)'!$AK28="","",CONCATENATE("1:",'MTM - Calculation (London)'!$AJ28))</f>
        <v/>
      </c>
      <c r="E64" s="169" t="str">
        <f>IF('MTM - Calculation (London)'!$AK28="","",CONCATENATE("1:",'MTM - Calculation (London)'!$AJ28))</f>
        <v/>
      </c>
    </row>
    <row r="65" spans="1:5" x14ac:dyDescent="0.25">
      <c r="A65" s="169" t="str">
        <f>IF('MTM - Calculation (London)'!$AK29="","",CONCATENATE("1:",'MTM - Calculation (London)'!$AJ29))</f>
        <v/>
      </c>
      <c r="C65" s="169" t="str">
        <f>IF('MTM - Calculation (London)'!$AK29="","",CONCATENATE("1:",'MTM - Calculation (London)'!$AJ29))</f>
        <v/>
      </c>
      <c r="E65" s="169" t="str">
        <f>IF('MTM - Calculation (London)'!$AK29="","",CONCATENATE("1:",'MTM - Calculation (London)'!$AJ29))</f>
        <v/>
      </c>
    </row>
    <row r="66" spans="1:5" x14ac:dyDescent="0.25">
      <c r="A66" s="169" t="str">
        <f>IF('MTM - Calculation (London)'!$AK30="","",CONCATENATE("1:",'MTM - Calculation (London)'!$AJ30))</f>
        <v/>
      </c>
      <c r="C66" s="169" t="str">
        <f>IF('MTM - Calculation (London)'!$AK30="","",CONCATENATE("1:",'MTM - Calculation (London)'!$AJ30))</f>
        <v/>
      </c>
      <c r="E66" s="169" t="str">
        <f>IF('MTM - Calculation (London)'!$AK30="","",CONCATENATE("1:",'MTM - Calculation (London)'!$AJ30))</f>
        <v/>
      </c>
    </row>
    <row r="67" spans="1:5" x14ac:dyDescent="0.25">
      <c r="A67" s="169" t="str">
        <f>IF('MTM - Calculation (London)'!$AK31="","",CONCATENATE("1:",'MTM - Calculation (London)'!$AJ31))</f>
        <v/>
      </c>
      <c r="C67" s="169" t="str">
        <f>IF('MTM - Calculation (London)'!$AK31="","",CONCATENATE("1:",'MTM - Calculation (London)'!$AJ31))</f>
        <v/>
      </c>
      <c r="E67" s="169" t="str">
        <f>IF('MTM - Calculation (London)'!$AK31="","",CONCATENATE("1:",'MTM - Calculation (London)'!$AJ31))</f>
        <v/>
      </c>
    </row>
    <row r="68" spans="1:5" x14ac:dyDescent="0.25">
      <c r="A68" s="169" t="str">
        <f>IF('MTM - Calculation (London)'!$AK32="","",CONCATENATE("1:",'MTM - Calculation (London)'!$AJ32))</f>
        <v/>
      </c>
      <c r="C68" s="169" t="str">
        <f>IF('MTM - Calculation (London)'!$AK32="","",CONCATENATE("1:",'MTM - Calculation (London)'!$AJ32))</f>
        <v/>
      </c>
      <c r="E68" s="169" t="str">
        <f>IF('MTM - Calculation (London)'!$AK32="","",CONCATENATE("1:",'MTM - Calculation (London)'!$AJ32))</f>
        <v/>
      </c>
    </row>
    <row r="69" spans="1:5" x14ac:dyDescent="0.25">
      <c r="A69" s="169" t="str">
        <f>IF('MTM - Calculation (London)'!$AK33="","",CONCATENATE("1:",'MTM - Calculation (London)'!$AJ33))</f>
        <v/>
      </c>
      <c r="C69" s="169" t="str">
        <f>IF('MTM - Calculation (London)'!$AK33="","",CONCATENATE("1:",'MTM - Calculation (London)'!$AJ33))</f>
        <v/>
      </c>
      <c r="E69" s="169" t="str">
        <f>IF('MTM - Calculation (London)'!$AK33="","",CONCATENATE("1:",'MTM - Calculation (London)'!$AJ33))</f>
        <v/>
      </c>
    </row>
    <row r="70" spans="1:5" x14ac:dyDescent="0.25">
      <c r="A70" s="169" t="str">
        <f>IF('MTM - Calculation (London)'!$AK34="","",CONCATENATE("1:",'MTM - Calculation (London)'!$AJ34))</f>
        <v/>
      </c>
      <c r="C70" s="169" t="str">
        <f>IF('MTM - Calculation (London)'!$AK34="","",CONCATENATE("1:",'MTM - Calculation (London)'!$AJ34))</f>
        <v/>
      </c>
      <c r="E70" s="169" t="str">
        <f>IF('MTM - Calculation (London)'!$AK34="","",CONCATENATE("1:",'MTM - Calculation (London)'!$AJ34))</f>
        <v/>
      </c>
    </row>
    <row r="71" spans="1:5" x14ac:dyDescent="0.25">
      <c r="A71" s="169" t="str">
        <f>IF('MTM - Calculation (London)'!$AK35="","",CONCATENATE("1:",'MTM - Calculation (London)'!$AJ35))</f>
        <v/>
      </c>
      <c r="C71" s="169" t="str">
        <f>IF('MTM - Calculation (London)'!$AK35="","",CONCATENATE("1:",'MTM - Calculation (London)'!$AJ35))</f>
        <v/>
      </c>
      <c r="E71" s="169" t="str">
        <f>IF('MTM - Calculation (London)'!$AK35="","",CONCATENATE("1:",'MTM - Calculation (London)'!$AJ35))</f>
        <v/>
      </c>
    </row>
    <row r="72" spans="1:5" x14ac:dyDescent="0.25">
      <c r="A72" s="169" t="str">
        <f>IF('MTM - Calculation (London)'!$AK36="","",CONCATENATE("1:",'MTM - Calculation (London)'!$AJ36))</f>
        <v/>
      </c>
      <c r="C72" s="169" t="str">
        <f>IF('MTM - Calculation (London)'!$AK36="","",CONCATENATE("1:",'MTM - Calculation (London)'!$AJ36))</f>
        <v/>
      </c>
      <c r="E72" s="169" t="str">
        <f>IF('MTM - Calculation (London)'!$AK36="","",CONCATENATE("1:",'MTM - Calculation (London)'!$AJ36))</f>
        <v/>
      </c>
    </row>
    <row r="73" spans="1:5" x14ac:dyDescent="0.25">
      <c r="A73" s="169" t="str">
        <f>IF('MTM - Calculation (London)'!$AK37="","",CONCATENATE("1:",'MTM - Calculation (London)'!$AJ37))</f>
        <v/>
      </c>
      <c r="C73" s="169" t="str">
        <f>IF('MTM - Calculation (London)'!$AK37="","",CONCATENATE("1:",'MTM - Calculation (London)'!$AJ37))</f>
        <v/>
      </c>
      <c r="E73" s="169" t="str">
        <f>IF('MTM - Calculation (London)'!$AK37="","",CONCATENATE("1:",'MTM - Calculation (London)'!$AJ37))</f>
        <v/>
      </c>
    </row>
    <row r="74" spans="1:5" x14ac:dyDescent="0.25">
      <c r="A74" s="169" t="str">
        <f>IF('MTM - Calculation (London)'!$AK38="","",CONCATENATE("1:",'MTM - Calculation (London)'!$AJ38))</f>
        <v/>
      </c>
      <c r="C74" s="169" t="str">
        <f>IF('MTM - Calculation (London)'!$AK38="","",CONCATENATE("1:",'MTM - Calculation (London)'!$AJ38))</f>
        <v/>
      </c>
      <c r="E74" s="169" t="str">
        <f>IF('MTM - Calculation (London)'!$AK38="","",CONCATENATE("1:",'MTM - Calculation (London)'!$AJ38))</f>
        <v/>
      </c>
    </row>
    <row r="75" spans="1:5" x14ac:dyDescent="0.25">
      <c r="A75" s="169" t="str">
        <f>IF('MTM - Calculation (London)'!$AK39="","",CONCATENATE("1:",'MTM - Calculation (London)'!$AJ39))</f>
        <v/>
      </c>
      <c r="C75" s="169" t="str">
        <f>IF('MTM - Calculation (London)'!$AK39="","",CONCATENATE("1:",'MTM - Calculation (London)'!$AJ39))</f>
        <v/>
      </c>
      <c r="E75" s="169" t="str">
        <f>IF('MTM - Calculation (London)'!$AK39="","",CONCATENATE("1:",'MTM - Calculation (London)'!$AJ39))</f>
        <v/>
      </c>
    </row>
    <row r="76" spans="1:5" x14ac:dyDescent="0.25">
      <c r="A76" s="169" t="str">
        <f>IF('MTM - Calculation (London)'!$AK40="","",CONCATENATE("1:",'MTM - Calculation (London)'!$AJ40))</f>
        <v/>
      </c>
      <c r="C76" s="169" t="str">
        <f>IF('MTM - Calculation (London)'!$AK40="","",CONCATENATE("1:",'MTM - Calculation (London)'!$AJ40))</f>
        <v/>
      </c>
      <c r="E76" s="169" t="str">
        <f>IF('MTM - Calculation (London)'!$AK40="","",CONCATENATE("1:",'MTM - Calculation (London)'!$AJ40))</f>
        <v/>
      </c>
    </row>
    <row r="77" spans="1:5" x14ac:dyDescent="0.25">
      <c r="A77" s="169" t="str">
        <f>IF('MTM - Calculation (London)'!$AK41="","",CONCATENATE("1:",'MTM - Calculation (London)'!$AJ41))</f>
        <v/>
      </c>
      <c r="C77" s="169" t="str">
        <f>IF('MTM - Calculation (London)'!$AK41="","",CONCATENATE("1:",'MTM - Calculation (London)'!$AJ41))</f>
        <v/>
      </c>
      <c r="E77" s="169" t="str">
        <f>IF('MTM - Calculation (London)'!$AK41="","",CONCATENATE("1:",'MTM - Calculation (London)'!$AJ41))</f>
        <v/>
      </c>
    </row>
    <row r="78" spans="1:5" x14ac:dyDescent="0.25">
      <c r="A78" s="169" t="str">
        <f>IF('MTM - Calculation (London)'!$AK42="","",CONCATENATE("1:",'MTM - Calculation (London)'!$AJ42))</f>
        <v/>
      </c>
      <c r="C78" s="169" t="str">
        <f>IF('MTM - Calculation (London)'!$AK42="","",CONCATENATE("1:",'MTM - Calculation (London)'!$AJ42))</f>
        <v/>
      </c>
      <c r="E78" s="169" t="str">
        <f>IF('MTM - Calculation (London)'!$AK42="","",CONCATENATE("1:",'MTM - Calculation (London)'!$AJ42))</f>
        <v/>
      </c>
    </row>
    <row r="79" spans="1:5" x14ac:dyDescent="0.25">
      <c r="A79" s="169" t="str">
        <f>IF('MTM - Calculation (London)'!$AK43="","",CONCATENATE("1:",'MTM - Calculation (London)'!$AJ43))</f>
        <v/>
      </c>
      <c r="C79" s="169" t="str">
        <f>IF('MTM - Calculation (London)'!$AK43="","",CONCATENATE("1:",'MTM - Calculation (London)'!$AJ43))</f>
        <v/>
      </c>
      <c r="E79" s="169" t="str">
        <f>IF('MTM - Calculation (London)'!$AK43="","",CONCATENATE("1:",'MTM - Calculation (London)'!$AJ43))</f>
        <v/>
      </c>
    </row>
    <row r="80" spans="1:5" x14ac:dyDescent="0.25">
      <c r="A80" s="169" t="str">
        <f>IF('MTM - Calculation (London)'!$AK44="","",CONCATENATE("1:",'MTM - Calculation (London)'!$AJ44))</f>
        <v/>
      </c>
      <c r="C80" s="169" t="str">
        <f>IF('MTM - Calculation (London)'!$AK44="","",CONCATENATE("1:",'MTM - Calculation (London)'!$AJ44))</f>
        <v/>
      </c>
      <c r="E80" s="169" t="str">
        <f>IF('MTM - Calculation (London)'!$AK44="","",CONCATENATE("1:",'MTM - Calculation (London)'!$AJ44))</f>
        <v/>
      </c>
    </row>
    <row r="81" spans="1:5" x14ac:dyDescent="0.25">
      <c r="A81" s="169" t="str">
        <f>IF('MTM - Calculation (London)'!$AK45="","",CONCATENATE("1:",'MTM - Calculation (London)'!$AJ45))</f>
        <v/>
      </c>
      <c r="C81" s="169" t="str">
        <f>IF('MTM - Calculation (London)'!$AK45="","",CONCATENATE("1:",'MTM - Calculation (London)'!$AJ45))</f>
        <v/>
      </c>
      <c r="E81" s="169" t="str">
        <f>IF('MTM - Calculation (London)'!$AK45="","",CONCATENATE("1:",'MTM - Calculation (London)'!$AJ45))</f>
        <v/>
      </c>
    </row>
    <row r="82" spans="1:5" x14ac:dyDescent="0.25">
      <c r="A82" s="169" t="str">
        <f>IF('MTM - Calculation (London)'!$AK46="","",CONCATENATE("1:",'MTM - Calculation (London)'!$AJ46))</f>
        <v/>
      </c>
      <c r="C82" s="169" t="str">
        <f>IF('MTM - Calculation (London)'!$AK46="","",CONCATENATE("1:",'MTM - Calculation (London)'!$AJ46))</f>
        <v/>
      </c>
      <c r="E82" s="169" t="str">
        <f>IF('MTM - Calculation (London)'!$AK46="","",CONCATENATE("1:",'MTM - Calculation (London)'!$AJ46))</f>
        <v/>
      </c>
    </row>
    <row r="83" spans="1:5" x14ac:dyDescent="0.25">
      <c r="A83" s="169" t="str">
        <f>IF('MTM - Calculation (London)'!$AK47="","",CONCATENATE("1:",'MTM - Calculation (London)'!$AJ47))</f>
        <v/>
      </c>
      <c r="C83" s="169" t="str">
        <f>IF('MTM - Calculation (London)'!$AK47="","",CONCATENATE("1:",'MTM - Calculation (London)'!$AJ47))</f>
        <v/>
      </c>
      <c r="E83" s="169" t="str">
        <f>IF('MTM - Calculation (London)'!$AK47="","",CONCATENATE("1:",'MTM - Calculation (London)'!$AJ47))</f>
        <v/>
      </c>
    </row>
    <row r="84" spans="1:5" x14ac:dyDescent="0.25">
      <c r="A84" s="169" t="str">
        <f>IF('MTM - Calculation (London)'!$AK48="","",CONCATENATE("1:",'MTM - Calculation (London)'!$AJ48))</f>
        <v/>
      </c>
      <c r="C84" s="169" t="str">
        <f>IF('MTM - Calculation (London)'!$AK48="","",CONCATENATE("1:",'MTM - Calculation (London)'!$AJ48))</f>
        <v/>
      </c>
      <c r="E84" s="169" t="str">
        <f>IF('MTM - Calculation (London)'!$AK48="","",CONCATENATE("1:",'MTM - Calculation (London)'!$AJ48))</f>
        <v/>
      </c>
    </row>
    <row r="85" spans="1:5" x14ac:dyDescent="0.25">
      <c r="A85" s="169" t="str">
        <f>IF('MTM - Calculation (London)'!$AK49="","",CONCATENATE("1:",'MTM - Calculation (London)'!$AJ49))</f>
        <v/>
      </c>
      <c r="C85" s="169" t="str">
        <f>IF('MTM - Calculation (London)'!$AK49="","",CONCATENATE("1:",'MTM - Calculation (London)'!$AJ49))</f>
        <v/>
      </c>
      <c r="E85" s="169" t="str">
        <f>IF('MTM - Calculation (London)'!$AK49="","",CONCATENATE("1:",'MTM - Calculation (London)'!$AJ49))</f>
        <v/>
      </c>
    </row>
    <row r="86" spans="1:5" x14ac:dyDescent="0.25">
      <c r="A86" s="169" t="str">
        <f>IF('MTM - Calculation (London)'!$AK50="","",CONCATENATE("1:",'MTM - Calculation (London)'!$AJ50))</f>
        <v/>
      </c>
      <c r="C86" s="169" t="str">
        <f>IF('MTM - Calculation (London)'!$AK50="","",CONCATENATE("1:",'MTM - Calculation (London)'!$AJ50))</f>
        <v/>
      </c>
      <c r="E86" s="169" t="str">
        <f>IF('MTM - Calculation (London)'!$AK50="","",CONCATENATE("1:",'MTM - Calculation (London)'!$AJ50))</f>
        <v/>
      </c>
    </row>
    <row r="87" spans="1:5" x14ac:dyDescent="0.25">
      <c r="A87" s="169" t="str">
        <f>IF('MTM - Calculation (London)'!$AK55="","",CONCATENATE("1:",'MTM - Calculation (London)'!$AJ55))</f>
        <v/>
      </c>
      <c r="C87" s="169" t="str">
        <f>IF('MTM - Calculation (London)'!$AK55="","",CONCATENATE("1:",'MTM - Calculation (London)'!$AJ55))</f>
        <v/>
      </c>
      <c r="E87" s="169" t="str">
        <f>IF('MTM - Calculation (London)'!$AK55="","",CONCATENATE("1:",'MTM - Calculation (London)'!$AJ55))</f>
        <v/>
      </c>
    </row>
    <row r="88" spans="1:5" x14ac:dyDescent="0.25">
      <c r="A88" s="169" t="str">
        <f>IF('MTM - Calculation (London)'!$AK56="","",CONCATENATE("1:",'MTM - Calculation (London)'!$AJ56))</f>
        <v/>
      </c>
      <c r="C88" s="169" t="str">
        <f>IF('MTM - Calculation (London)'!$AK56="","",CONCATENATE("1:",'MTM - Calculation (London)'!$AJ56))</f>
        <v/>
      </c>
      <c r="E88" s="169" t="str">
        <f>IF('MTM - Calculation (London)'!$AK56="","",CONCATENATE("1:",'MTM - Calculation (London)'!$AJ56))</f>
        <v/>
      </c>
    </row>
    <row r="89" spans="1:5" x14ac:dyDescent="0.25">
      <c r="A89" s="169" t="str">
        <f>IF('MTM - Calculation (London)'!$AK57="","",CONCATENATE("1:",'MTM - Calculation (London)'!$AJ57))</f>
        <v/>
      </c>
      <c r="C89" s="169" t="str">
        <f>IF('MTM - Calculation (London)'!$AK57="","",CONCATENATE("1:",'MTM - Calculation (London)'!$AJ57))</f>
        <v/>
      </c>
      <c r="E89" s="169" t="str">
        <f>IF('MTM - Calculation (London)'!$AK57="","",CONCATENATE("1:",'MTM - Calculation (London)'!$AJ57))</f>
        <v/>
      </c>
    </row>
    <row r="90" spans="1:5" x14ac:dyDescent="0.25">
      <c r="A90" s="169" t="s">
        <v>355</v>
      </c>
    </row>
    <row r="91" spans="1:5" x14ac:dyDescent="0.25">
      <c r="A91" s="169" t="s">
        <v>356</v>
      </c>
    </row>
    <row r="92" spans="1:5" x14ac:dyDescent="0.25">
      <c r="A92" s="169" t="s">
        <v>355</v>
      </c>
    </row>
    <row r="93" spans="1:5" x14ac:dyDescent="0.25">
      <c r="A93" s="169" t="s">
        <v>357</v>
      </c>
    </row>
    <row r="94" spans="1:5" x14ac:dyDescent="0.25">
      <c r="A94" s="169" t="s">
        <v>358</v>
      </c>
    </row>
    <row r="95" spans="1:5" x14ac:dyDescent="0.25">
      <c r="A95" s="169" t="str">
        <f>CONCATENATE("s:",'MTM - Calculation (London)'!$BT$4,"TRS")</f>
        <v>s:PeterTRS</v>
      </c>
    </row>
    <row r="96" spans="1:5" x14ac:dyDescent="0.25">
      <c r="A96" s="169" t="s">
        <v>359</v>
      </c>
    </row>
    <row r="97" spans="1:1" x14ac:dyDescent="0.25">
      <c r="A97" s="169" t="str">
        <f>CONCATENATE("a:",'MTM - Calculation (London)'!$AI$1)</f>
        <v>a:</v>
      </c>
    </row>
    <row r="98" spans="1:1" x14ac:dyDescent="0.25">
      <c r="A98" s="169" t="s">
        <v>360</v>
      </c>
    </row>
    <row r="99" spans="1:1" x14ac:dyDescent="0.25">
      <c r="A99" s="169" t="str">
        <f>CONCATENATE("o:",'MTM - Calculation (London)'!$AI$1)</f>
        <v>o:</v>
      </c>
    </row>
    <row r="100" spans="1:1" x14ac:dyDescent="0.25">
      <c r="A100" s="169" t="s">
        <v>408</v>
      </c>
    </row>
    <row r="101" spans="1:1" x14ac:dyDescent="0.25">
      <c r="A101" s="169" t="str">
        <f>CONCATENATE("v:",'Print JKT &amp; TRS (London) '!$H$2)</f>
        <v>v:0</v>
      </c>
    </row>
    <row r="102" spans="1:1" x14ac:dyDescent="0.25">
      <c r="A102" s="169" t="s">
        <v>409</v>
      </c>
    </row>
    <row r="103" spans="1:1" x14ac:dyDescent="0.25">
      <c r="A103" s="169" t="str">
        <f>CONCATENATE("v:",'Print JKT &amp; TRS (London) '!$H$3)</f>
        <v>v:0</v>
      </c>
    </row>
    <row r="104" spans="1:1" x14ac:dyDescent="0.25">
      <c r="A104" s="169" t="s">
        <v>410</v>
      </c>
    </row>
    <row r="105" spans="1:1" x14ac:dyDescent="0.25">
      <c r="A105" s="169" t="str">
        <f>CONCATENATE("v:",'Print JKT &amp; TRS (London) '!$H$4)</f>
        <v>v:0</v>
      </c>
    </row>
    <row r="106" spans="1:1" x14ac:dyDescent="0.25">
      <c r="A106" s="169" t="s">
        <v>411</v>
      </c>
    </row>
    <row r="107" spans="1:1" x14ac:dyDescent="0.25">
      <c r="A107" s="169" t="str">
        <f>CONCATENATE("v:",'Print JKT &amp; TRS (London) '!$H$5)</f>
        <v>v:0</v>
      </c>
    </row>
    <row r="108" spans="1:1" x14ac:dyDescent="0.25">
      <c r="A108" s="169" t="s">
        <v>412</v>
      </c>
    </row>
    <row r="109" spans="1:1" x14ac:dyDescent="0.25">
      <c r="A109" s="169" t="str">
        <f>CONCATENATE("v:",'Print JKT &amp; TRS (London) '!$H$6)</f>
        <v>v:0</v>
      </c>
    </row>
    <row r="110" spans="1:1" x14ac:dyDescent="0.25">
      <c r="A110" s="169" t="s">
        <v>413</v>
      </c>
    </row>
    <row r="111" spans="1:1" x14ac:dyDescent="0.25">
      <c r="A111" s="169" t="str">
        <f>CONCATENATE("v:",'Print JKT &amp; TRS (London) '!$H$7)</f>
        <v>v:0</v>
      </c>
    </row>
    <row r="112" spans="1:1" x14ac:dyDescent="0.25">
      <c r="A112" s="169" t="s">
        <v>414</v>
      </c>
    </row>
    <row r="113" spans="1:5" x14ac:dyDescent="0.25">
      <c r="A113" s="169" t="str">
        <f>CONCATENATE("v:",'Print JKT &amp; TRS (London) '!$H$8)</f>
        <v>v:0</v>
      </c>
    </row>
    <row r="114" spans="1:5" x14ac:dyDescent="0.25">
      <c r="A114" s="169" t="s">
        <v>415</v>
      </c>
    </row>
    <row r="115" spans="1:5" x14ac:dyDescent="0.25">
      <c r="A115" s="169" t="str">
        <f>CONCATENATE("v:",'Print JKT &amp; TRS (London) '!$H$9)</f>
        <v>v:0</v>
      </c>
    </row>
    <row r="116" spans="1:5" x14ac:dyDescent="0.25">
      <c r="A116" s="169" t="s">
        <v>416</v>
      </c>
    </row>
    <row r="117" spans="1:5" x14ac:dyDescent="0.25">
      <c r="A117" s="169" t="str">
        <f>CONCATENATE("v:",'Print JKT &amp; TRS (London) '!$H$10)</f>
        <v>v:0</v>
      </c>
    </row>
    <row r="118" spans="1:5" x14ac:dyDescent="0.25">
      <c r="A118" s="169" t="s">
        <v>417</v>
      </c>
    </row>
    <row r="119" spans="1:5" x14ac:dyDescent="0.25">
      <c r="A119" s="169" t="str">
        <f>CONCATENATE("v:",'Print JKT &amp; TRS (London) '!$H$11)</f>
        <v>v:0</v>
      </c>
    </row>
    <row r="120" spans="1:5" x14ac:dyDescent="0.25">
      <c r="A120" s="169" t="s">
        <v>418</v>
      </c>
    </row>
    <row r="121" spans="1:5" x14ac:dyDescent="0.25">
      <c r="A121" s="169" t="str">
        <f>CONCATENATE("v:",'Print JKT &amp; TRS (London) '!$H$12)</f>
        <v>v:0</v>
      </c>
    </row>
    <row r="122" spans="1:5" x14ac:dyDescent="0.25">
      <c r="A122" s="169" t="s">
        <v>419</v>
      </c>
    </row>
    <row r="123" spans="1:5" x14ac:dyDescent="0.25">
      <c r="A123" s="170" t="str">
        <f>CONCATENATE("v:",'Print JKT &amp; TRS (London) '!$H$13)</f>
        <v>v:0</v>
      </c>
      <c r="C123" s="170"/>
      <c r="E123" s="170"/>
    </row>
    <row r="124" spans="1:5" x14ac:dyDescent="0.25">
      <c r="A124" s="169" t="s">
        <v>420</v>
      </c>
    </row>
    <row r="125" spans="1:5" x14ac:dyDescent="0.25">
      <c r="A125" s="169" t="str">
        <f>CONCATENATE("v:",'Print JKT &amp; TRS (London) '!$H$14)</f>
        <v>v:0</v>
      </c>
    </row>
    <row r="126" spans="1:5" x14ac:dyDescent="0.25">
      <c r="A126" s="169" t="s">
        <v>421</v>
      </c>
    </row>
    <row r="127" spans="1:5" x14ac:dyDescent="0.25">
      <c r="A127" s="169" t="str">
        <f>CONCATENATE("v:",'Print JKT &amp; TRS (London) '!$H$15)</f>
        <v xml:space="preserve">v:TKT PKT RT
BW Slv Lin
</v>
      </c>
    </row>
    <row r="128" spans="1:5" x14ac:dyDescent="0.25">
      <c r="A128" s="169" t="s">
        <v>422</v>
      </c>
    </row>
    <row r="129" spans="1:5" x14ac:dyDescent="0.25">
      <c r="A129" s="169" t="str">
        <f>CONCATENATE("v:",'Print JKT &amp; TRS (London) '!$H$16)</f>
        <v>v:0</v>
      </c>
    </row>
    <row r="130" spans="1:5" x14ac:dyDescent="0.25">
      <c r="A130" s="169" t="s">
        <v>423</v>
      </c>
    </row>
    <row r="131" spans="1:5" x14ac:dyDescent="0.25">
      <c r="A131" s="175" t="str">
        <f>CONCATENATE("v:",'Print JKT &amp; TRS (London) '!$H$17)</f>
        <v>v:0</v>
      </c>
      <c r="C131" s="175"/>
      <c r="E131" s="175"/>
    </row>
    <row r="132" spans="1:5" x14ac:dyDescent="0.25">
      <c r="A132" s="169" t="s">
        <v>424</v>
      </c>
    </row>
    <row r="133" spans="1:5" x14ac:dyDescent="0.25">
      <c r="A133" s="169" t="str">
        <f>CONCATENATE("v:",'Print JKT &amp; TRS (London) '!$H$18)</f>
        <v>v:</v>
      </c>
    </row>
    <row r="134" spans="1:5" x14ac:dyDescent="0.25">
      <c r="A134" s="169" t="s">
        <v>425</v>
      </c>
    </row>
    <row r="135" spans="1:5" x14ac:dyDescent="0.25">
      <c r="A135" s="169" t="str">
        <f>CONCATENATE("v:",'Print JKT &amp; TRS (London) '!$H$19)</f>
        <v>v:</v>
      </c>
    </row>
    <row r="136" spans="1:5" x14ac:dyDescent="0.25">
      <c r="A136" s="169" t="s">
        <v>426</v>
      </c>
    </row>
    <row r="137" spans="1:5" x14ac:dyDescent="0.25">
      <c r="A137" s="169" t="str">
        <f>CONCATENATE("v:",'Print JKT &amp; TRS (London) '!$H$20)</f>
        <v>v:</v>
      </c>
    </row>
    <row r="138" spans="1:5" x14ac:dyDescent="0.25">
      <c r="A138" s="169" t="s">
        <v>427</v>
      </c>
    </row>
    <row r="139" spans="1:5" x14ac:dyDescent="0.25">
      <c r="A139" s="169" t="str">
        <f>CONCATENATE("v:",'Print JKT &amp; TRS (London) '!$H$21)</f>
        <v>v:0</v>
      </c>
    </row>
    <row r="140" spans="1:5" x14ac:dyDescent="0.25">
      <c r="A140" s="169" t="s">
        <v>428</v>
      </c>
    </row>
    <row r="141" spans="1:5" x14ac:dyDescent="0.25">
      <c r="A141" s="169" t="str">
        <f>CONCATENATE("v:",'Print JKT &amp; TRS (London) '!$H$22)</f>
        <v>v:</v>
      </c>
    </row>
    <row r="142" spans="1:5" x14ac:dyDescent="0.25">
      <c r="A142" s="169" t="s">
        <v>429</v>
      </c>
    </row>
    <row r="143" spans="1:5" x14ac:dyDescent="0.25">
      <c r="A143" s="169" t="str">
        <f>CONCATENATE("v:",'Print JKT &amp; TRS (London) '!$H$23)</f>
        <v>v:</v>
      </c>
    </row>
    <row r="144" spans="1:5" x14ac:dyDescent="0.25">
      <c r="A144" s="169" t="s">
        <v>430</v>
      </c>
    </row>
    <row r="145" spans="1:1" x14ac:dyDescent="0.25">
      <c r="A145" s="169" t="str">
        <f>CONCATENATE("v:",'Print JKT &amp; TRS (London) '!$H$24)</f>
        <v>v:</v>
      </c>
    </row>
    <row r="146" spans="1:1" x14ac:dyDescent="0.25">
      <c r="A146" s="169" t="s">
        <v>431</v>
      </c>
    </row>
    <row r="147" spans="1:1" x14ac:dyDescent="0.25">
      <c r="A147" s="169" t="str">
        <f>CONCATENATE("v:",'Print JKT &amp; TRS (London) '!$H$25)</f>
        <v>v:</v>
      </c>
    </row>
    <row r="148" spans="1:1" x14ac:dyDescent="0.25">
      <c r="A148" s="169" t="s">
        <v>523</v>
      </c>
    </row>
    <row r="149" spans="1:1" x14ac:dyDescent="0.25">
      <c r="A149" s="169" t="str">
        <f>CONCATENATE("v:",'Print JKT &amp; TRS (London) '!$H$26)</f>
        <v>v:0</v>
      </c>
    </row>
    <row r="150" spans="1:1" x14ac:dyDescent="0.25">
      <c r="A150" s="169" t="s">
        <v>632</v>
      </c>
    </row>
    <row r="151" spans="1:1" x14ac:dyDescent="0.25">
      <c r="A151" s="169" t="str">
        <f>CONCATENATE("v:",'Print JKT &amp; TRS (London) '!$H$27)</f>
        <v>v:</v>
      </c>
    </row>
    <row r="152" spans="1:1" x14ac:dyDescent="0.25">
      <c r="A152" s="169" t="s">
        <v>651</v>
      </c>
    </row>
    <row r="153" spans="1:1" x14ac:dyDescent="0.25">
      <c r="A153" s="169" t="str">
        <f>CONCATENATE("v:",'Print JKT &amp; TRS (London) '!$H$28)</f>
        <v>v:</v>
      </c>
    </row>
    <row r="154" spans="1:1" x14ac:dyDescent="0.25">
      <c r="A154" s="169" t="s">
        <v>642</v>
      </c>
    </row>
    <row r="155" spans="1:1" x14ac:dyDescent="0.25">
      <c r="A155" s="169" t="str">
        <f>CONCATENATE("v:",'Print JKT &amp; TRS (London) '!$H$29)</f>
        <v>v:</v>
      </c>
    </row>
    <row r="156" spans="1:1" x14ac:dyDescent="0.25">
      <c r="A156" s="169" t="s">
        <v>643</v>
      </c>
    </row>
    <row r="157" spans="1:1" x14ac:dyDescent="0.25">
      <c r="A157" s="169" t="str">
        <f>CONCATENATE("v:",'Print JKT &amp; TRS (London) '!$H$30)</f>
        <v>v:</v>
      </c>
    </row>
    <row r="158" spans="1:1" x14ac:dyDescent="0.25">
      <c r="A158" s="169" t="s">
        <v>644</v>
      </c>
    </row>
    <row r="159" spans="1:1" x14ac:dyDescent="0.25">
      <c r="A159" s="169" t="str">
        <f>CONCATENATE("v:",'Print JKT &amp; TRS (London) '!$H$31)</f>
        <v>v:</v>
      </c>
    </row>
    <row r="160" spans="1:1" x14ac:dyDescent="0.25">
      <c r="A160" s="169" t="s">
        <v>633</v>
      </c>
    </row>
    <row r="161" spans="1:1" x14ac:dyDescent="0.25">
      <c r="A161" s="169" t="str">
        <f>CONCATENATE("v:",'Print JKT &amp; TRS (London) '!$H$32)</f>
        <v>v:</v>
      </c>
    </row>
    <row r="162" spans="1:1" x14ac:dyDescent="0.25">
      <c r="A162" s="169" t="s">
        <v>634</v>
      </c>
    </row>
    <row r="163" spans="1:1" x14ac:dyDescent="0.25">
      <c r="A163" s="169" t="str">
        <f>CONCATENATE("v:",'Print JKT &amp; TRS (London) '!$H$33)</f>
        <v>v:</v>
      </c>
    </row>
    <row r="164" spans="1:1" x14ac:dyDescent="0.25">
      <c r="A164" s="169" t="s">
        <v>1217</v>
      </c>
    </row>
    <row r="165" spans="1:1" x14ac:dyDescent="0.25">
      <c r="A165" s="169" t="str">
        <f>CONCATENATE("v:",'Print JKT &amp; TRS (London) '!$H$34)</f>
        <v>v:</v>
      </c>
    </row>
    <row r="166" spans="1:1" x14ac:dyDescent="0.25">
      <c r="A166" s="169" t="s">
        <v>1218</v>
      </c>
    </row>
    <row r="167" spans="1:1" x14ac:dyDescent="0.25">
      <c r="A167" s="169" t="str">
        <f>CONCATENATE("v:",'Print JKT &amp; TRS (London) '!$H$35)</f>
        <v>v:</v>
      </c>
    </row>
    <row r="168" spans="1:1" x14ac:dyDescent="0.25">
      <c r="A168" s="169" t="s">
        <v>1219</v>
      </c>
    </row>
    <row r="169" spans="1:1" x14ac:dyDescent="0.25">
      <c r="A169" s="169" t="str">
        <f>CONCATENATE("v:",'Print JKT &amp; TRS (London) '!$H$36)</f>
        <v>v:0</v>
      </c>
    </row>
    <row r="170" spans="1:1" x14ac:dyDescent="0.25">
      <c r="A170" s="169" t="s">
        <v>1220</v>
      </c>
    </row>
    <row r="171" spans="1:1" x14ac:dyDescent="0.25">
      <c r="A171" s="169" t="str">
        <f>CONCATENATE("v:",'Print JKT &amp; TRS (London) '!$H$37)</f>
        <v>v:</v>
      </c>
    </row>
    <row r="172" spans="1:1" x14ac:dyDescent="0.25">
      <c r="A172" s="169" t="s">
        <v>1221</v>
      </c>
    </row>
    <row r="173" spans="1:1" x14ac:dyDescent="0.25">
      <c r="A173" s="169" t="str">
        <f>CONCATENATE("v:",'Print JKT &amp; TRS (London) '!$H$38)</f>
        <v>v:</v>
      </c>
    </row>
    <row r="174" spans="1:1" x14ac:dyDescent="0.25">
      <c r="A174" s="169" t="s">
        <v>1222</v>
      </c>
    </row>
    <row r="175" spans="1:1" x14ac:dyDescent="0.25">
      <c r="A175" s="169" t="str">
        <f>CONCATENATE("v:",'Print JKT &amp; TRS (London) '!$H$39)</f>
        <v>v:0</v>
      </c>
    </row>
    <row r="211" spans="1:1" x14ac:dyDescent="0.25">
      <c r="A211" s="10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00B050"/>
  </sheetPr>
  <dimension ref="A1:E211"/>
  <sheetViews>
    <sheetView workbookViewId="0">
      <selection activeCell="E9" sqref="E9:E12"/>
    </sheetView>
  </sheetViews>
  <sheetFormatPr defaultRowHeight="15" x14ac:dyDescent="0.25"/>
  <cols>
    <col min="1" max="1" width="29.85546875" style="169" bestFit="1" customWidth="1"/>
    <col min="2" max="2" width="9.140625" style="169"/>
    <col min="3" max="3" width="29.85546875" style="169" bestFit="1" customWidth="1"/>
    <col min="4" max="4" width="9.140625" style="169"/>
    <col min="5" max="5" width="29.85546875" style="169" bestFit="1" customWidth="1"/>
    <col min="6" max="16384" width="9.140625" style="169"/>
  </cols>
  <sheetData>
    <row r="1" spans="1:5" x14ac:dyDescent="0.25">
      <c r="A1" s="169" t="s">
        <v>501</v>
      </c>
      <c r="C1" s="169" t="s">
        <v>1268</v>
      </c>
      <c r="E1" s="169" t="s">
        <v>1269</v>
      </c>
    </row>
    <row r="2" spans="1:5" x14ac:dyDescent="0.25">
      <c r="A2" s="169" t="s">
        <v>465</v>
      </c>
      <c r="C2" s="169" t="s">
        <v>465</v>
      </c>
      <c r="E2" s="169" t="s">
        <v>465</v>
      </c>
    </row>
    <row r="3" spans="1:5" x14ac:dyDescent="0.25">
      <c r="A3" s="169" t="s">
        <v>355</v>
      </c>
      <c r="C3" s="169" t="s">
        <v>355</v>
      </c>
      <c r="E3" s="169" t="s">
        <v>355</v>
      </c>
    </row>
    <row r="4" spans="1:5" x14ac:dyDescent="0.25">
      <c r="A4" s="169" t="s">
        <v>466</v>
      </c>
      <c r="C4" s="169" t="s">
        <v>466</v>
      </c>
      <c r="E4" s="169" t="s">
        <v>466</v>
      </c>
    </row>
    <row r="5" spans="1:5" x14ac:dyDescent="0.25">
      <c r="A5" s="169" t="s">
        <v>467</v>
      </c>
      <c r="C5" s="169" t="s">
        <v>467</v>
      </c>
      <c r="E5" s="169" t="s">
        <v>467</v>
      </c>
    </row>
    <row r="6" spans="1:5" x14ac:dyDescent="0.25">
      <c r="A6" s="169" t="str">
        <f>CONCATENATE("o:",'US MTM - Calculation (Athletic)'!$BT$4,"A")</f>
        <v>o:PeterA</v>
      </c>
      <c r="C6" s="169" t="str">
        <f>CONCATENATE("o:",'US MTM - Calculation (Athletic)'!$BT$4,"P")</f>
        <v>o:PeterP</v>
      </c>
      <c r="E6" s="169" t="str">
        <f>CONCATENATE("o:",'US MTM - Calculation (Athletic)'!$BT$4,"K")</f>
        <v>o:PeterK</v>
      </c>
    </row>
    <row r="7" spans="1:5" x14ac:dyDescent="0.25">
      <c r="A7" s="169" t="s">
        <v>468</v>
      </c>
      <c r="C7" s="169" t="s">
        <v>468</v>
      </c>
      <c r="E7" s="169" t="s">
        <v>468</v>
      </c>
    </row>
    <row r="8" spans="1:5" x14ac:dyDescent="0.25">
      <c r="A8" s="169" t="str">
        <f>CONCATENATE("5:",'US MTM - Calculation (Athletic)'!$BT$4,"A")</f>
        <v>5:PeterA</v>
      </c>
      <c r="C8" s="169" t="str">
        <f>CONCATENATE("5:",'US MTM - Calculation (Athletic)'!$BT$4,"P")</f>
        <v>5:PeterP</v>
      </c>
      <c r="E8" s="169" t="str">
        <f>CONCATENATE("5:",'US MTM - Calculation (Athletic)'!$BT$4,"K")</f>
        <v>5:PeterK</v>
      </c>
    </row>
    <row r="9" spans="1:5" x14ac:dyDescent="0.25">
      <c r="A9" s="169" t="s">
        <v>1265</v>
      </c>
      <c r="C9" s="169" t="s">
        <v>1265</v>
      </c>
      <c r="E9" s="169" t="s">
        <v>1265</v>
      </c>
    </row>
    <row r="10" spans="1:5" x14ac:dyDescent="0.25">
      <c r="A10" s="169" t="str">
        <f>CONCATENATE("y:",Sheet1!$E$12)</f>
        <v>y:1.75</v>
      </c>
      <c r="C10" s="169" t="str">
        <f>CONCATENATE("y:",Sheet1!$E$12)</f>
        <v>y:1.75</v>
      </c>
      <c r="E10" s="169" t="str">
        <f>CONCATENATE("y:",Sheet1!$E$12)</f>
        <v>y:1.75</v>
      </c>
    </row>
    <row r="11" spans="1:5" x14ac:dyDescent="0.25">
      <c r="A11" s="169" t="s">
        <v>1264</v>
      </c>
      <c r="C11" s="169" t="s">
        <v>1264</v>
      </c>
      <c r="E11" s="169" t="s">
        <v>1264</v>
      </c>
    </row>
    <row r="12" spans="1:5" x14ac:dyDescent="0.25">
      <c r="A12" s="105" t="str">
        <f>CONCATENATE("x:",Sheet1!$E$13)</f>
        <v>x:1.5</v>
      </c>
      <c r="C12" s="105" t="str">
        <f>CONCATENATE("x:",Sheet1!$E$13)</f>
        <v>x:1.5</v>
      </c>
      <c r="E12" s="105" t="str">
        <f>CONCATENATE("x:",Sheet1!$E$13)</f>
        <v>x:1.5</v>
      </c>
    </row>
    <row r="13" spans="1:5" x14ac:dyDescent="0.25">
      <c r="A13" s="169" t="s">
        <v>471</v>
      </c>
      <c r="C13" s="169" t="s">
        <v>471</v>
      </c>
      <c r="E13" s="169" t="s">
        <v>471</v>
      </c>
    </row>
    <row r="14" spans="1:5" x14ac:dyDescent="0.25">
      <c r="A14" s="169" t="str">
        <f>CONCATENATE("w:",'US MTM - Calculation (Athletic)'!$AI$4)</f>
        <v>w:28.37</v>
      </c>
      <c r="C14" s="169" t="str">
        <f>CONCATENATE("w:","27")</f>
        <v>w:27</v>
      </c>
      <c r="E14" s="169" t="str">
        <f>CONCATENATE("w:","27")</f>
        <v>w:27</v>
      </c>
    </row>
    <row r="15" spans="1:5" x14ac:dyDescent="0.25">
      <c r="A15" s="169" t="s">
        <v>472</v>
      </c>
      <c r="C15" s="169" t="s">
        <v>472</v>
      </c>
      <c r="E15" s="169" t="s">
        <v>472</v>
      </c>
    </row>
    <row r="16" spans="1:5" x14ac:dyDescent="0.25">
      <c r="A16" s="169" t="s">
        <v>473</v>
      </c>
      <c r="C16" s="169" t="s">
        <v>473</v>
      </c>
      <c r="E16" s="169" t="s">
        <v>473</v>
      </c>
    </row>
    <row r="17" spans="1:5" x14ac:dyDescent="0.25">
      <c r="A17" s="169" t="s">
        <v>474</v>
      </c>
      <c r="C17" s="169" t="s">
        <v>474</v>
      </c>
      <c r="E17" s="169" t="s">
        <v>474</v>
      </c>
    </row>
    <row r="18" spans="1:5" x14ac:dyDescent="0.25">
      <c r="A18" s="169" t="str">
        <f>CONCATENATE("a:","IMP-US")</f>
        <v>a:IMP-US</v>
      </c>
      <c r="C18" s="169" t="str">
        <f>CONCATENATE("a:","IMP-US")</f>
        <v>a:IMP-US</v>
      </c>
      <c r="E18" s="169" t="str">
        <f>CONCATENATE("a:","IMP-US")</f>
        <v>a:IMP-US</v>
      </c>
    </row>
    <row r="19" spans="1:5" x14ac:dyDescent="0.25">
      <c r="A19" s="169" t="s">
        <v>494</v>
      </c>
      <c r="C19" s="169" t="s">
        <v>494</v>
      </c>
      <c r="E19" s="169" t="s">
        <v>494</v>
      </c>
    </row>
    <row r="20" spans="1:5" x14ac:dyDescent="0.25">
      <c r="A20" s="169" t="str">
        <f>CONCATENATE("b:",'US MTM - Calculation (Athletic)'!$AJ$5)</f>
        <v>b:BUFFER PLAID -S95</v>
      </c>
      <c r="C20" s="169" t="str">
        <f>CONCATENATE("b:",'US MTM - Calculation (Athletic)'!$AJ$5)</f>
        <v>b:BUFFER PLAID -S95</v>
      </c>
      <c r="E20" s="169" t="str">
        <f>CONCATENATE("b:",'US MTM - Calculation (Athletic)'!$AJ$5)</f>
        <v>b:BUFFER PLAID -S95</v>
      </c>
    </row>
    <row r="21" spans="1:5" x14ac:dyDescent="0.25">
      <c r="A21" s="169" t="s">
        <v>475</v>
      </c>
      <c r="C21" s="169" t="s">
        <v>475</v>
      </c>
      <c r="E21" s="169" t="s">
        <v>475</v>
      </c>
    </row>
    <row r="22" spans="1:5" x14ac:dyDescent="0.25">
      <c r="A22" s="169" t="str">
        <f>CONCATENATE("l:",'US MTM - Calculation (Athletic)'!$AJ$2)</f>
        <v>l:S95-SHELL PLAID</v>
      </c>
      <c r="C22" s="169" t="str">
        <f>CONCATENATE("l:",'US MTM - Calculation (Athletic)'!$AJ$2)</f>
        <v>l:S95-SHELL PLAID</v>
      </c>
      <c r="E22" s="169" t="str">
        <f>CONCATENATE("l:",'US MTM - Calculation (Athletic)'!$AJ$2)</f>
        <v>l:S95-SHELL PLAID</v>
      </c>
    </row>
    <row r="23" spans="1:5" x14ac:dyDescent="0.25">
      <c r="A23" s="169" t="s">
        <v>476</v>
      </c>
      <c r="C23" s="169" t="s">
        <v>476</v>
      </c>
      <c r="E23" s="169" t="s">
        <v>476</v>
      </c>
    </row>
    <row r="24" spans="1:5" x14ac:dyDescent="0.25">
      <c r="A24" s="169" t="s">
        <v>477</v>
      </c>
      <c r="C24" s="169" t="s">
        <v>477</v>
      </c>
      <c r="E24" s="169" t="s">
        <v>477</v>
      </c>
    </row>
    <row r="25" spans="1:5" x14ac:dyDescent="0.25">
      <c r="A25" s="169" t="s">
        <v>478</v>
      </c>
      <c r="C25" s="169" t="s">
        <v>478</v>
      </c>
      <c r="E25" s="169" t="s">
        <v>478</v>
      </c>
    </row>
    <row r="26" spans="1:5" x14ac:dyDescent="0.25">
      <c r="A26" s="169" t="s">
        <v>479</v>
      </c>
      <c r="C26" s="169" t="s">
        <v>479</v>
      </c>
      <c r="E26" s="169" t="s">
        <v>479</v>
      </c>
    </row>
    <row r="27" spans="1:5" x14ac:dyDescent="0.25">
      <c r="A27" s="169" t="s">
        <v>496</v>
      </c>
      <c r="C27" s="169" t="s">
        <v>496</v>
      </c>
      <c r="E27" s="169" t="s">
        <v>496</v>
      </c>
    </row>
    <row r="28" spans="1:5" x14ac:dyDescent="0.25">
      <c r="A28" s="169" t="s">
        <v>480</v>
      </c>
      <c r="C28" s="169" t="s">
        <v>480</v>
      </c>
      <c r="E28" s="169" t="s">
        <v>480</v>
      </c>
    </row>
    <row r="29" spans="1:5" x14ac:dyDescent="0.25">
      <c r="A29" s="169" t="s">
        <v>497</v>
      </c>
      <c r="C29" s="169" t="s">
        <v>497</v>
      </c>
      <c r="E29" s="169" t="s">
        <v>497</v>
      </c>
    </row>
    <row r="30" spans="1:5" x14ac:dyDescent="0.25">
      <c r="A30" s="169" t="s">
        <v>355</v>
      </c>
      <c r="C30" s="169" t="s">
        <v>355</v>
      </c>
      <c r="E30" s="169" t="s">
        <v>355</v>
      </c>
    </row>
    <row r="31" spans="1:5" x14ac:dyDescent="0.25">
      <c r="A31" s="169" t="s">
        <v>481</v>
      </c>
      <c r="C31" s="169" t="s">
        <v>481</v>
      </c>
      <c r="E31" s="169" t="s">
        <v>481</v>
      </c>
    </row>
    <row r="32" spans="1:5" x14ac:dyDescent="0.25">
      <c r="A32" s="169" t="s">
        <v>355</v>
      </c>
      <c r="C32" s="169" t="s">
        <v>355</v>
      </c>
      <c r="E32" s="169" t="s">
        <v>355</v>
      </c>
    </row>
    <row r="33" spans="1:5" x14ac:dyDescent="0.25">
      <c r="A33" s="169" t="s">
        <v>482</v>
      </c>
      <c r="C33" s="169" t="s">
        <v>482</v>
      </c>
      <c r="E33" s="169" t="s">
        <v>482</v>
      </c>
    </row>
    <row r="34" spans="1:5" x14ac:dyDescent="0.25">
      <c r="A34" s="169" t="str">
        <f>CONCATENATE("m:",'US MTM - Calculation (Athletic)'!$AJ$7)</f>
        <v>m:TG-US-FF-TRS-1DART</v>
      </c>
      <c r="C34" s="169" t="str">
        <f>CONCATENATE("m:",'US MTM - Calculation (Athletic)'!$AJ$7)</f>
        <v>m:TG-US-FF-TRS-1DART</v>
      </c>
      <c r="E34" s="169" t="str">
        <f>CONCATENATE("m:",'US MTM - Calculation (Athletic)'!$AJ$7)</f>
        <v>m:TG-US-FF-TRS-1DART</v>
      </c>
    </row>
    <row r="35" spans="1:5" x14ac:dyDescent="0.25">
      <c r="A35" s="169" t="s">
        <v>483</v>
      </c>
      <c r="C35" s="169" t="s">
        <v>483</v>
      </c>
      <c r="E35" s="169" t="s">
        <v>483</v>
      </c>
    </row>
    <row r="36" spans="1:5" x14ac:dyDescent="0.25">
      <c r="A36" s="169" t="str">
        <f>CONCATENATE("t:",'US MTM - Calculation (Athletic)'!$AJ$43)</f>
        <v>t:HARI-11-FF-TRS</v>
      </c>
      <c r="C36" s="169" t="str">
        <f>CONCATENATE("t:",'US MTM - Calculation (Athletic)'!$AJ$43)</f>
        <v>t:HARI-11-FF-TRS</v>
      </c>
      <c r="E36" s="169" t="str">
        <f>CONCATENATE("t:",'US MTM - Calculation (Athletic)'!$AJ$43)</f>
        <v>t:HARI-11-FF-TRS</v>
      </c>
    </row>
    <row r="37" spans="1:5" x14ac:dyDescent="0.25">
      <c r="A37" s="169" t="s">
        <v>484</v>
      </c>
      <c r="C37" s="169" t="s">
        <v>484</v>
      </c>
      <c r="E37" s="169" t="s">
        <v>484</v>
      </c>
    </row>
    <row r="38" spans="1:5" x14ac:dyDescent="0.25">
      <c r="A38" s="169" t="str">
        <f>CONCATENATE("z:",'US MTM - Calculation (Athletic)'!$BT$4,"TRS")</f>
        <v>z:PeterTRS</v>
      </c>
      <c r="C38" s="169" t="str">
        <f>CONCATENATE("z:",'US MTM - Calculation (Athletic)'!$BT$4,"TRS")</f>
        <v>z:PeterTRS</v>
      </c>
      <c r="E38" s="169" t="str">
        <f>CONCATENATE("z:",'US MTM - Calculation (Athletic)'!$BT$4,"TRS")</f>
        <v>z:PeterTRS</v>
      </c>
    </row>
    <row r="39" spans="1:5" x14ac:dyDescent="0.25">
      <c r="A39" s="169" t="s">
        <v>485</v>
      </c>
      <c r="C39" s="169" t="s">
        <v>485</v>
      </c>
      <c r="E39" s="169" t="s">
        <v>485</v>
      </c>
    </row>
    <row r="40" spans="1:5" x14ac:dyDescent="0.25">
      <c r="A40" s="169" t="str">
        <f>CONCATENATE("s:",'US MTM - Calculation (Athletic)'!$AI$1)</f>
        <v>s:</v>
      </c>
      <c r="C40" s="169" t="str">
        <f>CONCATENATE("s:",'US MTM - Calculation (Athletic)'!$AI$1)</f>
        <v>s:</v>
      </c>
      <c r="E40" s="169" t="str">
        <f>CONCATENATE("s:",'US MTM - Calculation (Athletic)'!$AI$1)</f>
        <v>s:</v>
      </c>
    </row>
    <row r="41" spans="1:5" ht="15.75" thickBot="1" x14ac:dyDescent="0.3">
      <c r="A41" s="169" t="s">
        <v>489</v>
      </c>
      <c r="C41" s="169" t="s">
        <v>489</v>
      </c>
      <c r="E41" s="169" t="s">
        <v>489</v>
      </c>
    </row>
    <row r="42" spans="1:5" ht="15.75" thickBot="1" x14ac:dyDescent="0.3">
      <c r="A42" s="169" t="str">
        <f>CONCATENATE("q:",IF(B42="q:2",2,1))</f>
        <v>q:1</v>
      </c>
      <c r="B42" s="192"/>
      <c r="C42" s="169" t="str">
        <f>CONCATENATE("q:",IF($B$42="q:2",2,1))</f>
        <v>q:1</v>
      </c>
      <c r="E42" s="169" t="str">
        <f>CONCATENATE("q:",IF($B$42="q:2",2,1))</f>
        <v>q:1</v>
      </c>
    </row>
    <row r="43" spans="1:5" x14ac:dyDescent="0.25">
      <c r="A43" s="169" t="s">
        <v>490</v>
      </c>
      <c r="C43" s="169" t="s">
        <v>490</v>
      </c>
      <c r="E43" s="169" t="s">
        <v>490</v>
      </c>
    </row>
    <row r="44" spans="1:5" x14ac:dyDescent="0.25">
      <c r="A44" s="169" t="s">
        <v>590</v>
      </c>
      <c r="C44" s="169" t="s">
        <v>500</v>
      </c>
      <c r="E44" s="169" t="s">
        <v>1270</v>
      </c>
    </row>
    <row r="45" spans="1:5" x14ac:dyDescent="0.25">
      <c r="A45" s="169" t="s">
        <v>491</v>
      </c>
      <c r="C45" s="169" t="s">
        <v>491</v>
      </c>
      <c r="E45" s="169" t="s">
        <v>491</v>
      </c>
    </row>
    <row r="46" spans="1:5" x14ac:dyDescent="0.25">
      <c r="A46" s="169" t="str">
        <f>IF('US MTM - Calculation (Athletic)'!$AK10="","",CONCATENATE("1:",'US MTM - Calculation (Athletic)'!$AJ10))</f>
        <v/>
      </c>
      <c r="C46" s="169" t="str">
        <f>IF('US MTM - Calculation (Athletic)'!$AK10="","",CONCATENATE("1:",'US MTM - Calculation (Athletic)'!$AJ10))</f>
        <v/>
      </c>
      <c r="E46" s="169" t="str">
        <f>IF('US MTM - Calculation (Athletic)'!$AK10="","",CONCATENATE("1:",'US MTM - Calculation (Athletic)'!$AJ10))</f>
        <v/>
      </c>
    </row>
    <row r="47" spans="1:5" x14ac:dyDescent="0.25">
      <c r="A47" s="169" t="str">
        <f>IF('US MTM - Calculation (Athletic)'!$AK11="","",CONCATENATE("1:",'US MTM - Calculation (Athletic)'!$AJ11))</f>
        <v/>
      </c>
      <c r="C47" s="169" t="str">
        <f>IF('US MTM - Calculation (Athletic)'!$AK11="","",CONCATENATE("1:",'US MTM - Calculation (Athletic)'!$AJ11))</f>
        <v/>
      </c>
      <c r="E47" s="169" t="str">
        <f>IF('US MTM - Calculation (Athletic)'!$AK11="","",CONCATENATE("1:",'US MTM - Calculation (Athletic)'!$AJ11))</f>
        <v/>
      </c>
    </row>
    <row r="48" spans="1:5" x14ac:dyDescent="0.25">
      <c r="A48" s="169" t="str">
        <f>IF('US MTM - Calculation (Athletic)'!$AK12="","",CONCATENATE("1:",'US MTM - Calculation (Athletic)'!$AJ12))</f>
        <v/>
      </c>
      <c r="C48" s="169" t="str">
        <f>IF('US MTM - Calculation (Athletic)'!$AK12="","",CONCATENATE("1:",'US MTM - Calculation (Athletic)'!$AJ12))</f>
        <v/>
      </c>
      <c r="E48" s="169" t="str">
        <f>IF('US MTM - Calculation (Athletic)'!$AK12="","",CONCATENATE("1:",'US MTM - Calculation (Athletic)'!$AJ12))</f>
        <v/>
      </c>
    </row>
    <row r="49" spans="1:5" x14ac:dyDescent="0.25">
      <c r="A49" s="169" t="str">
        <f>IF('US MTM - Calculation (Athletic)'!$AK13="","",CONCATENATE("1:",'US MTM - Calculation (Athletic)'!$AJ13))</f>
        <v/>
      </c>
      <c r="C49" s="169" t="str">
        <f>IF('US MTM - Calculation (Athletic)'!$AK13="","",CONCATENATE("1:",'US MTM - Calculation (Athletic)'!$AJ13))</f>
        <v/>
      </c>
      <c r="E49" s="169" t="str">
        <f>IF('US MTM - Calculation (Athletic)'!$AK13="","",CONCATENATE("1:",'US MTM - Calculation (Athletic)'!$AJ13))</f>
        <v/>
      </c>
    </row>
    <row r="50" spans="1:5" x14ac:dyDescent="0.25">
      <c r="A50" s="169" t="str">
        <f>IF('US MTM - Calculation (Athletic)'!$AK14="","",CONCATENATE("1:",'US MTM - Calculation (Athletic)'!$AJ14))</f>
        <v/>
      </c>
      <c r="C50" s="169" t="str">
        <f>IF('US MTM - Calculation (Athletic)'!$AK14="","",CONCATENATE("1:",'US MTM - Calculation (Athletic)'!$AJ14))</f>
        <v/>
      </c>
      <c r="E50" s="169" t="str">
        <f>IF('US MTM - Calculation (Athletic)'!$AK14="","",CONCATENATE("1:",'US MTM - Calculation (Athletic)'!$AJ14))</f>
        <v/>
      </c>
    </row>
    <row r="51" spans="1:5" x14ac:dyDescent="0.25">
      <c r="A51" s="169" t="str">
        <f>IF('US MTM - Calculation (Athletic)'!$AK15="","",CONCATENATE("1:",'US MTM - Calculation (Athletic)'!$AJ15))</f>
        <v/>
      </c>
      <c r="C51" s="169" t="str">
        <f>IF('US MTM - Calculation (Athletic)'!$AK15="","",CONCATENATE("1:",'US MTM - Calculation (Athletic)'!$AJ15))</f>
        <v/>
      </c>
      <c r="E51" s="169" t="str">
        <f>IF('US MTM - Calculation (Athletic)'!$AK15="","",CONCATENATE("1:",'US MTM - Calculation (Athletic)'!$AJ15))</f>
        <v/>
      </c>
    </row>
    <row r="52" spans="1:5" x14ac:dyDescent="0.25">
      <c r="A52" s="169" t="str">
        <f>IF('US MTM - Calculation (Athletic)'!$AK16="","",CONCATENATE("1:",'US MTM - Calculation (Athletic)'!$AJ16))</f>
        <v/>
      </c>
      <c r="C52" s="169" t="str">
        <f>IF('US MTM - Calculation (Athletic)'!$AK16="","",CONCATENATE("1:",'US MTM - Calculation (Athletic)'!$AJ16))</f>
        <v/>
      </c>
      <c r="E52" s="169" t="str">
        <f>IF('US MTM - Calculation (Athletic)'!$AK16="","",CONCATENATE("1:",'US MTM - Calculation (Athletic)'!$AJ16))</f>
        <v/>
      </c>
    </row>
    <row r="53" spans="1:5" x14ac:dyDescent="0.25">
      <c r="A53" s="169" t="str">
        <f>IF('US MTM - Calculation (Athletic)'!$AK17="","",CONCATENATE("1:",'US MTM - Calculation (Athletic)'!$AJ17))</f>
        <v/>
      </c>
      <c r="C53" s="169" t="str">
        <f>IF('US MTM - Calculation (Athletic)'!$AK17="","",CONCATENATE("1:",'US MTM - Calculation (Athletic)'!$AJ17))</f>
        <v/>
      </c>
      <c r="E53" s="169" t="str">
        <f>IF('US MTM - Calculation (Athletic)'!$AK17="","",CONCATENATE("1:",'US MTM - Calculation (Athletic)'!$AJ17))</f>
        <v/>
      </c>
    </row>
    <row r="54" spans="1:5" x14ac:dyDescent="0.25">
      <c r="A54" s="169" t="str">
        <f>IF('US MTM - Calculation (Athletic)'!$AK18="","",CONCATENATE("1:",'US MTM - Calculation (Athletic)'!$AJ18))</f>
        <v/>
      </c>
      <c r="C54" s="169" t="str">
        <f>IF('US MTM - Calculation (Athletic)'!$AK18="","",CONCATENATE("1:",'US MTM - Calculation (Athletic)'!$AJ18))</f>
        <v/>
      </c>
      <c r="E54" s="169" t="str">
        <f>IF('US MTM - Calculation (Athletic)'!$AK18="","",CONCATENATE("1:",'US MTM - Calculation (Athletic)'!$AJ18))</f>
        <v/>
      </c>
    </row>
    <row r="55" spans="1:5" x14ac:dyDescent="0.25">
      <c r="A55" s="169" t="str">
        <f>IF('US MTM - Calculation (Athletic)'!$AK19="","",CONCATENATE("1:",'US MTM - Calculation (Athletic)'!$AJ19))</f>
        <v/>
      </c>
      <c r="C55" s="169" t="str">
        <f>IF('US MTM - Calculation (Athletic)'!$AK19="","",CONCATENATE("1:",'US MTM - Calculation (Athletic)'!$AJ19))</f>
        <v/>
      </c>
      <c r="E55" s="169" t="str">
        <f>IF('US MTM - Calculation (Athletic)'!$AK19="","",CONCATENATE("1:",'US MTM - Calculation (Athletic)'!$AJ19))</f>
        <v/>
      </c>
    </row>
    <row r="56" spans="1:5" x14ac:dyDescent="0.25">
      <c r="A56" s="169" t="str">
        <f>IF('US MTM - Calculation (Athletic)'!$AK20="","",CONCATENATE("1:",'US MTM - Calculation (Athletic)'!$AJ20))</f>
        <v/>
      </c>
      <c r="C56" s="169" t="str">
        <f>IF('US MTM - Calculation (Athletic)'!$AK20="","",CONCATENATE("1:",'US MTM - Calculation (Athletic)'!$AJ20))</f>
        <v/>
      </c>
      <c r="E56" s="169" t="str">
        <f>IF('US MTM - Calculation (Athletic)'!$AK20="","",CONCATENATE("1:",'US MTM - Calculation (Athletic)'!$AJ20))</f>
        <v/>
      </c>
    </row>
    <row r="57" spans="1:5" x14ac:dyDescent="0.25">
      <c r="A57" s="169" t="str">
        <f>IF('US MTM - Calculation (Athletic)'!$AK21="","",CONCATENATE("1:",'US MTM - Calculation (Athletic)'!$AJ21))</f>
        <v/>
      </c>
      <c r="C57" s="169" t="str">
        <f>IF('US MTM - Calculation (Athletic)'!$AK21="","",CONCATENATE("1:",'US MTM - Calculation (Athletic)'!$AJ21))</f>
        <v/>
      </c>
      <c r="E57" s="169" t="str">
        <f>IF('US MTM - Calculation (Athletic)'!$AK21="","",CONCATENATE("1:",'US MTM - Calculation (Athletic)'!$AJ21))</f>
        <v/>
      </c>
    </row>
    <row r="58" spans="1:5" x14ac:dyDescent="0.25">
      <c r="A58" s="169" t="str">
        <f>IF('US MTM - Calculation (Athletic)'!$AK22="","",CONCATENATE("1:",'US MTM - Calculation (Athletic)'!$AJ22))</f>
        <v/>
      </c>
      <c r="C58" s="169" t="str">
        <f>IF('US MTM - Calculation (Athletic)'!$AK22="","",CONCATENATE("1:",'US MTM - Calculation (Athletic)'!$AJ22))</f>
        <v/>
      </c>
      <c r="E58" s="169" t="str">
        <f>IF('US MTM - Calculation (Athletic)'!$AK22="","",CONCATENATE("1:",'US MTM - Calculation (Athletic)'!$AJ22))</f>
        <v/>
      </c>
    </row>
    <row r="59" spans="1:5" x14ac:dyDescent="0.25">
      <c r="A59" s="169" t="str">
        <f>IF('US MTM - Calculation (Athletic)'!$AK23="","",CONCATENATE("1:",'US MTM - Calculation (Athletic)'!$AJ23))</f>
        <v/>
      </c>
      <c r="C59" s="169" t="str">
        <f>IF('US MTM - Calculation (Athletic)'!$AK23="","",CONCATENATE("1:",'US MTM - Calculation (Athletic)'!$AJ23))</f>
        <v/>
      </c>
      <c r="E59" s="169" t="str">
        <f>IF('US MTM - Calculation (Athletic)'!$AK23="","",CONCATENATE("1:",'US MTM - Calculation (Athletic)'!$AJ23))</f>
        <v/>
      </c>
    </row>
    <row r="60" spans="1:5" x14ac:dyDescent="0.25">
      <c r="A60" s="169" t="str">
        <f>IF('US MTM - Calculation (Athletic)'!$AK24="","",CONCATENATE("1:",'US MTM - Calculation (Athletic)'!$AJ24))</f>
        <v/>
      </c>
      <c r="C60" s="169" t="str">
        <f>IF('US MTM - Calculation (Athletic)'!$AK24="","",CONCATENATE("1:",'US MTM - Calculation (Athletic)'!$AJ24))</f>
        <v/>
      </c>
      <c r="E60" s="169" t="str">
        <f>IF('US MTM - Calculation (Athletic)'!$AK24="","",CONCATENATE("1:",'US MTM - Calculation (Athletic)'!$AJ24))</f>
        <v/>
      </c>
    </row>
    <row r="61" spans="1:5" x14ac:dyDescent="0.25">
      <c r="A61" s="169" t="str">
        <f>IF('US MTM - Calculation (Athletic)'!$AK25="","",CONCATENATE("1:",'US MTM - Calculation (Athletic)'!$AJ25))</f>
        <v/>
      </c>
      <c r="C61" s="169" t="str">
        <f>IF('US MTM - Calculation (Athletic)'!$AK25="","",CONCATENATE("1:",'US MTM - Calculation (Athletic)'!$AJ25))</f>
        <v/>
      </c>
      <c r="E61" s="169" t="str">
        <f>IF('US MTM - Calculation (Athletic)'!$AK25="","",CONCATENATE("1:",'US MTM - Calculation (Athletic)'!$AJ25))</f>
        <v/>
      </c>
    </row>
    <row r="62" spans="1:5" x14ac:dyDescent="0.25">
      <c r="A62" s="169" t="str">
        <f>IF('US MTM - Calculation (Athletic)'!$AK26="","",CONCATENATE("1:",'US MTM - Calculation (Athletic)'!$AJ26))</f>
        <v/>
      </c>
      <c r="C62" s="169" t="str">
        <f>IF('US MTM - Calculation (Athletic)'!$AK26="","",CONCATENATE("1:",'US MTM - Calculation (Athletic)'!$AJ26))</f>
        <v/>
      </c>
      <c r="E62" s="169" t="str">
        <f>IF('US MTM - Calculation (Athletic)'!$AK26="","",CONCATENATE("1:",'US MTM - Calculation (Athletic)'!$AJ26))</f>
        <v/>
      </c>
    </row>
    <row r="63" spans="1:5" x14ac:dyDescent="0.25">
      <c r="A63" s="169" t="str">
        <f>IF('US MTM - Calculation (Athletic)'!$AK27="","",CONCATENATE("1:",'US MTM - Calculation (Athletic)'!$AJ27))</f>
        <v/>
      </c>
      <c r="C63" s="169" t="str">
        <f>IF('US MTM - Calculation (Athletic)'!$AK27="","",CONCATENATE("1:",'US MTM - Calculation (Athletic)'!$AJ27))</f>
        <v/>
      </c>
      <c r="E63" s="169" t="str">
        <f>IF('US MTM - Calculation (Athletic)'!$AK27="","",CONCATENATE("1:",'US MTM - Calculation (Athletic)'!$AJ27))</f>
        <v/>
      </c>
    </row>
    <row r="64" spans="1:5" x14ac:dyDescent="0.25">
      <c r="A64" s="169" t="str">
        <f>IF('US MTM - Calculation (Athletic)'!$AK28="","",CONCATENATE("1:",'US MTM - Calculation (Athletic)'!$AJ28))</f>
        <v/>
      </c>
      <c r="C64" s="169" t="str">
        <f>IF('US MTM - Calculation (Athletic)'!$AK28="","",CONCATENATE("1:",'US MTM - Calculation (Athletic)'!$AJ28))</f>
        <v/>
      </c>
      <c r="E64" s="169" t="str">
        <f>IF('US MTM - Calculation (Athletic)'!$AK28="","",CONCATENATE("1:",'US MTM - Calculation (Athletic)'!$AJ28))</f>
        <v/>
      </c>
    </row>
    <row r="65" spans="1:5" x14ac:dyDescent="0.25">
      <c r="A65" s="169" t="str">
        <f>IF('US MTM - Calculation (Athletic)'!$AK29="","",CONCATENATE("1:",'US MTM - Calculation (Athletic)'!$AJ29))</f>
        <v/>
      </c>
      <c r="C65" s="169" t="str">
        <f>IF('US MTM - Calculation (Athletic)'!$AK29="","",CONCATENATE("1:",'US MTM - Calculation (Athletic)'!$AJ29))</f>
        <v/>
      </c>
      <c r="E65" s="169" t="str">
        <f>IF('US MTM - Calculation (Athletic)'!$AK29="","",CONCATENATE("1:",'US MTM - Calculation (Athletic)'!$AJ29))</f>
        <v/>
      </c>
    </row>
    <row r="66" spans="1:5" x14ac:dyDescent="0.25">
      <c r="A66" s="169" t="str">
        <f>IF('US MTM - Calculation (Athletic)'!$AK30="","",CONCATENATE("1:",'US MTM - Calculation (Athletic)'!$AJ30))</f>
        <v/>
      </c>
      <c r="C66" s="169" t="str">
        <f>IF('US MTM - Calculation (Athletic)'!$AK30="","",CONCATENATE("1:",'US MTM - Calculation (Athletic)'!$AJ30))</f>
        <v/>
      </c>
      <c r="E66" s="169" t="str">
        <f>IF('US MTM - Calculation (Athletic)'!$AK30="","",CONCATENATE("1:",'US MTM - Calculation (Athletic)'!$AJ30))</f>
        <v/>
      </c>
    </row>
    <row r="67" spans="1:5" x14ac:dyDescent="0.25">
      <c r="A67" s="169" t="str">
        <f>IF('US MTM - Calculation (Athletic)'!$AK31="","",CONCATENATE("1:",'US MTM - Calculation (Athletic)'!$AJ31))</f>
        <v/>
      </c>
      <c r="C67" s="169" t="str">
        <f>IF('US MTM - Calculation (Athletic)'!$AK31="","",CONCATENATE("1:",'US MTM - Calculation (Athletic)'!$AJ31))</f>
        <v/>
      </c>
      <c r="E67" s="169" t="str">
        <f>IF('US MTM - Calculation (Athletic)'!$AK31="","",CONCATENATE("1:",'US MTM - Calculation (Athletic)'!$AJ31))</f>
        <v/>
      </c>
    </row>
    <row r="68" spans="1:5" x14ac:dyDescent="0.25">
      <c r="A68" s="169" t="str">
        <f>IF('US MTM - Calculation (Athletic)'!$AK32="","",CONCATENATE("1:",'US MTM - Calculation (Athletic)'!$AJ32))</f>
        <v/>
      </c>
      <c r="C68" s="169" t="str">
        <f>IF('US MTM - Calculation (Athletic)'!$AK32="","",CONCATENATE("1:",'US MTM - Calculation (Athletic)'!$AJ32))</f>
        <v/>
      </c>
      <c r="E68" s="169" t="str">
        <f>IF('US MTM - Calculation (Athletic)'!$AK32="","",CONCATENATE("1:",'US MTM - Calculation (Athletic)'!$AJ32))</f>
        <v/>
      </c>
    </row>
    <row r="69" spans="1:5" x14ac:dyDescent="0.25">
      <c r="A69" s="169" t="str">
        <f>IF('US MTM - Calculation (Athletic)'!$AK33="","",CONCATENATE("1:",'US MTM - Calculation (Athletic)'!$AJ33))</f>
        <v/>
      </c>
      <c r="C69" s="169" t="str">
        <f>IF('US MTM - Calculation (Athletic)'!$AK33="","",CONCATENATE("1:",'US MTM - Calculation (Athletic)'!$AJ33))</f>
        <v/>
      </c>
      <c r="E69" s="169" t="str">
        <f>IF('US MTM - Calculation (Athletic)'!$AK33="","",CONCATENATE("1:",'US MTM - Calculation (Athletic)'!$AJ33))</f>
        <v/>
      </c>
    </row>
    <row r="70" spans="1:5" x14ac:dyDescent="0.25">
      <c r="A70" s="169" t="str">
        <f>IF('US MTM - Calculation (Athletic)'!$AK34="","",CONCATENATE("1:",'US MTM - Calculation (Athletic)'!$AJ34))</f>
        <v/>
      </c>
      <c r="C70" s="169" t="str">
        <f>IF('US MTM - Calculation (Athletic)'!$AK34="","",CONCATENATE("1:",'US MTM - Calculation (Athletic)'!$AJ34))</f>
        <v/>
      </c>
      <c r="E70" s="169" t="str">
        <f>IF('US MTM - Calculation (Athletic)'!$AK34="","",CONCATENATE("1:",'US MTM - Calculation (Athletic)'!$AJ34))</f>
        <v/>
      </c>
    </row>
    <row r="71" spans="1:5" x14ac:dyDescent="0.25">
      <c r="A71" s="169" t="str">
        <f>IF('US MTM - Calculation (Athletic)'!$AK35="","",CONCATENATE("1:",'US MTM - Calculation (Athletic)'!$AJ35))</f>
        <v/>
      </c>
      <c r="C71" s="169" t="str">
        <f>IF('US MTM - Calculation (Athletic)'!$AK35="","",CONCATENATE("1:",'US MTM - Calculation (Athletic)'!$AJ35))</f>
        <v/>
      </c>
      <c r="E71" s="169" t="str">
        <f>IF('US MTM - Calculation (Athletic)'!$AK35="","",CONCATENATE("1:",'US MTM - Calculation (Athletic)'!$AJ35))</f>
        <v/>
      </c>
    </row>
    <row r="72" spans="1:5" x14ac:dyDescent="0.25">
      <c r="A72" s="169" t="str">
        <f>IF('US MTM - Calculation (Athletic)'!$AK36="","",CONCATENATE("1:",'US MTM - Calculation (Athletic)'!$AJ36))</f>
        <v/>
      </c>
      <c r="C72" s="169" t="str">
        <f>IF('US MTM - Calculation (Athletic)'!$AK36="","",CONCATENATE("1:",'US MTM - Calculation (Athletic)'!$AJ36))</f>
        <v/>
      </c>
      <c r="E72" s="169" t="str">
        <f>IF('US MTM - Calculation (Athletic)'!$AK36="","",CONCATENATE("1:",'US MTM - Calculation (Athletic)'!$AJ36))</f>
        <v/>
      </c>
    </row>
    <row r="73" spans="1:5" x14ac:dyDescent="0.25">
      <c r="A73" s="169" t="str">
        <f>IF('US MTM - Calculation (Athletic)'!$AK37="","",CONCATENATE("1:",'US MTM - Calculation (Athletic)'!$AJ37))</f>
        <v/>
      </c>
      <c r="C73" s="169" t="str">
        <f>IF('US MTM - Calculation (Athletic)'!$AK37="","",CONCATENATE("1:",'US MTM - Calculation (Athletic)'!$AJ37))</f>
        <v/>
      </c>
      <c r="E73" s="169" t="str">
        <f>IF('US MTM - Calculation (Athletic)'!$AK37="","",CONCATENATE("1:",'US MTM - Calculation (Athletic)'!$AJ37))</f>
        <v/>
      </c>
    </row>
    <row r="74" spans="1:5" x14ac:dyDescent="0.25">
      <c r="A74" s="169" t="str">
        <f>IF('US MTM - Calculation (Athletic)'!$AK38="","",CONCATENATE("1:",'US MTM - Calculation (Athletic)'!$AJ38))</f>
        <v/>
      </c>
      <c r="C74" s="169" t="str">
        <f>IF('US MTM - Calculation (Athletic)'!$AK38="","",CONCATENATE("1:",'US MTM - Calculation (Athletic)'!$AJ38))</f>
        <v/>
      </c>
      <c r="E74" s="169" t="str">
        <f>IF('US MTM - Calculation (Athletic)'!$AK38="","",CONCATENATE("1:",'US MTM - Calculation (Athletic)'!$AJ38))</f>
        <v/>
      </c>
    </row>
    <row r="75" spans="1:5" x14ac:dyDescent="0.25">
      <c r="A75" s="169" t="str">
        <f>IF('US MTM - Calculation (Athletic)'!$AK39="","",CONCATENATE("1:",'US MTM - Calculation (Athletic)'!$AJ39))</f>
        <v/>
      </c>
      <c r="C75" s="169" t="str">
        <f>IF('US MTM - Calculation (Athletic)'!$AK39="","",CONCATENATE("1:",'US MTM - Calculation (Athletic)'!$AJ39))</f>
        <v/>
      </c>
      <c r="E75" s="169" t="str">
        <f>IF('US MTM - Calculation (Athletic)'!$AK39="","",CONCATENATE("1:",'US MTM - Calculation (Athletic)'!$AJ39))</f>
        <v/>
      </c>
    </row>
    <row r="76" spans="1:5" x14ac:dyDescent="0.25">
      <c r="A76" s="169" t="str">
        <f>IF('US MTM - Calculation (Athletic)'!$AK40="","",CONCATENATE("1:",'US MTM - Calculation (Athletic)'!$AJ40))</f>
        <v/>
      </c>
      <c r="C76" s="169" t="str">
        <f>IF('US MTM - Calculation (Athletic)'!$AK40="","",CONCATENATE("1:",'US MTM - Calculation (Athletic)'!$AJ40))</f>
        <v/>
      </c>
      <c r="E76" s="169" t="str">
        <f>IF('US MTM - Calculation (Athletic)'!$AK40="","",CONCATENATE("1:",'US MTM - Calculation (Athletic)'!$AJ40))</f>
        <v/>
      </c>
    </row>
    <row r="77" spans="1:5" x14ac:dyDescent="0.25">
      <c r="A77" s="169" t="str">
        <f>IF('US MTM - Calculation (Athletic)'!$AK41="","",CONCATENATE("1:",'US MTM - Calculation (Athletic)'!$AJ41))</f>
        <v/>
      </c>
      <c r="C77" s="169" t="str">
        <f>IF('US MTM - Calculation (Athletic)'!$AK41="","",CONCATENATE("1:",'US MTM - Calculation (Athletic)'!$AJ41))</f>
        <v/>
      </c>
      <c r="E77" s="169" t="str">
        <f>IF('US MTM - Calculation (Athletic)'!$AK41="","",CONCATENATE("1:",'US MTM - Calculation (Athletic)'!$AJ41))</f>
        <v/>
      </c>
    </row>
    <row r="78" spans="1:5" x14ac:dyDescent="0.25">
      <c r="A78" s="169" t="str">
        <f>IF('US MTM - Calculation (Athletic)'!$AK42="","",CONCATENATE("1:",'US MTM - Calculation (Athletic)'!$AJ42))</f>
        <v/>
      </c>
      <c r="C78" s="169" t="str">
        <f>IF('US MTM - Calculation (Athletic)'!$AK42="","",CONCATENATE("1:",'US MTM - Calculation (Athletic)'!$AJ42))</f>
        <v/>
      </c>
      <c r="E78" s="169" t="str">
        <f>IF('US MTM - Calculation (Athletic)'!$AK42="","",CONCATENATE("1:",'US MTM - Calculation (Athletic)'!$AJ42))</f>
        <v/>
      </c>
    </row>
    <row r="79" spans="1:5" x14ac:dyDescent="0.25">
      <c r="A79" s="169" t="str">
        <f>IF('US MTM - Calculation (Athletic)'!$AK43="","",CONCATENATE("1:",'US MTM - Calculation (Athletic)'!$AJ43))</f>
        <v/>
      </c>
      <c r="C79" s="169" t="str">
        <f>IF('US MTM - Calculation (Athletic)'!$AK43="","",CONCATENATE("1:",'US MTM - Calculation (Athletic)'!$AJ43))</f>
        <v/>
      </c>
      <c r="E79" s="169" t="str">
        <f>IF('US MTM - Calculation (Athletic)'!$AK43="","",CONCATENATE("1:",'US MTM - Calculation (Athletic)'!$AJ43))</f>
        <v/>
      </c>
    </row>
    <row r="80" spans="1:5" x14ac:dyDescent="0.25">
      <c r="A80" s="169" t="str">
        <f>IF('US MTM - Calculation (Athletic)'!$AK44="","",CONCATENATE("1:",'US MTM - Calculation (Athletic)'!$AJ44))</f>
        <v/>
      </c>
      <c r="C80" s="169" t="str">
        <f>IF('US MTM - Calculation (Athletic)'!$AK44="","",CONCATENATE("1:",'US MTM - Calculation (Athletic)'!$AJ44))</f>
        <v/>
      </c>
      <c r="E80" s="169" t="str">
        <f>IF('US MTM - Calculation (Athletic)'!$AK44="","",CONCATENATE("1:",'US MTM - Calculation (Athletic)'!$AJ44))</f>
        <v/>
      </c>
    </row>
    <row r="81" spans="1:5" x14ac:dyDescent="0.25">
      <c r="A81" s="169" t="str">
        <f>IF('US MTM - Calculation (Athletic)'!$AK45="","",CONCATENATE("1:",'US MTM - Calculation (Athletic)'!$AJ45))</f>
        <v/>
      </c>
      <c r="C81" s="169" t="str">
        <f>IF('US MTM - Calculation (Athletic)'!$AK45="","",CONCATENATE("1:",'US MTM - Calculation (Athletic)'!$AJ45))</f>
        <v/>
      </c>
      <c r="E81" s="169" t="str">
        <f>IF('US MTM - Calculation (Athletic)'!$AK45="","",CONCATENATE("1:",'US MTM - Calculation (Athletic)'!$AJ45))</f>
        <v/>
      </c>
    </row>
    <row r="82" spans="1:5" x14ac:dyDescent="0.25">
      <c r="A82" s="169" t="str">
        <f>IF('US MTM - Calculation (Athletic)'!$AK46="","",CONCATENATE("1:",'US MTM - Calculation (Athletic)'!$AJ46))</f>
        <v/>
      </c>
      <c r="C82" s="169" t="str">
        <f>IF('US MTM - Calculation (Athletic)'!$AK46="","",CONCATENATE("1:",'US MTM - Calculation (Athletic)'!$AJ46))</f>
        <v/>
      </c>
      <c r="E82" s="169" t="str">
        <f>IF('US MTM - Calculation (Athletic)'!$AK46="","",CONCATENATE("1:",'US MTM - Calculation (Athletic)'!$AJ46))</f>
        <v/>
      </c>
    </row>
    <row r="83" spans="1:5" x14ac:dyDescent="0.25">
      <c r="A83" s="169" t="str">
        <f>IF('US MTM - Calculation (Athletic)'!$AK47="","",CONCATENATE("1:",'US MTM - Calculation (Athletic)'!$AJ47))</f>
        <v/>
      </c>
      <c r="C83" s="169" t="str">
        <f>IF('US MTM - Calculation (Athletic)'!$AK47="","",CONCATENATE("1:",'US MTM - Calculation (Athletic)'!$AJ47))</f>
        <v/>
      </c>
      <c r="E83" s="169" t="str">
        <f>IF('US MTM - Calculation (Athletic)'!$AK47="","",CONCATENATE("1:",'US MTM - Calculation (Athletic)'!$AJ47))</f>
        <v/>
      </c>
    </row>
    <row r="84" spans="1:5" x14ac:dyDescent="0.25">
      <c r="A84" s="169" t="str">
        <f>IF('US MTM - Calculation (Athletic)'!$AK48="","",CONCATENATE("1:",'US MTM - Calculation (Athletic)'!$AJ48))</f>
        <v/>
      </c>
      <c r="C84" s="169" t="str">
        <f>IF('US MTM - Calculation (Athletic)'!$AK48="","",CONCATENATE("1:",'US MTM - Calculation (Athletic)'!$AJ48))</f>
        <v/>
      </c>
      <c r="E84" s="169" t="str">
        <f>IF('US MTM - Calculation (Athletic)'!$AK48="","",CONCATENATE("1:",'US MTM - Calculation (Athletic)'!$AJ48))</f>
        <v/>
      </c>
    </row>
    <row r="85" spans="1:5" x14ac:dyDescent="0.25">
      <c r="A85" s="169" t="str">
        <f>IF('US MTM - Calculation (Athletic)'!$AK49="","",CONCATENATE("1:",'US MTM - Calculation (Athletic)'!$AJ49))</f>
        <v/>
      </c>
      <c r="C85" s="169" t="str">
        <f>IF('US MTM - Calculation (Athletic)'!$AK49="","",CONCATENATE("1:",'US MTM - Calculation (Athletic)'!$AJ49))</f>
        <v/>
      </c>
      <c r="E85" s="169" t="str">
        <f>IF('US MTM - Calculation (Athletic)'!$AK49="","",CONCATENATE("1:",'US MTM - Calculation (Athletic)'!$AJ49))</f>
        <v/>
      </c>
    </row>
    <row r="86" spans="1:5" x14ac:dyDescent="0.25">
      <c r="A86" s="169" t="str">
        <f>IF('US MTM - Calculation (Athletic)'!$AK50="","",CONCATENATE("1:",'US MTM - Calculation (Athletic)'!$AJ50))</f>
        <v/>
      </c>
      <c r="C86" s="169" t="str">
        <f>IF('US MTM - Calculation (Athletic)'!$AK50="","",CONCATENATE("1:",'US MTM - Calculation (Athletic)'!$AJ50))</f>
        <v/>
      </c>
      <c r="E86" s="169" t="str">
        <f>IF('US MTM - Calculation (Athletic)'!$AK50="","",CONCATENATE("1:",'US MTM - Calculation (Athletic)'!$AJ50))</f>
        <v/>
      </c>
    </row>
    <row r="87" spans="1:5" x14ac:dyDescent="0.25">
      <c r="A87" s="169" t="str">
        <f>IF('US MTM - Calculation (Athletic)'!$AK55="","",CONCATENATE("1:",'US MTM - Calculation (Athletic)'!$AJ55))</f>
        <v/>
      </c>
      <c r="C87" s="169" t="str">
        <f>IF('US MTM - Calculation (Athletic)'!$AK55="","",CONCATENATE("1:",'US MTM - Calculation (Athletic)'!$AJ55))</f>
        <v/>
      </c>
      <c r="E87" s="169" t="str">
        <f>IF('US MTM - Calculation (Athletic)'!$AK55="","",CONCATENATE("1:",'US MTM - Calculation (Athletic)'!$AJ55))</f>
        <v/>
      </c>
    </row>
    <row r="88" spans="1:5" x14ac:dyDescent="0.25">
      <c r="A88" s="169" t="str">
        <f>IF('US MTM - Calculation (Athletic)'!$AK56="","",CONCATENATE("1:",'US MTM - Calculation (Athletic)'!$AJ56))</f>
        <v/>
      </c>
      <c r="C88" s="169" t="str">
        <f>IF('US MTM - Calculation (Athletic)'!$AK56="","",CONCATENATE("1:",'US MTM - Calculation (Athletic)'!$AJ56))</f>
        <v/>
      </c>
      <c r="E88" s="169" t="str">
        <f>IF('US MTM - Calculation (Athletic)'!$AK56="","",CONCATENATE("1:",'US MTM - Calculation (Athletic)'!$AJ56))</f>
        <v/>
      </c>
    </row>
    <row r="89" spans="1:5" x14ac:dyDescent="0.25">
      <c r="A89" s="169" t="str">
        <f>IF('US MTM - Calculation (Athletic)'!$AK57="","",CONCATENATE("1:",'US MTM - Calculation (Athletic)'!$AJ57))</f>
        <v/>
      </c>
      <c r="C89" s="169" t="str">
        <f>IF('US MTM - Calculation (Athletic)'!$AK57="","",CONCATENATE("1:",'US MTM - Calculation (Athletic)'!$AJ57))</f>
        <v/>
      </c>
      <c r="E89" s="169" t="str">
        <f>IF('US MTM - Calculation (Athletic)'!$AK57="","",CONCATENATE("1:",'US MTM - Calculation (Athletic)'!$AJ57))</f>
        <v/>
      </c>
    </row>
    <row r="90" spans="1:5" x14ac:dyDescent="0.25">
      <c r="A90" s="169" t="s">
        <v>355</v>
      </c>
    </row>
    <row r="91" spans="1:5" x14ac:dyDescent="0.25">
      <c r="A91" s="169" t="s">
        <v>356</v>
      </c>
    </row>
    <row r="92" spans="1:5" x14ac:dyDescent="0.25">
      <c r="A92" s="169" t="s">
        <v>355</v>
      </c>
    </row>
    <row r="93" spans="1:5" x14ac:dyDescent="0.25">
      <c r="A93" s="169" t="s">
        <v>357</v>
      </c>
    </row>
    <row r="94" spans="1:5" x14ac:dyDescent="0.25">
      <c r="A94" s="169" t="s">
        <v>358</v>
      </c>
    </row>
    <row r="95" spans="1:5" x14ac:dyDescent="0.25">
      <c r="A95" s="169" t="str">
        <f>CONCATENATE("s:",'US MTM - Calculation (Athletic)'!$BT$4,"TRS")</f>
        <v>s:PeterTRS</v>
      </c>
    </row>
    <row r="96" spans="1:5" x14ac:dyDescent="0.25">
      <c r="A96" s="169" t="s">
        <v>359</v>
      </c>
    </row>
    <row r="97" spans="1:1" x14ac:dyDescent="0.25">
      <c r="A97" s="169" t="str">
        <f>CONCATENATE("a:",'US MTM - Calculation (Athletic)'!$AI$1)</f>
        <v>a:</v>
      </c>
    </row>
    <row r="98" spans="1:1" x14ac:dyDescent="0.25">
      <c r="A98" s="169" t="s">
        <v>360</v>
      </c>
    </row>
    <row r="99" spans="1:1" x14ac:dyDescent="0.25">
      <c r="A99" s="169" t="str">
        <f>CONCATENATE("o:",'US MTM - Calculation (Athletic)'!$AI$1)</f>
        <v>o:</v>
      </c>
    </row>
    <row r="100" spans="1:1" x14ac:dyDescent="0.25">
      <c r="A100" s="169" t="s">
        <v>408</v>
      </c>
    </row>
    <row r="101" spans="1:1" x14ac:dyDescent="0.25">
      <c r="A101" s="169" t="str">
        <f>CONCATENATE("v:",'Print JKT &amp; TRS (Athletic)'!$H$2)</f>
        <v>v:0</v>
      </c>
    </row>
    <row r="102" spans="1:1" x14ac:dyDescent="0.25">
      <c r="A102" s="169" t="s">
        <v>409</v>
      </c>
    </row>
    <row r="103" spans="1:1" x14ac:dyDescent="0.25">
      <c r="A103" s="169" t="str">
        <f>CONCATENATE("v:",'Print JKT &amp; TRS (Athletic)'!$H$3)</f>
        <v>v:0</v>
      </c>
    </row>
    <row r="104" spans="1:1" x14ac:dyDescent="0.25">
      <c r="A104" s="169" t="s">
        <v>410</v>
      </c>
    </row>
    <row r="105" spans="1:1" x14ac:dyDescent="0.25">
      <c r="A105" s="169" t="str">
        <f>CONCATENATE("v:",'Print JKT &amp; TRS (Athletic)'!$H$4)</f>
        <v>v:0</v>
      </c>
    </row>
    <row r="106" spans="1:1" x14ac:dyDescent="0.25">
      <c r="A106" s="169" t="s">
        <v>411</v>
      </c>
    </row>
    <row r="107" spans="1:1" x14ac:dyDescent="0.25">
      <c r="A107" s="169" t="str">
        <f>CONCATENATE("v:",'Print JKT &amp; TRS (Athletic)'!$H$5)</f>
        <v>v:0</v>
      </c>
    </row>
    <row r="108" spans="1:1" x14ac:dyDescent="0.25">
      <c r="A108" s="169" t="s">
        <v>412</v>
      </c>
    </row>
    <row r="109" spans="1:1" x14ac:dyDescent="0.25">
      <c r="A109" s="169" t="str">
        <f>CONCATENATE("v:",'Print JKT &amp; TRS (Athletic)'!$H$6)</f>
        <v>v:0</v>
      </c>
    </row>
    <row r="110" spans="1:1" x14ac:dyDescent="0.25">
      <c r="A110" s="169" t="s">
        <v>413</v>
      </c>
    </row>
    <row r="111" spans="1:1" x14ac:dyDescent="0.25">
      <c r="A111" s="169" t="str">
        <f>CONCATENATE("v:",'Print JKT &amp; TRS (Athletic)'!$H$7)</f>
        <v>v:0</v>
      </c>
    </row>
    <row r="112" spans="1:1" x14ac:dyDescent="0.25">
      <c r="A112" s="169" t="s">
        <v>414</v>
      </c>
    </row>
    <row r="113" spans="1:5" x14ac:dyDescent="0.25">
      <c r="A113" s="169" t="str">
        <f>CONCATENATE("v:",'Print JKT &amp; TRS (Athletic)'!$H$8)</f>
        <v>v:0</v>
      </c>
    </row>
    <row r="114" spans="1:5" x14ac:dyDescent="0.25">
      <c r="A114" s="169" t="s">
        <v>415</v>
      </c>
    </row>
    <row r="115" spans="1:5" x14ac:dyDescent="0.25">
      <c r="A115" s="169" t="str">
        <f>CONCATENATE("v:",'Print JKT &amp; TRS (Athletic)'!$H$9)</f>
        <v>v:0</v>
      </c>
    </row>
    <row r="116" spans="1:5" x14ac:dyDescent="0.25">
      <c r="A116" s="169" t="s">
        <v>416</v>
      </c>
    </row>
    <row r="117" spans="1:5" x14ac:dyDescent="0.25">
      <c r="A117" s="169" t="str">
        <f>CONCATENATE("v:",'Print JKT &amp; TRS (Athletic)'!$H$10)</f>
        <v>v:0</v>
      </c>
    </row>
    <row r="118" spans="1:5" x14ac:dyDescent="0.25">
      <c r="A118" s="169" t="s">
        <v>417</v>
      </c>
    </row>
    <row r="119" spans="1:5" x14ac:dyDescent="0.25">
      <c r="A119" s="169" t="str">
        <f>CONCATENATE("v:",'Print JKT &amp; TRS (Athletic)'!$H$11)</f>
        <v>v:0</v>
      </c>
    </row>
    <row r="120" spans="1:5" x14ac:dyDescent="0.25">
      <c r="A120" s="169" t="s">
        <v>418</v>
      </c>
    </row>
    <row r="121" spans="1:5" x14ac:dyDescent="0.25">
      <c r="A121" s="169" t="str">
        <f>CONCATENATE("v:",'Print JKT &amp; TRS (Athletic)'!$H$12)</f>
        <v>v:0</v>
      </c>
    </row>
    <row r="122" spans="1:5" x14ac:dyDescent="0.25">
      <c r="A122" s="169" t="s">
        <v>419</v>
      </c>
    </row>
    <row r="123" spans="1:5" x14ac:dyDescent="0.25">
      <c r="A123" s="170" t="str">
        <f>CONCATENATE("v:",'Print JKT &amp; TRS (Athletic)'!$H$13)</f>
        <v>v:0</v>
      </c>
      <c r="C123" s="170"/>
      <c r="E123" s="170"/>
    </row>
    <row r="124" spans="1:5" x14ac:dyDescent="0.25">
      <c r="A124" s="169" t="s">
        <v>420</v>
      </c>
    </row>
    <row r="125" spans="1:5" x14ac:dyDescent="0.25">
      <c r="A125" s="169" t="str">
        <f>CONCATENATE("v:",'Print JKT &amp; TRS (Athletic)'!$H$14)</f>
        <v>v:0</v>
      </c>
    </row>
    <row r="126" spans="1:5" x14ac:dyDescent="0.25">
      <c r="A126" s="169" t="s">
        <v>421</v>
      </c>
    </row>
    <row r="127" spans="1:5" x14ac:dyDescent="0.25">
      <c r="A127" s="169" t="str">
        <f>CONCATENATE("v:",'Print JKT &amp; TRS (Athletic)'!$H$15)</f>
        <v xml:space="preserve">v:TKT PKT RT
BW Slv Lin
</v>
      </c>
    </row>
    <row r="128" spans="1:5" x14ac:dyDescent="0.25">
      <c r="A128" s="169" t="s">
        <v>422</v>
      </c>
    </row>
    <row r="129" spans="1:5" x14ac:dyDescent="0.25">
      <c r="A129" s="169" t="str">
        <f>CONCATENATE("v:",'Print JKT &amp; TRS (Athletic)'!$H$16)</f>
        <v>v:0</v>
      </c>
    </row>
    <row r="130" spans="1:5" x14ac:dyDescent="0.25">
      <c r="A130" s="169" t="s">
        <v>423</v>
      </c>
    </row>
    <row r="131" spans="1:5" x14ac:dyDescent="0.25">
      <c r="A131" s="175" t="str">
        <f>CONCATENATE("v:",'Print JKT &amp; TRS (Athletic)'!$H$17)</f>
        <v>v:0</v>
      </c>
      <c r="C131" s="175"/>
      <c r="E131" s="175"/>
    </row>
    <row r="132" spans="1:5" x14ac:dyDescent="0.25">
      <c r="A132" s="169" t="s">
        <v>424</v>
      </c>
    </row>
    <row r="133" spans="1:5" x14ac:dyDescent="0.25">
      <c r="A133" s="169" t="str">
        <f>CONCATENATE("v:",'Print JKT &amp; TRS (Athletic)'!$H$18)</f>
        <v>v:</v>
      </c>
    </row>
    <row r="134" spans="1:5" x14ac:dyDescent="0.25">
      <c r="A134" s="169" t="s">
        <v>425</v>
      </c>
    </row>
    <row r="135" spans="1:5" x14ac:dyDescent="0.25">
      <c r="A135" s="169" t="str">
        <f>CONCATENATE("v:",'Print JKT &amp; TRS (Athletic)'!$H$19)</f>
        <v>v:</v>
      </c>
    </row>
    <row r="136" spans="1:5" x14ac:dyDescent="0.25">
      <c r="A136" s="169" t="s">
        <v>426</v>
      </c>
    </row>
    <row r="137" spans="1:5" x14ac:dyDescent="0.25">
      <c r="A137" s="169" t="str">
        <f>CONCATENATE("v:",'Print JKT &amp; TRS (Athletic)'!$H$20)</f>
        <v>v:</v>
      </c>
    </row>
    <row r="138" spans="1:5" x14ac:dyDescent="0.25">
      <c r="A138" s="169" t="s">
        <v>427</v>
      </c>
    </row>
    <row r="139" spans="1:5" x14ac:dyDescent="0.25">
      <c r="A139" s="169" t="str">
        <f>CONCATENATE("v:",'Print JKT &amp; TRS (Athletic)'!$H$21)</f>
        <v>v:0</v>
      </c>
    </row>
    <row r="140" spans="1:5" x14ac:dyDescent="0.25">
      <c r="A140" s="169" t="s">
        <v>428</v>
      </c>
    </row>
    <row r="141" spans="1:5" x14ac:dyDescent="0.25">
      <c r="A141" s="169" t="str">
        <f>CONCATENATE("v:",'Print JKT &amp; TRS (Athletic)'!$H$22)</f>
        <v>v:</v>
      </c>
    </row>
    <row r="142" spans="1:5" x14ac:dyDescent="0.25">
      <c r="A142" s="169" t="s">
        <v>429</v>
      </c>
    </row>
    <row r="143" spans="1:5" x14ac:dyDescent="0.25">
      <c r="A143" s="169" t="str">
        <f>CONCATENATE("v:",'Print JKT &amp; TRS (Athletic)'!$H$23)</f>
        <v>v:</v>
      </c>
    </row>
    <row r="144" spans="1:5" x14ac:dyDescent="0.25">
      <c r="A144" s="169" t="s">
        <v>430</v>
      </c>
    </row>
    <row r="145" spans="1:1" x14ac:dyDescent="0.25">
      <c r="A145" s="169" t="str">
        <f>CONCATENATE("v:",'Print JKT &amp; TRS (Athletic)'!$H$24)</f>
        <v>v:</v>
      </c>
    </row>
    <row r="146" spans="1:1" x14ac:dyDescent="0.25">
      <c r="A146" s="169" t="s">
        <v>431</v>
      </c>
    </row>
    <row r="147" spans="1:1" x14ac:dyDescent="0.25">
      <c r="A147" s="169" t="str">
        <f>CONCATENATE("v:",'Print JKT &amp; TRS (Athletic)'!$H$25)</f>
        <v>v:</v>
      </c>
    </row>
    <row r="148" spans="1:1" x14ac:dyDescent="0.25">
      <c r="A148" s="169" t="s">
        <v>523</v>
      </c>
    </row>
    <row r="149" spans="1:1" x14ac:dyDescent="0.25">
      <c r="A149" s="169" t="str">
        <f>CONCATENATE("v:",'Print JKT &amp; TRS (Athletic)'!$H$26)</f>
        <v>v:0</v>
      </c>
    </row>
    <row r="150" spans="1:1" x14ac:dyDescent="0.25">
      <c r="A150" s="169" t="s">
        <v>632</v>
      </c>
    </row>
    <row r="151" spans="1:1" x14ac:dyDescent="0.25">
      <c r="A151" s="169" t="str">
        <f>CONCATENATE("v:",'Print JKT &amp; TRS (Athletic)'!$H$27)</f>
        <v>v:</v>
      </c>
    </row>
    <row r="152" spans="1:1" x14ac:dyDescent="0.25">
      <c r="A152" s="169" t="s">
        <v>651</v>
      </c>
    </row>
    <row r="153" spans="1:1" x14ac:dyDescent="0.25">
      <c r="A153" s="169" t="str">
        <f>CONCATENATE("v:",'Print JKT &amp; TRS (Athletic)'!$H$28)</f>
        <v>v:</v>
      </c>
    </row>
    <row r="154" spans="1:1" x14ac:dyDescent="0.25">
      <c r="A154" s="169" t="s">
        <v>642</v>
      </c>
    </row>
    <row r="155" spans="1:1" x14ac:dyDescent="0.25">
      <c r="A155" s="169" t="str">
        <f>CONCATENATE("v:",'Print JKT &amp; TRS (Athletic)'!$H$29)</f>
        <v>v:</v>
      </c>
    </row>
    <row r="156" spans="1:1" x14ac:dyDescent="0.25">
      <c r="A156" s="169" t="s">
        <v>643</v>
      </c>
    </row>
    <row r="157" spans="1:1" x14ac:dyDescent="0.25">
      <c r="A157" s="169" t="str">
        <f>CONCATENATE("v:",'Print JKT &amp; TRS (Athletic)'!$H$30)</f>
        <v>v:</v>
      </c>
    </row>
    <row r="158" spans="1:1" x14ac:dyDescent="0.25">
      <c r="A158" s="169" t="s">
        <v>644</v>
      </c>
    </row>
    <row r="159" spans="1:1" x14ac:dyDescent="0.25">
      <c r="A159" s="169" t="str">
        <f>CONCATENATE("v:",'Print JKT &amp; TRS (Athletic)'!$H$31)</f>
        <v>v:</v>
      </c>
    </row>
    <row r="160" spans="1:1" x14ac:dyDescent="0.25">
      <c r="A160" s="169" t="s">
        <v>633</v>
      </c>
    </row>
    <row r="161" spans="1:1" x14ac:dyDescent="0.25">
      <c r="A161" s="169" t="str">
        <f>CONCATENATE("v:",'Print JKT &amp; TRS (Athletic)'!$H$32)</f>
        <v>v:</v>
      </c>
    </row>
    <row r="162" spans="1:1" x14ac:dyDescent="0.25">
      <c r="A162" s="169" t="s">
        <v>634</v>
      </c>
    </row>
    <row r="163" spans="1:1" x14ac:dyDescent="0.25">
      <c r="A163" s="169" t="str">
        <f>CONCATENATE("v:",'Print JKT &amp; TRS (Athletic)'!$H$33)</f>
        <v>v:</v>
      </c>
    </row>
    <row r="164" spans="1:1" x14ac:dyDescent="0.25">
      <c r="A164" s="169" t="s">
        <v>1217</v>
      </c>
    </row>
    <row r="165" spans="1:1" x14ac:dyDescent="0.25">
      <c r="A165" s="169" t="str">
        <f>CONCATENATE("v:",'Print JKT &amp; TRS (Athletic)'!$H$34)</f>
        <v>v:</v>
      </c>
    </row>
    <row r="166" spans="1:1" x14ac:dyDescent="0.25">
      <c r="A166" s="169" t="s">
        <v>1218</v>
      </c>
    </row>
    <row r="167" spans="1:1" x14ac:dyDescent="0.25">
      <c r="A167" s="169" t="str">
        <f>CONCATENATE("v:",'Print JKT &amp; TRS (Athletic)'!$H$35)</f>
        <v>v:</v>
      </c>
    </row>
    <row r="168" spans="1:1" x14ac:dyDescent="0.25">
      <c r="A168" s="169" t="s">
        <v>1219</v>
      </c>
    </row>
    <row r="169" spans="1:1" x14ac:dyDescent="0.25">
      <c r="A169" s="169" t="str">
        <f>CONCATENATE("v:",'Print JKT &amp; TRS (Athletic)'!$H$36)</f>
        <v>v:</v>
      </c>
    </row>
    <row r="170" spans="1:1" x14ac:dyDescent="0.25">
      <c r="A170" s="169" t="s">
        <v>1220</v>
      </c>
    </row>
    <row r="171" spans="1:1" x14ac:dyDescent="0.25">
      <c r="A171" s="169" t="str">
        <f>CONCATENATE("v:",'Print JKT &amp; TRS (Athletic)'!$H$37)</f>
        <v>v:</v>
      </c>
    </row>
    <row r="172" spans="1:1" x14ac:dyDescent="0.25">
      <c r="A172" s="169" t="s">
        <v>1221</v>
      </c>
    </row>
    <row r="173" spans="1:1" x14ac:dyDescent="0.25">
      <c r="A173" s="169" t="str">
        <f>CONCATENATE("v:",'Print JKT &amp; TRS (Athletic)'!$H$38)</f>
        <v>v:</v>
      </c>
    </row>
    <row r="174" spans="1:1" x14ac:dyDescent="0.25">
      <c r="A174" s="169" t="s">
        <v>1222</v>
      </c>
    </row>
    <row r="175" spans="1:1" x14ac:dyDescent="0.25">
      <c r="A175" s="169" t="str">
        <f>CONCATENATE("v:",'Print JKT &amp; TRS (Athletic)'!$H$39)</f>
        <v>v:0</v>
      </c>
    </row>
    <row r="211" spans="1:1" x14ac:dyDescent="0.25">
      <c r="A211" s="105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00B050"/>
  </sheetPr>
  <dimension ref="A1:E211"/>
  <sheetViews>
    <sheetView zoomScaleNormal="100" workbookViewId="0">
      <selection activeCell="A9" sqref="A9:A12"/>
    </sheetView>
  </sheetViews>
  <sheetFormatPr defaultRowHeight="15" x14ac:dyDescent="0.25"/>
  <cols>
    <col min="1" max="1" width="29.85546875" style="169" bestFit="1" customWidth="1"/>
    <col min="2" max="2" width="9.140625" style="169"/>
    <col min="3" max="3" width="29.85546875" style="169" bestFit="1" customWidth="1"/>
    <col min="4" max="4" width="9.140625" style="169"/>
    <col min="5" max="5" width="29.85546875" style="169" bestFit="1" customWidth="1"/>
    <col min="6" max="16384" width="9.140625" style="169"/>
  </cols>
  <sheetData>
    <row r="1" spans="1:5" x14ac:dyDescent="0.25">
      <c r="A1" s="169" t="s">
        <v>501</v>
      </c>
      <c r="C1" s="169" t="s">
        <v>1268</v>
      </c>
      <c r="E1" s="169" t="s">
        <v>1269</v>
      </c>
    </row>
    <row r="2" spans="1:5" x14ac:dyDescent="0.25">
      <c r="A2" s="169" t="s">
        <v>465</v>
      </c>
      <c r="C2" s="169" t="s">
        <v>465</v>
      </c>
      <c r="E2" s="169" t="s">
        <v>465</v>
      </c>
    </row>
    <row r="3" spans="1:5" x14ac:dyDescent="0.25">
      <c r="A3" s="169" t="s">
        <v>355</v>
      </c>
      <c r="C3" s="169" t="s">
        <v>355</v>
      </c>
      <c r="E3" s="169" t="s">
        <v>355</v>
      </c>
    </row>
    <row r="4" spans="1:5" x14ac:dyDescent="0.25">
      <c r="A4" s="169" t="s">
        <v>466</v>
      </c>
      <c r="C4" s="169" t="s">
        <v>466</v>
      </c>
      <c r="E4" s="169" t="s">
        <v>466</v>
      </c>
    </row>
    <row r="5" spans="1:5" x14ac:dyDescent="0.25">
      <c r="A5" s="169" t="s">
        <v>467</v>
      </c>
      <c r="C5" s="169" t="s">
        <v>467</v>
      </c>
      <c r="E5" s="169" t="s">
        <v>467</v>
      </c>
    </row>
    <row r="6" spans="1:5" x14ac:dyDescent="0.25">
      <c r="A6" s="169" t="str">
        <f>CONCATENATE("o:",'US MTM - Calculation (Portly)'!$BT$4,"A")</f>
        <v>o:PeterA</v>
      </c>
      <c r="C6" s="169" t="str">
        <f>CONCATENATE("o:",'US MTM - Calculation (Portly)'!$BT$4,"P")</f>
        <v>o:PeterP</v>
      </c>
      <c r="E6" s="169" t="str">
        <f>CONCATENATE("o:",'US MTM - Calculation (Portly)'!$BT$4,"K")</f>
        <v>o:PeterK</v>
      </c>
    </row>
    <row r="7" spans="1:5" x14ac:dyDescent="0.25">
      <c r="A7" s="169" t="s">
        <v>468</v>
      </c>
      <c r="C7" s="169" t="s">
        <v>468</v>
      </c>
      <c r="E7" s="169" t="s">
        <v>468</v>
      </c>
    </row>
    <row r="8" spans="1:5" x14ac:dyDescent="0.25">
      <c r="A8" s="169" t="str">
        <f>CONCATENATE("5:",'US MTM - Calculation (Portly)'!$BT$4,"A")</f>
        <v>5:PeterA</v>
      </c>
      <c r="C8" s="169" t="str">
        <f>CONCATENATE("5:",'US MTM - Calculation (Portly)'!$BT$4,"P")</f>
        <v>5:PeterP</v>
      </c>
      <c r="E8" s="169" t="str">
        <f>CONCATENATE("5:",'US MTM - Calculation (Portly)'!$BT$4,"K")</f>
        <v>5:PeterK</v>
      </c>
    </row>
    <row r="9" spans="1:5" x14ac:dyDescent="0.25">
      <c r="A9" s="169" t="s">
        <v>1265</v>
      </c>
      <c r="C9" s="169" t="s">
        <v>1265</v>
      </c>
      <c r="E9" s="169" t="s">
        <v>1265</v>
      </c>
    </row>
    <row r="10" spans="1:5" x14ac:dyDescent="0.25">
      <c r="A10" s="169" t="str">
        <f>CONCATENATE("y:",Sheet1!$E$12)</f>
        <v>y:1.75</v>
      </c>
      <c r="C10" s="169" t="str">
        <f>CONCATENATE("y:",Sheet1!$E$12)</f>
        <v>y:1.75</v>
      </c>
      <c r="E10" s="169" t="str">
        <f>CONCATENATE("y:",Sheet1!$E$12)</f>
        <v>y:1.75</v>
      </c>
    </row>
    <row r="11" spans="1:5" x14ac:dyDescent="0.25">
      <c r="A11" s="169" t="s">
        <v>1264</v>
      </c>
      <c r="C11" s="169" t="s">
        <v>1264</v>
      </c>
      <c r="E11" s="169" t="s">
        <v>1264</v>
      </c>
    </row>
    <row r="12" spans="1:5" x14ac:dyDescent="0.25">
      <c r="A12" s="105" t="str">
        <f>CONCATENATE("x:",Sheet1!$E$13)</f>
        <v>x:1.5</v>
      </c>
      <c r="C12" s="105" t="str">
        <f>CONCATENATE("x:",Sheet1!$E$13)</f>
        <v>x:1.5</v>
      </c>
      <c r="E12" s="105" t="str">
        <f>CONCATENATE("x:",Sheet1!$E$13)</f>
        <v>x:1.5</v>
      </c>
    </row>
    <row r="13" spans="1:5" x14ac:dyDescent="0.25">
      <c r="A13" s="169" t="s">
        <v>471</v>
      </c>
      <c r="C13" s="169" t="s">
        <v>471</v>
      </c>
      <c r="E13" s="169" t="s">
        <v>471</v>
      </c>
    </row>
    <row r="14" spans="1:5" x14ac:dyDescent="0.25">
      <c r="A14" s="169" t="str">
        <f>CONCATENATE("w:",'US MTM - Calculation (Portly)'!$AI$4)</f>
        <v>w:28.37</v>
      </c>
      <c r="C14" s="169" t="str">
        <f>CONCATENATE("w:","27")</f>
        <v>w:27</v>
      </c>
      <c r="E14" s="169" t="str">
        <f>CONCATENATE("w:","27")</f>
        <v>w:27</v>
      </c>
    </row>
    <row r="15" spans="1:5" x14ac:dyDescent="0.25">
      <c r="A15" s="169" t="s">
        <v>472</v>
      </c>
      <c r="C15" s="169" t="s">
        <v>472</v>
      </c>
      <c r="E15" s="169" t="s">
        <v>472</v>
      </c>
    </row>
    <row r="16" spans="1:5" x14ac:dyDescent="0.25">
      <c r="A16" s="169" t="s">
        <v>473</v>
      </c>
      <c r="C16" s="169" t="s">
        <v>473</v>
      </c>
      <c r="E16" s="169" t="s">
        <v>473</v>
      </c>
    </row>
    <row r="17" spans="1:5" x14ac:dyDescent="0.25">
      <c r="A17" s="169" t="s">
        <v>474</v>
      </c>
      <c r="C17" s="169" t="s">
        <v>474</v>
      </c>
      <c r="E17" s="169" t="s">
        <v>474</v>
      </c>
    </row>
    <row r="18" spans="1:5" x14ac:dyDescent="0.25">
      <c r="A18" s="169" t="str">
        <f>CONCATENATE("a:","IMP-US")</f>
        <v>a:IMP-US</v>
      </c>
      <c r="C18" s="169" t="str">
        <f>CONCATENATE("a:","IMP-US")</f>
        <v>a:IMP-US</v>
      </c>
      <c r="E18" s="169" t="str">
        <f>CONCATENATE("a:","IMP-US")</f>
        <v>a:IMP-US</v>
      </c>
    </row>
    <row r="19" spans="1:5" x14ac:dyDescent="0.25">
      <c r="A19" s="169" t="s">
        <v>494</v>
      </c>
      <c r="C19" s="169" t="s">
        <v>494</v>
      </c>
      <c r="E19" s="169" t="s">
        <v>494</v>
      </c>
    </row>
    <row r="20" spans="1:5" x14ac:dyDescent="0.25">
      <c r="A20" s="169" t="str">
        <f>CONCATENATE("b:",'US MTM - Calculation (Portly)'!$AJ$5)</f>
        <v>b:BUFFER PLAID -S95</v>
      </c>
      <c r="C20" s="169" t="str">
        <f>CONCATENATE("b:",'US MTM - Calculation (Portly)'!$AJ$5)</f>
        <v>b:BUFFER PLAID -S95</v>
      </c>
      <c r="E20" s="169" t="str">
        <f>CONCATENATE("b:",'US MTM - Calculation (Portly)'!$AJ$5)</f>
        <v>b:BUFFER PLAID -S95</v>
      </c>
    </row>
    <row r="21" spans="1:5" x14ac:dyDescent="0.25">
      <c r="A21" s="169" t="s">
        <v>475</v>
      </c>
      <c r="C21" s="169" t="s">
        <v>475</v>
      </c>
      <c r="E21" s="169" t="s">
        <v>475</v>
      </c>
    </row>
    <row r="22" spans="1:5" x14ac:dyDescent="0.25">
      <c r="A22" s="169" t="str">
        <f>CONCATENATE("l:",'US MTM - Calculation (Portly)'!$AJ$2)</f>
        <v>l:S95-SHELL PLAID</v>
      </c>
      <c r="C22" s="169" t="str">
        <f>CONCATENATE("l:",'US MTM - Calculation (Portly)'!$AJ$2)</f>
        <v>l:S95-SHELL PLAID</v>
      </c>
      <c r="E22" s="169" t="str">
        <f>CONCATENATE("l:",'US MTM - Calculation (Portly)'!$AJ$2)</f>
        <v>l:S95-SHELL PLAID</v>
      </c>
    </row>
    <row r="23" spans="1:5" x14ac:dyDescent="0.25">
      <c r="A23" s="169" t="s">
        <v>476</v>
      </c>
      <c r="C23" s="169" t="s">
        <v>476</v>
      </c>
      <c r="E23" s="169" t="s">
        <v>476</v>
      </c>
    </row>
    <row r="24" spans="1:5" x14ac:dyDescent="0.25">
      <c r="A24" s="169" t="s">
        <v>477</v>
      </c>
      <c r="C24" s="169" t="s">
        <v>477</v>
      </c>
      <c r="E24" s="169" t="s">
        <v>477</v>
      </c>
    </row>
    <row r="25" spans="1:5" x14ac:dyDescent="0.25">
      <c r="A25" s="169" t="s">
        <v>478</v>
      </c>
      <c r="C25" s="169" t="s">
        <v>478</v>
      </c>
      <c r="E25" s="169" t="s">
        <v>478</v>
      </c>
    </row>
    <row r="26" spans="1:5" x14ac:dyDescent="0.25">
      <c r="A26" s="169" t="s">
        <v>479</v>
      </c>
      <c r="C26" s="169" t="s">
        <v>479</v>
      </c>
      <c r="E26" s="169" t="s">
        <v>479</v>
      </c>
    </row>
    <row r="27" spans="1:5" x14ac:dyDescent="0.25">
      <c r="A27" s="169" t="s">
        <v>496</v>
      </c>
      <c r="C27" s="169" t="s">
        <v>496</v>
      </c>
      <c r="E27" s="169" t="s">
        <v>496</v>
      </c>
    </row>
    <row r="28" spans="1:5" x14ac:dyDescent="0.25">
      <c r="A28" s="169" t="s">
        <v>480</v>
      </c>
      <c r="C28" s="169" t="s">
        <v>480</v>
      </c>
      <c r="E28" s="169" t="s">
        <v>480</v>
      </c>
    </row>
    <row r="29" spans="1:5" x14ac:dyDescent="0.25">
      <c r="A29" s="169" t="s">
        <v>497</v>
      </c>
      <c r="C29" s="169" t="s">
        <v>497</v>
      </c>
      <c r="E29" s="169" t="s">
        <v>497</v>
      </c>
    </row>
    <row r="30" spans="1:5" x14ac:dyDescent="0.25">
      <c r="A30" s="169" t="s">
        <v>355</v>
      </c>
      <c r="C30" s="169" t="s">
        <v>355</v>
      </c>
      <c r="E30" s="169" t="s">
        <v>355</v>
      </c>
    </row>
    <row r="31" spans="1:5" x14ac:dyDescent="0.25">
      <c r="A31" s="169" t="s">
        <v>481</v>
      </c>
      <c r="C31" s="169" t="s">
        <v>481</v>
      </c>
      <c r="E31" s="169" t="s">
        <v>481</v>
      </c>
    </row>
    <row r="32" spans="1:5" x14ac:dyDescent="0.25">
      <c r="A32" s="169" t="s">
        <v>355</v>
      </c>
      <c r="C32" s="169" t="s">
        <v>355</v>
      </c>
      <c r="E32" s="169" t="s">
        <v>355</v>
      </c>
    </row>
    <row r="33" spans="1:5" x14ac:dyDescent="0.25">
      <c r="A33" s="169" t="s">
        <v>482</v>
      </c>
      <c r="C33" s="169" t="s">
        <v>482</v>
      </c>
      <c r="E33" s="169" t="s">
        <v>482</v>
      </c>
    </row>
    <row r="34" spans="1:5" x14ac:dyDescent="0.25">
      <c r="A34" s="169" t="str">
        <f>CONCATENATE("m:",'US MTM - Calculation (Portly)'!$AJ$7)</f>
        <v>m:TG-US-FF-TRS-1DART</v>
      </c>
      <c r="C34" s="169" t="str">
        <f>CONCATENATE("m:",'US MTM - Calculation (Portly)'!$AJ$7)</f>
        <v>m:TG-US-FF-TRS-1DART</v>
      </c>
      <c r="E34" s="169" t="str">
        <f>CONCATENATE("m:",'US MTM - Calculation (Portly)'!$AJ$7)</f>
        <v>m:TG-US-FF-TRS-1DART</v>
      </c>
    </row>
    <row r="35" spans="1:5" x14ac:dyDescent="0.25">
      <c r="A35" s="169" t="s">
        <v>483</v>
      </c>
      <c r="C35" s="169" t="s">
        <v>483</v>
      </c>
      <c r="E35" s="169" t="s">
        <v>483</v>
      </c>
    </row>
    <row r="36" spans="1:5" x14ac:dyDescent="0.25">
      <c r="A36" s="169" t="str">
        <f>CONCATENATE("t:",'US MTM - Calculation (Portly)'!$AJ$43)</f>
        <v>t:HARI-11-FF-TRS</v>
      </c>
      <c r="C36" s="169" t="str">
        <f>CONCATENATE("t:",'US MTM - Calculation (Portly)'!$AJ$43)</f>
        <v>t:HARI-11-FF-TRS</v>
      </c>
      <c r="E36" s="169" t="str">
        <f>CONCATENATE("t:",'US MTM - Calculation (Portly)'!$AJ$43)</f>
        <v>t:HARI-11-FF-TRS</v>
      </c>
    </row>
    <row r="37" spans="1:5" x14ac:dyDescent="0.25">
      <c r="A37" s="169" t="s">
        <v>484</v>
      </c>
      <c r="C37" s="169" t="s">
        <v>484</v>
      </c>
      <c r="E37" s="169" t="s">
        <v>484</v>
      </c>
    </row>
    <row r="38" spans="1:5" x14ac:dyDescent="0.25">
      <c r="A38" s="169" t="str">
        <f>CONCATENATE("z:",'US MTM - Calculation (Portly)'!$BT$4,"TRS")</f>
        <v>z:PeterTRS</v>
      </c>
      <c r="C38" s="169" t="str">
        <f>CONCATENATE("z:",'US MTM - Calculation (Portly)'!$BT$4,"TRS")</f>
        <v>z:PeterTRS</v>
      </c>
      <c r="E38" s="169" t="str">
        <f>CONCATENATE("z:",'US MTM - Calculation (Portly)'!$BT$4,"TRS")</f>
        <v>z:PeterTRS</v>
      </c>
    </row>
    <row r="39" spans="1:5" x14ac:dyDescent="0.25">
      <c r="A39" s="169" t="s">
        <v>485</v>
      </c>
      <c r="C39" s="169" t="s">
        <v>485</v>
      </c>
      <c r="E39" s="169" t="s">
        <v>485</v>
      </c>
    </row>
    <row r="40" spans="1:5" x14ac:dyDescent="0.25">
      <c r="A40" s="169" t="str">
        <f>CONCATENATE("s:",'US MTM - Calculation (Portly)'!$AI$1)</f>
        <v>s:</v>
      </c>
      <c r="C40" s="169" t="str">
        <f>CONCATENATE("s:",'US MTM - Calculation (Portly)'!$AI$1)</f>
        <v>s:</v>
      </c>
      <c r="E40" s="169" t="str">
        <f>CONCATENATE("s:",'US MTM - Calculation (Portly)'!$AI$1)</f>
        <v>s:</v>
      </c>
    </row>
    <row r="41" spans="1:5" x14ac:dyDescent="0.25">
      <c r="A41" s="169" t="s">
        <v>489</v>
      </c>
      <c r="C41" s="169" t="s">
        <v>489</v>
      </c>
      <c r="E41" s="169" t="s">
        <v>489</v>
      </c>
    </row>
    <row r="42" spans="1:5" x14ac:dyDescent="0.25">
      <c r="A42" s="169" t="str">
        <f>CONCATENATE("q:",IF(B42="q:2",2,1))</f>
        <v>q:1</v>
      </c>
      <c r="B42" s="67"/>
      <c r="C42" s="169" t="str">
        <f>CONCATENATE("q:",IF($B$42="q:2",2,1))</f>
        <v>q:1</v>
      </c>
      <c r="E42" s="169" t="str">
        <f>CONCATENATE("q:",IF($B$42="q:2",2,1))</f>
        <v>q:1</v>
      </c>
    </row>
    <row r="43" spans="1:5" x14ac:dyDescent="0.25">
      <c r="A43" s="169" t="s">
        <v>490</v>
      </c>
      <c r="C43" s="169" t="s">
        <v>490</v>
      </c>
      <c r="E43" s="169" t="s">
        <v>490</v>
      </c>
    </row>
    <row r="44" spans="1:5" x14ac:dyDescent="0.25">
      <c r="A44" s="169" t="s">
        <v>590</v>
      </c>
      <c r="C44" s="169" t="s">
        <v>500</v>
      </c>
      <c r="E44" s="169" t="s">
        <v>1270</v>
      </c>
    </row>
    <row r="45" spans="1:5" x14ac:dyDescent="0.25">
      <c r="A45" s="169" t="s">
        <v>491</v>
      </c>
      <c r="C45" s="169" t="s">
        <v>491</v>
      </c>
      <c r="E45" s="169" t="s">
        <v>491</v>
      </c>
    </row>
    <row r="46" spans="1:5" x14ac:dyDescent="0.25">
      <c r="A46" s="169" t="str">
        <f>IF('US MTM - Calculation (Portly)'!AK10="","",CONCATENATE("1:",'US MTM - Calculation (Portly)'!AJ10))</f>
        <v/>
      </c>
      <c r="C46" s="169" t="str">
        <f>IF('US MTM - Calculation (Portly)'!$AK10="","",CONCATENATE("1:",'US MTM - Calculation (Portly)'!$AJ10))</f>
        <v/>
      </c>
      <c r="E46" s="169" t="str">
        <f>IF('US MTM - Calculation (Portly)'!$AK10="","",CONCATENATE("1:",'US MTM - Calculation (Portly)'!$AJ10))</f>
        <v/>
      </c>
    </row>
    <row r="47" spans="1:5" x14ac:dyDescent="0.25">
      <c r="A47" s="169" t="str">
        <f>IF('US MTM - Calculation (Portly)'!AK11="","",CONCATENATE("1:",'US MTM - Calculation (Portly)'!AJ11))</f>
        <v/>
      </c>
      <c r="C47" s="169" t="str">
        <f>IF('US MTM - Calculation (Portly)'!$AK11="","",CONCATENATE("1:",'US MTM - Calculation (Portly)'!$AJ11))</f>
        <v/>
      </c>
      <c r="E47" s="169" t="str">
        <f>IF('US MTM - Calculation (Portly)'!$AK11="","",CONCATENATE("1:",'US MTM - Calculation (Portly)'!$AJ11))</f>
        <v/>
      </c>
    </row>
    <row r="48" spans="1:5" x14ac:dyDescent="0.25">
      <c r="A48" s="169" t="str">
        <f>IF('US MTM - Calculation (Portly)'!AK12="","",CONCATENATE("1:",'US MTM - Calculation (Portly)'!AJ12))</f>
        <v/>
      </c>
      <c r="C48" s="169" t="str">
        <f>IF('US MTM - Calculation (Portly)'!$AK12="","",CONCATENATE("1:",'US MTM - Calculation (Portly)'!$AJ12))</f>
        <v/>
      </c>
      <c r="E48" s="169" t="str">
        <f>IF('US MTM - Calculation (Portly)'!$AK12="","",CONCATENATE("1:",'US MTM - Calculation (Portly)'!$AJ12))</f>
        <v/>
      </c>
    </row>
    <row r="49" spans="1:5" x14ac:dyDescent="0.25">
      <c r="A49" s="169" t="str">
        <f>IF('US MTM - Calculation (Portly)'!AK13="","",CONCATENATE("1:",'US MTM - Calculation (Portly)'!AJ13))</f>
        <v/>
      </c>
      <c r="C49" s="169" t="str">
        <f>IF('US MTM - Calculation (Portly)'!$AK13="","",CONCATENATE("1:",'US MTM - Calculation (Portly)'!$AJ13))</f>
        <v/>
      </c>
      <c r="E49" s="169" t="str">
        <f>IF('US MTM - Calculation (Portly)'!$AK13="","",CONCATENATE("1:",'US MTM - Calculation (Portly)'!$AJ13))</f>
        <v/>
      </c>
    </row>
    <row r="50" spans="1:5" x14ac:dyDescent="0.25">
      <c r="A50" s="169" t="str">
        <f>IF('US MTM - Calculation (Portly)'!AK14="","",CONCATENATE("1:",'US MTM - Calculation (Portly)'!AJ14))</f>
        <v/>
      </c>
      <c r="C50" s="169" t="str">
        <f>IF('US MTM - Calculation (Portly)'!$AK14="","",CONCATENATE("1:",'US MTM - Calculation (Portly)'!$AJ14))</f>
        <v/>
      </c>
      <c r="E50" s="169" t="str">
        <f>IF('US MTM - Calculation (Portly)'!$AK14="","",CONCATENATE("1:",'US MTM - Calculation (Portly)'!$AJ14))</f>
        <v/>
      </c>
    </row>
    <row r="51" spans="1:5" x14ac:dyDescent="0.25">
      <c r="A51" s="169" t="str">
        <f>IF('US MTM - Calculation (Portly)'!AK15="","",CONCATENATE("1:",'US MTM - Calculation (Portly)'!AJ15))</f>
        <v/>
      </c>
      <c r="C51" s="169" t="str">
        <f>IF('US MTM - Calculation (Portly)'!$AK15="","",CONCATENATE("1:",'US MTM - Calculation (Portly)'!$AJ15))</f>
        <v/>
      </c>
      <c r="E51" s="169" t="str">
        <f>IF('US MTM - Calculation (Portly)'!$AK15="","",CONCATENATE("1:",'US MTM - Calculation (Portly)'!$AJ15))</f>
        <v/>
      </c>
    </row>
    <row r="52" spans="1:5" x14ac:dyDescent="0.25">
      <c r="A52" s="169" t="str">
        <f>IF('US MTM - Calculation (Portly)'!AK16="","",CONCATENATE("1:",'US MTM - Calculation (Portly)'!AJ16))</f>
        <v/>
      </c>
      <c r="C52" s="169" t="str">
        <f>IF('US MTM - Calculation (Portly)'!$AK16="","",CONCATENATE("1:",'US MTM - Calculation (Portly)'!$AJ16))</f>
        <v/>
      </c>
      <c r="E52" s="169" t="str">
        <f>IF('US MTM - Calculation (Portly)'!$AK16="","",CONCATENATE("1:",'US MTM - Calculation (Portly)'!$AJ16))</f>
        <v/>
      </c>
    </row>
    <row r="53" spans="1:5" x14ac:dyDescent="0.25">
      <c r="A53" s="169" t="str">
        <f>IF('US MTM - Calculation (Portly)'!AK17="","",CONCATENATE("1:",'US MTM - Calculation (Portly)'!AJ17))</f>
        <v/>
      </c>
      <c r="C53" s="169" t="str">
        <f>IF('US MTM - Calculation (Portly)'!$AK17="","",CONCATENATE("1:",'US MTM - Calculation (Portly)'!$AJ17))</f>
        <v/>
      </c>
      <c r="E53" s="169" t="str">
        <f>IF('US MTM - Calculation (Portly)'!$AK17="","",CONCATENATE("1:",'US MTM - Calculation (Portly)'!$AJ17))</f>
        <v/>
      </c>
    </row>
    <row r="54" spans="1:5" x14ac:dyDescent="0.25">
      <c r="A54" s="169" t="str">
        <f>IF('US MTM - Calculation (Portly)'!AK18="","",CONCATENATE("1:",'US MTM - Calculation (Portly)'!AJ18))</f>
        <v/>
      </c>
      <c r="C54" s="169" t="str">
        <f>IF('US MTM - Calculation (Portly)'!$AK18="","",CONCATENATE("1:",'US MTM - Calculation (Portly)'!$AJ18))</f>
        <v/>
      </c>
      <c r="E54" s="169" t="str">
        <f>IF('US MTM - Calculation (Portly)'!$AK18="","",CONCATENATE("1:",'US MTM - Calculation (Portly)'!$AJ18))</f>
        <v/>
      </c>
    </row>
    <row r="55" spans="1:5" x14ac:dyDescent="0.25">
      <c r="A55" s="169" t="str">
        <f>IF('US MTM - Calculation (Portly)'!AK19="","",CONCATENATE("1:",'US MTM - Calculation (Portly)'!AJ19))</f>
        <v/>
      </c>
      <c r="C55" s="169" t="str">
        <f>IF('US MTM - Calculation (Portly)'!$AK19="","",CONCATENATE("1:",'US MTM - Calculation (Portly)'!$AJ19))</f>
        <v/>
      </c>
      <c r="E55" s="169" t="str">
        <f>IF('US MTM - Calculation (Portly)'!$AK19="","",CONCATENATE("1:",'US MTM - Calculation (Portly)'!$AJ19))</f>
        <v/>
      </c>
    </row>
    <row r="56" spans="1:5" x14ac:dyDescent="0.25">
      <c r="A56" s="169" t="str">
        <f>IF('US MTM - Calculation (Portly)'!AK20="","",CONCATENATE("1:",'US MTM - Calculation (Portly)'!AJ20))</f>
        <v/>
      </c>
      <c r="C56" s="169" t="str">
        <f>IF('US MTM - Calculation (Portly)'!$AK20="","",CONCATENATE("1:",'US MTM - Calculation (Portly)'!$AJ20))</f>
        <v/>
      </c>
      <c r="E56" s="169" t="str">
        <f>IF('US MTM - Calculation (Portly)'!$AK20="","",CONCATENATE("1:",'US MTM - Calculation (Portly)'!$AJ20))</f>
        <v/>
      </c>
    </row>
    <row r="57" spans="1:5" x14ac:dyDescent="0.25">
      <c r="A57" s="169" t="str">
        <f>IF('US MTM - Calculation (Portly)'!AK21="","",CONCATENATE("1:",'US MTM - Calculation (Portly)'!AJ21))</f>
        <v/>
      </c>
      <c r="C57" s="169" t="str">
        <f>IF('US MTM - Calculation (Portly)'!$AK21="","",CONCATENATE("1:",'US MTM - Calculation (Portly)'!$AJ21))</f>
        <v/>
      </c>
      <c r="E57" s="169" t="str">
        <f>IF('US MTM - Calculation (Portly)'!$AK21="","",CONCATENATE("1:",'US MTM - Calculation (Portly)'!$AJ21))</f>
        <v/>
      </c>
    </row>
    <row r="58" spans="1:5" x14ac:dyDescent="0.25">
      <c r="A58" s="169" t="str">
        <f>IF('US MTM - Calculation (Portly)'!AK22="","",CONCATENATE("1:",'US MTM - Calculation (Portly)'!AJ22))</f>
        <v/>
      </c>
      <c r="C58" s="169" t="str">
        <f>IF('US MTM - Calculation (Portly)'!$AK22="","",CONCATENATE("1:",'US MTM - Calculation (Portly)'!$AJ22))</f>
        <v/>
      </c>
      <c r="E58" s="169" t="str">
        <f>IF('US MTM - Calculation (Portly)'!$AK22="","",CONCATENATE("1:",'US MTM - Calculation (Portly)'!$AJ22))</f>
        <v/>
      </c>
    </row>
    <row r="59" spans="1:5" x14ac:dyDescent="0.25">
      <c r="A59" s="169" t="str">
        <f>IF('US MTM - Calculation (Portly)'!AK23="","",CONCATENATE("1:",'US MTM - Calculation (Portly)'!AJ23))</f>
        <v/>
      </c>
      <c r="C59" s="169" t="str">
        <f>IF('US MTM - Calculation (Portly)'!$AK23="","",CONCATENATE("1:",'US MTM - Calculation (Portly)'!$AJ23))</f>
        <v/>
      </c>
      <c r="E59" s="169" t="str">
        <f>IF('US MTM - Calculation (Portly)'!$AK23="","",CONCATENATE("1:",'US MTM - Calculation (Portly)'!$AJ23))</f>
        <v/>
      </c>
    </row>
    <row r="60" spans="1:5" x14ac:dyDescent="0.25">
      <c r="A60" s="169" t="str">
        <f>IF('US MTM - Calculation (Portly)'!AK24="","",CONCATENATE("1:",'US MTM - Calculation (Portly)'!AJ24))</f>
        <v/>
      </c>
      <c r="C60" s="169" t="str">
        <f>IF('US MTM - Calculation (Portly)'!$AK24="","",CONCATENATE("1:",'US MTM - Calculation (Portly)'!$AJ24))</f>
        <v/>
      </c>
      <c r="E60" s="169" t="str">
        <f>IF('US MTM - Calculation (Portly)'!$AK24="","",CONCATENATE("1:",'US MTM - Calculation (Portly)'!$AJ24))</f>
        <v/>
      </c>
    </row>
    <row r="61" spans="1:5" x14ac:dyDescent="0.25">
      <c r="A61" s="169" t="str">
        <f>IF('US MTM - Calculation (Portly)'!AK25="","",CONCATENATE("1:",'US MTM - Calculation (Portly)'!AJ25))</f>
        <v/>
      </c>
      <c r="C61" s="169" t="str">
        <f>IF('US MTM - Calculation (Portly)'!$AK25="","",CONCATENATE("1:",'US MTM - Calculation (Portly)'!$AJ25))</f>
        <v/>
      </c>
      <c r="E61" s="169" t="str">
        <f>IF('US MTM - Calculation (Portly)'!$AK25="","",CONCATENATE("1:",'US MTM - Calculation (Portly)'!$AJ25))</f>
        <v/>
      </c>
    </row>
    <row r="62" spans="1:5" x14ac:dyDescent="0.25">
      <c r="A62" s="169" t="str">
        <f>IF('US MTM - Calculation (Portly)'!AK26="","",CONCATENATE("1:",'US MTM - Calculation (Portly)'!AJ26))</f>
        <v/>
      </c>
      <c r="C62" s="169" t="str">
        <f>IF('US MTM - Calculation (Portly)'!$AK26="","",CONCATENATE("1:",'US MTM - Calculation (Portly)'!$AJ26))</f>
        <v/>
      </c>
      <c r="E62" s="169" t="str">
        <f>IF('US MTM - Calculation (Portly)'!$AK26="","",CONCATENATE("1:",'US MTM - Calculation (Portly)'!$AJ26))</f>
        <v/>
      </c>
    </row>
    <row r="63" spans="1:5" x14ac:dyDescent="0.25">
      <c r="A63" s="169" t="str">
        <f>IF('US MTM - Calculation (Portly)'!AK27="","",CONCATENATE("1:",'US MTM - Calculation (Portly)'!AJ27))</f>
        <v/>
      </c>
      <c r="C63" s="169" t="str">
        <f>IF('US MTM - Calculation (Portly)'!$AK27="","",CONCATENATE("1:",'US MTM - Calculation (Portly)'!$AJ27))</f>
        <v/>
      </c>
      <c r="E63" s="169" t="str">
        <f>IF('US MTM - Calculation (Portly)'!$AK27="","",CONCATENATE("1:",'US MTM - Calculation (Portly)'!$AJ27))</f>
        <v/>
      </c>
    </row>
    <row r="64" spans="1:5" x14ac:dyDescent="0.25">
      <c r="A64" s="169" t="str">
        <f>IF('US MTM - Calculation (Portly)'!AK28="","",CONCATENATE("1:",'US MTM - Calculation (Portly)'!AJ28))</f>
        <v/>
      </c>
      <c r="C64" s="169" t="str">
        <f>IF('US MTM - Calculation (Portly)'!$AK28="","",CONCATENATE("1:",'US MTM - Calculation (Portly)'!$AJ28))</f>
        <v/>
      </c>
      <c r="E64" s="169" t="str">
        <f>IF('US MTM - Calculation (Portly)'!$AK28="","",CONCATENATE("1:",'US MTM - Calculation (Portly)'!$AJ28))</f>
        <v/>
      </c>
    </row>
    <row r="65" spans="1:5" x14ac:dyDescent="0.25">
      <c r="A65" s="169" t="str">
        <f>IF('US MTM - Calculation (Portly)'!AK29="","",CONCATENATE("1:",'US MTM - Calculation (Portly)'!AJ29))</f>
        <v/>
      </c>
      <c r="C65" s="169" t="str">
        <f>IF('US MTM - Calculation (Portly)'!$AK29="","",CONCATENATE("1:",'US MTM - Calculation (Portly)'!$AJ29))</f>
        <v/>
      </c>
      <c r="E65" s="169" t="str">
        <f>IF('US MTM - Calculation (Portly)'!$AK29="","",CONCATENATE("1:",'US MTM - Calculation (Portly)'!$AJ29))</f>
        <v/>
      </c>
    </row>
    <row r="66" spans="1:5" x14ac:dyDescent="0.25">
      <c r="A66" s="169" t="str">
        <f>IF('US MTM - Calculation (Portly)'!AK30="","",CONCATENATE("1:",'US MTM - Calculation (Portly)'!AJ30))</f>
        <v/>
      </c>
      <c r="C66" s="169" t="str">
        <f>IF('US MTM - Calculation (Portly)'!$AK30="","",CONCATENATE("1:",'US MTM - Calculation (Portly)'!$AJ30))</f>
        <v/>
      </c>
      <c r="E66" s="169" t="str">
        <f>IF('US MTM - Calculation (Portly)'!$AK30="","",CONCATENATE("1:",'US MTM - Calculation (Portly)'!$AJ30))</f>
        <v/>
      </c>
    </row>
    <row r="67" spans="1:5" x14ac:dyDescent="0.25">
      <c r="A67" s="169" t="str">
        <f>IF('US MTM - Calculation (Portly)'!AK31="","",CONCATENATE("1:",'US MTM - Calculation (Portly)'!AJ31))</f>
        <v/>
      </c>
      <c r="C67" s="169" t="str">
        <f>IF('US MTM - Calculation (Portly)'!$AK31="","",CONCATENATE("1:",'US MTM - Calculation (Portly)'!$AJ31))</f>
        <v/>
      </c>
      <c r="E67" s="169" t="str">
        <f>IF('US MTM - Calculation (Portly)'!$AK31="","",CONCATENATE("1:",'US MTM - Calculation (Portly)'!$AJ31))</f>
        <v/>
      </c>
    </row>
    <row r="68" spans="1:5" x14ac:dyDescent="0.25">
      <c r="A68" s="169" t="str">
        <f>IF('US MTM - Calculation (Portly)'!AK32="","",CONCATENATE("1:",'US MTM - Calculation (Portly)'!AJ32))</f>
        <v/>
      </c>
      <c r="C68" s="169" t="str">
        <f>IF('US MTM - Calculation (Portly)'!$AK32="","",CONCATENATE("1:",'US MTM - Calculation (Portly)'!$AJ32))</f>
        <v/>
      </c>
      <c r="E68" s="169" t="str">
        <f>IF('US MTM - Calculation (Portly)'!$AK32="","",CONCATENATE("1:",'US MTM - Calculation (Portly)'!$AJ32))</f>
        <v/>
      </c>
    </row>
    <row r="69" spans="1:5" x14ac:dyDescent="0.25">
      <c r="A69" s="169" t="str">
        <f>IF('US MTM - Calculation (Portly)'!AK33="","",CONCATENATE("1:",'US MTM - Calculation (Portly)'!AJ33))</f>
        <v/>
      </c>
      <c r="C69" s="169" t="str">
        <f>IF('US MTM - Calculation (Portly)'!$AK33="","",CONCATENATE("1:",'US MTM - Calculation (Portly)'!$AJ33))</f>
        <v/>
      </c>
      <c r="E69" s="169" t="str">
        <f>IF('US MTM - Calculation (Portly)'!$AK33="","",CONCATENATE("1:",'US MTM - Calculation (Portly)'!$AJ33))</f>
        <v/>
      </c>
    </row>
    <row r="70" spans="1:5" x14ac:dyDescent="0.25">
      <c r="A70" s="169" t="str">
        <f>IF('US MTM - Calculation (Portly)'!AK34="","",CONCATENATE("1:",'US MTM - Calculation (Portly)'!AJ34))</f>
        <v/>
      </c>
      <c r="C70" s="169" t="str">
        <f>IF('US MTM - Calculation (Portly)'!$AK34="","",CONCATENATE("1:",'US MTM - Calculation (Portly)'!$AJ34))</f>
        <v/>
      </c>
      <c r="E70" s="169" t="str">
        <f>IF('US MTM - Calculation (Portly)'!$AK34="","",CONCATENATE("1:",'US MTM - Calculation (Portly)'!$AJ34))</f>
        <v/>
      </c>
    </row>
    <row r="71" spans="1:5" x14ac:dyDescent="0.25">
      <c r="A71" s="169" t="str">
        <f>IF('US MTM - Calculation (Portly)'!AK35="","",CONCATENATE("1:",'US MTM - Calculation (Portly)'!AJ35))</f>
        <v/>
      </c>
      <c r="C71" s="169" t="str">
        <f>IF('US MTM - Calculation (Portly)'!$AK35="","",CONCATENATE("1:",'US MTM - Calculation (Portly)'!$AJ35))</f>
        <v/>
      </c>
      <c r="E71" s="169" t="str">
        <f>IF('US MTM - Calculation (Portly)'!$AK35="","",CONCATENATE("1:",'US MTM - Calculation (Portly)'!$AJ35))</f>
        <v/>
      </c>
    </row>
    <row r="72" spans="1:5" x14ac:dyDescent="0.25">
      <c r="A72" s="169" t="str">
        <f>IF('US MTM - Calculation (Portly)'!AK36="","",CONCATENATE("1:",'US MTM - Calculation (Portly)'!AJ36))</f>
        <v/>
      </c>
      <c r="C72" s="169" t="str">
        <f>IF('US MTM - Calculation (Portly)'!$AK36="","",CONCATENATE("1:",'US MTM - Calculation (Portly)'!$AJ36))</f>
        <v/>
      </c>
      <c r="E72" s="169" t="str">
        <f>IF('US MTM - Calculation (Portly)'!$AK36="","",CONCATENATE("1:",'US MTM - Calculation (Portly)'!$AJ36))</f>
        <v/>
      </c>
    </row>
    <row r="73" spans="1:5" x14ac:dyDescent="0.25">
      <c r="A73" s="169" t="str">
        <f>IF('US MTM - Calculation (Portly)'!AK37="","",CONCATENATE("1:",'US MTM - Calculation (Portly)'!AJ37))</f>
        <v/>
      </c>
      <c r="C73" s="169" t="str">
        <f>IF('US MTM - Calculation (Portly)'!$AK37="","",CONCATENATE("1:",'US MTM - Calculation (Portly)'!$AJ37))</f>
        <v/>
      </c>
      <c r="E73" s="169" t="str">
        <f>IF('US MTM - Calculation (Portly)'!$AK37="","",CONCATENATE("1:",'US MTM - Calculation (Portly)'!$AJ37))</f>
        <v/>
      </c>
    </row>
    <row r="74" spans="1:5" x14ac:dyDescent="0.25">
      <c r="A74" s="169" t="str">
        <f>IF('US MTM - Calculation (Portly)'!AK38="","",CONCATENATE("1:",'US MTM - Calculation (Portly)'!AJ38))</f>
        <v/>
      </c>
      <c r="C74" s="169" t="str">
        <f>IF('US MTM - Calculation (Portly)'!$AK38="","",CONCATENATE("1:",'US MTM - Calculation (Portly)'!$AJ38))</f>
        <v/>
      </c>
      <c r="E74" s="169" t="str">
        <f>IF('US MTM - Calculation (Portly)'!$AK38="","",CONCATENATE("1:",'US MTM - Calculation (Portly)'!$AJ38))</f>
        <v/>
      </c>
    </row>
    <row r="75" spans="1:5" x14ac:dyDescent="0.25">
      <c r="A75" s="169" t="str">
        <f>IF('US MTM - Calculation (Portly)'!AK39="","",CONCATENATE("1:",'US MTM - Calculation (Portly)'!AJ39))</f>
        <v/>
      </c>
      <c r="C75" s="169" t="str">
        <f>IF('US MTM - Calculation (Portly)'!$AK39="","",CONCATENATE("1:",'US MTM - Calculation (Portly)'!$AJ39))</f>
        <v/>
      </c>
      <c r="E75" s="169" t="str">
        <f>IF('US MTM - Calculation (Portly)'!$AK39="","",CONCATENATE("1:",'US MTM - Calculation (Portly)'!$AJ39))</f>
        <v/>
      </c>
    </row>
    <row r="76" spans="1:5" x14ac:dyDescent="0.25">
      <c r="A76" s="169" t="str">
        <f>IF('US MTM - Calculation (Portly)'!AK40="","",CONCATENATE("1:",'US MTM - Calculation (Portly)'!AJ40))</f>
        <v/>
      </c>
      <c r="C76" s="169" t="str">
        <f>IF('US MTM - Calculation (Portly)'!$AK40="","",CONCATENATE("1:",'US MTM - Calculation (Portly)'!$AJ40))</f>
        <v/>
      </c>
      <c r="E76" s="169" t="str">
        <f>IF('US MTM - Calculation (Portly)'!$AK40="","",CONCATENATE("1:",'US MTM - Calculation (Portly)'!$AJ40))</f>
        <v/>
      </c>
    </row>
    <row r="77" spans="1:5" x14ac:dyDescent="0.25">
      <c r="A77" s="169" t="str">
        <f>IF('US MTM - Calculation (Portly)'!AK41="","",CONCATENATE("1:",'US MTM - Calculation (Portly)'!AJ41))</f>
        <v/>
      </c>
      <c r="C77" s="169" t="str">
        <f>IF('US MTM - Calculation (Portly)'!$AK41="","",CONCATENATE("1:",'US MTM - Calculation (Portly)'!$AJ41))</f>
        <v/>
      </c>
      <c r="E77" s="169" t="str">
        <f>IF('US MTM - Calculation (Portly)'!$AK41="","",CONCATENATE("1:",'US MTM - Calculation (Portly)'!$AJ41))</f>
        <v/>
      </c>
    </row>
    <row r="78" spans="1:5" x14ac:dyDescent="0.25">
      <c r="A78" s="169" t="str">
        <f>IF('US MTM - Calculation (Portly)'!AK42="","",CONCATENATE("1:",'US MTM - Calculation (Portly)'!AJ42))</f>
        <v/>
      </c>
      <c r="C78" s="169" t="str">
        <f>IF('US MTM - Calculation (Portly)'!$AK42="","",CONCATENATE("1:",'US MTM - Calculation (Portly)'!$AJ42))</f>
        <v/>
      </c>
      <c r="E78" s="169" t="str">
        <f>IF('US MTM - Calculation (Portly)'!$AK42="","",CONCATENATE("1:",'US MTM - Calculation (Portly)'!$AJ42))</f>
        <v/>
      </c>
    </row>
    <row r="79" spans="1:5" x14ac:dyDescent="0.25">
      <c r="A79" s="169" t="str">
        <f>IF('US MTM - Calculation (Portly)'!AK43="","",CONCATENATE("1:",'US MTM - Calculation (Portly)'!AJ43))</f>
        <v/>
      </c>
      <c r="C79" s="169" t="str">
        <f>IF('US MTM - Calculation (Portly)'!$AK43="","",CONCATENATE("1:",'US MTM - Calculation (Portly)'!$AJ43))</f>
        <v/>
      </c>
      <c r="E79" s="169" t="str">
        <f>IF('US MTM - Calculation (Portly)'!$AK43="","",CONCATENATE("1:",'US MTM - Calculation (Portly)'!$AJ43))</f>
        <v/>
      </c>
    </row>
    <row r="80" spans="1:5" x14ac:dyDescent="0.25">
      <c r="A80" s="169" t="str">
        <f>IF('US MTM - Calculation (Portly)'!AK44="","",CONCATENATE("1:",'US MTM - Calculation (Portly)'!AJ44))</f>
        <v/>
      </c>
      <c r="C80" s="169" t="str">
        <f>IF('US MTM - Calculation (Portly)'!$AK44="","",CONCATENATE("1:",'US MTM - Calculation (Portly)'!$AJ44))</f>
        <v/>
      </c>
      <c r="E80" s="169" t="str">
        <f>IF('US MTM - Calculation (Portly)'!$AK44="","",CONCATENATE("1:",'US MTM - Calculation (Portly)'!$AJ44))</f>
        <v/>
      </c>
    </row>
    <row r="81" spans="1:5" x14ac:dyDescent="0.25">
      <c r="A81" s="169" t="str">
        <f>IF('US MTM - Calculation (Portly)'!AK45="","",CONCATENATE("1:",'US MTM - Calculation (Portly)'!AJ45))</f>
        <v/>
      </c>
      <c r="C81" s="169" t="str">
        <f>IF('US MTM - Calculation (Portly)'!$AK45="","",CONCATENATE("1:",'US MTM - Calculation (Portly)'!$AJ45))</f>
        <v/>
      </c>
      <c r="E81" s="169" t="str">
        <f>IF('US MTM - Calculation (Portly)'!$AK45="","",CONCATENATE("1:",'US MTM - Calculation (Portly)'!$AJ45))</f>
        <v/>
      </c>
    </row>
    <row r="82" spans="1:5" x14ac:dyDescent="0.25">
      <c r="A82" s="169" t="str">
        <f>IF('US MTM - Calculation (Portly)'!AK46="","",CONCATENATE("1:",'US MTM - Calculation (Portly)'!AJ46))</f>
        <v/>
      </c>
      <c r="C82" s="169" t="str">
        <f>IF('US MTM - Calculation (Portly)'!$AK46="","",CONCATENATE("1:",'US MTM - Calculation (Portly)'!$AJ46))</f>
        <v/>
      </c>
      <c r="E82" s="169" t="str">
        <f>IF('US MTM - Calculation (Portly)'!$AK46="","",CONCATENATE("1:",'US MTM - Calculation (Portly)'!$AJ46))</f>
        <v/>
      </c>
    </row>
    <row r="83" spans="1:5" x14ac:dyDescent="0.25">
      <c r="A83" s="169" t="str">
        <f>IF('US MTM - Calculation (Portly)'!AK47="","",CONCATENATE("1:",'US MTM - Calculation (Portly)'!AJ47))</f>
        <v/>
      </c>
      <c r="C83" s="169" t="str">
        <f>IF('US MTM - Calculation (Portly)'!$AK47="","",CONCATENATE("1:",'US MTM - Calculation (Portly)'!$AJ47))</f>
        <v/>
      </c>
      <c r="E83" s="169" t="str">
        <f>IF('US MTM - Calculation (Portly)'!$AK47="","",CONCATENATE("1:",'US MTM - Calculation (Portly)'!$AJ47))</f>
        <v/>
      </c>
    </row>
    <row r="84" spans="1:5" x14ac:dyDescent="0.25">
      <c r="A84" s="169" t="str">
        <f>IF('US MTM - Calculation (Portly)'!AK48="","",CONCATENATE("1:",'US MTM - Calculation (Portly)'!AJ48))</f>
        <v/>
      </c>
      <c r="C84" s="169" t="str">
        <f>IF('US MTM - Calculation (Portly)'!$AK48="","",CONCATENATE("1:",'US MTM - Calculation (Portly)'!$AJ48))</f>
        <v/>
      </c>
      <c r="E84" s="169" t="str">
        <f>IF('US MTM - Calculation (Portly)'!$AK48="","",CONCATENATE("1:",'US MTM - Calculation (Portly)'!$AJ48))</f>
        <v/>
      </c>
    </row>
    <row r="85" spans="1:5" x14ac:dyDescent="0.25">
      <c r="A85" s="169" t="str">
        <f>IF('US MTM - Calculation (Portly)'!AK49="","",CONCATENATE("1:",'US MTM - Calculation (Portly)'!AJ49))</f>
        <v/>
      </c>
      <c r="C85" s="169" t="str">
        <f>IF('US MTM - Calculation (Portly)'!$AK49="","",CONCATENATE("1:",'US MTM - Calculation (Portly)'!$AJ49))</f>
        <v/>
      </c>
      <c r="E85" s="169" t="str">
        <f>IF('US MTM - Calculation (Portly)'!$AK49="","",CONCATENATE("1:",'US MTM - Calculation (Portly)'!$AJ49))</f>
        <v/>
      </c>
    </row>
    <row r="86" spans="1:5" x14ac:dyDescent="0.25">
      <c r="A86" s="169" t="str">
        <f>IF('US MTM - Calculation (Portly)'!AK50="","",CONCATENATE("1:",'US MTM - Calculation (Portly)'!AJ50))</f>
        <v/>
      </c>
      <c r="C86" s="169" t="str">
        <f>IF('US MTM - Calculation (Portly)'!$AK50="","",CONCATENATE("1:",'US MTM - Calculation (Portly)'!$AJ50))</f>
        <v/>
      </c>
      <c r="E86" s="169" t="str">
        <f>IF('US MTM - Calculation (Portly)'!$AK50="","",CONCATENATE("1:",'US MTM - Calculation (Portly)'!$AJ50))</f>
        <v/>
      </c>
    </row>
    <row r="87" spans="1:5" x14ac:dyDescent="0.25">
      <c r="A87" s="169" t="str">
        <f>IF('US MTM - Calculation (Portly)'!AK55="","",CONCATENATE("1:",'US MTM - Calculation (Portly)'!AJ55))</f>
        <v/>
      </c>
      <c r="C87" s="169" t="str">
        <f>IF('US MTM - Calculation (Portly)'!$AK55="","",CONCATENATE("1:",'US MTM - Calculation (Portly)'!$AJ55))</f>
        <v/>
      </c>
      <c r="E87" s="169" t="str">
        <f>IF('US MTM - Calculation (Portly)'!$AK55="","",CONCATENATE("1:",'US MTM - Calculation (Portly)'!$AJ55))</f>
        <v/>
      </c>
    </row>
    <row r="88" spans="1:5" x14ac:dyDescent="0.25">
      <c r="A88" s="169" t="str">
        <f>IF('US MTM - Calculation (Portly)'!AK56="","",CONCATENATE("1:",'US MTM - Calculation (Portly)'!AJ56))</f>
        <v/>
      </c>
      <c r="C88" s="169" t="str">
        <f>IF('US MTM - Calculation (Portly)'!$AK56="","",CONCATENATE("1:",'US MTM - Calculation (Portly)'!$AJ56))</f>
        <v/>
      </c>
      <c r="E88" s="169" t="str">
        <f>IF('US MTM - Calculation (Portly)'!$AK56="","",CONCATENATE("1:",'US MTM - Calculation (Portly)'!$AJ56))</f>
        <v/>
      </c>
    </row>
    <row r="89" spans="1:5" x14ac:dyDescent="0.25">
      <c r="A89" s="169" t="str">
        <f>IF('US MTM - Calculation (Portly)'!AK57="","",CONCATENATE("1:",'US MTM - Calculation (Portly)'!AJ57))</f>
        <v/>
      </c>
      <c r="C89" s="169" t="str">
        <f>IF('US MTM - Calculation (Portly)'!$AK57="","",CONCATENATE("1:",'US MTM - Calculation (Portly)'!$AJ57))</f>
        <v/>
      </c>
      <c r="E89" s="169" t="str">
        <f>IF('US MTM - Calculation (Portly)'!$AK57="","",CONCATENATE("1:",'US MTM - Calculation (Portly)'!$AJ57))</f>
        <v/>
      </c>
    </row>
    <row r="90" spans="1:5" x14ac:dyDescent="0.25">
      <c r="A90" s="169" t="s">
        <v>355</v>
      </c>
    </row>
    <row r="91" spans="1:5" x14ac:dyDescent="0.25">
      <c r="A91" s="169" t="s">
        <v>356</v>
      </c>
    </row>
    <row r="92" spans="1:5" x14ac:dyDescent="0.25">
      <c r="A92" s="169" t="s">
        <v>355</v>
      </c>
    </row>
    <row r="93" spans="1:5" x14ac:dyDescent="0.25">
      <c r="A93" s="169" t="s">
        <v>357</v>
      </c>
    </row>
    <row r="94" spans="1:5" x14ac:dyDescent="0.25">
      <c r="A94" s="169" t="s">
        <v>358</v>
      </c>
    </row>
    <row r="95" spans="1:5" x14ac:dyDescent="0.25">
      <c r="A95" s="169" t="str">
        <f>CONCATENATE("s:",'US MTM - Calculation (Portly)'!$BT$4,"TRS")</f>
        <v>s:PeterTRS</v>
      </c>
    </row>
    <row r="96" spans="1:5" x14ac:dyDescent="0.25">
      <c r="A96" s="169" t="s">
        <v>359</v>
      </c>
    </row>
    <row r="97" spans="1:1" x14ac:dyDescent="0.25">
      <c r="A97" s="169" t="str">
        <f>CONCATENATE("a:",'US MTM - Calculation (Portly)'!$AI$1)</f>
        <v>a:</v>
      </c>
    </row>
    <row r="98" spans="1:1" x14ac:dyDescent="0.25">
      <c r="A98" s="169" t="s">
        <v>360</v>
      </c>
    </row>
    <row r="99" spans="1:1" x14ac:dyDescent="0.25">
      <c r="A99" s="169" t="str">
        <f>CONCATENATE("o:",'US MTM - Calculation (Portly)'!$AI$1)</f>
        <v>o:</v>
      </c>
    </row>
    <row r="100" spans="1:1" x14ac:dyDescent="0.25">
      <c r="A100" s="169" t="s">
        <v>408</v>
      </c>
    </row>
    <row r="101" spans="1:1" x14ac:dyDescent="0.25">
      <c r="A101" s="169" t="str">
        <f>CONCATENATE("v:",'Print JKT &amp; TRS (Portly)'!$H$2)</f>
        <v>v:0</v>
      </c>
    </row>
    <row r="102" spans="1:1" x14ac:dyDescent="0.25">
      <c r="A102" s="169" t="s">
        <v>409</v>
      </c>
    </row>
    <row r="103" spans="1:1" x14ac:dyDescent="0.25">
      <c r="A103" s="169" t="str">
        <f>CONCATENATE("v:",'Print JKT &amp; TRS (Portly)'!$H$3)</f>
        <v>v:0</v>
      </c>
    </row>
    <row r="104" spans="1:1" x14ac:dyDescent="0.25">
      <c r="A104" s="169" t="s">
        <v>410</v>
      </c>
    </row>
    <row r="105" spans="1:1" x14ac:dyDescent="0.25">
      <c r="A105" s="169" t="str">
        <f>CONCATENATE("v:",'Print JKT &amp; TRS (Portly)'!$H$4)</f>
        <v>v:0</v>
      </c>
    </row>
    <row r="106" spans="1:1" x14ac:dyDescent="0.25">
      <c r="A106" s="169" t="s">
        <v>411</v>
      </c>
    </row>
    <row r="107" spans="1:1" x14ac:dyDescent="0.25">
      <c r="A107" s="169" t="str">
        <f>CONCATENATE("v:",'Print JKT &amp; TRS (Portly)'!$H$5)</f>
        <v>v:0</v>
      </c>
    </row>
    <row r="108" spans="1:1" x14ac:dyDescent="0.25">
      <c r="A108" s="169" t="s">
        <v>412</v>
      </c>
    </row>
    <row r="109" spans="1:1" x14ac:dyDescent="0.25">
      <c r="A109" s="169" t="str">
        <f>CONCATENATE("v:",'Print JKT &amp; TRS (Portly)'!$H$6)</f>
        <v>v:0</v>
      </c>
    </row>
    <row r="110" spans="1:1" x14ac:dyDescent="0.25">
      <c r="A110" s="169" t="s">
        <v>413</v>
      </c>
    </row>
    <row r="111" spans="1:1" x14ac:dyDescent="0.25">
      <c r="A111" s="169" t="str">
        <f>CONCATENATE("v:",'Print JKT &amp; TRS (Portly)'!$H$7)</f>
        <v>v:0</v>
      </c>
    </row>
    <row r="112" spans="1:1" x14ac:dyDescent="0.25">
      <c r="A112" s="169" t="s">
        <v>414</v>
      </c>
    </row>
    <row r="113" spans="1:5" x14ac:dyDescent="0.25">
      <c r="A113" s="169" t="str">
        <f>CONCATENATE("v:",'Print JKT &amp; TRS (Portly)'!$H$8)</f>
        <v>v:0</v>
      </c>
    </row>
    <row r="114" spans="1:5" x14ac:dyDescent="0.25">
      <c r="A114" s="169" t="s">
        <v>415</v>
      </c>
    </row>
    <row r="115" spans="1:5" x14ac:dyDescent="0.25">
      <c r="A115" s="169" t="str">
        <f>CONCATENATE("v:",'Print JKT &amp; TRS (Portly)'!$H$9)</f>
        <v>v:0</v>
      </c>
    </row>
    <row r="116" spans="1:5" x14ac:dyDescent="0.25">
      <c r="A116" s="169" t="s">
        <v>416</v>
      </c>
    </row>
    <row r="117" spans="1:5" x14ac:dyDescent="0.25">
      <c r="A117" s="169" t="str">
        <f>CONCATENATE("v:",'Print JKT &amp; TRS (Portly)'!$H$10)</f>
        <v>v:0</v>
      </c>
    </row>
    <row r="118" spans="1:5" x14ac:dyDescent="0.25">
      <c r="A118" s="169" t="s">
        <v>417</v>
      </c>
    </row>
    <row r="119" spans="1:5" x14ac:dyDescent="0.25">
      <c r="A119" s="169" t="str">
        <f>CONCATENATE("v:",'Print JKT &amp; TRS (Portly)'!$H$11)</f>
        <v>v:0</v>
      </c>
    </row>
    <row r="120" spans="1:5" x14ac:dyDescent="0.25">
      <c r="A120" s="169" t="s">
        <v>418</v>
      </c>
    </row>
    <row r="121" spans="1:5" x14ac:dyDescent="0.25">
      <c r="A121" s="169" t="str">
        <f>CONCATENATE("v:",'Print JKT &amp; TRS (Portly)'!$H$12)</f>
        <v>v:0</v>
      </c>
    </row>
    <row r="122" spans="1:5" x14ac:dyDescent="0.25">
      <c r="A122" s="169" t="s">
        <v>419</v>
      </c>
    </row>
    <row r="123" spans="1:5" x14ac:dyDescent="0.25">
      <c r="A123" s="170" t="str">
        <f>CONCATENATE("v:",'Print JKT &amp; TRS (Portly)'!$H$13)</f>
        <v>v:0</v>
      </c>
      <c r="C123" s="170"/>
      <c r="E123" s="170"/>
    </row>
    <row r="124" spans="1:5" x14ac:dyDescent="0.25">
      <c r="A124" s="169" t="s">
        <v>420</v>
      </c>
    </row>
    <row r="125" spans="1:5" x14ac:dyDescent="0.25">
      <c r="A125" s="169" t="str">
        <f>CONCATENATE("v:",'Print JKT &amp; TRS (Portly)'!$H$14)</f>
        <v>v:0</v>
      </c>
    </row>
    <row r="126" spans="1:5" x14ac:dyDescent="0.25">
      <c r="A126" s="169" t="s">
        <v>421</v>
      </c>
    </row>
    <row r="127" spans="1:5" x14ac:dyDescent="0.25">
      <c r="A127" s="169" t="str">
        <f>CONCATENATE("v:",'Print JKT &amp; TRS (Portly)'!$H$15)</f>
        <v xml:space="preserve">v:TKT PKT RT
BW Slv Lin
</v>
      </c>
    </row>
    <row r="128" spans="1:5" x14ac:dyDescent="0.25">
      <c r="A128" s="169" t="s">
        <v>422</v>
      </c>
    </row>
    <row r="129" spans="1:5" x14ac:dyDescent="0.25">
      <c r="A129" s="169" t="str">
        <f>CONCATENATE("v:",'Print JKT &amp; TRS (Portly)'!$H$16)</f>
        <v>v:0</v>
      </c>
    </row>
    <row r="130" spans="1:5" x14ac:dyDescent="0.25">
      <c r="A130" s="169" t="s">
        <v>423</v>
      </c>
    </row>
    <row r="131" spans="1:5" x14ac:dyDescent="0.25">
      <c r="A131" s="169" t="str">
        <f>CONCATENATE("v:",'Print JKT &amp; TRS (Portly)'!$H$17)</f>
        <v>v:0</v>
      </c>
      <c r="C131" s="175"/>
      <c r="E131" s="175"/>
    </row>
    <row r="132" spans="1:5" x14ac:dyDescent="0.25">
      <c r="A132" s="169" t="s">
        <v>424</v>
      </c>
    </row>
    <row r="133" spans="1:5" x14ac:dyDescent="0.25">
      <c r="A133" s="169" t="str">
        <f>CONCATENATE("v:",'Print JKT &amp; TRS (Portly)'!$H$18)</f>
        <v>v:</v>
      </c>
    </row>
    <row r="134" spans="1:5" x14ac:dyDescent="0.25">
      <c r="A134" s="169" t="s">
        <v>425</v>
      </c>
    </row>
    <row r="135" spans="1:5" x14ac:dyDescent="0.25">
      <c r="A135" s="169" t="str">
        <f>CONCATENATE("v:",'Print JKT &amp; TRS (Portly)'!$H$19)</f>
        <v>v:</v>
      </c>
    </row>
    <row r="136" spans="1:5" x14ac:dyDescent="0.25">
      <c r="A136" s="169" t="s">
        <v>426</v>
      </c>
    </row>
    <row r="137" spans="1:5" x14ac:dyDescent="0.25">
      <c r="A137" s="169" t="str">
        <f>CONCATENATE("v:",'Print JKT &amp; TRS (Portly)'!$H$20)</f>
        <v>v:</v>
      </c>
    </row>
    <row r="138" spans="1:5" x14ac:dyDescent="0.25">
      <c r="A138" s="169" t="s">
        <v>427</v>
      </c>
    </row>
    <row r="139" spans="1:5" x14ac:dyDescent="0.25">
      <c r="A139" s="169" t="str">
        <f>CONCATENATE("v:",'Print JKT &amp; TRS (Portly)'!$H$21)</f>
        <v>v:0</v>
      </c>
    </row>
    <row r="140" spans="1:5" x14ac:dyDescent="0.25">
      <c r="A140" s="169" t="s">
        <v>428</v>
      </c>
    </row>
    <row r="141" spans="1:5" x14ac:dyDescent="0.25">
      <c r="A141" s="169" t="str">
        <f>CONCATENATE("v:",'Print JKT &amp; TRS (Portly)'!$H$22)</f>
        <v>v:</v>
      </c>
    </row>
    <row r="142" spans="1:5" x14ac:dyDescent="0.25">
      <c r="A142" s="169" t="s">
        <v>429</v>
      </c>
    </row>
    <row r="143" spans="1:5" x14ac:dyDescent="0.25">
      <c r="A143" s="169" t="str">
        <f>CONCATENATE("v:",'Print JKT &amp; TRS (Portly)'!$H$23)</f>
        <v>v:</v>
      </c>
    </row>
    <row r="144" spans="1:5" x14ac:dyDescent="0.25">
      <c r="A144" s="169" t="s">
        <v>430</v>
      </c>
    </row>
    <row r="145" spans="1:1" x14ac:dyDescent="0.25">
      <c r="A145" s="169" t="str">
        <f>CONCATENATE("v:",'Print JKT &amp; TRS (Portly)'!$H$24)</f>
        <v>v:</v>
      </c>
    </row>
    <row r="146" spans="1:1" x14ac:dyDescent="0.25">
      <c r="A146" s="169" t="s">
        <v>431</v>
      </c>
    </row>
    <row r="147" spans="1:1" x14ac:dyDescent="0.25">
      <c r="A147" s="169" t="str">
        <f>CONCATENATE("v:",'Print JKT &amp; TRS (Portly)'!$H$25)</f>
        <v>v:</v>
      </c>
    </row>
    <row r="148" spans="1:1" x14ac:dyDescent="0.25">
      <c r="A148" s="169" t="s">
        <v>523</v>
      </c>
    </row>
    <row r="149" spans="1:1" x14ac:dyDescent="0.25">
      <c r="A149" s="169" t="str">
        <f>CONCATENATE("v:",'Print JKT &amp; TRS (Portly)'!$H$26)</f>
        <v>v:0</v>
      </c>
    </row>
    <row r="150" spans="1:1" x14ac:dyDescent="0.25">
      <c r="A150" s="169" t="s">
        <v>632</v>
      </c>
    </row>
    <row r="151" spans="1:1" x14ac:dyDescent="0.25">
      <c r="A151" s="169" t="str">
        <f>CONCATENATE("v:",'Print JKT &amp; TRS (Portly)'!$H$27)</f>
        <v>v:</v>
      </c>
    </row>
    <row r="152" spans="1:1" x14ac:dyDescent="0.25">
      <c r="A152" s="169" t="s">
        <v>651</v>
      </c>
    </row>
    <row r="153" spans="1:1" x14ac:dyDescent="0.25">
      <c r="A153" s="169" t="str">
        <f>CONCATENATE("v:",'Print JKT &amp; TRS (Portly)'!$H$28)</f>
        <v>v:</v>
      </c>
    </row>
    <row r="154" spans="1:1" x14ac:dyDescent="0.25">
      <c r="A154" s="169" t="s">
        <v>642</v>
      </c>
    </row>
    <row r="155" spans="1:1" x14ac:dyDescent="0.25">
      <c r="A155" s="169" t="str">
        <f>CONCATENATE("v:",'Print JKT &amp; TRS (Portly)'!$H$29)</f>
        <v>v:</v>
      </c>
    </row>
    <row r="156" spans="1:1" x14ac:dyDescent="0.25">
      <c r="A156" s="169" t="s">
        <v>643</v>
      </c>
    </row>
    <row r="157" spans="1:1" x14ac:dyDescent="0.25">
      <c r="A157" s="169" t="str">
        <f>CONCATENATE("v:",'Print JKT &amp; TRS (Portly)'!$H$30)</f>
        <v>v:</v>
      </c>
    </row>
    <row r="158" spans="1:1" x14ac:dyDescent="0.25">
      <c r="A158" s="169" t="s">
        <v>644</v>
      </c>
    </row>
    <row r="159" spans="1:1" x14ac:dyDescent="0.25">
      <c r="A159" s="169" t="str">
        <f>CONCATENATE("v:",'Print JKT &amp; TRS (Portly)'!$H$31)</f>
        <v>v:</v>
      </c>
    </row>
    <row r="160" spans="1:1" x14ac:dyDescent="0.25">
      <c r="A160" s="169" t="s">
        <v>633</v>
      </c>
    </row>
    <row r="161" spans="1:1" x14ac:dyDescent="0.25">
      <c r="A161" s="169" t="str">
        <f>CONCATENATE("v:",'Print JKT &amp; TRS (Portly)'!$H$32)</f>
        <v>v:</v>
      </c>
    </row>
    <row r="162" spans="1:1" x14ac:dyDescent="0.25">
      <c r="A162" s="169" t="s">
        <v>634</v>
      </c>
    </row>
    <row r="163" spans="1:1" x14ac:dyDescent="0.25">
      <c r="A163" s="169" t="str">
        <f>CONCATENATE("v:",'Print JKT &amp; TRS (Portly)'!$H$33)</f>
        <v>v:</v>
      </c>
    </row>
    <row r="164" spans="1:1" x14ac:dyDescent="0.25">
      <c r="A164" s="169" t="s">
        <v>1217</v>
      </c>
    </row>
    <row r="165" spans="1:1" x14ac:dyDescent="0.25">
      <c r="A165" s="169" t="str">
        <f>CONCATENATE("v:",'Print JKT &amp; TRS (Portly)'!$H$34)</f>
        <v>v:</v>
      </c>
    </row>
    <row r="166" spans="1:1" x14ac:dyDescent="0.25">
      <c r="A166" s="169" t="s">
        <v>1218</v>
      </c>
    </row>
    <row r="167" spans="1:1" x14ac:dyDescent="0.25">
      <c r="A167" s="169" t="str">
        <f>CONCATENATE("v:",'Print JKT &amp; TRS (Portly)'!$H$35)</f>
        <v>v:</v>
      </c>
    </row>
    <row r="168" spans="1:1" x14ac:dyDescent="0.25">
      <c r="A168" s="169" t="s">
        <v>1219</v>
      </c>
    </row>
    <row r="169" spans="1:1" x14ac:dyDescent="0.25">
      <c r="A169" s="169" t="str">
        <f>CONCATENATE("v:",'Print JKT &amp; TRS (Portly)'!$H$36)</f>
        <v>v:</v>
      </c>
    </row>
    <row r="170" spans="1:1" x14ac:dyDescent="0.25">
      <c r="A170" s="169" t="s">
        <v>1220</v>
      </c>
    </row>
    <row r="171" spans="1:1" x14ac:dyDescent="0.25">
      <c r="A171" s="169" t="str">
        <f>CONCATENATE("v:",'Print JKT &amp; TRS (Portly)'!$H$37)</f>
        <v>v:</v>
      </c>
    </row>
    <row r="172" spans="1:1" x14ac:dyDescent="0.25">
      <c r="A172" s="169" t="s">
        <v>1221</v>
      </c>
    </row>
    <row r="173" spans="1:1" x14ac:dyDescent="0.25">
      <c r="A173" s="169" t="str">
        <f>CONCATENATE("v:",'Print JKT &amp; TRS (Portly)'!$H$38)</f>
        <v>v:</v>
      </c>
    </row>
    <row r="174" spans="1:1" x14ac:dyDescent="0.25">
      <c r="A174" s="169" t="s">
        <v>1222</v>
      </c>
    </row>
    <row r="175" spans="1:1" x14ac:dyDescent="0.25">
      <c r="A175" s="169" t="str">
        <f>CONCATENATE("v:",'Print JKT &amp; TRS (Portly)'!$H$39)</f>
        <v>v:0</v>
      </c>
    </row>
    <row r="211" spans="1:1" x14ac:dyDescent="0.25">
      <c r="A211" s="10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00B050"/>
  </sheetPr>
  <dimension ref="A1:E211"/>
  <sheetViews>
    <sheetView workbookViewId="0">
      <selection activeCell="E6" sqref="E6"/>
    </sheetView>
  </sheetViews>
  <sheetFormatPr defaultRowHeight="15" x14ac:dyDescent="0.25"/>
  <cols>
    <col min="1" max="1" width="29.85546875" bestFit="1" customWidth="1"/>
    <col min="3" max="3" width="29.85546875" bestFit="1" customWidth="1"/>
    <col min="5" max="5" width="29.85546875" bestFit="1" customWidth="1"/>
  </cols>
  <sheetData>
    <row r="1" spans="1:5" x14ac:dyDescent="0.25">
      <c r="A1" t="s">
        <v>501</v>
      </c>
      <c r="C1" s="169" t="s">
        <v>1268</v>
      </c>
      <c r="E1" s="169" t="s">
        <v>1269</v>
      </c>
    </row>
    <row r="2" spans="1:5" x14ac:dyDescent="0.25">
      <c r="A2" t="s">
        <v>465</v>
      </c>
      <c r="C2" s="169" t="s">
        <v>465</v>
      </c>
      <c r="E2" s="169" t="s">
        <v>465</v>
      </c>
    </row>
    <row r="3" spans="1:5" x14ac:dyDescent="0.25">
      <c r="A3" t="s">
        <v>355</v>
      </c>
      <c r="C3" s="169" t="s">
        <v>355</v>
      </c>
      <c r="E3" s="169" t="s">
        <v>355</v>
      </c>
    </row>
    <row r="4" spans="1:5" x14ac:dyDescent="0.25">
      <c r="A4" t="s">
        <v>466</v>
      </c>
      <c r="C4" s="169" t="s">
        <v>466</v>
      </c>
      <c r="E4" s="169" t="s">
        <v>466</v>
      </c>
    </row>
    <row r="5" spans="1:5" x14ac:dyDescent="0.25">
      <c r="A5" t="s">
        <v>467</v>
      </c>
      <c r="C5" s="169" t="s">
        <v>467</v>
      </c>
      <c r="E5" s="169" t="s">
        <v>467</v>
      </c>
    </row>
    <row r="6" spans="1:5" x14ac:dyDescent="0.25">
      <c r="A6" t="str">
        <f>CONCATENATE("o:",'US MTM - Calculation (Regular)'!$BT$4,"A")</f>
        <v>o:TPeterA</v>
      </c>
      <c r="C6" s="169" t="str">
        <f>CONCATENATE("o:",'US MTM - Calculation (Regular)'!$BT$4,"P")</f>
        <v>o:TPeterP</v>
      </c>
      <c r="E6" s="169" t="str">
        <f>CONCATENATE("o:",'US MTM - Calculation (Regular)'!$BT$4,"K")</f>
        <v>o:TPeterK</v>
      </c>
    </row>
    <row r="7" spans="1:5" x14ac:dyDescent="0.25">
      <c r="A7" t="s">
        <v>468</v>
      </c>
      <c r="C7" s="169" t="s">
        <v>468</v>
      </c>
      <c r="E7" s="169" t="s">
        <v>468</v>
      </c>
    </row>
    <row r="8" spans="1:5" x14ac:dyDescent="0.25">
      <c r="A8" t="str">
        <f>CONCATENATE("5:",'US MTM - Calculation (Regular)'!$BT$4,"A")</f>
        <v>5:TPeterA</v>
      </c>
      <c r="C8" s="169" t="str">
        <f>CONCATENATE("5:",'US MTM - Calculation (Regular)'!$BT$4,"P")</f>
        <v>5:TPeterP</v>
      </c>
      <c r="E8" s="169" t="str">
        <f>CONCATENATE("5:",'US MTM - Calculation (Regular)'!$BT$4,"K")</f>
        <v>5:TPeterK</v>
      </c>
    </row>
    <row r="9" spans="1:5" x14ac:dyDescent="0.25">
      <c r="A9" s="169" t="s">
        <v>1265</v>
      </c>
      <c r="C9" s="169" t="s">
        <v>1265</v>
      </c>
      <c r="E9" s="169" t="s">
        <v>1265</v>
      </c>
    </row>
    <row r="10" spans="1:5" x14ac:dyDescent="0.25">
      <c r="A10" s="169" t="str">
        <f>CONCATENATE("y:",Sheet1!$E$12)</f>
        <v>y:1.75</v>
      </c>
      <c r="C10" s="169" t="str">
        <f>CONCATENATE("y:",Sheet1!$E$12)</f>
        <v>y:1.75</v>
      </c>
      <c r="E10" s="169" t="str">
        <f>CONCATENATE("y:",Sheet1!$E$12)</f>
        <v>y:1.75</v>
      </c>
    </row>
    <row r="11" spans="1:5" x14ac:dyDescent="0.25">
      <c r="A11" s="169" t="s">
        <v>1264</v>
      </c>
      <c r="C11" s="169" t="s">
        <v>1264</v>
      </c>
      <c r="E11" s="169" t="s">
        <v>1264</v>
      </c>
    </row>
    <row r="12" spans="1:5" x14ac:dyDescent="0.25">
      <c r="A12" s="105" t="str">
        <f>CONCATENATE("x:",Sheet1!$E$13)</f>
        <v>x:1.5</v>
      </c>
      <c r="C12" s="105" t="str">
        <f>CONCATENATE("x:",Sheet1!$E$13)</f>
        <v>x:1.5</v>
      </c>
      <c r="E12" s="105" t="str">
        <f>CONCATENATE("x:",Sheet1!$E$13)</f>
        <v>x:1.5</v>
      </c>
    </row>
    <row r="13" spans="1:5" x14ac:dyDescent="0.25">
      <c r="A13" t="s">
        <v>471</v>
      </c>
      <c r="C13" s="169" t="s">
        <v>471</v>
      </c>
      <c r="E13" s="169" t="s">
        <v>471</v>
      </c>
    </row>
    <row r="14" spans="1:5" x14ac:dyDescent="0.25">
      <c r="A14" t="str">
        <f>CONCATENATE("w:",'US MTM - Calculation (Regular)'!$AI$4)</f>
        <v>w:28.37</v>
      </c>
      <c r="C14" s="169" t="str">
        <f>CONCATENATE("w:","27")</f>
        <v>w:27</v>
      </c>
      <c r="E14" s="169" t="str">
        <f>CONCATENATE("w:","27")</f>
        <v>w:27</v>
      </c>
    </row>
    <row r="15" spans="1:5" x14ac:dyDescent="0.25">
      <c r="A15" t="s">
        <v>472</v>
      </c>
      <c r="C15" s="169" t="s">
        <v>472</v>
      </c>
      <c r="E15" s="169" t="s">
        <v>472</v>
      </c>
    </row>
    <row r="16" spans="1:5" x14ac:dyDescent="0.25">
      <c r="A16" t="s">
        <v>473</v>
      </c>
      <c r="C16" s="169" t="s">
        <v>473</v>
      </c>
      <c r="E16" s="169" t="s">
        <v>473</v>
      </c>
    </row>
    <row r="17" spans="1:5" x14ac:dyDescent="0.25">
      <c r="A17" t="s">
        <v>474</v>
      </c>
      <c r="C17" s="169" t="s">
        <v>474</v>
      </c>
      <c r="E17" s="169" t="s">
        <v>474</v>
      </c>
    </row>
    <row r="18" spans="1:5" x14ac:dyDescent="0.25">
      <c r="A18" t="str">
        <f>CONCATENATE("a:","IMP-US")</f>
        <v>a:IMP-US</v>
      </c>
      <c r="C18" s="169" t="str">
        <f>CONCATENATE("a:","IMP-US")</f>
        <v>a:IMP-US</v>
      </c>
      <c r="E18" s="169" t="str">
        <f>CONCATENATE("a:","IMP-US")</f>
        <v>a:IMP-US</v>
      </c>
    </row>
    <row r="19" spans="1:5" x14ac:dyDescent="0.25">
      <c r="A19" t="s">
        <v>494</v>
      </c>
      <c r="C19" s="169" t="s">
        <v>494</v>
      </c>
      <c r="E19" s="169" t="s">
        <v>494</v>
      </c>
    </row>
    <row r="20" spans="1:5" x14ac:dyDescent="0.25">
      <c r="A20" s="169" t="str">
        <f>CONCATENATE("b:",'US MTM - Calculation (Regular)'!$AJ$5)</f>
        <v>b:BUFFER PLAID -S95</v>
      </c>
      <c r="C20" s="169" t="str">
        <f>CONCATENATE("b:",'US MTM - Calculation (Regular)'!$AJ$5)</f>
        <v>b:BUFFER PLAID -S95</v>
      </c>
      <c r="E20" s="169" t="str">
        <f>CONCATENATE("b:",'US MTM - Calculation (Regular)'!$AJ$5)</f>
        <v>b:BUFFER PLAID -S95</v>
      </c>
    </row>
    <row r="21" spans="1:5" x14ac:dyDescent="0.25">
      <c r="A21" t="s">
        <v>475</v>
      </c>
      <c r="C21" s="169" t="s">
        <v>475</v>
      </c>
      <c r="E21" s="169" t="s">
        <v>475</v>
      </c>
    </row>
    <row r="22" spans="1:5" x14ac:dyDescent="0.25">
      <c r="A22" s="169" t="str">
        <f>CONCATENATE("l:",'US MTM - Calculation (Regular)'!$AJ$2)</f>
        <v>l:S95-SHELL PLAID</v>
      </c>
      <c r="C22" s="169" t="str">
        <f>CONCATENATE("l:",'US MTM - Calculation (Regular)'!$AJ$2)</f>
        <v>l:S95-SHELL PLAID</v>
      </c>
      <c r="E22" s="169" t="str">
        <f>CONCATENATE("l:",'US MTM - Calculation (Regular)'!$AJ$2)</f>
        <v>l:S95-SHELL PLAID</v>
      </c>
    </row>
    <row r="23" spans="1:5" x14ac:dyDescent="0.25">
      <c r="A23" t="s">
        <v>476</v>
      </c>
      <c r="C23" s="169" t="s">
        <v>476</v>
      </c>
      <c r="E23" s="169" t="s">
        <v>476</v>
      </c>
    </row>
    <row r="24" spans="1:5" x14ac:dyDescent="0.25">
      <c r="A24" t="s">
        <v>477</v>
      </c>
      <c r="C24" s="169" t="s">
        <v>477</v>
      </c>
      <c r="E24" s="169" t="s">
        <v>477</v>
      </c>
    </row>
    <row r="25" spans="1:5" x14ac:dyDescent="0.25">
      <c r="A25" t="s">
        <v>478</v>
      </c>
      <c r="C25" s="169" t="s">
        <v>478</v>
      </c>
      <c r="E25" s="169" t="s">
        <v>478</v>
      </c>
    </row>
    <row r="26" spans="1:5" x14ac:dyDescent="0.25">
      <c r="A26" t="s">
        <v>479</v>
      </c>
      <c r="C26" s="169" t="s">
        <v>479</v>
      </c>
      <c r="E26" s="169" t="s">
        <v>479</v>
      </c>
    </row>
    <row r="27" spans="1:5" x14ac:dyDescent="0.25">
      <c r="A27" t="s">
        <v>496</v>
      </c>
      <c r="C27" s="169" t="s">
        <v>496</v>
      </c>
      <c r="E27" s="169" t="s">
        <v>496</v>
      </c>
    </row>
    <row r="28" spans="1:5" x14ac:dyDescent="0.25">
      <c r="A28" t="s">
        <v>480</v>
      </c>
      <c r="C28" s="169" t="s">
        <v>480</v>
      </c>
      <c r="E28" s="169" t="s">
        <v>480</v>
      </c>
    </row>
    <row r="29" spans="1:5" x14ac:dyDescent="0.25">
      <c r="A29" t="s">
        <v>497</v>
      </c>
      <c r="C29" s="169" t="s">
        <v>497</v>
      </c>
      <c r="E29" s="169" t="s">
        <v>497</v>
      </c>
    </row>
    <row r="30" spans="1:5" x14ac:dyDescent="0.25">
      <c r="A30" t="s">
        <v>355</v>
      </c>
      <c r="C30" s="169" t="s">
        <v>355</v>
      </c>
      <c r="E30" s="169" t="s">
        <v>355</v>
      </c>
    </row>
    <row r="31" spans="1:5" x14ac:dyDescent="0.25">
      <c r="A31" t="s">
        <v>481</v>
      </c>
      <c r="C31" s="169" t="s">
        <v>481</v>
      </c>
      <c r="E31" s="169" t="s">
        <v>481</v>
      </c>
    </row>
    <row r="32" spans="1:5" x14ac:dyDescent="0.25">
      <c r="A32" t="s">
        <v>355</v>
      </c>
      <c r="C32" s="169" t="s">
        <v>355</v>
      </c>
      <c r="E32" s="169" t="s">
        <v>355</v>
      </c>
    </row>
    <row r="33" spans="1:5" x14ac:dyDescent="0.25">
      <c r="A33" t="s">
        <v>482</v>
      </c>
      <c r="C33" s="169" t="s">
        <v>482</v>
      </c>
      <c r="E33" s="169" t="s">
        <v>482</v>
      </c>
    </row>
    <row r="34" spans="1:5" x14ac:dyDescent="0.25">
      <c r="A34" s="169" t="str">
        <f>CONCATENATE("m:",'US MTM - Calculation (Regular)'!$AJ$7)</f>
        <v>m:TG-US-FF-TRS-1DART</v>
      </c>
      <c r="C34" s="169" t="str">
        <f>CONCATENATE("m:",'US MTM - Calculation (Regular)'!$AJ$7)</f>
        <v>m:TG-US-FF-TRS-1DART</v>
      </c>
      <c r="E34" s="169" t="str">
        <f>CONCATENATE("m:",'US MTM - Calculation (Regular)'!$AJ$7)</f>
        <v>m:TG-US-FF-TRS-1DART</v>
      </c>
    </row>
    <row r="35" spans="1:5" x14ac:dyDescent="0.25">
      <c r="A35" t="s">
        <v>483</v>
      </c>
      <c r="C35" s="169" t="s">
        <v>483</v>
      </c>
      <c r="E35" s="169" t="s">
        <v>483</v>
      </c>
    </row>
    <row r="36" spans="1:5" x14ac:dyDescent="0.25">
      <c r="A36" s="169" t="str">
        <f>CONCATENATE("t:",'US MTM - Calculation (Regular)'!$AJ$43)</f>
        <v>t:HARI-11-FF-TRS</v>
      </c>
      <c r="C36" s="169" t="str">
        <f>CONCATENATE("t:",'US MTM - Calculation (Regular)'!$AJ$43)</f>
        <v>t:HARI-11-FF-TRS</v>
      </c>
      <c r="E36" s="169" t="str">
        <f>CONCATENATE("t:",'US MTM - Calculation (Regular)'!$AJ$43)</f>
        <v>t:HARI-11-FF-TRS</v>
      </c>
    </row>
    <row r="37" spans="1:5" x14ac:dyDescent="0.25">
      <c r="A37" t="s">
        <v>484</v>
      </c>
      <c r="C37" s="169" t="s">
        <v>484</v>
      </c>
      <c r="E37" s="169" t="s">
        <v>484</v>
      </c>
    </row>
    <row r="38" spans="1:5" x14ac:dyDescent="0.25">
      <c r="A38" t="str">
        <f>CONCATENATE("z:",'US MTM - Calculation (Regular)'!$BT$4,"TRS")</f>
        <v>z:TPeterTRS</v>
      </c>
      <c r="C38" s="169" t="str">
        <f>CONCATENATE("z:",'US MTM - Calculation (Regular)'!$BT$4,"TRS")</f>
        <v>z:TPeterTRS</v>
      </c>
      <c r="E38" s="169" t="str">
        <f>CONCATENATE("z:",'US MTM - Calculation (Regular)'!$BT$4,"TRS")</f>
        <v>z:TPeterTRS</v>
      </c>
    </row>
    <row r="39" spans="1:5" x14ac:dyDescent="0.25">
      <c r="A39" t="s">
        <v>485</v>
      </c>
      <c r="C39" s="169" t="s">
        <v>485</v>
      </c>
      <c r="E39" s="169" t="s">
        <v>485</v>
      </c>
    </row>
    <row r="40" spans="1:5" x14ac:dyDescent="0.25">
      <c r="A40" t="str">
        <f>CONCATENATE("s:",'US MTM - Calculation (Regular)'!$AI$1)</f>
        <v>s:</v>
      </c>
      <c r="C40" s="169" t="str">
        <f>CONCATENATE("s:",'US MTM - Calculation (Regular)'!$AI$1)</f>
        <v>s:</v>
      </c>
      <c r="E40" s="169" t="str">
        <f>CONCATENATE("s:",'US MTM - Calculation (Regular)'!$AI$1)</f>
        <v>s:</v>
      </c>
    </row>
    <row r="41" spans="1:5" ht="15.75" thickBot="1" x14ac:dyDescent="0.3">
      <c r="A41" t="s">
        <v>489</v>
      </c>
      <c r="C41" s="169" t="s">
        <v>489</v>
      </c>
      <c r="E41" s="169" t="s">
        <v>489</v>
      </c>
    </row>
    <row r="42" spans="1:5" ht="15.75" thickBot="1" x14ac:dyDescent="0.3">
      <c r="A42" t="str">
        <f>CONCATENATE("q:",IF($B$42="q:2",2,1))</f>
        <v>q:1</v>
      </c>
      <c r="B42" s="192"/>
      <c r="C42" s="169" t="str">
        <f>CONCATENATE("q:",IF($B$42="q:2",2,1))</f>
        <v>q:1</v>
      </c>
      <c r="E42" s="169" t="str">
        <f>CONCATENATE("q:",IF($B$42="q:2",2,1))</f>
        <v>q:1</v>
      </c>
    </row>
    <row r="43" spans="1:5" x14ac:dyDescent="0.25">
      <c r="A43" t="s">
        <v>490</v>
      </c>
      <c r="C43" s="169" t="s">
        <v>490</v>
      </c>
      <c r="E43" s="169" t="s">
        <v>490</v>
      </c>
    </row>
    <row r="44" spans="1:5" x14ac:dyDescent="0.25">
      <c r="A44" t="s">
        <v>590</v>
      </c>
      <c r="C44" s="169" t="s">
        <v>500</v>
      </c>
      <c r="E44" s="169" t="s">
        <v>1270</v>
      </c>
    </row>
    <row r="45" spans="1:5" x14ac:dyDescent="0.25">
      <c r="A45" t="s">
        <v>491</v>
      </c>
      <c r="C45" s="169" t="s">
        <v>491</v>
      </c>
      <c r="E45" s="169" t="s">
        <v>491</v>
      </c>
    </row>
    <row r="46" spans="1:5" x14ac:dyDescent="0.25">
      <c r="A46" t="str">
        <f>IF('US MTM - Calculation (Regular)'!$AK10="","",CONCATENATE("1:",'US MTM - Calculation (Regular)'!$AJ10))</f>
        <v/>
      </c>
      <c r="C46" s="169" t="str">
        <f>IF('US MTM - Calculation (Regular)'!$AK10="","",CONCATENATE("1:",'US MTM - Calculation (Regular)'!$AJ10))</f>
        <v/>
      </c>
      <c r="E46" s="169" t="str">
        <f>IF('US MTM - Calculation (Regular)'!$AK10="","",CONCATENATE("1:",'US MTM - Calculation (Regular)'!$AJ10))</f>
        <v/>
      </c>
    </row>
    <row r="47" spans="1:5" x14ac:dyDescent="0.25">
      <c r="A47" s="169" t="str">
        <f>IF('US MTM - Calculation (Regular)'!$AK11="","",CONCATENATE("1:",'US MTM - Calculation (Regular)'!$AJ11))</f>
        <v/>
      </c>
      <c r="C47" s="169" t="str">
        <f>IF('US MTM - Calculation (Regular)'!$AK11="","",CONCATENATE("1:",'US MTM - Calculation (Regular)'!$AJ11))</f>
        <v/>
      </c>
      <c r="E47" s="169" t="str">
        <f>IF('US MTM - Calculation (Regular)'!$AK11="","",CONCATENATE("1:",'US MTM - Calculation (Regular)'!$AJ11))</f>
        <v/>
      </c>
    </row>
    <row r="48" spans="1:5" x14ac:dyDescent="0.25">
      <c r="A48" s="169" t="str">
        <f>IF('US MTM - Calculation (Regular)'!$AK12="","",CONCATENATE("1:",'US MTM - Calculation (Regular)'!$AJ12))</f>
        <v/>
      </c>
      <c r="C48" s="169" t="str">
        <f>IF('US MTM - Calculation (Regular)'!$AK12="","",CONCATENATE("1:",'US MTM - Calculation (Regular)'!$AJ12))</f>
        <v/>
      </c>
      <c r="E48" s="169" t="str">
        <f>IF('US MTM - Calculation (Regular)'!$AK12="","",CONCATENATE("1:",'US MTM - Calculation (Regular)'!$AJ12))</f>
        <v/>
      </c>
    </row>
    <row r="49" spans="1:5" x14ac:dyDescent="0.25">
      <c r="A49" s="169" t="str">
        <f>IF('US MTM - Calculation (Regular)'!$AK13="","",CONCATENATE("1:",'US MTM - Calculation (Regular)'!$AJ13))</f>
        <v/>
      </c>
      <c r="C49" s="169" t="str">
        <f>IF('US MTM - Calculation (Regular)'!$AK13="","",CONCATENATE("1:",'US MTM - Calculation (Regular)'!$AJ13))</f>
        <v/>
      </c>
      <c r="E49" s="169" t="str">
        <f>IF('US MTM - Calculation (Regular)'!$AK13="","",CONCATENATE("1:",'US MTM - Calculation (Regular)'!$AJ13))</f>
        <v/>
      </c>
    </row>
    <row r="50" spans="1:5" x14ac:dyDescent="0.25">
      <c r="A50" s="169" t="str">
        <f>IF('US MTM - Calculation (Regular)'!$AK14="","",CONCATENATE("1:",'US MTM - Calculation (Regular)'!$AJ14))</f>
        <v/>
      </c>
      <c r="C50" s="169" t="str">
        <f>IF('US MTM - Calculation (Regular)'!$AK14="","",CONCATENATE("1:",'US MTM - Calculation (Regular)'!$AJ14))</f>
        <v/>
      </c>
      <c r="E50" s="169" t="str">
        <f>IF('US MTM - Calculation (Regular)'!$AK14="","",CONCATENATE("1:",'US MTM - Calculation (Regular)'!$AJ14))</f>
        <v/>
      </c>
    </row>
    <row r="51" spans="1:5" x14ac:dyDescent="0.25">
      <c r="A51" s="169" t="str">
        <f>IF('US MTM - Calculation (Regular)'!$AK15="","",CONCATENATE("1:",'US MTM - Calculation (Regular)'!$AJ15))</f>
        <v/>
      </c>
      <c r="C51" s="169" t="str">
        <f>IF('US MTM - Calculation (Regular)'!$AK15="","",CONCATENATE("1:",'US MTM - Calculation (Regular)'!$AJ15))</f>
        <v/>
      </c>
      <c r="E51" s="169" t="str">
        <f>IF('US MTM - Calculation (Regular)'!$AK15="","",CONCATENATE("1:",'US MTM - Calculation (Regular)'!$AJ15))</f>
        <v/>
      </c>
    </row>
    <row r="52" spans="1:5" x14ac:dyDescent="0.25">
      <c r="A52" s="169" t="str">
        <f>IF('US MTM - Calculation (Regular)'!$AK16="","",CONCATENATE("1:",'US MTM - Calculation (Regular)'!$AJ16))</f>
        <v/>
      </c>
      <c r="C52" s="169" t="str">
        <f>IF('US MTM - Calculation (Regular)'!$AK16="","",CONCATENATE("1:",'US MTM - Calculation (Regular)'!$AJ16))</f>
        <v/>
      </c>
      <c r="E52" s="169" t="str">
        <f>IF('US MTM - Calculation (Regular)'!$AK16="","",CONCATENATE("1:",'US MTM - Calculation (Regular)'!$AJ16))</f>
        <v/>
      </c>
    </row>
    <row r="53" spans="1:5" x14ac:dyDescent="0.25">
      <c r="A53" s="169" t="str">
        <f>IF('US MTM - Calculation (Regular)'!$AK17="","",CONCATENATE("1:",'US MTM - Calculation (Regular)'!$AJ17))</f>
        <v/>
      </c>
      <c r="C53" s="169" t="str">
        <f>IF('US MTM - Calculation (Regular)'!$AK17="","",CONCATENATE("1:",'US MTM - Calculation (Regular)'!$AJ17))</f>
        <v/>
      </c>
      <c r="E53" s="169" t="str">
        <f>IF('US MTM - Calculation (Regular)'!$AK17="","",CONCATENATE("1:",'US MTM - Calculation (Regular)'!$AJ17))</f>
        <v/>
      </c>
    </row>
    <row r="54" spans="1:5" x14ac:dyDescent="0.25">
      <c r="A54" s="169" t="str">
        <f>IF('US MTM - Calculation (Regular)'!$AK18="","",CONCATENATE("1:",'US MTM - Calculation (Regular)'!$AJ18))</f>
        <v/>
      </c>
      <c r="C54" s="169" t="str">
        <f>IF('US MTM - Calculation (Regular)'!$AK18="","",CONCATENATE("1:",'US MTM - Calculation (Regular)'!$AJ18))</f>
        <v/>
      </c>
      <c r="E54" s="169" t="str">
        <f>IF('US MTM - Calculation (Regular)'!$AK18="","",CONCATENATE("1:",'US MTM - Calculation (Regular)'!$AJ18))</f>
        <v/>
      </c>
    </row>
    <row r="55" spans="1:5" x14ac:dyDescent="0.25">
      <c r="A55" s="169" t="str">
        <f>IF('US MTM - Calculation (Regular)'!$AK19="","",CONCATENATE("1:",'US MTM - Calculation (Regular)'!$AJ19))</f>
        <v/>
      </c>
      <c r="C55" s="169" t="str">
        <f>IF('US MTM - Calculation (Regular)'!$AK19="","",CONCATENATE("1:",'US MTM - Calculation (Regular)'!$AJ19))</f>
        <v/>
      </c>
      <c r="E55" s="169" t="str">
        <f>IF('US MTM - Calculation (Regular)'!$AK19="","",CONCATENATE("1:",'US MTM - Calculation (Regular)'!$AJ19))</f>
        <v/>
      </c>
    </row>
    <row r="56" spans="1:5" x14ac:dyDescent="0.25">
      <c r="A56" s="169" t="str">
        <f>IF('US MTM - Calculation (Regular)'!$AK20="","",CONCATENATE("1:",'US MTM - Calculation (Regular)'!$AJ20))</f>
        <v/>
      </c>
      <c r="C56" s="169" t="str">
        <f>IF('US MTM - Calculation (Regular)'!$AK20="","",CONCATENATE("1:",'US MTM - Calculation (Regular)'!$AJ20))</f>
        <v/>
      </c>
      <c r="E56" s="169" t="str">
        <f>IF('US MTM - Calculation (Regular)'!$AK20="","",CONCATENATE("1:",'US MTM - Calculation (Regular)'!$AJ20))</f>
        <v/>
      </c>
    </row>
    <row r="57" spans="1:5" x14ac:dyDescent="0.25">
      <c r="A57" s="169" t="str">
        <f>IF('US MTM - Calculation (Regular)'!$AK21="","",CONCATENATE("1:",'US MTM - Calculation (Regular)'!$AJ21))</f>
        <v/>
      </c>
      <c r="C57" s="169" t="str">
        <f>IF('US MTM - Calculation (Regular)'!$AK21="","",CONCATENATE("1:",'US MTM - Calculation (Regular)'!$AJ21))</f>
        <v/>
      </c>
      <c r="E57" s="169" t="str">
        <f>IF('US MTM - Calculation (Regular)'!$AK21="","",CONCATENATE("1:",'US MTM - Calculation (Regular)'!$AJ21))</f>
        <v/>
      </c>
    </row>
    <row r="58" spans="1:5" x14ac:dyDescent="0.25">
      <c r="A58" s="169" t="str">
        <f>IF('US MTM - Calculation (Regular)'!$AK22="","",CONCATENATE("1:",'US MTM - Calculation (Regular)'!$AJ22))</f>
        <v/>
      </c>
      <c r="C58" s="169" t="str">
        <f>IF('US MTM - Calculation (Regular)'!$AK22="","",CONCATENATE("1:",'US MTM - Calculation (Regular)'!$AJ22))</f>
        <v/>
      </c>
      <c r="E58" s="169" t="str">
        <f>IF('US MTM - Calculation (Regular)'!$AK22="","",CONCATENATE("1:",'US MTM - Calculation (Regular)'!$AJ22))</f>
        <v/>
      </c>
    </row>
    <row r="59" spans="1:5" x14ac:dyDescent="0.25">
      <c r="A59" s="169" t="str">
        <f>IF('US MTM - Calculation (Regular)'!$AK23="","",CONCATENATE("1:",'US MTM - Calculation (Regular)'!$AJ23))</f>
        <v/>
      </c>
      <c r="C59" s="169" t="str">
        <f>IF('US MTM - Calculation (Regular)'!$AK23="","",CONCATENATE("1:",'US MTM - Calculation (Regular)'!$AJ23))</f>
        <v/>
      </c>
      <c r="E59" s="169" t="str">
        <f>IF('US MTM - Calculation (Regular)'!$AK23="","",CONCATENATE("1:",'US MTM - Calculation (Regular)'!$AJ23))</f>
        <v/>
      </c>
    </row>
    <row r="60" spans="1:5" x14ac:dyDescent="0.25">
      <c r="A60" s="169" t="str">
        <f>IF('US MTM - Calculation (Regular)'!$AK24="","",CONCATENATE("1:",'US MTM - Calculation (Regular)'!$AJ24))</f>
        <v/>
      </c>
      <c r="C60" s="169" t="str">
        <f>IF('US MTM - Calculation (Regular)'!$AK24="","",CONCATENATE("1:",'US MTM - Calculation (Regular)'!$AJ24))</f>
        <v/>
      </c>
      <c r="E60" s="169" t="str">
        <f>IF('US MTM - Calculation (Regular)'!$AK24="","",CONCATENATE("1:",'US MTM - Calculation (Regular)'!$AJ24))</f>
        <v/>
      </c>
    </row>
    <row r="61" spans="1:5" x14ac:dyDescent="0.25">
      <c r="A61" s="169" t="str">
        <f>IF('US MTM - Calculation (Regular)'!$AK25="","",CONCATENATE("1:",'US MTM - Calculation (Regular)'!$AJ25))</f>
        <v/>
      </c>
      <c r="C61" s="169" t="str">
        <f>IF('US MTM - Calculation (Regular)'!$AK25="","",CONCATENATE("1:",'US MTM - Calculation (Regular)'!$AJ25))</f>
        <v/>
      </c>
      <c r="E61" s="169" t="str">
        <f>IF('US MTM - Calculation (Regular)'!$AK25="","",CONCATENATE("1:",'US MTM - Calculation (Regular)'!$AJ25))</f>
        <v/>
      </c>
    </row>
    <row r="62" spans="1:5" x14ac:dyDescent="0.25">
      <c r="A62" s="169" t="str">
        <f>IF('US MTM - Calculation (Regular)'!$AK26="","",CONCATENATE("1:",'US MTM - Calculation (Regular)'!$AJ26))</f>
        <v/>
      </c>
      <c r="C62" s="169" t="str">
        <f>IF('US MTM - Calculation (Regular)'!$AK26="","",CONCATENATE("1:",'US MTM - Calculation (Regular)'!$AJ26))</f>
        <v/>
      </c>
      <c r="E62" s="169" t="str">
        <f>IF('US MTM - Calculation (Regular)'!$AK26="","",CONCATENATE("1:",'US MTM - Calculation (Regular)'!$AJ26))</f>
        <v/>
      </c>
    </row>
    <row r="63" spans="1:5" x14ac:dyDescent="0.25">
      <c r="A63" s="169" t="str">
        <f>IF('US MTM - Calculation (Regular)'!$AK27="","",CONCATENATE("1:",'US MTM - Calculation (Regular)'!$AJ27))</f>
        <v/>
      </c>
      <c r="C63" s="169" t="str">
        <f>IF('US MTM - Calculation (Regular)'!$AK27="","",CONCATENATE("1:",'US MTM - Calculation (Regular)'!$AJ27))</f>
        <v/>
      </c>
      <c r="E63" s="169" t="str">
        <f>IF('US MTM - Calculation (Regular)'!$AK27="","",CONCATENATE("1:",'US MTM - Calculation (Regular)'!$AJ27))</f>
        <v/>
      </c>
    </row>
    <row r="64" spans="1:5" x14ac:dyDescent="0.25">
      <c r="A64" s="169" t="str">
        <f>IF('US MTM - Calculation (Regular)'!$AK28="","",CONCATENATE("1:",'US MTM - Calculation (Regular)'!$AJ28))</f>
        <v/>
      </c>
      <c r="C64" s="169" t="str">
        <f>IF('US MTM - Calculation (Regular)'!$AK28="","",CONCATENATE("1:",'US MTM - Calculation (Regular)'!$AJ28))</f>
        <v/>
      </c>
      <c r="E64" s="169" t="str">
        <f>IF('US MTM - Calculation (Regular)'!$AK28="","",CONCATENATE("1:",'US MTM - Calculation (Regular)'!$AJ28))</f>
        <v/>
      </c>
    </row>
    <row r="65" spans="1:5" x14ac:dyDescent="0.25">
      <c r="A65" s="169" t="str">
        <f>IF('US MTM - Calculation (Regular)'!$AK29="","",CONCATENATE("1:",'US MTM - Calculation (Regular)'!$AJ29))</f>
        <v/>
      </c>
      <c r="C65" s="169" t="str">
        <f>IF('US MTM - Calculation (Regular)'!$AK29="","",CONCATENATE("1:",'US MTM - Calculation (Regular)'!$AJ29))</f>
        <v/>
      </c>
      <c r="E65" s="169" t="str">
        <f>IF('US MTM - Calculation (Regular)'!$AK29="","",CONCATENATE("1:",'US MTM - Calculation (Regular)'!$AJ29))</f>
        <v/>
      </c>
    </row>
    <row r="66" spans="1:5" x14ac:dyDescent="0.25">
      <c r="A66" s="169" t="str">
        <f>IF('US MTM - Calculation (Regular)'!$AK30="","",CONCATENATE("1:",'US MTM - Calculation (Regular)'!$AJ30))</f>
        <v/>
      </c>
      <c r="C66" s="169" t="str">
        <f>IF('US MTM - Calculation (Regular)'!$AK30="","",CONCATENATE("1:",'US MTM - Calculation (Regular)'!$AJ30))</f>
        <v/>
      </c>
      <c r="E66" s="169" t="str">
        <f>IF('US MTM - Calculation (Regular)'!$AK30="","",CONCATENATE("1:",'US MTM - Calculation (Regular)'!$AJ30))</f>
        <v/>
      </c>
    </row>
    <row r="67" spans="1:5" x14ac:dyDescent="0.25">
      <c r="A67" s="169" t="str">
        <f>IF('US MTM - Calculation (Regular)'!$AK31="","",CONCATENATE("1:",'US MTM - Calculation (Regular)'!$AJ31))</f>
        <v/>
      </c>
      <c r="C67" s="169" t="str">
        <f>IF('US MTM - Calculation (Regular)'!$AK31="","",CONCATENATE("1:",'US MTM - Calculation (Regular)'!$AJ31))</f>
        <v/>
      </c>
      <c r="E67" s="169" t="str">
        <f>IF('US MTM - Calculation (Regular)'!$AK31="","",CONCATENATE("1:",'US MTM - Calculation (Regular)'!$AJ31))</f>
        <v/>
      </c>
    </row>
    <row r="68" spans="1:5" x14ac:dyDescent="0.25">
      <c r="A68" s="169" t="str">
        <f>IF('US MTM - Calculation (Regular)'!$AK32="","",CONCATENATE("1:",'US MTM - Calculation (Regular)'!$AJ32))</f>
        <v/>
      </c>
      <c r="C68" s="169" t="str">
        <f>IF('US MTM - Calculation (Regular)'!$AK32="","",CONCATENATE("1:",'US MTM - Calculation (Regular)'!$AJ32))</f>
        <v/>
      </c>
      <c r="E68" s="169" t="str">
        <f>IF('US MTM - Calculation (Regular)'!$AK32="","",CONCATENATE("1:",'US MTM - Calculation (Regular)'!$AJ32))</f>
        <v/>
      </c>
    </row>
    <row r="69" spans="1:5" x14ac:dyDescent="0.25">
      <c r="A69" s="169" t="str">
        <f>IF('US MTM - Calculation (Regular)'!$AK33="","",CONCATENATE("1:",'US MTM - Calculation (Regular)'!$AJ33))</f>
        <v/>
      </c>
      <c r="C69" s="169" t="str">
        <f>IF('US MTM - Calculation (Regular)'!$AK33="","",CONCATENATE("1:",'US MTM - Calculation (Regular)'!$AJ33))</f>
        <v/>
      </c>
      <c r="E69" s="169" t="str">
        <f>IF('US MTM - Calculation (Regular)'!$AK33="","",CONCATENATE("1:",'US MTM - Calculation (Regular)'!$AJ33))</f>
        <v/>
      </c>
    </row>
    <row r="70" spans="1:5" x14ac:dyDescent="0.25">
      <c r="A70" s="169" t="str">
        <f>IF('US MTM - Calculation (Regular)'!$AK34="","",CONCATENATE("1:",'US MTM - Calculation (Regular)'!$AJ34))</f>
        <v/>
      </c>
      <c r="C70" s="169" t="str">
        <f>IF('US MTM - Calculation (Regular)'!$AK34="","",CONCATENATE("1:",'US MTM - Calculation (Regular)'!$AJ34))</f>
        <v/>
      </c>
      <c r="E70" s="169" t="str">
        <f>IF('US MTM - Calculation (Regular)'!$AK34="","",CONCATENATE("1:",'US MTM - Calculation (Regular)'!$AJ34))</f>
        <v/>
      </c>
    </row>
    <row r="71" spans="1:5" x14ac:dyDescent="0.25">
      <c r="A71" s="169" t="str">
        <f>IF('US MTM - Calculation (Regular)'!$AK35="","",CONCATENATE("1:",'US MTM - Calculation (Regular)'!$AJ35))</f>
        <v/>
      </c>
      <c r="C71" s="169" t="str">
        <f>IF('US MTM - Calculation (Regular)'!$AK35="","",CONCATENATE("1:",'US MTM - Calculation (Regular)'!$AJ35))</f>
        <v/>
      </c>
      <c r="E71" s="169" t="str">
        <f>IF('US MTM - Calculation (Regular)'!$AK35="","",CONCATENATE("1:",'US MTM - Calculation (Regular)'!$AJ35))</f>
        <v/>
      </c>
    </row>
    <row r="72" spans="1:5" x14ac:dyDescent="0.25">
      <c r="A72" s="169" t="str">
        <f>IF('US MTM - Calculation (Regular)'!$AK36="","",CONCATENATE("1:",'US MTM - Calculation (Regular)'!$AJ36))</f>
        <v/>
      </c>
      <c r="C72" s="169" t="str">
        <f>IF('US MTM - Calculation (Regular)'!$AK36="","",CONCATENATE("1:",'US MTM - Calculation (Regular)'!$AJ36))</f>
        <v/>
      </c>
      <c r="E72" s="169" t="str">
        <f>IF('US MTM - Calculation (Regular)'!$AK36="","",CONCATENATE("1:",'US MTM - Calculation (Regular)'!$AJ36))</f>
        <v/>
      </c>
    </row>
    <row r="73" spans="1:5" x14ac:dyDescent="0.25">
      <c r="A73" s="169" t="str">
        <f>IF('US MTM - Calculation (Regular)'!$AK37="","",CONCATENATE("1:",'US MTM - Calculation (Regular)'!$AJ37))</f>
        <v/>
      </c>
      <c r="C73" s="169" t="str">
        <f>IF('US MTM - Calculation (Regular)'!$AK37="","",CONCATENATE("1:",'US MTM - Calculation (Regular)'!$AJ37))</f>
        <v/>
      </c>
      <c r="E73" s="169" t="str">
        <f>IF('US MTM - Calculation (Regular)'!$AK37="","",CONCATENATE("1:",'US MTM - Calculation (Regular)'!$AJ37))</f>
        <v/>
      </c>
    </row>
    <row r="74" spans="1:5" x14ac:dyDescent="0.25">
      <c r="A74" s="169" t="str">
        <f>IF('US MTM - Calculation (Regular)'!$AK38="","",CONCATENATE("1:",'US MTM - Calculation (Regular)'!$AJ38))</f>
        <v/>
      </c>
      <c r="C74" s="169" t="str">
        <f>IF('US MTM - Calculation (Regular)'!$AK38="","",CONCATENATE("1:",'US MTM - Calculation (Regular)'!$AJ38))</f>
        <v/>
      </c>
      <c r="E74" s="169" t="str">
        <f>IF('US MTM - Calculation (Regular)'!$AK38="","",CONCATENATE("1:",'US MTM - Calculation (Regular)'!$AJ38))</f>
        <v/>
      </c>
    </row>
    <row r="75" spans="1:5" x14ac:dyDescent="0.25">
      <c r="A75" s="169" t="str">
        <f>IF('US MTM - Calculation (Regular)'!$AK39="","",CONCATENATE("1:",'US MTM - Calculation (Regular)'!$AJ39))</f>
        <v/>
      </c>
      <c r="C75" s="169" t="str">
        <f>IF('US MTM - Calculation (Regular)'!$AK39="","",CONCATENATE("1:",'US MTM - Calculation (Regular)'!$AJ39))</f>
        <v/>
      </c>
      <c r="E75" s="169" t="str">
        <f>IF('US MTM - Calculation (Regular)'!$AK39="","",CONCATENATE("1:",'US MTM - Calculation (Regular)'!$AJ39))</f>
        <v/>
      </c>
    </row>
    <row r="76" spans="1:5" x14ac:dyDescent="0.25">
      <c r="A76" s="169" t="str">
        <f>IF('US MTM - Calculation (Regular)'!$AK40="","",CONCATENATE("1:",'US MTM - Calculation (Regular)'!$AJ40))</f>
        <v/>
      </c>
      <c r="C76" s="169" t="str">
        <f>IF('US MTM - Calculation (Regular)'!$AK40="","",CONCATENATE("1:",'US MTM - Calculation (Regular)'!$AJ40))</f>
        <v/>
      </c>
      <c r="E76" s="169" t="str">
        <f>IF('US MTM - Calculation (Regular)'!$AK40="","",CONCATENATE("1:",'US MTM - Calculation (Regular)'!$AJ40))</f>
        <v/>
      </c>
    </row>
    <row r="77" spans="1:5" x14ac:dyDescent="0.25">
      <c r="A77" s="169" t="str">
        <f>IF('US MTM - Calculation (Regular)'!$AK41="","",CONCATENATE("1:",'US MTM - Calculation (Regular)'!$AJ41))</f>
        <v/>
      </c>
      <c r="C77" s="169" t="str">
        <f>IF('US MTM - Calculation (Regular)'!$AK41="","",CONCATENATE("1:",'US MTM - Calculation (Regular)'!$AJ41))</f>
        <v/>
      </c>
      <c r="E77" s="169" t="str">
        <f>IF('US MTM - Calculation (Regular)'!$AK41="","",CONCATENATE("1:",'US MTM - Calculation (Regular)'!$AJ41))</f>
        <v/>
      </c>
    </row>
    <row r="78" spans="1:5" x14ac:dyDescent="0.25">
      <c r="A78" s="169" t="str">
        <f>IF('US MTM - Calculation (Regular)'!$AK42="","",CONCATENATE("1:",'US MTM - Calculation (Regular)'!$AJ42))</f>
        <v/>
      </c>
      <c r="C78" s="169" t="str">
        <f>IF('US MTM - Calculation (Regular)'!$AK42="","",CONCATENATE("1:",'US MTM - Calculation (Regular)'!$AJ42))</f>
        <v/>
      </c>
      <c r="E78" s="169" t="str">
        <f>IF('US MTM - Calculation (Regular)'!$AK42="","",CONCATENATE("1:",'US MTM - Calculation (Regular)'!$AJ42))</f>
        <v/>
      </c>
    </row>
    <row r="79" spans="1:5" x14ac:dyDescent="0.25">
      <c r="A79" s="169" t="str">
        <f>IF('US MTM - Calculation (Regular)'!$AK43="","",CONCATENATE("1:",'US MTM - Calculation (Regular)'!$AJ43))</f>
        <v/>
      </c>
      <c r="C79" s="169" t="str">
        <f>IF('US MTM - Calculation (Regular)'!$AK43="","",CONCATENATE("1:",'US MTM - Calculation (Regular)'!$AJ43))</f>
        <v/>
      </c>
      <c r="E79" s="169" t="str">
        <f>IF('US MTM - Calculation (Regular)'!$AK43="","",CONCATENATE("1:",'US MTM - Calculation (Regular)'!$AJ43))</f>
        <v/>
      </c>
    </row>
    <row r="80" spans="1:5" x14ac:dyDescent="0.25">
      <c r="A80" s="169" t="str">
        <f>IF('US MTM - Calculation (Regular)'!$AK44="","",CONCATENATE("1:",'US MTM - Calculation (Regular)'!$AJ44))</f>
        <v/>
      </c>
      <c r="C80" s="169" t="str">
        <f>IF('US MTM - Calculation (Regular)'!$AK44="","",CONCATENATE("1:",'US MTM - Calculation (Regular)'!$AJ44))</f>
        <v/>
      </c>
      <c r="E80" s="169" t="str">
        <f>IF('US MTM - Calculation (Regular)'!$AK44="","",CONCATENATE("1:",'US MTM - Calculation (Regular)'!$AJ44))</f>
        <v/>
      </c>
    </row>
    <row r="81" spans="1:5" x14ac:dyDescent="0.25">
      <c r="A81" s="169" t="str">
        <f>IF('US MTM - Calculation (Regular)'!$AK45="","",CONCATENATE("1:",'US MTM - Calculation (Regular)'!$AJ45))</f>
        <v/>
      </c>
      <c r="C81" s="169" t="str">
        <f>IF('US MTM - Calculation (Regular)'!$AK45="","",CONCATENATE("1:",'US MTM - Calculation (Regular)'!$AJ45))</f>
        <v/>
      </c>
      <c r="E81" s="169" t="str">
        <f>IF('US MTM - Calculation (Regular)'!$AK45="","",CONCATENATE("1:",'US MTM - Calculation (Regular)'!$AJ45))</f>
        <v/>
      </c>
    </row>
    <row r="82" spans="1:5" x14ac:dyDescent="0.25">
      <c r="A82" s="169" t="str">
        <f>IF('US MTM - Calculation (Regular)'!$AK46="","",CONCATENATE("1:",'US MTM - Calculation (Regular)'!$AJ46))</f>
        <v/>
      </c>
      <c r="C82" s="169" t="str">
        <f>IF('US MTM - Calculation (Regular)'!$AK46="","",CONCATENATE("1:",'US MTM - Calculation (Regular)'!$AJ46))</f>
        <v/>
      </c>
      <c r="E82" s="169" t="str">
        <f>IF('US MTM - Calculation (Regular)'!$AK46="","",CONCATENATE("1:",'US MTM - Calculation (Regular)'!$AJ46))</f>
        <v/>
      </c>
    </row>
    <row r="83" spans="1:5" x14ac:dyDescent="0.25">
      <c r="A83" s="169" t="str">
        <f>IF('US MTM - Calculation (Regular)'!$AK47="","",CONCATENATE("1:",'US MTM - Calculation (Regular)'!$AJ47))</f>
        <v/>
      </c>
      <c r="C83" s="169" t="str">
        <f>IF('US MTM - Calculation (Regular)'!$AK47="","",CONCATENATE("1:",'US MTM - Calculation (Regular)'!$AJ47))</f>
        <v/>
      </c>
      <c r="E83" s="169" t="str">
        <f>IF('US MTM - Calculation (Regular)'!$AK47="","",CONCATENATE("1:",'US MTM - Calculation (Regular)'!$AJ47))</f>
        <v/>
      </c>
    </row>
    <row r="84" spans="1:5" x14ac:dyDescent="0.25">
      <c r="A84" s="169" t="str">
        <f>IF('US MTM - Calculation (Regular)'!$AK48="","",CONCATENATE("1:",'US MTM - Calculation (Regular)'!$AJ48))</f>
        <v/>
      </c>
      <c r="C84" s="169" t="str">
        <f>IF('US MTM - Calculation (Regular)'!$AK48="","",CONCATENATE("1:",'US MTM - Calculation (Regular)'!$AJ48))</f>
        <v/>
      </c>
      <c r="E84" s="169" t="str">
        <f>IF('US MTM - Calculation (Regular)'!$AK48="","",CONCATENATE("1:",'US MTM - Calculation (Regular)'!$AJ48))</f>
        <v/>
      </c>
    </row>
    <row r="85" spans="1:5" x14ac:dyDescent="0.25">
      <c r="A85" s="169" t="str">
        <f>IF('US MTM - Calculation (Regular)'!$AK49="","",CONCATENATE("1:",'US MTM - Calculation (Regular)'!$AJ49))</f>
        <v/>
      </c>
      <c r="C85" s="169" t="str">
        <f>IF('US MTM - Calculation (Regular)'!$AK49="","",CONCATENATE("1:",'US MTM - Calculation (Regular)'!$AJ49))</f>
        <v/>
      </c>
      <c r="E85" s="169" t="str">
        <f>IF('US MTM - Calculation (Regular)'!$AK49="","",CONCATENATE("1:",'US MTM - Calculation (Regular)'!$AJ49))</f>
        <v/>
      </c>
    </row>
    <row r="86" spans="1:5" x14ac:dyDescent="0.25">
      <c r="A86" s="169" t="str">
        <f>IF('US MTM - Calculation (Regular)'!$AK50="","",CONCATENATE("1:",'US MTM - Calculation (Regular)'!$AJ50))</f>
        <v/>
      </c>
      <c r="C86" s="169" t="str">
        <f>IF('US MTM - Calculation (Regular)'!$AK50="","",CONCATENATE("1:",'US MTM - Calculation (Regular)'!$AJ50))</f>
        <v/>
      </c>
      <c r="E86" s="169" t="str">
        <f>IF('US MTM - Calculation (Regular)'!$AK50="","",CONCATENATE("1:",'US MTM - Calculation (Regular)'!$AJ50))</f>
        <v/>
      </c>
    </row>
    <row r="87" spans="1:5" x14ac:dyDescent="0.25">
      <c r="A87" s="169" t="str">
        <f>IF('US MTM - Calculation (Regular)'!$AK55="","",CONCATENATE("1:",'US MTM - Calculation (Regular)'!$AJ55))</f>
        <v/>
      </c>
      <c r="C87" s="169" t="str">
        <f>IF('US MTM - Calculation (Regular)'!$AK55="","",CONCATENATE("1:",'US MTM - Calculation (Regular)'!$AJ55))</f>
        <v/>
      </c>
      <c r="E87" s="169" t="str">
        <f>IF('US MTM - Calculation (Regular)'!$AK55="","",CONCATENATE("1:",'US MTM - Calculation (Regular)'!$AJ55))</f>
        <v/>
      </c>
    </row>
    <row r="88" spans="1:5" x14ac:dyDescent="0.25">
      <c r="A88" s="169" t="str">
        <f>IF('US MTM - Calculation (Regular)'!$AK56="","",CONCATENATE("1:",'US MTM - Calculation (Regular)'!$AJ56))</f>
        <v/>
      </c>
      <c r="C88" s="169" t="str">
        <f>IF('US MTM - Calculation (Regular)'!$AK56="","",CONCATENATE("1:",'US MTM - Calculation (Regular)'!$AJ56))</f>
        <v/>
      </c>
      <c r="E88" s="169" t="str">
        <f>IF('US MTM - Calculation (Regular)'!$AK56="","",CONCATENATE("1:",'US MTM - Calculation (Regular)'!$AJ56))</f>
        <v/>
      </c>
    </row>
    <row r="89" spans="1:5" x14ac:dyDescent="0.25">
      <c r="A89" s="169" t="str">
        <f>IF('US MTM - Calculation (Regular)'!$AK57="","",CONCATENATE("1:",'US MTM - Calculation (Regular)'!$AJ57))</f>
        <v/>
      </c>
      <c r="C89" s="169" t="str">
        <f>IF('US MTM - Calculation (Regular)'!$AK57="","",CONCATENATE("1:",'US MTM - Calculation (Regular)'!$AJ57))</f>
        <v/>
      </c>
      <c r="E89" s="169" t="str">
        <f>IF('US MTM - Calculation (Regular)'!$AK57="","",CONCATENATE("1:",'US MTM - Calculation (Regular)'!$AJ57))</f>
        <v/>
      </c>
    </row>
    <row r="90" spans="1:5" x14ac:dyDescent="0.25">
      <c r="A90" t="s">
        <v>355</v>
      </c>
      <c r="C90" s="169"/>
      <c r="E90" s="169"/>
    </row>
    <row r="91" spans="1:5" x14ac:dyDescent="0.25">
      <c r="A91" t="s">
        <v>356</v>
      </c>
      <c r="C91" s="169"/>
      <c r="E91" s="169"/>
    </row>
    <row r="92" spans="1:5" x14ac:dyDescent="0.25">
      <c r="A92" t="s">
        <v>355</v>
      </c>
      <c r="C92" s="169"/>
      <c r="E92" s="169"/>
    </row>
    <row r="93" spans="1:5" x14ac:dyDescent="0.25">
      <c r="A93" t="s">
        <v>357</v>
      </c>
      <c r="C93" s="169"/>
      <c r="E93" s="169"/>
    </row>
    <row r="94" spans="1:5" x14ac:dyDescent="0.25">
      <c r="A94" t="s">
        <v>358</v>
      </c>
      <c r="C94" s="169"/>
      <c r="E94" s="169"/>
    </row>
    <row r="95" spans="1:5" x14ac:dyDescent="0.25">
      <c r="A95" t="str">
        <f>CONCATENATE("s:",'US MTM - Calculation (Regular)'!$BT$4,"TRS")</f>
        <v>s:TPeterTRS</v>
      </c>
      <c r="C95" s="169"/>
      <c r="E95" s="169"/>
    </row>
    <row r="96" spans="1:5" x14ac:dyDescent="0.25">
      <c r="A96" t="s">
        <v>359</v>
      </c>
      <c r="C96" s="169"/>
      <c r="E96" s="169"/>
    </row>
    <row r="97" spans="1:5" x14ac:dyDescent="0.25">
      <c r="A97" t="str">
        <f>CONCATENATE("a:",'US MTM - Calculation (Regular)'!$AI$1)</f>
        <v>a:</v>
      </c>
      <c r="C97" s="169"/>
      <c r="E97" s="169"/>
    </row>
    <row r="98" spans="1:5" x14ac:dyDescent="0.25">
      <c r="A98" t="s">
        <v>360</v>
      </c>
      <c r="C98" s="169"/>
      <c r="E98" s="169"/>
    </row>
    <row r="99" spans="1:5" x14ac:dyDescent="0.25">
      <c r="A99" t="str">
        <f>CONCATENATE("o:",'US MTM - Calculation (Regular)'!$AI$1)</f>
        <v>o:</v>
      </c>
      <c r="C99" s="169"/>
      <c r="E99" s="169"/>
    </row>
    <row r="100" spans="1:5" x14ac:dyDescent="0.25">
      <c r="A100" t="s">
        <v>408</v>
      </c>
      <c r="C100" s="169"/>
      <c r="E100" s="169"/>
    </row>
    <row r="101" spans="1:5" x14ac:dyDescent="0.25">
      <c r="A101" t="str">
        <f>CONCATENATE("v:",'Print JKT &amp; TRS (Regular)'!$H$2)</f>
        <v>v:0</v>
      </c>
      <c r="C101" s="169"/>
      <c r="E101" s="169"/>
    </row>
    <row r="102" spans="1:5" x14ac:dyDescent="0.25">
      <c r="A102" t="s">
        <v>409</v>
      </c>
      <c r="C102" s="169"/>
      <c r="E102" s="169"/>
    </row>
    <row r="103" spans="1:5" x14ac:dyDescent="0.25">
      <c r="A103" t="str">
        <f>CONCATENATE("v:",'Print JKT &amp; TRS (Regular)'!$H$3)</f>
        <v>v:0</v>
      </c>
      <c r="C103" s="169"/>
      <c r="E103" s="169"/>
    </row>
    <row r="104" spans="1:5" x14ac:dyDescent="0.25">
      <c r="A104" t="s">
        <v>410</v>
      </c>
      <c r="C104" s="169"/>
      <c r="E104" s="169"/>
    </row>
    <row r="105" spans="1:5" x14ac:dyDescent="0.25">
      <c r="A105" t="str">
        <f>CONCATENATE("v:",'Print JKT &amp; TRS (Regular)'!$H$4)</f>
        <v>v:0</v>
      </c>
      <c r="C105" s="169"/>
      <c r="E105" s="169"/>
    </row>
    <row r="106" spans="1:5" x14ac:dyDescent="0.25">
      <c r="A106" t="s">
        <v>411</v>
      </c>
      <c r="C106" s="169"/>
      <c r="E106" s="169"/>
    </row>
    <row r="107" spans="1:5" x14ac:dyDescent="0.25">
      <c r="A107" t="str">
        <f>CONCATENATE("v:",'Print JKT &amp; TRS (Regular)'!$H$5)</f>
        <v>v:0</v>
      </c>
      <c r="C107" s="169"/>
      <c r="E107" s="169"/>
    </row>
    <row r="108" spans="1:5" x14ac:dyDescent="0.25">
      <c r="A108" t="s">
        <v>412</v>
      </c>
      <c r="C108" s="169"/>
      <c r="E108" s="169"/>
    </row>
    <row r="109" spans="1:5" x14ac:dyDescent="0.25">
      <c r="A109" t="str">
        <f>CONCATENATE("v:",'Print JKT &amp; TRS (Regular)'!$H$6)</f>
        <v>v:0</v>
      </c>
      <c r="C109" s="169"/>
      <c r="E109" s="169"/>
    </row>
    <row r="110" spans="1:5" x14ac:dyDescent="0.25">
      <c r="A110" t="s">
        <v>413</v>
      </c>
      <c r="C110" s="169"/>
      <c r="E110" s="169"/>
    </row>
    <row r="111" spans="1:5" x14ac:dyDescent="0.25">
      <c r="A111" t="str">
        <f>CONCATENATE("v:",'Print JKT &amp; TRS (Regular)'!$H$7)</f>
        <v>v:0</v>
      </c>
      <c r="C111" s="169"/>
      <c r="E111" s="169"/>
    </row>
    <row r="112" spans="1:5" x14ac:dyDescent="0.25">
      <c r="A112" t="s">
        <v>414</v>
      </c>
      <c r="C112" s="169"/>
      <c r="E112" s="169"/>
    </row>
    <row r="113" spans="1:5" x14ac:dyDescent="0.25">
      <c r="A113" t="str">
        <f>CONCATENATE("v:",'Print JKT &amp; TRS (Regular)'!$H$8)</f>
        <v>v:0</v>
      </c>
      <c r="C113" s="169"/>
      <c r="E113" s="169"/>
    </row>
    <row r="114" spans="1:5" x14ac:dyDescent="0.25">
      <c r="A114" t="s">
        <v>415</v>
      </c>
      <c r="C114" s="169"/>
      <c r="E114" s="169"/>
    </row>
    <row r="115" spans="1:5" x14ac:dyDescent="0.25">
      <c r="A115" t="str">
        <f>CONCATENATE("v:",'Print JKT &amp; TRS (Regular)'!$H$9)</f>
        <v>v:0</v>
      </c>
      <c r="C115" s="169"/>
      <c r="E115" s="169"/>
    </row>
    <row r="116" spans="1:5" x14ac:dyDescent="0.25">
      <c r="A116" t="s">
        <v>416</v>
      </c>
      <c r="C116" s="169"/>
      <c r="E116" s="169"/>
    </row>
    <row r="117" spans="1:5" x14ac:dyDescent="0.25">
      <c r="A117" t="str">
        <f>CONCATENATE("v:",'Print JKT &amp; TRS (Regular)'!$H$10)</f>
        <v>v:0</v>
      </c>
      <c r="C117" s="169"/>
      <c r="E117" s="169"/>
    </row>
    <row r="118" spans="1:5" x14ac:dyDescent="0.25">
      <c r="A118" t="s">
        <v>417</v>
      </c>
      <c r="C118" s="169"/>
      <c r="E118" s="169"/>
    </row>
    <row r="119" spans="1:5" x14ac:dyDescent="0.25">
      <c r="A119" t="str">
        <f>CONCATENATE("v:",'Print JKT &amp; TRS (Regular)'!$H$11)</f>
        <v>v:0</v>
      </c>
      <c r="C119" s="169"/>
      <c r="E119" s="169"/>
    </row>
    <row r="120" spans="1:5" x14ac:dyDescent="0.25">
      <c r="A120" t="s">
        <v>418</v>
      </c>
      <c r="C120" s="169"/>
      <c r="E120" s="169"/>
    </row>
    <row r="121" spans="1:5" x14ac:dyDescent="0.25">
      <c r="A121" t="str">
        <f>CONCATENATE("v:",'Print JKT &amp; TRS (Regular)'!$H$12)</f>
        <v>v:0</v>
      </c>
      <c r="C121" s="169"/>
      <c r="E121" s="169"/>
    </row>
    <row r="122" spans="1:5" x14ac:dyDescent="0.25">
      <c r="A122" t="s">
        <v>419</v>
      </c>
      <c r="C122" s="169"/>
      <c r="E122" s="169"/>
    </row>
    <row r="123" spans="1:5" x14ac:dyDescent="0.25">
      <c r="A123" s="170" t="str">
        <f>CONCATENATE("v:",'Print JKT &amp; TRS (Regular)'!$H$13)</f>
        <v>v:0</v>
      </c>
      <c r="C123" s="170"/>
      <c r="E123" s="170"/>
    </row>
    <row r="124" spans="1:5" x14ac:dyDescent="0.25">
      <c r="A124" t="s">
        <v>420</v>
      </c>
      <c r="C124" s="169"/>
      <c r="E124" s="169"/>
    </row>
    <row r="125" spans="1:5" x14ac:dyDescent="0.25">
      <c r="A125" t="str">
        <f>CONCATENATE("v:",'Print JKT &amp; TRS (Regular)'!$H$14)</f>
        <v>v:0</v>
      </c>
      <c r="C125" s="169"/>
      <c r="E125" s="169"/>
    </row>
    <row r="126" spans="1:5" x14ac:dyDescent="0.25">
      <c r="A126" t="s">
        <v>421</v>
      </c>
      <c r="C126" s="169"/>
      <c r="E126" s="169"/>
    </row>
    <row r="127" spans="1:5" x14ac:dyDescent="0.25">
      <c r="A127" t="str">
        <f>CONCATENATE("v:",'Print JKT &amp; TRS (Regular)'!$H$15)</f>
        <v xml:space="preserve">v:TKT PKT RT
BW Slv Lin
</v>
      </c>
      <c r="C127" s="169"/>
      <c r="E127" s="169"/>
    </row>
    <row r="128" spans="1:5" x14ac:dyDescent="0.25">
      <c r="A128" t="s">
        <v>422</v>
      </c>
      <c r="C128" s="169"/>
      <c r="E128" s="169"/>
    </row>
    <row r="129" spans="1:5" x14ac:dyDescent="0.25">
      <c r="A129" t="str">
        <f>CONCATENATE("v:",'Print JKT &amp; TRS (Regular)'!$H$16)</f>
        <v>v:0</v>
      </c>
      <c r="C129" s="169"/>
      <c r="E129" s="169"/>
    </row>
    <row r="130" spans="1:5" x14ac:dyDescent="0.25">
      <c r="A130" t="s">
        <v>423</v>
      </c>
      <c r="C130" s="169"/>
      <c r="E130" s="169"/>
    </row>
    <row r="131" spans="1:5" x14ac:dyDescent="0.25">
      <c r="A131" s="175" t="str">
        <f>CONCATENATE("v:",'Print JKT &amp; TRS (Regular)'!$H$17)</f>
        <v>v:0</v>
      </c>
      <c r="C131" s="175"/>
      <c r="E131" s="175"/>
    </row>
    <row r="132" spans="1:5" x14ac:dyDescent="0.25">
      <c r="A132" t="s">
        <v>424</v>
      </c>
      <c r="C132" s="169"/>
      <c r="E132" s="169"/>
    </row>
    <row r="133" spans="1:5" x14ac:dyDescent="0.25">
      <c r="A133" t="str">
        <f>CONCATENATE("v:",'Print JKT &amp; TRS (Regular)'!$H$18)</f>
        <v>v:</v>
      </c>
      <c r="C133" s="169"/>
      <c r="E133" s="169"/>
    </row>
    <row r="134" spans="1:5" x14ac:dyDescent="0.25">
      <c r="A134" t="s">
        <v>425</v>
      </c>
      <c r="C134" s="169"/>
      <c r="E134" s="169"/>
    </row>
    <row r="135" spans="1:5" x14ac:dyDescent="0.25">
      <c r="A135" t="str">
        <f>CONCATENATE("v:",'Print JKT &amp; TRS (Regular)'!$H$19)</f>
        <v>v:</v>
      </c>
      <c r="C135" s="169"/>
      <c r="E135" s="169"/>
    </row>
    <row r="136" spans="1:5" x14ac:dyDescent="0.25">
      <c r="A136" t="s">
        <v>426</v>
      </c>
      <c r="C136" s="169"/>
      <c r="E136" s="169"/>
    </row>
    <row r="137" spans="1:5" x14ac:dyDescent="0.25">
      <c r="A137" t="str">
        <f>CONCATENATE("v:",'Print JKT &amp; TRS (Regular)'!$H$20)</f>
        <v>v:</v>
      </c>
      <c r="C137" s="169"/>
      <c r="E137" s="169"/>
    </row>
    <row r="138" spans="1:5" x14ac:dyDescent="0.25">
      <c r="A138" t="s">
        <v>427</v>
      </c>
      <c r="C138" s="169"/>
      <c r="E138" s="169"/>
    </row>
    <row r="139" spans="1:5" x14ac:dyDescent="0.25">
      <c r="A139" t="str">
        <f>CONCATENATE("v:",'Print JKT &amp; TRS (Regular)'!$H$21)</f>
        <v>v:0</v>
      </c>
      <c r="C139" s="169"/>
      <c r="E139" s="169"/>
    </row>
    <row r="140" spans="1:5" x14ac:dyDescent="0.25">
      <c r="A140" t="s">
        <v>428</v>
      </c>
      <c r="C140" s="169"/>
      <c r="E140" s="169"/>
    </row>
    <row r="141" spans="1:5" x14ac:dyDescent="0.25">
      <c r="A141" t="str">
        <f>CONCATENATE("v:",'Print JKT &amp; TRS (Regular)'!$H$22)</f>
        <v>v:</v>
      </c>
      <c r="C141" s="169"/>
      <c r="E141" s="169"/>
    </row>
    <row r="142" spans="1:5" x14ac:dyDescent="0.25">
      <c r="A142" t="s">
        <v>429</v>
      </c>
      <c r="C142" s="169"/>
      <c r="E142" s="169"/>
    </row>
    <row r="143" spans="1:5" x14ac:dyDescent="0.25">
      <c r="A143" t="str">
        <f>CONCATENATE("v:",'Print JKT &amp; TRS (Regular)'!$H$23)</f>
        <v>v:</v>
      </c>
      <c r="C143" s="169"/>
      <c r="E143" s="169"/>
    </row>
    <row r="144" spans="1:5" x14ac:dyDescent="0.25">
      <c r="A144" t="s">
        <v>430</v>
      </c>
      <c r="C144" s="169"/>
      <c r="E144" s="169"/>
    </row>
    <row r="145" spans="1:5" x14ac:dyDescent="0.25">
      <c r="A145" t="str">
        <f>CONCATENATE("v:",'Print JKT &amp; TRS (Regular)'!$H$24)</f>
        <v>v:</v>
      </c>
      <c r="C145" s="169"/>
      <c r="E145" s="169"/>
    </row>
    <row r="146" spans="1:5" x14ac:dyDescent="0.25">
      <c r="A146" t="s">
        <v>431</v>
      </c>
      <c r="C146" s="169"/>
      <c r="E146" s="169"/>
    </row>
    <row r="147" spans="1:5" x14ac:dyDescent="0.25">
      <c r="A147" t="str">
        <f>CONCATENATE("v:",'Print JKT &amp; TRS (Regular)'!$H$25)</f>
        <v>v:</v>
      </c>
      <c r="C147" s="169"/>
      <c r="E147" s="169"/>
    </row>
    <row r="148" spans="1:5" x14ac:dyDescent="0.25">
      <c r="A148" t="s">
        <v>523</v>
      </c>
      <c r="C148" s="169"/>
      <c r="E148" s="169"/>
    </row>
    <row r="149" spans="1:5" x14ac:dyDescent="0.25">
      <c r="A149" t="str">
        <f>CONCATENATE("v:",'Print JKT &amp; TRS (Regular)'!$H$26)</f>
        <v>v:0</v>
      </c>
      <c r="C149" s="169"/>
      <c r="E149" s="169"/>
    </row>
    <row r="150" spans="1:5" x14ac:dyDescent="0.25">
      <c r="A150" t="s">
        <v>632</v>
      </c>
      <c r="C150" s="169"/>
      <c r="E150" s="169"/>
    </row>
    <row r="151" spans="1:5" x14ac:dyDescent="0.25">
      <c r="A151" t="str">
        <f>CONCATENATE("v:",'Print JKT &amp; TRS (Regular)'!$H$27)</f>
        <v>v:</v>
      </c>
      <c r="C151" s="169"/>
      <c r="E151" s="169"/>
    </row>
    <row r="152" spans="1:5" x14ac:dyDescent="0.25">
      <c r="A152" t="s">
        <v>651</v>
      </c>
      <c r="C152" s="169"/>
      <c r="E152" s="169"/>
    </row>
    <row r="153" spans="1:5" x14ac:dyDescent="0.25">
      <c r="A153" t="str">
        <f>CONCATENATE("v:",'Print JKT &amp; TRS (Regular)'!$H$28)</f>
        <v>v:</v>
      </c>
      <c r="C153" s="169"/>
      <c r="E153" s="169"/>
    </row>
    <row r="154" spans="1:5" x14ac:dyDescent="0.25">
      <c r="A154" t="s">
        <v>642</v>
      </c>
      <c r="C154" s="169"/>
      <c r="E154" s="169"/>
    </row>
    <row r="155" spans="1:5" x14ac:dyDescent="0.25">
      <c r="A155" t="str">
        <f>CONCATENATE("v:",'Print JKT &amp; TRS (Regular)'!$H$29)</f>
        <v>v:</v>
      </c>
      <c r="C155" s="169"/>
      <c r="E155" s="169"/>
    </row>
    <row r="156" spans="1:5" x14ac:dyDescent="0.25">
      <c r="A156" t="s">
        <v>643</v>
      </c>
      <c r="C156" s="169"/>
      <c r="E156" s="169"/>
    </row>
    <row r="157" spans="1:5" x14ac:dyDescent="0.25">
      <c r="A157" t="str">
        <f>CONCATENATE("v:",'Print JKT &amp; TRS (Regular)'!$H$30)</f>
        <v>v:</v>
      </c>
      <c r="C157" s="169"/>
      <c r="E157" s="169"/>
    </row>
    <row r="158" spans="1:5" x14ac:dyDescent="0.25">
      <c r="A158" t="s">
        <v>644</v>
      </c>
      <c r="C158" s="169"/>
      <c r="E158" s="169"/>
    </row>
    <row r="159" spans="1:5" x14ac:dyDescent="0.25">
      <c r="A159" t="str">
        <f>CONCATENATE("v:",'Print JKT &amp; TRS (Regular)'!$H$31)</f>
        <v>v:</v>
      </c>
      <c r="C159" s="169"/>
      <c r="E159" s="169"/>
    </row>
    <row r="160" spans="1:5" x14ac:dyDescent="0.25">
      <c r="A160" t="s">
        <v>633</v>
      </c>
      <c r="C160" s="169"/>
      <c r="E160" s="169"/>
    </row>
    <row r="161" spans="1:5" x14ac:dyDescent="0.25">
      <c r="A161" t="str">
        <f>CONCATENATE("v:",'Print JKT &amp; TRS (Regular)'!$H$32)</f>
        <v>v:</v>
      </c>
      <c r="C161" s="169"/>
      <c r="E161" s="169"/>
    </row>
    <row r="162" spans="1:5" x14ac:dyDescent="0.25">
      <c r="A162" t="s">
        <v>634</v>
      </c>
      <c r="C162" s="169"/>
      <c r="E162" s="169"/>
    </row>
    <row r="163" spans="1:5" x14ac:dyDescent="0.25">
      <c r="A163" t="str">
        <f>CONCATENATE("v:",'Print JKT &amp; TRS (Regular)'!$H$33)</f>
        <v>v:</v>
      </c>
      <c r="C163" s="169"/>
      <c r="E163" s="169"/>
    </row>
    <row r="164" spans="1:5" x14ac:dyDescent="0.25">
      <c r="A164" s="169" t="s">
        <v>1217</v>
      </c>
      <c r="C164" s="169"/>
      <c r="E164" s="169"/>
    </row>
    <row r="165" spans="1:5" x14ac:dyDescent="0.25">
      <c r="A165" s="169" t="str">
        <f>CONCATENATE("v:",'Print JKT &amp; TRS (Regular)'!$H$34)</f>
        <v>v:</v>
      </c>
      <c r="C165" s="169"/>
      <c r="E165" s="169"/>
    </row>
    <row r="166" spans="1:5" x14ac:dyDescent="0.25">
      <c r="A166" s="169" t="s">
        <v>1218</v>
      </c>
      <c r="C166" s="169"/>
      <c r="E166" s="169"/>
    </row>
    <row r="167" spans="1:5" x14ac:dyDescent="0.25">
      <c r="A167" s="169" t="str">
        <f>CONCATENATE("v:",'Print JKT &amp; TRS (Regular)'!$H$35)</f>
        <v>v:</v>
      </c>
      <c r="C167" s="169"/>
      <c r="E167" s="169"/>
    </row>
    <row r="168" spans="1:5" x14ac:dyDescent="0.25">
      <c r="A168" s="169" t="s">
        <v>1219</v>
      </c>
      <c r="C168" s="169"/>
      <c r="E168" s="169"/>
    </row>
    <row r="169" spans="1:5" x14ac:dyDescent="0.25">
      <c r="A169" s="169" t="str">
        <f>CONCATENATE("v:",'Print JKT &amp; TRS (Regular)'!$H$36)</f>
        <v>v:0</v>
      </c>
      <c r="C169" s="169"/>
      <c r="E169" s="169"/>
    </row>
    <row r="170" spans="1:5" x14ac:dyDescent="0.25">
      <c r="A170" s="169" t="s">
        <v>1220</v>
      </c>
      <c r="C170" s="169"/>
      <c r="E170" s="169"/>
    </row>
    <row r="171" spans="1:5" x14ac:dyDescent="0.25">
      <c r="A171" s="169" t="str">
        <f>CONCATENATE("v:",'Print JKT &amp; TRS (Regular)'!$H$37)</f>
        <v>v:</v>
      </c>
      <c r="C171" s="169"/>
      <c r="E171" s="169"/>
    </row>
    <row r="172" spans="1:5" x14ac:dyDescent="0.25">
      <c r="A172" s="169" t="s">
        <v>1221</v>
      </c>
      <c r="C172" s="169"/>
      <c r="E172" s="169"/>
    </row>
    <row r="173" spans="1:5" x14ac:dyDescent="0.25">
      <c r="A173" s="169" t="str">
        <f>CONCATENATE("v:",'Print JKT &amp; TRS (Regular)'!$H$38)</f>
        <v>v:</v>
      </c>
      <c r="C173" s="169"/>
      <c r="E173" s="169"/>
    </row>
    <row r="174" spans="1:5" x14ac:dyDescent="0.25">
      <c r="A174" s="169" t="s">
        <v>1222</v>
      </c>
      <c r="C174" s="169"/>
      <c r="E174" s="169"/>
    </row>
    <row r="175" spans="1:5" x14ac:dyDescent="0.25">
      <c r="A175" s="169" t="str">
        <f>CONCATENATE("v:",'Print JKT &amp; TRS (Regular)'!$H$39)</f>
        <v>v:0</v>
      </c>
      <c r="C175" s="169"/>
      <c r="E175" s="169"/>
    </row>
    <row r="211" spans="1:1" x14ac:dyDescent="0.25">
      <c r="A211" s="105"/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IV170"/>
  <sheetViews>
    <sheetView view="pageBreakPreview" zoomScale="40" zoomScaleNormal="50" zoomScaleSheetLayoutView="40" workbookViewId="0">
      <pane xSplit="2" ySplit="1" topLeftCell="C2" activePane="bottomRight" state="frozen"/>
      <selection activeCell="J23" sqref="J23"/>
      <selection pane="topRight" activeCell="J23" sqref="J23"/>
      <selection pane="bottomLeft" activeCell="J23" sqref="J23"/>
      <selection pane="bottomRight" activeCell="L18" sqref="L18"/>
    </sheetView>
  </sheetViews>
  <sheetFormatPr defaultRowHeight="45" customHeight="1" x14ac:dyDescent="0.25"/>
  <cols>
    <col min="1" max="1" width="20.140625" style="397" bestFit="1" customWidth="1"/>
    <col min="2" max="2" width="32.85546875" style="397" customWidth="1"/>
    <col min="3" max="3" width="24.85546875" style="406" customWidth="1"/>
    <col min="4" max="4" width="29.42578125" style="421" customWidth="1"/>
    <col min="5" max="5" width="23" style="421" bestFit="1" customWidth="1"/>
    <col min="6" max="6" width="32.28515625" style="421" bestFit="1" customWidth="1"/>
    <col min="7" max="7" width="23" style="421" bestFit="1" customWidth="1"/>
    <col min="8" max="8" width="26.28515625" style="421" bestFit="1" customWidth="1"/>
    <col min="9" max="9" width="29.42578125" style="421" bestFit="1" customWidth="1"/>
    <col min="10" max="10" width="17.7109375" style="421" customWidth="1"/>
    <col min="11" max="11" width="26.28515625" style="406" bestFit="1" customWidth="1"/>
    <col min="12" max="12" width="29.7109375" style="406" customWidth="1"/>
    <col min="13" max="13" width="17.7109375" style="406" hidden="1" customWidth="1"/>
    <col min="14" max="18" width="17.7109375" style="421" hidden="1" customWidth="1"/>
    <col min="19" max="19" width="50.85546875" style="406" bestFit="1" customWidth="1"/>
    <col min="20" max="20" width="20.85546875" style="397" customWidth="1"/>
    <col min="21" max="21" width="30.28515625" style="397" customWidth="1"/>
    <col min="22" max="22" width="29.85546875" style="394" customWidth="1"/>
    <col min="23" max="23" width="4.5703125" style="397" customWidth="1"/>
    <col min="24" max="24" width="20.140625" style="397" bestFit="1" customWidth="1"/>
    <col min="25" max="25" width="33" style="397" customWidth="1"/>
    <col min="26" max="26" width="31.7109375" style="397" customWidth="1"/>
    <col min="27" max="27" width="23" style="397" bestFit="1" customWidth="1"/>
    <col min="28" max="29" width="26.28515625" style="397" bestFit="1" customWidth="1"/>
    <col min="30" max="31" width="23" style="397" bestFit="1" customWidth="1"/>
    <col min="32" max="32" width="26.28515625" style="397" bestFit="1" customWidth="1"/>
    <col min="33" max="33" width="25.28515625" style="397" customWidth="1"/>
    <col min="34" max="34" width="42" style="397" customWidth="1"/>
    <col min="35" max="35" width="20.85546875" style="397" customWidth="1"/>
    <col min="36" max="36" width="36.85546875" style="397" customWidth="1"/>
    <col min="37" max="37" width="23" style="394" bestFit="1" customWidth="1"/>
    <col min="38" max="38" width="0.140625" style="397" customWidth="1"/>
    <col min="39" max="39" width="9.140625" style="397" hidden="1" customWidth="1"/>
    <col min="40" max="40" width="0.7109375" style="397" customWidth="1"/>
    <col min="41" max="41" width="4.28515625" style="397" customWidth="1"/>
    <col min="42" max="42" width="58.85546875" style="397" customWidth="1"/>
    <col min="43" max="43" width="26.28515625" style="397" bestFit="1" customWidth="1"/>
    <col min="44" max="44" width="66.5703125" style="397" bestFit="1" customWidth="1"/>
    <col min="45" max="45" width="23" style="397" bestFit="1" customWidth="1"/>
    <col min="46" max="47" width="50.85546875" style="397" bestFit="1" customWidth="1"/>
    <col min="48" max="48" width="60.140625" style="422" bestFit="1" customWidth="1"/>
    <col min="49" max="49" width="19.28515625" style="397" customWidth="1"/>
    <col min="50" max="50" width="16.7109375" style="397" customWidth="1"/>
    <col min="51" max="51" width="10.140625" style="394" customWidth="1"/>
    <col min="52" max="16384" width="9.140625" style="397"/>
  </cols>
  <sheetData>
    <row r="1" spans="1:77" s="393" customFormat="1" ht="95.25" customHeight="1" thickBot="1" x14ac:dyDescent="0.3">
      <c r="A1" s="210">
        <f ca="1">TODAY()</f>
        <v>44376</v>
      </c>
      <c r="B1" s="211" t="str">
        <f>Sheet1!F4</f>
        <v>Peter Reardon 20737</v>
      </c>
      <c r="C1" s="212">
        <f>Sheet1!E7</f>
        <v>47</v>
      </c>
      <c r="D1" s="213" t="str">
        <f>B17</f>
        <v>16PLUSAH3</v>
      </c>
      <c r="E1" s="213" t="str">
        <f>B18</f>
        <v xml:space="preserve">17ERECT </v>
      </c>
      <c r="F1" s="214" t="str">
        <f>B19</f>
        <v>18FULLCHES</v>
      </c>
      <c r="G1" s="214" t="str">
        <f>B20</f>
        <v>19HEADF</v>
      </c>
      <c r="H1" s="214" t="str">
        <f>B21</f>
        <v>20LOWCLR</v>
      </c>
      <c r="I1" s="214" t="str">
        <f>B22</f>
        <v>21PLUSAH2</v>
      </c>
      <c r="J1" s="214" t="s">
        <v>354</v>
      </c>
      <c r="K1" s="215">
        <f>C1</f>
        <v>47</v>
      </c>
      <c r="L1" s="216" t="str">
        <f>CONCATENATE("ENTER VALUES FOR SIZE "," ", C1 )</f>
        <v>ENTER VALUES FOR SIZE  47</v>
      </c>
      <c r="M1" s="214" t="s">
        <v>48</v>
      </c>
      <c r="N1" s="214" t="s">
        <v>0</v>
      </c>
      <c r="O1" s="214" t="s">
        <v>30</v>
      </c>
      <c r="P1" s="214" t="s">
        <v>22</v>
      </c>
      <c r="Q1" s="214" t="s">
        <v>58</v>
      </c>
      <c r="R1" s="214" t="s">
        <v>68</v>
      </c>
      <c r="S1" s="217" t="str">
        <f>CONCATENATE("DIFF FOR SIZE ",C1)</f>
        <v>DIFF FOR SIZE 47</v>
      </c>
      <c r="T1" s="218"/>
      <c r="U1" s="219"/>
      <c r="V1" s="220"/>
      <c r="W1" s="221"/>
      <c r="X1" s="222">
        <f ca="1">A1</f>
        <v>44376</v>
      </c>
      <c r="Y1" s="211" t="str">
        <f>B1</f>
        <v>Peter Reardon 20737</v>
      </c>
      <c r="Z1" s="211" t="str">
        <f>Sheet1!E8</f>
        <v/>
      </c>
      <c r="AA1" s="214" t="s">
        <v>129</v>
      </c>
      <c r="AB1" s="214" t="s">
        <v>130</v>
      </c>
      <c r="AC1" s="214" t="s">
        <v>131</v>
      </c>
      <c r="AD1" s="214" t="s">
        <v>132</v>
      </c>
      <c r="AE1" s="214" t="s">
        <v>133</v>
      </c>
      <c r="AF1" s="215" t="str">
        <f>Z1</f>
        <v/>
      </c>
      <c r="AG1" s="223" t="str">
        <f>CONCATENATE("ENTER VALUES FOR SIZE "," ", Z1 )</f>
        <v xml:space="preserve">ENTER VALUES FOR SIZE  </v>
      </c>
      <c r="AH1" s="217" t="str">
        <f>CONCATENATE("DIFF FOR SIZE ",Z1)</f>
        <v xml:space="preserve">DIFF FOR SIZE </v>
      </c>
      <c r="AI1" s="224" t="str">
        <f>LEFT(Z1,2)</f>
        <v/>
      </c>
      <c r="AJ1" s="225"/>
      <c r="AK1" s="226"/>
      <c r="AL1" s="227"/>
      <c r="AM1" s="227"/>
      <c r="AN1" s="227"/>
      <c r="AO1" s="228"/>
      <c r="AP1" s="229" t="str">
        <f>Y1</f>
        <v>Peter Reardon 20737</v>
      </c>
      <c r="AQ1" s="230" t="str">
        <f>Sheet1!$E$9</f>
        <v/>
      </c>
      <c r="AR1" s="223" t="str">
        <f>CONCATENATE("Enter Values for Size ", AQ1)</f>
        <v xml:space="preserve">Enter Values for Size </v>
      </c>
      <c r="AS1" s="231" t="s">
        <v>48</v>
      </c>
      <c r="AT1" s="232" t="s">
        <v>528</v>
      </c>
      <c r="AU1" s="232" t="s">
        <v>529</v>
      </c>
      <c r="AV1" s="233" t="str">
        <f>CONCATENATE("DIFFERENCE of SIZE ", AQ1)</f>
        <v xml:space="preserve">DIFFERENCE of SIZE </v>
      </c>
      <c r="AW1" s="234"/>
      <c r="AX1" s="392"/>
      <c r="AY1" s="392"/>
      <c r="AZ1" s="392"/>
      <c r="BA1" s="392"/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</row>
    <row r="2" spans="1:77" ht="42" customHeight="1" x14ac:dyDescent="0.25">
      <c r="A2" s="237">
        <v>1</v>
      </c>
      <c r="B2" s="238" t="str">
        <f>'US MTM - Calculation (Regular)'!B2</f>
        <v>1CHE</v>
      </c>
      <c r="C2" s="239">
        <f>IF($C$1="","",HLOOKUP($C$1,'JKT London Fit - R'!$A$2:$AB$17,ROW(),FALSE))</f>
        <v>47.625</v>
      </c>
      <c r="D2" s="240">
        <f>IF(C2=" ",0,IF($S$17='AH 34 A+'!$B$1,VLOOKUP('MTM - Calculation (London)'!B2,'AH 34 A+'!$A$2:$G$16,2,FALSE),IF($S$17='AH 34 A+'!$C$1,VLOOKUP('MTM - Calculation (London)'!B2,'AH 34 A+'!$A$2:$G$16,3,FALSE),IF($S$17='AH 34 A+'!$D$1,VLOOKUP('MTM - Calculation (London)'!B2,'AH 34 A+'!$A$2:$G$16,4,FALSE),IF($S$17='AH 34 A+'!$E$1,VLOOKUP('MTM - Calculation (London)'!B2,'AH 34 A+'!$A$2:$G$16,5,FALSE),IF($S$17='AH 34 A+'!$F$1,VLOOKUP('MTM - Calculation (London)'!B2,'AH 34 A+'!$A$2:$G$16,6,FALSE),IF($S$17='AH 34 A+'!$G$1,VLOOKUP('MTM - Calculation (London)'!B2,'AH 34 A+'!$A$2:$G$16,7,FALSE),)))))))</f>
        <v>0</v>
      </c>
      <c r="E2" s="240">
        <f>IF(C2=" ",0,IF($S$18='Erect +'!$B$1,VLOOKUP('MTM - Calculation (London)'!B2,'Erect +'!$A$2:$D$16,2,FALSE),IF($S$18='Erect +'!$C$1,VLOOKUP('MTM - Calculation (London)'!B2,'Erect +'!$A$2:$D$16,3,FALSE),IF($S$18='Erect +'!$D$1,VLOOKUP('MTM - Calculation (London)'!B2,'Erect +'!$A$2:$D$16,4,FALSE),))))</f>
        <v>0</v>
      </c>
      <c r="F2" s="240">
        <f>IF(C2=" ",0,IF($S$19='Full Chest'!$B$1,VLOOKUP('MTM - Calculation (London)'!B2,'Full Chest'!$A$2:$F$16,2,FALSE),IF($S$19='Full Chest'!$C$1,VLOOKUP('MTM - Calculation (London)'!B2,'Full Chest'!$A$2:$F$16,3,FALSE),IF($S$19='Full Chest'!$D$1,VLOOKUP('MTM - Calculation (London)'!B2,'Full Chest'!$A$2:$F$16,4,FALSE),))))</f>
        <v>0</v>
      </c>
      <c r="G2" s="240">
        <f>IF(C2=" ",0,IF($S$20='Head For +'!$B$1,VLOOKUP('MTM - Calculation (London)'!B2,'Head For +'!$A$2:$E$16,2,FALSE),IF($S$20='Head For +'!$C$1,VLOOKUP('MTM - Calculation (London)'!B2,'Head For +'!$A$2:$E$16,3,FALSE),IF($S$20='Head For +'!$D$1,VLOOKUP('MTM - Calculation (London)'!B2,'Head For +'!$A$2:$E$16,4,FALSE),IF($S$20='Head For +'!$E$1,VLOOKUP('MTM - Calculation (London)'!B2,'Head For +'!$A$2:$E$16,5,FALSE),)))))</f>
        <v>0</v>
      </c>
      <c r="H2" s="240" t="b">
        <f>IF(C2=" ",0,IF($S$21='LOW-CLR +'!$B$1,VLOOKUP('MTM - Calculation (London)'!B2,'LOW-CLR +'!$A$2:$H$16,2,FALSE),IF($S$21='LOW-CLR +'!$C$1,VLOOKUP('MTM - Calculation (London)'!B2,'LOW-CLR +'!$A$2:$H$16,3,FALSE),IF($S$21='LOW-CLR +'!$D$1,VLOOKUP('MTM - Calculation (London)'!B2,'LOW-CLR +'!$A$2:$H$16,4,FALSE),IF($S$21='LOW-CLR +'!$E$1,VLOOKUP('MTM - Calculation (London)'!B2,'LOW-CLR +'!$A$2:$H$16,5,FALSE),IF($S$21='LOW-CLR +'!$F$1,VLOOKUP('MTM - Calculation (London)'!B2,'LOW-CLR +'!$A$2:$H$16,6,FALSE),IF($S$21='LOW-CLR +'!$G$1,VLOOKUP('MTM - Calculation (London)'!B2,'LOW-CLR +'!$A$2:$H$16,7,FALSE))))))))</f>
        <v>0</v>
      </c>
      <c r="I2" s="240">
        <f>IF(C2=" ",0,IF($S$22='P+AH+1 2'!$B$1,VLOOKUP('MTM - Calculation (London)'!B2,'P+AH+1 2'!$A$2:$D$16,2,FALSE),IF($S$22='P+AH+1 2'!$C$1,VLOOKUP('MTM - Calculation (London)'!B2,'P+AH+1 2'!$A$2:$D$16,3,FALSE),IF($S$22='P+AH+1 2'!$D$1,VLOOKUP('MTM - Calculation (London)'!B2,'P+AH+1 2'!$A$2:$D$16,4,FALSE),))))</f>
        <v>0</v>
      </c>
      <c r="J2" s="240"/>
      <c r="K2" s="241">
        <f t="shared" ref="K2:K16" si="0">SUM(C2,D2:J2)</f>
        <v>47.625</v>
      </c>
      <c r="L2" s="242">
        <f>IF(OR(Sheet1!C22="",Sheet1!C22=" "),0,Sheet1!C22)</f>
        <v>47.5</v>
      </c>
      <c r="M2" s="243">
        <f t="shared" ref="M2:M16" si="1">ROUNDDOWN(IF(L2=0,0,L2-K2)*8,0)/8</f>
        <v>-0.125</v>
      </c>
      <c r="N2" s="244">
        <f>IF($M$8='12 Back'!$B$1,VLOOKUP('MTM - Calculation (London)'!B2,'12 Back'!$A$2:$BG$16,2,FALSE),IF($M$8='12 Back'!$C$1,VLOOKUP('MTM - Calculation (London)'!B2,'12 Back'!$A$2:$BG$16,3,FALSE),IF($M$8='12 Back'!$D$1,VLOOKUP('MTM - Calculation (London)'!B2,'12 Back'!$A$2:$BG$16,4,FALSE),IF($M$8='12 Back'!$E$1,VLOOKUP('MTM - Calculation (London)'!B2,'12 Back'!$A$2:$BG$16,5,FALSE),IF($M$8='12 Back'!$F$1,VLOOKUP('MTM - Calculation (London)'!B2,'12 Back'!$A$2:$BG$16,6,FALSE),IF($M$8='12 Back'!$G$1,VLOOKUP('MTM - Calculation (London)'!B2,'12 Back'!$A$2:$BG$16,7,FALSE),IF($M$8='12 Back'!$H$1,VLOOKUP('MTM - Calculation (London)'!B2,'12 Back'!$A$2:$BG$16,8,FALSE),IF($M$8='12 Back'!$I$1,VLOOKUP('MTM - Calculation (London)'!B2,'12 Back'!$A$2:$BG$16,9,FALSE),IF($M$8='12 Back'!$J$1,VLOOKUP('MTM - Calculation (London)'!B2,'12 Back'!$A$2:$BG$16,10,FALSE),IF($M$8='12 Back'!$K$1,VLOOKUP('MTM - Calculation (London)'!B2,'12 Back'!$A$2:$BG$16,11,FALSE),IF($M$8='12 Back'!$L$1,VLOOKUP('MTM - Calculation (London)'!B2,'12 Back'!$A$2:$BG$16,12,FALSE),IF($M$8='12 Back'!$M$1,VLOOKUP('MTM - Calculation (London)'!B2,'12 Back'!$A$2:$BG$16,13,FALSE),IF($M$8='12 Back'!$N$1,VLOOKUP('MTM - Calculation (London)'!B2,'12 Back'!$A$2:$BG$16,14,FALSE),IF($M$8='12 Back'!$O$1,VLOOKUP('MTM - Calculation (London)'!B2,'12 Back'!$A$2:$BG$16,15,FALSE),IF($M$8='12 Back'!$P$1,VLOOKUP('MTM - Calculation (London)'!B2,'12 Back'!$A$2:$BG$16,16,FALSE),IF($M$8='12 Back'!$Q$1,VLOOKUP('MTM - Calculation (London)'!B2,'12 Back'!$A$2:$BG$16,17,FALSE),IF($M$8='12 Back'!$R$1,VLOOKUP('MTM - Calculation (London)'!B2,'12 Back'!$A$2:$BG$16,18,FALSE),IF($M$8='12 Back'!$S$1,VLOOKUP('MTM - Calculation (London)'!B2,'12 Back'!$A$2:$BG$16,19,FALSE),IF($M$8='12 Back'!$T$1,VLOOKUP('MTM - Calculation (London)'!B2,'12 Back'!$A$2:$BG$16,20,FALSE),IF($M$8='12 Back'!$U$1,VLOOKUP('MTM - Calculation (London)'!B2,'12 Back'!$A$2:$BG$16,21,FALSE),IF($M$8='12 Back'!$V$1,VLOOKUP('MTM - Calculation (London)'!B2,'12 Back'!$A$2:$BG$16,22,FALSE),IF($M$8='12 Back'!$W$1,VLOOKUP('MTM - Calculation (London)'!B2,'12 Back'!$A$2:$BG$16,23,FALSE),IF($M$8='12 Back'!$X$1,VLOOKUP('MTM - Calculation (London)'!B2,'12 Back'!$A$2:$BG$16,24,FALSE),IF($M$8='12 Back'!$Y$1,VLOOKUP('MTM - Calculation (London)'!B2,'12 Back'!$A$2:$BG$16,25,FALSE),IF($M$8='12 Back'!$Z$1,VLOOKUP('MTM - Calculation (London)'!B2,'12 Back'!$A$2:$BG$16,26,FALSE),IF($M$8='12 Back'!$AA$1,VLOOKUP('MTM - Calculation (London)'!B2,'12 Back'!$A$2:$BG$16,27,FALSE),IF($M$8='12 Back'!$AB$1,VLOOKUP('MTM - Calculation (London)'!B2,'12 Back'!$A$2:$BG$16,28,FALSE),IF($M$8='12 Back'!$AC$1,VLOOKUP('MTM - Calculation (London)'!B2,'12 Back'!$A$2:$BG$16,29,FALSE),IF($M$8='12 Back'!$AD$1,VLOOKUP('MTM - Calculation (London)'!B2,'12 Back'!$A$2:$BG$16,30,FALSE),IF($M$8='12 Back'!$AE$1,VLOOKUP('MTM - Calculation (London)'!B2,'12 Back'!$A$2:$BG$16,31,FALSE),IF($M$8='12 Back'!$AF$1,VLOOKUP('MTM - Calculation (London)'!B2,'12 Back'!$A$2:$BG$16,32,FALSE),IF($M$8='12 Back'!$AG$1,VLOOKUP('MTM - Calculation (London)'!B2,'12 Back'!$A$2:$BG$16,33,FALSE),IF($M$8='12 Back'!$AH$1,VLOOKUP('MTM - Calculation (London)'!B2,'12 Back'!$A$2:$BG$16,34,FALSE),IF($M$8='12 Back'!$AI$1,VLOOKUP('MTM - Calculation (London)'!B2,'12 Back'!$A$2:$BG$16,35,FALSE),IF($M$8='12 Back'!$AJ$1,VLOOKUP('MTM - Calculation (London)'!B2,'12 Back'!$A$2:$BG$16,36,FALSE),IF($M$8='12 Back'!$AK$1,VLOOKUP('MTM - Calculation (London)'!B2,'12 Back'!$A$2:$BG$16,37,FALSE),IF($M$8='12 Back'!$AL$1,VLOOKUP('MTM - Calculation (London)'!B2,'12 Back'!$A$2:$BG$16,38,FALSE),IF($M$8='12 Back'!$AM$1,VLOOKUP('MTM - Calculation (London)'!B2,'12 Back'!$A$2:$BG$16,39,FALSE),IF($M$8='12 Back'!$AN$1,VLOOKUP('MTM - Calculation (London)'!B2,'12 Back'!$A$2:$BG$16,40,FALSE),IF($M$8='12 Back'!$AO$1,VLOOKUP('MTM - Calculation (London)'!B2,'12 Back'!$A$2:$BG$16,41,FALSE),IF($M$8='12 Back'!$AP$1,VLOOKUP('MTM - Calculation (London)'!B2,'12 Back'!$A$2:$BG$16,42,FALSE),IF($M$8='12 Back'!$AQ$1,VLOOKUP('MTM - Calculation (London)'!B2,'12 Back'!$A$2:$BG$16,43,FALSE),IF($M$8='12 Back'!$AR$1,VLOOKUP('MTM - Calculation (London)'!B2,'12 Back'!$A$2:$BG$16,44,FALSE),IF($M$8='12 Back'!$AS$1,VLOOKUP('MTM - Calculation (London)'!B2,'12 Back'!$A$2:$BG$16,45,FALSE),IF($M$8='12 Back'!$AT$1,VLOOKUP('MTM - Calculation (London)'!B2,'12 Back'!$A$2:$BG$16,46,FALSE),IF($M$8='12 Back'!$AU$1,VLOOKUP('MTM - Calculation (London)'!B2,'12 Back'!$A$2:$BG$16,47,FALSE),IF($M$8='12 Back'!$AV$1,VLOOKUP('MTM - Calculation (London)'!B2,'12 Back'!$A$2:$BG$16,48,FALSE),IF($M$8='12 Back'!$AW$1,VLOOKUP('MTM - Calculation (London)'!B2,'12 Back'!$A$2:$BG$16,49,FALSE),IF($M$8='12 Back'!$AX$1,VLOOKUP('MTM - Calculation (London)'!B2,'12 Back'!$A$2:$BG$16,50,FALSE),IF($M$8='12 Back'!$AY$1,VLOOKUP('MTM - Calculation (London)'!B2,'12 Back'!$A$2:$BG$16,51,FALSE),IF($M$8='12 Back'!$AZ$1,VLOOKUP('MTM - Calculation (London)'!B2,'12 Back'!$A$2:$BG$16,52,FALSE),IF($M$8='12 Back'!$BA$1,VLOOKUP('MTM - Calculation (London)'!B2,'12 Back'!$A$2:$BG$16,53,FALSE),IF($M$8='12 Back'!$BB$1,VLOOKUP('MTM - Calculation (London)'!B2,'12 Back'!$A$2:$BG$16,54,FALSE),IF($M$8='12 Back'!$BC$1,VLOOKUP('MTM - Calculation (London)'!B2,'12 Back'!$A$2:$BG$16,55,FALSE),IF($M$8='12 Back'!$BD$1,VLOOKUP('MTM - Calculation (London)'!B2,'12 Back'!$A$2:$BG$16,56,FALSE),IF($M$8='12 Back'!$BE$1,VLOOKUP('MTM - Calculation (London)'!B2,'12 Back'!$A$2:$BG$16,57,FALSE),IF($M$8='12 Back'!$BF$1,VLOOKUP('MTM - Calculation (London)'!B2,'12 Back'!$A$2:$BG$16,58,FALSE),IF($M$8='12 Back'!$BG$1,VLOOKUP('MTM - Calculation (London)'!B2,'12 Back'!$A$2:$BG$16,59,FALSE),))))))))))))))))))))))))))))))))))))))))))))))))))))))))))</f>
        <v>0</v>
      </c>
      <c r="O2" s="244">
        <f>IF($M$3='Half Grith'!$B$1,VLOOKUP('MTM - Calculation (London)'!B2,'Half Grith'!$A$2:$BN$16,2,FALSE),IF($M$3='Half Grith'!$C$1,VLOOKUP('MTM - Calculation (London)'!B2,'Half Grith'!$A$2:$BN$16,3,FALSE),IF($M$3='Half Grith'!$D$1,VLOOKUP('MTM - Calculation (London)'!B2,'Half Grith'!$A$2:$BN$16,4,FALSE),IF($M$3='Half Grith'!$E$1,VLOOKUP('MTM - Calculation (London)'!B2,'Half Grith'!$A$2:$BN$16,5,FALSE),IF($M$3='Half Grith'!$F$1,VLOOKUP('MTM - Calculation (London)'!B2,'Half Grith'!$A$2:$BN$16,6,FALSE),IF($M$3='Half Grith'!$G$1,VLOOKUP('MTM - Calculation (London)'!B2,'Half Grith'!$A$2:$BN$16,7,FALSE),IF($M$3='Half Grith'!$H$1,VLOOKUP('MTM - Calculation (London)'!B2,'Half Grith'!$A$2:$BN$16,8,FALSE),IF($M$3='Half Grith'!$I$1,VLOOKUP('MTM - Calculation (London)'!B2,'Half Grith'!$A$2:$BN$16,9,FALSE),IF($M$3='Half Grith'!$J$1,VLOOKUP('MTM - Calculation (London)'!B2,'Half Grith'!$A$2:$BN$16,10,FALSE),IF($M$3='Half Grith'!$K$1,VLOOKUP('MTM - Calculation (London)'!B2,'Half Grith'!$A$2:$BN$16,11,FALSE),IF($M$3='Half Grith'!$L$1,VLOOKUP('MTM - Calculation (London)'!B2,'Half Grith'!$A$2:$BN$16,12,FALSE),IF($M$3='Half Grith'!$M$1,VLOOKUP('MTM - Calculation (London)'!B2,'Half Grith'!$A$2:$BN$16,13,FALSE),IF($M$3='Half Grith'!$N$1,VLOOKUP('MTM - Calculation (London)'!B2,'Half Grith'!$A$2:$BN$16,14,FALSE),IF($M$3='Half Grith'!$O$1,VLOOKUP('MTM - Calculation (London)'!B2,'Half Grith'!$A$2:$BN$16,15,FALSE),IF($M$3='Half Grith'!$P$1,VLOOKUP('MTM - Calculation (London)'!B2,'Half Grith'!$A$2:$BN$16,16,FALSE),IF($M$3='Half Grith'!$Q$1,VLOOKUP('MTM - Calculation (London)'!B2,'Half Grith'!$A$2:$BN$16,17,FALSE),IF($M$3='Half Grith'!$R$1,VLOOKUP('MTM - Calculation (London)'!B2,'Half Grith'!$A$2:$BN$16,18,FALSE),IF($M$3='Half Grith'!$S$1,VLOOKUP('MTM - Calculation (London)'!B2,'Half Grith'!$A$2:$BN$16,19,FALSE),IF($M$3='Half Grith'!$T$1,VLOOKUP('MTM - Calculation (London)'!B2,'Half Grith'!$A$2:$BN$16,20,FALSE),IF($M$3='Half Grith'!$U$1,VLOOKUP('MTM - Calculation (London)'!B2,'Half Grith'!$A$2:$BN$16,21,FALSE),IF($M$3='Half Grith'!$V$1,VLOOKUP('MTM - Calculation (London)'!B2,'Half Grith'!$A$2:$BN$16,22,FALSE),IF($M$3='Half Grith'!$W$1,VLOOKUP('MTM - Calculation (London)'!B2,'Half Grith'!$A$2:$BN$16,23,FALSE),IF($M$3='Half Grith'!$X$1,VLOOKUP('MTM - Calculation (London)'!B2,'Half Grith'!$A$2:$BN$16,24,FALSE),IF($M$3='Half Grith'!$Y$1,VLOOKUP('MTM - Calculation (London)'!B2,'Half Grith'!$A$2:$BN$16,25,FALSE),IF($M$3='Half Grith'!$Z$1,VLOOKUP('MTM - Calculation (London)'!B2,'Half Grith'!$A$2:$BN$16,26,FALSE),IF($M$3='Half Grith'!$AA$1,VLOOKUP('MTM - Calculation (London)'!B2,'Half Grith'!$A$2:$BN$16,27,FALSE),IF($M$3='Half Grith'!$AB$1,VLOOKUP('MTM - Calculation (London)'!B2,'Half Grith'!$A$2:$BN$16,28,FALSE),IF($M$3='Half Grith'!$AC$1,VLOOKUP('MTM - Calculation (London)'!B2,'Half Grith'!$A$2:$BN$16,29,FALSE),IF($M$3='Half Grith'!$AD$1,VLOOKUP('MTM - Calculation (London)'!B2,'Half Grith'!$A$2:$BN$16,30,FALSE),IF($M$3='Half Grith'!$AE$1,VLOOKUP('MTM - Calculation (London)'!B2,'Half Grith'!$A$2:$BN$16,31,FALSE),IF($M$3='Half Grith'!$AF$1,VLOOKUP('MTM - Calculation (London)'!B2,'Half Grith'!$A$2:$BN$16,32,FALSE),IF($M$3='Half Grith'!$AG$1,VLOOKUP('MTM - Calculation (London)'!B2,'Half Grith'!$A$2:$BN$16,33,FALSE),IF($M$3='Half Grith'!$AH$1,VLOOKUP('MTM - Calculation (London)'!B2,'Half Grith'!$A$2:$BN$16,34,FALSE),IF($M$3='Half Grith'!$AI$1,VLOOKUP('MTM - Calculation (London)'!B2,'Half Grith'!$A$2:$BN$16,35,FALSE),IF($M$3='Half Grith'!$AJ$1,VLOOKUP('MTM - Calculation (London)'!B2,'Half Grith'!$A$2:$BN$16,36,FALSE),IF($M$3='Half Grith'!$AK$1,VLOOKUP('MTM - Calculation (London)'!B2,'Half Grith'!$A$2:$BN$16,37,FALSE),IF($M$3='Half Grith'!$AL$1,VLOOKUP('MTM - Calculation (London)'!B2,'Half Grith'!$A$2:$BN$16,38,FALSE),IF($M$3='Half Grith'!$AM$1,VLOOKUP('MTM - Calculation (London)'!B2,'Half Grith'!$A$2:$BN$16,39,FALSE),IF($M$3='Half Grith'!$AN$1,VLOOKUP('MTM - Calculation (London)'!B2,'Half Grith'!$A$2:$BN$16,40,FALSE),IF($M$3='Half Grith'!$AO$1,VLOOKUP('MTM - Calculation (London)'!B2,'Half Grith'!$A$2:$BN$16,41,FALSE),IF($M$3='Half Grith'!$AP$1,VLOOKUP('MTM - Calculation (London)'!B2,'Half Grith'!$A$2:$BN$16,42,FALSE),IF($M$3='Half Grith'!$AQ$1,VLOOKUP('MTM - Calculation (London)'!B2,'Half Grith'!$A$2:$BN$16,43,FALSE),IF($M$3='Half Grith'!$AR$1,VLOOKUP('MTM - Calculation (London)'!B2,'Half Grith'!$A$2:$BN$16,44,FALSE),IF($M$3='Half Grith'!$AS$1,VLOOKUP('MTM - Calculation (London)'!B2,'Half Grith'!$A$2:$BN$16,45,FALSE),IF($M$3='Half Grith'!$AT$1,VLOOKUP('MTM - Calculation (London)'!B2,'Half Grith'!$A$2:$BN$16,46,FALSE),IF($M$3='Half Grith'!$AU$1,VLOOKUP('MTM - Calculation (London)'!B2,'Half Grith'!$A$2:$BN$16,47,FALSE),IF($M$3='Half Grith'!$AV$1,VLOOKUP('MTM - Calculation (London)'!B2,'Half Grith'!$A$2:$BN$16,48,FALSE),IF($M$3='Half Grith'!$AW$1,VLOOKUP('MTM - Calculation (London)'!B2,'Half Grith'!$A$2:$BN$16,49,FALSE),IF($M$3='Half Grith'!$AX$1,VLOOKUP('MTM - Calculation (London)'!B2,'Half Grith'!$A$2:$BN$16,50,FALSE),IF($M$3='Half Grith'!$AY$1,VLOOKUP('MTM - Calculation (London)'!B2,'Half Grith'!$A$2:$BN$16,51,FALSE),IF($M$3='Half Grith'!$AZ$1,VLOOKUP('MTM - Calculation (London)'!B2,'Half Grith'!$A$2:$BN$16,52,FALSE),IF($M$3='Half Grith'!$BA$1,VLOOKUP('MTM - Calculation (London)'!B2,'Half Grith'!$A$2:$BN$16,53,FALSE),IF($M$3='Half Grith'!$BB$1,VLOOKUP('MTM - Calculation (London)'!B2,'Half Grith'!$A$2:$BN$16,54,FALSE),IF($M$3='Half Grith'!$BC$1,VLOOKUP('MTM - Calculation (London)'!B2,'Half Grith'!$A$2:$BN$16,55,FALSE),IF($M$3='Half Grith'!$BD$1,VLOOKUP('MTM - Calculation (London)'!B2,'Half Grith'!$A$2:$BN$16,56,FALSE),IF($M$3='Half Grith'!$BE$1,VLOOKUP('MTM - Calculation (London)'!B2,'Half Grith'!$A$2:$BN$16,57,FALSE),IF($M$3='Half Grith'!$BF$1,VLOOKUP('MTM - Calculation (London)'!B2,'Half Grith'!$A$2:$BN$16,58,FALSE),IF($M$3='Half Grith'!$BG$1,VLOOKUP('MTM - Calculation (London)'!B2,'Half Grith'!$A$2:$BN$16,59,FALSE),IF($M$3='Half Grith'!$BH$1,VLOOKUP('MTM - Calculation (London)'!B2,'Half Grith'!$A$2:$BN$16,60,FALSE),IF($M$3='Half Grith'!$BI$1,VLOOKUP('MTM - Calculation (London)'!B2,'Half Grith'!$A$2:$BN$16,61,FALSE),IF($M$3='Half Grith'!$BJ$1,VLOOKUP('MTM - Calculation (London)'!B2,'Half Grith'!$A$2:$BN$16,62,FALSE),IF($M$3='Half Grith'!$BK$1,VLOOKUP('MTM - Calculation (London)'!B2,'Half Grith'!$A$2:$BN$16,63,FALSE),IF($M$3='Half Grith'!$BL$1,VLOOKUP('MTM - Calculation (London)'!B2,'Half Grith'!$A$2:$BN$16,64,FALSE),IF($M$3='Half Grith'!$BM$1,VLOOKUP('MTM - Calculation (London)'!B2,'Half Grith'!$A$2:$BN$16,65,FALSE),))))))))))))))))))))))))))))))))))))))))))))))))))))))))))))))))</f>
        <v>-1.5</v>
      </c>
      <c r="P2" s="244">
        <f>IF($M$4=SEAT!$B$1,VLOOKUP('MTM - Calculation (London)'!B2,SEAT!$A$2:$AY$16,2,FALSE),IF($M$4=SEAT!$C$1,VLOOKUP('MTM - Calculation (London)'!B2,SEAT!$A$2:$AY$16,3,FALSE),IF($M$4=SEAT!$D$1,VLOOKUP('MTM - Calculation (London)'!B2,SEAT!$A$2:$AY$16,4,FALSE),IF($M$4=SEAT!$E$1,VLOOKUP('MTM - Calculation (London)'!B2,SEAT!$A$2:$AY$16,5,FALSE),IF($M$4=SEAT!$F$1,VLOOKUP('MTM - Calculation (London)'!B2,SEAT!$A$2:$AY$16,6,FALSE),IF($M$4=SEAT!$G$1,VLOOKUP('MTM - Calculation (London)'!B2,SEAT!$A$2:$AY$16,7,FALSE),IF($M$4=SEAT!$H$1,VLOOKUP('MTM - Calculation (London)'!B2,SEAT!$A$2:$AY$16,8,FALSE),IF($M$4=SEAT!$I$1,VLOOKUP('MTM - Calculation (London)'!B2,SEAT!$A$2:$AY$16,9,FALSE),IF($M$4=SEAT!$J$1,VLOOKUP('MTM - Calculation (London)'!B2,SEAT!$A$2:$AY$16,10,FALSE),IF($M$4=SEAT!$K$1,VLOOKUP('MTM - Calculation (London)'!B2,SEAT!$A$2:$AY$16,11,FALSE),IF($M$4=SEAT!$L$1,VLOOKUP('MTM - Calculation (London)'!B2,SEAT!$A$2:$AY$16,12,FALSE),IF($M$4=SEAT!$M$1,VLOOKUP('MTM - Calculation (London)'!B2,SEAT!$A$2:$AY$16,13,FALSE),IF($M$4=SEAT!$N$1,VLOOKUP('MTM - Calculation (London)'!B2,SEAT!$A$2:$AY$16,14,FALSE),IF($M$4=SEAT!$O$1,VLOOKUP('MTM - Calculation (London)'!B2,SEAT!$A$2:$AY$16,15,FALSE),IF($M$4=SEAT!$P$1,VLOOKUP('MTM - Calculation (London)'!B2,SEAT!$A$2:$AY$16,16,FALSE),IF($M$4=SEAT!$Q$1,VLOOKUP('MTM - Calculation (London)'!B2,SEAT!$A$2:$AY$16,17,FALSE),IF($M$4=SEAT!$R$1,VLOOKUP('MTM - Calculation (London)'!B2,SEAT!$A$2:$AY$16,18,FALSE),IF($M$4=SEAT!$S$1,VLOOKUP('MTM - Calculation (London)'!B2,SEAT!$A$2:$AY$16,19,FALSE),IF($M$4=SEAT!$T$1,VLOOKUP('MTM - Calculation (London)'!B2,SEAT!$A$2:$AY$16,20,FALSE),IF($M$4=SEAT!$U$1,VLOOKUP('MTM - Calculation (London)'!B2,SEAT!$A$2:$AY$16,21,FALSE),IF($M$4=SEAT!$V$1,VLOOKUP('MTM - Calculation (London)'!B2,SEAT!$A$2:$AY$16,22,FALSE),IF($M$4=SEAT!$W$1,VLOOKUP('MTM - Calculation (London)'!B2,SEAT!$A$2:$AY$16,23,FALSE),IF($M$4=SEAT!$X$1,VLOOKUP('MTM - Calculation (London)'!B2,SEAT!$A$2:$AY$16,24,FALSE),IF($M$4=SEAT!$Y$1,VLOOKUP('MTM - Calculation (London)'!B2,SEAT!$A$2:$AY$16,25,FALSE),IF($M$4=SEAT!$Z$1,VLOOKUP('MTM - Calculation (London)'!B2,SEAT!$A$2:$AY$16,26,FALSE),IF($M$4=SEAT!$AA$1,VLOOKUP('MTM - Calculation (London)'!B2,SEAT!$A$2:$AY$16,27,FALSE),IF($M$4=SEAT!$AB$1,VLOOKUP('MTM - Calculation (London)'!B2,SEAT!$A$2:$AY$16,28,FALSE),IF($M$4=SEAT!$AC$1,VLOOKUP('MTM - Calculation (London)'!B2,SEAT!$A$2:$AY$16,29,FALSE),IF($M$4=SEAT!$AD$1,VLOOKUP('MTM - Calculation (London)'!B2,SEAT!$A$2:$AY$16,30,FALSE),IF($M$4=SEAT!$AE$1,VLOOKUP('MTM - Calculation (London)'!B2,SEAT!$A$2:$AY$16,31,FALSE),IF($M$4=SEAT!$AF$1,VLOOKUP('MTM - Calculation (London)'!B2,SEAT!$A$2:$AY$16,32,FALSE),IF($M$4=SEAT!$AG$1,VLOOKUP('MTM - Calculation (London)'!B2,SEAT!$A$2:$AY$16,33,FALSE),IF($M$4=SEAT!$AH$1,VLOOKUP('MTM - Calculation (London)'!B2,SEAT!$A$2:$AY$16,34,FALSE),IF($M$4=SEAT!$AI$1,VLOOKUP('MTM - Calculation (London)'!B2,SEAT!$A$2:$AY$16,35,FALSE),IF($M$4=SEAT!$AJ$1,VLOOKUP('MTM - Calculation (London)'!B2,SEAT!$A$2:$AY$16,36,FALSE),IF($M$4=SEAT!$AK$1,VLOOKUP('MTM - Calculation (London)'!B2,SEAT!$A$2:$AY$16,37,FALSE),IF($M$4=SEAT!$AL$1,VLOOKUP('MTM - Calculation (London)'!B2,SEAT!$A$2:$AY$16,38,FALSE),IF($M$4=SEAT!$AM$1,VLOOKUP('MTM - Calculation (London)'!B2,SEAT!$A$2:$AY$16,39,FALSE),IF($M$4=SEAT!$AN$1,VLOOKUP('MTM - Calculation (London)'!B2,SEAT!$A$2:$AY$16,40,FALSE),IF($M$4=SEAT!$AO$1,VLOOKUP('MTM - Calculation (London)'!B2,SEAT!$A$2:$AY$16,41,FALSE),IF($M$4=SEAT!$AP$1,VLOOKUP('MTM - Calculation (London)'!B2,SEAT!$A$2:$AY$16,42,FALSE),IF($M$4=SEAT!$AQ$1,VLOOKUP('MTM - Calculation (London)'!B2,SEAT!$A$2:$AY$16,43,FALSE),IF($M$4=SEAT!$AR$1,VLOOKUP('MTM - Calculation (London)'!B2,SEAT!$A$2:$AY$16,44,FALSE),IF($M$4=SEAT!$AS$1,VLOOKUP('MTM - Calculation (London)'!B2,SEAT!$A$2:$AY$16,45,FALSE),IF($M$4=SEAT!$AT$1,VLOOKUP('MTM - Calculation (London)'!B2,SEAT!$A$2:$AY$16,46,FALSE),IF($M$4=SEAT!$AU$1,VLOOKUP('MTM - Calculation (London)'!B2,SEAT!$A$2:$AY$16,47,FALSE),IF($M$4=SEAT!$AV$1,VLOOKUP('MTM - Calculation (London)'!B2,SEAT!$A$2:$AY$16,48,FALSE),IF($M$4=SEAT!$AW$1,VLOOKUP('MTM - Calculation (London)'!B2,SEAT!$A$2:$AY$16,49,FALSE),IF($M$4=SEAT!$AX$1,VLOOKUP('MTM - Calculation (London)'!B2,SEAT!$A$2:$AY$16,50,FALSE),IF($M$4=SEAT!$AY$1,VLOOKUP('MTM - Calculation (London)'!B2,SEAT!$A$2:$AY$16,51,FALSE),))))))))))))))))))))))))))))))))))))))))))))))))))</f>
        <v>0</v>
      </c>
      <c r="Q2" s="244">
        <f>IF($M$5='4LEN'!$B$1,VLOOKUP('MTM - Calculation (London)'!B2,'4LEN'!$A$2:$BM$16,2,FALSE),IF($M$5='4LEN'!$C$1,VLOOKUP('MTM - Calculation (London)'!B2,'4LEN'!$A$2:$BM$16,3,FALSE),IF($M$5='4LEN'!$D$1,VLOOKUP('MTM - Calculation (London)'!B2,'4LEN'!$A$2:$BM$16,4,FALSE),IF($M$5='4LEN'!$E$1,VLOOKUP('MTM - Calculation (London)'!B2,'4LEN'!$A$2:$BM$16,5,FALSE),IF($M$5='4LEN'!$F$1,VLOOKUP('MTM - Calculation (London)'!B2,'4LEN'!$A$2:$BM$16,6,FALSE),IF($M$5='4LEN'!$G$1,VLOOKUP('MTM - Calculation (London)'!B2,'4LEN'!$A$2:$BM$16,7,FALSE),IF($M$5='4LEN'!$H$1,VLOOKUP('MTM - Calculation (London)'!B2,'4LEN'!$A$2:$BM$16,8,FALSE),IF($M$5='4LEN'!$I$1,VLOOKUP('MTM - Calculation (London)'!B2,'4LEN'!$A$2:$BM$16,9,FALSE),IF($M$5='4LEN'!$J$1,VLOOKUP('MTM - Calculation (London)'!B2,'4LEN'!$A$2:$BM$16,10,FALSE),IF($M$5='4LEN'!$K$1,VLOOKUP('MTM - Calculation (London)'!B2,'4LEN'!$A$2:$BM$16,11,FALSE),IF($M$5='4LEN'!$L$1,VLOOKUP('MTM - Calculation (London)'!B2,'4LEN'!$A$2:$BM$16,12,FALSE),IF($M$5='4LEN'!$M$1,VLOOKUP('MTM - Calculation (London)'!B2,'4LEN'!$A$2:$BM$16,13,FALSE),IF($M$5='4LEN'!$N$1,VLOOKUP('MTM - Calculation (London)'!B2,'4LEN'!$A$2:$BM$16,14,FALSE),IF($M$5='4LEN'!$O$1,VLOOKUP('MTM - Calculation (London)'!B2,'4LEN'!$A$2:$BM$16,15,FALSE),IF($M$5='4LEN'!$P$1,VLOOKUP('MTM - Calculation (London)'!B2,'4LEN'!$A$2:$BM$16,16,FALSE),IF($M$5='4LEN'!$Q$1,VLOOKUP('MTM - Calculation (London)'!B2,'4LEN'!$A$2:$BM$16,17,FALSE),IF($M$5='4LEN'!$R$1,VLOOKUP('MTM - Calculation (London)'!B2,'4LEN'!$A$2:$BM$16,18,FALSE),IF($M$5='4LEN'!$S$1,VLOOKUP('MTM - Calculation (London)'!B2,'4LEN'!$A$2:$BM$16,19,FALSE),IF($M$5='4LEN'!$T$1,VLOOKUP('MTM - Calculation (London)'!B2,'4LEN'!$A$2:$BM$16,20,FALSE),IF($M$5='4LEN'!$U$1,VLOOKUP('MTM - Calculation (London)'!B2,'4LEN'!$A$2:$BM$16,21,FALSE),IF($M$5='4LEN'!$V$1,VLOOKUP('MTM - Calculation (London)'!B2,'4LEN'!$A$2:$BM$16,22,FALSE),IF($M$5='4LEN'!$W$1,VLOOKUP('MTM - Calculation (London)'!B2,'4LEN'!$A$2:$BM$16,23,FALSE),IF($M$5='4LEN'!$X$1,VLOOKUP('MTM - Calculation (London)'!B2,'4LEN'!$A$2:$BM$16,24,FALSE),IF($M$5='4LEN'!$Y$1,VLOOKUP('MTM - Calculation (London)'!B2,'4LEN'!$A$2:$BM$16,25,FALSE),IF($M$5='4LEN'!$Z$1,VLOOKUP('MTM - Calculation (London)'!B2,'4LEN'!$A$2:$BM$16,26,FALSE),IF($M$5='4LEN'!$AA$1,VLOOKUP('MTM - Calculation (London)'!B2,'4LEN'!$A$2:$BM$16,27,FALSE),IF($M$5='4LEN'!$AB$1,VLOOKUP('MTM - Calculation (London)'!B2,'4LEN'!$A$2:$BM$16,28,FALSE),IF($M$5='4LEN'!$AC$1,VLOOKUP('MTM - Calculation (London)'!B2,'4LEN'!$A$2:$BM$16,29,FALSE),IF($M$5='4LEN'!$AD$1,VLOOKUP('MTM - Calculation (London)'!B2,'4LEN'!$A$2:$BM$16,30,FALSE),IF($M$5='4LEN'!$AE$1,VLOOKUP('MTM - Calculation (London)'!B2,'4LEN'!$A$2:$BM$16,31,FALSE),IF($M$5='4LEN'!$AF$1,VLOOKUP('MTM - Calculation (London)'!B2,'4LEN'!$A$2:$BM$16,32,FALSE),IF($M$5='4LEN'!$AG$1,VLOOKUP('MTM - Calculation (London)'!B2,'4LEN'!$A$2:$BM$16,33,FALSE),IF($M$5='4LEN'!$AH$1,VLOOKUP('MTM - Calculation (London)'!B2,'4LEN'!$A$2:$BM$16,34,FALSE),IF($M$5='4LEN'!$AI$1,VLOOKUP('MTM - Calculation (London)'!B2,'4LEN'!$A$2:$BM$16,35,FALSE),IF($M$5='4LEN'!$AJ$1,VLOOKUP('MTM - Calculation (London)'!B2,'4LEN'!$A$2:$BM$16,36,FALSE),IF($M$5='4LEN'!$AK$1,VLOOKUP('MTM - Calculation (London)'!B2,'4LEN'!$A$2:$BM$16,37,FALSE),IF($M$5='4LEN'!$AL$1,VLOOKUP('MTM - Calculation (London)'!B2,'4LEN'!$A$2:$BM$16,38,FALSE),IF($M$5='4LEN'!$AM$1,VLOOKUP('MTM - Calculation (London)'!B2,'4LEN'!$A$2:$BM$16,39,FALSE),IF($M$5='4LEN'!$AN$1,VLOOKUP('MTM - Calculation (London)'!B2,'4LEN'!$A$2:$BM$16,40,FALSE),IF($M$5='4LEN'!$AO$1,VLOOKUP('MTM - Calculation (London)'!B2,'4LEN'!$A$2:$BM$16,41,FALSE),IF($M$5='4LEN'!$AP$1,VLOOKUP('MTM - Calculation (London)'!B2,'4LEN'!$A$2:$BM$16,42,FALSE),IF($M$5='4LEN'!$AQ$1,VLOOKUP('MTM - Calculation (London)'!B2,'4LEN'!$A$2:$BM$16,43,FALSE),IF($M$5='4LEN'!$AR$1,VLOOKUP('MTM - Calculation (London)'!B2,'4LEN'!$A$2:$BM$16,44,FALSE),IF($M$5='4LEN'!$AS$1,VLOOKUP('MTM - Calculation (London)'!B2,'4LEN'!$A$2:$BM$16,45,FALSE),IF($M$5='4LEN'!$AT$1,VLOOKUP('MTM - Calculation (London)'!B2,'4LEN'!$A$2:$BM$16,46,FALSE),IF($M$5='4LEN'!$AU$1,VLOOKUP('MTM - Calculation (London)'!B2,'4LEN'!$A$2:$BM$16,47,FALSE),IF($M$5='4LEN'!$AV$1,VLOOKUP('MTM - Calculation (London)'!B2,'4LEN'!$A$2:$BM$16,48,FALSE),IF($M$5='4LEN'!$AW$1,VLOOKUP('MTM - Calculation (London)'!B2,'4LEN'!$A$2:$BM$16,49,FALSE),IF($M$5='4LEN'!$AX$1,VLOOKUP('MTM - Calculation (London)'!B2,'4LEN'!$A$2:$BM$16,50,FALSE),IF($M$5='4LEN'!$AY$1,VLOOKUP('MTM - Calculation (London)'!B2,'4LEN'!$A$2:$BM$16,51,FALSE),IF($M$5='4LEN'!$AZ$1,VLOOKUP('MTM - Calculation (London)'!B2,'4LEN'!$A$2:$BM$16,52,FALSE),IF($M$5='4LEN'!$BA$1,VLOOKUP('MTM - Calculation (London)'!B2,'4LEN'!$A$2:$BM$16,53,FALSE),IF($M$5='4LEN'!$BB$1,VLOOKUP('MTM - Calculation (London)'!B2,'4LEN'!$A$2:$BM$16,54,FALSE),IF($M$5='4LEN'!$BC$1,VLOOKUP('MTM - Calculation (London)'!B2,'4LEN'!$A$2:$BM$16,55,FALSE),IF($M$5='4LEN'!$BD$1,VLOOKUP('MTM - Calculation (London)'!B2,'4LEN'!$A$2:$BM$16,56,FALSE),IF($M$5='4LEN'!$BE$1,VLOOKUP('MTM - Calculation (London)'!B2,'4LEN'!$A$2:$BM$16,57,FALSE),IF($M$5='4LEN'!$BF$1,VLOOKUP('MTM - Calculation (London)'!B2,'4LEN'!$A$2:$BM$16,58,FALSE),IF($M$5='4LEN'!$BG$1,VLOOKUP('MTM - Calculation (London)'!B2,'4LEN'!$A$2:$BM$16,59,FALSE),IF($M$5='4LEN'!$BH$1,VLOOKUP('MTM - Calculation (London)'!B2,'4LEN'!$A$2:$BM$16,60,FALSE),IF($M$5='4LEN'!$BI$1,VLOOKUP('MTM - Calculation (London)'!B2,'4LEN'!$A$2:$BL$16,61,FALSE),IF($M$5='4LEN'!$BJ$1,VLOOKUP('MTM - Calculation (London)'!B2,'4LEN'!$A$2:$BM$16,62,FALSE),IF($M$5='4LEN'!$BK$1,VLOOKUP('MTM - Calculation (London)'!B2,'4LEN'!$A$2:$BM$16,63,FALSE),IF($M$5='4LEN'!$BL$1,VLOOKUP('MTM - Calculation (London)'!B2,'4LEN'!$A$2:$BM$16,64,FALSE),IF($M$5='4LEN'!$BM$1,VLOOKUP('MTM - Calculation (London)'!B2,'4LEN'!$A$2:$BM$16,65,FALSE),))))))))))))))))))))))))))))))))))))))))))))))))))))))))))))))))</f>
        <v>0</v>
      </c>
      <c r="R2" s="244">
        <f>IF($M$5='15VENT'!$B$1,VLOOKUP('MTM - Calculation (London)'!B2,'15VENT'!$A$2:$BM$16,2,FALSE),IF($M$5='15VENT'!$C$1,VLOOKUP('MTM - Calculation (London)'!B2,'15VENT'!$A$2:$BM$16,3,FALSE),IF($M$5='15VENT'!$D$1,VLOOKUP('MTM - Calculation (London)'!B2,'15VENT'!$A$2:$BM$16,4,FALSE),IF($M$5='15VENT'!$E$1,VLOOKUP('MTM - Calculation (London)'!B2,'15VENT'!$A$2:$BM$16,5,FALSE),IF($M$5='15VENT'!$F$1,VLOOKUP('MTM - Calculation (London)'!B2,'15VENT'!$A$2:$BM$16,6,FALSE),IF($M$5='15VENT'!$G$1,VLOOKUP('MTM - Calculation (London)'!B2,'15VENT'!$A$2:$BM$16,7,FALSE),IF($M$5='15VENT'!$H$1,VLOOKUP('MTM - Calculation (London)'!B2,'15VENT'!$A$2:$BM$16,8,FALSE),IF($M$5='15VENT'!$I$1,VLOOKUP('MTM - Calculation (London)'!B2,'15VENT'!$A$2:$BM$16,9,FALSE),IF($M$5='15VENT'!$J$1,VLOOKUP('MTM - Calculation (London)'!B2,'15VENT'!$A$2:$BM$16,10,FALSE),IF($M$5='15VENT'!$K$1,VLOOKUP('MTM - Calculation (London)'!B2,'15VENT'!$A$2:$BM$16,11,FALSE),IF($M$5='15VENT'!$L$1,VLOOKUP('MTM - Calculation (London)'!B2,'15VENT'!$A$2:$BM$16,12,FALSE),IF($M$5='15VENT'!$M$1,VLOOKUP('MTM - Calculation (London)'!B2,'15VENT'!$A$2:$BM$16,13,FALSE),IF($M$5='15VENT'!$N$1,VLOOKUP('MTM - Calculation (London)'!B2,'15VENT'!$A$2:$BM$16,14,FALSE),IF($M$5='15VENT'!$O$1,VLOOKUP('MTM - Calculation (London)'!B2,'15VENT'!$A$2:$BM$16,15,FALSE),IF($M$5='15VENT'!$P$1,VLOOKUP('MTM - Calculation (London)'!B2,'15VENT'!$A$2:$BM$16,16,FALSE),IF($M$5='15VENT'!$Q$1,VLOOKUP('MTM - Calculation (London)'!B2,'15VENT'!$A$2:$BM$16,17,FALSE),IF($M$5='15VENT'!$R$1,VLOOKUP('MTM - Calculation (London)'!B2,'15VENT'!$A$2:$BM$16,18,FALSE),IF($M$5='15VENT'!$S$1,VLOOKUP('MTM - Calculation (London)'!B2,'15VENT'!$A$2:$BM$16,19,FALSE),IF($M$5='15VENT'!$T$1,VLOOKUP('MTM - Calculation (London)'!B2,'15VENT'!$A$2:$BM$16,20,FALSE),IF($M$5='15VENT'!$U$1,VLOOKUP('MTM - Calculation (London)'!B2,'15VENT'!$A$2:$BM$16,21,FALSE),IF($M$5='15VENT'!$V$1,VLOOKUP('MTM - Calculation (London)'!B2,'15VENT'!$A$2:$BM$16,22,FALSE),IF($M$5='15VENT'!$W$1,VLOOKUP('MTM - Calculation (London)'!B2,'15VENT'!$A$2:$BM$16,23,FALSE),IF($M$5='15VENT'!$X$1,VLOOKUP('MTM - Calculation (London)'!B2,'15VENT'!$A$2:$BM$16,24,FALSE),IF($M$5='15VENT'!$Y$1,VLOOKUP('MTM - Calculation (London)'!B2,'15VENT'!$A$2:$BM$16,25,FALSE),IF($M$5='15VENT'!$Z$1,VLOOKUP('MTM - Calculation (London)'!B2,'15VENT'!$A$2:$BM$16,26,FALSE),IF($M$5='15VENT'!$AA$1,VLOOKUP('MTM - Calculation (London)'!B2,'15VENT'!$A$2:$BM$16,27,FALSE),IF($M$5='15VENT'!$AB$1,VLOOKUP('MTM - Calculation (London)'!B2,'15VENT'!$A$2:$BM$16,28,FALSE),IF($M$5='15VENT'!$AC$1,VLOOKUP('MTM - Calculation (London)'!B2,'15VENT'!$A$2:$BM$16,29,FALSE),IF($M$5='15VENT'!$AD$1,VLOOKUP('MTM - Calculation (London)'!B2,'15VENT'!$A$2:$BM$16,30,FALSE),IF($M$5='15VENT'!$AE$1,VLOOKUP('MTM - Calculation (London)'!B2,'15VENT'!$A$2:$BM$16,31,FALSE),IF($M$5='15VENT'!$AF$1,VLOOKUP('MTM - Calculation (London)'!B2,'15VENT'!$A$2:$BM$16,32,FALSE),IF($M$5='15VENT'!$AG$1,VLOOKUP('MTM - Calculation (London)'!B2,'15VENT'!$A$2:$BM$16,33,FALSE),IF($M$5='15VENT'!$AH$1,VLOOKUP('MTM - Calculation (London)'!B2,'15VENT'!$A$2:$BM$16,34,FALSE),IF($M$5='15VENT'!$AI$1,VLOOKUP('MTM - Calculation (London)'!B2,'15VENT'!$A$2:$BM$16,35,FALSE),IF($M$5='15VENT'!$AJ$1,VLOOKUP('MTM - Calculation (London)'!B2,'15VENT'!$A$2:$BM$16,36,FALSE),IF($M$5='15VENT'!$AK$1,VLOOKUP('MTM - Calculation (London)'!B2,'15VENT'!$A$2:$BM$16,37,FALSE),IF($M$5='15VENT'!$AL$1,VLOOKUP('MTM - Calculation (London)'!B2,'15VENT'!$A$2:$BM$16,38,FALSE),IF($M$5='15VENT'!$AM$1,VLOOKUP('MTM - Calculation (London)'!B2,'15VENT'!$A$2:$BM$16,39,FALSE),IF($M$5='15VENT'!$AN$1,VLOOKUP('MTM - Calculation (London)'!B2,'15VENT'!$A$2:$BM$16,40,FALSE),IF($M$5='15VENT'!$AO$1,VLOOKUP('MTM - Calculation (London)'!B2,'15VENT'!$A$2:$BM$16,41,FALSE),IF($M$5='15VENT'!$AP$1,VLOOKUP('MTM - Calculation (London)'!B2,'15VENT'!$A$2:$BM$16,42,FALSE),IF($M$5='15VENT'!$AQ$1,VLOOKUP('MTM - Calculation (London)'!B2,'15VENT'!$A$2:$BM$16,43,FALSE),IF($M$5='15VENT'!$AR$1,VLOOKUP('MTM - Calculation (London)'!B2,'15VENT'!$A$2:$BM$16,44,FALSE),IF($M$5='15VENT'!$AS$1,VLOOKUP('MTM - Calculation (London)'!B2,'15VENT'!$A$2:$BM$16,45,FALSE),IF($M$5='15VENT'!$AT$1,VLOOKUP('MTM - Calculation (London)'!B2,'15VENT'!$A$2:$BM$16,46,FALSE),IF($M$5='15VENT'!$AU$1,VLOOKUP('MTM - Calculation (London)'!B2,'15VENT'!$A$2:$BM$16,47,FALSE),IF($M$5='15VENT'!$AV$1,VLOOKUP('MTM - Calculation (London)'!B2,'15VENT'!$A$2:$BM$16,48,FALSE),IF($M$5='15VENT'!$AW$1,VLOOKUP('MTM - Calculation (London)'!B2,'15VENT'!$A$2:$BM$16,49,FALSE),IF($M$5='15VENT'!$AX$1,VLOOKUP('MTM - Calculation (London)'!B2,'15VENT'!$A$2:$BM$16,50,FALSE),IF($M$5='15VENT'!$AY$1,VLOOKUP('MTM - Calculation (London)'!B2,'15VENT'!$A$2:$BM$16,51,FALSE),IF($M$5='15VENT'!$AZ$1,VLOOKUP('MTM - Calculation (London)'!B2,'15VENT'!$A$2:$BM$16,52,FALSE),IF($M$5='15VENT'!$BA$1,VLOOKUP('MTM - Calculation (London)'!B2,'15VENT'!$A$2:$BM$16,53,FALSE),IF($M$5='15VENT'!$BB$1,VLOOKUP('MTM - Calculation (London)'!B2,'15VENT'!$A$2:$BM$16,54,FALSE),IF($M$5='15VENT'!$BC$1,VLOOKUP('MTM - Calculation (London)'!B2,'15VENT'!$A$2:$BM$16,55,FALSE),IF($M$5='15VENT'!$BD$1,VLOOKUP('MTM - Calculation (London)'!B2,'15VENT'!$A$2:$BM$16,56,FALSE),IF($M$5='15VENT'!$BE$1,VLOOKUP('MTM - Calculation (London)'!B2,'15VENT'!$A$2:$BM$16,57,FALSE),IF($M$5='15VENT'!$BF$1,VLOOKUP('MTM - Calculation (London)'!B2,'15VENT'!$A$2:$BM$16,58,FALSE),IF($M$5='15VENT'!$BG$1,VLOOKUP('MTM - Calculation (London)'!B2,'15VENT'!$A$2:$BM$16,59,FALSE),IF($M$5='15VENT'!$BH$1,VLOOKUP('MTM - Calculation (London)'!B2,'15VENT'!$A$2:$BM$16,60,FALSE),IF($M$5='15VENT'!$BI$1,VLOOKUP('MTM - Calculation (London)'!B2,'15VENT'!$A$2:$BJ$16,61,FALSE),IF($M$5='15VENT'!$BJ$1,VLOOKUP('MTM - Calculation (London)'!B2,'15VENT'!$A$2:$BM$16,62,FALSE),IF($M$5='15VENT'!$BK$1,VLOOKUP('MTM - Calculation (London)'!B2,'15VENT'!$A$2:$BM$16,63,FALSE),IF($M$5='15VENT'!$BL$1,VLOOKUP('MTM - Calculation (London)'!B2,'15VENT'!$A$2:$BM$16,64,FALSE),IF($M$5='15VENT'!$BM$1,VLOOKUP('MTM - Calculation (London)'!B2,'15VENT'!$A$2:$BM$16,65,FALSE),))))))))))))))))))))))))))))))))))))))))))))))))))))))))))))))))</f>
        <v>0</v>
      </c>
      <c r="S2" s="245">
        <f t="shared" ref="S2:S16" si="2">IF(K2=L2,(L2-SUM(K2,N2:R2)),IF(M2=0,0,L2-SUM(K2,N2:R2)))</f>
        <v>1.375</v>
      </c>
      <c r="T2" s="512" t="s">
        <v>487</v>
      </c>
      <c r="U2" s="495" t="str">
        <f>IF(Sheet1!E15="","",Sheet1!E15)</f>
        <v>S95-SHELL PLAID</v>
      </c>
      <c r="V2" s="496"/>
      <c r="W2" s="246"/>
      <c r="X2" s="237">
        <v>1</v>
      </c>
      <c r="Y2" s="238" t="str">
        <f>'US MTM - Calculation (Regular)'!Y2</f>
        <v>1WAIST</v>
      </c>
      <c r="Z2" s="247" t="str">
        <f>IF($Z$1="","",HLOOKUP($Z$1,'MTM US TRS (L)'!$A$2:$EV$13,ROW(),FALSE))</f>
        <v/>
      </c>
      <c r="AA2" s="244">
        <f>IF(Z2=" ",0,IF($AH$13='Deep Seat -'!$B$1,VLOOKUP('MTM - Calculation (London)'!Y2,'Deep Seat -'!$A$2:$D$13,2,FALSE),IF($AH$13='Deep Seat -'!$C$1,VLOOKUP('MTM - Calculation (London)'!Y2,'Deep Seat -'!$A$2:$D$13,3,FALSE),IF($AH$13='Deep Seat -'!$D$1,VLOOKUP('MTM - Calculation (London)'!Y2,'Deep Seat -'!$A$2:$D$13,4,FALSE),))))</f>
        <v>0</v>
      </c>
      <c r="AB2" s="244">
        <f>IF(Z2=" ",0,IF($AH$14='Hip Forw +'!$B$1,VLOOKUP('MTM - Calculation (London)'!Y2,'Hip Forw +'!$A$2:$E$13,2,FALSE),IF($AH$14='Hip Forw +'!$C$1,VLOOKUP('MTM - Calculation (London)'!Y2,'Hip Forw +'!$A$2:$E$13,3,FALSE),IF($AH$14='Hip Forw +'!$D$1,VLOOKUP('MTM - Calculation (London)'!Y2,'Hip Forw +'!$A$2:$E$13,4,FALSE),IF($AH$14='Hip Forw +'!$E$1,VLOOKUP('MTM - Calculation (London)'!Y2,'Hip Forw +'!$A$2:$E$13,5,FALSE),)))))</f>
        <v>0</v>
      </c>
      <c r="AC2" s="244">
        <f>IF(Z2=" ",0,IF($AH$15='Low Fron'!$B$1,VLOOKUP('MTM - Calculation (London)'!Y2,'Low Fron'!$A$2:$L$13,2,FALSE),IF($AH$15='Low Fron'!$C$1,VLOOKUP('MTM - Calculation (London)'!Y2,'Low Fron'!$A$2:$L$13,3,FALSE),IF($AH$15='Low Fron'!$D$1,VLOOKUP('MTM - Calculation (London)'!Y2,'Low Fron'!$A$2:$L$13,4,FALSE),IF($AH$15='Low Fron'!$E$1,VLOOKUP('MTM - Calculation (London)'!Y2,'Low Fron'!$A$2:$L$13,5,FALSE),IF($AH$15='Low Fron'!$F$1,VLOOKUP('MTM - Calculation (London)'!Y2,'Low Fron'!$A$2:$L$13,6,FALSE),IF($AH$15='Low Fron'!$G$1,VLOOKUP('MTM - Calculation (London)'!Y2,'Low Fron'!$A$2:$L$13,7,FALSE),IF($AH$15='Low Fron'!$H$1,VLOOKUP('MTM - Calculation (London)'!Y2,'Low Fron'!$A$2:$L$13,8,FALSE),IF($AH$15='Low Fron'!$I$1,VLOOKUP('MTM - Calculation (London)'!Y2,'Low Fron'!$A$2:$L$13,9,FALSE),IF($AH$15='Low Fron'!$J$1,VLOOKUP('MTM - Calculation (London)'!Y2,'Low Fron'!$A$2:$L$13,10,FALSE),IF($AH$15='Low Fron'!$K$1,VLOOKUP('MTM - Calculation (London)'!Y2,'Low Fron'!$A$2:$L$13,11,FALSE),IF($AH$15='Low Fron'!$L$1,VLOOKUP('MTM - Calculation (London)'!Y2,'Low Fron'!$A$2:$L$13,12,FALSE),))))))))))))</f>
        <v>0</v>
      </c>
      <c r="AD2" s="244">
        <f>IF(Z2=" ",0,IF($AH$16='Plucrot +'!$B$1,VLOOKUP('MTM - Calculation (London)'!Y2,'Plucrot +'!$A$2:$W$13,2,FALSE),IF($AH$16='Plucrot +'!$C$1,VLOOKUP('MTM - Calculation (London)'!Y2,'Plucrot +'!$A$2:$W$13,3,FALSE),IF($AH$16='Plucrot +'!$D$1,VLOOKUP('MTM - Calculation (London)'!Y2,'Plucrot +'!$A$2:$W$13,4,FALSE),IF($AH$16='Plucrot +'!$E$1,VLOOKUP('MTM - Calculation (London)'!Y2,'Plucrot +'!$A$2:$W$13,5,FALSE),IF($AH$16='Plucrot +'!$F$1,VLOOKUP('MTM - Calculation (London)'!Y2,'Plucrot +'!$A$2:$W$13,6,FALSE),IF($AH$16='Plucrot +'!$G$1,VLOOKUP('MTM - Calculation (London)'!Y2,'Plucrot +'!$A$2:$W$13,7,FALSE),IF($AH$16='Plucrot +'!$H$1,VLOOKUP('MTM - Calculation (London)'!Y2,'Plucrot +'!$A$2:$W$13,8,FALSE),IF($AH$16='Plucrot +'!$I$1,VLOOKUP('MTM - Calculation (London)'!Y2,'Plucrot +'!$A$2:$W$13,9,FALSE),IF($AH$16='Plucrot +'!$J$1,VLOOKUP('MTM - Calculation (London)'!Y2,'Plucrot +'!$A$2:$W$13,10,FALSE),IF($AH$16='Plucrot +'!$K$1,VLOOKUP('MTM - Calculation (London)'!Y2,'Plucrot +'!$A$2:$W$13,11,FALSE),IF($AH$16='Plucrot +'!$L$1,VLOOKUP('MTM - Calculation (London)'!Y2,'Plucrot +'!$A$2:$W$13,12,FALSE),IF($AH$16='Plucrot +'!$M$1,VLOOKUP('MTM - Calculation (London)'!Y2,'Plucrot +'!$A$2:$W$13,13,FALSE),IF($AH$16='Plucrot +'!$N$1,VLOOKUP('MTM - Calculation (London)'!Y2,'Plucrot +'!$A$2:$W$13,14,FALSE),IF($AH$16='Plucrot +'!$O$1,VLOOKUP('MTM - Calculation (London)'!Y2,'Plucrot +'!$A$2:$W$13,15,FALSE),IF($AH$16='Plucrot +'!$P$1,VLOOKUP('MTM - Calculation (London)'!Y2,'Plucrot +'!$A$2:$W$13,16,FALSE),IF($AH$16='Plucrot +'!$Q$1,VLOOKUP('MTM - Calculation (London)'!Y2,'Plucrot +'!$A$2:$W$13,17,FALSE),IF($AH$16='Plucrot +'!$R$1,VLOOKUP('MTM - Calculation (London)'!Y2,'Plucrot +'!$A$2:$W$13,18,FALSE),IF($AH$16='Plucrot +'!$S$1,VLOOKUP('MTM - Calculation (London)'!Y2,'Plucrot +'!$A$2:$W$13,19,FALSE),IF($AH$16='Plucrot +'!$T$1,VLOOKUP('MTM - Calculation (London)'!Y2,'Plucrot +'!$A$2:$W$13,20,FALSE),IF($AH$16='Plucrot +'!$U$1,VLOOKUP('MTM - Calculation (London)'!Y2,'Plucrot +'!$A$2:$W$13,21,FALSE),IF($AH$16='Plucrot +'!$V$1,VLOOKUP('MTM - Calculation (London)'!Y2,'Plucrot +'!$A$2:$W$13,22,FALSE),IF($AH$16='Plucrot +'!$W$1,VLOOKUP('MTM - Calculation (London)'!Y2,'Plucrot +'!$A$2:$W$13,23,FALSE),)))))))))))))))))))))))</f>
        <v>0</v>
      </c>
      <c r="AE2" s="244">
        <f>IF(Z2=" ",0,IF($AH$17='Rais BK + -'!$B$1,VLOOKUP('MTM - Calculation (London)'!Y2,'Rais BK + -'!$A$2:$W$13,2,FALSE),IF($AH$17='Rais BK + -'!$C$1,VLOOKUP('MTM - Calculation (London)'!Y2,'Rais BK + -'!$A$2:$W$13,3,FALSE),IF($AH$17='Rais BK + -'!$D$1,VLOOKUP('MTM - Calculation (London)'!Y2,'Rais BK + -'!$A$2:$W$13,4,FALSE),IF($AH$17='Rais BK + -'!$E$1,VLOOKUP('MTM - Calculation (London)'!Y2,'Rais BK + -'!$A$2:$W$13,5,FALSE),IF($AH$17='Rais BK + -'!$F$1,VLOOKUP('MTM - Calculation (London)'!Y2,'Rais BK + -'!$A$2:$W$13,6,FALSE),IF($AH$17='Rais BK + -'!$G$1,VLOOKUP('MTM - Calculation (London)'!Y2,'Rais BK + -'!$A$2:$W$13,7,FALSE),IF($AH$17='Rais BK + -'!$H$1,VLOOKUP('MTM - Calculation (London)'!Y2,'Rais BK + -'!$A$2:$W$13,8,FALSE),IF($AH$17='Rais BK + -'!$I$1,VLOOKUP('MTM - Calculation (London)'!Y2,'Rais BK + -'!$A$2:$W$13,9,FALSE),IF($AH$17='Rais BK + -'!$J$1,VLOOKUP('MTM - Calculation (London)'!Y2,'Rais BK + -'!$A$2:$W$13,10,FALSE),IF($AH$17='Rais BK + -'!$K$1,VLOOKUP('MTM - Calculation (London)'!Y2,'Rais BK + -'!$A$2:$W$13,11,FALSE),IF($AH$17='Rais BK + -'!$L$1,VLOOKUP('MTM - Calculation (London)'!Y2,'Rais BK + -'!$A$2:$W$13,12,FALSE),IF($AH$17='Rais BK + -'!$M$1,VLOOKUP('MTM - Calculation (London)'!Y2,'Rais BK + -'!$A$2:$W$13,13,FALSE),IF($AH$17='Rais BK + -'!$N$1,VLOOKUP('MTM - Calculation (London)'!Y2,'Rais BK + -'!$A$2:$W$13,14,FALSE),IF($AH$17='Rais BK + -'!$O$1,VLOOKUP('MTM - Calculation (London)'!Y2,'Rais BK + -'!$A$2:$W$13,15,FALSE),IF($AH$17='Rais BK + -'!$P$1,VLOOKUP('MTM - Calculation (London)'!Y2,'Rais BK + -'!$A$2:$W$13,16,FALSE),IF($AH$17='Rais BK + -'!$Q$1,VLOOKUP('MTM - Calculation (London)'!Y2,'Rais BK + -'!$A$2:$W$13,17,FALSE),IF($AH$17='Rais BK + -'!$R$1,VLOOKUP('MTM - Calculation (London)'!Y2,'Rais BK + -'!$A$2:$W$13,18,FALSE),IF($AH$17='Rais BK + -'!$S$1,VLOOKUP('MTM - Calculation (London)'!Y2,'Rais BK + -'!$A$2:$W$13,19,FALSE),IF($AH$17='Rais BK + -'!$T$1,VLOOKUP('MTM - Calculation (London)'!Y2,'Rais BK + -'!$A$2:$W$13,20,FALSE),IF($AH$17='Rais BK + -'!$U$1,VLOOKUP('MTM - Calculation (London)'!Y2,'Rais BK + -'!$A$2:$W$13,21,FALSE),IF($AH$17='Rais BK + -'!$V$1,VLOOKUP('MTM - Calculation (London)'!Y2,'Rais BK + -'!$A$2:$W$13,22,FALSE),IF($AH$17='Rais BK + -'!$W$1,VLOOKUP('MTM - Calculation (London)'!Y2,'Rais BK + -'!$A$2:$W$13,23,FALSE),)))))))))))))))))))))))</f>
        <v>0</v>
      </c>
      <c r="AF2" s="241">
        <f t="shared" ref="AF2:AF12" si="3">SUM(Z2,AA2:AE2)</f>
        <v>0</v>
      </c>
      <c r="AG2" s="242">
        <f>IF(OR(Sheet1!C134="",Sheet1!C134=" "),0,Sheet1!C134)</f>
        <v>0</v>
      </c>
      <c r="AH2" s="245">
        <f>IF(AG2=0,0, AG2-AF2)</f>
        <v>0</v>
      </c>
      <c r="AI2" s="512" t="s">
        <v>487</v>
      </c>
      <c r="AJ2" s="495" t="str">
        <f>U2</f>
        <v>S95-SHELL PLAID</v>
      </c>
      <c r="AK2" s="496"/>
      <c r="AL2" s="248"/>
      <c r="AM2" s="248"/>
      <c r="AN2" s="248"/>
      <c r="AO2" s="228"/>
      <c r="AP2" s="249" t="s">
        <v>545</v>
      </c>
      <c r="AQ2" s="250" t="str">
        <f>IF($AQ$1="","",HLOOKUP($AQ$1,'Measurement Chart'!$A$1:$AG$14,ROW(),FALSE))</f>
        <v/>
      </c>
      <c r="AR2" s="242">
        <f>IF(OR(Sheet1!C291="",Sheet1!C291=" "),IF((Sheet1!C363=""),Sheet1!C363,Sheet1!C363+0.5),Sheet1!C291)</f>
        <v>0</v>
      </c>
      <c r="AS2" s="251">
        <f t="shared" ref="AS2:AS14" si="4">IF(AR2=0,0,AR2-AQ2)</f>
        <v>0</v>
      </c>
      <c r="AT2" s="252">
        <f>IFERROR(IF($AS$4='Front Length +'!$B$1,VLOOKUP(AP2,'Front Length +'!$A$2:$AO$14,2,FALSE),IF($AS$4='Front Length +'!$C$1,VLOOKUP(AP2,'Front Length +'!$A$2:$AO$14,3,FALSE),IF($AS$4='Front Length +'!$D$1,VLOOKUP(AP2,'Front Length +'!$A$2:$AO$14,4,FALSE),IF($AS$4='Front Length +'!$E$1,VLOOKUP(AP2,'Front Length +'!$A$2:$AO$14,5,FALSE),IF($AS$4='Front Length +'!$F$1,VLOOKUP(AP2,'Front Length +'!$A$2:$AO$14,6,FALSE),IF($AS$4='Front Length +'!$G$1,VLOOKUP(AP2,'Front Length +'!$A$2:$AO$14,7,FALSE),IF($AS$4='Front Length +'!$H$1,VLOOKUP(AP2,'Front Length +'!$A$2:$AO$14,8,FALSE),IF($AS$4='Front Length +'!$I$1,VLOOKUP(AP2,'Front Length +'!$A$2:$AO$14,9,FALSE),IF($AS$4='Front Length +'!$J$1,VLOOKUP(AP2,'Front Length +'!$A$2:$AO$14,10,FALSE),IF($AS$4='Front Length +'!$K$1,VLOOKUP(AP2,'Front Length +'!$A$2:$AO$14,11,FALSE),IF($AS$4='Front Length +'!$L$1,VLOOKUP(AP2,'Front Length +'!$A$2:$AO$14,12,FALSE),IF($AS$4='Front Length +'!$M$1,VLOOKUP(AP2,'Front Length +'!$A$2:$AO$14,13,FALSE),IF($AS$4='Front Length +'!$N$1,VLOOKUP(AP2,'Front Length +'!$A$2:$AO$14,14,FALSE),IF($AS$4='Front Length +'!$O$1,VLOOKUP(AP2,'Front Length +'!$A$2:$AO$14,15,FALSE),IF($AS$4='Front Length +'!$P$1,VLOOKUP(AP2,'Front Length +'!$A$2:$AO$14,16,FALSE),IF($AS$4='Front Length +'!$Q$1,VLOOKUP(AP2,'Front Length +'!$A$2:$AO$14,17,FALSE),IF($AS$4='Front Length +'!$R$1,VLOOKUP(AP2,'Front Length +'!$A$2:$AO$14,18,FALSE),IF($AS$4='Front Length +'!$S$1,VLOOKUP(AP2,'Front Length +'!$A$2:$AO$14,19,FALSE),IF($AS$4='Front Length +'!$T$1,VLOOKUP(AP2,'Front Length +'!$A$2:$AO$14,20,FALSE),IF($AS$4='Front Length +'!$U$1,VLOOKUP(AP2,'Front Length +'!$A$2:$AO$14,21,FALSE),IF($AS$4='Front Length +'!$V$1,VLOOKUP(AP2,'Front Length +'!$A$2:$AO$14,22,FALSE),IF($AS$4='Front Length +'!$W$1,VLOOKUP(AP2,'Front Length +'!$A$2:$AO$14,23,FALSE),IF($AS$4='Front Length +'!$X$1,VLOOKUP(AP2,'Front Length +'!$A$2:$AO$14,24,FALSE),IF($AS$4='Front Length +'!$Y$1,VLOOKUP(AP2,'Front Length +'!$A$2:$AO$14,25,FALSE),IF($AS$4='Front Length +'!$Z$1,VLOOKUP(AP2,'Front Length +'!$A$2:$AO$14,26,FALSE),IF($AS$4='Front Length +'!$AA$1,VLOOKUP(AP2,'Front Length +'!$A$2:$AO$14,27,FALSE),IF($AS$4='Front Length +'!$AB$1,VLOOKUP(AP2,'Front Length +'!$A$2:$AO$14,28,FALSE),IF($AS$4='Front Length +'!$AC$1,VLOOKUP(AP2,'Front Length +'!$A$2:$AO$14,29,FALSE),IF($AS$4='Front Length +'!$AD$1,VLOOKUP(AP2,'Front Length +'!$A$2:$AO$14,30,FALSE),IF($AS$4='Front Length +'!$AE$1,VLOOKUP(AP2,'Front Length +'!$A$2:$AO$14,31,FALSE),IF($AS$4='Front Length +'!$AF$1,VLOOKUP(AP2,'Front Length +'!$A$2:$AO$14,32,FALSE),IF($AS$4='Front Length +'!$AG$1,VLOOKUP(AP2,'Front Length +'!$A$2:$AO$14,33,FALSE),IF($AS$4='Front Length +'!$AH$1,VLOOKUP(AP2,'Front Length +'!$A$2:$AO$14,34,FALSE),IF($AS$4='Front Length +'!$AI$1,VLOOKUP(AP2,'Front Length +'!$A$2:$AO$14,35,FALSE),IF($AS$4='Front Length +'!$AJ$1,VLOOKUP(AP2,'Front Length +'!$A$2:$AO$14,36,FALSE),IF($AS$4='Front Length +'!$AK$1,VLOOKUP(AP2,'Front Length +'!$A$2:$AO$14,37,FALSE),IF($AS$4='Front Length +'!$AL$1,VLOOKUP(AP2,'Front Length +'!$A$2:$AO$14,38,FALSE),IF($AS$4='Front Length +'!$AM$1,VLOOKUP(AP2,'Front Length +'!$A$2:$AO$14,39,FALSE),IF($AS$4='Front Length +'!$AN$1,VLOOKUP(AP2,'Front Length +'!$A$2:$AO$14,40,FALSE),IF($AS$4='Front Length +'!$AO$1,VLOOKUP(AP2,'Front Length +'!$A$2:$AO$14,41,FALSE),)))))))))))))))))))))))))))))))))))))))),0)</f>
        <v>0</v>
      </c>
      <c r="AU2" s="252">
        <f>IFERROR(IF($AS$4='Front Length -'!$B$1,VLOOKUP(AP2,'Front Length -'!$A$2:$AO$14,2,FALSE),IF($AS$4='Front Length -'!$C$1,VLOOKUP(AP2,'Front Length -'!$A$2:$AO$14,3,FALSE),IF($AS$4='Front Length -'!$D$1,VLOOKUP(AP2,'Front Length -'!$A$2:$AO$14,4,FALSE),IF($AS$4='Front Length -'!$E$1,VLOOKUP(AP2,'Front Length -'!$A$2:$AO$14,5,FALSE),IF($AS$4='Front Length -'!$F$1,VLOOKUP(AP2,'Front Length -'!$A$2:$AO$14,6,FALSE),IF($AS$4='Front Length -'!$G$1,VLOOKUP(AP2,'Front Length -'!$A$2:$AO$14,7,FALSE),IF($AS$4='Front Length -'!$H$1,VLOOKUP(AP2,'Front Length -'!$A$2:$AO$14,8,FALSE),IF($AS$4='Front Length -'!$I$1,VLOOKUP(AP2,'Front Length -'!$A$2:$AO$14,9,FALSE),IF($AS$4='Front Length -'!$J$1,VLOOKUP(AP2,'Front Length -'!$A$2:$AO$14,10,FALSE),IF($AS$4='Front Length -'!$K$1,VLOOKUP(AP2,'Front Length -'!$A$2:$AO$14,11,FALSE),IF($AS$4='Front Length -'!$L$1,VLOOKUP(AP2,'Front Length -'!$A$2:$AO$14,12,FALSE),IF($AS$4='Front Length -'!$M$1,VLOOKUP(AP2,'Front Length -'!$A$2:$AO$14,13,FALSE),IF($AS$4='Front Length -'!$N$1,VLOOKUP(AP2,'Front Length -'!$A$2:$AO$14,14,FALSE),IF($AS$4='Front Length -'!$O$1,VLOOKUP(AP2,'Front Length -'!$A$2:$AO$14,15,FALSE),IF($AS$4='Front Length -'!$P$1,VLOOKUP(AP2,'Front Length -'!$A$2:$AO$14,16,FALSE),IF($AS$4='Front Length -'!$Q$1,VLOOKUP(AP2,'Front Length -'!$A$2:$AO$14,17,FALSE),IF($AS$4='Front Length -'!$R$1,VLOOKUP(AP2,'Front Length -'!$A$2:$AO$14,18,FALSE),IF($AS$4='Front Length -'!$S$1,VLOOKUP(AP2,'Front Length -'!$A$2:$AO$14,19,FALSE),IF($AS$4='Front Length -'!$T$1,VLOOKUP(AP2,'Front Length -'!$A$2:$AO$14,20,FALSE),IF($AS$4='Front Length -'!$U$1,VLOOKUP(AP2,'Front Length -'!$A$2:$AO$14,21,FALSE),IF($AS$4='Front Length -'!$V$1,VLOOKUP(AP2,'Front Length -'!$A$2:$AO$14,22,FALSE),IF($AS$4='Front Length -'!$W$1,VLOOKUP(AP2,'Front Length -'!$A$2:$AO$14,23,FALSE),IF($AS$4='Front Length -'!$X$1,VLOOKUP(AP2,'Front Length -'!$A$2:$AO$14,24,FALSE),IF($AS$4='Front Length -'!$Y$1,VLOOKUP(AP2,'Front Length -'!$A$2:$AO$14,25,FALSE),IF($AS$4='Front Length -'!$Z$1,VLOOKUP(AP2,'Front Length -'!$A$2:$AO$14,26,FALSE),IF($AS$4='Front Length -'!$AA$1,VLOOKUP(AP2,'Front Length -'!$A$2:$AO$14,27,FALSE),IF($AS$4='Front Length -'!$AB$1,VLOOKUP(AP2,'Front Length -'!$A$2:$AO$14,28,FALSE),IF($AS$4='Front Length -'!$AC$1,VLOOKUP(AP2,'Front Length -'!$A$2:$AO$14,29,FALSE),IF($AS$4='Front Length -'!$AD$1,VLOOKUP(AP2,'Front Length -'!$A$2:$AO$14,30,FALSE),IF($AS$4='Front Length -'!$AE$1,VLOOKUP(AP2,'Front Length -'!$A$2:$AO$14,31,FALSE),IF($AS$4='Front Length -'!$AF$1,VLOOKUP(AP2,'Front Length -'!$A$2:$AO$14,32,FALSE),IF($AS$4='Front Length -'!$AG$1,VLOOKUP(AP2,'Front Length -'!$A$2:$AO$14,33,FALSE),IF($AS$4='Front Length -'!$AH$1,VLOOKUP(AP2,'Front Length -'!$A$2:$AO$14,34,FALSE),IF($AS$4='Front Length -'!$AI$1,VLOOKUP(AP2,'Front Length -'!$A$2:$AO$14,35,FALSE),IF($AS$4='Front Length -'!$AJ$1,VLOOKUP(AP2,'Front Length -'!$A$2:$AO$14,36,FALSE),IF($AS$4='Front Length -'!$AK$1,VLOOKUP(AP2,'Front Length -'!$A$2:$AO$14,37,FALSE),IF($AS$4='Front Length -'!$AL$1,VLOOKUP(AP2,'Front Length -'!$A$2:$AO$14,38,FALSE),IF($AS$4='Front Length -'!$AM$1,VLOOKUP(AP2,'Front Length -'!$A$2:$AO$14,39,FALSE),IF($AS$4='Front Length -'!$AN$1,VLOOKUP(AP2,'Front Length -'!$A$2:$AO$14,40,FALSE),IF($AS$4='Front Length -'!$AO$1,VLOOKUP(AP2,'Front Length -'!$A$2:$AO$14,41,FALSE),)))))))))))))))))))))))))))))))))))))))),0)</f>
        <v>0</v>
      </c>
      <c r="AV2" s="253" t="str">
        <f>IF(AQ2="","",IF(AQ2=AR2,(AR2-(AQ2+SUM(AT2:AU2))),IF(AS2=0,0,AR2-(AQ2+SUM(AT2:AU2)))))</f>
        <v/>
      </c>
      <c r="AW2" s="515" t="s">
        <v>487</v>
      </c>
      <c r="AX2" s="394"/>
      <c r="AZ2" s="394"/>
      <c r="BA2" s="394"/>
      <c r="BB2" s="394"/>
      <c r="BC2" s="394"/>
      <c r="BD2" s="394"/>
      <c r="BE2" s="394"/>
      <c r="BF2" s="394"/>
      <c r="BG2" s="394"/>
      <c r="BH2" s="394"/>
      <c r="BI2" s="394"/>
      <c r="BJ2" s="394"/>
      <c r="BK2" s="394"/>
      <c r="BL2" s="394"/>
      <c r="BM2" s="394"/>
      <c r="BN2" s="394"/>
      <c r="BO2" s="394"/>
      <c r="BP2" s="394"/>
      <c r="BQ2" s="395" t="s">
        <v>603</v>
      </c>
      <c r="BR2" s="395"/>
      <c r="BS2" s="395"/>
      <c r="BT2" s="396" t="s">
        <v>604</v>
      </c>
      <c r="BU2" s="396"/>
      <c r="BV2" s="396"/>
      <c r="BW2" s="396" t="s">
        <v>605</v>
      </c>
      <c r="BX2" s="396"/>
      <c r="BY2" s="396"/>
    </row>
    <row r="3" spans="1:77" ht="42" customHeight="1" thickBot="1" x14ac:dyDescent="0.3">
      <c r="A3" s="259">
        <v>2</v>
      </c>
      <c r="B3" s="260" t="str">
        <f>'US MTM - Calculation (Regular)'!B3</f>
        <v>2GIR</v>
      </c>
      <c r="C3" s="261">
        <f>IF($C$1="","",HLOOKUP($C$1,'JKT London Fit - R'!$A$2:$AB$17,ROW(),FALSE))</f>
        <v>24.25</v>
      </c>
      <c r="D3" s="262">
        <f>IF(C3=" ",0,IF($S$17='AH 34 A+'!$B$1,VLOOKUP('MTM - Calculation (London)'!B3,'AH 34 A+'!$A$2:$G$16,2,FALSE),IF($S$17='AH 34 A+'!$C$1,VLOOKUP('MTM - Calculation (London)'!B3,'AH 34 A+'!$A$2:$G$16,3,FALSE),IF($S$17='AH 34 A+'!$D$1,VLOOKUP('MTM - Calculation (London)'!B3,'AH 34 A+'!$A$2:$G$16,4,FALSE),IF($S$17='AH 34 A+'!$E$1,VLOOKUP('MTM - Calculation (London)'!B3,'AH 34 A+'!$A$2:$G$16,5,FALSE),IF($S$17='AH 34 A+'!$F$1,VLOOKUP('MTM - Calculation (London)'!B3,'AH 34 A+'!$A$2:$G$16,6,FALSE),IF($S$17='AH 34 A+'!$G$1,VLOOKUP('MTM - Calculation (London)'!B3,'AH 34 A+'!$A$2:$G$16,7,FALSE),)))))))</f>
        <v>0</v>
      </c>
      <c r="E3" s="262">
        <f>IF(C3=" ",0,IF($S$18='Erect +'!$B$1,VLOOKUP('MTM - Calculation (London)'!B3,'Erect +'!$A$2:$D$16,2,FALSE),IF($S$18='Erect +'!$C$1,VLOOKUP('MTM - Calculation (London)'!B3,'Erect +'!$A$2:$D$16,3,FALSE),IF($S$18='Erect +'!$D$1,VLOOKUP('MTM - Calculation (London)'!B3,'Erect +'!$A$2:$D$16,4,FALSE),))))</f>
        <v>0</v>
      </c>
      <c r="F3" s="262">
        <f>IF(C3=" ",0,IF($S$19='Full Chest'!$B$1,VLOOKUP('MTM - Calculation (London)'!B3,'Full Chest'!$A$2:$F$16,2,FALSE),IF($S$19='Full Chest'!$C$1,VLOOKUP('MTM - Calculation (London)'!B3,'Full Chest'!$A$2:$F$16,3,FALSE),IF($S$19='Full Chest'!$D$1,VLOOKUP('MTM - Calculation (London)'!B3,'Full Chest'!$A$2:$F$16,4,FALSE),))))</f>
        <v>0</v>
      </c>
      <c r="G3" s="262">
        <f>IF(C3=" ",0,IF($S$20='Head For +'!$B$1,VLOOKUP('MTM - Calculation (London)'!B3,'Head For +'!$A$2:$E$16,2,FALSE),IF($S$20='Head For +'!$C$1,VLOOKUP('MTM - Calculation (London)'!B3,'Head For +'!$A$2:$E$16,3,FALSE),IF($S$20='Head For +'!$D$1,VLOOKUP('MTM - Calculation (London)'!B3,'Head For +'!$A$2:$E$16,4,FALSE),IF($S$20='Head For +'!$E$1,VLOOKUP('MTM - Calculation (London)'!B3,'Head For +'!$A$2:$E$16,5,FALSE),)))))</f>
        <v>0</v>
      </c>
      <c r="H3" s="262" t="b">
        <f>IF(C3=" ",0,IF($S$21='LOW-CLR +'!$B$1,VLOOKUP('MTM - Calculation (London)'!B3,'LOW-CLR +'!$A$2:$H$16,2,FALSE),IF($S$21='LOW-CLR +'!$C$1,VLOOKUP('MTM - Calculation (London)'!B3,'LOW-CLR +'!$A$2:$H$16,3,FALSE),IF($S$21='LOW-CLR +'!$D$1,VLOOKUP('MTM - Calculation (London)'!B3,'LOW-CLR +'!$A$2:$H$16,4,FALSE),IF($S$21='LOW-CLR +'!$E$1,VLOOKUP('MTM - Calculation (London)'!B3,'LOW-CLR +'!$A$2:$H$16,5,FALSE),IF($S$21='LOW-CLR +'!$F$1,VLOOKUP('MTM - Calculation (London)'!B3,'LOW-CLR +'!$A$2:$H$16,6,FALSE),IF($S$21='LOW-CLR +'!$G$1,VLOOKUP('MTM - Calculation (London)'!B3,'LOW-CLR +'!$A$2:$H$16,7,FALSE))))))))</f>
        <v>0</v>
      </c>
      <c r="I3" s="262">
        <f>IF(C3=" ",0,IF($S$22='P+AH+1 2'!$B$1,VLOOKUP('MTM - Calculation (London)'!B3,'P+AH+1 2'!$A$2:$D$16,2,FALSE),IF($S$22='P+AH+1 2'!$C$1,VLOOKUP('MTM - Calculation (London)'!B3,'P+AH+1 2'!$A$2:$D$16,3,FALSE),IF($S$22='P+AH+1 2'!$D$1,VLOOKUP('MTM - Calculation (London)'!B3,'P+AH+1 2'!$A$2:$D$16,4,FALSE),))))</f>
        <v>0</v>
      </c>
      <c r="J3" s="262"/>
      <c r="K3" s="263">
        <f t="shared" si="0"/>
        <v>24.25</v>
      </c>
      <c r="L3" s="242">
        <f>IF(OR(Sheet1!C23="",Sheet1!C23=" "),0,Sheet1!C23)</f>
        <v>22</v>
      </c>
      <c r="M3" s="264">
        <f t="shared" si="1"/>
        <v>-2.25</v>
      </c>
      <c r="N3" s="265">
        <f>IF($M$8='12 Back'!$B$1,VLOOKUP('MTM - Calculation (London)'!B3,'12 Back'!$A$2:$BG$16,2,FALSE),IF($M$8='12 Back'!$C$1,VLOOKUP('MTM - Calculation (London)'!B3,'12 Back'!$A$2:$BG$16,3,FALSE),IF($M$8='12 Back'!$D$1,VLOOKUP('MTM - Calculation (London)'!B3,'12 Back'!$A$2:$BG$16,4,FALSE),IF($M$8='12 Back'!$E$1,VLOOKUP('MTM - Calculation (London)'!B3,'12 Back'!$A$2:$BG$16,5,FALSE),IF($M$8='12 Back'!$F$1,VLOOKUP('MTM - Calculation (London)'!B3,'12 Back'!$A$2:$BG$16,6,FALSE),IF($M$8='12 Back'!$G$1,VLOOKUP('MTM - Calculation (London)'!B3,'12 Back'!$A$2:$BG$16,7,FALSE),IF($M$8='12 Back'!$H$1,VLOOKUP('MTM - Calculation (London)'!B3,'12 Back'!$A$2:$BG$16,8,FALSE),IF($M$8='12 Back'!$I$1,VLOOKUP('MTM - Calculation (London)'!B3,'12 Back'!$A$2:$BG$16,9,FALSE),IF($M$8='12 Back'!$J$1,VLOOKUP('MTM - Calculation (London)'!B3,'12 Back'!$A$2:$BG$16,10,FALSE),IF($M$8='12 Back'!$K$1,VLOOKUP('MTM - Calculation (London)'!B3,'12 Back'!$A$2:$BG$16,11,FALSE),IF($M$8='12 Back'!$L$1,VLOOKUP('MTM - Calculation (London)'!B3,'12 Back'!$A$2:$BG$16,12,FALSE),IF($M$8='12 Back'!$M$1,VLOOKUP('MTM - Calculation (London)'!B3,'12 Back'!$A$2:$BG$16,13,FALSE),IF($M$8='12 Back'!$N$1,VLOOKUP('MTM - Calculation (London)'!B3,'12 Back'!$A$2:$BG$16,14,FALSE),IF($M$8='12 Back'!$O$1,VLOOKUP('MTM - Calculation (London)'!B3,'12 Back'!$A$2:$BG$16,15,FALSE),IF($M$8='12 Back'!$P$1,VLOOKUP('MTM - Calculation (London)'!B3,'12 Back'!$A$2:$BG$16,16,FALSE),IF($M$8='12 Back'!$Q$1,VLOOKUP('MTM - Calculation (London)'!B3,'12 Back'!$A$2:$BG$16,17,FALSE),IF($M$8='12 Back'!$R$1,VLOOKUP('MTM - Calculation (London)'!B3,'12 Back'!$A$2:$BG$16,18,FALSE),IF($M$8='12 Back'!$S$1,VLOOKUP('MTM - Calculation (London)'!B3,'12 Back'!$A$2:$BG$16,19,FALSE),IF($M$8='12 Back'!$T$1,VLOOKUP('MTM - Calculation (London)'!B3,'12 Back'!$A$2:$BG$16,20,FALSE),IF($M$8='12 Back'!$U$1,VLOOKUP('MTM - Calculation (London)'!B3,'12 Back'!$A$2:$BG$16,21,FALSE),IF($M$8='12 Back'!$V$1,VLOOKUP('MTM - Calculation (London)'!B3,'12 Back'!$A$2:$BG$16,22,FALSE),IF($M$8='12 Back'!$W$1,VLOOKUP('MTM - Calculation (London)'!B3,'12 Back'!$A$2:$BG$16,23,FALSE),IF($M$8='12 Back'!$X$1,VLOOKUP('MTM - Calculation (London)'!B3,'12 Back'!$A$2:$BG$16,24,FALSE),IF($M$8='12 Back'!$Y$1,VLOOKUP('MTM - Calculation (London)'!B3,'12 Back'!$A$2:$BG$16,25,FALSE),IF($M$8='12 Back'!$Z$1,VLOOKUP('MTM - Calculation (London)'!B3,'12 Back'!$A$2:$BG$16,26,FALSE),IF($M$8='12 Back'!$AA$1,VLOOKUP('MTM - Calculation (London)'!B3,'12 Back'!$A$2:$BG$16,27,FALSE),IF($M$8='12 Back'!$AB$1,VLOOKUP('MTM - Calculation (London)'!B3,'12 Back'!$A$2:$BG$16,28,FALSE),IF($M$8='12 Back'!$AC$1,VLOOKUP('MTM - Calculation (London)'!B3,'12 Back'!$A$2:$BG$16,29,FALSE),IF($M$8='12 Back'!$AD$1,VLOOKUP('MTM - Calculation (London)'!B3,'12 Back'!$A$2:$BG$16,30,FALSE),IF($M$8='12 Back'!$AE$1,VLOOKUP('MTM - Calculation (London)'!B3,'12 Back'!$A$2:$BG$16,31,FALSE),IF($M$8='12 Back'!$AF$1,VLOOKUP('MTM - Calculation (London)'!B3,'12 Back'!$A$2:$BG$16,32,FALSE),IF($M$8='12 Back'!$AG$1,VLOOKUP('MTM - Calculation (London)'!B3,'12 Back'!$A$2:$BG$16,33,FALSE),IF($M$8='12 Back'!$AH$1,VLOOKUP('MTM - Calculation (London)'!B3,'12 Back'!$A$2:$BG$16,34,FALSE),IF($M$8='12 Back'!$AI$1,VLOOKUP('MTM - Calculation (London)'!B3,'12 Back'!$A$2:$BG$16,35,FALSE),IF($M$8='12 Back'!$AJ$1,VLOOKUP('MTM - Calculation (London)'!B3,'12 Back'!$A$2:$BG$16,36,FALSE),IF($M$8='12 Back'!$AK$1,VLOOKUP('MTM - Calculation (London)'!B3,'12 Back'!$A$2:$BG$16,37,FALSE),IF($M$8='12 Back'!$AL$1,VLOOKUP('MTM - Calculation (London)'!B3,'12 Back'!$A$2:$BG$16,38,FALSE),IF($M$8='12 Back'!$AM$1,VLOOKUP('MTM - Calculation (London)'!B3,'12 Back'!$A$2:$BG$16,39,FALSE),IF($M$8='12 Back'!$AN$1,VLOOKUP('MTM - Calculation (London)'!B3,'12 Back'!$A$2:$BG$16,40,FALSE),IF($M$8='12 Back'!$AO$1,VLOOKUP('MTM - Calculation (London)'!B3,'12 Back'!$A$2:$BG$16,41,FALSE),IF($M$8='12 Back'!$AP$1,VLOOKUP('MTM - Calculation (London)'!B3,'12 Back'!$A$2:$BG$16,42,FALSE),IF($M$8='12 Back'!$AQ$1,VLOOKUP('MTM - Calculation (London)'!B3,'12 Back'!$A$2:$BG$16,43,FALSE),IF($M$8='12 Back'!$AR$1,VLOOKUP('MTM - Calculation (London)'!B3,'12 Back'!$A$2:$BG$16,44,FALSE),IF($M$8='12 Back'!$AS$1,VLOOKUP('MTM - Calculation (London)'!B3,'12 Back'!$A$2:$BG$16,45,FALSE),IF($M$8='12 Back'!$AT$1,VLOOKUP('MTM - Calculation (London)'!B3,'12 Back'!$A$2:$BG$16,46,FALSE),IF($M$8='12 Back'!$AU$1,VLOOKUP('MTM - Calculation (London)'!B3,'12 Back'!$A$2:$BG$16,47,FALSE),IF($M$8='12 Back'!$AV$1,VLOOKUP('MTM - Calculation (London)'!B3,'12 Back'!$A$2:$BG$16,48,FALSE),IF($M$8='12 Back'!$AW$1,VLOOKUP('MTM - Calculation (London)'!B3,'12 Back'!$A$2:$BG$16,49,FALSE),IF($M$8='12 Back'!$AX$1,VLOOKUP('MTM - Calculation (London)'!B3,'12 Back'!$A$2:$BG$16,50,FALSE),IF($M$8='12 Back'!$AY$1,VLOOKUP('MTM - Calculation (London)'!B3,'12 Back'!$A$2:$BG$16,51,FALSE),IF($M$8='12 Back'!$AZ$1,VLOOKUP('MTM - Calculation (London)'!B3,'12 Back'!$A$2:$BG$16,52,FALSE),IF($M$8='12 Back'!$BA$1,VLOOKUP('MTM - Calculation (London)'!B3,'12 Back'!$A$2:$BG$16,53,FALSE),IF($M$8='12 Back'!$BB$1,VLOOKUP('MTM - Calculation (London)'!B3,'12 Back'!$A$2:$BG$16,54,FALSE),IF($M$8='12 Back'!$BC$1,VLOOKUP('MTM - Calculation (London)'!B3,'12 Back'!$A$2:$BG$16,55,FALSE),IF($M$8='12 Back'!$BD$1,VLOOKUP('MTM - Calculation (London)'!B3,'12 Back'!$A$2:$BG$16,56,FALSE),IF($M$8='12 Back'!$BE$1,VLOOKUP('MTM - Calculation (London)'!B3,'12 Back'!$A$2:$BG$16,57,FALSE),IF($M$8='12 Back'!$BF$1,VLOOKUP('MTM - Calculation (London)'!B3,'12 Back'!$A$2:$BG$16,58,FALSE),IF($M$8='12 Back'!$BG$1,VLOOKUP('MTM - Calculation (London)'!B3,'12 Back'!$A$2:$BG$16,59,FALSE),))))))))))))))))))))))))))))))))))))))))))))))))))))))))))</f>
        <v>0</v>
      </c>
      <c r="O3" s="265">
        <f>IF($M$3='Half Grith'!$B$1,VLOOKUP('MTM - Calculation (London)'!B3,'Half Grith'!$A$2:$BN$16,2,FALSE),IF($M$3='Half Grith'!$C$1,VLOOKUP('MTM - Calculation (London)'!B3,'Half Grith'!$A$2:$BN$16,3,FALSE),IF($M$3='Half Grith'!$D$1,VLOOKUP('MTM - Calculation (London)'!B3,'Half Grith'!$A$2:$BN$16,4,FALSE),IF($M$3='Half Grith'!$E$1,VLOOKUP('MTM - Calculation (London)'!B3,'Half Grith'!$A$2:$BN$16,5,FALSE),IF($M$3='Half Grith'!$F$1,VLOOKUP('MTM - Calculation (London)'!B3,'Half Grith'!$A$2:$BN$16,6,FALSE),IF($M$3='Half Grith'!$G$1,VLOOKUP('MTM - Calculation (London)'!B3,'Half Grith'!$A$2:$BN$16,7,FALSE),IF($M$3='Half Grith'!$H$1,VLOOKUP('MTM - Calculation (London)'!B3,'Half Grith'!$A$2:$BN$16,8,FALSE),IF($M$3='Half Grith'!$I$1,VLOOKUP('MTM - Calculation (London)'!B3,'Half Grith'!$A$2:$BN$16,9,FALSE),IF($M$3='Half Grith'!$J$1,VLOOKUP('MTM - Calculation (London)'!B3,'Half Grith'!$A$2:$BN$16,10,FALSE),IF($M$3='Half Grith'!$K$1,VLOOKUP('MTM - Calculation (London)'!B3,'Half Grith'!$A$2:$BN$16,11,FALSE),IF($M$3='Half Grith'!$L$1,VLOOKUP('MTM - Calculation (London)'!B3,'Half Grith'!$A$2:$BN$16,12,FALSE),IF($M$3='Half Grith'!$M$1,VLOOKUP('MTM - Calculation (London)'!B3,'Half Grith'!$A$2:$BN$16,13,FALSE),IF($M$3='Half Grith'!$N$1,VLOOKUP('MTM - Calculation (London)'!B3,'Half Grith'!$A$2:$BN$16,14,FALSE),IF($M$3='Half Grith'!$O$1,VLOOKUP('MTM - Calculation (London)'!B3,'Half Grith'!$A$2:$BN$16,15,FALSE),IF($M$3='Half Grith'!$P$1,VLOOKUP('MTM - Calculation (London)'!B3,'Half Grith'!$A$2:$BN$16,16,FALSE),IF($M$3='Half Grith'!$Q$1,VLOOKUP('MTM - Calculation (London)'!B3,'Half Grith'!$A$2:$BN$16,17,FALSE),IF($M$3='Half Grith'!$R$1,VLOOKUP('MTM - Calculation (London)'!B3,'Half Grith'!$A$2:$BN$16,18,FALSE),IF($M$3='Half Grith'!$S$1,VLOOKUP('MTM - Calculation (London)'!B3,'Half Grith'!$A$2:$BN$16,19,FALSE),IF($M$3='Half Grith'!$T$1,VLOOKUP('MTM - Calculation (London)'!B3,'Half Grith'!$A$2:$BN$16,20,FALSE),IF($M$3='Half Grith'!$U$1,VLOOKUP('MTM - Calculation (London)'!B3,'Half Grith'!$A$2:$BN$16,21,FALSE),IF($M$3='Half Grith'!$V$1,VLOOKUP('MTM - Calculation (London)'!B3,'Half Grith'!$A$2:$BN$16,22,FALSE),IF($M$3='Half Grith'!$W$1,VLOOKUP('MTM - Calculation (London)'!B3,'Half Grith'!$A$2:$BN$16,23,FALSE),IF($M$3='Half Grith'!$X$1,VLOOKUP('MTM - Calculation (London)'!B3,'Half Grith'!$A$2:$BN$16,24,FALSE),IF($M$3='Half Grith'!$Y$1,VLOOKUP('MTM - Calculation (London)'!B3,'Half Grith'!$A$2:$BN$16,25,FALSE),IF($M$3='Half Grith'!$Z$1,VLOOKUP('MTM - Calculation (London)'!B3,'Half Grith'!$A$2:$BN$16,26,FALSE),IF($M$3='Half Grith'!$AA$1,VLOOKUP('MTM - Calculation (London)'!B3,'Half Grith'!$A$2:$BN$16,27,FALSE),IF($M$3='Half Grith'!$AB$1,VLOOKUP('MTM - Calculation (London)'!B3,'Half Grith'!$A$2:$BN$16,28,FALSE),IF($M$3='Half Grith'!$AC$1,VLOOKUP('MTM - Calculation (London)'!B3,'Half Grith'!$A$2:$BN$16,29,FALSE),IF($M$3='Half Grith'!$AD$1,VLOOKUP('MTM - Calculation (London)'!B3,'Half Grith'!$A$2:$BN$16,30,FALSE),IF($M$3='Half Grith'!$AE$1,VLOOKUP('MTM - Calculation (London)'!B3,'Half Grith'!$A$2:$BN$16,31,FALSE),IF($M$3='Half Grith'!$AF$1,VLOOKUP('MTM - Calculation (London)'!B3,'Half Grith'!$A$2:$BN$16,32,FALSE),IF($M$3='Half Grith'!$AG$1,VLOOKUP('MTM - Calculation (London)'!B3,'Half Grith'!$A$2:$BN$16,33,FALSE),IF($M$3='Half Grith'!$AH$1,VLOOKUP('MTM - Calculation (London)'!B3,'Half Grith'!$A$2:$BN$16,34,FALSE),IF($M$3='Half Grith'!$AI$1,VLOOKUP('MTM - Calculation (London)'!B3,'Half Grith'!$A$2:$BN$16,35,FALSE),IF($M$3='Half Grith'!$AJ$1,VLOOKUP('MTM - Calculation (London)'!B3,'Half Grith'!$A$2:$BN$16,36,FALSE),IF($M$3='Half Grith'!$AK$1,VLOOKUP('MTM - Calculation (London)'!B3,'Half Grith'!$A$2:$BN$16,37,FALSE),IF($M$3='Half Grith'!$AL$1,VLOOKUP('MTM - Calculation (London)'!B3,'Half Grith'!$A$2:$BN$16,38,FALSE),IF($M$3='Half Grith'!$AM$1,VLOOKUP('MTM - Calculation (London)'!B3,'Half Grith'!$A$2:$BN$16,39,FALSE),IF($M$3='Half Grith'!$AN$1,VLOOKUP('MTM - Calculation (London)'!B3,'Half Grith'!$A$2:$BN$16,40,FALSE),IF($M$3='Half Grith'!$AO$1,VLOOKUP('MTM - Calculation (London)'!B3,'Half Grith'!$A$2:$BN$16,41,FALSE),IF($M$3='Half Grith'!$AP$1,VLOOKUP('MTM - Calculation (London)'!B3,'Half Grith'!$A$2:$BN$16,42,FALSE),IF($M$3='Half Grith'!$AQ$1,VLOOKUP('MTM - Calculation (London)'!B3,'Half Grith'!$A$2:$BN$16,43,FALSE),IF($M$3='Half Grith'!$AR$1,VLOOKUP('MTM - Calculation (London)'!B3,'Half Grith'!$A$2:$BN$16,44,FALSE),IF($M$3='Half Grith'!$AS$1,VLOOKUP('MTM - Calculation (London)'!B3,'Half Grith'!$A$2:$BN$16,45,FALSE),IF($M$3='Half Grith'!$AT$1,VLOOKUP('MTM - Calculation (London)'!B3,'Half Grith'!$A$2:$BN$16,46,FALSE),IF($M$3='Half Grith'!$AU$1,VLOOKUP('MTM - Calculation (London)'!B3,'Half Grith'!$A$2:$BN$16,47,FALSE),IF($M$3='Half Grith'!$AV$1,VLOOKUP('MTM - Calculation (London)'!B3,'Half Grith'!$A$2:$BN$16,48,FALSE),IF($M$3='Half Grith'!$AW$1,VLOOKUP('MTM - Calculation (London)'!B3,'Half Grith'!$A$2:$BN$16,49,FALSE),IF($M$3='Half Grith'!$AX$1,VLOOKUP('MTM - Calculation (London)'!B3,'Half Grith'!$A$2:$BN$16,50,FALSE),IF($M$3='Half Grith'!$AY$1,VLOOKUP('MTM - Calculation (London)'!B3,'Half Grith'!$A$2:$BN$16,51,FALSE),IF($M$3='Half Grith'!$AZ$1,VLOOKUP('MTM - Calculation (London)'!B3,'Half Grith'!$A$2:$BN$16,52,FALSE),IF($M$3='Half Grith'!$BA$1,VLOOKUP('MTM - Calculation (London)'!B3,'Half Grith'!$A$2:$BN$16,53,FALSE),IF($M$3='Half Grith'!$BB$1,VLOOKUP('MTM - Calculation (London)'!B3,'Half Grith'!$A$2:$BN$16,54,FALSE),IF($M$3='Half Grith'!$BC$1,VLOOKUP('MTM - Calculation (London)'!B3,'Half Grith'!$A$2:$BN$16,55,FALSE),IF($M$3='Half Grith'!$BD$1,VLOOKUP('MTM - Calculation (London)'!B3,'Half Grith'!$A$2:$BN$16,56,FALSE),IF($M$3='Half Grith'!$BE$1,VLOOKUP('MTM - Calculation (London)'!B3,'Half Grith'!$A$2:$BN$16,57,FALSE),IF($M$3='Half Grith'!$BF$1,VLOOKUP('MTM - Calculation (London)'!B3,'Half Grith'!$A$2:$BN$16,58,FALSE),IF($M$3='Half Grith'!$BG$1,VLOOKUP('MTM - Calculation (London)'!B3,'Half Grith'!$A$2:$BN$16,59,FALSE),IF($M$3='Half Grith'!$BH$1,VLOOKUP('MTM - Calculation (London)'!B3,'Half Grith'!$A$2:$BN$16,60,FALSE),IF($M$3='Half Grith'!$BI$1,VLOOKUP('MTM - Calculation (London)'!B3,'Half Grith'!$A$2:$BN$16,61,FALSE),IF($M$3='Half Grith'!$BJ$1,VLOOKUP('MTM - Calculation (London)'!B3,'Half Grith'!$A$2:$BN$16,62,FALSE),IF($M$3='Half Grith'!$BK$1,VLOOKUP('MTM - Calculation (London)'!B3,'Half Grith'!$A$2:$BN$16,63,FALSE),IF($M$3='Half Grith'!$BL$1,VLOOKUP('MTM - Calculation (London)'!B3,'Half Grith'!$A$2:$BN$16,64,FALSE),IF($M$3='Half Grith'!$BM$1,VLOOKUP('MTM - Calculation (London)'!B3,'Half Grith'!$A$2:$BN$16,65,FALSE),))))))))))))))))))))))))))))))))))))))))))))))))))))))))))))))))</f>
        <v>0</v>
      </c>
      <c r="P3" s="265">
        <f>IF($M$4=SEAT!$B$1,VLOOKUP('MTM - Calculation (London)'!B3,SEAT!$A$2:$AY$16,2,FALSE),IF($M$4=SEAT!$C$1,VLOOKUP('MTM - Calculation (London)'!B3,SEAT!$A$2:$AY$16,3,FALSE),IF($M$4=SEAT!$D$1,VLOOKUP('MTM - Calculation (London)'!B3,SEAT!$A$2:$AY$16,4,FALSE),IF($M$4=SEAT!$E$1,VLOOKUP('MTM - Calculation (London)'!B3,SEAT!$A$2:$AY$16,5,FALSE),IF($M$4=SEAT!$F$1,VLOOKUP('MTM - Calculation (London)'!B3,SEAT!$A$2:$AY$16,6,FALSE),IF($M$4=SEAT!$G$1,VLOOKUP('MTM - Calculation (London)'!B3,SEAT!$A$2:$AY$16,7,FALSE),IF($M$4=SEAT!$H$1,VLOOKUP('MTM - Calculation (London)'!B3,SEAT!$A$2:$AY$16,8,FALSE),IF($M$4=SEAT!$I$1,VLOOKUP('MTM - Calculation (London)'!B3,SEAT!$A$2:$AY$16,9,FALSE),IF($M$4=SEAT!$J$1,VLOOKUP('MTM - Calculation (London)'!B3,SEAT!$A$2:$AY$16,10,FALSE),IF($M$4=SEAT!$K$1,VLOOKUP('MTM - Calculation (London)'!B3,SEAT!$A$2:$AY$16,11,FALSE),IF($M$4=SEAT!$L$1,VLOOKUP('MTM - Calculation (London)'!B3,SEAT!$A$2:$AY$16,12,FALSE),IF($M$4=SEAT!$M$1,VLOOKUP('MTM - Calculation (London)'!B3,SEAT!$A$2:$AY$16,13,FALSE),IF($M$4=SEAT!$N$1,VLOOKUP('MTM - Calculation (London)'!B3,SEAT!$A$2:$AY$16,14,FALSE),IF($M$4=SEAT!$O$1,VLOOKUP('MTM - Calculation (London)'!B3,SEAT!$A$2:$AY$16,15,FALSE),IF($M$4=SEAT!$P$1,VLOOKUP('MTM - Calculation (London)'!B3,SEAT!$A$2:$AY$16,16,FALSE),IF($M$4=SEAT!$Q$1,VLOOKUP('MTM - Calculation (London)'!B3,SEAT!$A$2:$AY$16,17,FALSE),IF($M$4=SEAT!$R$1,VLOOKUP('MTM - Calculation (London)'!B3,SEAT!$A$2:$AY$16,18,FALSE),IF($M$4=SEAT!$S$1,VLOOKUP('MTM - Calculation (London)'!B3,SEAT!$A$2:$AY$16,19,FALSE),IF($M$4=SEAT!$T$1,VLOOKUP('MTM - Calculation (London)'!B3,SEAT!$A$2:$AY$16,20,FALSE),IF($M$4=SEAT!$U$1,VLOOKUP('MTM - Calculation (London)'!B3,SEAT!$A$2:$AY$16,21,FALSE),IF($M$4=SEAT!$V$1,VLOOKUP('MTM - Calculation (London)'!B3,SEAT!$A$2:$AY$16,22,FALSE),IF($M$4=SEAT!$W$1,VLOOKUP('MTM - Calculation (London)'!B3,SEAT!$A$2:$AY$16,23,FALSE),IF($M$4=SEAT!$X$1,VLOOKUP('MTM - Calculation (London)'!B3,SEAT!$A$2:$AY$16,24,FALSE),IF($M$4=SEAT!$Y$1,VLOOKUP('MTM - Calculation (London)'!B3,SEAT!$A$2:$AY$16,25,FALSE),IF($M$4=SEAT!$Z$1,VLOOKUP('MTM - Calculation (London)'!B3,SEAT!$A$2:$AY$16,26,FALSE),IF($M$4=SEAT!$AA$1,VLOOKUP('MTM - Calculation (London)'!B3,SEAT!$A$2:$AY$16,27,FALSE),IF($M$4=SEAT!$AB$1,VLOOKUP('MTM - Calculation (London)'!B3,SEAT!$A$2:$AY$16,28,FALSE),IF($M$4=SEAT!$AC$1,VLOOKUP('MTM - Calculation (London)'!B3,SEAT!$A$2:$AY$16,29,FALSE),IF($M$4=SEAT!$AD$1,VLOOKUP('MTM - Calculation (London)'!B3,SEAT!$A$2:$AY$16,30,FALSE),IF($M$4=SEAT!$AE$1,VLOOKUP('MTM - Calculation (London)'!B3,SEAT!$A$2:$AY$16,31,FALSE),IF($M$4=SEAT!$AF$1,VLOOKUP('MTM - Calculation (London)'!B3,SEAT!$A$2:$AY$16,32,FALSE),IF($M$4=SEAT!$AG$1,VLOOKUP('MTM - Calculation (London)'!B3,SEAT!$A$2:$AY$16,33,FALSE),IF($M$4=SEAT!$AH$1,VLOOKUP('MTM - Calculation (London)'!B3,SEAT!$A$2:$AY$16,34,FALSE),IF($M$4=SEAT!$AI$1,VLOOKUP('MTM - Calculation (London)'!B3,SEAT!$A$2:$AY$16,35,FALSE),IF($M$4=SEAT!$AJ$1,VLOOKUP('MTM - Calculation (London)'!B3,SEAT!$A$2:$AY$16,36,FALSE),IF($M$4=SEAT!$AK$1,VLOOKUP('MTM - Calculation (London)'!B3,SEAT!$A$2:$AY$16,37,FALSE),IF($M$4=SEAT!$AL$1,VLOOKUP('MTM - Calculation (London)'!B3,SEAT!$A$2:$AY$16,38,FALSE),IF($M$4=SEAT!$AM$1,VLOOKUP('MTM - Calculation (London)'!B3,SEAT!$A$2:$AY$16,39,FALSE),IF($M$4=SEAT!$AN$1,VLOOKUP('MTM - Calculation (London)'!B3,SEAT!$A$2:$AY$16,40,FALSE),IF($M$4=SEAT!$AO$1,VLOOKUP('MTM - Calculation (London)'!B3,SEAT!$A$2:$AY$16,41,FALSE),IF($M$4=SEAT!$AP$1,VLOOKUP('MTM - Calculation (London)'!B3,SEAT!$A$2:$AY$16,42,FALSE),IF($M$4=SEAT!$AQ$1,VLOOKUP('MTM - Calculation (London)'!B3,SEAT!$A$2:$AY$16,43,FALSE),IF($M$4=SEAT!$AR$1,VLOOKUP('MTM - Calculation (London)'!B3,SEAT!$A$2:$AY$16,44,FALSE),IF($M$4=SEAT!$AS$1,VLOOKUP('MTM - Calculation (London)'!B3,SEAT!$A$2:$AY$16,45,FALSE),IF($M$4=SEAT!$AT$1,VLOOKUP('MTM - Calculation (London)'!B3,SEAT!$A$2:$AY$16,46,FALSE),IF($M$4=SEAT!$AU$1,VLOOKUP('MTM - Calculation (London)'!B3,SEAT!$A$2:$AY$16,47,FALSE),IF($M$4=SEAT!$AV$1,VLOOKUP('MTM - Calculation (London)'!B3,SEAT!$A$2:$AY$16,48,FALSE),IF($M$4=SEAT!$AW$1,VLOOKUP('MTM - Calculation (London)'!B3,SEAT!$A$2:$AY$16,49,FALSE),IF($M$4=SEAT!$AX$1,VLOOKUP('MTM - Calculation (London)'!B3,SEAT!$A$2:$AY$16,50,FALSE),IF($M$4=SEAT!$AY$1,VLOOKUP('MTM - Calculation (London)'!B3,SEAT!$A$2:$AY$16,51,FALSE),))))))))))))))))))))))))))))))))))))))))))))))))))</f>
        <v>0</v>
      </c>
      <c r="Q3" s="265">
        <f>IF($M$5='4LEN'!$B$1,VLOOKUP('MTM - Calculation (London)'!B3,'4LEN'!$A$2:$BM$16,2,FALSE),IF($M$5='4LEN'!$C$1,VLOOKUP('MTM - Calculation (London)'!B3,'4LEN'!$A$2:$BM$16,3,FALSE),IF($M$5='4LEN'!$D$1,VLOOKUP('MTM - Calculation (London)'!B3,'4LEN'!$A$2:$BM$16,4,FALSE),IF($M$5='4LEN'!$E$1,VLOOKUP('MTM - Calculation (London)'!B3,'4LEN'!$A$2:$BM$16,5,FALSE),IF($M$5='4LEN'!$F$1,VLOOKUP('MTM - Calculation (London)'!B3,'4LEN'!$A$2:$BM$16,6,FALSE),IF($M$5='4LEN'!$G$1,VLOOKUP('MTM - Calculation (London)'!B3,'4LEN'!$A$2:$BM$16,7,FALSE),IF($M$5='4LEN'!$H$1,VLOOKUP('MTM - Calculation (London)'!B3,'4LEN'!$A$2:$BM$16,8,FALSE),IF($M$5='4LEN'!$I$1,VLOOKUP('MTM - Calculation (London)'!B3,'4LEN'!$A$2:$BM$16,9,FALSE),IF($M$5='4LEN'!$J$1,VLOOKUP('MTM - Calculation (London)'!B3,'4LEN'!$A$2:$BM$16,10,FALSE),IF($M$5='4LEN'!$K$1,VLOOKUP('MTM - Calculation (London)'!B3,'4LEN'!$A$2:$BM$16,11,FALSE),IF($M$5='4LEN'!$L$1,VLOOKUP('MTM - Calculation (London)'!B3,'4LEN'!$A$2:$BM$16,12,FALSE),IF($M$5='4LEN'!$M$1,VLOOKUP('MTM - Calculation (London)'!B3,'4LEN'!$A$2:$BM$16,13,FALSE),IF($M$5='4LEN'!$N$1,VLOOKUP('MTM - Calculation (London)'!B3,'4LEN'!$A$2:$BM$16,14,FALSE),IF($M$5='4LEN'!$O$1,VLOOKUP('MTM - Calculation (London)'!B3,'4LEN'!$A$2:$BM$16,15,FALSE),IF($M$5='4LEN'!$P$1,VLOOKUP('MTM - Calculation (London)'!B3,'4LEN'!$A$2:$BM$16,16,FALSE),IF($M$5='4LEN'!$Q$1,VLOOKUP('MTM - Calculation (London)'!B3,'4LEN'!$A$2:$BM$16,17,FALSE),IF($M$5='4LEN'!$R$1,VLOOKUP('MTM - Calculation (London)'!B3,'4LEN'!$A$2:$BM$16,18,FALSE),IF($M$5='4LEN'!$S$1,VLOOKUP('MTM - Calculation (London)'!B3,'4LEN'!$A$2:$BM$16,19,FALSE),IF($M$5='4LEN'!$T$1,VLOOKUP('MTM - Calculation (London)'!B3,'4LEN'!$A$2:$BM$16,20,FALSE),IF($M$5='4LEN'!$U$1,VLOOKUP('MTM - Calculation (London)'!B3,'4LEN'!$A$2:$BM$16,21,FALSE),IF($M$5='4LEN'!$V$1,VLOOKUP('MTM - Calculation (London)'!B3,'4LEN'!$A$2:$BM$16,22,FALSE),IF($M$5='4LEN'!$W$1,VLOOKUP('MTM - Calculation (London)'!B3,'4LEN'!$A$2:$BM$16,23,FALSE),IF($M$5='4LEN'!$X$1,VLOOKUP('MTM - Calculation (London)'!B3,'4LEN'!$A$2:$BM$16,24,FALSE),IF($M$5='4LEN'!$Y$1,VLOOKUP('MTM - Calculation (London)'!B3,'4LEN'!$A$2:$BM$16,25,FALSE),IF($M$5='4LEN'!$Z$1,VLOOKUP('MTM - Calculation (London)'!B3,'4LEN'!$A$2:$BM$16,26,FALSE),IF($M$5='4LEN'!$AA$1,VLOOKUP('MTM - Calculation (London)'!B3,'4LEN'!$A$2:$BM$16,27,FALSE),IF($M$5='4LEN'!$AB$1,VLOOKUP('MTM - Calculation (London)'!B3,'4LEN'!$A$2:$BM$16,28,FALSE),IF($M$5='4LEN'!$AC$1,VLOOKUP('MTM - Calculation (London)'!B3,'4LEN'!$A$2:$BM$16,29,FALSE),IF($M$5='4LEN'!$AD$1,VLOOKUP('MTM - Calculation (London)'!B3,'4LEN'!$A$2:$BM$16,30,FALSE),IF($M$5='4LEN'!$AE$1,VLOOKUP('MTM - Calculation (London)'!B3,'4LEN'!$A$2:$BM$16,31,FALSE),IF($M$5='4LEN'!$AF$1,VLOOKUP('MTM - Calculation (London)'!B3,'4LEN'!$A$2:$BM$16,32,FALSE),IF($M$5='4LEN'!$AG$1,VLOOKUP('MTM - Calculation (London)'!B3,'4LEN'!$A$2:$BM$16,33,FALSE),IF($M$5='4LEN'!$AH$1,VLOOKUP('MTM - Calculation (London)'!B3,'4LEN'!$A$2:$BM$16,34,FALSE),IF($M$5='4LEN'!$AI$1,VLOOKUP('MTM - Calculation (London)'!B3,'4LEN'!$A$2:$BM$16,35,FALSE),IF($M$5='4LEN'!$AJ$1,VLOOKUP('MTM - Calculation (London)'!B3,'4LEN'!$A$2:$BM$16,36,FALSE),IF($M$5='4LEN'!$AK$1,VLOOKUP('MTM - Calculation (London)'!B3,'4LEN'!$A$2:$BM$16,37,FALSE),IF($M$5='4LEN'!$AL$1,VLOOKUP('MTM - Calculation (London)'!B3,'4LEN'!$A$2:$BM$16,38,FALSE),IF($M$5='4LEN'!$AM$1,VLOOKUP('MTM - Calculation (London)'!B3,'4LEN'!$A$2:$BM$16,39,FALSE),IF($M$5='4LEN'!$AN$1,VLOOKUP('MTM - Calculation (London)'!B3,'4LEN'!$A$2:$BM$16,40,FALSE),IF($M$5='4LEN'!$AO$1,VLOOKUP('MTM - Calculation (London)'!B3,'4LEN'!$A$2:$BM$16,41,FALSE),IF($M$5='4LEN'!$AP$1,VLOOKUP('MTM - Calculation (London)'!B3,'4LEN'!$A$2:$BM$16,42,FALSE),IF($M$5='4LEN'!$AQ$1,VLOOKUP('MTM - Calculation (London)'!B3,'4LEN'!$A$2:$BM$16,43,FALSE),IF($M$5='4LEN'!$AR$1,VLOOKUP('MTM - Calculation (London)'!B3,'4LEN'!$A$2:$BM$16,44,FALSE),IF($M$5='4LEN'!$AS$1,VLOOKUP('MTM - Calculation (London)'!B3,'4LEN'!$A$2:$BM$16,45,FALSE),IF($M$5='4LEN'!$AT$1,VLOOKUP('MTM - Calculation (London)'!B3,'4LEN'!$A$2:$BM$16,46,FALSE),IF($M$5='4LEN'!$AU$1,VLOOKUP('MTM - Calculation (London)'!B3,'4LEN'!$A$2:$BM$16,47,FALSE),IF($M$5='4LEN'!$AV$1,VLOOKUP('MTM - Calculation (London)'!B3,'4LEN'!$A$2:$BM$16,48,FALSE),IF($M$5='4LEN'!$AW$1,VLOOKUP('MTM - Calculation (London)'!B3,'4LEN'!$A$2:$BM$16,49,FALSE),IF($M$5='4LEN'!$AX$1,VLOOKUP('MTM - Calculation (London)'!B3,'4LEN'!$A$2:$BM$16,50,FALSE),IF($M$5='4LEN'!$AY$1,VLOOKUP('MTM - Calculation (London)'!B3,'4LEN'!$A$2:$BM$16,51,FALSE),IF($M$5='4LEN'!$AZ$1,VLOOKUP('MTM - Calculation (London)'!B3,'4LEN'!$A$2:$BM$16,52,FALSE),IF($M$5='4LEN'!$BA$1,VLOOKUP('MTM - Calculation (London)'!B3,'4LEN'!$A$2:$BM$16,53,FALSE),IF($M$5='4LEN'!$BB$1,VLOOKUP('MTM - Calculation (London)'!B3,'4LEN'!$A$2:$BM$16,54,FALSE),IF($M$5='4LEN'!$BC$1,VLOOKUP('MTM - Calculation (London)'!B3,'4LEN'!$A$2:$BM$16,55,FALSE),IF($M$5='4LEN'!$BD$1,VLOOKUP('MTM - Calculation (London)'!B3,'4LEN'!$A$2:$BM$16,56,FALSE),IF($M$5='4LEN'!$BE$1,VLOOKUP('MTM - Calculation (London)'!B3,'4LEN'!$A$2:$BM$16,57,FALSE),IF($M$5='4LEN'!$BF$1,VLOOKUP('MTM - Calculation (London)'!B3,'4LEN'!$A$2:$BM$16,58,FALSE),IF($M$5='4LEN'!$BG$1,VLOOKUP('MTM - Calculation (London)'!B3,'4LEN'!$A$2:$BM$16,59,FALSE),IF($M$5='4LEN'!$BH$1,VLOOKUP('MTM - Calculation (London)'!B3,'4LEN'!$A$2:$BM$16,60,FALSE),IF($M$5='4LEN'!$BI$1,VLOOKUP('MTM - Calculation (London)'!B3,'4LEN'!$A$2:$BL$16,61,FALSE),IF($M$5='4LEN'!$BJ$1,VLOOKUP('MTM - Calculation (London)'!B3,'4LEN'!$A$2:$BM$16,62,FALSE),IF($M$5='4LEN'!$BK$1,VLOOKUP('MTM - Calculation (London)'!B3,'4LEN'!$A$2:$BM$16,63,FALSE),IF($M$5='4LEN'!$BL$1,VLOOKUP('MTM - Calculation (London)'!B3,'4LEN'!$A$2:$BM$16,64,FALSE),IF($M$5='4LEN'!$BM$1,VLOOKUP('MTM - Calculation (London)'!B3,'4LEN'!$A$2:$BM$16,65,FALSE),))))))))))))))))))))))))))))))))))))))))))))))))))))))))))))))))</f>
        <v>0</v>
      </c>
      <c r="R3" s="265">
        <f>IF($M$5='15VENT'!$B$1,VLOOKUP('MTM - Calculation (London)'!B3,'15VENT'!$A$2:$BM$16,2,FALSE),IF($M$5='15VENT'!$C$1,VLOOKUP('MTM - Calculation (London)'!B3,'15VENT'!$A$2:$BM$16,3,FALSE),IF($M$5='15VENT'!$D$1,VLOOKUP('MTM - Calculation (London)'!B3,'15VENT'!$A$2:$BM$16,4,FALSE),IF($M$5='15VENT'!$E$1,VLOOKUP('MTM - Calculation (London)'!B3,'15VENT'!$A$2:$BM$16,5,FALSE),IF($M$5='15VENT'!$F$1,VLOOKUP('MTM - Calculation (London)'!B3,'15VENT'!$A$2:$BM$16,6,FALSE),IF($M$5='15VENT'!$G$1,VLOOKUP('MTM - Calculation (London)'!B3,'15VENT'!$A$2:$BM$16,7,FALSE),IF($M$5='15VENT'!$H$1,VLOOKUP('MTM - Calculation (London)'!B3,'15VENT'!$A$2:$BM$16,8,FALSE),IF($M$5='15VENT'!$I$1,VLOOKUP('MTM - Calculation (London)'!B3,'15VENT'!$A$2:$BM$16,9,FALSE),IF($M$5='15VENT'!$J$1,VLOOKUP('MTM - Calculation (London)'!B3,'15VENT'!$A$2:$BM$16,10,FALSE),IF($M$5='15VENT'!$K$1,VLOOKUP('MTM - Calculation (London)'!B3,'15VENT'!$A$2:$BM$16,11,FALSE),IF($M$5='15VENT'!$L$1,VLOOKUP('MTM - Calculation (London)'!B3,'15VENT'!$A$2:$BM$16,12,FALSE),IF($M$5='15VENT'!$M$1,VLOOKUP('MTM - Calculation (London)'!B3,'15VENT'!$A$2:$BM$16,13,FALSE),IF($M$5='15VENT'!$N$1,VLOOKUP('MTM - Calculation (London)'!B3,'15VENT'!$A$2:$BM$16,14,FALSE),IF($M$5='15VENT'!$O$1,VLOOKUP('MTM - Calculation (London)'!B3,'15VENT'!$A$2:$BM$16,15,FALSE),IF($M$5='15VENT'!$P$1,VLOOKUP('MTM - Calculation (London)'!B3,'15VENT'!$A$2:$BM$16,16,FALSE),IF($M$5='15VENT'!$Q$1,VLOOKUP('MTM - Calculation (London)'!B3,'15VENT'!$A$2:$BM$16,17,FALSE),IF($M$5='15VENT'!$R$1,VLOOKUP('MTM - Calculation (London)'!B3,'15VENT'!$A$2:$BM$16,18,FALSE),IF($M$5='15VENT'!$S$1,VLOOKUP('MTM - Calculation (London)'!B3,'15VENT'!$A$2:$BM$16,19,FALSE),IF($M$5='15VENT'!$T$1,VLOOKUP('MTM - Calculation (London)'!B3,'15VENT'!$A$2:$BM$16,20,FALSE),IF($M$5='15VENT'!$U$1,VLOOKUP('MTM - Calculation (London)'!B3,'15VENT'!$A$2:$BM$16,21,FALSE),IF($M$5='15VENT'!$V$1,VLOOKUP('MTM - Calculation (London)'!B3,'15VENT'!$A$2:$BM$16,22,FALSE),IF($M$5='15VENT'!$W$1,VLOOKUP('MTM - Calculation (London)'!B3,'15VENT'!$A$2:$BM$16,23,FALSE),IF($M$5='15VENT'!$X$1,VLOOKUP('MTM - Calculation (London)'!B3,'15VENT'!$A$2:$BM$16,24,FALSE),IF($M$5='15VENT'!$Y$1,VLOOKUP('MTM - Calculation (London)'!B3,'15VENT'!$A$2:$BM$16,25,FALSE),IF($M$5='15VENT'!$Z$1,VLOOKUP('MTM - Calculation (London)'!B3,'15VENT'!$A$2:$BM$16,26,FALSE),IF($M$5='15VENT'!$AA$1,VLOOKUP('MTM - Calculation (London)'!B3,'15VENT'!$A$2:$BM$16,27,FALSE),IF($M$5='15VENT'!$AB$1,VLOOKUP('MTM - Calculation (London)'!B3,'15VENT'!$A$2:$BM$16,28,FALSE),IF($M$5='15VENT'!$AC$1,VLOOKUP('MTM - Calculation (London)'!B3,'15VENT'!$A$2:$BM$16,29,FALSE),IF($M$5='15VENT'!$AD$1,VLOOKUP('MTM - Calculation (London)'!B3,'15VENT'!$A$2:$BM$16,30,FALSE),IF($M$5='15VENT'!$AE$1,VLOOKUP('MTM - Calculation (London)'!B3,'15VENT'!$A$2:$BM$16,31,FALSE),IF($M$5='15VENT'!$AF$1,VLOOKUP('MTM - Calculation (London)'!B3,'15VENT'!$A$2:$BM$16,32,FALSE),IF($M$5='15VENT'!$AG$1,VLOOKUP('MTM - Calculation (London)'!B3,'15VENT'!$A$2:$BM$16,33,FALSE),IF($M$5='15VENT'!$AH$1,VLOOKUP('MTM - Calculation (London)'!B3,'15VENT'!$A$2:$BM$16,34,FALSE),IF($M$5='15VENT'!$AI$1,VLOOKUP('MTM - Calculation (London)'!B3,'15VENT'!$A$2:$BM$16,35,FALSE),IF($M$5='15VENT'!$AJ$1,VLOOKUP('MTM - Calculation (London)'!B3,'15VENT'!$A$2:$BM$16,36,FALSE),IF($M$5='15VENT'!$AK$1,VLOOKUP('MTM - Calculation (London)'!B3,'15VENT'!$A$2:$BM$16,37,FALSE),IF($M$5='15VENT'!$AL$1,VLOOKUP('MTM - Calculation (London)'!B3,'15VENT'!$A$2:$BM$16,38,FALSE),IF($M$5='15VENT'!$AM$1,VLOOKUP('MTM - Calculation (London)'!B3,'15VENT'!$A$2:$BM$16,39,FALSE),IF($M$5='15VENT'!$AN$1,VLOOKUP('MTM - Calculation (London)'!B3,'15VENT'!$A$2:$BM$16,40,FALSE),IF($M$5='15VENT'!$AO$1,VLOOKUP('MTM - Calculation (London)'!B3,'15VENT'!$A$2:$BM$16,41,FALSE),IF($M$5='15VENT'!$AP$1,VLOOKUP('MTM - Calculation (London)'!B3,'15VENT'!$A$2:$BM$16,42,FALSE),IF($M$5='15VENT'!$AQ$1,VLOOKUP('MTM - Calculation (London)'!B3,'15VENT'!$A$2:$BM$16,43,FALSE),IF($M$5='15VENT'!$AR$1,VLOOKUP('MTM - Calculation (London)'!B3,'15VENT'!$A$2:$BM$16,44,FALSE),IF($M$5='15VENT'!$AS$1,VLOOKUP('MTM - Calculation (London)'!B3,'15VENT'!$A$2:$BM$16,45,FALSE),IF($M$5='15VENT'!$AT$1,VLOOKUP('MTM - Calculation (London)'!B3,'15VENT'!$A$2:$BM$16,46,FALSE),IF($M$5='15VENT'!$AU$1,VLOOKUP('MTM - Calculation (London)'!B3,'15VENT'!$A$2:$BM$16,47,FALSE),IF($M$5='15VENT'!$AV$1,VLOOKUP('MTM - Calculation (London)'!B3,'15VENT'!$A$2:$BM$16,48,FALSE),IF($M$5='15VENT'!$AW$1,VLOOKUP('MTM - Calculation (London)'!B3,'15VENT'!$A$2:$BM$16,49,FALSE),IF($M$5='15VENT'!$AX$1,VLOOKUP('MTM - Calculation (London)'!B3,'15VENT'!$A$2:$BM$16,50,FALSE),IF($M$5='15VENT'!$AY$1,VLOOKUP('MTM - Calculation (London)'!B3,'15VENT'!$A$2:$BM$16,51,FALSE),IF($M$5='15VENT'!$AZ$1,VLOOKUP('MTM - Calculation (London)'!B3,'15VENT'!$A$2:$BM$16,52,FALSE),IF($M$5='15VENT'!$BA$1,VLOOKUP('MTM - Calculation (London)'!B3,'15VENT'!$A$2:$BM$16,53,FALSE),IF($M$5='15VENT'!$BB$1,VLOOKUP('MTM - Calculation (London)'!B3,'15VENT'!$A$2:$BM$16,54,FALSE),IF($M$5='15VENT'!$BC$1,VLOOKUP('MTM - Calculation (London)'!B3,'15VENT'!$A$2:$BM$16,55,FALSE),IF($M$5='15VENT'!$BD$1,VLOOKUP('MTM - Calculation (London)'!B3,'15VENT'!$A$2:$BM$16,56,FALSE),IF($M$5='15VENT'!$BE$1,VLOOKUP('MTM - Calculation (London)'!B3,'15VENT'!$A$2:$BM$16,57,FALSE),IF($M$5='15VENT'!$BF$1,VLOOKUP('MTM - Calculation (London)'!B3,'15VENT'!$A$2:$BM$16,58,FALSE),IF($M$5='15VENT'!$BG$1,VLOOKUP('MTM - Calculation (London)'!B3,'15VENT'!$A$2:$BM$16,59,FALSE),IF($M$5='15VENT'!$BH$1,VLOOKUP('MTM - Calculation (London)'!B3,'15VENT'!$A$2:$BM$16,60,FALSE),IF($M$5='15VENT'!$BI$1,VLOOKUP('MTM - Calculation (London)'!B3,'15VENT'!$A$2:$BJ$16,61,FALSE),IF($M$5='15VENT'!$BJ$1,VLOOKUP('MTM - Calculation (London)'!B3,'15VENT'!$A$2:$BM$16,62,FALSE),IF($M$5='15VENT'!$BK$1,VLOOKUP('MTM - Calculation (London)'!B3,'15VENT'!$A$2:$BM$16,63,FALSE),IF($M$5='15VENT'!$BL$1,VLOOKUP('MTM - Calculation (London)'!B3,'15VENT'!$A$2:$BM$16,64,FALSE),IF($M$5='15VENT'!$BM$1,VLOOKUP('MTM - Calculation (London)'!B3,'15VENT'!$A$2:$BM$16,65,FALSE),))))))))))))))))))))))))))))))))))))))))))))))))))))))))))))))))</f>
        <v>0</v>
      </c>
      <c r="S3" s="266">
        <f t="shared" si="2"/>
        <v>-2.25</v>
      </c>
      <c r="T3" s="514"/>
      <c r="U3" s="497"/>
      <c r="V3" s="498"/>
      <c r="W3" s="246"/>
      <c r="X3" s="259">
        <v>2</v>
      </c>
      <c r="Y3" s="260" t="str">
        <f>'US MTM - Calculation (Regular)'!Y3</f>
        <v>2SEAT</v>
      </c>
      <c r="Z3" s="247" t="str">
        <f>IF($Z$1="","",HLOOKUP($Z$1,'MTM US TRS (L)'!$A$2:$EV$13,ROW(),FALSE))</f>
        <v/>
      </c>
      <c r="AA3" s="265">
        <f>IF(Z3=" ",0,IF($AH$13='Deep Seat -'!$B$1,VLOOKUP('MTM - Calculation (London)'!Y3,'Deep Seat -'!$A$2:$D$13,2,FALSE),IF($AH$13='Deep Seat -'!$C$1,VLOOKUP('MTM - Calculation (London)'!Y3,'Deep Seat -'!$A$2:$D$13,3,FALSE),IF($AH$13='Deep Seat -'!$D$1,VLOOKUP('MTM - Calculation (London)'!Y3,'Deep Seat -'!$A$2:$D$13,4,FALSE),))))</f>
        <v>0</v>
      </c>
      <c r="AB3" s="265">
        <f>IF(Z3=" ",0,IF($AH$14='Hip Forw +'!$B$1,VLOOKUP('MTM - Calculation (London)'!Y3,'Hip Forw +'!$A$2:$E$13,2,FALSE),IF($AH$14='Hip Forw +'!$C$1,VLOOKUP('MTM - Calculation (London)'!Y3,'Hip Forw +'!$A$2:$E$13,3,FALSE),IF($AH$14='Hip Forw +'!$D$1,VLOOKUP('MTM - Calculation (London)'!Y3,'Hip Forw +'!$A$2:$E$13,4,FALSE),IF($AH$14='Hip Forw +'!$E$1,VLOOKUP('MTM - Calculation (London)'!Y3,'Hip Forw +'!$A$2:$E$13,5,FALSE),)))))</f>
        <v>0</v>
      </c>
      <c r="AC3" s="265">
        <f>IF(Z3=" ",0,IF($AH$15='Low Fron'!$B$1,VLOOKUP('MTM - Calculation (London)'!Y3,'Low Fron'!$A$2:$L$13,2,FALSE),IF($AH$15='Low Fron'!$C$1,VLOOKUP('MTM - Calculation (London)'!Y3,'Low Fron'!$A$2:$L$13,3,FALSE),IF($AH$15='Low Fron'!$D$1,VLOOKUP('MTM - Calculation (London)'!Y3,'Low Fron'!$A$2:$L$13,4,FALSE),IF($AH$15='Low Fron'!$E$1,VLOOKUP('MTM - Calculation (London)'!Y3,'Low Fron'!$A$2:$L$13,5,FALSE),IF($AH$15='Low Fron'!$F$1,VLOOKUP('MTM - Calculation (London)'!Y3,'Low Fron'!$A$2:$L$13,6,FALSE),IF($AH$15='Low Fron'!$G$1,VLOOKUP('MTM - Calculation (London)'!Y3,'Low Fron'!$A$2:$L$13,7,FALSE),IF($AH$15='Low Fron'!$H$1,VLOOKUP('MTM - Calculation (London)'!Y3,'Low Fron'!$A$2:$L$13,8,FALSE),IF($AH$15='Low Fron'!$I$1,VLOOKUP('MTM - Calculation (London)'!Y3,'Low Fron'!$A$2:$L$13,9,FALSE),IF($AH$15='Low Fron'!$J$1,VLOOKUP('MTM - Calculation (London)'!Y3,'Low Fron'!$A$2:$L$13,10,FALSE),IF($AH$15='Low Fron'!$K$1,VLOOKUP('MTM - Calculation (London)'!Y3,'Low Fron'!$A$2:$L$13,11,FALSE),IF($AH$15='Low Fron'!$L$1,VLOOKUP('MTM - Calculation (London)'!Y3,'Low Fron'!$A$2:$L$13,12,FALSE),))))))))))))</f>
        <v>0</v>
      </c>
      <c r="AD3" s="265">
        <f>IF(Z3=" ",0,IF($AH$16='Plucrot +'!$B$1,VLOOKUP('MTM - Calculation (London)'!Y3,'Plucrot +'!$A$2:$W$13,2,FALSE),IF($AH$16='Plucrot +'!$C$1,VLOOKUP('MTM - Calculation (London)'!Y3,'Plucrot +'!$A$2:$W$13,3,FALSE),IF($AH$16='Plucrot +'!$D$1,VLOOKUP('MTM - Calculation (London)'!Y3,'Plucrot +'!$A$2:$W$13,4,FALSE),IF($AH$16='Plucrot +'!$E$1,VLOOKUP('MTM - Calculation (London)'!Y3,'Plucrot +'!$A$2:$W$13,5,FALSE),IF($AH$16='Plucrot +'!$F$1,VLOOKUP('MTM - Calculation (London)'!Y3,'Plucrot +'!$A$2:$W$13,6,FALSE),IF($AH$16='Plucrot +'!$G$1,VLOOKUP('MTM - Calculation (London)'!Y3,'Plucrot +'!$A$2:$W$13,7,FALSE),IF($AH$16='Plucrot +'!$H$1,VLOOKUP('MTM - Calculation (London)'!Y3,'Plucrot +'!$A$2:$W$13,8,FALSE),IF($AH$16='Plucrot +'!$I$1,VLOOKUP('MTM - Calculation (London)'!Y3,'Plucrot +'!$A$2:$W$13,9,FALSE),IF($AH$16='Plucrot +'!$J$1,VLOOKUP('MTM - Calculation (London)'!Y3,'Plucrot +'!$A$2:$W$13,10,FALSE),IF($AH$16='Plucrot +'!$K$1,VLOOKUP('MTM - Calculation (London)'!Y3,'Plucrot +'!$A$2:$W$13,11,FALSE),IF($AH$16='Plucrot +'!$L$1,VLOOKUP('MTM - Calculation (London)'!Y3,'Plucrot +'!$A$2:$W$13,12,FALSE),IF($AH$16='Plucrot +'!$M$1,VLOOKUP('MTM - Calculation (London)'!Y3,'Plucrot +'!$A$2:$W$13,13,FALSE),IF($AH$16='Plucrot +'!$N$1,VLOOKUP('MTM - Calculation (London)'!Y3,'Plucrot +'!$A$2:$W$13,14,FALSE),IF($AH$16='Plucrot +'!$O$1,VLOOKUP('MTM - Calculation (London)'!Y3,'Plucrot +'!$A$2:$W$13,15,FALSE),IF($AH$16='Plucrot +'!$P$1,VLOOKUP('MTM - Calculation (London)'!Y3,'Plucrot +'!$A$2:$W$13,16,FALSE),IF($AH$16='Plucrot +'!$Q$1,VLOOKUP('MTM - Calculation (London)'!Y3,'Plucrot +'!$A$2:$W$13,17,FALSE),IF($AH$16='Plucrot +'!$R$1,VLOOKUP('MTM - Calculation (London)'!Y3,'Plucrot +'!$A$2:$W$13,18,FALSE),IF($AH$16='Plucrot +'!$S$1,VLOOKUP('MTM - Calculation (London)'!Y3,'Plucrot +'!$A$2:$W$13,19,FALSE),IF($AH$16='Plucrot +'!$T$1,VLOOKUP('MTM - Calculation (London)'!Y3,'Plucrot +'!$A$2:$W$13,20,FALSE),IF($AH$16='Plucrot +'!$U$1,VLOOKUP('MTM - Calculation (London)'!Y3,'Plucrot +'!$A$2:$W$13,21,FALSE),IF($AH$16='Plucrot +'!$V$1,VLOOKUP('MTM - Calculation (London)'!Y3,'Plucrot +'!$A$2:$W$13,22,FALSE),IF($AH$16='Plucrot +'!$W$1,VLOOKUP('MTM - Calculation (London)'!Y3,'Plucrot +'!$A$2:$W$13,23,FALSE),)))))))))))))))))))))))</f>
        <v>0</v>
      </c>
      <c r="AE3" s="265">
        <f>IF(Z3=" ",0,IF($AH$17='Rais BK + -'!$B$1,VLOOKUP('MTM - Calculation (London)'!Y3,'Rais BK + -'!$A$2:$W$13,2,FALSE),IF($AH$17='Rais BK + -'!$C$1,VLOOKUP('MTM - Calculation (London)'!Y3,'Rais BK + -'!$A$2:$W$13,3,FALSE),IF($AH$17='Rais BK + -'!$D$1,VLOOKUP('MTM - Calculation (London)'!Y3,'Rais BK + -'!$A$2:$W$13,4,FALSE),IF($AH$17='Rais BK + -'!$E$1,VLOOKUP('MTM - Calculation (London)'!Y3,'Rais BK + -'!$A$2:$W$13,5,FALSE),IF($AH$17='Rais BK + -'!$F$1,VLOOKUP('MTM - Calculation (London)'!Y3,'Rais BK + -'!$A$2:$W$13,6,FALSE),IF($AH$17='Rais BK + -'!$G$1,VLOOKUP('MTM - Calculation (London)'!Y3,'Rais BK + -'!$A$2:$W$13,7,FALSE),IF($AH$17='Rais BK + -'!$H$1,VLOOKUP('MTM - Calculation (London)'!Y3,'Rais BK + -'!$A$2:$W$13,8,FALSE),IF($AH$17='Rais BK + -'!$I$1,VLOOKUP('MTM - Calculation (London)'!Y3,'Rais BK + -'!$A$2:$W$13,9,FALSE),IF($AH$17='Rais BK + -'!$J$1,VLOOKUP('MTM - Calculation (London)'!Y3,'Rais BK + -'!$A$2:$W$13,10,FALSE),IF($AH$17='Rais BK + -'!$K$1,VLOOKUP('MTM - Calculation (London)'!Y3,'Rais BK + -'!$A$2:$W$13,11,FALSE),IF($AH$17='Rais BK + -'!$L$1,VLOOKUP('MTM - Calculation (London)'!Y3,'Rais BK + -'!$A$2:$W$13,12,FALSE),IF($AH$17='Rais BK + -'!$M$1,VLOOKUP('MTM - Calculation (London)'!Y3,'Rais BK + -'!$A$2:$W$13,13,FALSE),IF($AH$17='Rais BK + -'!$N$1,VLOOKUP('MTM - Calculation (London)'!Y3,'Rais BK + -'!$A$2:$W$13,14,FALSE),IF($AH$17='Rais BK + -'!$O$1,VLOOKUP('MTM - Calculation (London)'!Y3,'Rais BK + -'!$A$2:$W$13,15,FALSE),IF($AH$17='Rais BK + -'!$P$1,VLOOKUP('MTM - Calculation (London)'!Y3,'Rais BK + -'!$A$2:$W$13,16,FALSE),IF($AH$17='Rais BK + -'!$Q$1,VLOOKUP('MTM - Calculation (London)'!Y3,'Rais BK + -'!$A$2:$W$13,17,FALSE),IF($AH$17='Rais BK + -'!$R$1,VLOOKUP('MTM - Calculation (London)'!Y3,'Rais BK + -'!$A$2:$W$13,18,FALSE),IF($AH$17='Rais BK + -'!$S$1,VLOOKUP('MTM - Calculation (London)'!Y3,'Rais BK + -'!$A$2:$W$13,19,FALSE),IF($AH$17='Rais BK + -'!$T$1,VLOOKUP('MTM - Calculation (London)'!Y3,'Rais BK + -'!$A$2:$W$13,20,FALSE),IF($AH$17='Rais BK + -'!$U$1,VLOOKUP('MTM - Calculation (London)'!Y3,'Rais BK + -'!$A$2:$W$13,21,FALSE),IF($AH$17='Rais BK + -'!$V$1,VLOOKUP('MTM - Calculation (London)'!Y3,'Rais BK + -'!$A$2:$W$13,22,FALSE),IF($AH$17='Rais BK + -'!$W$1,VLOOKUP('MTM - Calculation (London)'!Y3,'Rais BK + -'!$A$2:$W$13,23,FALSE),)))))))))))))))))))))))</f>
        <v>0</v>
      </c>
      <c r="AF3" s="263">
        <f t="shared" si="3"/>
        <v>0</v>
      </c>
      <c r="AG3" s="242">
        <f>IF(OR(Sheet1!C135="",Sheet1!C135=" "),0,Sheet1!C135)</f>
        <v>0</v>
      </c>
      <c r="AH3" s="266">
        <f t="shared" ref="AH3:AH12" si="5">IF(AG3=0,0, AG3-AF3)</f>
        <v>0</v>
      </c>
      <c r="AI3" s="514"/>
      <c r="AJ3" s="497"/>
      <c r="AK3" s="498"/>
      <c r="AL3" s="248"/>
      <c r="AM3" s="248"/>
      <c r="AN3" s="248"/>
      <c r="AO3" s="228"/>
      <c r="AP3" s="268" t="s">
        <v>546</v>
      </c>
      <c r="AQ3" s="250" t="str">
        <f>IF($AQ$1="","",HLOOKUP($AQ$1,'Measurement Chart'!$A$1:$AG$14,ROW(),FALSE))</f>
        <v/>
      </c>
      <c r="AR3" s="242">
        <f>IF(OR(Sheet1!C292="",Sheet1!C292=" "),0,Sheet1!C292)</f>
        <v>0</v>
      </c>
      <c r="AS3" s="251">
        <f t="shared" si="4"/>
        <v>0</v>
      </c>
      <c r="AT3" s="252">
        <f>IFERROR(IF($AS$4='Front Length +'!$B$1,VLOOKUP(AP3,'Front Length +'!$A$2:$AO$14,2,FALSE),IF($AS$4='Front Length +'!$C$1,VLOOKUP(AP3,'Front Length +'!$A$2:$AO$14,3,FALSE),IF($AS$4='Front Length +'!$D$1,VLOOKUP(AP3,'Front Length +'!$A$2:$AO$14,4,FALSE),IF($AS$4='Front Length +'!$E$1,VLOOKUP(AP3,'Front Length +'!$A$2:$AO$14,5,FALSE),IF($AS$4='Front Length +'!$F$1,VLOOKUP(AP3,'Front Length +'!$A$2:$AO$14,6,FALSE),IF($AS$4='Front Length +'!$G$1,VLOOKUP(AP3,'Front Length +'!$A$2:$AO$14,7,FALSE),IF($AS$4='Front Length +'!$H$1,VLOOKUP(AP3,'Front Length +'!$A$2:$AO$14,8,FALSE),IF($AS$4='Front Length +'!$I$1,VLOOKUP(AP3,'Front Length +'!$A$2:$AO$14,9,FALSE),IF($AS$4='Front Length +'!$J$1,VLOOKUP(AP3,'Front Length +'!$A$2:$AO$14,10,FALSE),IF($AS$4='Front Length +'!$K$1,VLOOKUP(AP3,'Front Length +'!$A$2:$AO$14,11,FALSE),IF($AS$4='Front Length +'!$L$1,VLOOKUP(AP3,'Front Length +'!$A$2:$AO$14,12,FALSE),IF($AS$4='Front Length +'!$M$1,VLOOKUP(AP3,'Front Length +'!$A$2:$AO$14,13,FALSE),IF($AS$4='Front Length +'!$N$1,VLOOKUP(AP3,'Front Length +'!$A$2:$AO$14,14,FALSE),IF($AS$4='Front Length +'!$O$1,VLOOKUP(AP3,'Front Length +'!$A$2:$AO$14,15,FALSE),IF($AS$4='Front Length +'!$P$1,VLOOKUP(AP3,'Front Length +'!$A$2:$AO$14,16,FALSE),IF($AS$4='Front Length +'!$Q$1,VLOOKUP(AP3,'Front Length +'!$A$2:$AO$14,17,FALSE),IF($AS$4='Front Length +'!$R$1,VLOOKUP(AP3,'Front Length +'!$A$2:$AO$14,18,FALSE),IF($AS$4='Front Length +'!$S$1,VLOOKUP(AP3,'Front Length +'!$A$2:$AO$14,19,FALSE),IF($AS$4='Front Length +'!$T$1,VLOOKUP(AP3,'Front Length +'!$A$2:$AO$14,20,FALSE),IF($AS$4='Front Length +'!$U$1,VLOOKUP(AP3,'Front Length +'!$A$2:$AO$14,21,FALSE),IF($AS$4='Front Length +'!$V$1,VLOOKUP(AP3,'Front Length +'!$A$2:$AO$14,22,FALSE),IF($AS$4='Front Length +'!$W$1,VLOOKUP(AP3,'Front Length +'!$A$2:$AO$14,23,FALSE),IF($AS$4='Front Length +'!$X$1,VLOOKUP(AP3,'Front Length +'!$A$2:$AO$14,24,FALSE),IF($AS$4='Front Length +'!$Y$1,VLOOKUP(AP3,'Front Length +'!$A$2:$AO$14,25,FALSE),IF($AS$4='Front Length +'!$Z$1,VLOOKUP(AP3,'Front Length +'!$A$2:$AO$14,26,FALSE),IF($AS$4='Front Length +'!$AA$1,VLOOKUP(AP3,'Front Length +'!$A$2:$AO$14,27,FALSE),IF($AS$4='Front Length +'!$AB$1,VLOOKUP(AP3,'Front Length +'!$A$2:$AO$14,28,FALSE),IF($AS$4='Front Length +'!$AC$1,VLOOKUP(AP3,'Front Length +'!$A$2:$AO$14,29,FALSE),IF($AS$4='Front Length +'!$AD$1,VLOOKUP(AP3,'Front Length +'!$A$2:$AO$14,30,FALSE),IF($AS$4='Front Length +'!$AE$1,VLOOKUP(AP3,'Front Length +'!$A$2:$AO$14,31,FALSE),IF($AS$4='Front Length +'!$AF$1,VLOOKUP(AP3,'Front Length +'!$A$2:$AO$14,32,FALSE),IF($AS$4='Front Length +'!$AG$1,VLOOKUP(AP3,'Front Length +'!$A$2:$AO$14,33,FALSE),IF($AS$4='Front Length +'!$AH$1,VLOOKUP(AP3,'Front Length +'!$A$2:$AO$14,34,FALSE),IF($AS$4='Front Length +'!$AI$1,VLOOKUP(AP3,'Front Length +'!$A$2:$AO$14,35,FALSE),IF($AS$4='Front Length +'!$AJ$1,VLOOKUP(AP3,'Front Length +'!$A$2:$AO$14,36,FALSE),IF($AS$4='Front Length +'!$AK$1,VLOOKUP(AP3,'Front Length +'!$A$2:$AO$14,37,FALSE),IF($AS$4='Front Length +'!$AL$1,VLOOKUP(AP3,'Front Length +'!$A$2:$AO$14,38,FALSE),IF($AS$4='Front Length +'!$AM$1,VLOOKUP(AP3,'Front Length +'!$A$2:$AO$14,39,FALSE),IF($AS$4='Front Length +'!$AN$1,VLOOKUP(AP3,'Front Length +'!$A$2:$AO$14,40,FALSE),IF($AS$4='Front Length +'!$AO$1,VLOOKUP(AP3,'Front Length +'!$A$2:$AO$14,41,FALSE),)))))))))))))))))))))))))))))))))))))))),0)</f>
        <v>0</v>
      </c>
      <c r="AU3" s="252">
        <f>IFERROR(IF($AS$4='Front Length -'!$B$1,VLOOKUP(AP3,'Front Length -'!$A$2:$AO$14,2,FALSE),IF($AS$4='Front Length -'!$C$1,VLOOKUP(AP3,'Front Length -'!$A$2:$AO$14,3,FALSE),IF($AS$4='Front Length -'!$D$1,VLOOKUP(AP3,'Front Length -'!$A$2:$AO$14,4,FALSE),IF($AS$4='Front Length -'!$E$1,VLOOKUP(AP3,'Front Length -'!$A$2:$AO$14,5,FALSE),IF($AS$4='Front Length -'!$F$1,VLOOKUP(AP3,'Front Length -'!$A$2:$AO$14,6,FALSE),IF($AS$4='Front Length -'!$G$1,VLOOKUP(AP3,'Front Length -'!$A$2:$AO$14,7,FALSE),IF($AS$4='Front Length -'!$H$1,VLOOKUP(AP3,'Front Length -'!$A$2:$AO$14,8,FALSE),IF($AS$4='Front Length -'!$I$1,VLOOKUP(AP3,'Front Length -'!$A$2:$AO$14,9,FALSE),IF($AS$4='Front Length -'!$J$1,VLOOKUP(AP3,'Front Length -'!$A$2:$AO$14,10,FALSE),IF($AS$4='Front Length -'!$K$1,VLOOKUP(AP3,'Front Length -'!$A$2:$AO$14,11,FALSE),IF($AS$4='Front Length -'!$L$1,VLOOKUP(AP3,'Front Length -'!$A$2:$AO$14,12,FALSE),IF($AS$4='Front Length -'!$M$1,VLOOKUP(AP3,'Front Length -'!$A$2:$AO$14,13,FALSE),IF($AS$4='Front Length -'!$N$1,VLOOKUP(AP3,'Front Length -'!$A$2:$AO$14,14,FALSE),IF($AS$4='Front Length -'!$O$1,VLOOKUP(AP3,'Front Length -'!$A$2:$AO$14,15,FALSE),IF($AS$4='Front Length -'!$P$1,VLOOKUP(AP3,'Front Length -'!$A$2:$AO$14,16,FALSE),IF($AS$4='Front Length -'!$Q$1,VLOOKUP(AP3,'Front Length -'!$A$2:$AO$14,17,FALSE),IF($AS$4='Front Length -'!$R$1,VLOOKUP(AP3,'Front Length -'!$A$2:$AO$14,18,FALSE),IF($AS$4='Front Length -'!$S$1,VLOOKUP(AP3,'Front Length -'!$A$2:$AO$14,19,FALSE),IF($AS$4='Front Length -'!$T$1,VLOOKUP(AP3,'Front Length -'!$A$2:$AO$14,20,FALSE),IF($AS$4='Front Length -'!$U$1,VLOOKUP(AP3,'Front Length -'!$A$2:$AO$14,21,FALSE),IF($AS$4='Front Length -'!$V$1,VLOOKUP(AP3,'Front Length -'!$A$2:$AO$14,22,FALSE),IF($AS$4='Front Length -'!$W$1,VLOOKUP(AP3,'Front Length -'!$A$2:$AO$14,23,FALSE),IF($AS$4='Front Length -'!$X$1,VLOOKUP(AP3,'Front Length -'!$A$2:$AO$14,24,FALSE),IF($AS$4='Front Length -'!$Y$1,VLOOKUP(AP3,'Front Length -'!$A$2:$AO$14,25,FALSE),IF($AS$4='Front Length -'!$Z$1,VLOOKUP(AP3,'Front Length -'!$A$2:$AO$14,26,FALSE),IF($AS$4='Front Length -'!$AA$1,VLOOKUP(AP3,'Front Length -'!$A$2:$AO$14,27,FALSE),IF($AS$4='Front Length -'!$AB$1,VLOOKUP(AP3,'Front Length -'!$A$2:$AO$14,28,FALSE),IF($AS$4='Front Length -'!$AC$1,VLOOKUP(AP3,'Front Length -'!$A$2:$AO$14,29,FALSE),IF($AS$4='Front Length -'!$AD$1,VLOOKUP(AP3,'Front Length -'!$A$2:$AO$14,30,FALSE),IF($AS$4='Front Length -'!$AE$1,VLOOKUP(AP3,'Front Length -'!$A$2:$AO$14,31,FALSE),IF($AS$4='Front Length -'!$AF$1,VLOOKUP(AP3,'Front Length -'!$A$2:$AO$14,32,FALSE),IF($AS$4='Front Length -'!$AG$1,VLOOKUP(AP3,'Front Length -'!$A$2:$AO$14,33,FALSE),IF($AS$4='Front Length -'!$AH$1,VLOOKUP(AP3,'Front Length -'!$A$2:$AO$14,34,FALSE),IF($AS$4='Front Length -'!$AI$1,VLOOKUP(AP3,'Front Length -'!$A$2:$AO$14,35,FALSE),IF($AS$4='Front Length -'!$AJ$1,VLOOKUP(AP3,'Front Length -'!$A$2:$AO$14,36,FALSE),IF($AS$4='Front Length -'!$AK$1,VLOOKUP(AP3,'Front Length -'!$A$2:$AO$14,37,FALSE),IF($AS$4='Front Length -'!$AL$1,VLOOKUP(AP3,'Front Length -'!$A$2:$AO$14,38,FALSE),IF($AS$4='Front Length -'!$AM$1,VLOOKUP(AP3,'Front Length -'!$A$2:$AO$14,39,FALSE),IF($AS$4='Front Length -'!$AN$1,VLOOKUP(AP3,'Front Length -'!$A$2:$AO$14,40,FALSE),IF($AS$4='Front Length -'!$AO$1,VLOOKUP(AP3,'Front Length -'!$A$2:$AO$14,41,FALSE),)))))))))))))))))))))))))))))))))))))))),0)</f>
        <v>0</v>
      </c>
      <c r="AV3" s="253" t="str">
        <f t="shared" ref="AV3:AV14" si="6">IF(AQ3="","",IF(AQ3=AR3,(AR3-(AQ3+SUM(AT3:AU3))),IF(AS3=0,0,AR3-(AQ3+SUM(AT3:AU3)))))</f>
        <v/>
      </c>
      <c r="AW3" s="516"/>
      <c r="AX3" s="394"/>
      <c r="AZ3" s="394"/>
      <c r="BA3" s="394"/>
      <c r="BB3" s="394"/>
      <c r="BC3" s="394"/>
      <c r="BD3" s="394"/>
      <c r="BE3" s="394"/>
      <c r="BF3" s="394"/>
      <c r="BG3" s="394"/>
      <c r="BH3" s="394"/>
      <c r="BI3" s="394"/>
      <c r="BJ3" s="394"/>
      <c r="BK3" s="394"/>
      <c r="BL3" s="394"/>
      <c r="BM3" s="394"/>
      <c r="BN3" s="394"/>
      <c r="BO3" s="394"/>
      <c r="BP3" s="394"/>
      <c r="BQ3" s="396"/>
      <c r="BR3" s="395"/>
      <c r="BS3" s="395"/>
      <c r="BT3" s="396"/>
      <c r="BU3" s="396"/>
      <c r="BV3" s="396"/>
      <c r="BW3" s="396"/>
      <c r="BX3" s="396"/>
      <c r="BY3" s="396"/>
    </row>
    <row r="4" spans="1:77" ht="42" customHeight="1" thickBot="1" x14ac:dyDescent="0.3">
      <c r="A4" s="259">
        <v>3</v>
      </c>
      <c r="B4" s="260" t="str">
        <f>'US MTM - Calculation (Regular)'!B4</f>
        <v>3SEAT</v>
      </c>
      <c r="C4" s="261">
        <f>IF($C$1="","",HLOOKUP($C$1,'JKT London Fit - R'!$A$2:$AB$17,ROW(),FALSE))</f>
        <v>48.625</v>
      </c>
      <c r="D4" s="262">
        <f>IF(C4=" ",0,IF($S$17='AH 34 A+'!$B$1,VLOOKUP('MTM - Calculation (London)'!B4,'AH 34 A+'!$A$2:$G$16,2,FALSE),IF($S$17='AH 34 A+'!$C$1,VLOOKUP('MTM - Calculation (London)'!B4,'AH 34 A+'!$A$2:$G$16,3,FALSE),IF($S$17='AH 34 A+'!$D$1,VLOOKUP('MTM - Calculation (London)'!B4,'AH 34 A+'!$A$2:$G$16,4,FALSE),IF($S$17='AH 34 A+'!$E$1,VLOOKUP('MTM - Calculation (London)'!B4,'AH 34 A+'!$A$2:$G$16,5,FALSE),IF($S$17='AH 34 A+'!$F$1,VLOOKUP('MTM - Calculation (London)'!B4,'AH 34 A+'!$A$2:$G$16,6,FALSE),IF($S$17='AH 34 A+'!$G$1,VLOOKUP('MTM - Calculation (London)'!B4,'AH 34 A+'!$A$2:$G$16,7,FALSE),)))))))</f>
        <v>0</v>
      </c>
      <c r="E4" s="262">
        <f>IF(C4=" ",0,IF($S$18='Erect +'!$B$1,VLOOKUP('MTM - Calculation (London)'!B4,'Erect +'!$A$2:$D$16,2,FALSE),IF($S$18='Erect +'!$C$1,VLOOKUP('MTM - Calculation (London)'!B4,'Erect +'!$A$2:$D$16,3,FALSE),IF($S$18='Erect +'!$D$1,VLOOKUP('MTM - Calculation (London)'!B4,'Erect +'!$A$2:$D$16,4,FALSE),))))</f>
        <v>0</v>
      </c>
      <c r="F4" s="262">
        <f>IF(C4=" ",0,IF($S$19='Full Chest'!$B$1,VLOOKUP('MTM - Calculation (London)'!B4,'Full Chest'!$A$2:$F$16,2,FALSE),IF($S$19='Full Chest'!$C$1,VLOOKUP('MTM - Calculation (London)'!B4,'Full Chest'!$A$2:$F$16,3,FALSE),IF($S$19='Full Chest'!$D$1,VLOOKUP('MTM - Calculation (London)'!B4,'Full Chest'!$A$2:$F$16,4,FALSE),))))</f>
        <v>0</v>
      </c>
      <c r="G4" s="262">
        <f>IF(C4=" ",0,IF($S$20='Head For +'!$B$1,VLOOKUP('MTM - Calculation (London)'!B4,'Head For +'!$A$2:$E$16,2,FALSE),IF($S$20='Head For +'!$C$1,VLOOKUP('MTM - Calculation (London)'!B4,'Head For +'!$A$2:$E$16,3,FALSE),IF($S$20='Head For +'!$D$1,VLOOKUP('MTM - Calculation (London)'!B4,'Head For +'!$A$2:$E$16,4,FALSE),IF($S$20='Head For +'!$E$1,VLOOKUP('MTM - Calculation (London)'!B4,'Head For +'!$A$2:$E$16,5,FALSE),)))))</f>
        <v>0</v>
      </c>
      <c r="H4" s="262" t="b">
        <f>IF(C4=" ",0,IF($S$21='LOW-CLR +'!$B$1,VLOOKUP('MTM - Calculation (London)'!B4,'LOW-CLR +'!$A$2:$H$16,2,FALSE),IF($S$21='LOW-CLR +'!$C$1,VLOOKUP('MTM - Calculation (London)'!B4,'LOW-CLR +'!$A$2:$H$16,3,FALSE),IF($S$21='LOW-CLR +'!$D$1,VLOOKUP('MTM - Calculation (London)'!B4,'LOW-CLR +'!$A$2:$H$16,4,FALSE),IF($S$21='LOW-CLR +'!$E$1,VLOOKUP('MTM - Calculation (London)'!B4,'LOW-CLR +'!$A$2:$H$16,5,FALSE),IF($S$21='LOW-CLR +'!$F$1,VLOOKUP('MTM - Calculation (London)'!B4,'LOW-CLR +'!$A$2:$H$16,6,FALSE),IF($S$21='LOW-CLR +'!$G$1,VLOOKUP('MTM - Calculation (London)'!B4,'LOW-CLR +'!$A$2:$H$16,7,FALSE))))))))</f>
        <v>0</v>
      </c>
      <c r="I4" s="262">
        <f>IF(C4=" ",0,IF($S$22='P+AH+1 2'!$B$1,VLOOKUP('MTM - Calculation (London)'!B4,'P+AH+1 2'!$A$2:$D$16,2,FALSE),IF($S$22='P+AH+1 2'!$C$1,VLOOKUP('MTM - Calculation (London)'!B4,'P+AH+1 2'!$A$2:$D$16,3,FALSE),IF($S$22='P+AH+1 2'!$D$1,VLOOKUP('MTM - Calculation (London)'!B4,'P+AH+1 2'!$A$2:$D$16,4,FALSE),))))</f>
        <v>0</v>
      </c>
      <c r="J4" s="262"/>
      <c r="K4" s="263">
        <f t="shared" si="0"/>
        <v>48.625</v>
      </c>
      <c r="L4" s="242">
        <f>IF(OR(Sheet1!C24="",Sheet1!C24=" "),0,Sheet1!C24)</f>
        <v>43</v>
      </c>
      <c r="M4" s="264">
        <f t="shared" si="1"/>
        <v>-5.625</v>
      </c>
      <c r="N4" s="265">
        <f>IF($M$8='12 Back'!$B$1,VLOOKUP('MTM - Calculation (London)'!B4,'12 Back'!$A$2:$BG$16,2,FALSE),IF($M$8='12 Back'!$C$1,VLOOKUP('MTM - Calculation (London)'!B4,'12 Back'!$A$2:$BG$16,3,FALSE),IF($M$8='12 Back'!$D$1,VLOOKUP('MTM - Calculation (London)'!B4,'12 Back'!$A$2:$BG$16,4,FALSE),IF($M$8='12 Back'!$E$1,VLOOKUP('MTM - Calculation (London)'!B4,'12 Back'!$A$2:$BG$16,5,FALSE),IF($M$8='12 Back'!$F$1,VLOOKUP('MTM - Calculation (London)'!B4,'12 Back'!$A$2:$BG$16,6,FALSE),IF($M$8='12 Back'!$G$1,VLOOKUP('MTM - Calculation (London)'!B4,'12 Back'!$A$2:$BG$16,7,FALSE),IF($M$8='12 Back'!$H$1,VLOOKUP('MTM - Calculation (London)'!B4,'12 Back'!$A$2:$BG$16,8,FALSE),IF($M$8='12 Back'!$I$1,VLOOKUP('MTM - Calculation (London)'!B4,'12 Back'!$A$2:$BG$16,9,FALSE),IF($M$8='12 Back'!$J$1,VLOOKUP('MTM - Calculation (London)'!B4,'12 Back'!$A$2:$BG$16,10,FALSE),IF($M$8='12 Back'!$K$1,VLOOKUP('MTM - Calculation (London)'!B4,'12 Back'!$A$2:$BG$16,11,FALSE),IF($M$8='12 Back'!$L$1,VLOOKUP('MTM - Calculation (London)'!B4,'12 Back'!$A$2:$BG$16,12,FALSE),IF($M$8='12 Back'!$M$1,VLOOKUP('MTM - Calculation (London)'!B4,'12 Back'!$A$2:$BG$16,13,FALSE),IF($M$8='12 Back'!$N$1,VLOOKUP('MTM - Calculation (London)'!B4,'12 Back'!$A$2:$BG$16,14,FALSE),IF($M$8='12 Back'!$O$1,VLOOKUP('MTM - Calculation (London)'!B4,'12 Back'!$A$2:$BG$16,15,FALSE),IF($M$8='12 Back'!$P$1,VLOOKUP('MTM - Calculation (London)'!B4,'12 Back'!$A$2:$BG$16,16,FALSE),IF($M$8='12 Back'!$Q$1,VLOOKUP('MTM - Calculation (London)'!B4,'12 Back'!$A$2:$BG$16,17,FALSE),IF($M$8='12 Back'!$R$1,VLOOKUP('MTM - Calculation (London)'!B4,'12 Back'!$A$2:$BG$16,18,FALSE),IF($M$8='12 Back'!$S$1,VLOOKUP('MTM - Calculation (London)'!B4,'12 Back'!$A$2:$BG$16,19,FALSE),IF($M$8='12 Back'!$T$1,VLOOKUP('MTM - Calculation (London)'!B4,'12 Back'!$A$2:$BG$16,20,FALSE),IF($M$8='12 Back'!$U$1,VLOOKUP('MTM - Calculation (London)'!B4,'12 Back'!$A$2:$BG$16,21,FALSE),IF($M$8='12 Back'!$V$1,VLOOKUP('MTM - Calculation (London)'!B4,'12 Back'!$A$2:$BG$16,22,FALSE),IF($M$8='12 Back'!$W$1,VLOOKUP('MTM - Calculation (London)'!B4,'12 Back'!$A$2:$BG$16,23,FALSE),IF($M$8='12 Back'!$X$1,VLOOKUP('MTM - Calculation (London)'!B4,'12 Back'!$A$2:$BG$16,24,FALSE),IF($M$8='12 Back'!$Y$1,VLOOKUP('MTM - Calculation (London)'!B4,'12 Back'!$A$2:$BG$16,25,FALSE),IF($M$8='12 Back'!$Z$1,VLOOKUP('MTM - Calculation (London)'!B4,'12 Back'!$A$2:$BG$16,26,FALSE),IF($M$8='12 Back'!$AA$1,VLOOKUP('MTM - Calculation (London)'!B4,'12 Back'!$A$2:$BG$16,27,FALSE),IF($M$8='12 Back'!$AB$1,VLOOKUP('MTM - Calculation (London)'!B4,'12 Back'!$A$2:$BG$16,28,FALSE),IF($M$8='12 Back'!$AC$1,VLOOKUP('MTM - Calculation (London)'!B4,'12 Back'!$A$2:$BG$16,29,FALSE),IF($M$8='12 Back'!$AD$1,VLOOKUP('MTM - Calculation (London)'!B4,'12 Back'!$A$2:$BG$16,30,FALSE),IF($M$8='12 Back'!$AE$1,VLOOKUP('MTM - Calculation (London)'!B4,'12 Back'!$A$2:$BG$16,31,FALSE),IF($M$8='12 Back'!$AF$1,VLOOKUP('MTM - Calculation (London)'!B4,'12 Back'!$A$2:$BG$16,32,FALSE),IF($M$8='12 Back'!$AG$1,VLOOKUP('MTM - Calculation (London)'!B4,'12 Back'!$A$2:$BG$16,33,FALSE),IF($M$8='12 Back'!$AH$1,VLOOKUP('MTM - Calculation (London)'!B4,'12 Back'!$A$2:$BG$16,34,FALSE),IF($M$8='12 Back'!$AI$1,VLOOKUP('MTM - Calculation (London)'!B4,'12 Back'!$A$2:$BG$16,35,FALSE),IF($M$8='12 Back'!$AJ$1,VLOOKUP('MTM - Calculation (London)'!B4,'12 Back'!$A$2:$BG$16,36,FALSE),IF($M$8='12 Back'!$AK$1,VLOOKUP('MTM - Calculation (London)'!B4,'12 Back'!$A$2:$BG$16,37,FALSE),IF($M$8='12 Back'!$AL$1,VLOOKUP('MTM - Calculation (London)'!B4,'12 Back'!$A$2:$BG$16,38,FALSE),IF($M$8='12 Back'!$AM$1,VLOOKUP('MTM - Calculation (London)'!B4,'12 Back'!$A$2:$BG$16,39,FALSE),IF($M$8='12 Back'!$AN$1,VLOOKUP('MTM - Calculation (London)'!B4,'12 Back'!$A$2:$BG$16,40,FALSE),IF($M$8='12 Back'!$AO$1,VLOOKUP('MTM - Calculation (London)'!B4,'12 Back'!$A$2:$BG$16,41,FALSE),IF($M$8='12 Back'!$AP$1,VLOOKUP('MTM - Calculation (London)'!B4,'12 Back'!$A$2:$BG$16,42,FALSE),IF($M$8='12 Back'!$AQ$1,VLOOKUP('MTM - Calculation (London)'!B4,'12 Back'!$A$2:$BG$16,43,FALSE),IF($M$8='12 Back'!$AR$1,VLOOKUP('MTM - Calculation (London)'!B4,'12 Back'!$A$2:$BG$16,44,FALSE),IF($M$8='12 Back'!$AS$1,VLOOKUP('MTM - Calculation (London)'!B4,'12 Back'!$A$2:$BG$16,45,FALSE),IF($M$8='12 Back'!$AT$1,VLOOKUP('MTM - Calculation (London)'!B4,'12 Back'!$A$2:$BG$16,46,FALSE),IF($M$8='12 Back'!$AU$1,VLOOKUP('MTM - Calculation (London)'!B4,'12 Back'!$A$2:$BG$16,47,FALSE),IF($M$8='12 Back'!$AV$1,VLOOKUP('MTM - Calculation (London)'!B4,'12 Back'!$A$2:$BG$16,48,FALSE),IF($M$8='12 Back'!$AW$1,VLOOKUP('MTM - Calculation (London)'!B4,'12 Back'!$A$2:$BG$16,49,FALSE),IF($M$8='12 Back'!$AX$1,VLOOKUP('MTM - Calculation (London)'!B4,'12 Back'!$A$2:$BG$16,50,FALSE),IF($M$8='12 Back'!$AY$1,VLOOKUP('MTM - Calculation (London)'!B4,'12 Back'!$A$2:$BG$16,51,FALSE),IF($M$8='12 Back'!$AZ$1,VLOOKUP('MTM - Calculation (London)'!B4,'12 Back'!$A$2:$BG$16,52,FALSE),IF($M$8='12 Back'!$BA$1,VLOOKUP('MTM - Calculation (London)'!B4,'12 Back'!$A$2:$BG$16,53,FALSE),IF($M$8='12 Back'!$BB$1,VLOOKUP('MTM - Calculation (London)'!B4,'12 Back'!$A$2:$BG$16,54,FALSE),IF($M$8='12 Back'!$BC$1,VLOOKUP('MTM - Calculation (London)'!B4,'12 Back'!$A$2:$BG$16,55,FALSE),IF($M$8='12 Back'!$BD$1,VLOOKUP('MTM - Calculation (London)'!B4,'12 Back'!$A$2:$BG$16,56,FALSE),IF($M$8='12 Back'!$BE$1,VLOOKUP('MTM - Calculation (London)'!B4,'12 Back'!$A$2:$BG$16,57,FALSE),IF($M$8='12 Back'!$BF$1,VLOOKUP('MTM - Calculation (London)'!B4,'12 Back'!$A$2:$BG$16,58,FALSE),IF($M$8='12 Back'!$BG$1,VLOOKUP('MTM - Calculation (London)'!B4,'12 Back'!$A$2:$BG$16,59,FALSE),))))))))))))))))))))))))))))))))))))))))))))))))))))))))))</f>
        <v>0</v>
      </c>
      <c r="O4" s="265">
        <f>IF($M$3='Half Grith'!$B$1,VLOOKUP('MTM - Calculation (London)'!B4,'Half Grith'!$A$2:$BN$16,2,FALSE),IF($M$3='Half Grith'!$C$1,VLOOKUP('MTM - Calculation (London)'!B4,'Half Grith'!$A$2:$BN$16,3,FALSE),IF($M$3='Half Grith'!$D$1,VLOOKUP('MTM - Calculation (London)'!B4,'Half Grith'!$A$2:$BN$16,4,FALSE),IF($M$3='Half Grith'!$E$1,VLOOKUP('MTM - Calculation (London)'!B4,'Half Grith'!$A$2:$BN$16,5,FALSE),IF($M$3='Half Grith'!$F$1,VLOOKUP('MTM - Calculation (London)'!B4,'Half Grith'!$A$2:$BN$16,6,FALSE),IF($M$3='Half Grith'!$G$1,VLOOKUP('MTM - Calculation (London)'!B4,'Half Grith'!$A$2:$BN$16,7,FALSE),IF($M$3='Half Grith'!$H$1,VLOOKUP('MTM - Calculation (London)'!B4,'Half Grith'!$A$2:$BN$16,8,FALSE),IF($M$3='Half Grith'!$I$1,VLOOKUP('MTM - Calculation (London)'!B4,'Half Grith'!$A$2:$BN$16,9,FALSE),IF($M$3='Half Grith'!$J$1,VLOOKUP('MTM - Calculation (London)'!B4,'Half Grith'!$A$2:$BN$16,10,FALSE),IF($M$3='Half Grith'!$K$1,VLOOKUP('MTM - Calculation (London)'!B4,'Half Grith'!$A$2:$BN$16,11,FALSE),IF($M$3='Half Grith'!$L$1,VLOOKUP('MTM - Calculation (London)'!B4,'Half Grith'!$A$2:$BN$16,12,FALSE),IF($M$3='Half Grith'!$M$1,VLOOKUP('MTM - Calculation (London)'!B4,'Half Grith'!$A$2:$BN$16,13,FALSE),IF($M$3='Half Grith'!$N$1,VLOOKUP('MTM - Calculation (London)'!B4,'Half Grith'!$A$2:$BN$16,14,FALSE),IF($M$3='Half Grith'!$O$1,VLOOKUP('MTM - Calculation (London)'!B4,'Half Grith'!$A$2:$BN$16,15,FALSE),IF($M$3='Half Grith'!$P$1,VLOOKUP('MTM - Calculation (London)'!B4,'Half Grith'!$A$2:$BN$16,16,FALSE),IF($M$3='Half Grith'!$Q$1,VLOOKUP('MTM - Calculation (London)'!B4,'Half Grith'!$A$2:$BN$16,17,FALSE),IF($M$3='Half Grith'!$R$1,VLOOKUP('MTM - Calculation (London)'!B4,'Half Grith'!$A$2:$BN$16,18,FALSE),IF($M$3='Half Grith'!$S$1,VLOOKUP('MTM - Calculation (London)'!B4,'Half Grith'!$A$2:$BN$16,19,FALSE),IF($M$3='Half Grith'!$T$1,VLOOKUP('MTM - Calculation (London)'!B4,'Half Grith'!$A$2:$BN$16,20,FALSE),IF($M$3='Half Grith'!$U$1,VLOOKUP('MTM - Calculation (London)'!B4,'Half Grith'!$A$2:$BN$16,21,FALSE),IF($M$3='Half Grith'!$V$1,VLOOKUP('MTM - Calculation (London)'!B4,'Half Grith'!$A$2:$BN$16,22,FALSE),IF($M$3='Half Grith'!$W$1,VLOOKUP('MTM - Calculation (London)'!B4,'Half Grith'!$A$2:$BN$16,23,FALSE),IF($M$3='Half Grith'!$X$1,VLOOKUP('MTM - Calculation (London)'!B4,'Half Grith'!$A$2:$BN$16,24,FALSE),IF($M$3='Half Grith'!$Y$1,VLOOKUP('MTM - Calculation (London)'!B4,'Half Grith'!$A$2:$BN$16,25,FALSE),IF($M$3='Half Grith'!$Z$1,VLOOKUP('MTM - Calculation (London)'!B4,'Half Grith'!$A$2:$BN$16,26,FALSE),IF($M$3='Half Grith'!$AA$1,VLOOKUP('MTM - Calculation (London)'!B4,'Half Grith'!$A$2:$BN$16,27,FALSE),IF($M$3='Half Grith'!$AB$1,VLOOKUP('MTM - Calculation (London)'!B4,'Half Grith'!$A$2:$BN$16,28,FALSE),IF($M$3='Half Grith'!$AC$1,VLOOKUP('MTM - Calculation (London)'!B4,'Half Grith'!$A$2:$BN$16,29,FALSE),IF($M$3='Half Grith'!$AD$1,VLOOKUP('MTM - Calculation (London)'!B4,'Half Grith'!$A$2:$BN$16,30,FALSE),IF($M$3='Half Grith'!$AE$1,VLOOKUP('MTM - Calculation (London)'!B4,'Half Grith'!$A$2:$BN$16,31,FALSE),IF($M$3='Half Grith'!$AF$1,VLOOKUP('MTM - Calculation (London)'!B4,'Half Grith'!$A$2:$BN$16,32,FALSE),IF($M$3='Half Grith'!$AG$1,VLOOKUP('MTM - Calculation (London)'!B4,'Half Grith'!$A$2:$BN$16,33,FALSE),IF($M$3='Half Grith'!$AH$1,VLOOKUP('MTM - Calculation (London)'!B4,'Half Grith'!$A$2:$BN$16,34,FALSE),IF($M$3='Half Grith'!$AI$1,VLOOKUP('MTM - Calculation (London)'!B4,'Half Grith'!$A$2:$BN$16,35,FALSE),IF($M$3='Half Grith'!$AJ$1,VLOOKUP('MTM - Calculation (London)'!B4,'Half Grith'!$A$2:$BN$16,36,FALSE),IF($M$3='Half Grith'!$AK$1,VLOOKUP('MTM - Calculation (London)'!B4,'Half Grith'!$A$2:$BN$16,37,FALSE),IF($M$3='Half Grith'!$AL$1,VLOOKUP('MTM - Calculation (London)'!B4,'Half Grith'!$A$2:$BN$16,38,FALSE),IF($M$3='Half Grith'!$AM$1,VLOOKUP('MTM - Calculation (London)'!B4,'Half Grith'!$A$2:$BN$16,39,FALSE),IF($M$3='Half Grith'!$AN$1,VLOOKUP('MTM - Calculation (London)'!B4,'Half Grith'!$A$2:$BN$16,40,FALSE),IF($M$3='Half Grith'!$AO$1,VLOOKUP('MTM - Calculation (London)'!B4,'Half Grith'!$A$2:$BN$16,41,FALSE),IF($M$3='Half Grith'!$AP$1,VLOOKUP('MTM - Calculation (London)'!B4,'Half Grith'!$A$2:$BN$16,42,FALSE),IF($M$3='Half Grith'!$AQ$1,VLOOKUP('MTM - Calculation (London)'!B4,'Half Grith'!$A$2:$BN$16,43,FALSE),IF($M$3='Half Grith'!$AR$1,VLOOKUP('MTM - Calculation (London)'!B4,'Half Grith'!$A$2:$BN$16,44,FALSE),IF($M$3='Half Grith'!$AS$1,VLOOKUP('MTM - Calculation (London)'!B4,'Half Grith'!$A$2:$BN$16,45,FALSE),IF($M$3='Half Grith'!$AT$1,VLOOKUP('MTM - Calculation (London)'!B4,'Half Grith'!$A$2:$BN$16,46,FALSE),IF($M$3='Half Grith'!$AU$1,VLOOKUP('MTM - Calculation (London)'!B4,'Half Grith'!$A$2:$BN$16,47,FALSE),IF($M$3='Half Grith'!$AV$1,VLOOKUP('MTM - Calculation (London)'!B4,'Half Grith'!$A$2:$BN$16,48,FALSE),IF($M$3='Half Grith'!$AW$1,VLOOKUP('MTM - Calculation (London)'!B4,'Half Grith'!$A$2:$BN$16,49,FALSE),IF($M$3='Half Grith'!$AX$1,VLOOKUP('MTM - Calculation (London)'!B4,'Half Grith'!$A$2:$BN$16,50,FALSE),IF($M$3='Half Grith'!$AY$1,VLOOKUP('MTM - Calculation (London)'!B4,'Half Grith'!$A$2:$BN$16,51,FALSE),IF($M$3='Half Grith'!$AZ$1,VLOOKUP('MTM - Calculation (London)'!B4,'Half Grith'!$A$2:$BN$16,52,FALSE),IF($M$3='Half Grith'!$BA$1,VLOOKUP('MTM - Calculation (London)'!B4,'Half Grith'!$A$2:$BN$16,53,FALSE),IF($M$3='Half Grith'!$BB$1,VLOOKUP('MTM - Calculation (London)'!B4,'Half Grith'!$A$2:$BN$16,54,FALSE),IF($M$3='Half Grith'!$BC$1,VLOOKUP('MTM - Calculation (London)'!B4,'Half Grith'!$A$2:$BN$16,55,FALSE),IF($M$3='Half Grith'!$BD$1,VLOOKUP('MTM - Calculation (London)'!B4,'Half Grith'!$A$2:$BN$16,56,FALSE),IF($M$3='Half Grith'!$BE$1,VLOOKUP('MTM - Calculation (London)'!B4,'Half Grith'!$A$2:$BN$16,57,FALSE),IF($M$3='Half Grith'!$BF$1,VLOOKUP('MTM - Calculation (London)'!B4,'Half Grith'!$A$2:$BN$16,58,FALSE),IF($M$3='Half Grith'!$BG$1,VLOOKUP('MTM - Calculation (London)'!B4,'Half Grith'!$A$2:$BN$16,59,FALSE),IF($M$3='Half Grith'!$BH$1,VLOOKUP('MTM - Calculation (London)'!B4,'Half Grith'!$A$2:$BN$16,60,FALSE),IF($M$3='Half Grith'!$BI$1,VLOOKUP('MTM - Calculation (London)'!B4,'Half Grith'!$A$2:$BN$16,61,FALSE),IF($M$3='Half Grith'!$BJ$1,VLOOKUP('MTM - Calculation (London)'!B4,'Half Grith'!$A$2:$BN$16,62,FALSE),IF($M$3='Half Grith'!$BK$1,VLOOKUP('MTM - Calculation (London)'!B4,'Half Grith'!$A$2:$BN$16,63,FALSE),IF($M$3='Half Grith'!$BL$1,VLOOKUP('MTM - Calculation (London)'!B4,'Half Grith'!$A$2:$BN$16,64,FALSE),IF($M$3='Half Grith'!$BM$1,VLOOKUP('MTM - Calculation (London)'!B4,'Half Grith'!$A$2:$BN$16,65,FALSE),))))))))))))))))))))))))))))))))))))))))))))))))))))))))))))))))</f>
        <v>-1.125</v>
      </c>
      <c r="P4" s="265">
        <f>IF($M$4=SEAT!$B$1,VLOOKUP('MTM - Calculation (London)'!B4,SEAT!$A$2:$AY$16,2,FALSE),IF($M$4=SEAT!$C$1,VLOOKUP('MTM - Calculation (London)'!B4,SEAT!$A$2:$AY$16,3,FALSE),IF($M$4=SEAT!$D$1,VLOOKUP('MTM - Calculation (London)'!B4,SEAT!$A$2:$AY$16,4,FALSE),IF($M$4=SEAT!$E$1,VLOOKUP('MTM - Calculation (London)'!B4,SEAT!$A$2:$AY$16,5,FALSE),IF($M$4=SEAT!$F$1,VLOOKUP('MTM - Calculation (London)'!B4,SEAT!$A$2:$AY$16,6,FALSE),IF($M$4=SEAT!$G$1,VLOOKUP('MTM - Calculation (London)'!B4,SEAT!$A$2:$AY$16,7,FALSE),IF($M$4=SEAT!$H$1,VLOOKUP('MTM - Calculation (London)'!B4,SEAT!$A$2:$AY$16,8,FALSE),IF($M$4=SEAT!$I$1,VLOOKUP('MTM - Calculation (London)'!B4,SEAT!$A$2:$AY$16,9,FALSE),IF($M$4=SEAT!$J$1,VLOOKUP('MTM - Calculation (London)'!B4,SEAT!$A$2:$AY$16,10,FALSE),IF($M$4=SEAT!$K$1,VLOOKUP('MTM - Calculation (London)'!B4,SEAT!$A$2:$AY$16,11,FALSE),IF($M$4=SEAT!$L$1,VLOOKUP('MTM - Calculation (London)'!B4,SEAT!$A$2:$AY$16,12,FALSE),IF($M$4=SEAT!$M$1,VLOOKUP('MTM - Calculation (London)'!B4,SEAT!$A$2:$AY$16,13,FALSE),IF($M$4=SEAT!$N$1,VLOOKUP('MTM - Calculation (London)'!B4,SEAT!$A$2:$AY$16,14,FALSE),IF($M$4=SEAT!$O$1,VLOOKUP('MTM - Calculation (London)'!B4,SEAT!$A$2:$AY$16,15,FALSE),IF($M$4=SEAT!$P$1,VLOOKUP('MTM - Calculation (London)'!B4,SEAT!$A$2:$AY$16,16,FALSE),IF($M$4=SEAT!$Q$1,VLOOKUP('MTM - Calculation (London)'!B4,SEAT!$A$2:$AY$16,17,FALSE),IF($M$4=SEAT!$R$1,VLOOKUP('MTM - Calculation (London)'!B4,SEAT!$A$2:$AY$16,18,FALSE),IF($M$4=SEAT!$S$1,VLOOKUP('MTM - Calculation (London)'!B4,SEAT!$A$2:$AY$16,19,FALSE),IF($M$4=SEAT!$T$1,VLOOKUP('MTM - Calculation (London)'!B4,SEAT!$A$2:$AY$16,20,FALSE),IF($M$4=SEAT!$U$1,VLOOKUP('MTM - Calculation (London)'!B4,SEAT!$A$2:$AY$16,21,FALSE),IF($M$4=SEAT!$V$1,VLOOKUP('MTM - Calculation (London)'!B4,SEAT!$A$2:$AY$16,22,FALSE),IF($M$4=SEAT!$W$1,VLOOKUP('MTM - Calculation (London)'!B4,SEAT!$A$2:$AY$16,23,FALSE),IF($M$4=SEAT!$X$1,VLOOKUP('MTM - Calculation (London)'!B4,SEAT!$A$2:$AY$16,24,FALSE),IF($M$4=SEAT!$Y$1,VLOOKUP('MTM - Calculation (London)'!B4,SEAT!$A$2:$AY$16,25,FALSE),IF($M$4=SEAT!$Z$1,VLOOKUP('MTM - Calculation (London)'!B4,SEAT!$A$2:$AY$16,26,FALSE),IF($M$4=SEAT!$AA$1,VLOOKUP('MTM - Calculation (London)'!B4,SEAT!$A$2:$AY$16,27,FALSE),IF($M$4=SEAT!$AB$1,VLOOKUP('MTM - Calculation (London)'!B4,SEAT!$A$2:$AY$16,28,FALSE),IF($M$4=SEAT!$AC$1,VLOOKUP('MTM - Calculation (London)'!B4,SEAT!$A$2:$AY$16,29,FALSE),IF($M$4=SEAT!$AD$1,VLOOKUP('MTM - Calculation (London)'!B4,SEAT!$A$2:$AY$16,30,FALSE),IF($M$4=SEAT!$AE$1,VLOOKUP('MTM - Calculation (London)'!B4,SEAT!$A$2:$AY$16,31,FALSE),IF($M$4=SEAT!$AF$1,VLOOKUP('MTM - Calculation (London)'!B4,SEAT!$A$2:$AY$16,32,FALSE),IF($M$4=SEAT!$AG$1,VLOOKUP('MTM - Calculation (London)'!B4,SEAT!$A$2:$AY$16,33,FALSE),IF($M$4=SEAT!$AH$1,VLOOKUP('MTM - Calculation (London)'!B4,SEAT!$A$2:$AY$16,34,FALSE),IF($M$4=SEAT!$AI$1,VLOOKUP('MTM - Calculation (London)'!B4,SEAT!$A$2:$AY$16,35,FALSE),IF($M$4=SEAT!$AJ$1,VLOOKUP('MTM - Calculation (London)'!B4,SEAT!$A$2:$AY$16,36,FALSE),IF($M$4=SEAT!$AK$1,VLOOKUP('MTM - Calculation (London)'!B4,SEAT!$A$2:$AY$16,37,FALSE),IF($M$4=SEAT!$AL$1,VLOOKUP('MTM - Calculation (London)'!B4,SEAT!$A$2:$AY$16,38,FALSE),IF($M$4=SEAT!$AM$1,VLOOKUP('MTM - Calculation (London)'!B4,SEAT!$A$2:$AY$16,39,FALSE),IF($M$4=SEAT!$AN$1,VLOOKUP('MTM - Calculation (London)'!B4,SEAT!$A$2:$AY$16,40,FALSE),IF($M$4=SEAT!$AO$1,VLOOKUP('MTM - Calculation (London)'!B4,SEAT!$A$2:$AY$16,41,FALSE),IF($M$4=SEAT!$AP$1,VLOOKUP('MTM - Calculation (London)'!B4,SEAT!$A$2:$AY$16,42,FALSE),IF($M$4=SEAT!$AQ$1,VLOOKUP('MTM - Calculation (London)'!B4,SEAT!$A$2:$AY$16,43,FALSE),IF($M$4=SEAT!$AR$1,VLOOKUP('MTM - Calculation (London)'!B4,SEAT!$A$2:$AY$16,44,FALSE),IF($M$4=SEAT!$AS$1,VLOOKUP('MTM - Calculation (London)'!B4,SEAT!$A$2:$AY$16,45,FALSE),IF($M$4=SEAT!$AT$1,VLOOKUP('MTM - Calculation (London)'!B4,SEAT!$A$2:$AY$16,46,FALSE),IF($M$4=SEAT!$AU$1,VLOOKUP('MTM - Calculation (London)'!B4,SEAT!$A$2:$AY$16,47,FALSE),IF($M$4=SEAT!$AV$1,VLOOKUP('MTM - Calculation (London)'!B4,SEAT!$A$2:$AY$16,48,FALSE),IF($M$4=SEAT!$AW$1,VLOOKUP('MTM - Calculation (London)'!B4,SEAT!$A$2:$AY$16,49,FALSE),IF($M$4=SEAT!$AX$1,VLOOKUP('MTM - Calculation (London)'!B4,SEAT!$A$2:$AY$16,50,FALSE),IF($M$4=SEAT!$AY$1,VLOOKUP('MTM - Calculation (London)'!B4,SEAT!$A$2:$AY$16,51,FALSE),))))))))))))))))))))))))))))))))))))))))))))))))))</f>
        <v>0</v>
      </c>
      <c r="Q4" s="265">
        <f>IF($M$5='4LEN'!$B$1,VLOOKUP('MTM - Calculation (London)'!B4,'4LEN'!$A$2:$BM$16,2,FALSE),IF($M$5='4LEN'!$C$1,VLOOKUP('MTM - Calculation (London)'!B4,'4LEN'!$A$2:$BM$16,3,FALSE),IF($M$5='4LEN'!$D$1,VLOOKUP('MTM - Calculation (London)'!B4,'4LEN'!$A$2:$BM$16,4,FALSE),IF($M$5='4LEN'!$E$1,VLOOKUP('MTM - Calculation (London)'!B4,'4LEN'!$A$2:$BM$16,5,FALSE),IF($M$5='4LEN'!$F$1,VLOOKUP('MTM - Calculation (London)'!B4,'4LEN'!$A$2:$BM$16,6,FALSE),IF($M$5='4LEN'!$G$1,VLOOKUP('MTM - Calculation (London)'!B4,'4LEN'!$A$2:$BM$16,7,FALSE),IF($M$5='4LEN'!$H$1,VLOOKUP('MTM - Calculation (London)'!B4,'4LEN'!$A$2:$BM$16,8,FALSE),IF($M$5='4LEN'!$I$1,VLOOKUP('MTM - Calculation (London)'!B4,'4LEN'!$A$2:$BM$16,9,FALSE),IF($M$5='4LEN'!$J$1,VLOOKUP('MTM - Calculation (London)'!B4,'4LEN'!$A$2:$BM$16,10,FALSE),IF($M$5='4LEN'!$K$1,VLOOKUP('MTM - Calculation (London)'!B4,'4LEN'!$A$2:$BM$16,11,FALSE),IF($M$5='4LEN'!$L$1,VLOOKUP('MTM - Calculation (London)'!B4,'4LEN'!$A$2:$BM$16,12,FALSE),IF($M$5='4LEN'!$M$1,VLOOKUP('MTM - Calculation (London)'!B4,'4LEN'!$A$2:$BM$16,13,FALSE),IF($M$5='4LEN'!$N$1,VLOOKUP('MTM - Calculation (London)'!B4,'4LEN'!$A$2:$BM$16,14,FALSE),IF($M$5='4LEN'!$O$1,VLOOKUP('MTM - Calculation (London)'!B4,'4LEN'!$A$2:$BM$16,15,FALSE),IF($M$5='4LEN'!$P$1,VLOOKUP('MTM - Calculation (London)'!B4,'4LEN'!$A$2:$BM$16,16,FALSE),IF($M$5='4LEN'!$Q$1,VLOOKUP('MTM - Calculation (London)'!B4,'4LEN'!$A$2:$BM$16,17,FALSE),IF($M$5='4LEN'!$R$1,VLOOKUP('MTM - Calculation (London)'!B4,'4LEN'!$A$2:$BM$16,18,FALSE),IF($M$5='4LEN'!$S$1,VLOOKUP('MTM - Calculation (London)'!B4,'4LEN'!$A$2:$BM$16,19,FALSE),IF($M$5='4LEN'!$T$1,VLOOKUP('MTM - Calculation (London)'!B4,'4LEN'!$A$2:$BM$16,20,FALSE),IF($M$5='4LEN'!$U$1,VLOOKUP('MTM - Calculation (London)'!B4,'4LEN'!$A$2:$BM$16,21,FALSE),IF($M$5='4LEN'!$V$1,VLOOKUP('MTM - Calculation (London)'!B4,'4LEN'!$A$2:$BM$16,22,FALSE),IF($M$5='4LEN'!$W$1,VLOOKUP('MTM - Calculation (London)'!B4,'4LEN'!$A$2:$BM$16,23,FALSE),IF($M$5='4LEN'!$X$1,VLOOKUP('MTM - Calculation (London)'!B4,'4LEN'!$A$2:$BM$16,24,FALSE),IF($M$5='4LEN'!$Y$1,VLOOKUP('MTM - Calculation (London)'!B4,'4LEN'!$A$2:$BM$16,25,FALSE),IF($M$5='4LEN'!$Z$1,VLOOKUP('MTM - Calculation (London)'!B4,'4LEN'!$A$2:$BM$16,26,FALSE),IF($M$5='4LEN'!$AA$1,VLOOKUP('MTM - Calculation (London)'!B4,'4LEN'!$A$2:$BM$16,27,FALSE),IF($M$5='4LEN'!$AB$1,VLOOKUP('MTM - Calculation (London)'!B4,'4LEN'!$A$2:$BM$16,28,FALSE),IF($M$5='4LEN'!$AC$1,VLOOKUP('MTM - Calculation (London)'!B4,'4LEN'!$A$2:$BM$16,29,FALSE),IF($M$5='4LEN'!$AD$1,VLOOKUP('MTM - Calculation (London)'!B4,'4LEN'!$A$2:$BM$16,30,FALSE),IF($M$5='4LEN'!$AE$1,VLOOKUP('MTM - Calculation (London)'!B4,'4LEN'!$A$2:$BM$16,31,FALSE),IF($M$5='4LEN'!$AF$1,VLOOKUP('MTM - Calculation (London)'!B4,'4LEN'!$A$2:$BM$16,32,FALSE),IF($M$5='4LEN'!$AG$1,VLOOKUP('MTM - Calculation (London)'!B4,'4LEN'!$A$2:$BM$16,33,FALSE),IF($M$5='4LEN'!$AH$1,VLOOKUP('MTM - Calculation (London)'!B4,'4LEN'!$A$2:$BM$16,34,FALSE),IF($M$5='4LEN'!$AI$1,VLOOKUP('MTM - Calculation (London)'!B4,'4LEN'!$A$2:$BM$16,35,FALSE),IF($M$5='4LEN'!$AJ$1,VLOOKUP('MTM - Calculation (London)'!B4,'4LEN'!$A$2:$BM$16,36,FALSE),IF($M$5='4LEN'!$AK$1,VLOOKUP('MTM - Calculation (London)'!B4,'4LEN'!$A$2:$BM$16,37,FALSE),IF($M$5='4LEN'!$AL$1,VLOOKUP('MTM - Calculation (London)'!B4,'4LEN'!$A$2:$BM$16,38,FALSE),IF($M$5='4LEN'!$AM$1,VLOOKUP('MTM - Calculation (London)'!B4,'4LEN'!$A$2:$BM$16,39,FALSE),IF($M$5='4LEN'!$AN$1,VLOOKUP('MTM - Calculation (London)'!B4,'4LEN'!$A$2:$BM$16,40,FALSE),IF($M$5='4LEN'!$AO$1,VLOOKUP('MTM - Calculation (London)'!B4,'4LEN'!$A$2:$BM$16,41,FALSE),IF($M$5='4LEN'!$AP$1,VLOOKUP('MTM - Calculation (London)'!B4,'4LEN'!$A$2:$BM$16,42,FALSE),IF($M$5='4LEN'!$AQ$1,VLOOKUP('MTM - Calculation (London)'!B4,'4LEN'!$A$2:$BM$16,43,FALSE),IF($M$5='4LEN'!$AR$1,VLOOKUP('MTM - Calculation (London)'!B4,'4LEN'!$A$2:$BM$16,44,FALSE),IF($M$5='4LEN'!$AS$1,VLOOKUP('MTM - Calculation (London)'!B4,'4LEN'!$A$2:$BM$16,45,FALSE),IF($M$5='4LEN'!$AT$1,VLOOKUP('MTM - Calculation (London)'!B4,'4LEN'!$A$2:$BM$16,46,FALSE),IF($M$5='4LEN'!$AU$1,VLOOKUP('MTM - Calculation (London)'!B4,'4LEN'!$A$2:$BM$16,47,FALSE),IF($M$5='4LEN'!$AV$1,VLOOKUP('MTM - Calculation (London)'!B4,'4LEN'!$A$2:$BM$16,48,FALSE),IF($M$5='4LEN'!$AW$1,VLOOKUP('MTM - Calculation (London)'!B4,'4LEN'!$A$2:$BM$16,49,FALSE),IF($M$5='4LEN'!$AX$1,VLOOKUP('MTM - Calculation (London)'!B4,'4LEN'!$A$2:$BM$16,50,FALSE),IF($M$5='4LEN'!$AY$1,VLOOKUP('MTM - Calculation (London)'!B4,'4LEN'!$A$2:$BM$16,51,FALSE),IF($M$5='4LEN'!$AZ$1,VLOOKUP('MTM - Calculation (London)'!B4,'4LEN'!$A$2:$BM$16,52,FALSE),IF($M$5='4LEN'!$BA$1,VLOOKUP('MTM - Calculation (London)'!B4,'4LEN'!$A$2:$BM$16,53,FALSE),IF($M$5='4LEN'!$BB$1,VLOOKUP('MTM - Calculation (London)'!B4,'4LEN'!$A$2:$BM$16,54,FALSE),IF($M$5='4LEN'!$BC$1,VLOOKUP('MTM - Calculation (London)'!B4,'4LEN'!$A$2:$BM$16,55,FALSE),IF($M$5='4LEN'!$BD$1,VLOOKUP('MTM - Calculation (London)'!B4,'4LEN'!$A$2:$BM$16,56,FALSE),IF($M$5='4LEN'!$BE$1,VLOOKUP('MTM - Calculation (London)'!B4,'4LEN'!$A$2:$BM$16,57,FALSE),IF($M$5='4LEN'!$BF$1,VLOOKUP('MTM - Calculation (London)'!B4,'4LEN'!$A$2:$BM$16,58,FALSE),IF($M$5='4LEN'!$BG$1,VLOOKUP('MTM - Calculation (London)'!B4,'4LEN'!$A$2:$BM$16,59,FALSE),IF($M$5='4LEN'!$BH$1,VLOOKUP('MTM - Calculation (London)'!B4,'4LEN'!$A$2:$BM$16,60,FALSE),IF($M$5='4LEN'!$BI$1,VLOOKUP('MTM - Calculation (London)'!B4,'4LEN'!$A$2:$BL$16,61,FALSE),IF($M$5='4LEN'!$BJ$1,VLOOKUP('MTM - Calculation (London)'!B4,'4LEN'!$A$2:$BM$16,62,FALSE),IF($M$5='4LEN'!$BK$1,VLOOKUP('MTM - Calculation (London)'!B4,'4LEN'!$A$2:$BM$16,63,FALSE),IF($M$5='4LEN'!$BL$1,VLOOKUP('MTM - Calculation (London)'!B4,'4LEN'!$A$2:$BM$16,64,FALSE),IF($M$5='4LEN'!$BM$1,VLOOKUP('MTM - Calculation (London)'!B4,'4LEN'!$A$2:$BM$16,65,FALSE),))))))))))))))))))))))))))))))))))))))))))))))))))))))))))))))))</f>
        <v>0</v>
      </c>
      <c r="R4" s="265">
        <f>IF($M$5='15VENT'!$B$1,VLOOKUP('MTM - Calculation (London)'!B4,'15VENT'!$A$2:$BM$16,2,FALSE),IF($M$5='15VENT'!$C$1,VLOOKUP('MTM - Calculation (London)'!B4,'15VENT'!$A$2:$BM$16,3,FALSE),IF($M$5='15VENT'!$D$1,VLOOKUP('MTM - Calculation (London)'!B4,'15VENT'!$A$2:$BM$16,4,FALSE),IF($M$5='15VENT'!$E$1,VLOOKUP('MTM - Calculation (London)'!B4,'15VENT'!$A$2:$BM$16,5,FALSE),IF($M$5='15VENT'!$F$1,VLOOKUP('MTM - Calculation (London)'!B4,'15VENT'!$A$2:$BM$16,6,FALSE),IF($M$5='15VENT'!$G$1,VLOOKUP('MTM - Calculation (London)'!B4,'15VENT'!$A$2:$BM$16,7,FALSE),IF($M$5='15VENT'!$H$1,VLOOKUP('MTM - Calculation (London)'!B4,'15VENT'!$A$2:$BM$16,8,FALSE),IF($M$5='15VENT'!$I$1,VLOOKUP('MTM - Calculation (London)'!B4,'15VENT'!$A$2:$BM$16,9,FALSE),IF($M$5='15VENT'!$J$1,VLOOKUP('MTM - Calculation (London)'!B4,'15VENT'!$A$2:$BM$16,10,FALSE),IF($M$5='15VENT'!$K$1,VLOOKUP('MTM - Calculation (London)'!B4,'15VENT'!$A$2:$BM$16,11,FALSE),IF($M$5='15VENT'!$L$1,VLOOKUP('MTM - Calculation (London)'!B4,'15VENT'!$A$2:$BM$16,12,FALSE),IF($M$5='15VENT'!$M$1,VLOOKUP('MTM - Calculation (London)'!B4,'15VENT'!$A$2:$BM$16,13,FALSE),IF($M$5='15VENT'!$N$1,VLOOKUP('MTM - Calculation (London)'!B4,'15VENT'!$A$2:$BM$16,14,FALSE),IF($M$5='15VENT'!$O$1,VLOOKUP('MTM - Calculation (London)'!B4,'15VENT'!$A$2:$BM$16,15,FALSE),IF($M$5='15VENT'!$P$1,VLOOKUP('MTM - Calculation (London)'!B4,'15VENT'!$A$2:$BM$16,16,FALSE),IF($M$5='15VENT'!$Q$1,VLOOKUP('MTM - Calculation (London)'!B4,'15VENT'!$A$2:$BM$16,17,FALSE),IF($M$5='15VENT'!$R$1,VLOOKUP('MTM - Calculation (London)'!B4,'15VENT'!$A$2:$BM$16,18,FALSE),IF($M$5='15VENT'!$S$1,VLOOKUP('MTM - Calculation (London)'!B4,'15VENT'!$A$2:$BM$16,19,FALSE),IF($M$5='15VENT'!$T$1,VLOOKUP('MTM - Calculation (London)'!B4,'15VENT'!$A$2:$BM$16,20,FALSE),IF($M$5='15VENT'!$U$1,VLOOKUP('MTM - Calculation (London)'!B4,'15VENT'!$A$2:$BM$16,21,FALSE),IF($M$5='15VENT'!$V$1,VLOOKUP('MTM - Calculation (London)'!B4,'15VENT'!$A$2:$BM$16,22,FALSE),IF($M$5='15VENT'!$W$1,VLOOKUP('MTM - Calculation (London)'!B4,'15VENT'!$A$2:$BM$16,23,FALSE),IF($M$5='15VENT'!$X$1,VLOOKUP('MTM - Calculation (London)'!B4,'15VENT'!$A$2:$BM$16,24,FALSE),IF($M$5='15VENT'!$Y$1,VLOOKUP('MTM - Calculation (London)'!B4,'15VENT'!$A$2:$BM$16,25,FALSE),IF($M$5='15VENT'!$Z$1,VLOOKUP('MTM - Calculation (London)'!B4,'15VENT'!$A$2:$BM$16,26,FALSE),IF($M$5='15VENT'!$AA$1,VLOOKUP('MTM - Calculation (London)'!B4,'15VENT'!$A$2:$BM$16,27,FALSE),IF($M$5='15VENT'!$AB$1,VLOOKUP('MTM - Calculation (London)'!B4,'15VENT'!$A$2:$BM$16,28,FALSE),IF($M$5='15VENT'!$AC$1,VLOOKUP('MTM - Calculation (London)'!B4,'15VENT'!$A$2:$BM$16,29,FALSE),IF($M$5='15VENT'!$AD$1,VLOOKUP('MTM - Calculation (London)'!B4,'15VENT'!$A$2:$BM$16,30,FALSE),IF($M$5='15VENT'!$AE$1,VLOOKUP('MTM - Calculation (London)'!B4,'15VENT'!$A$2:$BM$16,31,FALSE),IF($M$5='15VENT'!$AF$1,VLOOKUP('MTM - Calculation (London)'!B4,'15VENT'!$A$2:$BM$16,32,FALSE),IF($M$5='15VENT'!$AG$1,VLOOKUP('MTM - Calculation (London)'!B4,'15VENT'!$A$2:$BM$16,33,FALSE),IF($M$5='15VENT'!$AH$1,VLOOKUP('MTM - Calculation (London)'!B4,'15VENT'!$A$2:$BM$16,34,FALSE),IF($M$5='15VENT'!$AI$1,VLOOKUP('MTM - Calculation (London)'!B4,'15VENT'!$A$2:$BM$16,35,FALSE),IF($M$5='15VENT'!$AJ$1,VLOOKUP('MTM - Calculation (London)'!B4,'15VENT'!$A$2:$BM$16,36,FALSE),IF($M$5='15VENT'!$AK$1,VLOOKUP('MTM - Calculation (London)'!B4,'15VENT'!$A$2:$BM$16,37,FALSE),IF($M$5='15VENT'!$AL$1,VLOOKUP('MTM - Calculation (London)'!B4,'15VENT'!$A$2:$BM$16,38,FALSE),IF($M$5='15VENT'!$AM$1,VLOOKUP('MTM - Calculation (London)'!B4,'15VENT'!$A$2:$BM$16,39,FALSE),IF($M$5='15VENT'!$AN$1,VLOOKUP('MTM - Calculation (London)'!B4,'15VENT'!$A$2:$BM$16,40,FALSE),IF($M$5='15VENT'!$AO$1,VLOOKUP('MTM - Calculation (London)'!B4,'15VENT'!$A$2:$BM$16,41,FALSE),IF($M$5='15VENT'!$AP$1,VLOOKUP('MTM - Calculation (London)'!B4,'15VENT'!$A$2:$BM$16,42,FALSE),IF($M$5='15VENT'!$AQ$1,VLOOKUP('MTM - Calculation (London)'!B4,'15VENT'!$A$2:$BM$16,43,FALSE),IF($M$5='15VENT'!$AR$1,VLOOKUP('MTM - Calculation (London)'!B4,'15VENT'!$A$2:$BM$16,44,FALSE),IF($M$5='15VENT'!$AS$1,VLOOKUP('MTM - Calculation (London)'!B4,'15VENT'!$A$2:$BM$16,45,FALSE),IF($M$5='15VENT'!$AT$1,VLOOKUP('MTM - Calculation (London)'!B4,'15VENT'!$A$2:$BM$16,46,FALSE),IF($M$5='15VENT'!$AU$1,VLOOKUP('MTM - Calculation (London)'!B4,'15VENT'!$A$2:$BM$16,47,FALSE),IF($M$5='15VENT'!$AV$1,VLOOKUP('MTM - Calculation (London)'!B4,'15VENT'!$A$2:$BM$16,48,FALSE),IF($M$5='15VENT'!$AW$1,VLOOKUP('MTM - Calculation (London)'!B4,'15VENT'!$A$2:$BM$16,49,FALSE),IF($M$5='15VENT'!$AX$1,VLOOKUP('MTM - Calculation (London)'!B4,'15VENT'!$A$2:$BM$16,50,FALSE),IF($M$5='15VENT'!$AY$1,VLOOKUP('MTM - Calculation (London)'!B4,'15VENT'!$A$2:$BM$16,51,FALSE),IF($M$5='15VENT'!$AZ$1,VLOOKUP('MTM - Calculation (London)'!B4,'15VENT'!$A$2:$BM$16,52,FALSE),IF($M$5='15VENT'!$BA$1,VLOOKUP('MTM - Calculation (London)'!B4,'15VENT'!$A$2:$BM$16,53,FALSE),IF($M$5='15VENT'!$BB$1,VLOOKUP('MTM - Calculation (London)'!B4,'15VENT'!$A$2:$BM$16,54,FALSE),IF($M$5='15VENT'!$BC$1,VLOOKUP('MTM - Calculation (London)'!B4,'15VENT'!$A$2:$BM$16,55,FALSE),IF($M$5='15VENT'!$BD$1,VLOOKUP('MTM - Calculation (London)'!B4,'15VENT'!$A$2:$BM$16,56,FALSE),IF($M$5='15VENT'!$BE$1,VLOOKUP('MTM - Calculation (London)'!B4,'15VENT'!$A$2:$BM$16,57,FALSE),IF($M$5='15VENT'!$BF$1,VLOOKUP('MTM - Calculation (London)'!B4,'15VENT'!$A$2:$BM$16,58,FALSE),IF($M$5='15VENT'!$BG$1,VLOOKUP('MTM - Calculation (London)'!B4,'15VENT'!$A$2:$BM$16,59,FALSE),IF($M$5='15VENT'!$BH$1,VLOOKUP('MTM - Calculation (London)'!B4,'15VENT'!$A$2:$BM$16,60,FALSE),IF($M$5='15VENT'!$BI$1,VLOOKUP('MTM - Calculation (London)'!B4,'15VENT'!$A$2:$BJ$16,61,FALSE),IF($M$5='15VENT'!$BJ$1,VLOOKUP('MTM - Calculation (London)'!B4,'15VENT'!$A$2:$BM$16,62,FALSE),IF($M$5='15VENT'!$BK$1,VLOOKUP('MTM - Calculation (London)'!B4,'15VENT'!$A$2:$BM$16,63,FALSE),IF($M$5='15VENT'!$BL$1,VLOOKUP('MTM - Calculation (London)'!B4,'15VENT'!$A$2:$BM$16,64,FALSE),IF($M$5='15VENT'!$BM$1,VLOOKUP('MTM - Calculation (London)'!B4,'15VENT'!$A$2:$BM$16,65,FALSE),))))))))))))))))))))))))))))))))))))))))))))))))))))))))))))))))</f>
        <v>0</v>
      </c>
      <c r="S4" s="266">
        <f t="shared" si="2"/>
        <v>-4.5</v>
      </c>
      <c r="T4" s="398">
        <f>Sheet1!E10</f>
        <v>28.37</v>
      </c>
      <c r="U4" s="276"/>
      <c r="V4" s="277"/>
      <c r="W4" s="246"/>
      <c r="X4" s="259">
        <v>3</v>
      </c>
      <c r="Y4" s="260" t="str">
        <f>'US MTM - Calculation (Regular)'!Y4</f>
        <v>3THIGH</v>
      </c>
      <c r="Z4" s="247" t="str">
        <f>IF($Z$1="","",HLOOKUP($Z$1,'MTM US TRS (L)'!$A$2:$EV$13,ROW(),FALSE))</f>
        <v/>
      </c>
      <c r="AA4" s="265">
        <f>IF(Z4=" ",0,IF($AH$13='Deep Seat -'!$B$1,VLOOKUP('MTM - Calculation (London)'!Y4,'Deep Seat -'!$A$2:$D$13,2,FALSE),IF($AH$13='Deep Seat -'!$C$1,VLOOKUP('MTM - Calculation (London)'!Y4,'Deep Seat -'!$A$2:$D$13,3,FALSE),IF($AH$13='Deep Seat -'!$D$1,VLOOKUP('MTM - Calculation (London)'!Y4,'Deep Seat -'!$A$2:$D$13,4,FALSE),))))</f>
        <v>0</v>
      </c>
      <c r="AB4" s="265">
        <f>IF(Z4=" ",0,IF($AH$14='Hip Forw +'!$B$1,VLOOKUP('MTM - Calculation (London)'!Y4,'Hip Forw +'!$A$2:$E$13,2,FALSE),IF($AH$14='Hip Forw +'!$C$1,VLOOKUP('MTM - Calculation (London)'!Y4,'Hip Forw +'!$A$2:$E$13,3,FALSE),IF($AH$14='Hip Forw +'!$D$1,VLOOKUP('MTM - Calculation (London)'!Y4,'Hip Forw +'!$A$2:$E$13,4,FALSE),IF($AH$14='Hip Forw +'!$E$1,VLOOKUP('MTM - Calculation (London)'!Y4,'Hip Forw +'!$A$2:$E$13,5,FALSE),)))))</f>
        <v>0</v>
      </c>
      <c r="AC4" s="265">
        <f>IF(Z4=" ",0,IF($AH$15='Low Fron'!$B$1,VLOOKUP('MTM - Calculation (London)'!Y4,'Low Fron'!$A$2:$L$13,2,FALSE),IF($AH$15='Low Fron'!$C$1,VLOOKUP('MTM - Calculation (London)'!Y4,'Low Fron'!$A$2:$L$13,3,FALSE),IF($AH$15='Low Fron'!$D$1,VLOOKUP('MTM - Calculation (London)'!Y4,'Low Fron'!$A$2:$L$13,4,FALSE),IF($AH$15='Low Fron'!$E$1,VLOOKUP('MTM - Calculation (London)'!Y4,'Low Fron'!$A$2:$L$13,5,FALSE),IF($AH$15='Low Fron'!$F$1,VLOOKUP('MTM - Calculation (London)'!Y4,'Low Fron'!$A$2:$L$13,6,FALSE),IF($AH$15='Low Fron'!$G$1,VLOOKUP('MTM - Calculation (London)'!Y4,'Low Fron'!$A$2:$L$13,7,FALSE),IF($AH$15='Low Fron'!$H$1,VLOOKUP('MTM - Calculation (London)'!Y4,'Low Fron'!$A$2:$L$13,8,FALSE),IF($AH$15='Low Fron'!$I$1,VLOOKUP('MTM - Calculation (London)'!Y4,'Low Fron'!$A$2:$L$13,9,FALSE),IF($AH$15='Low Fron'!$J$1,VLOOKUP('MTM - Calculation (London)'!Y4,'Low Fron'!$A$2:$L$13,10,FALSE),IF($AH$15='Low Fron'!$K$1,VLOOKUP('MTM - Calculation (London)'!Y4,'Low Fron'!$A$2:$L$13,11,FALSE),IF($AH$15='Low Fron'!$L$1,VLOOKUP('MTM - Calculation (London)'!Y4,'Low Fron'!$A$2:$L$13,12,FALSE),))))))))))))</f>
        <v>0</v>
      </c>
      <c r="AD4" s="265">
        <f>IF(Z4=" ",0,IF($AH$16='Plucrot +'!$B$1,VLOOKUP('MTM - Calculation (London)'!Y4,'Plucrot +'!$A$2:$W$13,2,FALSE),IF($AH$16='Plucrot +'!$C$1,VLOOKUP('MTM - Calculation (London)'!Y4,'Plucrot +'!$A$2:$W$13,3,FALSE),IF($AH$16='Plucrot +'!$D$1,VLOOKUP('MTM - Calculation (London)'!Y4,'Plucrot +'!$A$2:$W$13,4,FALSE),IF($AH$16='Plucrot +'!$E$1,VLOOKUP('MTM - Calculation (London)'!Y4,'Plucrot +'!$A$2:$W$13,5,FALSE),IF($AH$16='Plucrot +'!$F$1,VLOOKUP('MTM - Calculation (London)'!Y4,'Plucrot +'!$A$2:$W$13,6,FALSE),IF($AH$16='Plucrot +'!$G$1,VLOOKUP('MTM - Calculation (London)'!Y4,'Plucrot +'!$A$2:$W$13,7,FALSE),IF($AH$16='Plucrot +'!$H$1,VLOOKUP('MTM - Calculation (London)'!Y4,'Plucrot +'!$A$2:$W$13,8,FALSE),IF($AH$16='Plucrot +'!$I$1,VLOOKUP('MTM - Calculation (London)'!Y4,'Plucrot +'!$A$2:$W$13,9,FALSE),IF($AH$16='Plucrot +'!$J$1,VLOOKUP('MTM - Calculation (London)'!Y4,'Plucrot +'!$A$2:$W$13,10,FALSE),IF($AH$16='Plucrot +'!$K$1,VLOOKUP('MTM - Calculation (London)'!Y4,'Plucrot +'!$A$2:$W$13,11,FALSE),IF($AH$16='Plucrot +'!$L$1,VLOOKUP('MTM - Calculation (London)'!Y4,'Plucrot +'!$A$2:$W$13,12,FALSE),IF($AH$16='Plucrot +'!$M$1,VLOOKUP('MTM - Calculation (London)'!Y4,'Plucrot +'!$A$2:$W$13,13,FALSE),IF($AH$16='Plucrot +'!$N$1,VLOOKUP('MTM - Calculation (London)'!Y4,'Plucrot +'!$A$2:$W$13,14,FALSE),IF($AH$16='Plucrot +'!$O$1,VLOOKUP('MTM - Calculation (London)'!Y4,'Plucrot +'!$A$2:$W$13,15,FALSE),IF($AH$16='Plucrot +'!$P$1,VLOOKUP('MTM - Calculation (London)'!Y4,'Plucrot +'!$A$2:$W$13,16,FALSE),IF($AH$16='Plucrot +'!$Q$1,VLOOKUP('MTM - Calculation (London)'!Y4,'Plucrot +'!$A$2:$W$13,17,FALSE),IF($AH$16='Plucrot +'!$R$1,VLOOKUP('MTM - Calculation (London)'!Y4,'Plucrot +'!$A$2:$W$13,18,FALSE),IF($AH$16='Plucrot +'!$S$1,VLOOKUP('MTM - Calculation (London)'!Y4,'Plucrot +'!$A$2:$W$13,19,FALSE),IF($AH$16='Plucrot +'!$T$1,VLOOKUP('MTM - Calculation (London)'!Y4,'Plucrot +'!$A$2:$W$13,20,FALSE),IF($AH$16='Plucrot +'!$U$1,VLOOKUP('MTM - Calculation (London)'!Y4,'Plucrot +'!$A$2:$W$13,21,FALSE),IF($AH$16='Plucrot +'!$V$1,VLOOKUP('MTM - Calculation (London)'!Y4,'Plucrot +'!$A$2:$W$13,22,FALSE),IF($AH$16='Plucrot +'!$W$1,VLOOKUP('MTM - Calculation (London)'!Y4,'Plucrot +'!$A$2:$W$13,23,FALSE),)))))))))))))))))))))))</f>
        <v>0</v>
      </c>
      <c r="AE4" s="265">
        <f>IF(Z4=" ",0,IF($AH$17='Rais BK + -'!$B$1,VLOOKUP('MTM - Calculation (London)'!Y4,'Rais BK + -'!$A$2:$W$13,2,FALSE),IF($AH$17='Rais BK + -'!$C$1,VLOOKUP('MTM - Calculation (London)'!Y4,'Rais BK + -'!$A$2:$W$13,3,FALSE),IF($AH$17='Rais BK + -'!$D$1,VLOOKUP('MTM - Calculation (London)'!Y4,'Rais BK + -'!$A$2:$W$13,4,FALSE),IF($AH$17='Rais BK + -'!$E$1,VLOOKUP('MTM - Calculation (London)'!Y4,'Rais BK + -'!$A$2:$W$13,5,FALSE),IF($AH$17='Rais BK + -'!$F$1,VLOOKUP('MTM - Calculation (London)'!Y4,'Rais BK + -'!$A$2:$W$13,6,FALSE),IF($AH$17='Rais BK + -'!$G$1,VLOOKUP('MTM - Calculation (London)'!Y4,'Rais BK + -'!$A$2:$W$13,7,FALSE),IF($AH$17='Rais BK + -'!$H$1,VLOOKUP('MTM - Calculation (London)'!Y4,'Rais BK + -'!$A$2:$W$13,8,FALSE),IF($AH$17='Rais BK + -'!$I$1,VLOOKUP('MTM - Calculation (London)'!Y4,'Rais BK + -'!$A$2:$W$13,9,FALSE),IF($AH$17='Rais BK + -'!$J$1,VLOOKUP('MTM - Calculation (London)'!Y4,'Rais BK + -'!$A$2:$W$13,10,FALSE),IF($AH$17='Rais BK + -'!$K$1,VLOOKUP('MTM - Calculation (London)'!Y4,'Rais BK + -'!$A$2:$W$13,11,FALSE),IF($AH$17='Rais BK + -'!$L$1,VLOOKUP('MTM - Calculation (London)'!Y4,'Rais BK + -'!$A$2:$W$13,12,FALSE),IF($AH$17='Rais BK + -'!$M$1,VLOOKUP('MTM - Calculation (London)'!Y4,'Rais BK + -'!$A$2:$W$13,13,FALSE),IF($AH$17='Rais BK + -'!$N$1,VLOOKUP('MTM - Calculation (London)'!Y4,'Rais BK + -'!$A$2:$W$13,14,FALSE),IF($AH$17='Rais BK + -'!$O$1,VLOOKUP('MTM - Calculation (London)'!Y4,'Rais BK + -'!$A$2:$W$13,15,FALSE),IF($AH$17='Rais BK + -'!$P$1,VLOOKUP('MTM - Calculation (London)'!Y4,'Rais BK + -'!$A$2:$W$13,16,FALSE),IF($AH$17='Rais BK + -'!$Q$1,VLOOKUP('MTM - Calculation (London)'!Y4,'Rais BK + -'!$A$2:$W$13,17,FALSE),IF($AH$17='Rais BK + -'!$R$1,VLOOKUP('MTM - Calculation (London)'!Y4,'Rais BK + -'!$A$2:$W$13,18,FALSE),IF($AH$17='Rais BK + -'!$S$1,VLOOKUP('MTM - Calculation (London)'!Y4,'Rais BK + -'!$A$2:$W$13,19,FALSE),IF($AH$17='Rais BK + -'!$T$1,VLOOKUP('MTM - Calculation (London)'!Y4,'Rais BK + -'!$A$2:$W$13,20,FALSE),IF($AH$17='Rais BK + -'!$U$1,VLOOKUP('MTM - Calculation (London)'!Y4,'Rais BK + -'!$A$2:$W$13,21,FALSE),IF($AH$17='Rais BK + -'!$V$1,VLOOKUP('MTM - Calculation (London)'!Y4,'Rais BK + -'!$A$2:$W$13,22,FALSE),IF($AH$17='Rais BK + -'!$W$1,VLOOKUP('MTM - Calculation (London)'!Y4,'Rais BK + -'!$A$2:$W$13,23,FALSE),)))))))))))))))))))))))</f>
        <v>0</v>
      </c>
      <c r="AF4" s="263">
        <f t="shared" si="3"/>
        <v>0</v>
      </c>
      <c r="AG4" s="242">
        <f>IF(OR(Sheet1!C136="",Sheet1!C136=" "),0,Sheet1!C136)</f>
        <v>0</v>
      </c>
      <c r="AH4" s="266">
        <v>0</v>
      </c>
      <c r="AI4" s="399">
        <f>IF($T$4="","",$T$4)</f>
        <v>28.37</v>
      </c>
      <c r="AJ4" s="271"/>
      <c r="AK4" s="272"/>
      <c r="AL4" s="248"/>
      <c r="AM4" s="248"/>
      <c r="AN4" s="248"/>
      <c r="AO4" s="228"/>
      <c r="AP4" s="268" t="s">
        <v>547</v>
      </c>
      <c r="AQ4" s="250" t="str">
        <f>IF($AQ$1="","",HLOOKUP($AQ$1,'Measurement Chart'!$A$1:$AG$14,ROW(),FALSE))</f>
        <v/>
      </c>
      <c r="AR4" s="242">
        <f>IF(OR(Sheet1!C293="",Sheet1!C293=" "),0,Sheet1!C293)</f>
        <v>0</v>
      </c>
      <c r="AS4" s="251">
        <f>IF(AR4=0,0,AR4-AQ4)</f>
        <v>0</v>
      </c>
      <c r="AT4" s="252">
        <f>IFERROR(IF($AS$4='Front Length +'!$B$1,VLOOKUP(AP4,'Front Length +'!$A$2:$AO$14,2,FALSE),IF($AS$4='Front Length +'!$C$1,VLOOKUP(AP4,'Front Length +'!$A$2:$AO$14,3,FALSE),IF($AS$4='Front Length +'!$D$1,VLOOKUP(AP4,'Front Length +'!$A$2:$AO$14,4,FALSE),IF($AS$4='Front Length +'!$E$1,VLOOKUP(AP4,'Front Length +'!$A$2:$AO$14,5,FALSE),IF($AS$4='Front Length +'!$F$1,VLOOKUP(AP4,'Front Length +'!$A$2:$AO$14,6,FALSE),IF($AS$4='Front Length +'!$G$1,VLOOKUP(AP4,'Front Length +'!$A$2:$AO$14,7,FALSE),IF($AS$4='Front Length +'!$H$1,VLOOKUP(AP4,'Front Length +'!$A$2:$AO$14,8,FALSE),IF($AS$4='Front Length +'!$I$1,VLOOKUP(AP4,'Front Length +'!$A$2:$AO$14,9,FALSE),IF($AS$4='Front Length +'!$J$1,VLOOKUP(AP4,'Front Length +'!$A$2:$AO$14,10,FALSE),IF($AS$4='Front Length +'!$K$1,VLOOKUP(AP4,'Front Length +'!$A$2:$AO$14,11,FALSE),IF($AS$4='Front Length +'!$L$1,VLOOKUP(AP4,'Front Length +'!$A$2:$AO$14,12,FALSE),IF($AS$4='Front Length +'!$M$1,VLOOKUP(AP4,'Front Length +'!$A$2:$AO$14,13,FALSE),IF($AS$4='Front Length +'!$N$1,VLOOKUP(AP4,'Front Length +'!$A$2:$AO$14,14,FALSE),IF($AS$4='Front Length +'!$O$1,VLOOKUP(AP4,'Front Length +'!$A$2:$AO$14,15,FALSE),IF($AS$4='Front Length +'!$P$1,VLOOKUP(AP4,'Front Length +'!$A$2:$AO$14,16,FALSE),IF($AS$4='Front Length +'!$Q$1,VLOOKUP(AP4,'Front Length +'!$A$2:$AO$14,17,FALSE),IF($AS$4='Front Length +'!$R$1,VLOOKUP(AP4,'Front Length +'!$A$2:$AO$14,18,FALSE),IF($AS$4='Front Length +'!$S$1,VLOOKUP(AP4,'Front Length +'!$A$2:$AO$14,19,FALSE),IF($AS$4='Front Length +'!$T$1,VLOOKUP(AP4,'Front Length +'!$A$2:$AO$14,20,FALSE),IF($AS$4='Front Length +'!$U$1,VLOOKUP(AP4,'Front Length +'!$A$2:$AO$14,21,FALSE),IF($AS$4='Front Length +'!$V$1,VLOOKUP(AP4,'Front Length +'!$A$2:$AO$14,22,FALSE),IF($AS$4='Front Length +'!$W$1,VLOOKUP(AP4,'Front Length +'!$A$2:$AO$14,23,FALSE),IF($AS$4='Front Length +'!$X$1,VLOOKUP(AP4,'Front Length +'!$A$2:$AO$14,24,FALSE),IF($AS$4='Front Length +'!$Y$1,VLOOKUP(AP4,'Front Length +'!$A$2:$AO$14,25,FALSE),IF($AS$4='Front Length +'!$Z$1,VLOOKUP(AP4,'Front Length +'!$A$2:$AO$14,26,FALSE),IF($AS$4='Front Length +'!$AA$1,VLOOKUP(AP4,'Front Length +'!$A$2:$AO$14,27,FALSE),IF($AS$4='Front Length +'!$AB$1,VLOOKUP(AP4,'Front Length +'!$A$2:$AO$14,28,FALSE),IF($AS$4='Front Length +'!$AC$1,VLOOKUP(AP4,'Front Length +'!$A$2:$AO$14,29,FALSE),IF($AS$4='Front Length +'!$AD$1,VLOOKUP(AP4,'Front Length +'!$A$2:$AO$14,30,FALSE),IF($AS$4='Front Length +'!$AE$1,VLOOKUP(AP4,'Front Length +'!$A$2:$AO$14,31,FALSE),IF($AS$4='Front Length +'!$AF$1,VLOOKUP(AP4,'Front Length +'!$A$2:$AO$14,32,FALSE),IF($AS$4='Front Length +'!$AG$1,VLOOKUP(AP4,'Front Length +'!$A$2:$AO$14,33,FALSE),IF($AS$4='Front Length +'!$AH$1,VLOOKUP(AP4,'Front Length +'!$A$2:$AO$14,34,FALSE),IF($AS$4='Front Length +'!$AI$1,VLOOKUP(AP4,'Front Length +'!$A$2:$AO$14,35,FALSE),IF($AS$4='Front Length +'!$AJ$1,VLOOKUP(AP4,'Front Length +'!$A$2:$AO$14,36,FALSE),IF($AS$4='Front Length +'!$AK$1,VLOOKUP(AP4,'Front Length +'!$A$2:$AO$14,37,FALSE),IF($AS$4='Front Length +'!$AL$1,VLOOKUP(AP4,'Front Length +'!$A$2:$AO$14,38,FALSE),IF($AS$4='Front Length +'!$AM$1,VLOOKUP(AP4,'Front Length +'!$A$2:$AO$14,39,FALSE),IF($AS$4='Front Length +'!$AN$1,VLOOKUP(AP4,'Front Length +'!$A$2:$AO$14,40,FALSE),IF($AS$4='Front Length +'!$AO$1,VLOOKUP(AP4,'Front Length +'!$A$2:$AO$14,41,FALSE),)))))))))))))))))))))))))))))))))))))))),0)</f>
        <v>0</v>
      </c>
      <c r="AU4" s="252">
        <f>IFERROR(IF($AS$4='Front Length -'!$B$1,VLOOKUP(AP4,'Front Length -'!$A$2:$AO$14,2,FALSE),IF($AS$4='Front Length -'!$C$1,VLOOKUP(AP4,'Front Length -'!$A$2:$AO$14,3,FALSE),IF($AS$4='Front Length -'!$D$1,VLOOKUP(AP4,'Front Length -'!$A$2:$AO$14,4,FALSE),IF($AS$4='Front Length -'!$E$1,VLOOKUP(AP4,'Front Length -'!$A$2:$AO$14,5,FALSE),IF($AS$4='Front Length -'!$F$1,VLOOKUP(AP4,'Front Length -'!$A$2:$AO$14,6,FALSE),IF($AS$4='Front Length -'!$G$1,VLOOKUP(AP4,'Front Length -'!$A$2:$AO$14,7,FALSE),IF($AS$4='Front Length -'!$H$1,VLOOKUP(AP4,'Front Length -'!$A$2:$AO$14,8,FALSE),IF($AS$4='Front Length -'!$I$1,VLOOKUP(AP4,'Front Length -'!$A$2:$AO$14,9,FALSE),IF($AS$4='Front Length -'!$J$1,VLOOKUP(AP4,'Front Length -'!$A$2:$AO$14,10,FALSE),IF($AS$4='Front Length -'!$K$1,VLOOKUP(AP4,'Front Length -'!$A$2:$AO$14,11,FALSE),IF($AS$4='Front Length -'!$L$1,VLOOKUP(AP4,'Front Length -'!$A$2:$AO$14,12,FALSE),IF($AS$4='Front Length -'!$M$1,VLOOKUP(AP4,'Front Length -'!$A$2:$AO$14,13,FALSE),IF($AS$4='Front Length -'!$N$1,VLOOKUP(AP4,'Front Length -'!$A$2:$AO$14,14,FALSE),IF($AS$4='Front Length -'!$O$1,VLOOKUP(AP4,'Front Length -'!$A$2:$AO$14,15,FALSE),IF($AS$4='Front Length -'!$P$1,VLOOKUP(AP4,'Front Length -'!$A$2:$AO$14,16,FALSE),IF($AS$4='Front Length -'!$Q$1,VLOOKUP(AP4,'Front Length -'!$A$2:$AO$14,17,FALSE),IF($AS$4='Front Length -'!$R$1,VLOOKUP(AP4,'Front Length -'!$A$2:$AO$14,18,FALSE),IF($AS$4='Front Length -'!$S$1,VLOOKUP(AP4,'Front Length -'!$A$2:$AO$14,19,FALSE),IF($AS$4='Front Length -'!$T$1,VLOOKUP(AP4,'Front Length -'!$A$2:$AO$14,20,FALSE),IF($AS$4='Front Length -'!$U$1,VLOOKUP(AP4,'Front Length -'!$A$2:$AO$14,21,FALSE),IF($AS$4='Front Length -'!$V$1,VLOOKUP(AP4,'Front Length -'!$A$2:$AO$14,22,FALSE),IF($AS$4='Front Length -'!$W$1,VLOOKUP(AP4,'Front Length -'!$A$2:$AO$14,23,FALSE),IF($AS$4='Front Length -'!$X$1,VLOOKUP(AP4,'Front Length -'!$A$2:$AO$14,24,FALSE),IF($AS$4='Front Length -'!$Y$1,VLOOKUP(AP4,'Front Length -'!$A$2:$AO$14,25,FALSE),IF($AS$4='Front Length -'!$Z$1,VLOOKUP(AP4,'Front Length -'!$A$2:$AO$14,26,FALSE),IF($AS$4='Front Length -'!$AA$1,VLOOKUP(AP4,'Front Length -'!$A$2:$AO$14,27,FALSE),IF($AS$4='Front Length -'!$AB$1,VLOOKUP(AP4,'Front Length -'!$A$2:$AO$14,28,FALSE),IF($AS$4='Front Length -'!$AC$1,VLOOKUP(AP4,'Front Length -'!$A$2:$AO$14,29,FALSE),IF($AS$4='Front Length -'!$AD$1,VLOOKUP(AP4,'Front Length -'!$A$2:$AO$14,30,FALSE),IF($AS$4='Front Length -'!$AE$1,VLOOKUP(AP4,'Front Length -'!$A$2:$AO$14,31,FALSE),IF($AS$4='Front Length -'!$AF$1,VLOOKUP(AP4,'Front Length -'!$A$2:$AO$14,32,FALSE),IF($AS$4='Front Length -'!$AG$1,VLOOKUP(AP4,'Front Length -'!$A$2:$AO$14,33,FALSE),IF($AS$4='Front Length -'!$AH$1,VLOOKUP(AP4,'Front Length -'!$A$2:$AO$14,34,FALSE),IF($AS$4='Front Length -'!$AI$1,VLOOKUP(AP4,'Front Length -'!$A$2:$AO$14,35,FALSE),IF($AS$4='Front Length -'!$AJ$1,VLOOKUP(AP4,'Front Length -'!$A$2:$AO$14,36,FALSE),IF($AS$4='Front Length -'!$AK$1,VLOOKUP(AP4,'Front Length -'!$A$2:$AO$14,37,FALSE),IF($AS$4='Front Length -'!$AL$1,VLOOKUP(AP4,'Front Length -'!$A$2:$AO$14,38,FALSE),IF($AS$4='Front Length -'!$AM$1,VLOOKUP(AP4,'Front Length -'!$A$2:$AO$14,39,FALSE),IF($AS$4='Front Length -'!$AN$1,VLOOKUP(AP4,'Front Length -'!$A$2:$AO$14,40,FALSE),IF($AS$4='Front Length -'!$AO$1,VLOOKUP(AP4,'Front Length -'!$A$2:$AO$14,41,FALSE),)))))))))))))))))))))))))))))))))))))))),0)</f>
        <v>0</v>
      </c>
      <c r="AV4" s="253" t="str">
        <f t="shared" si="6"/>
        <v/>
      </c>
      <c r="AW4" s="273">
        <f>IF($T$4="","",$T$4)</f>
        <v>28.37</v>
      </c>
      <c r="AX4" s="394"/>
      <c r="AZ4" s="394"/>
      <c r="BA4" s="394"/>
      <c r="BB4" s="394"/>
      <c r="BC4" s="394"/>
      <c r="BD4" s="394"/>
      <c r="BE4" s="394"/>
      <c r="BF4" s="394"/>
      <c r="BG4" s="394"/>
      <c r="BH4" s="394"/>
      <c r="BI4" s="394"/>
      <c r="BJ4" s="394"/>
      <c r="BK4" s="394"/>
      <c r="BL4" s="394"/>
      <c r="BM4" s="394"/>
      <c r="BN4" s="394"/>
      <c r="BO4" s="394"/>
      <c r="BP4" s="394"/>
      <c r="BQ4" s="400" t="str">
        <f>IF(B1="","",LEFT(B1,FIND(" ",B1)-1))</f>
        <v>Peter</v>
      </c>
      <c r="BR4" s="395"/>
      <c r="BS4" s="395"/>
      <c r="BT4" s="401" t="str">
        <f>IF(Y1="","",LEFT(Y1,FIND(" ",Y1)-1))</f>
        <v>Peter</v>
      </c>
      <c r="BU4" s="396"/>
      <c r="BV4" s="396"/>
      <c r="BW4" s="401" t="str">
        <f>IF(AP1="","",LEFT(AP1,FIND(" ",AP1)-1))</f>
        <v>Peter</v>
      </c>
      <c r="BX4" s="396"/>
      <c r="BY4" s="396"/>
    </row>
    <row r="5" spans="1:77" ht="53.25" customHeight="1" thickBot="1" x14ac:dyDescent="0.3">
      <c r="A5" s="259">
        <v>4</v>
      </c>
      <c r="B5" s="260" t="str">
        <f>'US MTM - Calculation (Regular)'!B5</f>
        <v>4LEN</v>
      </c>
      <c r="C5" s="261">
        <f>IF($C$1="","",HLOOKUP($C$1,'JKT London Fit - R'!$A$2:$AB$17,ROW(),FALSE))</f>
        <v>31.875</v>
      </c>
      <c r="D5" s="262">
        <f>IF(C5=" ",0,IF($S$17='AH 34 A+'!$B$1,VLOOKUP('MTM - Calculation (London)'!B5,'AH 34 A+'!$A$2:$G$16,2,FALSE),IF($S$17='AH 34 A+'!$C$1,VLOOKUP('MTM - Calculation (London)'!B5,'AH 34 A+'!$A$2:$G$16,3,FALSE),IF($S$17='AH 34 A+'!$D$1,VLOOKUP('MTM - Calculation (London)'!B5,'AH 34 A+'!$A$2:$G$16,4,FALSE),IF($S$17='AH 34 A+'!$E$1,VLOOKUP('MTM - Calculation (London)'!B5,'AH 34 A+'!$A$2:$G$16,5,FALSE),IF($S$17='AH 34 A+'!$F$1,VLOOKUP('MTM - Calculation (London)'!B5,'AH 34 A+'!$A$2:$G$16,6,FALSE),IF($S$17='AH 34 A+'!$G$1,VLOOKUP('MTM - Calculation (London)'!B5,'AH 34 A+'!$A$2:$G$16,7,FALSE),)))))))</f>
        <v>0</v>
      </c>
      <c r="E5" s="262">
        <f>IF(C5=" ",0,IF($S$18='Erect +'!$B$1,VLOOKUP('MTM - Calculation (London)'!B5,'Erect +'!$A$2:$D$16,2,FALSE),IF($S$18='Erect +'!$C$1,VLOOKUP('MTM - Calculation (London)'!B5,'Erect +'!$A$2:$D$16,3,FALSE),IF($S$18='Erect +'!$D$1,VLOOKUP('MTM - Calculation (London)'!B5,'Erect +'!$A$2:$D$16,4,FALSE),))))</f>
        <v>0</v>
      </c>
      <c r="F5" s="262">
        <f>IF(C5=" ",0,IF($S$19='Full Chest'!$B$1,VLOOKUP('MTM - Calculation (London)'!B5,'Full Chest'!$A$2:$F$16,2,FALSE),IF($S$19='Full Chest'!$C$1,VLOOKUP('MTM - Calculation (London)'!B5,'Full Chest'!$A$2:$F$16,3,FALSE),IF($S$19='Full Chest'!$D$1,VLOOKUP('MTM - Calculation (London)'!B5,'Full Chest'!$A$2:$F$16,4,FALSE),))))</f>
        <v>0</v>
      </c>
      <c r="G5" s="262">
        <f>IF(C5=" ",0,IF($S$20='Head For +'!$B$1,VLOOKUP('MTM - Calculation (London)'!B5,'Head For +'!$A$2:$E$16,2,FALSE),IF($S$20='Head For +'!$C$1,VLOOKUP('MTM - Calculation (London)'!B5,'Head For +'!$A$2:$E$16,3,FALSE),IF($S$20='Head For +'!$D$1,VLOOKUP('MTM - Calculation (London)'!B5,'Head For +'!$A$2:$E$16,4,FALSE),IF($S$20='Head For +'!$E$1,VLOOKUP('MTM - Calculation (London)'!B5,'Head For +'!$A$2:$E$16,5,FALSE),)))))</f>
        <v>0</v>
      </c>
      <c r="H5" s="262" t="b">
        <f>IF(C5=" ",0,IF($S$21='LOW-CLR +'!$B$1,VLOOKUP('MTM - Calculation (London)'!B5,'LOW-CLR +'!$A$2:$H$16,2,FALSE),IF($S$21='LOW-CLR +'!$C$1,VLOOKUP('MTM - Calculation (London)'!B5,'LOW-CLR +'!$A$2:$H$16,3,FALSE),IF($S$21='LOW-CLR +'!$D$1,VLOOKUP('MTM - Calculation (London)'!B5,'LOW-CLR +'!$A$2:$H$16,4,FALSE),IF($S$21='LOW-CLR +'!$E$1,VLOOKUP('MTM - Calculation (London)'!B5,'LOW-CLR +'!$A$2:$H$16,5,FALSE),IF($S$21='LOW-CLR +'!$F$1,VLOOKUP('MTM - Calculation (London)'!B5,'LOW-CLR +'!$A$2:$H$16,6,FALSE),IF($S$21='LOW-CLR +'!$G$1,VLOOKUP('MTM - Calculation (London)'!B5,'LOW-CLR +'!$A$2:$H$16,7,FALSE))))))))</f>
        <v>0</v>
      </c>
      <c r="I5" s="262">
        <f>IF(C5=" ",0,IF($S$22='P+AH+1 2'!$B$1,VLOOKUP('MTM - Calculation (London)'!B5,'P+AH+1 2'!$A$2:$D$16,2,FALSE),IF($S$22='P+AH+1 2'!$C$1,VLOOKUP('MTM - Calculation (London)'!B5,'P+AH+1 2'!$A$2:$D$16,3,FALSE),IF($S$22='P+AH+1 2'!$D$1,VLOOKUP('MTM - Calculation (London)'!B5,'P+AH+1 2'!$A$2:$D$16,4,FALSE),))))</f>
        <v>0</v>
      </c>
      <c r="J5" s="262"/>
      <c r="K5" s="263">
        <f t="shared" si="0"/>
        <v>31.875</v>
      </c>
      <c r="L5" s="242">
        <f>IF(OR(Sheet1!C25="",Sheet1!C25=" "),0,Sheet1!C25)</f>
        <v>30.25</v>
      </c>
      <c r="M5" s="264">
        <f t="shared" si="1"/>
        <v>-1.625</v>
      </c>
      <c r="N5" s="265">
        <f>IF($M$8='12 Back'!$B$1,VLOOKUP('MTM - Calculation (London)'!B5,'12 Back'!$A$2:$BG$16,2,FALSE),IF($M$8='12 Back'!$C$1,VLOOKUP('MTM - Calculation (London)'!B5,'12 Back'!$A$2:$BG$16,3,FALSE),IF($M$8='12 Back'!$D$1,VLOOKUP('MTM - Calculation (London)'!B5,'12 Back'!$A$2:$BG$16,4,FALSE),IF($M$8='12 Back'!$E$1,VLOOKUP('MTM - Calculation (London)'!B5,'12 Back'!$A$2:$BG$16,5,FALSE),IF($M$8='12 Back'!$F$1,VLOOKUP('MTM - Calculation (London)'!B5,'12 Back'!$A$2:$BG$16,6,FALSE),IF($M$8='12 Back'!$G$1,VLOOKUP('MTM - Calculation (London)'!B5,'12 Back'!$A$2:$BG$16,7,FALSE),IF($M$8='12 Back'!$H$1,VLOOKUP('MTM - Calculation (London)'!B5,'12 Back'!$A$2:$BG$16,8,FALSE),IF($M$8='12 Back'!$I$1,VLOOKUP('MTM - Calculation (London)'!B5,'12 Back'!$A$2:$BG$16,9,FALSE),IF($M$8='12 Back'!$J$1,VLOOKUP('MTM - Calculation (London)'!B5,'12 Back'!$A$2:$BG$16,10,FALSE),IF($M$8='12 Back'!$K$1,VLOOKUP('MTM - Calculation (London)'!B5,'12 Back'!$A$2:$BG$16,11,FALSE),IF($M$8='12 Back'!$L$1,VLOOKUP('MTM - Calculation (London)'!B5,'12 Back'!$A$2:$BG$16,12,FALSE),IF($M$8='12 Back'!$M$1,VLOOKUP('MTM - Calculation (London)'!B5,'12 Back'!$A$2:$BG$16,13,FALSE),IF($M$8='12 Back'!$N$1,VLOOKUP('MTM - Calculation (London)'!B5,'12 Back'!$A$2:$BG$16,14,FALSE),IF($M$8='12 Back'!$O$1,VLOOKUP('MTM - Calculation (London)'!B5,'12 Back'!$A$2:$BG$16,15,FALSE),IF($M$8='12 Back'!$P$1,VLOOKUP('MTM - Calculation (London)'!B5,'12 Back'!$A$2:$BG$16,16,FALSE),IF($M$8='12 Back'!$Q$1,VLOOKUP('MTM - Calculation (London)'!B5,'12 Back'!$A$2:$BG$16,17,FALSE),IF($M$8='12 Back'!$R$1,VLOOKUP('MTM - Calculation (London)'!B5,'12 Back'!$A$2:$BG$16,18,FALSE),IF($M$8='12 Back'!$S$1,VLOOKUP('MTM - Calculation (London)'!B5,'12 Back'!$A$2:$BG$16,19,FALSE),IF($M$8='12 Back'!$T$1,VLOOKUP('MTM - Calculation (London)'!B5,'12 Back'!$A$2:$BG$16,20,FALSE),IF($M$8='12 Back'!$U$1,VLOOKUP('MTM - Calculation (London)'!B5,'12 Back'!$A$2:$BG$16,21,FALSE),IF($M$8='12 Back'!$V$1,VLOOKUP('MTM - Calculation (London)'!B5,'12 Back'!$A$2:$BG$16,22,FALSE),IF($M$8='12 Back'!$W$1,VLOOKUP('MTM - Calculation (London)'!B5,'12 Back'!$A$2:$BG$16,23,FALSE),IF($M$8='12 Back'!$X$1,VLOOKUP('MTM - Calculation (London)'!B5,'12 Back'!$A$2:$BG$16,24,FALSE),IF($M$8='12 Back'!$Y$1,VLOOKUP('MTM - Calculation (London)'!B5,'12 Back'!$A$2:$BG$16,25,FALSE),IF($M$8='12 Back'!$Z$1,VLOOKUP('MTM - Calculation (London)'!B5,'12 Back'!$A$2:$BG$16,26,FALSE),IF($M$8='12 Back'!$AA$1,VLOOKUP('MTM - Calculation (London)'!B5,'12 Back'!$A$2:$BG$16,27,FALSE),IF($M$8='12 Back'!$AB$1,VLOOKUP('MTM - Calculation (London)'!B5,'12 Back'!$A$2:$BG$16,28,FALSE),IF($M$8='12 Back'!$AC$1,VLOOKUP('MTM - Calculation (London)'!B5,'12 Back'!$A$2:$BG$16,29,FALSE),IF($M$8='12 Back'!$AD$1,VLOOKUP('MTM - Calculation (London)'!B5,'12 Back'!$A$2:$BG$16,30,FALSE),IF($M$8='12 Back'!$AE$1,VLOOKUP('MTM - Calculation (London)'!B5,'12 Back'!$A$2:$BG$16,31,FALSE),IF($M$8='12 Back'!$AF$1,VLOOKUP('MTM - Calculation (London)'!B5,'12 Back'!$A$2:$BG$16,32,FALSE),IF($M$8='12 Back'!$AG$1,VLOOKUP('MTM - Calculation (London)'!B5,'12 Back'!$A$2:$BG$16,33,FALSE),IF($M$8='12 Back'!$AH$1,VLOOKUP('MTM - Calculation (London)'!B5,'12 Back'!$A$2:$BG$16,34,FALSE),IF($M$8='12 Back'!$AI$1,VLOOKUP('MTM - Calculation (London)'!B5,'12 Back'!$A$2:$BG$16,35,FALSE),IF($M$8='12 Back'!$AJ$1,VLOOKUP('MTM - Calculation (London)'!B5,'12 Back'!$A$2:$BG$16,36,FALSE),IF($M$8='12 Back'!$AK$1,VLOOKUP('MTM - Calculation (London)'!B5,'12 Back'!$A$2:$BG$16,37,FALSE),IF($M$8='12 Back'!$AL$1,VLOOKUP('MTM - Calculation (London)'!B5,'12 Back'!$A$2:$BG$16,38,FALSE),IF($M$8='12 Back'!$AM$1,VLOOKUP('MTM - Calculation (London)'!B5,'12 Back'!$A$2:$BG$16,39,FALSE),IF($M$8='12 Back'!$AN$1,VLOOKUP('MTM - Calculation (London)'!B5,'12 Back'!$A$2:$BG$16,40,FALSE),IF($M$8='12 Back'!$AO$1,VLOOKUP('MTM - Calculation (London)'!B5,'12 Back'!$A$2:$BG$16,41,FALSE),IF($M$8='12 Back'!$AP$1,VLOOKUP('MTM - Calculation (London)'!B5,'12 Back'!$A$2:$BG$16,42,FALSE),IF($M$8='12 Back'!$AQ$1,VLOOKUP('MTM - Calculation (London)'!B5,'12 Back'!$A$2:$BG$16,43,FALSE),IF($M$8='12 Back'!$AR$1,VLOOKUP('MTM - Calculation (London)'!B5,'12 Back'!$A$2:$BG$16,44,FALSE),IF($M$8='12 Back'!$AS$1,VLOOKUP('MTM - Calculation (London)'!B5,'12 Back'!$A$2:$BG$16,45,FALSE),IF($M$8='12 Back'!$AT$1,VLOOKUP('MTM - Calculation (London)'!B5,'12 Back'!$A$2:$BG$16,46,FALSE),IF($M$8='12 Back'!$AU$1,VLOOKUP('MTM - Calculation (London)'!B5,'12 Back'!$A$2:$BG$16,47,FALSE),IF($M$8='12 Back'!$AV$1,VLOOKUP('MTM - Calculation (London)'!B5,'12 Back'!$A$2:$BG$16,48,FALSE),IF($M$8='12 Back'!$AW$1,VLOOKUP('MTM - Calculation (London)'!B5,'12 Back'!$A$2:$BG$16,49,FALSE),IF($M$8='12 Back'!$AX$1,VLOOKUP('MTM - Calculation (London)'!B5,'12 Back'!$A$2:$BG$16,50,FALSE),IF($M$8='12 Back'!$AY$1,VLOOKUP('MTM - Calculation (London)'!B5,'12 Back'!$A$2:$BG$16,51,FALSE),IF($M$8='12 Back'!$AZ$1,VLOOKUP('MTM - Calculation (London)'!B5,'12 Back'!$A$2:$BG$16,52,FALSE),IF($M$8='12 Back'!$BA$1,VLOOKUP('MTM - Calculation (London)'!B5,'12 Back'!$A$2:$BG$16,53,FALSE),IF($M$8='12 Back'!$BB$1,VLOOKUP('MTM - Calculation (London)'!B5,'12 Back'!$A$2:$BG$16,54,FALSE),IF($M$8='12 Back'!$BC$1,VLOOKUP('MTM - Calculation (London)'!B5,'12 Back'!$A$2:$BG$16,55,FALSE),IF($M$8='12 Back'!$BD$1,VLOOKUP('MTM - Calculation (London)'!B5,'12 Back'!$A$2:$BG$16,56,FALSE),IF($M$8='12 Back'!$BE$1,VLOOKUP('MTM - Calculation (London)'!B5,'12 Back'!$A$2:$BG$16,57,FALSE),IF($M$8='12 Back'!$BF$1,VLOOKUP('MTM - Calculation (London)'!B5,'12 Back'!$A$2:$BG$16,58,FALSE),IF($M$8='12 Back'!$BG$1,VLOOKUP('MTM - Calculation (London)'!B5,'12 Back'!$A$2:$BG$16,59,FALSE),))))))))))))))))))))))))))))))))))))))))))))))))))))))))))</f>
        <v>0</v>
      </c>
      <c r="O5" s="265">
        <f>IF($M$3='Half Grith'!$B$1,VLOOKUP('MTM - Calculation (London)'!B5,'Half Grith'!$A$2:$BN$16,2,FALSE),IF($M$3='Half Grith'!$C$1,VLOOKUP('MTM - Calculation (London)'!B5,'Half Grith'!$A$2:$BN$16,3,FALSE),IF($M$3='Half Grith'!$D$1,VLOOKUP('MTM - Calculation (London)'!B5,'Half Grith'!$A$2:$BN$16,4,FALSE),IF($M$3='Half Grith'!$E$1,VLOOKUP('MTM - Calculation (London)'!B5,'Half Grith'!$A$2:$BN$16,5,FALSE),IF($M$3='Half Grith'!$F$1,VLOOKUP('MTM - Calculation (London)'!B5,'Half Grith'!$A$2:$BN$16,6,FALSE),IF($M$3='Half Grith'!$G$1,VLOOKUP('MTM - Calculation (London)'!B5,'Half Grith'!$A$2:$BN$16,7,FALSE),IF($M$3='Half Grith'!$H$1,VLOOKUP('MTM - Calculation (London)'!B5,'Half Grith'!$A$2:$BN$16,8,FALSE),IF($M$3='Half Grith'!$I$1,VLOOKUP('MTM - Calculation (London)'!B5,'Half Grith'!$A$2:$BN$16,9,FALSE),IF($M$3='Half Grith'!$J$1,VLOOKUP('MTM - Calculation (London)'!B5,'Half Grith'!$A$2:$BN$16,10,FALSE),IF($M$3='Half Grith'!$K$1,VLOOKUP('MTM - Calculation (London)'!B5,'Half Grith'!$A$2:$BN$16,11,FALSE),IF($M$3='Half Grith'!$L$1,VLOOKUP('MTM - Calculation (London)'!B5,'Half Grith'!$A$2:$BN$16,12,FALSE),IF($M$3='Half Grith'!$M$1,VLOOKUP('MTM - Calculation (London)'!B5,'Half Grith'!$A$2:$BN$16,13,FALSE),IF($M$3='Half Grith'!$N$1,VLOOKUP('MTM - Calculation (London)'!B5,'Half Grith'!$A$2:$BN$16,14,FALSE),IF($M$3='Half Grith'!$O$1,VLOOKUP('MTM - Calculation (London)'!B5,'Half Grith'!$A$2:$BN$16,15,FALSE),IF($M$3='Half Grith'!$P$1,VLOOKUP('MTM - Calculation (London)'!B5,'Half Grith'!$A$2:$BN$16,16,FALSE),IF($M$3='Half Grith'!$Q$1,VLOOKUP('MTM - Calculation (London)'!B5,'Half Grith'!$A$2:$BN$16,17,FALSE),IF($M$3='Half Grith'!$R$1,VLOOKUP('MTM - Calculation (London)'!B5,'Half Grith'!$A$2:$BN$16,18,FALSE),IF($M$3='Half Grith'!$S$1,VLOOKUP('MTM - Calculation (London)'!B5,'Half Grith'!$A$2:$BN$16,19,FALSE),IF($M$3='Half Grith'!$T$1,VLOOKUP('MTM - Calculation (London)'!B5,'Half Grith'!$A$2:$BN$16,20,FALSE),IF($M$3='Half Grith'!$U$1,VLOOKUP('MTM - Calculation (London)'!B5,'Half Grith'!$A$2:$BN$16,21,FALSE),IF($M$3='Half Grith'!$V$1,VLOOKUP('MTM - Calculation (London)'!B5,'Half Grith'!$A$2:$BN$16,22,FALSE),IF($M$3='Half Grith'!$W$1,VLOOKUP('MTM - Calculation (London)'!B5,'Half Grith'!$A$2:$BN$16,23,FALSE),IF($M$3='Half Grith'!$X$1,VLOOKUP('MTM - Calculation (London)'!B5,'Half Grith'!$A$2:$BN$16,24,FALSE),IF($M$3='Half Grith'!$Y$1,VLOOKUP('MTM - Calculation (London)'!B5,'Half Grith'!$A$2:$BN$16,25,FALSE),IF($M$3='Half Grith'!$Z$1,VLOOKUP('MTM - Calculation (London)'!B5,'Half Grith'!$A$2:$BN$16,26,FALSE),IF($M$3='Half Grith'!$AA$1,VLOOKUP('MTM - Calculation (London)'!B5,'Half Grith'!$A$2:$BN$16,27,FALSE),IF($M$3='Half Grith'!$AB$1,VLOOKUP('MTM - Calculation (London)'!B5,'Half Grith'!$A$2:$BN$16,28,FALSE),IF($M$3='Half Grith'!$AC$1,VLOOKUP('MTM - Calculation (London)'!B5,'Half Grith'!$A$2:$BN$16,29,FALSE),IF($M$3='Half Grith'!$AD$1,VLOOKUP('MTM - Calculation (London)'!B5,'Half Grith'!$A$2:$BN$16,30,FALSE),IF($M$3='Half Grith'!$AE$1,VLOOKUP('MTM - Calculation (London)'!B5,'Half Grith'!$A$2:$BN$16,31,FALSE),IF($M$3='Half Grith'!$AF$1,VLOOKUP('MTM - Calculation (London)'!B5,'Half Grith'!$A$2:$BN$16,32,FALSE),IF($M$3='Half Grith'!$AG$1,VLOOKUP('MTM - Calculation (London)'!B5,'Half Grith'!$A$2:$BN$16,33,FALSE),IF($M$3='Half Grith'!$AH$1,VLOOKUP('MTM - Calculation (London)'!B5,'Half Grith'!$A$2:$BN$16,34,FALSE),IF($M$3='Half Grith'!$AI$1,VLOOKUP('MTM - Calculation (London)'!B5,'Half Grith'!$A$2:$BN$16,35,FALSE),IF($M$3='Half Grith'!$AJ$1,VLOOKUP('MTM - Calculation (London)'!B5,'Half Grith'!$A$2:$BN$16,36,FALSE),IF($M$3='Half Grith'!$AK$1,VLOOKUP('MTM - Calculation (London)'!B5,'Half Grith'!$A$2:$BN$16,37,FALSE),IF($M$3='Half Grith'!$AL$1,VLOOKUP('MTM - Calculation (London)'!B5,'Half Grith'!$A$2:$BN$16,38,FALSE),IF($M$3='Half Grith'!$AM$1,VLOOKUP('MTM - Calculation (London)'!B5,'Half Grith'!$A$2:$BN$16,39,FALSE),IF($M$3='Half Grith'!$AN$1,VLOOKUP('MTM - Calculation (London)'!B5,'Half Grith'!$A$2:$BN$16,40,FALSE),IF($M$3='Half Grith'!$AO$1,VLOOKUP('MTM - Calculation (London)'!B5,'Half Grith'!$A$2:$BN$16,41,FALSE),IF($M$3='Half Grith'!$AP$1,VLOOKUP('MTM - Calculation (London)'!B5,'Half Grith'!$A$2:$BN$16,42,FALSE),IF($M$3='Half Grith'!$AQ$1,VLOOKUP('MTM - Calculation (London)'!B5,'Half Grith'!$A$2:$BN$16,43,FALSE),IF($M$3='Half Grith'!$AR$1,VLOOKUP('MTM - Calculation (London)'!B5,'Half Grith'!$A$2:$BN$16,44,FALSE),IF($M$3='Half Grith'!$AS$1,VLOOKUP('MTM - Calculation (London)'!B5,'Half Grith'!$A$2:$BN$16,45,FALSE),IF($M$3='Half Grith'!$AT$1,VLOOKUP('MTM - Calculation (London)'!B5,'Half Grith'!$A$2:$BN$16,46,FALSE),IF($M$3='Half Grith'!$AU$1,VLOOKUP('MTM - Calculation (London)'!B5,'Half Grith'!$A$2:$BN$16,47,FALSE),IF($M$3='Half Grith'!$AV$1,VLOOKUP('MTM - Calculation (London)'!B5,'Half Grith'!$A$2:$BN$16,48,FALSE),IF($M$3='Half Grith'!$AW$1,VLOOKUP('MTM - Calculation (London)'!B5,'Half Grith'!$A$2:$BN$16,49,FALSE),IF($M$3='Half Grith'!$AX$1,VLOOKUP('MTM - Calculation (London)'!B5,'Half Grith'!$A$2:$BN$16,50,FALSE),IF($M$3='Half Grith'!$AY$1,VLOOKUP('MTM - Calculation (London)'!B5,'Half Grith'!$A$2:$BN$16,51,FALSE),IF($M$3='Half Grith'!$AZ$1,VLOOKUP('MTM - Calculation (London)'!B5,'Half Grith'!$A$2:$BN$16,52,FALSE),IF($M$3='Half Grith'!$BA$1,VLOOKUP('MTM - Calculation (London)'!B5,'Half Grith'!$A$2:$BN$16,53,FALSE),IF($M$3='Half Grith'!$BB$1,VLOOKUP('MTM - Calculation (London)'!B5,'Half Grith'!$A$2:$BN$16,54,FALSE),IF($M$3='Half Grith'!$BC$1,VLOOKUP('MTM - Calculation (London)'!B5,'Half Grith'!$A$2:$BN$16,55,FALSE),IF($M$3='Half Grith'!$BD$1,VLOOKUP('MTM - Calculation (London)'!B5,'Half Grith'!$A$2:$BN$16,56,FALSE),IF($M$3='Half Grith'!$BE$1,VLOOKUP('MTM - Calculation (London)'!B5,'Half Grith'!$A$2:$BN$16,57,FALSE),IF($M$3='Half Grith'!$BF$1,VLOOKUP('MTM - Calculation (London)'!B5,'Half Grith'!$A$2:$BN$16,58,FALSE),IF($M$3='Half Grith'!$BG$1,VLOOKUP('MTM - Calculation (London)'!B5,'Half Grith'!$A$2:$BN$16,59,FALSE),IF($M$3='Half Grith'!$BH$1,VLOOKUP('MTM - Calculation (London)'!B5,'Half Grith'!$A$2:$BN$16,60,FALSE),IF($M$3='Half Grith'!$BI$1,VLOOKUP('MTM - Calculation (London)'!B5,'Half Grith'!$A$2:$BN$16,61,FALSE),IF($M$3='Half Grith'!$BJ$1,VLOOKUP('MTM - Calculation (London)'!B5,'Half Grith'!$A$2:$BN$16,62,FALSE),IF($M$3='Half Grith'!$BK$1,VLOOKUP('MTM - Calculation (London)'!B5,'Half Grith'!$A$2:$BN$16,63,FALSE),IF($M$3='Half Grith'!$BL$1,VLOOKUP('MTM - Calculation (London)'!B5,'Half Grith'!$A$2:$BN$16,64,FALSE),IF($M$3='Half Grith'!$BM$1,VLOOKUP('MTM - Calculation (London)'!B5,'Half Grith'!$A$2:$BN$16,65,FALSE),))))))))))))))))))))))))))))))))))))))))))))))))))))))))))))))))</f>
        <v>0</v>
      </c>
      <c r="P5" s="265">
        <f>IF($M$4=SEAT!$B$1,VLOOKUP('MTM - Calculation (London)'!B5,SEAT!$A$2:$AY$16,2,FALSE),IF($M$4=SEAT!$C$1,VLOOKUP('MTM - Calculation (London)'!B5,SEAT!$A$2:$AY$16,3,FALSE),IF($M$4=SEAT!$D$1,VLOOKUP('MTM - Calculation (London)'!B5,SEAT!$A$2:$AY$16,4,FALSE),IF($M$4=SEAT!$E$1,VLOOKUP('MTM - Calculation (London)'!B5,SEAT!$A$2:$AY$16,5,FALSE),IF($M$4=SEAT!$F$1,VLOOKUP('MTM - Calculation (London)'!B5,SEAT!$A$2:$AY$16,6,FALSE),IF($M$4=SEAT!$G$1,VLOOKUP('MTM - Calculation (London)'!B5,SEAT!$A$2:$AY$16,7,FALSE),IF($M$4=SEAT!$H$1,VLOOKUP('MTM - Calculation (London)'!B5,SEAT!$A$2:$AY$16,8,FALSE),IF($M$4=SEAT!$I$1,VLOOKUP('MTM - Calculation (London)'!B5,SEAT!$A$2:$AY$16,9,FALSE),IF($M$4=SEAT!$J$1,VLOOKUP('MTM - Calculation (London)'!B5,SEAT!$A$2:$AY$16,10,FALSE),IF($M$4=SEAT!$K$1,VLOOKUP('MTM - Calculation (London)'!B5,SEAT!$A$2:$AY$16,11,FALSE),IF($M$4=SEAT!$L$1,VLOOKUP('MTM - Calculation (London)'!B5,SEAT!$A$2:$AY$16,12,FALSE),IF($M$4=SEAT!$M$1,VLOOKUP('MTM - Calculation (London)'!B5,SEAT!$A$2:$AY$16,13,FALSE),IF($M$4=SEAT!$N$1,VLOOKUP('MTM - Calculation (London)'!B5,SEAT!$A$2:$AY$16,14,FALSE),IF($M$4=SEAT!$O$1,VLOOKUP('MTM - Calculation (London)'!B5,SEAT!$A$2:$AY$16,15,FALSE),IF($M$4=SEAT!$P$1,VLOOKUP('MTM - Calculation (London)'!B5,SEAT!$A$2:$AY$16,16,FALSE),IF($M$4=SEAT!$Q$1,VLOOKUP('MTM - Calculation (London)'!B5,SEAT!$A$2:$AY$16,17,FALSE),IF($M$4=SEAT!$R$1,VLOOKUP('MTM - Calculation (London)'!B5,SEAT!$A$2:$AY$16,18,FALSE),IF($M$4=SEAT!$S$1,VLOOKUP('MTM - Calculation (London)'!B5,SEAT!$A$2:$AY$16,19,FALSE),IF($M$4=SEAT!$T$1,VLOOKUP('MTM - Calculation (London)'!B5,SEAT!$A$2:$AY$16,20,FALSE),IF($M$4=SEAT!$U$1,VLOOKUP('MTM - Calculation (London)'!B5,SEAT!$A$2:$AY$16,21,FALSE),IF($M$4=SEAT!$V$1,VLOOKUP('MTM - Calculation (London)'!B5,SEAT!$A$2:$AY$16,22,FALSE),IF($M$4=SEAT!$W$1,VLOOKUP('MTM - Calculation (London)'!B5,SEAT!$A$2:$AY$16,23,FALSE),IF($M$4=SEAT!$X$1,VLOOKUP('MTM - Calculation (London)'!B5,SEAT!$A$2:$AY$16,24,FALSE),IF($M$4=SEAT!$Y$1,VLOOKUP('MTM - Calculation (London)'!B5,SEAT!$A$2:$AY$16,25,FALSE),IF($M$4=SEAT!$Z$1,VLOOKUP('MTM - Calculation (London)'!B5,SEAT!$A$2:$AY$16,26,FALSE),IF($M$4=SEAT!$AA$1,VLOOKUP('MTM - Calculation (London)'!B5,SEAT!$A$2:$AY$16,27,FALSE),IF($M$4=SEAT!$AB$1,VLOOKUP('MTM - Calculation (London)'!B5,SEAT!$A$2:$AY$16,28,FALSE),IF($M$4=SEAT!$AC$1,VLOOKUP('MTM - Calculation (London)'!B5,SEAT!$A$2:$AY$16,29,FALSE),IF($M$4=SEAT!$AD$1,VLOOKUP('MTM - Calculation (London)'!B5,SEAT!$A$2:$AY$16,30,FALSE),IF($M$4=SEAT!$AE$1,VLOOKUP('MTM - Calculation (London)'!B5,SEAT!$A$2:$AY$16,31,FALSE),IF($M$4=SEAT!$AF$1,VLOOKUP('MTM - Calculation (London)'!B5,SEAT!$A$2:$AY$16,32,FALSE),IF($M$4=SEAT!$AG$1,VLOOKUP('MTM - Calculation (London)'!B5,SEAT!$A$2:$AY$16,33,FALSE),IF($M$4=SEAT!$AH$1,VLOOKUP('MTM - Calculation (London)'!B5,SEAT!$A$2:$AY$16,34,FALSE),IF($M$4=SEAT!$AI$1,VLOOKUP('MTM - Calculation (London)'!B5,SEAT!$A$2:$AY$16,35,FALSE),IF($M$4=SEAT!$AJ$1,VLOOKUP('MTM - Calculation (London)'!B5,SEAT!$A$2:$AY$16,36,FALSE),IF($M$4=SEAT!$AK$1,VLOOKUP('MTM - Calculation (London)'!B5,SEAT!$A$2:$AY$16,37,FALSE),IF($M$4=SEAT!$AL$1,VLOOKUP('MTM - Calculation (London)'!B5,SEAT!$A$2:$AY$16,38,FALSE),IF($M$4=SEAT!$AM$1,VLOOKUP('MTM - Calculation (London)'!B5,SEAT!$A$2:$AY$16,39,FALSE),IF($M$4=SEAT!$AN$1,VLOOKUP('MTM - Calculation (London)'!B5,SEAT!$A$2:$AY$16,40,FALSE),IF($M$4=SEAT!$AO$1,VLOOKUP('MTM - Calculation (London)'!B5,SEAT!$A$2:$AY$16,41,FALSE),IF($M$4=SEAT!$AP$1,VLOOKUP('MTM - Calculation (London)'!B5,SEAT!$A$2:$AY$16,42,FALSE),IF($M$4=SEAT!$AQ$1,VLOOKUP('MTM - Calculation (London)'!B5,SEAT!$A$2:$AY$16,43,FALSE),IF($M$4=SEAT!$AR$1,VLOOKUP('MTM - Calculation (London)'!B5,SEAT!$A$2:$AY$16,44,FALSE),IF($M$4=SEAT!$AS$1,VLOOKUP('MTM - Calculation (London)'!B5,SEAT!$A$2:$AY$16,45,FALSE),IF($M$4=SEAT!$AT$1,VLOOKUP('MTM - Calculation (London)'!B5,SEAT!$A$2:$AY$16,46,FALSE),IF($M$4=SEAT!$AU$1,VLOOKUP('MTM - Calculation (London)'!B5,SEAT!$A$2:$AY$16,47,FALSE),IF($M$4=SEAT!$AV$1,VLOOKUP('MTM - Calculation (London)'!B5,SEAT!$A$2:$AY$16,48,FALSE),IF($M$4=SEAT!$AW$1,VLOOKUP('MTM - Calculation (London)'!B5,SEAT!$A$2:$AY$16,49,FALSE),IF($M$4=SEAT!$AX$1,VLOOKUP('MTM - Calculation (London)'!B5,SEAT!$A$2:$AY$16,50,FALSE),IF($M$4=SEAT!$AY$1,VLOOKUP('MTM - Calculation (London)'!B5,SEAT!$A$2:$AY$16,51,FALSE),))))))))))))))))))))))))))))))))))))))))))))))))))</f>
        <v>0</v>
      </c>
      <c r="Q5" s="265">
        <f>IF($M$5='4LEN'!$B$1,VLOOKUP('MTM - Calculation (London)'!B5,'4LEN'!$A$2:$BM$16,2,FALSE),IF($M$5='4LEN'!$C$1,VLOOKUP('MTM - Calculation (London)'!B5,'4LEN'!$A$2:$BM$16,3,FALSE),IF($M$5='4LEN'!$D$1,VLOOKUP('MTM - Calculation (London)'!B5,'4LEN'!$A$2:$BM$16,4,FALSE),IF($M$5='4LEN'!$E$1,VLOOKUP('MTM - Calculation (London)'!B5,'4LEN'!$A$2:$BM$16,5,FALSE),IF($M$5='4LEN'!$F$1,VLOOKUP('MTM - Calculation (London)'!B5,'4LEN'!$A$2:$BM$16,6,FALSE),IF($M$5='4LEN'!$G$1,VLOOKUP('MTM - Calculation (London)'!B5,'4LEN'!$A$2:$BM$16,7,FALSE),IF($M$5='4LEN'!$H$1,VLOOKUP('MTM - Calculation (London)'!B5,'4LEN'!$A$2:$BM$16,8,FALSE),IF($M$5='4LEN'!$I$1,VLOOKUP('MTM - Calculation (London)'!B5,'4LEN'!$A$2:$BM$16,9,FALSE),IF($M$5='4LEN'!$J$1,VLOOKUP('MTM - Calculation (London)'!B5,'4LEN'!$A$2:$BM$16,10,FALSE),IF($M$5='4LEN'!$K$1,VLOOKUP('MTM - Calculation (London)'!B5,'4LEN'!$A$2:$BM$16,11,FALSE),IF($M$5='4LEN'!$L$1,VLOOKUP('MTM - Calculation (London)'!B5,'4LEN'!$A$2:$BM$16,12,FALSE),IF($M$5='4LEN'!$M$1,VLOOKUP('MTM - Calculation (London)'!B5,'4LEN'!$A$2:$BM$16,13,FALSE),IF($M$5='4LEN'!$N$1,VLOOKUP('MTM - Calculation (London)'!B5,'4LEN'!$A$2:$BM$16,14,FALSE),IF($M$5='4LEN'!$O$1,VLOOKUP('MTM - Calculation (London)'!B5,'4LEN'!$A$2:$BM$16,15,FALSE),IF($M$5='4LEN'!$P$1,VLOOKUP('MTM - Calculation (London)'!B5,'4LEN'!$A$2:$BM$16,16,FALSE),IF($M$5='4LEN'!$Q$1,VLOOKUP('MTM - Calculation (London)'!B5,'4LEN'!$A$2:$BM$16,17,FALSE),IF($M$5='4LEN'!$R$1,VLOOKUP('MTM - Calculation (London)'!B5,'4LEN'!$A$2:$BM$16,18,FALSE),IF($M$5='4LEN'!$S$1,VLOOKUP('MTM - Calculation (London)'!B5,'4LEN'!$A$2:$BM$16,19,FALSE),IF($M$5='4LEN'!$T$1,VLOOKUP('MTM - Calculation (London)'!B5,'4LEN'!$A$2:$BM$16,20,FALSE),IF($M$5='4LEN'!$U$1,VLOOKUP('MTM - Calculation (London)'!B5,'4LEN'!$A$2:$BM$16,21,FALSE),IF($M$5='4LEN'!$V$1,VLOOKUP('MTM - Calculation (London)'!B5,'4LEN'!$A$2:$BM$16,22,FALSE),IF($M$5='4LEN'!$W$1,VLOOKUP('MTM - Calculation (London)'!B5,'4LEN'!$A$2:$BM$16,23,FALSE),IF($M$5='4LEN'!$X$1,VLOOKUP('MTM - Calculation (London)'!B5,'4LEN'!$A$2:$BM$16,24,FALSE),IF($M$5='4LEN'!$Y$1,VLOOKUP('MTM - Calculation (London)'!B5,'4LEN'!$A$2:$BM$16,25,FALSE),IF($M$5='4LEN'!$Z$1,VLOOKUP('MTM - Calculation (London)'!B5,'4LEN'!$A$2:$BM$16,26,FALSE),IF($M$5='4LEN'!$AA$1,VLOOKUP('MTM - Calculation (London)'!B5,'4LEN'!$A$2:$BM$16,27,FALSE),IF($M$5='4LEN'!$AB$1,VLOOKUP('MTM - Calculation (London)'!B5,'4LEN'!$A$2:$BM$16,28,FALSE),IF($M$5='4LEN'!$AC$1,VLOOKUP('MTM - Calculation (London)'!B5,'4LEN'!$A$2:$BM$16,29,FALSE),IF($M$5='4LEN'!$AD$1,VLOOKUP('MTM - Calculation (London)'!B5,'4LEN'!$A$2:$BM$16,30,FALSE),IF($M$5='4LEN'!$AE$1,VLOOKUP('MTM - Calculation (London)'!B5,'4LEN'!$A$2:$BM$16,31,FALSE),IF($M$5='4LEN'!$AF$1,VLOOKUP('MTM - Calculation (London)'!B5,'4LEN'!$A$2:$BM$16,32,FALSE),IF($M$5='4LEN'!$AG$1,VLOOKUP('MTM - Calculation (London)'!B5,'4LEN'!$A$2:$BM$16,33,FALSE),IF($M$5='4LEN'!$AH$1,VLOOKUP('MTM - Calculation (London)'!B5,'4LEN'!$A$2:$BM$16,34,FALSE),IF($M$5='4LEN'!$AI$1,VLOOKUP('MTM - Calculation (London)'!B5,'4LEN'!$A$2:$BM$16,35,FALSE),IF($M$5='4LEN'!$AJ$1,VLOOKUP('MTM - Calculation (London)'!B5,'4LEN'!$A$2:$BM$16,36,FALSE),IF($M$5='4LEN'!$AK$1,VLOOKUP('MTM - Calculation (London)'!B5,'4LEN'!$A$2:$BM$16,37,FALSE),IF($M$5='4LEN'!$AL$1,VLOOKUP('MTM - Calculation (London)'!B5,'4LEN'!$A$2:$BM$16,38,FALSE),IF($M$5='4LEN'!$AM$1,VLOOKUP('MTM - Calculation (London)'!B5,'4LEN'!$A$2:$BM$16,39,FALSE),IF($M$5='4LEN'!$AN$1,VLOOKUP('MTM - Calculation (London)'!B5,'4LEN'!$A$2:$BM$16,40,FALSE),IF($M$5='4LEN'!$AO$1,VLOOKUP('MTM - Calculation (London)'!B5,'4LEN'!$A$2:$BM$16,41,FALSE),IF($M$5='4LEN'!$AP$1,VLOOKUP('MTM - Calculation (London)'!B5,'4LEN'!$A$2:$BM$16,42,FALSE),IF($M$5='4LEN'!$AQ$1,VLOOKUP('MTM - Calculation (London)'!B5,'4LEN'!$A$2:$BM$16,43,FALSE),IF($M$5='4LEN'!$AR$1,VLOOKUP('MTM - Calculation (London)'!B5,'4LEN'!$A$2:$BM$16,44,FALSE),IF($M$5='4LEN'!$AS$1,VLOOKUP('MTM - Calculation (London)'!B5,'4LEN'!$A$2:$BM$16,45,FALSE),IF($M$5='4LEN'!$AT$1,VLOOKUP('MTM - Calculation (London)'!B5,'4LEN'!$A$2:$BM$16,46,FALSE),IF($M$5='4LEN'!$AU$1,VLOOKUP('MTM - Calculation (London)'!B5,'4LEN'!$A$2:$BM$16,47,FALSE),IF($M$5='4LEN'!$AV$1,VLOOKUP('MTM - Calculation (London)'!B5,'4LEN'!$A$2:$BM$16,48,FALSE),IF($M$5='4LEN'!$AW$1,VLOOKUP('MTM - Calculation (London)'!B5,'4LEN'!$A$2:$BM$16,49,FALSE),IF($M$5='4LEN'!$AX$1,VLOOKUP('MTM - Calculation (London)'!B5,'4LEN'!$A$2:$BM$16,50,FALSE),IF($M$5='4LEN'!$AY$1,VLOOKUP('MTM - Calculation (London)'!B5,'4LEN'!$A$2:$BM$16,51,FALSE),IF($M$5='4LEN'!$AZ$1,VLOOKUP('MTM - Calculation (London)'!B5,'4LEN'!$A$2:$BM$16,52,FALSE),IF($M$5='4LEN'!$BA$1,VLOOKUP('MTM - Calculation (London)'!B5,'4LEN'!$A$2:$BM$16,53,FALSE),IF($M$5='4LEN'!$BB$1,VLOOKUP('MTM - Calculation (London)'!B5,'4LEN'!$A$2:$BM$16,54,FALSE),IF($M$5='4LEN'!$BC$1,VLOOKUP('MTM - Calculation (London)'!B5,'4LEN'!$A$2:$BM$16,55,FALSE),IF($M$5='4LEN'!$BD$1,VLOOKUP('MTM - Calculation (London)'!B5,'4LEN'!$A$2:$BM$16,56,FALSE),IF($M$5='4LEN'!$BE$1,VLOOKUP('MTM - Calculation (London)'!B5,'4LEN'!$A$2:$BM$16,57,FALSE),IF($M$5='4LEN'!$BF$1,VLOOKUP('MTM - Calculation (London)'!B5,'4LEN'!$A$2:$BM$16,58,FALSE),IF($M$5='4LEN'!$BG$1,VLOOKUP('MTM - Calculation (London)'!B5,'4LEN'!$A$2:$BM$16,59,FALSE),IF($M$5='4LEN'!$BH$1,VLOOKUP('MTM - Calculation (London)'!B5,'4LEN'!$A$2:$BM$16,60,FALSE),IF($M$5='4LEN'!$BI$1,VLOOKUP('MTM - Calculation (London)'!B5,'4LEN'!$A$2:$BL$16,61,FALSE),IF($M$5='4LEN'!$BJ$1,VLOOKUP('MTM - Calculation (London)'!B5,'4LEN'!$A$2:$BM$16,62,FALSE),IF($M$5='4LEN'!$BK$1,VLOOKUP('MTM - Calculation (London)'!B5,'4LEN'!$A$2:$BM$16,63,FALSE),IF($M$5='4LEN'!$BL$1,VLOOKUP('MTM - Calculation (London)'!B5,'4LEN'!$A$2:$BM$16,64,FALSE),IF($M$5='4LEN'!$BM$1,VLOOKUP('MTM - Calculation (London)'!B5,'4LEN'!$A$2:$BM$16,65,FALSE),))))))))))))))))))))))))))))))))))))))))))))))))))))))))))))))))</f>
        <v>0</v>
      </c>
      <c r="R5" s="265">
        <f>IF($M$5='15VENT'!$B$1,VLOOKUP('MTM - Calculation (London)'!B5,'15VENT'!$A$2:$BM$16,2,FALSE),IF($M$5='15VENT'!$C$1,VLOOKUP('MTM - Calculation (London)'!B5,'15VENT'!$A$2:$BM$16,3,FALSE),IF($M$5='15VENT'!$D$1,VLOOKUP('MTM - Calculation (London)'!B5,'15VENT'!$A$2:$BM$16,4,FALSE),IF($M$5='15VENT'!$E$1,VLOOKUP('MTM - Calculation (London)'!B5,'15VENT'!$A$2:$BM$16,5,FALSE),IF($M$5='15VENT'!$F$1,VLOOKUP('MTM - Calculation (London)'!B5,'15VENT'!$A$2:$BM$16,6,FALSE),IF($M$5='15VENT'!$G$1,VLOOKUP('MTM - Calculation (London)'!B5,'15VENT'!$A$2:$BM$16,7,FALSE),IF($M$5='15VENT'!$H$1,VLOOKUP('MTM - Calculation (London)'!B5,'15VENT'!$A$2:$BM$16,8,FALSE),IF($M$5='15VENT'!$I$1,VLOOKUP('MTM - Calculation (London)'!B5,'15VENT'!$A$2:$BM$16,9,FALSE),IF($M$5='15VENT'!$J$1,VLOOKUP('MTM - Calculation (London)'!B5,'15VENT'!$A$2:$BM$16,10,FALSE),IF($M$5='15VENT'!$K$1,VLOOKUP('MTM - Calculation (London)'!B5,'15VENT'!$A$2:$BM$16,11,FALSE),IF($M$5='15VENT'!$L$1,VLOOKUP('MTM - Calculation (London)'!B5,'15VENT'!$A$2:$BM$16,12,FALSE),IF($M$5='15VENT'!$M$1,VLOOKUP('MTM - Calculation (London)'!B5,'15VENT'!$A$2:$BM$16,13,FALSE),IF($M$5='15VENT'!$N$1,VLOOKUP('MTM - Calculation (London)'!B5,'15VENT'!$A$2:$BM$16,14,FALSE),IF($M$5='15VENT'!$O$1,VLOOKUP('MTM - Calculation (London)'!B5,'15VENT'!$A$2:$BM$16,15,FALSE),IF($M$5='15VENT'!$P$1,VLOOKUP('MTM - Calculation (London)'!B5,'15VENT'!$A$2:$BM$16,16,FALSE),IF($M$5='15VENT'!$Q$1,VLOOKUP('MTM - Calculation (London)'!B5,'15VENT'!$A$2:$BM$16,17,FALSE),IF($M$5='15VENT'!$R$1,VLOOKUP('MTM - Calculation (London)'!B5,'15VENT'!$A$2:$BM$16,18,FALSE),IF($M$5='15VENT'!$S$1,VLOOKUP('MTM - Calculation (London)'!B5,'15VENT'!$A$2:$BM$16,19,FALSE),IF($M$5='15VENT'!$T$1,VLOOKUP('MTM - Calculation (London)'!B5,'15VENT'!$A$2:$BM$16,20,FALSE),IF($M$5='15VENT'!$U$1,VLOOKUP('MTM - Calculation (London)'!B5,'15VENT'!$A$2:$BM$16,21,FALSE),IF($M$5='15VENT'!$V$1,VLOOKUP('MTM - Calculation (London)'!B5,'15VENT'!$A$2:$BM$16,22,FALSE),IF($M$5='15VENT'!$W$1,VLOOKUP('MTM - Calculation (London)'!B5,'15VENT'!$A$2:$BM$16,23,FALSE),IF($M$5='15VENT'!$X$1,VLOOKUP('MTM - Calculation (London)'!B5,'15VENT'!$A$2:$BM$16,24,FALSE),IF($M$5='15VENT'!$Y$1,VLOOKUP('MTM - Calculation (London)'!B5,'15VENT'!$A$2:$BM$16,25,FALSE),IF($M$5='15VENT'!$Z$1,VLOOKUP('MTM - Calculation (London)'!B5,'15VENT'!$A$2:$BM$16,26,FALSE),IF($M$5='15VENT'!$AA$1,VLOOKUP('MTM - Calculation (London)'!B5,'15VENT'!$A$2:$BM$16,27,FALSE),IF($M$5='15VENT'!$AB$1,VLOOKUP('MTM - Calculation (London)'!B5,'15VENT'!$A$2:$BM$16,28,FALSE),IF($M$5='15VENT'!$AC$1,VLOOKUP('MTM - Calculation (London)'!B5,'15VENT'!$A$2:$BM$16,29,FALSE),IF($M$5='15VENT'!$AD$1,VLOOKUP('MTM - Calculation (London)'!B5,'15VENT'!$A$2:$BM$16,30,FALSE),IF($M$5='15VENT'!$AE$1,VLOOKUP('MTM - Calculation (London)'!B5,'15VENT'!$A$2:$BM$16,31,FALSE),IF($M$5='15VENT'!$AF$1,VLOOKUP('MTM - Calculation (London)'!B5,'15VENT'!$A$2:$BM$16,32,FALSE),IF($M$5='15VENT'!$AG$1,VLOOKUP('MTM - Calculation (London)'!B5,'15VENT'!$A$2:$BM$16,33,FALSE),IF($M$5='15VENT'!$AH$1,VLOOKUP('MTM - Calculation (London)'!B5,'15VENT'!$A$2:$BM$16,34,FALSE),IF($M$5='15VENT'!$AI$1,VLOOKUP('MTM - Calculation (London)'!B5,'15VENT'!$A$2:$BM$16,35,FALSE),IF($M$5='15VENT'!$AJ$1,VLOOKUP('MTM - Calculation (London)'!B5,'15VENT'!$A$2:$BM$16,36,FALSE),IF($M$5='15VENT'!$AK$1,VLOOKUP('MTM - Calculation (London)'!B5,'15VENT'!$A$2:$BM$16,37,FALSE),IF($M$5='15VENT'!$AL$1,VLOOKUP('MTM - Calculation (London)'!B5,'15VENT'!$A$2:$BM$16,38,FALSE),IF($M$5='15VENT'!$AM$1,VLOOKUP('MTM - Calculation (London)'!B5,'15VENT'!$A$2:$BM$16,39,FALSE),IF($M$5='15VENT'!$AN$1,VLOOKUP('MTM - Calculation (London)'!B5,'15VENT'!$A$2:$BM$16,40,FALSE),IF($M$5='15VENT'!$AO$1,VLOOKUP('MTM - Calculation (London)'!B5,'15VENT'!$A$2:$BM$16,41,FALSE),IF($M$5='15VENT'!$AP$1,VLOOKUP('MTM - Calculation (London)'!B5,'15VENT'!$A$2:$BM$16,42,FALSE),IF($M$5='15VENT'!$AQ$1,VLOOKUP('MTM - Calculation (London)'!B5,'15VENT'!$A$2:$BM$16,43,FALSE),IF($M$5='15VENT'!$AR$1,VLOOKUP('MTM - Calculation (London)'!B5,'15VENT'!$A$2:$BM$16,44,FALSE),IF($M$5='15VENT'!$AS$1,VLOOKUP('MTM - Calculation (London)'!B5,'15VENT'!$A$2:$BM$16,45,FALSE),IF($M$5='15VENT'!$AT$1,VLOOKUP('MTM - Calculation (London)'!B5,'15VENT'!$A$2:$BM$16,46,FALSE),IF($M$5='15VENT'!$AU$1,VLOOKUP('MTM - Calculation (London)'!B5,'15VENT'!$A$2:$BM$16,47,FALSE),IF($M$5='15VENT'!$AV$1,VLOOKUP('MTM - Calculation (London)'!B5,'15VENT'!$A$2:$BM$16,48,FALSE),IF($M$5='15VENT'!$AW$1,VLOOKUP('MTM - Calculation (London)'!B5,'15VENT'!$A$2:$BM$16,49,FALSE),IF($M$5='15VENT'!$AX$1,VLOOKUP('MTM - Calculation (London)'!B5,'15VENT'!$A$2:$BM$16,50,FALSE),IF($M$5='15VENT'!$AY$1,VLOOKUP('MTM - Calculation (London)'!B5,'15VENT'!$A$2:$BM$16,51,FALSE),IF($M$5='15VENT'!$AZ$1,VLOOKUP('MTM - Calculation (London)'!B5,'15VENT'!$A$2:$BM$16,52,FALSE),IF($M$5='15VENT'!$BA$1,VLOOKUP('MTM - Calculation (London)'!B5,'15VENT'!$A$2:$BM$16,53,FALSE),IF($M$5='15VENT'!$BB$1,VLOOKUP('MTM - Calculation (London)'!B5,'15VENT'!$A$2:$BM$16,54,FALSE),IF($M$5='15VENT'!$BC$1,VLOOKUP('MTM - Calculation (London)'!B5,'15VENT'!$A$2:$BM$16,55,FALSE),IF($M$5='15VENT'!$BD$1,VLOOKUP('MTM - Calculation (London)'!B5,'15VENT'!$A$2:$BM$16,56,FALSE),IF($M$5='15VENT'!$BE$1,VLOOKUP('MTM - Calculation (London)'!B5,'15VENT'!$A$2:$BM$16,57,FALSE),IF($M$5='15VENT'!$BF$1,VLOOKUP('MTM - Calculation (London)'!B5,'15VENT'!$A$2:$BM$16,58,FALSE),IF($M$5='15VENT'!$BG$1,VLOOKUP('MTM - Calculation (London)'!B5,'15VENT'!$A$2:$BM$16,59,FALSE),IF($M$5='15VENT'!$BH$1,VLOOKUP('MTM - Calculation (London)'!B5,'15VENT'!$A$2:$BM$16,60,FALSE),IF($M$5='15VENT'!$BI$1,VLOOKUP('MTM - Calculation (London)'!B5,'15VENT'!$A$2:$BJ$16,61,FALSE),IF($M$5='15VENT'!$BJ$1,VLOOKUP('MTM - Calculation (London)'!B5,'15VENT'!$A$2:$BM$16,62,FALSE),IF($M$5='15VENT'!$BK$1,VLOOKUP('MTM - Calculation (London)'!B5,'15VENT'!$A$2:$BM$16,63,FALSE),IF($M$5='15VENT'!$BL$1,VLOOKUP('MTM - Calculation (London)'!B5,'15VENT'!$A$2:$BM$16,64,FALSE),IF($M$5='15VENT'!$BM$1,VLOOKUP('MTM - Calculation (London)'!B5,'15VENT'!$A$2:$BM$16,65,FALSE),))))))))))))))))))))))))))))))))))))))))))))))))))))))))))))))))</f>
        <v>0</v>
      </c>
      <c r="S5" s="266">
        <f t="shared" si="2"/>
        <v>-1.625</v>
      </c>
      <c r="T5" s="274"/>
      <c r="U5" s="503" t="str">
        <f>IF(Sheet1!E18="","",Sheet1!E18)</f>
        <v>BUFFER PLAID -S95</v>
      </c>
      <c r="V5" s="504"/>
      <c r="W5" s="246"/>
      <c r="X5" s="259">
        <v>4</v>
      </c>
      <c r="Y5" s="260" t="str">
        <f>'US MTM - Calculation (Regular)'!Y5</f>
        <v>4KNEE</v>
      </c>
      <c r="Z5" s="247" t="str">
        <f>IF($Z$1="","",HLOOKUP($Z$1,'MTM US TRS (L)'!$A$2:$EV$13,ROW(),FALSE))</f>
        <v/>
      </c>
      <c r="AA5" s="265">
        <f>IF(Z5=" ",0,IF($AH$13='Deep Seat -'!$B$1,VLOOKUP('MTM - Calculation (London)'!Y5,'Deep Seat -'!$A$2:$D$13,2,FALSE),IF($AH$13='Deep Seat -'!$C$1,VLOOKUP('MTM - Calculation (London)'!Y5,'Deep Seat -'!$A$2:$D$13,3,FALSE),IF($AH$13='Deep Seat -'!$D$1,VLOOKUP('MTM - Calculation (London)'!Y5,'Deep Seat -'!$A$2:$D$13,4,FALSE),))))</f>
        <v>0</v>
      </c>
      <c r="AB5" s="265">
        <f>IF(Z5=" ",0,IF($AH$14='Hip Forw +'!$B$1,VLOOKUP('MTM - Calculation (London)'!Y5,'Hip Forw +'!$A$2:$E$13,2,FALSE),IF($AH$14='Hip Forw +'!$C$1,VLOOKUP('MTM - Calculation (London)'!Y5,'Hip Forw +'!$A$2:$E$13,3,FALSE),IF($AH$14='Hip Forw +'!$D$1,VLOOKUP('MTM - Calculation (London)'!Y5,'Hip Forw +'!$A$2:$E$13,4,FALSE),IF($AH$14='Hip Forw +'!$E$1,VLOOKUP('MTM - Calculation (London)'!Y5,'Hip Forw +'!$A$2:$E$13,5,FALSE),)))))</f>
        <v>0</v>
      </c>
      <c r="AC5" s="265">
        <f>IF(Z5=" ",0,IF($AH$15='Low Fron'!$B$1,VLOOKUP('MTM - Calculation (London)'!Y5,'Low Fron'!$A$2:$L$13,2,FALSE),IF($AH$15='Low Fron'!$C$1,VLOOKUP('MTM - Calculation (London)'!Y5,'Low Fron'!$A$2:$L$13,3,FALSE),IF($AH$15='Low Fron'!$D$1,VLOOKUP('MTM - Calculation (London)'!Y5,'Low Fron'!$A$2:$L$13,4,FALSE),IF($AH$15='Low Fron'!$E$1,VLOOKUP('MTM - Calculation (London)'!Y5,'Low Fron'!$A$2:$L$13,5,FALSE),IF($AH$15='Low Fron'!$F$1,VLOOKUP('MTM - Calculation (London)'!Y5,'Low Fron'!$A$2:$L$13,6,FALSE),IF($AH$15='Low Fron'!$G$1,VLOOKUP('MTM - Calculation (London)'!Y5,'Low Fron'!$A$2:$L$13,7,FALSE),IF($AH$15='Low Fron'!$H$1,VLOOKUP('MTM - Calculation (London)'!Y5,'Low Fron'!$A$2:$L$13,8,FALSE),IF($AH$15='Low Fron'!$I$1,VLOOKUP('MTM - Calculation (London)'!Y5,'Low Fron'!$A$2:$L$13,9,FALSE),IF($AH$15='Low Fron'!$J$1,VLOOKUP('MTM - Calculation (London)'!Y5,'Low Fron'!$A$2:$L$13,10,FALSE),IF($AH$15='Low Fron'!$K$1,VLOOKUP('MTM - Calculation (London)'!Y5,'Low Fron'!$A$2:$L$13,11,FALSE),IF($AH$15='Low Fron'!$L$1,VLOOKUP('MTM - Calculation (London)'!Y5,'Low Fron'!$A$2:$L$13,12,FALSE),))))))))))))</f>
        <v>0</v>
      </c>
      <c r="AD5" s="265">
        <f>IF(Z5=" ",0,IF($AH$16='Plucrot +'!$B$1,VLOOKUP('MTM - Calculation (London)'!Y5,'Plucrot +'!$A$2:$W$13,2,FALSE),IF($AH$16='Plucrot +'!$C$1,VLOOKUP('MTM - Calculation (London)'!Y5,'Plucrot +'!$A$2:$W$13,3,FALSE),IF($AH$16='Plucrot +'!$D$1,VLOOKUP('MTM - Calculation (London)'!Y5,'Plucrot +'!$A$2:$W$13,4,FALSE),IF($AH$16='Plucrot +'!$E$1,VLOOKUP('MTM - Calculation (London)'!Y5,'Plucrot +'!$A$2:$W$13,5,FALSE),IF($AH$16='Plucrot +'!$F$1,VLOOKUP('MTM - Calculation (London)'!Y5,'Plucrot +'!$A$2:$W$13,6,FALSE),IF($AH$16='Plucrot +'!$G$1,VLOOKUP('MTM - Calculation (London)'!Y5,'Plucrot +'!$A$2:$W$13,7,FALSE),IF($AH$16='Plucrot +'!$H$1,VLOOKUP('MTM - Calculation (London)'!Y5,'Plucrot +'!$A$2:$W$13,8,FALSE),IF($AH$16='Plucrot +'!$I$1,VLOOKUP('MTM - Calculation (London)'!Y5,'Plucrot +'!$A$2:$W$13,9,FALSE),IF($AH$16='Plucrot +'!$J$1,VLOOKUP('MTM - Calculation (London)'!Y5,'Plucrot +'!$A$2:$W$13,10,FALSE),IF($AH$16='Plucrot +'!$K$1,VLOOKUP('MTM - Calculation (London)'!Y5,'Plucrot +'!$A$2:$W$13,11,FALSE),IF($AH$16='Plucrot +'!$L$1,VLOOKUP('MTM - Calculation (London)'!Y5,'Plucrot +'!$A$2:$W$13,12,FALSE),IF($AH$16='Plucrot +'!$M$1,VLOOKUP('MTM - Calculation (London)'!Y5,'Plucrot +'!$A$2:$W$13,13,FALSE),IF($AH$16='Plucrot +'!$N$1,VLOOKUP('MTM - Calculation (London)'!Y5,'Plucrot +'!$A$2:$W$13,14,FALSE),IF($AH$16='Plucrot +'!$O$1,VLOOKUP('MTM - Calculation (London)'!Y5,'Plucrot +'!$A$2:$W$13,15,FALSE),IF($AH$16='Plucrot +'!$P$1,VLOOKUP('MTM - Calculation (London)'!Y5,'Plucrot +'!$A$2:$W$13,16,FALSE),IF($AH$16='Plucrot +'!$Q$1,VLOOKUP('MTM - Calculation (London)'!Y5,'Plucrot +'!$A$2:$W$13,17,FALSE),IF($AH$16='Plucrot +'!$R$1,VLOOKUP('MTM - Calculation (London)'!Y5,'Plucrot +'!$A$2:$W$13,18,FALSE),IF($AH$16='Plucrot +'!$S$1,VLOOKUP('MTM - Calculation (London)'!Y5,'Plucrot +'!$A$2:$W$13,19,FALSE),IF($AH$16='Plucrot +'!$T$1,VLOOKUP('MTM - Calculation (London)'!Y5,'Plucrot +'!$A$2:$W$13,20,FALSE),IF($AH$16='Plucrot +'!$U$1,VLOOKUP('MTM - Calculation (London)'!Y5,'Plucrot +'!$A$2:$W$13,21,FALSE),IF($AH$16='Plucrot +'!$V$1,VLOOKUP('MTM - Calculation (London)'!Y5,'Plucrot +'!$A$2:$W$13,22,FALSE),IF($AH$16='Plucrot +'!$W$1,VLOOKUP('MTM - Calculation (London)'!Y5,'Plucrot +'!$A$2:$W$13,23,FALSE),)))))))))))))))))))))))</f>
        <v>0</v>
      </c>
      <c r="AE5" s="265">
        <f>IF(Z5=" ",0,IF($AH$17='Rais BK + -'!$B$1,VLOOKUP('MTM - Calculation (London)'!Y5,'Rais BK + -'!$A$2:$W$13,2,FALSE),IF($AH$17='Rais BK + -'!$C$1,VLOOKUP('MTM - Calculation (London)'!Y5,'Rais BK + -'!$A$2:$W$13,3,FALSE),IF($AH$17='Rais BK + -'!$D$1,VLOOKUP('MTM - Calculation (London)'!Y5,'Rais BK + -'!$A$2:$W$13,4,FALSE),IF($AH$17='Rais BK + -'!$E$1,VLOOKUP('MTM - Calculation (London)'!Y5,'Rais BK + -'!$A$2:$W$13,5,FALSE),IF($AH$17='Rais BK + -'!$F$1,VLOOKUP('MTM - Calculation (London)'!Y5,'Rais BK + -'!$A$2:$W$13,6,FALSE),IF($AH$17='Rais BK + -'!$G$1,VLOOKUP('MTM - Calculation (London)'!Y5,'Rais BK + -'!$A$2:$W$13,7,FALSE),IF($AH$17='Rais BK + -'!$H$1,VLOOKUP('MTM - Calculation (London)'!Y5,'Rais BK + -'!$A$2:$W$13,8,FALSE),IF($AH$17='Rais BK + -'!$I$1,VLOOKUP('MTM - Calculation (London)'!Y5,'Rais BK + -'!$A$2:$W$13,9,FALSE),IF($AH$17='Rais BK + -'!$J$1,VLOOKUP('MTM - Calculation (London)'!Y5,'Rais BK + -'!$A$2:$W$13,10,FALSE),IF($AH$17='Rais BK + -'!$K$1,VLOOKUP('MTM - Calculation (London)'!Y5,'Rais BK + -'!$A$2:$W$13,11,FALSE),IF($AH$17='Rais BK + -'!$L$1,VLOOKUP('MTM - Calculation (London)'!Y5,'Rais BK + -'!$A$2:$W$13,12,FALSE),IF($AH$17='Rais BK + -'!$M$1,VLOOKUP('MTM - Calculation (London)'!Y5,'Rais BK + -'!$A$2:$W$13,13,FALSE),IF($AH$17='Rais BK + -'!$N$1,VLOOKUP('MTM - Calculation (London)'!Y5,'Rais BK + -'!$A$2:$W$13,14,FALSE),IF($AH$17='Rais BK + -'!$O$1,VLOOKUP('MTM - Calculation (London)'!Y5,'Rais BK + -'!$A$2:$W$13,15,FALSE),IF($AH$17='Rais BK + -'!$P$1,VLOOKUP('MTM - Calculation (London)'!Y5,'Rais BK + -'!$A$2:$W$13,16,FALSE),IF($AH$17='Rais BK + -'!$Q$1,VLOOKUP('MTM - Calculation (London)'!Y5,'Rais BK + -'!$A$2:$W$13,17,FALSE),IF($AH$17='Rais BK + -'!$R$1,VLOOKUP('MTM - Calculation (London)'!Y5,'Rais BK + -'!$A$2:$W$13,18,FALSE),IF($AH$17='Rais BK + -'!$S$1,VLOOKUP('MTM - Calculation (London)'!Y5,'Rais BK + -'!$A$2:$W$13,19,FALSE),IF($AH$17='Rais BK + -'!$T$1,VLOOKUP('MTM - Calculation (London)'!Y5,'Rais BK + -'!$A$2:$W$13,20,FALSE),IF($AH$17='Rais BK + -'!$U$1,VLOOKUP('MTM - Calculation (London)'!Y5,'Rais BK + -'!$A$2:$W$13,21,FALSE),IF($AH$17='Rais BK + -'!$V$1,VLOOKUP('MTM - Calculation (London)'!Y5,'Rais BK + -'!$A$2:$W$13,22,FALSE),IF($AH$17='Rais BK + -'!$W$1,VLOOKUP('MTM - Calculation (London)'!Y5,'Rais BK + -'!$A$2:$W$13,23,FALSE),)))))))))))))))))))))))</f>
        <v>0</v>
      </c>
      <c r="AF5" s="263">
        <f t="shared" si="3"/>
        <v>0</v>
      </c>
      <c r="AG5" s="242">
        <f>IF(OR(Sheet1!C137="",Sheet1!C137=" "),0,Sheet1!C137)</f>
        <v>0</v>
      </c>
      <c r="AH5" s="266">
        <f t="shared" si="5"/>
        <v>0</v>
      </c>
      <c r="AI5" s="275"/>
      <c r="AJ5" s="505" t="str">
        <f>U5</f>
        <v>BUFFER PLAID -S95</v>
      </c>
      <c r="AK5" s="506"/>
      <c r="AL5" s="248"/>
      <c r="AM5" s="248"/>
      <c r="AN5" s="248"/>
      <c r="AO5" s="228"/>
      <c r="AP5" s="268" t="s">
        <v>548</v>
      </c>
      <c r="AQ5" s="250" t="str">
        <f>IF($AQ$1="","",HLOOKUP($AQ$1,'Measurement Chart'!$A$1:$AG$14,ROW(),FALSE))</f>
        <v/>
      </c>
      <c r="AR5" s="242">
        <f>IF(OR(Sheet1!C294="",Sheet1!C294=" "),0,Sheet1!C294)</f>
        <v>0</v>
      </c>
      <c r="AS5" s="251">
        <f t="shared" si="4"/>
        <v>0</v>
      </c>
      <c r="AT5" s="252">
        <f>IFERROR(IF($AS$4='Front Length +'!$B$1,VLOOKUP(AP5,'Front Length +'!$A$2:$AO$14,2,FALSE),IF($AS$4='Front Length +'!$C$1,VLOOKUP(AP5,'Front Length +'!$A$2:$AO$14,3,FALSE),IF($AS$4='Front Length +'!$D$1,VLOOKUP(AP5,'Front Length +'!$A$2:$AO$14,4,FALSE),IF($AS$4='Front Length +'!$E$1,VLOOKUP(AP5,'Front Length +'!$A$2:$AO$14,5,FALSE),IF($AS$4='Front Length +'!$F$1,VLOOKUP(AP5,'Front Length +'!$A$2:$AO$14,6,FALSE),IF($AS$4='Front Length +'!$G$1,VLOOKUP(AP5,'Front Length +'!$A$2:$AO$14,7,FALSE),IF($AS$4='Front Length +'!$H$1,VLOOKUP(AP5,'Front Length +'!$A$2:$AO$14,8,FALSE),IF($AS$4='Front Length +'!$I$1,VLOOKUP(AP5,'Front Length +'!$A$2:$AO$14,9,FALSE),IF($AS$4='Front Length +'!$J$1,VLOOKUP(AP5,'Front Length +'!$A$2:$AO$14,10,FALSE),IF($AS$4='Front Length +'!$K$1,VLOOKUP(AP5,'Front Length +'!$A$2:$AO$14,11,FALSE),IF($AS$4='Front Length +'!$L$1,VLOOKUP(AP5,'Front Length +'!$A$2:$AO$14,12,FALSE),IF($AS$4='Front Length +'!$M$1,VLOOKUP(AP5,'Front Length +'!$A$2:$AO$14,13,FALSE),IF($AS$4='Front Length +'!$N$1,VLOOKUP(AP5,'Front Length +'!$A$2:$AO$14,14,FALSE),IF($AS$4='Front Length +'!$O$1,VLOOKUP(AP5,'Front Length +'!$A$2:$AO$14,15,FALSE),IF($AS$4='Front Length +'!$P$1,VLOOKUP(AP5,'Front Length +'!$A$2:$AO$14,16,FALSE),IF($AS$4='Front Length +'!$Q$1,VLOOKUP(AP5,'Front Length +'!$A$2:$AO$14,17,FALSE),IF($AS$4='Front Length +'!$R$1,VLOOKUP(AP5,'Front Length +'!$A$2:$AO$14,18,FALSE),IF($AS$4='Front Length +'!$S$1,VLOOKUP(AP5,'Front Length +'!$A$2:$AO$14,19,FALSE),IF($AS$4='Front Length +'!$T$1,VLOOKUP(AP5,'Front Length +'!$A$2:$AO$14,20,FALSE),IF($AS$4='Front Length +'!$U$1,VLOOKUP(AP5,'Front Length +'!$A$2:$AO$14,21,FALSE),IF($AS$4='Front Length +'!$V$1,VLOOKUP(AP5,'Front Length +'!$A$2:$AO$14,22,FALSE),IF($AS$4='Front Length +'!$W$1,VLOOKUP(AP5,'Front Length +'!$A$2:$AO$14,23,FALSE),IF($AS$4='Front Length +'!$X$1,VLOOKUP(AP5,'Front Length +'!$A$2:$AO$14,24,FALSE),IF($AS$4='Front Length +'!$Y$1,VLOOKUP(AP5,'Front Length +'!$A$2:$AO$14,25,FALSE),IF($AS$4='Front Length +'!$Z$1,VLOOKUP(AP5,'Front Length +'!$A$2:$AO$14,26,FALSE),IF($AS$4='Front Length +'!$AA$1,VLOOKUP(AP5,'Front Length +'!$A$2:$AO$14,27,FALSE),IF($AS$4='Front Length +'!$AB$1,VLOOKUP(AP5,'Front Length +'!$A$2:$AO$14,28,FALSE),IF($AS$4='Front Length +'!$AC$1,VLOOKUP(AP5,'Front Length +'!$A$2:$AO$14,29,FALSE),IF($AS$4='Front Length +'!$AD$1,VLOOKUP(AP5,'Front Length +'!$A$2:$AO$14,30,FALSE),IF($AS$4='Front Length +'!$AE$1,VLOOKUP(AP5,'Front Length +'!$A$2:$AO$14,31,FALSE),IF($AS$4='Front Length +'!$AF$1,VLOOKUP(AP5,'Front Length +'!$A$2:$AO$14,32,FALSE),IF($AS$4='Front Length +'!$AG$1,VLOOKUP(AP5,'Front Length +'!$A$2:$AO$14,33,FALSE),IF($AS$4='Front Length +'!$AH$1,VLOOKUP(AP5,'Front Length +'!$A$2:$AO$14,34,FALSE),IF($AS$4='Front Length +'!$AI$1,VLOOKUP(AP5,'Front Length +'!$A$2:$AO$14,35,FALSE),IF($AS$4='Front Length +'!$AJ$1,VLOOKUP(AP5,'Front Length +'!$A$2:$AO$14,36,FALSE),IF($AS$4='Front Length +'!$AK$1,VLOOKUP(AP5,'Front Length +'!$A$2:$AO$14,37,FALSE),IF($AS$4='Front Length +'!$AL$1,VLOOKUP(AP5,'Front Length +'!$A$2:$AO$14,38,FALSE),IF($AS$4='Front Length +'!$AM$1,VLOOKUP(AP5,'Front Length +'!$A$2:$AO$14,39,FALSE),IF($AS$4='Front Length +'!$AN$1,VLOOKUP(AP5,'Front Length +'!$A$2:$AO$14,40,FALSE),IF($AS$4='Front Length +'!$AO$1,VLOOKUP(AP5,'Front Length +'!$A$2:$AO$14,41,FALSE),)))))))))))))))))))))))))))))))))))))))),0)</f>
        <v>0</v>
      </c>
      <c r="AU5" s="252">
        <f>IFERROR(IF($AS$4='Front Length -'!$B$1,VLOOKUP(AP5,'Front Length -'!$A$2:$AO$14,2,FALSE),IF($AS$4='Front Length -'!$C$1,VLOOKUP(AP5,'Front Length -'!$A$2:$AO$14,3,FALSE),IF($AS$4='Front Length -'!$D$1,VLOOKUP(AP5,'Front Length -'!$A$2:$AO$14,4,FALSE),IF($AS$4='Front Length -'!$E$1,VLOOKUP(AP5,'Front Length -'!$A$2:$AO$14,5,FALSE),IF($AS$4='Front Length -'!$F$1,VLOOKUP(AP5,'Front Length -'!$A$2:$AO$14,6,FALSE),IF($AS$4='Front Length -'!$G$1,VLOOKUP(AP5,'Front Length -'!$A$2:$AO$14,7,FALSE),IF($AS$4='Front Length -'!$H$1,VLOOKUP(AP5,'Front Length -'!$A$2:$AO$14,8,FALSE),IF($AS$4='Front Length -'!$I$1,VLOOKUP(AP5,'Front Length -'!$A$2:$AO$14,9,FALSE),IF($AS$4='Front Length -'!$J$1,VLOOKUP(AP5,'Front Length -'!$A$2:$AO$14,10,FALSE),IF($AS$4='Front Length -'!$K$1,VLOOKUP(AP5,'Front Length -'!$A$2:$AO$14,11,FALSE),IF($AS$4='Front Length -'!$L$1,VLOOKUP(AP5,'Front Length -'!$A$2:$AO$14,12,FALSE),IF($AS$4='Front Length -'!$M$1,VLOOKUP(AP5,'Front Length -'!$A$2:$AO$14,13,FALSE),IF($AS$4='Front Length -'!$N$1,VLOOKUP(AP5,'Front Length -'!$A$2:$AO$14,14,FALSE),IF($AS$4='Front Length -'!$O$1,VLOOKUP(AP5,'Front Length -'!$A$2:$AO$14,15,FALSE),IF($AS$4='Front Length -'!$P$1,VLOOKUP(AP5,'Front Length -'!$A$2:$AO$14,16,FALSE),IF($AS$4='Front Length -'!$Q$1,VLOOKUP(AP5,'Front Length -'!$A$2:$AO$14,17,FALSE),IF($AS$4='Front Length -'!$R$1,VLOOKUP(AP5,'Front Length -'!$A$2:$AO$14,18,FALSE),IF($AS$4='Front Length -'!$S$1,VLOOKUP(AP5,'Front Length -'!$A$2:$AO$14,19,FALSE),IF($AS$4='Front Length -'!$T$1,VLOOKUP(AP5,'Front Length -'!$A$2:$AO$14,20,FALSE),IF($AS$4='Front Length -'!$U$1,VLOOKUP(AP5,'Front Length -'!$A$2:$AO$14,21,FALSE),IF($AS$4='Front Length -'!$V$1,VLOOKUP(AP5,'Front Length -'!$A$2:$AO$14,22,FALSE),IF($AS$4='Front Length -'!$W$1,VLOOKUP(AP5,'Front Length -'!$A$2:$AO$14,23,FALSE),IF($AS$4='Front Length -'!$X$1,VLOOKUP(AP5,'Front Length -'!$A$2:$AO$14,24,FALSE),IF($AS$4='Front Length -'!$Y$1,VLOOKUP(AP5,'Front Length -'!$A$2:$AO$14,25,FALSE),IF($AS$4='Front Length -'!$Z$1,VLOOKUP(AP5,'Front Length -'!$A$2:$AO$14,26,FALSE),IF($AS$4='Front Length -'!$AA$1,VLOOKUP(AP5,'Front Length -'!$A$2:$AO$14,27,FALSE),IF($AS$4='Front Length -'!$AB$1,VLOOKUP(AP5,'Front Length -'!$A$2:$AO$14,28,FALSE),IF($AS$4='Front Length -'!$AC$1,VLOOKUP(AP5,'Front Length -'!$A$2:$AO$14,29,FALSE),IF($AS$4='Front Length -'!$AD$1,VLOOKUP(AP5,'Front Length -'!$A$2:$AO$14,30,FALSE),IF($AS$4='Front Length -'!$AE$1,VLOOKUP(AP5,'Front Length -'!$A$2:$AO$14,31,FALSE),IF($AS$4='Front Length -'!$AF$1,VLOOKUP(AP5,'Front Length -'!$A$2:$AO$14,32,FALSE),IF($AS$4='Front Length -'!$AG$1,VLOOKUP(AP5,'Front Length -'!$A$2:$AO$14,33,FALSE),IF($AS$4='Front Length -'!$AH$1,VLOOKUP(AP5,'Front Length -'!$A$2:$AO$14,34,FALSE),IF($AS$4='Front Length -'!$AI$1,VLOOKUP(AP5,'Front Length -'!$A$2:$AO$14,35,FALSE),IF($AS$4='Front Length -'!$AJ$1,VLOOKUP(AP5,'Front Length -'!$A$2:$AO$14,36,FALSE),IF($AS$4='Front Length -'!$AK$1,VLOOKUP(AP5,'Front Length -'!$A$2:$AO$14,37,FALSE),IF($AS$4='Front Length -'!$AL$1,VLOOKUP(AP5,'Front Length -'!$A$2:$AO$14,38,FALSE),IF($AS$4='Front Length -'!$AM$1,VLOOKUP(AP5,'Front Length -'!$A$2:$AO$14,39,FALSE),IF($AS$4='Front Length -'!$AN$1,VLOOKUP(AP5,'Front Length -'!$A$2:$AO$14,40,FALSE),IF($AS$4='Front Length -'!$AO$1,VLOOKUP(AP5,'Front Length -'!$A$2:$AO$14,41,FALSE),)))))))))))))))))))))))))))))))))))))))),0)</f>
        <v>0</v>
      </c>
      <c r="AV5" s="253" t="str">
        <f t="shared" si="6"/>
        <v/>
      </c>
      <c r="AW5" s="234"/>
      <c r="AX5" s="394"/>
      <c r="AZ5" s="394"/>
      <c r="BA5" s="394"/>
      <c r="BB5" s="394"/>
      <c r="BC5" s="394"/>
      <c r="BD5" s="394"/>
      <c r="BE5" s="394"/>
      <c r="BF5" s="394"/>
      <c r="BG5" s="394"/>
      <c r="BH5" s="394"/>
      <c r="BI5" s="394"/>
      <c r="BJ5" s="394"/>
      <c r="BK5" s="394"/>
      <c r="BL5" s="394"/>
      <c r="BM5" s="394"/>
      <c r="BN5" s="394"/>
      <c r="BO5" s="394"/>
      <c r="BP5" s="394"/>
      <c r="BQ5" s="395"/>
      <c r="BR5" s="395"/>
      <c r="BS5" s="395"/>
      <c r="BT5" s="396"/>
      <c r="BU5" s="396"/>
      <c r="BV5" s="396"/>
      <c r="BW5" s="396"/>
      <c r="BX5" s="396"/>
      <c r="BY5" s="396"/>
    </row>
    <row r="6" spans="1:77" ht="42" customHeight="1" thickBot="1" x14ac:dyDescent="0.3">
      <c r="A6" s="259">
        <v>5</v>
      </c>
      <c r="B6" s="260" t="str">
        <f>'US MTM - Calculation (Regular)'!B6</f>
        <v>5FRTLEN</v>
      </c>
      <c r="C6" s="261">
        <f>IF($C$1="","",HLOOKUP($C$1,'JKT London Fit - R'!$A$2:$AB$17,ROW(),FALSE))</f>
        <v>32.75</v>
      </c>
      <c r="D6" s="262">
        <f>IF(C6=" ",0,IF($S$17='AH 34 A+'!$B$1,VLOOKUP('MTM - Calculation (London)'!B6,'AH 34 A+'!$A$2:$G$16,2,FALSE),IF($S$17='AH 34 A+'!$C$1,VLOOKUP('MTM - Calculation (London)'!B6,'AH 34 A+'!$A$2:$G$16,3,FALSE),IF($S$17='AH 34 A+'!$D$1,VLOOKUP('MTM - Calculation (London)'!B6,'AH 34 A+'!$A$2:$G$16,4,FALSE),IF($S$17='AH 34 A+'!$E$1,VLOOKUP('MTM - Calculation (London)'!B6,'AH 34 A+'!$A$2:$G$16,5,FALSE),IF($S$17='AH 34 A+'!$F$1,VLOOKUP('MTM - Calculation (London)'!B6,'AH 34 A+'!$A$2:$G$16,6,FALSE),IF($S$17='AH 34 A+'!$G$1,VLOOKUP('MTM - Calculation (London)'!B6,'AH 34 A+'!$A$2:$G$16,7,FALSE),)))))))</f>
        <v>0</v>
      </c>
      <c r="E6" s="262">
        <f>IF(C6=" ",0,IF($S$18='Erect +'!$B$1,VLOOKUP('MTM - Calculation (London)'!B6,'Erect +'!$A$2:$D$16,2,FALSE),IF($S$18='Erect +'!$C$1,VLOOKUP('MTM - Calculation (London)'!B6,'Erect +'!$A$2:$D$16,3,FALSE),IF($S$18='Erect +'!$D$1,VLOOKUP('MTM - Calculation (London)'!B6,'Erect +'!$A$2:$D$16,4,FALSE),))))</f>
        <v>0</v>
      </c>
      <c r="F6" s="262">
        <f>IF(C6=" ",0,IF($S$19='Full Chest'!$B$1,VLOOKUP('MTM - Calculation (London)'!B6,'Full Chest'!$A$2:$F$16,2,FALSE),IF($S$19='Full Chest'!$C$1,VLOOKUP('MTM - Calculation (London)'!B6,'Full Chest'!$A$2:$F$16,3,FALSE),IF($S$19='Full Chest'!$D$1,VLOOKUP('MTM - Calculation (London)'!B6,'Full Chest'!$A$2:$F$16,4,FALSE),))))</f>
        <v>0</v>
      </c>
      <c r="G6" s="262">
        <f>IF(C6=" ",0,IF($S$20='Head For +'!$B$1,VLOOKUP('MTM - Calculation (London)'!B6,'Head For +'!$A$2:$E$16,2,FALSE),IF($S$20='Head For +'!$C$1,VLOOKUP('MTM - Calculation (London)'!B6,'Head For +'!$A$2:$E$16,3,FALSE),IF($S$20='Head For +'!$D$1,VLOOKUP('MTM - Calculation (London)'!B6,'Head For +'!$A$2:$E$16,4,FALSE),IF($S$20='Head For +'!$E$1,VLOOKUP('MTM - Calculation (London)'!B6,'Head For +'!$A$2:$E$16,5,FALSE),)))))</f>
        <v>0</v>
      </c>
      <c r="H6" s="262" t="b">
        <f>IF(C6=" ",0,IF($S$21='LOW-CLR +'!$B$1,VLOOKUP('MTM - Calculation (London)'!B6,'LOW-CLR +'!$A$2:$H$16,2,FALSE),IF($S$21='LOW-CLR +'!$C$1,VLOOKUP('MTM - Calculation (London)'!B6,'LOW-CLR +'!$A$2:$H$16,3,FALSE),IF($S$21='LOW-CLR +'!$D$1,VLOOKUP('MTM - Calculation (London)'!B6,'LOW-CLR +'!$A$2:$H$16,4,FALSE),IF($S$21='LOW-CLR +'!$E$1,VLOOKUP('MTM - Calculation (London)'!B6,'LOW-CLR +'!$A$2:$H$16,5,FALSE),IF($S$21='LOW-CLR +'!$F$1,VLOOKUP('MTM - Calculation (London)'!B6,'LOW-CLR +'!$A$2:$H$16,6,FALSE),IF($S$21='LOW-CLR +'!$G$1,VLOOKUP('MTM - Calculation (London)'!B6,'LOW-CLR +'!$A$2:$H$16,7,FALSE))))))))</f>
        <v>0</v>
      </c>
      <c r="I6" s="262">
        <f>IF(C6=" ",0,IF($S$22='P+AH+1 2'!$B$1,VLOOKUP('MTM - Calculation (London)'!B6,'P+AH+1 2'!$A$2:$D$16,2,FALSE),IF($S$22='P+AH+1 2'!$C$1,VLOOKUP('MTM - Calculation (London)'!B6,'P+AH+1 2'!$A$2:$D$16,3,FALSE),IF($S$22='P+AH+1 2'!$D$1,VLOOKUP('MTM - Calculation (London)'!B6,'P+AH+1 2'!$A$2:$D$16,4,FALSE),))))</f>
        <v>0</v>
      </c>
      <c r="J6" s="262"/>
      <c r="K6" s="263">
        <f t="shared" si="0"/>
        <v>32.75</v>
      </c>
      <c r="L6" s="242">
        <f>IF(OR(Sheet1!C26="",Sheet1!C26=" "),0,Sheet1!C26)</f>
        <v>0</v>
      </c>
      <c r="M6" s="264">
        <f t="shared" si="1"/>
        <v>0</v>
      </c>
      <c r="N6" s="265">
        <f>IF($M$8='12 Back'!$B$1,VLOOKUP('MTM - Calculation (London)'!B6,'12 Back'!$A$2:$BG$16,2,FALSE),IF($M$8='12 Back'!$C$1,VLOOKUP('MTM - Calculation (London)'!B6,'12 Back'!$A$2:$BG$16,3,FALSE),IF($M$8='12 Back'!$D$1,VLOOKUP('MTM - Calculation (London)'!B6,'12 Back'!$A$2:$BG$16,4,FALSE),IF($M$8='12 Back'!$E$1,VLOOKUP('MTM - Calculation (London)'!B6,'12 Back'!$A$2:$BG$16,5,FALSE),IF($M$8='12 Back'!$F$1,VLOOKUP('MTM - Calculation (London)'!B6,'12 Back'!$A$2:$BG$16,6,FALSE),IF($M$8='12 Back'!$G$1,VLOOKUP('MTM - Calculation (London)'!B6,'12 Back'!$A$2:$BG$16,7,FALSE),IF($M$8='12 Back'!$H$1,VLOOKUP('MTM - Calculation (London)'!B6,'12 Back'!$A$2:$BG$16,8,FALSE),IF($M$8='12 Back'!$I$1,VLOOKUP('MTM - Calculation (London)'!B6,'12 Back'!$A$2:$BG$16,9,FALSE),IF($M$8='12 Back'!$J$1,VLOOKUP('MTM - Calculation (London)'!B6,'12 Back'!$A$2:$BG$16,10,FALSE),IF($M$8='12 Back'!$K$1,VLOOKUP('MTM - Calculation (London)'!B6,'12 Back'!$A$2:$BG$16,11,FALSE),IF($M$8='12 Back'!$L$1,VLOOKUP('MTM - Calculation (London)'!B6,'12 Back'!$A$2:$BG$16,12,FALSE),IF($M$8='12 Back'!$M$1,VLOOKUP('MTM - Calculation (London)'!B6,'12 Back'!$A$2:$BG$16,13,FALSE),IF($M$8='12 Back'!$N$1,VLOOKUP('MTM - Calculation (London)'!B6,'12 Back'!$A$2:$BG$16,14,FALSE),IF($M$8='12 Back'!$O$1,VLOOKUP('MTM - Calculation (London)'!B6,'12 Back'!$A$2:$BG$16,15,FALSE),IF($M$8='12 Back'!$P$1,VLOOKUP('MTM - Calculation (London)'!B6,'12 Back'!$A$2:$BG$16,16,FALSE),IF($M$8='12 Back'!$Q$1,VLOOKUP('MTM - Calculation (London)'!B6,'12 Back'!$A$2:$BG$16,17,FALSE),IF($M$8='12 Back'!$R$1,VLOOKUP('MTM - Calculation (London)'!B6,'12 Back'!$A$2:$BG$16,18,FALSE),IF($M$8='12 Back'!$S$1,VLOOKUP('MTM - Calculation (London)'!B6,'12 Back'!$A$2:$BG$16,19,FALSE),IF($M$8='12 Back'!$T$1,VLOOKUP('MTM - Calculation (London)'!B6,'12 Back'!$A$2:$BG$16,20,FALSE),IF($M$8='12 Back'!$U$1,VLOOKUP('MTM - Calculation (London)'!B6,'12 Back'!$A$2:$BG$16,21,FALSE),IF($M$8='12 Back'!$V$1,VLOOKUP('MTM - Calculation (London)'!B6,'12 Back'!$A$2:$BG$16,22,FALSE),IF($M$8='12 Back'!$W$1,VLOOKUP('MTM - Calculation (London)'!B6,'12 Back'!$A$2:$BG$16,23,FALSE),IF($M$8='12 Back'!$X$1,VLOOKUP('MTM - Calculation (London)'!B6,'12 Back'!$A$2:$BG$16,24,FALSE),IF($M$8='12 Back'!$Y$1,VLOOKUP('MTM - Calculation (London)'!B6,'12 Back'!$A$2:$BG$16,25,FALSE),IF($M$8='12 Back'!$Z$1,VLOOKUP('MTM - Calculation (London)'!B6,'12 Back'!$A$2:$BG$16,26,FALSE),IF($M$8='12 Back'!$AA$1,VLOOKUP('MTM - Calculation (London)'!B6,'12 Back'!$A$2:$BG$16,27,FALSE),IF($M$8='12 Back'!$AB$1,VLOOKUP('MTM - Calculation (London)'!B6,'12 Back'!$A$2:$BG$16,28,FALSE),IF($M$8='12 Back'!$AC$1,VLOOKUP('MTM - Calculation (London)'!B6,'12 Back'!$A$2:$BG$16,29,FALSE),IF($M$8='12 Back'!$AD$1,VLOOKUP('MTM - Calculation (London)'!B6,'12 Back'!$A$2:$BG$16,30,FALSE),IF($M$8='12 Back'!$AE$1,VLOOKUP('MTM - Calculation (London)'!B6,'12 Back'!$A$2:$BG$16,31,FALSE),IF($M$8='12 Back'!$AF$1,VLOOKUP('MTM - Calculation (London)'!B6,'12 Back'!$A$2:$BG$16,32,FALSE),IF($M$8='12 Back'!$AG$1,VLOOKUP('MTM - Calculation (London)'!B6,'12 Back'!$A$2:$BG$16,33,FALSE),IF($M$8='12 Back'!$AH$1,VLOOKUP('MTM - Calculation (London)'!B6,'12 Back'!$A$2:$BG$16,34,FALSE),IF($M$8='12 Back'!$AI$1,VLOOKUP('MTM - Calculation (London)'!B6,'12 Back'!$A$2:$BG$16,35,FALSE),IF($M$8='12 Back'!$AJ$1,VLOOKUP('MTM - Calculation (London)'!B6,'12 Back'!$A$2:$BG$16,36,FALSE),IF($M$8='12 Back'!$AK$1,VLOOKUP('MTM - Calculation (London)'!B6,'12 Back'!$A$2:$BG$16,37,FALSE),IF($M$8='12 Back'!$AL$1,VLOOKUP('MTM - Calculation (London)'!B6,'12 Back'!$A$2:$BG$16,38,FALSE),IF($M$8='12 Back'!$AM$1,VLOOKUP('MTM - Calculation (London)'!B6,'12 Back'!$A$2:$BG$16,39,FALSE),IF($M$8='12 Back'!$AN$1,VLOOKUP('MTM - Calculation (London)'!B6,'12 Back'!$A$2:$BG$16,40,FALSE),IF($M$8='12 Back'!$AO$1,VLOOKUP('MTM - Calculation (London)'!B6,'12 Back'!$A$2:$BG$16,41,FALSE),IF($M$8='12 Back'!$AP$1,VLOOKUP('MTM - Calculation (London)'!B6,'12 Back'!$A$2:$BG$16,42,FALSE),IF($M$8='12 Back'!$AQ$1,VLOOKUP('MTM - Calculation (London)'!B6,'12 Back'!$A$2:$BG$16,43,FALSE),IF($M$8='12 Back'!$AR$1,VLOOKUP('MTM - Calculation (London)'!B6,'12 Back'!$A$2:$BG$16,44,FALSE),IF($M$8='12 Back'!$AS$1,VLOOKUP('MTM - Calculation (London)'!B6,'12 Back'!$A$2:$BG$16,45,FALSE),IF($M$8='12 Back'!$AT$1,VLOOKUP('MTM - Calculation (London)'!B6,'12 Back'!$A$2:$BG$16,46,FALSE),IF($M$8='12 Back'!$AU$1,VLOOKUP('MTM - Calculation (London)'!B6,'12 Back'!$A$2:$BG$16,47,FALSE),IF($M$8='12 Back'!$AV$1,VLOOKUP('MTM - Calculation (London)'!B6,'12 Back'!$A$2:$BG$16,48,FALSE),IF($M$8='12 Back'!$AW$1,VLOOKUP('MTM - Calculation (London)'!B6,'12 Back'!$A$2:$BG$16,49,FALSE),IF($M$8='12 Back'!$AX$1,VLOOKUP('MTM - Calculation (London)'!B6,'12 Back'!$A$2:$BG$16,50,FALSE),IF($M$8='12 Back'!$AY$1,VLOOKUP('MTM - Calculation (London)'!B6,'12 Back'!$A$2:$BG$16,51,FALSE),IF($M$8='12 Back'!$AZ$1,VLOOKUP('MTM - Calculation (London)'!B6,'12 Back'!$A$2:$BG$16,52,FALSE),IF($M$8='12 Back'!$BA$1,VLOOKUP('MTM - Calculation (London)'!B6,'12 Back'!$A$2:$BG$16,53,FALSE),IF($M$8='12 Back'!$BB$1,VLOOKUP('MTM - Calculation (London)'!B6,'12 Back'!$A$2:$BG$16,54,FALSE),IF($M$8='12 Back'!$BC$1,VLOOKUP('MTM - Calculation (London)'!B6,'12 Back'!$A$2:$BG$16,55,FALSE),IF($M$8='12 Back'!$BD$1,VLOOKUP('MTM - Calculation (London)'!B6,'12 Back'!$A$2:$BG$16,56,FALSE),IF($M$8='12 Back'!$BE$1,VLOOKUP('MTM - Calculation (London)'!B6,'12 Back'!$A$2:$BG$16,57,FALSE),IF($M$8='12 Back'!$BF$1,VLOOKUP('MTM - Calculation (London)'!B6,'12 Back'!$A$2:$BG$16,58,FALSE),IF($M$8='12 Back'!$BG$1,VLOOKUP('MTM - Calculation (London)'!B6,'12 Back'!$A$2:$BG$16,59,FALSE),))))))))))))))))))))))))))))))))))))))))))))))))))))))))))</f>
        <v>0</v>
      </c>
      <c r="O6" s="265">
        <f>IF($M$3='Half Grith'!$B$1,VLOOKUP('MTM - Calculation (London)'!B6,'Half Grith'!$A$2:$BN$16,2,FALSE),IF($M$3='Half Grith'!$C$1,VLOOKUP('MTM - Calculation (London)'!B6,'Half Grith'!$A$2:$BN$16,3,FALSE),IF($M$3='Half Grith'!$D$1,VLOOKUP('MTM - Calculation (London)'!B6,'Half Grith'!$A$2:$BN$16,4,FALSE),IF($M$3='Half Grith'!$E$1,VLOOKUP('MTM - Calculation (London)'!B6,'Half Grith'!$A$2:$BN$16,5,FALSE),IF($M$3='Half Grith'!$F$1,VLOOKUP('MTM - Calculation (London)'!B6,'Half Grith'!$A$2:$BN$16,6,FALSE),IF($M$3='Half Grith'!$G$1,VLOOKUP('MTM - Calculation (London)'!B6,'Half Grith'!$A$2:$BN$16,7,FALSE),IF($M$3='Half Grith'!$H$1,VLOOKUP('MTM - Calculation (London)'!B6,'Half Grith'!$A$2:$BN$16,8,FALSE),IF($M$3='Half Grith'!$I$1,VLOOKUP('MTM - Calculation (London)'!B6,'Half Grith'!$A$2:$BN$16,9,FALSE),IF($M$3='Half Grith'!$J$1,VLOOKUP('MTM - Calculation (London)'!B6,'Half Grith'!$A$2:$BN$16,10,FALSE),IF($M$3='Half Grith'!$K$1,VLOOKUP('MTM - Calculation (London)'!B6,'Half Grith'!$A$2:$BN$16,11,FALSE),IF($M$3='Half Grith'!$L$1,VLOOKUP('MTM - Calculation (London)'!B6,'Half Grith'!$A$2:$BN$16,12,FALSE),IF($M$3='Half Grith'!$M$1,VLOOKUP('MTM - Calculation (London)'!B6,'Half Grith'!$A$2:$BN$16,13,FALSE),IF($M$3='Half Grith'!$N$1,VLOOKUP('MTM - Calculation (London)'!B6,'Half Grith'!$A$2:$BN$16,14,FALSE),IF($M$3='Half Grith'!$O$1,VLOOKUP('MTM - Calculation (London)'!B6,'Half Grith'!$A$2:$BN$16,15,FALSE),IF($M$3='Half Grith'!$P$1,VLOOKUP('MTM - Calculation (London)'!B6,'Half Grith'!$A$2:$BN$16,16,FALSE),IF($M$3='Half Grith'!$Q$1,VLOOKUP('MTM - Calculation (London)'!B6,'Half Grith'!$A$2:$BN$16,17,FALSE),IF($M$3='Half Grith'!$R$1,VLOOKUP('MTM - Calculation (London)'!B6,'Half Grith'!$A$2:$BN$16,18,FALSE),IF($M$3='Half Grith'!$S$1,VLOOKUP('MTM - Calculation (London)'!B6,'Half Grith'!$A$2:$BN$16,19,FALSE),IF($M$3='Half Grith'!$T$1,VLOOKUP('MTM - Calculation (London)'!B6,'Half Grith'!$A$2:$BN$16,20,FALSE),IF($M$3='Half Grith'!$U$1,VLOOKUP('MTM - Calculation (London)'!B6,'Half Grith'!$A$2:$BN$16,21,FALSE),IF($M$3='Half Grith'!$V$1,VLOOKUP('MTM - Calculation (London)'!B6,'Half Grith'!$A$2:$BN$16,22,FALSE),IF($M$3='Half Grith'!$W$1,VLOOKUP('MTM - Calculation (London)'!B6,'Half Grith'!$A$2:$BN$16,23,FALSE),IF($M$3='Half Grith'!$X$1,VLOOKUP('MTM - Calculation (London)'!B6,'Half Grith'!$A$2:$BN$16,24,FALSE),IF($M$3='Half Grith'!$Y$1,VLOOKUP('MTM - Calculation (London)'!B6,'Half Grith'!$A$2:$BN$16,25,FALSE),IF($M$3='Half Grith'!$Z$1,VLOOKUP('MTM - Calculation (London)'!B6,'Half Grith'!$A$2:$BN$16,26,FALSE),IF($M$3='Half Grith'!$AA$1,VLOOKUP('MTM - Calculation (London)'!B6,'Half Grith'!$A$2:$BN$16,27,FALSE),IF($M$3='Half Grith'!$AB$1,VLOOKUP('MTM - Calculation (London)'!B6,'Half Grith'!$A$2:$BN$16,28,FALSE),IF($M$3='Half Grith'!$AC$1,VLOOKUP('MTM - Calculation (London)'!B6,'Half Grith'!$A$2:$BN$16,29,FALSE),IF($M$3='Half Grith'!$AD$1,VLOOKUP('MTM - Calculation (London)'!B6,'Half Grith'!$A$2:$BN$16,30,FALSE),IF($M$3='Half Grith'!$AE$1,VLOOKUP('MTM - Calculation (London)'!B6,'Half Grith'!$A$2:$BN$16,31,FALSE),IF($M$3='Half Grith'!$AF$1,VLOOKUP('MTM - Calculation (London)'!B6,'Half Grith'!$A$2:$BN$16,32,FALSE),IF($M$3='Half Grith'!$AG$1,VLOOKUP('MTM - Calculation (London)'!B6,'Half Grith'!$A$2:$BN$16,33,FALSE),IF($M$3='Half Grith'!$AH$1,VLOOKUP('MTM - Calculation (London)'!B6,'Half Grith'!$A$2:$BN$16,34,FALSE),IF($M$3='Half Grith'!$AI$1,VLOOKUP('MTM - Calculation (London)'!B6,'Half Grith'!$A$2:$BN$16,35,FALSE),IF($M$3='Half Grith'!$AJ$1,VLOOKUP('MTM - Calculation (London)'!B6,'Half Grith'!$A$2:$BN$16,36,FALSE),IF($M$3='Half Grith'!$AK$1,VLOOKUP('MTM - Calculation (London)'!B6,'Half Grith'!$A$2:$BN$16,37,FALSE),IF($M$3='Half Grith'!$AL$1,VLOOKUP('MTM - Calculation (London)'!B6,'Half Grith'!$A$2:$BN$16,38,FALSE),IF($M$3='Half Grith'!$AM$1,VLOOKUP('MTM - Calculation (London)'!B6,'Half Grith'!$A$2:$BN$16,39,FALSE),IF($M$3='Half Grith'!$AN$1,VLOOKUP('MTM - Calculation (London)'!B6,'Half Grith'!$A$2:$BN$16,40,FALSE),IF($M$3='Half Grith'!$AO$1,VLOOKUP('MTM - Calculation (London)'!B6,'Half Grith'!$A$2:$BN$16,41,FALSE),IF($M$3='Half Grith'!$AP$1,VLOOKUP('MTM - Calculation (London)'!B6,'Half Grith'!$A$2:$BN$16,42,FALSE),IF($M$3='Half Grith'!$AQ$1,VLOOKUP('MTM - Calculation (London)'!B6,'Half Grith'!$A$2:$BN$16,43,FALSE),IF($M$3='Half Grith'!$AR$1,VLOOKUP('MTM - Calculation (London)'!B6,'Half Grith'!$A$2:$BN$16,44,FALSE),IF($M$3='Half Grith'!$AS$1,VLOOKUP('MTM - Calculation (London)'!B6,'Half Grith'!$A$2:$BN$16,45,FALSE),IF($M$3='Half Grith'!$AT$1,VLOOKUP('MTM - Calculation (London)'!B6,'Half Grith'!$A$2:$BN$16,46,FALSE),IF($M$3='Half Grith'!$AU$1,VLOOKUP('MTM - Calculation (London)'!B6,'Half Grith'!$A$2:$BN$16,47,FALSE),IF($M$3='Half Grith'!$AV$1,VLOOKUP('MTM - Calculation (London)'!B6,'Half Grith'!$A$2:$BN$16,48,FALSE),IF($M$3='Half Grith'!$AW$1,VLOOKUP('MTM - Calculation (London)'!B6,'Half Grith'!$A$2:$BN$16,49,FALSE),IF($M$3='Half Grith'!$AX$1,VLOOKUP('MTM - Calculation (London)'!B6,'Half Grith'!$A$2:$BN$16,50,FALSE),IF($M$3='Half Grith'!$AY$1,VLOOKUP('MTM - Calculation (London)'!B6,'Half Grith'!$A$2:$BN$16,51,FALSE),IF($M$3='Half Grith'!$AZ$1,VLOOKUP('MTM - Calculation (London)'!B6,'Half Grith'!$A$2:$BN$16,52,FALSE),IF($M$3='Half Grith'!$BA$1,VLOOKUP('MTM - Calculation (London)'!B6,'Half Grith'!$A$2:$BN$16,53,FALSE),IF($M$3='Half Grith'!$BB$1,VLOOKUP('MTM - Calculation (London)'!B6,'Half Grith'!$A$2:$BN$16,54,FALSE),IF($M$3='Half Grith'!$BC$1,VLOOKUP('MTM - Calculation (London)'!B6,'Half Grith'!$A$2:$BN$16,55,FALSE),IF($M$3='Half Grith'!$BD$1,VLOOKUP('MTM - Calculation (London)'!B6,'Half Grith'!$A$2:$BN$16,56,FALSE),IF($M$3='Half Grith'!$BE$1,VLOOKUP('MTM - Calculation (London)'!B6,'Half Grith'!$A$2:$BN$16,57,FALSE),IF($M$3='Half Grith'!$BF$1,VLOOKUP('MTM - Calculation (London)'!B6,'Half Grith'!$A$2:$BN$16,58,FALSE),IF($M$3='Half Grith'!$BG$1,VLOOKUP('MTM - Calculation (London)'!B6,'Half Grith'!$A$2:$BN$16,59,FALSE),IF($M$3='Half Grith'!$BH$1,VLOOKUP('MTM - Calculation (London)'!B6,'Half Grith'!$A$2:$BN$16,60,FALSE),IF($M$3='Half Grith'!$BI$1,VLOOKUP('MTM - Calculation (London)'!B6,'Half Grith'!$A$2:$BN$16,61,FALSE),IF($M$3='Half Grith'!$BJ$1,VLOOKUP('MTM - Calculation (London)'!B6,'Half Grith'!$A$2:$BN$16,62,FALSE),IF($M$3='Half Grith'!$BK$1,VLOOKUP('MTM - Calculation (London)'!B6,'Half Grith'!$A$2:$BN$16,63,FALSE),IF($M$3='Half Grith'!$BL$1,VLOOKUP('MTM - Calculation (London)'!B6,'Half Grith'!$A$2:$BN$16,64,FALSE),IF($M$3='Half Grith'!$BM$1,VLOOKUP('MTM - Calculation (London)'!B6,'Half Grith'!$A$2:$BN$16,65,FALSE),))))))))))))))))))))))))))))))))))))))))))))))))))))))))))))))))</f>
        <v>0</v>
      </c>
      <c r="P6" s="265">
        <f>IF($M$4=SEAT!$B$1,VLOOKUP('MTM - Calculation (London)'!B6,SEAT!$A$2:$AY$16,2,FALSE),IF($M$4=SEAT!$C$1,VLOOKUP('MTM - Calculation (London)'!B6,SEAT!$A$2:$AY$16,3,FALSE),IF($M$4=SEAT!$D$1,VLOOKUP('MTM - Calculation (London)'!B6,SEAT!$A$2:$AY$16,4,FALSE),IF($M$4=SEAT!$E$1,VLOOKUP('MTM - Calculation (London)'!B6,SEAT!$A$2:$AY$16,5,FALSE),IF($M$4=SEAT!$F$1,VLOOKUP('MTM - Calculation (London)'!B6,SEAT!$A$2:$AY$16,6,FALSE),IF($M$4=SEAT!$G$1,VLOOKUP('MTM - Calculation (London)'!B6,SEAT!$A$2:$AY$16,7,FALSE),IF($M$4=SEAT!$H$1,VLOOKUP('MTM - Calculation (London)'!B6,SEAT!$A$2:$AY$16,8,FALSE),IF($M$4=SEAT!$I$1,VLOOKUP('MTM - Calculation (London)'!B6,SEAT!$A$2:$AY$16,9,FALSE),IF($M$4=SEAT!$J$1,VLOOKUP('MTM - Calculation (London)'!B6,SEAT!$A$2:$AY$16,10,FALSE),IF($M$4=SEAT!$K$1,VLOOKUP('MTM - Calculation (London)'!B6,SEAT!$A$2:$AY$16,11,FALSE),IF($M$4=SEAT!$L$1,VLOOKUP('MTM - Calculation (London)'!B6,SEAT!$A$2:$AY$16,12,FALSE),IF($M$4=SEAT!$M$1,VLOOKUP('MTM - Calculation (London)'!B6,SEAT!$A$2:$AY$16,13,FALSE),IF($M$4=SEAT!$N$1,VLOOKUP('MTM - Calculation (London)'!B6,SEAT!$A$2:$AY$16,14,FALSE),IF($M$4=SEAT!$O$1,VLOOKUP('MTM - Calculation (London)'!B6,SEAT!$A$2:$AY$16,15,FALSE),IF($M$4=SEAT!$P$1,VLOOKUP('MTM - Calculation (London)'!B6,SEAT!$A$2:$AY$16,16,FALSE),IF($M$4=SEAT!$Q$1,VLOOKUP('MTM - Calculation (London)'!B6,SEAT!$A$2:$AY$16,17,FALSE),IF($M$4=SEAT!$R$1,VLOOKUP('MTM - Calculation (London)'!B6,SEAT!$A$2:$AY$16,18,FALSE),IF($M$4=SEAT!$S$1,VLOOKUP('MTM - Calculation (London)'!B6,SEAT!$A$2:$AY$16,19,FALSE),IF($M$4=SEAT!$T$1,VLOOKUP('MTM - Calculation (London)'!B6,SEAT!$A$2:$AY$16,20,FALSE),IF($M$4=SEAT!$U$1,VLOOKUP('MTM - Calculation (London)'!B6,SEAT!$A$2:$AY$16,21,FALSE),IF($M$4=SEAT!$V$1,VLOOKUP('MTM - Calculation (London)'!B6,SEAT!$A$2:$AY$16,22,FALSE),IF($M$4=SEAT!$W$1,VLOOKUP('MTM - Calculation (London)'!B6,SEAT!$A$2:$AY$16,23,FALSE),IF($M$4=SEAT!$X$1,VLOOKUP('MTM - Calculation (London)'!B6,SEAT!$A$2:$AY$16,24,FALSE),IF($M$4=SEAT!$Y$1,VLOOKUP('MTM - Calculation (London)'!B6,SEAT!$A$2:$AY$16,25,FALSE),IF($M$4=SEAT!$Z$1,VLOOKUP('MTM - Calculation (London)'!B6,SEAT!$A$2:$AY$16,26,FALSE),IF($M$4=SEAT!$AA$1,VLOOKUP('MTM - Calculation (London)'!B6,SEAT!$A$2:$AY$16,27,FALSE),IF($M$4=SEAT!$AB$1,VLOOKUP('MTM - Calculation (London)'!B6,SEAT!$A$2:$AY$16,28,FALSE),IF($M$4=SEAT!$AC$1,VLOOKUP('MTM - Calculation (London)'!B6,SEAT!$A$2:$AY$16,29,FALSE),IF($M$4=SEAT!$AD$1,VLOOKUP('MTM - Calculation (London)'!B6,SEAT!$A$2:$AY$16,30,FALSE),IF($M$4=SEAT!$AE$1,VLOOKUP('MTM - Calculation (London)'!B6,SEAT!$A$2:$AY$16,31,FALSE),IF($M$4=SEAT!$AF$1,VLOOKUP('MTM - Calculation (London)'!B6,SEAT!$A$2:$AY$16,32,FALSE),IF($M$4=SEAT!$AG$1,VLOOKUP('MTM - Calculation (London)'!B6,SEAT!$A$2:$AY$16,33,FALSE),IF($M$4=SEAT!$AH$1,VLOOKUP('MTM - Calculation (London)'!B6,SEAT!$A$2:$AY$16,34,FALSE),IF($M$4=SEAT!$AI$1,VLOOKUP('MTM - Calculation (London)'!B6,SEAT!$A$2:$AY$16,35,FALSE),IF($M$4=SEAT!$AJ$1,VLOOKUP('MTM - Calculation (London)'!B6,SEAT!$A$2:$AY$16,36,FALSE),IF($M$4=SEAT!$AK$1,VLOOKUP('MTM - Calculation (London)'!B6,SEAT!$A$2:$AY$16,37,FALSE),IF($M$4=SEAT!$AL$1,VLOOKUP('MTM - Calculation (London)'!B6,SEAT!$A$2:$AY$16,38,FALSE),IF($M$4=SEAT!$AM$1,VLOOKUP('MTM - Calculation (London)'!B6,SEAT!$A$2:$AY$16,39,FALSE),IF($M$4=SEAT!$AN$1,VLOOKUP('MTM - Calculation (London)'!B6,SEAT!$A$2:$AY$16,40,FALSE),IF($M$4=SEAT!$AO$1,VLOOKUP('MTM - Calculation (London)'!B6,SEAT!$A$2:$AY$16,41,FALSE),IF($M$4=SEAT!$AP$1,VLOOKUP('MTM - Calculation (London)'!B6,SEAT!$A$2:$AY$16,42,FALSE),IF($M$4=SEAT!$AQ$1,VLOOKUP('MTM - Calculation (London)'!B6,SEAT!$A$2:$AY$16,43,FALSE),IF($M$4=SEAT!$AR$1,VLOOKUP('MTM - Calculation (London)'!B6,SEAT!$A$2:$AY$16,44,FALSE),IF($M$4=SEAT!$AS$1,VLOOKUP('MTM - Calculation (London)'!B6,SEAT!$A$2:$AY$16,45,FALSE),IF($M$4=SEAT!$AT$1,VLOOKUP('MTM - Calculation (London)'!B6,SEAT!$A$2:$AY$16,46,FALSE),IF($M$4=SEAT!$AU$1,VLOOKUP('MTM - Calculation (London)'!B6,SEAT!$A$2:$AY$16,47,FALSE),IF($M$4=SEAT!$AV$1,VLOOKUP('MTM - Calculation (London)'!B6,SEAT!$A$2:$AY$16,48,FALSE),IF($M$4=SEAT!$AW$1,VLOOKUP('MTM - Calculation (London)'!B6,SEAT!$A$2:$AY$16,49,FALSE),IF($M$4=SEAT!$AX$1,VLOOKUP('MTM - Calculation (London)'!B6,SEAT!$A$2:$AY$16,50,FALSE),IF($M$4=SEAT!$AY$1,VLOOKUP('MTM - Calculation (London)'!B6,SEAT!$A$2:$AY$16,51,FALSE),))))))))))))))))))))))))))))))))))))))))))))))))))</f>
        <v>0</v>
      </c>
      <c r="Q6" s="265">
        <f>IF($M$5='4LEN'!$B$1,VLOOKUP('MTM - Calculation (London)'!B6,'4LEN'!$A$2:$BM$16,2,FALSE),IF($M$5='4LEN'!$C$1,VLOOKUP('MTM - Calculation (London)'!B6,'4LEN'!$A$2:$BM$16,3,FALSE),IF($M$5='4LEN'!$D$1,VLOOKUP('MTM - Calculation (London)'!B6,'4LEN'!$A$2:$BM$16,4,FALSE),IF($M$5='4LEN'!$E$1,VLOOKUP('MTM - Calculation (London)'!B6,'4LEN'!$A$2:$BM$16,5,FALSE),IF($M$5='4LEN'!$F$1,VLOOKUP('MTM - Calculation (London)'!B6,'4LEN'!$A$2:$BM$16,6,FALSE),IF($M$5='4LEN'!$G$1,VLOOKUP('MTM - Calculation (London)'!B6,'4LEN'!$A$2:$BM$16,7,FALSE),IF($M$5='4LEN'!$H$1,VLOOKUP('MTM - Calculation (London)'!B6,'4LEN'!$A$2:$BM$16,8,FALSE),IF($M$5='4LEN'!$I$1,VLOOKUP('MTM - Calculation (London)'!B6,'4LEN'!$A$2:$BM$16,9,FALSE),IF($M$5='4LEN'!$J$1,VLOOKUP('MTM - Calculation (London)'!B6,'4LEN'!$A$2:$BM$16,10,FALSE),IF($M$5='4LEN'!$K$1,VLOOKUP('MTM - Calculation (London)'!B6,'4LEN'!$A$2:$BM$16,11,FALSE),IF($M$5='4LEN'!$L$1,VLOOKUP('MTM - Calculation (London)'!B6,'4LEN'!$A$2:$BM$16,12,FALSE),IF($M$5='4LEN'!$M$1,VLOOKUP('MTM - Calculation (London)'!B6,'4LEN'!$A$2:$BM$16,13,FALSE),IF($M$5='4LEN'!$N$1,VLOOKUP('MTM - Calculation (London)'!B6,'4LEN'!$A$2:$BM$16,14,FALSE),IF($M$5='4LEN'!$O$1,VLOOKUP('MTM - Calculation (London)'!B6,'4LEN'!$A$2:$BM$16,15,FALSE),IF($M$5='4LEN'!$P$1,VLOOKUP('MTM - Calculation (London)'!B6,'4LEN'!$A$2:$BM$16,16,FALSE),IF($M$5='4LEN'!$Q$1,VLOOKUP('MTM - Calculation (London)'!B6,'4LEN'!$A$2:$BM$16,17,FALSE),IF($M$5='4LEN'!$R$1,VLOOKUP('MTM - Calculation (London)'!B6,'4LEN'!$A$2:$BM$16,18,FALSE),IF($M$5='4LEN'!$S$1,VLOOKUP('MTM - Calculation (London)'!B6,'4LEN'!$A$2:$BM$16,19,FALSE),IF($M$5='4LEN'!$T$1,VLOOKUP('MTM - Calculation (London)'!B6,'4LEN'!$A$2:$BM$16,20,FALSE),IF($M$5='4LEN'!$U$1,VLOOKUP('MTM - Calculation (London)'!B6,'4LEN'!$A$2:$BM$16,21,FALSE),IF($M$5='4LEN'!$V$1,VLOOKUP('MTM - Calculation (London)'!B6,'4LEN'!$A$2:$BM$16,22,FALSE),IF($M$5='4LEN'!$W$1,VLOOKUP('MTM - Calculation (London)'!B6,'4LEN'!$A$2:$BM$16,23,FALSE),IF($M$5='4LEN'!$X$1,VLOOKUP('MTM - Calculation (London)'!B6,'4LEN'!$A$2:$BM$16,24,FALSE),IF($M$5='4LEN'!$Y$1,VLOOKUP('MTM - Calculation (London)'!B6,'4LEN'!$A$2:$BM$16,25,FALSE),IF($M$5='4LEN'!$Z$1,VLOOKUP('MTM - Calculation (London)'!B6,'4LEN'!$A$2:$BM$16,26,FALSE),IF($M$5='4LEN'!$AA$1,VLOOKUP('MTM - Calculation (London)'!B6,'4LEN'!$A$2:$BM$16,27,FALSE),IF($M$5='4LEN'!$AB$1,VLOOKUP('MTM - Calculation (London)'!B6,'4LEN'!$A$2:$BM$16,28,FALSE),IF($M$5='4LEN'!$AC$1,VLOOKUP('MTM - Calculation (London)'!B6,'4LEN'!$A$2:$BM$16,29,FALSE),IF($M$5='4LEN'!$AD$1,VLOOKUP('MTM - Calculation (London)'!B6,'4LEN'!$A$2:$BM$16,30,FALSE),IF($M$5='4LEN'!$AE$1,VLOOKUP('MTM - Calculation (London)'!B6,'4LEN'!$A$2:$BM$16,31,FALSE),IF($M$5='4LEN'!$AF$1,VLOOKUP('MTM - Calculation (London)'!B6,'4LEN'!$A$2:$BM$16,32,FALSE),IF($M$5='4LEN'!$AG$1,VLOOKUP('MTM - Calculation (London)'!B6,'4LEN'!$A$2:$BM$16,33,FALSE),IF($M$5='4LEN'!$AH$1,VLOOKUP('MTM - Calculation (London)'!B6,'4LEN'!$A$2:$BM$16,34,FALSE),IF($M$5='4LEN'!$AI$1,VLOOKUP('MTM - Calculation (London)'!B6,'4LEN'!$A$2:$BM$16,35,FALSE),IF($M$5='4LEN'!$AJ$1,VLOOKUP('MTM - Calculation (London)'!B6,'4LEN'!$A$2:$BM$16,36,FALSE),IF($M$5='4LEN'!$AK$1,VLOOKUP('MTM - Calculation (London)'!B6,'4LEN'!$A$2:$BM$16,37,FALSE),IF($M$5='4LEN'!$AL$1,VLOOKUP('MTM - Calculation (London)'!B6,'4LEN'!$A$2:$BM$16,38,FALSE),IF($M$5='4LEN'!$AM$1,VLOOKUP('MTM - Calculation (London)'!B6,'4LEN'!$A$2:$BM$16,39,FALSE),IF($M$5='4LEN'!$AN$1,VLOOKUP('MTM - Calculation (London)'!B6,'4LEN'!$A$2:$BM$16,40,FALSE),IF($M$5='4LEN'!$AO$1,VLOOKUP('MTM - Calculation (London)'!B6,'4LEN'!$A$2:$BM$16,41,FALSE),IF($M$5='4LEN'!$AP$1,VLOOKUP('MTM - Calculation (London)'!B6,'4LEN'!$A$2:$BM$16,42,FALSE),IF($M$5='4LEN'!$AQ$1,VLOOKUP('MTM - Calculation (London)'!B6,'4LEN'!$A$2:$BM$16,43,FALSE),IF($M$5='4LEN'!$AR$1,VLOOKUP('MTM - Calculation (London)'!B6,'4LEN'!$A$2:$BM$16,44,FALSE),IF($M$5='4LEN'!$AS$1,VLOOKUP('MTM - Calculation (London)'!B6,'4LEN'!$A$2:$BM$16,45,FALSE),IF($M$5='4LEN'!$AT$1,VLOOKUP('MTM - Calculation (London)'!B6,'4LEN'!$A$2:$BM$16,46,FALSE),IF($M$5='4LEN'!$AU$1,VLOOKUP('MTM - Calculation (London)'!B6,'4LEN'!$A$2:$BM$16,47,FALSE),IF($M$5='4LEN'!$AV$1,VLOOKUP('MTM - Calculation (London)'!B6,'4LEN'!$A$2:$BM$16,48,FALSE),IF($M$5='4LEN'!$AW$1,VLOOKUP('MTM - Calculation (London)'!B6,'4LEN'!$A$2:$BM$16,49,FALSE),IF($M$5='4LEN'!$AX$1,VLOOKUP('MTM - Calculation (London)'!B6,'4LEN'!$A$2:$BM$16,50,FALSE),IF($M$5='4LEN'!$AY$1,VLOOKUP('MTM - Calculation (London)'!B6,'4LEN'!$A$2:$BM$16,51,FALSE),IF($M$5='4LEN'!$AZ$1,VLOOKUP('MTM - Calculation (London)'!B6,'4LEN'!$A$2:$BM$16,52,FALSE),IF($M$5='4LEN'!$BA$1,VLOOKUP('MTM - Calculation (London)'!B6,'4LEN'!$A$2:$BM$16,53,FALSE),IF($M$5='4LEN'!$BB$1,VLOOKUP('MTM - Calculation (London)'!B6,'4LEN'!$A$2:$BM$16,54,FALSE),IF($M$5='4LEN'!$BC$1,VLOOKUP('MTM - Calculation (London)'!B6,'4LEN'!$A$2:$BM$16,55,FALSE),IF($M$5='4LEN'!$BD$1,VLOOKUP('MTM - Calculation (London)'!B6,'4LEN'!$A$2:$BM$16,56,FALSE),IF($M$5='4LEN'!$BE$1,VLOOKUP('MTM - Calculation (London)'!B6,'4LEN'!$A$2:$BM$16,57,FALSE),IF($M$5='4LEN'!$BF$1,VLOOKUP('MTM - Calculation (London)'!B6,'4LEN'!$A$2:$BM$16,58,FALSE),IF($M$5='4LEN'!$BG$1,VLOOKUP('MTM - Calculation (London)'!B6,'4LEN'!$A$2:$BM$16,59,FALSE),IF($M$5='4LEN'!$BH$1,VLOOKUP('MTM - Calculation (London)'!B6,'4LEN'!$A$2:$BM$16,60,FALSE),IF($M$5='4LEN'!$BI$1,VLOOKUP('MTM - Calculation (London)'!B6,'4LEN'!$A$2:$BL$16,61,FALSE),IF($M$5='4LEN'!$BJ$1,VLOOKUP('MTM - Calculation (London)'!B6,'4LEN'!$A$2:$BM$16,62,FALSE),IF($M$5='4LEN'!$BK$1,VLOOKUP('MTM - Calculation (London)'!B6,'4LEN'!$A$2:$BM$16,63,FALSE),IF($M$5='4LEN'!$BL$1,VLOOKUP('MTM - Calculation (London)'!B6,'4LEN'!$A$2:$BM$16,64,FALSE),IF($M$5='4LEN'!$BM$1,VLOOKUP('MTM - Calculation (London)'!B6,'4LEN'!$A$2:$BM$16,65,FALSE),))))))))))))))))))))))))))))))))))))))))))))))))))))))))))))))))</f>
        <v>-1.625</v>
      </c>
      <c r="R6" s="265">
        <f>IF($M$5='15VENT'!$B$1,VLOOKUP('MTM - Calculation (London)'!B6,'15VENT'!$A$2:$BM$16,2,FALSE),IF($M$5='15VENT'!$C$1,VLOOKUP('MTM - Calculation (London)'!B6,'15VENT'!$A$2:$BM$16,3,FALSE),IF($M$5='15VENT'!$D$1,VLOOKUP('MTM - Calculation (London)'!B6,'15VENT'!$A$2:$BM$16,4,FALSE),IF($M$5='15VENT'!$E$1,VLOOKUP('MTM - Calculation (London)'!B6,'15VENT'!$A$2:$BM$16,5,FALSE),IF($M$5='15VENT'!$F$1,VLOOKUP('MTM - Calculation (London)'!B6,'15VENT'!$A$2:$BM$16,6,FALSE),IF($M$5='15VENT'!$G$1,VLOOKUP('MTM - Calculation (London)'!B6,'15VENT'!$A$2:$BM$16,7,FALSE),IF($M$5='15VENT'!$H$1,VLOOKUP('MTM - Calculation (London)'!B6,'15VENT'!$A$2:$BM$16,8,FALSE),IF($M$5='15VENT'!$I$1,VLOOKUP('MTM - Calculation (London)'!B6,'15VENT'!$A$2:$BM$16,9,FALSE),IF($M$5='15VENT'!$J$1,VLOOKUP('MTM - Calculation (London)'!B6,'15VENT'!$A$2:$BM$16,10,FALSE),IF($M$5='15VENT'!$K$1,VLOOKUP('MTM - Calculation (London)'!B6,'15VENT'!$A$2:$BM$16,11,FALSE),IF($M$5='15VENT'!$L$1,VLOOKUP('MTM - Calculation (London)'!B6,'15VENT'!$A$2:$BM$16,12,FALSE),IF($M$5='15VENT'!$M$1,VLOOKUP('MTM - Calculation (London)'!B6,'15VENT'!$A$2:$BM$16,13,FALSE),IF($M$5='15VENT'!$N$1,VLOOKUP('MTM - Calculation (London)'!B6,'15VENT'!$A$2:$BM$16,14,FALSE),IF($M$5='15VENT'!$O$1,VLOOKUP('MTM - Calculation (London)'!B6,'15VENT'!$A$2:$BM$16,15,FALSE),IF($M$5='15VENT'!$P$1,VLOOKUP('MTM - Calculation (London)'!B6,'15VENT'!$A$2:$BM$16,16,FALSE),IF($M$5='15VENT'!$Q$1,VLOOKUP('MTM - Calculation (London)'!B6,'15VENT'!$A$2:$BM$16,17,FALSE),IF($M$5='15VENT'!$R$1,VLOOKUP('MTM - Calculation (London)'!B6,'15VENT'!$A$2:$BM$16,18,FALSE),IF($M$5='15VENT'!$S$1,VLOOKUP('MTM - Calculation (London)'!B6,'15VENT'!$A$2:$BM$16,19,FALSE),IF($M$5='15VENT'!$T$1,VLOOKUP('MTM - Calculation (London)'!B6,'15VENT'!$A$2:$BM$16,20,FALSE),IF($M$5='15VENT'!$U$1,VLOOKUP('MTM - Calculation (London)'!B6,'15VENT'!$A$2:$BM$16,21,FALSE),IF($M$5='15VENT'!$V$1,VLOOKUP('MTM - Calculation (London)'!B6,'15VENT'!$A$2:$BM$16,22,FALSE),IF($M$5='15VENT'!$W$1,VLOOKUP('MTM - Calculation (London)'!B6,'15VENT'!$A$2:$BM$16,23,FALSE),IF($M$5='15VENT'!$X$1,VLOOKUP('MTM - Calculation (London)'!B6,'15VENT'!$A$2:$BM$16,24,FALSE),IF($M$5='15VENT'!$Y$1,VLOOKUP('MTM - Calculation (London)'!B6,'15VENT'!$A$2:$BM$16,25,FALSE),IF($M$5='15VENT'!$Z$1,VLOOKUP('MTM - Calculation (London)'!B6,'15VENT'!$A$2:$BM$16,26,FALSE),IF($M$5='15VENT'!$AA$1,VLOOKUP('MTM - Calculation (London)'!B6,'15VENT'!$A$2:$BM$16,27,FALSE),IF($M$5='15VENT'!$AB$1,VLOOKUP('MTM - Calculation (London)'!B6,'15VENT'!$A$2:$BM$16,28,FALSE),IF($M$5='15VENT'!$AC$1,VLOOKUP('MTM - Calculation (London)'!B6,'15VENT'!$A$2:$BM$16,29,FALSE),IF($M$5='15VENT'!$AD$1,VLOOKUP('MTM - Calculation (London)'!B6,'15VENT'!$A$2:$BM$16,30,FALSE),IF($M$5='15VENT'!$AE$1,VLOOKUP('MTM - Calculation (London)'!B6,'15VENT'!$A$2:$BM$16,31,FALSE),IF($M$5='15VENT'!$AF$1,VLOOKUP('MTM - Calculation (London)'!B6,'15VENT'!$A$2:$BM$16,32,FALSE),IF($M$5='15VENT'!$AG$1,VLOOKUP('MTM - Calculation (London)'!B6,'15VENT'!$A$2:$BM$16,33,FALSE),IF($M$5='15VENT'!$AH$1,VLOOKUP('MTM - Calculation (London)'!B6,'15VENT'!$A$2:$BM$16,34,FALSE),IF($M$5='15VENT'!$AI$1,VLOOKUP('MTM - Calculation (London)'!B6,'15VENT'!$A$2:$BM$16,35,FALSE),IF($M$5='15VENT'!$AJ$1,VLOOKUP('MTM - Calculation (London)'!B6,'15VENT'!$A$2:$BM$16,36,FALSE),IF($M$5='15VENT'!$AK$1,VLOOKUP('MTM - Calculation (London)'!B6,'15VENT'!$A$2:$BM$16,37,FALSE),IF($M$5='15VENT'!$AL$1,VLOOKUP('MTM - Calculation (London)'!B6,'15VENT'!$A$2:$BM$16,38,FALSE),IF($M$5='15VENT'!$AM$1,VLOOKUP('MTM - Calculation (London)'!B6,'15VENT'!$A$2:$BM$16,39,FALSE),IF($M$5='15VENT'!$AN$1,VLOOKUP('MTM - Calculation (London)'!B6,'15VENT'!$A$2:$BM$16,40,FALSE),IF($M$5='15VENT'!$AO$1,VLOOKUP('MTM - Calculation (London)'!B6,'15VENT'!$A$2:$BM$16,41,FALSE),IF($M$5='15VENT'!$AP$1,VLOOKUP('MTM - Calculation (London)'!B6,'15VENT'!$A$2:$BM$16,42,FALSE),IF($M$5='15VENT'!$AQ$1,VLOOKUP('MTM - Calculation (London)'!B6,'15VENT'!$A$2:$BM$16,43,FALSE),IF($M$5='15VENT'!$AR$1,VLOOKUP('MTM - Calculation (London)'!B6,'15VENT'!$A$2:$BM$16,44,FALSE),IF($M$5='15VENT'!$AS$1,VLOOKUP('MTM - Calculation (London)'!B6,'15VENT'!$A$2:$BM$16,45,FALSE),IF($M$5='15VENT'!$AT$1,VLOOKUP('MTM - Calculation (London)'!B6,'15VENT'!$A$2:$BM$16,46,FALSE),IF($M$5='15VENT'!$AU$1,VLOOKUP('MTM - Calculation (London)'!B6,'15VENT'!$A$2:$BM$16,47,FALSE),IF($M$5='15VENT'!$AV$1,VLOOKUP('MTM - Calculation (London)'!B6,'15VENT'!$A$2:$BM$16,48,FALSE),IF($M$5='15VENT'!$AW$1,VLOOKUP('MTM - Calculation (London)'!B6,'15VENT'!$A$2:$BM$16,49,FALSE),IF($M$5='15VENT'!$AX$1,VLOOKUP('MTM - Calculation (London)'!B6,'15VENT'!$A$2:$BM$16,50,FALSE),IF($M$5='15VENT'!$AY$1,VLOOKUP('MTM - Calculation (London)'!B6,'15VENT'!$A$2:$BM$16,51,FALSE),IF($M$5='15VENT'!$AZ$1,VLOOKUP('MTM - Calculation (London)'!B6,'15VENT'!$A$2:$BM$16,52,FALSE),IF($M$5='15VENT'!$BA$1,VLOOKUP('MTM - Calculation (London)'!B6,'15VENT'!$A$2:$BM$16,53,FALSE),IF($M$5='15VENT'!$BB$1,VLOOKUP('MTM - Calculation (London)'!B6,'15VENT'!$A$2:$BM$16,54,FALSE),IF($M$5='15VENT'!$BC$1,VLOOKUP('MTM - Calculation (London)'!B6,'15VENT'!$A$2:$BM$16,55,FALSE),IF($M$5='15VENT'!$BD$1,VLOOKUP('MTM - Calculation (London)'!B6,'15VENT'!$A$2:$BM$16,56,FALSE),IF($M$5='15VENT'!$BE$1,VLOOKUP('MTM - Calculation (London)'!B6,'15VENT'!$A$2:$BM$16,57,FALSE),IF($M$5='15VENT'!$BF$1,VLOOKUP('MTM - Calculation (London)'!B6,'15VENT'!$A$2:$BM$16,58,FALSE),IF($M$5='15VENT'!$BG$1,VLOOKUP('MTM - Calculation (London)'!B6,'15VENT'!$A$2:$BM$16,59,FALSE),IF($M$5='15VENT'!$BH$1,VLOOKUP('MTM - Calculation (London)'!B6,'15VENT'!$A$2:$BM$16,60,FALSE),IF($M$5='15VENT'!$BI$1,VLOOKUP('MTM - Calculation (London)'!B6,'15VENT'!$A$2:$BJ$16,61,FALSE),IF($M$5='15VENT'!$BJ$1,VLOOKUP('MTM - Calculation (London)'!B6,'15VENT'!$A$2:$BM$16,62,FALSE),IF($M$5='15VENT'!$BK$1,VLOOKUP('MTM - Calculation (London)'!B6,'15VENT'!$A$2:$BM$16,63,FALSE),IF($M$5='15VENT'!$BL$1,VLOOKUP('MTM - Calculation (London)'!B6,'15VENT'!$A$2:$BM$16,64,FALSE),IF($M$5='15VENT'!$BM$1,VLOOKUP('MTM - Calculation (London)'!B6,'15VENT'!$A$2:$BM$16,65,FALSE),))))))))))))))))))))))))))))))))))))))))))))))))))))))))))))))))</f>
        <v>0</v>
      </c>
      <c r="S6" s="266">
        <f>IF(L6&gt;5,IF(K6=L6,(L6-SUM(K6,N6:R6)),IF(M6=0,0,L6-SUM(K6,N6:R6))),L6)</f>
        <v>0</v>
      </c>
      <c r="T6" s="274"/>
      <c r="U6" s="276"/>
      <c r="V6" s="277"/>
      <c r="W6" s="246"/>
      <c r="X6" s="259">
        <v>5</v>
      </c>
      <c r="Y6" s="260" t="str">
        <f>'US MTM - Calculation (Regular)'!Y6</f>
        <v>5BTM</v>
      </c>
      <c r="Z6" s="247" t="str">
        <f>IF($Z$1="","",HLOOKUP($Z$1,'MTM US TRS (L)'!$A$2:$EV$13,ROW(),FALSE))</f>
        <v/>
      </c>
      <c r="AA6" s="265">
        <f>IF(Z6=" ",0,IF($AH$13='Deep Seat -'!$B$1,VLOOKUP('MTM - Calculation (London)'!Y6,'Deep Seat -'!$A$2:$D$13,2,FALSE),IF($AH$13='Deep Seat -'!$C$1,VLOOKUP('MTM - Calculation (London)'!Y6,'Deep Seat -'!$A$2:$D$13,3,FALSE),IF($AH$13='Deep Seat -'!$D$1,VLOOKUP('MTM - Calculation (London)'!Y6,'Deep Seat -'!$A$2:$D$13,4,FALSE),))))</f>
        <v>0</v>
      </c>
      <c r="AB6" s="265">
        <f>IF(Z6=" ",0,IF($AH$14='Hip Forw +'!$B$1,VLOOKUP('MTM - Calculation (London)'!Y6,'Hip Forw +'!$A$2:$E$13,2,FALSE),IF($AH$14='Hip Forw +'!$C$1,VLOOKUP('MTM - Calculation (London)'!Y6,'Hip Forw +'!$A$2:$E$13,3,FALSE),IF($AH$14='Hip Forw +'!$D$1,VLOOKUP('MTM - Calculation (London)'!Y6,'Hip Forw +'!$A$2:$E$13,4,FALSE),IF($AH$14='Hip Forw +'!$E$1,VLOOKUP('MTM - Calculation (London)'!Y6,'Hip Forw +'!$A$2:$E$13,5,FALSE),)))))</f>
        <v>0</v>
      </c>
      <c r="AC6" s="265">
        <f>IF(Z6=" ",0,IF($AH$15='Low Fron'!$B$1,VLOOKUP('MTM - Calculation (London)'!Y6,'Low Fron'!$A$2:$L$13,2,FALSE),IF($AH$15='Low Fron'!$C$1,VLOOKUP('MTM - Calculation (London)'!Y6,'Low Fron'!$A$2:$L$13,3,FALSE),IF($AH$15='Low Fron'!$D$1,VLOOKUP('MTM - Calculation (London)'!Y6,'Low Fron'!$A$2:$L$13,4,FALSE),IF($AH$15='Low Fron'!$E$1,VLOOKUP('MTM - Calculation (London)'!Y6,'Low Fron'!$A$2:$L$13,5,FALSE),IF($AH$15='Low Fron'!$F$1,VLOOKUP('MTM - Calculation (London)'!Y6,'Low Fron'!$A$2:$L$13,6,FALSE),IF($AH$15='Low Fron'!$G$1,VLOOKUP('MTM - Calculation (London)'!Y6,'Low Fron'!$A$2:$L$13,7,FALSE),IF($AH$15='Low Fron'!$H$1,VLOOKUP('MTM - Calculation (London)'!Y6,'Low Fron'!$A$2:$L$13,8,FALSE),IF($AH$15='Low Fron'!$I$1,VLOOKUP('MTM - Calculation (London)'!Y6,'Low Fron'!$A$2:$L$13,9,FALSE),IF($AH$15='Low Fron'!$J$1,VLOOKUP('MTM - Calculation (London)'!Y6,'Low Fron'!$A$2:$L$13,10,FALSE),IF($AH$15='Low Fron'!$K$1,VLOOKUP('MTM - Calculation (London)'!Y6,'Low Fron'!$A$2:$L$13,11,FALSE),IF($AH$15='Low Fron'!$L$1,VLOOKUP('MTM - Calculation (London)'!Y6,'Low Fron'!$A$2:$L$13,12,FALSE),))))))))))))</f>
        <v>0</v>
      </c>
      <c r="AD6" s="265">
        <f>IF(Z6=" ",0,IF($AH$16='Plucrot +'!$B$1,VLOOKUP('MTM - Calculation (London)'!Y6,'Plucrot +'!$A$2:$W$13,2,FALSE),IF($AH$16='Plucrot +'!$C$1,VLOOKUP('MTM - Calculation (London)'!Y6,'Plucrot +'!$A$2:$W$13,3,FALSE),IF($AH$16='Plucrot +'!$D$1,VLOOKUP('MTM - Calculation (London)'!Y6,'Plucrot +'!$A$2:$W$13,4,FALSE),IF($AH$16='Plucrot +'!$E$1,VLOOKUP('MTM - Calculation (London)'!Y6,'Plucrot +'!$A$2:$W$13,5,FALSE),IF($AH$16='Plucrot +'!$F$1,VLOOKUP('MTM - Calculation (London)'!Y6,'Plucrot +'!$A$2:$W$13,6,FALSE),IF($AH$16='Plucrot +'!$G$1,VLOOKUP('MTM - Calculation (London)'!Y6,'Plucrot +'!$A$2:$W$13,7,FALSE),IF($AH$16='Plucrot +'!$H$1,VLOOKUP('MTM - Calculation (London)'!Y6,'Plucrot +'!$A$2:$W$13,8,FALSE),IF($AH$16='Plucrot +'!$I$1,VLOOKUP('MTM - Calculation (London)'!Y6,'Plucrot +'!$A$2:$W$13,9,FALSE),IF($AH$16='Plucrot +'!$J$1,VLOOKUP('MTM - Calculation (London)'!Y6,'Plucrot +'!$A$2:$W$13,10,FALSE),IF($AH$16='Plucrot +'!$K$1,VLOOKUP('MTM - Calculation (London)'!Y6,'Plucrot +'!$A$2:$W$13,11,FALSE),IF($AH$16='Plucrot +'!$L$1,VLOOKUP('MTM - Calculation (London)'!Y6,'Plucrot +'!$A$2:$W$13,12,FALSE),IF($AH$16='Plucrot +'!$M$1,VLOOKUP('MTM - Calculation (London)'!Y6,'Plucrot +'!$A$2:$W$13,13,FALSE),IF($AH$16='Plucrot +'!$N$1,VLOOKUP('MTM - Calculation (London)'!Y6,'Plucrot +'!$A$2:$W$13,14,FALSE),IF($AH$16='Plucrot +'!$O$1,VLOOKUP('MTM - Calculation (London)'!Y6,'Plucrot +'!$A$2:$W$13,15,FALSE),IF($AH$16='Plucrot +'!$P$1,VLOOKUP('MTM - Calculation (London)'!Y6,'Plucrot +'!$A$2:$W$13,16,FALSE),IF($AH$16='Plucrot +'!$Q$1,VLOOKUP('MTM - Calculation (London)'!Y6,'Plucrot +'!$A$2:$W$13,17,FALSE),IF($AH$16='Plucrot +'!$R$1,VLOOKUP('MTM - Calculation (London)'!Y6,'Plucrot +'!$A$2:$W$13,18,FALSE),IF($AH$16='Plucrot +'!$S$1,VLOOKUP('MTM - Calculation (London)'!Y6,'Plucrot +'!$A$2:$W$13,19,FALSE),IF($AH$16='Plucrot +'!$T$1,VLOOKUP('MTM - Calculation (London)'!Y6,'Plucrot +'!$A$2:$W$13,20,FALSE),IF($AH$16='Plucrot +'!$U$1,VLOOKUP('MTM - Calculation (London)'!Y6,'Plucrot +'!$A$2:$W$13,21,FALSE),IF($AH$16='Plucrot +'!$V$1,VLOOKUP('MTM - Calculation (London)'!Y6,'Plucrot +'!$A$2:$W$13,22,FALSE),IF($AH$16='Plucrot +'!$W$1,VLOOKUP('MTM - Calculation (London)'!Y6,'Plucrot +'!$A$2:$W$13,23,FALSE),)))))))))))))))))))))))</f>
        <v>0</v>
      </c>
      <c r="AE6" s="265">
        <f>IF(Z6=" ",0,IF($AH$17='Rais BK + -'!$B$1,VLOOKUP('MTM - Calculation (London)'!Y6,'Rais BK + -'!$A$2:$W$13,2,FALSE),IF($AH$17='Rais BK + -'!$C$1,VLOOKUP('MTM - Calculation (London)'!Y6,'Rais BK + -'!$A$2:$W$13,3,FALSE),IF($AH$17='Rais BK + -'!$D$1,VLOOKUP('MTM - Calculation (London)'!Y6,'Rais BK + -'!$A$2:$W$13,4,FALSE),IF($AH$17='Rais BK + -'!$E$1,VLOOKUP('MTM - Calculation (London)'!Y6,'Rais BK + -'!$A$2:$W$13,5,FALSE),IF($AH$17='Rais BK + -'!$F$1,VLOOKUP('MTM - Calculation (London)'!Y6,'Rais BK + -'!$A$2:$W$13,6,FALSE),IF($AH$17='Rais BK + -'!$G$1,VLOOKUP('MTM - Calculation (London)'!Y6,'Rais BK + -'!$A$2:$W$13,7,FALSE),IF($AH$17='Rais BK + -'!$H$1,VLOOKUP('MTM - Calculation (London)'!Y6,'Rais BK + -'!$A$2:$W$13,8,FALSE),IF($AH$17='Rais BK + -'!$I$1,VLOOKUP('MTM - Calculation (London)'!Y6,'Rais BK + -'!$A$2:$W$13,9,FALSE),IF($AH$17='Rais BK + -'!$J$1,VLOOKUP('MTM - Calculation (London)'!Y6,'Rais BK + -'!$A$2:$W$13,10,FALSE),IF($AH$17='Rais BK + -'!$K$1,VLOOKUP('MTM - Calculation (London)'!Y6,'Rais BK + -'!$A$2:$W$13,11,FALSE),IF($AH$17='Rais BK + -'!$L$1,VLOOKUP('MTM - Calculation (London)'!Y6,'Rais BK + -'!$A$2:$W$13,12,FALSE),IF($AH$17='Rais BK + -'!$M$1,VLOOKUP('MTM - Calculation (London)'!Y6,'Rais BK + -'!$A$2:$W$13,13,FALSE),IF($AH$17='Rais BK + -'!$N$1,VLOOKUP('MTM - Calculation (London)'!Y6,'Rais BK + -'!$A$2:$W$13,14,FALSE),IF($AH$17='Rais BK + -'!$O$1,VLOOKUP('MTM - Calculation (London)'!Y6,'Rais BK + -'!$A$2:$W$13,15,FALSE),IF($AH$17='Rais BK + -'!$P$1,VLOOKUP('MTM - Calculation (London)'!Y6,'Rais BK + -'!$A$2:$W$13,16,FALSE),IF($AH$17='Rais BK + -'!$Q$1,VLOOKUP('MTM - Calculation (London)'!Y6,'Rais BK + -'!$A$2:$W$13,17,FALSE),IF($AH$17='Rais BK + -'!$R$1,VLOOKUP('MTM - Calculation (London)'!Y6,'Rais BK + -'!$A$2:$W$13,18,FALSE),IF($AH$17='Rais BK + -'!$S$1,VLOOKUP('MTM - Calculation (London)'!Y6,'Rais BK + -'!$A$2:$W$13,19,FALSE),IF($AH$17='Rais BK + -'!$T$1,VLOOKUP('MTM - Calculation (London)'!Y6,'Rais BK + -'!$A$2:$W$13,20,FALSE),IF($AH$17='Rais BK + -'!$U$1,VLOOKUP('MTM - Calculation (London)'!Y6,'Rais BK + -'!$A$2:$W$13,21,FALSE),IF($AH$17='Rais BK + -'!$V$1,VLOOKUP('MTM - Calculation (London)'!Y6,'Rais BK + -'!$A$2:$W$13,22,FALSE),IF($AH$17='Rais BK + -'!$W$1,VLOOKUP('MTM - Calculation (London)'!Y6,'Rais BK + -'!$A$2:$W$13,23,FALSE),)))))))))))))))))))))))</f>
        <v>0</v>
      </c>
      <c r="AF6" s="263">
        <f t="shared" si="3"/>
        <v>0</v>
      </c>
      <c r="AG6" s="242">
        <f>IF(OR(Sheet1!C138="",Sheet1!C138=" "),0,Sheet1!C138)</f>
        <v>0</v>
      </c>
      <c r="AH6" s="266">
        <f t="shared" si="5"/>
        <v>0</v>
      </c>
      <c r="AI6" s="275"/>
      <c r="AJ6" s="271"/>
      <c r="AK6" s="272"/>
      <c r="AL6" s="248"/>
      <c r="AM6" s="248"/>
      <c r="AN6" s="248"/>
      <c r="AO6" s="228"/>
      <c r="AP6" s="268" t="s">
        <v>549</v>
      </c>
      <c r="AQ6" s="250" t="str">
        <f>IF($AQ$1="","",HLOOKUP($AQ$1,'Measurement Chart'!$A$1:$AG$14,ROW(),FALSE))</f>
        <v/>
      </c>
      <c r="AR6" s="242">
        <f>IF(OR(Sheet1!C295="",Sheet1!C295=" "),0,Sheet1!C295)</f>
        <v>0</v>
      </c>
      <c r="AS6" s="251">
        <f t="shared" si="4"/>
        <v>0</v>
      </c>
      <c r="AT6" s="252">
        <f>IFERROR(IF($AS$4='Front Length +'!$B$1,VLOOKUP(AP6,'Front Length +'!$A$2:$AO$14,2,FALSE),IF($AS$4='Front Length +'!$C$1,VLOOKUP(AP6,'Front Length +'!$A$2:$AO$14,3,FALSE),IF($AS$4='Front Length +'!$D$1,VLOOKUP(AP6,'Front Length +'!$A$2:$AO$14,4,FALSE),IF($AS$4='Front Length +'!$E$1,VLOOKUP(AP6,'Front Length +'!$A$2:$AO$14,5,FALSE),IF($AS$4='Front Length +'!$F$1,VLOOKUP(AP6,'Front Length +'!$A$2:$AO$14,6,FALSE),IF($AS$4='Front Length +'!$G$1,VLOOKUP(AP6,'Front Length +'!$A$2:$AO$14,7,FALSE),IF($AS$4='Front Length +'!$H$1,VLOOKUP(AP6,'Front Length +'!$A$2:$AO$14,8,FALSE),IF($AS$4='Front Length +'!$I$1,VLOOKUP(AP6,'Front Length +'!$A$2:$AO$14,9,FALSE),IF($AS$4='Front Length +'!$J$1,VLOOKUP(AP6,'Front Length +'!$A$2:$AO$14,10,FALSE),IF($AS$4='Front Length +'!$K$1,VLOOKUP(AP6,'Front Length +'!$A$2:$AO$14,11,FALSE),IF($AS$4='Front Length +'!$L$1,VLOOKUP(AP6,'Front Length +'!$A$2:$AO$14,12,FALSE),IF($AS$4='Front Length +'!$M$1,VLOOKUP(AP6,'Front Length +'!$A$2:$AO$14,13,FALSE),IF($AS$4='Front Length +'!$N$1,VLOOKUP(AP6,'Front Length +'!$A$2:$AO$14,14,FALSE),IF($AS$4='Front Length +'!$O$1,VLOOKUP(AP6,'Front Length +'!$A$2:$AO$14,15,FALSE),IF($AS$4='Front Length +'!$P$1,VLOOKUP(AP6,'Front Length +'!$A$2:$AO$14,16,FALSE),IF($AS$4='Front Length +'!$Q$1,VLOOKUP(AP6,'Front Length +'!$A$2:$AO$14,17,FALSE),IF($AS$4='Front Length +'!$R$1,VLOOKUP(AP6,'Front Length +'!$A$2:$AO$14,18,FALSE),IF($AS$4='Front Length +'!$S$1,VLOOKUP(AP6,'Front Length +'!$A$2:$AO$14,19,FALSE),IF($AS$4='Front Length +'!$T$1,VLOOKUP(AP6,'Front Length +'!$A$2:$AO$14,20,FALSE),IF($AS$4='Front Length +'!$U$1,VLOOKUP(AP6,'Front Length +'!$A$2:$AO$14,21,FALSE),IF($AS$4='Front Length +'!$V$1,VLOOKUP(AP6,'Front Length +'!$A$2:$AO$14,22,FALSE),IF($AS$4='Front Length +'!$W$1,VLOOKUP(AP6,'Front Length +'!$A$2:$AO$14,23,FALSE),IF($AS$4='Front Length +'!$X$1,VLOOKUP(AP6,'Front Length +'!$A$2:$AO$14,24,FALSE),IF($AS$4='Front Length +'!$Y$1,VLOOKUP(AP6,'Front Length +'!$A$2:$AO$14,25,FALSE),IF($AS$4='Front Length +'!$Z$1,VLOOKUP(AP6,'Front Length +'!$A$2:$AO$14,26,FALSE),IF($AS$4='Front Length +'!$AA$1,VLOOKUP(AP6,'Front Length +'!$A$2:$AO$14,27,FALSE),IF($AS$4='Front Length +'!$AB$1,VLOOKUP(AP6,'Front Length +'!$A$2:$AO$14,28,FALSE),IF($AS$4='Front Length +'!$AC$1,VLOOKUP(AP6,'Front Length +'!$A$2:$AO$14,29,FALSE),IF($AS$4='Front Length +'!$AD$1,VLOOKUP(AP6,'Front Length +'!$A$2:$AO$14,30,FALSE),IF($AS$4='Front Length +'!$AE$1,VLOOKUP(AP6,'Front Length +'!$A$2:$AO$14,31,FALSE),IF($AS$4='Front Length +'!$AF$1,VLOOKUP(AP6,'Front Length +'!$A$2:$AO$14,32,FALSE),IF($AS$4='Front Length +'!$AG$1,VLOOKUP(AP6,'Front Length +'!$A$2:$AO$14,33,FALSE),IF($AS$4='Front Length +'!$AH$1,VLOOKUP(AP6,'Front Length +'!$A$2:$AO$14,34,FALSE),IF($AS$4='Front Length +'!$AI$1,VLOOKUP(AP6,'Front Length +'!$A$2:$AO$14,35,FALSE),IF($AS$4='Front Length +'!$AJ$1,VLOOKUP(AP6,'Front Length +'!$A$2:$AO$14,36,FALSE),IF($AS$4='Front Length +'!$AK$1,VLOOKUP(AP6,'Front Length +'!$A$2:$AO$14,37,FALSE),IF($AS$4='Front Length +'!$AL$1,VLOOKUP(AP6,'Front Length +'!$A$2:$AO$14,38,FALSE),IF($AS$4='Front Length +'!$AM$1,VLOOKUP(AP6,'Front Length +'!$A$2:$AO$14,39,FALSE),IF($AS$4='Front Length +'!$AN$1,VLOOKUP(AP6,'Front Length +'!$A$2:$AO$14,40,FALSE),IF($AS$4='Front Length +'!$AO$1,VLOOKUP(AP6,'Front Length +'!$A$2:$AO$14,41,FALSE),)))))))))))))))))))))))))))))))))))))))),0)</f>
        <v>0</v>
      </c>
      <c r="AU6" s="252">
        <f>IFERROR(IF($AS$4='Front Length -'!$B$1,VLOOKUP(AP6,'Front Length -'!$A$2:$AO$14,2,FALSE),IF($AS$4='Front Length -'!$C$1,VLOOKUP(AP6,'Front Length -'!$A$2:$AO$14,3,FALSE),IF($AS$4='Front Length -'!$D$1,VLOOKUP(AP6,'Front Length -'!$A$2:$AO$14,4,FALSE),IF($AS$4='Front Length -'!$E$1,VLOOKUP(AP6,'Front Length -'!$A$2:$AO$14,5,FALSE),IF($AS$4='Front Length -'!$F$1,VLOOKUP(AP6,'Front Length -'!$A$2:$AO$14,6,FALSE),IF($AS$4='Front Length -'!$G$1,VLOOKUP(AP6,'Front Length -'!$A$2:$AO$14,7,FALSE),IF($AS$4='Front Length -'!$H$1,VLOOKUP(AP6,'Front Length -'!$A$2:$AO$14,8,FALSE),IF($AS$4='Front Length -'!$I$1,VLOOKUP(AP6,'Front Length -'!$A$2:$AO$14,9,FALSE),IF($AS$4='Front Length -'!$J$1,VLOOKUP(AP6,'Front Length -'!$A$2:$AO$14,10,FALSE),IF($AS$4='Front Length -'!$K$1,VLOOKUP(AP6,'Front Length -'!$A$2:$AO$14,11,FALSE),IF($AS$4='Front Length -'!$L$1,VLOOKUP(AP6,'Front Length -'!$A$2:$AO$14,12,FALSE),IF($AS$4='Front Length -'!$M$1,VLOOKUP(AP6,'Front Length -'!$A$2:$AO$14,13,FALSE),IF($AS$4='Front Length -'!$N$1,VLOOKUP(AP6,'Front Length -'!$A$2:$AO$14,14,FALSE),IF($AS$4='Front Length -'!$O$1,VLOOKUP(AP6,'Front Length -'!$A$2:$AO$14,15,FALSE),IF($AS$4='Front Length -'!$P$1,VLOOKUP(AP6,'Front Length -'!$A$2:$AO$14,16,FALSE),IF($AS$4='Front Length -'!$Q$1,VLOOKUP(AP6,'Front Length -'!$A$2:$AO$14,17,FALSE),IF($AS$4='Front Length -'!$R$1,VLOOKUP(AP6,'Front Length -'!$A$2:$AO$14,18,FALSE),IF($AS$4='Front Length -'!$S$1,VLOOKUP(AP6,'Front Length -'!$A$2:$AO$14,19,FALSE),IF($AS$4='Front Length -'!$T$1,VLOOKUP(AP6,'Front Length -'!$A$2:$AO$14,20,FALSE),IF($AS$4='Front Length -'!$U$1,VLOOKUP(AP6,'Front Length -'!$A$2:$AO$14,21,FALSE),IF($AS$4='Front Length -'!$V$1,VLOOKUP(AP6,'Front Length -'!$A$2:$AO$14,22,FALSE),IF($AS$4='Front Length -'!$W$1,VLOOKUP(AP6,'Front Length -'!$A$2:$AO$14,23,FALSE),IF($AS$4='Front Length -'!$X$1,VLOOKUP(AP6,'Front Length -'!$A$2:$AO$14,24,FALSE),IF($AS$4='Front Length -'!$Y$1,VLOOKUP(AP6,'Front Length -'!$A$2:$AO$14,25,FALSE),IF($AS$4='Front Length -'!$Z$1,VLOOKUP(AP6,'Front Length -'!$A$2:$AO$14,26,FALSE),IF($AS$4='Front Length -'!$AA$1,VLOOKUP(AP6,'Front Length -'!$A$2:$AO$14,27,FALSE),IF($AS$4='Front Length -'!$AB$1,VLOOKUP(AP6,'Front Length -'!$A$2:$AO$14,28,FALSE),IF($AS$4='Front Length -'!$AC$1,VLOOKUP(AP6,'Front Length -'!$A$2:$AO$14,29,FALSE),IF($AS$4='Front Length -'!$AD$1,VLOOKUP(AP6,'Front Length -'!$A$2:$AO$14,30,FALSE),IF($AS$4='Front Length -'!$AE$1,VLOOKUP(AP6,'Front Length -'!$A$2:$AO$14,31,FALSE),IF($AS$4='Front Length -'!$AF$1,VLOOKUP(AP6,'Front Length -'!$A$2:$AO$14,32,FALSE),IF($AS$4='Front Length -'!$AG$1,VLOOKUP(AP6,'Front Length -'!$A$2:$AO$14,33,FALSE),IF($AS$4='Front Length -'!$AH$1,VLOOKUP(AP6,'Front Length -'!$A$2:$AO$14,34,FALSE),IF($AS$4='Front Length -'!$AI$1,VLOOKUP(AP6,'Front Length -'!$A$2:$AO$14,35,FALSE),IF($AS$4='Front Length -'!$AJ$1,VLOOKUP(AP6,'Front Length -'!$A$2:$AO$14,36,FALSE),IF($AS$4='Front Length -'!$AK$1,VLOOKUP(AP6,'Front Length -'!$A$2:$AO$14,37,FALSE),IF($AS$4='Front Length -'!$AL$1,VLOOKUP(AP6,'Front Length -'!$A$2:$AO$14,38,FALSE),IF($AS$4='Front Length -'!$AM$1,VLOOKUP(AP6,'Front Length -'!$A$2:$AO$14,39,FALSE),IF($AS$4='Front Length -'!$AN$1,VLOOKUP(AP6,'Front Length -'!$A$2:$AO$14,40,FALSE),IF($AS$4='Front Length -'!$AO$1,VLOOKUP(AP6,'Front Length -'!$A$2:$AO$14,41,FALSE),)))))))))))))))))))))))))))))))))))))))),0)</f>
        <v>0</v>
      </c>
      <c r="AV6" s="253" t="str">
        <f t="shared" si="6"/>
        <v/>
      </c>
      <c r="AW6" s="234"/>
      <c r="AX6" s="394"/>
      <c r="AZ6" s="394"/>
      <c r="BA6" s="394"/>
      <c r="BB6" s="394"/>
      <c r="BC6" s="394"/>
      <c r="BD6" s="394"/>
      <c r="BE6" s="394"/>
      <c r="BF6" s="394"/>
      <c r="BG6" s="394"/>
      <c r="BH6" s="394"/>
      <c r="BI6" s="394"/>
      <c r="BJ6" s="394"/>
      <c r="BK6" s="394"/>
      <c r="BL6" s="394"/>
      <c r="BM6" s="394"/>
      <c r="BN6" s="394"/>
      <c r="BO6" s="394"/>
      <c r="BP6" s="394"/>
      <c r="BQ6" s="394"/>
      <c r="BR6" s="394"/>
      <c r="BS6" s="394"/>
    </row>
    <row r="7" spans="1:77" ht="42" customHeight="1" x14ac:dyDescent="0.25">
      <c r="A7" s="259">
        <v>6</v>
      </c>
      <c r="B7" s="260" t="str">
        <f>'US MTM - Calculation (Regular)'!B7</f>
        <v>6PP</v>
      </c>
      <c r="C7" s="261">
        <f>IF($C$1="","",HLOOKUP($C$1,'JKT London Fit - R'!$A$2:$AB$17,ROW(),FALSE))</f>
        <v>21.25</v>
      </c>
      <c r="D7" s="262">
        <f>IF(C7=" ",0,IF($S$17='AH 34 A+'!$B$1,VLOOKUP('MTM - Calculation (London)'!B7,'AH 34 A+'!$A$2:$G$16,2,FALSE),IF($S$17='AH 34 A+'!$C$1,VLOOKUP('MTM - Calculation (London)'!B7,'AH 34 A+'!$A$2:$G$16,3,FALSE),IF($S$17='AH 34 A+'!$D$1,VLOOKUP('MTM - Calculation (London)'!B7,'AH 34 A+'!$A$2:$G$16,4,FALSE),IF($S$17='AH 34 A+'!$E$1,VLOOKUP('MTM - Calculation (London)'!B7,'AH 34 A+'!$A$2:$G$16,5,FALSE),IF($S$17='AH 34 A+'!$F$1,VLOOKUP('MTM - Calculation (London)'!B7,'AH 34 A+'!$A$2:$G$16,6,FALSE),IF($S$17='AH 34 A+'!$G$1,VLOOKUP('MTM - Calculation (London)'!B7,'AH 34 A+'!$A$2:$G$16,7,FALSE),)))))))</f>
        <v>0</v>
      </c>
      <c r="E7" s="262">
        <f>IF(C7=" ",0,IF($S$18='Erect +'!$B$1,VLOOKUP('MTM - Calculation (London)'!B7,'Erect +'!$A$2:$D$16,2,FALSE),IF($S$18='Erect +'!$C$1,VLOOKUP('MTM - Calculation (London)'!B7,'Erect +'!$A$2:$D$16,3,FALSE),IF($S$18='Erect +'!$D$1,VLOOKUP('MTM - Calculation (London)'!B7,'Erect +'!$A$2:$D$16,4,FALSE),))))</f>
        <v>0</v>
      </c>
      <c r="F7" s="262">
        <f>IF(C7=" ",0,IF($S$19='Full Chest'!$B$1,VLOOKUP('MTM - Calculation (London)'!B7,'Full Chest'!$A$2:$F$16,2,FALSE),IF($S$19='Full Chest'!$C$1,VLOOKUP('MTM - Calculation (London)'!B7,'Full Chest'!$A$2:$F$16,3,FALSE),IF($S$19='Full Chest'!$D$1,VLOOKUP('MTM - Calculation (London)'!B7,'Full Chest'!$A$2:$F$16,4,FALSE),))))</f>
        <v>0</v>
      </c>
      <c r="G7" s="262">
        <f>IF(C7=" ",0,IF($S$20='Head For +'!$B$1,VLOOKUP('MTM - Calculation (London)'!B7,'Head For +'!$A$2:$E$16,2,FALSE),IF($S$20='Head For +'!$C$1,VLOOKUP('MTM - Calculation (London)'!B7,'Head For +'!$A$2:$E$16,3,FALSE),IF($S$20='Head For +'!$D$1,VLOOKUP('MTM - Calculation (London)'!B7,'Head For +'!$A$2:$E$16,4,FALSE),IF($S$20='Head For +'!$E$1,VLOOKUP('MTM - Calculation (London)'!B7,'Head For +'!$A$2:$E$16,5,FALSE),)))))</f>
        <v>0</v>
      </c>
      <c r="H7" s="262" t="b">
        <f>IF(C7=" ",0,IF($S$21='LOW-CLR +'!$B$1,VLOOKUP('MTM - Calculation (London)'!B7,'LOW-CLR +'!$A$2:$H$16,2,FALSE),IF($S$21='LOW-CLR +'!$C$1,VLOOKUP('MTM - Calculation (London)'!B7,'LOW-CLR +'!$A$2:$H$16,3,FALSE),IF($S$21='LOW-CLR +'!$D$1,VLOOKUP('MTM - Calculation (London)'!B7,'LOW-CLR +'!$A$2:$H$16,4,FALSE),IF($S$21='LOW-CLR +'!$E$1,VLOOKUP('MTM - Calculation (London)'!B7,'LOW-CLR +'!$A$2:$H$16,5,FALSE),IF($S$21='LOW-CLR +'!$F$1,VLOOKUP('MTM - Calculation (London)'!B7,'LOW-CLR +'!$A$2:$H$16,6,FALSE),IF($S$21='LOW-CLR +'!$G$1,VLOOKUP('MTM - Calculation (London)'!B7,'LOW-CLR +'!$A$2:$H$16,7,FALSE))))))))</f>
        <v>0</v>
      </c>
      <c r="I7" s="262">
        <f>IF(C7=" ",0,IF($S$22='P+AH+1 2'!$B$1,VLOOKUP('MTM - Calculation (London)'!B7,'P+AH+1 2'!$A$2:$D$16,2,FALSE),IF($S$22='P+AH+1 2'!$C$1,VLOOKUP('MTM - Calculation (London)'!B7,'P+AH+1 2'!$A$2:$D$16,3,FALSE),IF($S$22='P+AH+1 2'!$D$1,VLOOKUP('MTM - Calculation (London)'!B7,'P+AH+1 2'!$A$2:$D$16,4,FALSE),))))</f>
        <v>0</v>
      </c>
      <c r="J7" s="262"/>
      <c r="K7" s="263">
        <f t="shared" si="0"/>
        <v>21.25</v>
      </c>
      <c r="L7" s="242">
        <f>IF(OR(Sheet1!E27="",Sheet1!E27=" "),0,Sheet1!E27)</f>
        <v>20</v>
      </c>
      <c r="M7" s="264">
        <f t="shared" si="1"/>
        <v>-1.25</v>
      </c>
      <c r="N7" s="265">
        <f>IF($M$8='12 Back'!$B$1,VLOOKUP('MTM - Calculation (London)'!B7,'12 Back'!$A$2:$BG$16,2,FALSE),IF($M$8='12 Back'!$C$1,VLOOKUP('MTM - Calculation (London)'!B7,'12 Back'!$A$2:$BG$16,3,FALSE),IF($M$8='12 Back'!$D$1,VLOOKUP('MTM - Calculation (London)'!B7,'12 Back'!$A$2:$BG$16,4,FALSE),IF($M$8='12 Back'!$E$1,VLOOKUP('MTM - Calculation (London)'!B7,'12 Back'!$A$2:$BG$16,5,FALSE),IF($M$8='12 Back'!$F$1,VLOOKUP('MTM - Calculation (London)'!B7,'12 Back'!$A$2:$BG$16,6,FALSE),IF($M$8='12 Back'!$G$1,VLOOKUP('MTM - Calculation (London)'!B7,'12 Back'!$A$2:$BG$16,7,FALSE),IF($M$8='12 Back'!$H$1,VLOOKUP('MTM - Calculation (London)'!B7,'12 Back'!$A$2:$BG$16,8,FALSE),IF($M$8='12 Back'!$I$1,VLOOKUP('MTM - Calculation (London)'!B7,'12 Back'!$A$2:$BG$16,9,FALSE),IF($M$8='12 Back'!$J$1,VLOOKUP('MTM - Calculation (London)'!B7,'12 Back'!$A$2:$BG$16,10,FALSE),IF($M$8='12 Back'!$K$1,VLOOKUP('MTM - Calculation (London)'!B7,'12 Back'!$A$2:$BG$16,11,FALSE),IF($M$8='12 Back'!$L$1,VLOOKUP('MTM - Calculation (London)'!B7,'12 Back'!$A$2:$BG$16,12,FALSE),IF($M$8='12 Back'!$M$1,VLOOKUP('MTM - Calculation (London)'!B7,'12 Back'!$A$2:$BG$16,13,FALSE),IF($M$8='12 Back'!$N$1,VLOOKUP('MTM - Calculation (London)'!B7,'12 Back'!$A$2:$BG$16,14,FALSE),IF($M$8='12 Back'!$O$1,VLOOKUP('MTM - Calculation (London)'!B7,'12 Back'!$A$2:$BG$16,15,FALSE),IF($M$8='12 Back'!$P$1,VLOOKUP('MTM - Calculation (London)'!B7,'12 Back'!$A$2:$BG$16,16,FALSE),IF($M$8='12 Back'!$Q$1,VLOOKUP('MTM - Calculation (London)'!B7,'12 Back'!$A$2:$BG$16,17,FALSE),IF($M$8='12 Back'!$R$1,VLOOKUP('MTM - Calculation (London)'!B7,'12 Back'!$A$2:$BG$16,18,FALSE),IF($M$8='12 Back'!$S$1,VLOOKUP('MTM - Calculation (London)'!B7,'12 Back'!$A$2:$BG$16,19,FALSE),IF($M$8='12 Back'!$T$1,VLOOKUP('MTM - Calculation (London)'!B7,'12 Back'!$A$2:$BG$16,20,FALSE),IF($M$8='12 Back'!$U$1,VLOOKUP('MTM - Calculation (London)'!B7,'12 Back'!$A$2:$BG$16,21,FALSE),IF($M$8='12 Back'!$V$1,VLOOKUP('MTM - Calculation (London)'!B7,'12 Back'!$A$2:$BG$16,22,FALSE),IF($M$8='12 Back'!$W$1,VLOOKUP('MTM - Calculation (London)'!B7,'12 Back'!$A$2:$BG$16,23,FALSE),IF($M$8='12 Back'!$X$1,VLOOKUP('MTM - Calculation (London)'!B7,'12 Back'!$A$2:$BG$16,24,FALSE),IF($M$8='12 Back'!$Y$1,VLOOKUP('MTM - Calculation (London)'!B7,'12 Back'!$A$2:$BG$16,25,FALSE),IF($M$8='12 Back'!$Z$1,VLOOKUP('MTM - Calculation (London)'!B7,'12 Back'!$A$2:$BG$16,26,FALSE),IF($M$8='12 Back'!$AA$1,VLOOKUP('MTM - Calculation (London)'!B7,'12 Back'!$A$2:$BG$16,27,FALSE),IF($M$8='12 Back'!$AB$1,VLOOKUP('MTM - Calculation (London)'!B7,'12 Back'!$A$2:$BG$16,28,FALSE),IF($M$8='12 Back'!$AC$1,VLOOKUP('MTM - Calculation (London)'!B7,'12 Back'!$A$2:$BG$16,29,FALSE),IF($M$8='12 Back'!$AD$1,VLOOKUP('MTM - Calculation (London)'!B7,'12 Back'!$A$2:$BG$16,30,FALSE),IF($M$8='12 Back'!$AE$1,VLOOKUP('MTM - Calculation (London)'!B7,'12 Back'!$A$2:$BG$16,31,FALSE),IF($M$8='12 Back'!$AF$1,VLOOKUP('MTM - Calculation (London)'!B7,'12 Back'!$A$2:$BG$16,32,FALSE),IF($M$8='12 Back'!$AG$1,VLOOKUP('MTM - Calculation (London)'!B7,'12 Back'!$A$2:$BG$16,33,FALSE),IF($M$8='12 Back'!$AH$1,VLOOKUP('MTM - Calculation (London)'!B7,'12 Back'!$A$2:$BG$16,34,FALSE),IF($M$8='12 Back'!$AI$1,VLOOKUP('MTM - Calculation (London)'!B7,'12 Back'!$A$2:$BG$16,35,FALSE),IF($M$8='12 Back'!$AJ$1,VLOOKUP('MTM - Calculation (London)'!B7,'12 Back'!$A$2:$BG$16,36,FALSE),IF($M$8='12 Back'!$AK$1,VLOOKUP('MTM - Calculation (London)'!B7,'12 Back'!$A$2:$BG$16,37,FALSE),IF($M$8='12 Back'!$AL$1,VLOOKUP('MTM - Calculation (London)'!B7,'12 Back'!$A$2:$BG$16,38,FALSE),IF($M$8='12 Back'!$AM$1,VLOOKUP('MTM - Calculation (London)'!B7,'12 Back'!$A$2:$BG$16,39,FALSE),IF($M$8='12 Back'!$AN$1,VLOOKUP('MTM - Calculation (London)'!B7,'12 Back'!$A$2:$BG$16,40,FALSE),IF($M$8='12 Back'!$AO$1,VLOOKUP('MTM - Calculation (London)'!B7,'12 Back'!$A$2:$BG$16,41,FALSE),IF($M$8='12 Back'!$AP$1,VLOOKUP('MTM - Calculation (London)'!B7,'12 Back'!$A$2:$BG$16,42,FALSE),IF($M$8='12 Back'!$AQ$1,VLOOKUP('MTM - Calculation (London)'!B7,'12 Back'!$A$2:$BG$16,43,FALSE),IF($M$8='12 Back'!$AR$1,VLOOKUP('MTM - Calculation (London)'!B7,'12 Back'!$A$2:$BG$16,44,FALSE),IF($M$8='12 Back'!$AS$1,VLOOKUP('MTM - Calculation (London)'!B7,'12 Back'!$A$2:$BG$16,45,FALSE),IF($M$8='12 Back'!$AT$1,VLOOKUP('MTM - Calculation (London)'!B7,'12 Back'!$A$2:$BG$16,46,FALSE),IF($M$8='12 Back'!$AU$1,VLOOKUP('MTM - Calculation (London)'!B7,'12 Back'!$A$2:$BG$16,47,FALSE),IF($M$8='12 Back'!$AV$1,VLOOKUP('MTM - Calculation (London)'!B7,'12 Back'!$A$2:$BG$16,48,FALSE),IF($M$8='12 Back'!$AW$1,VLOOKUP('MTM - Calculation (London)'!B7,'12 Back'!$A$2:$BG$16,49,FALSE),IF($M$8='12 Back'!$AX$1,VLOOKUP('MTM - Calculation (London)'!B7,'12 Back'!$A$2:$BG$16,50,FALSE),IF($M$8='12 Back'!$AY$1,VLOOKUP('MTM - Calculation (London)'!B7,'12 Back'!$A$2:$BG$16,51,FALSE),IF($M$8='12 Back'!$AZ$1,VLOOKUP('MTM - Calculation (London)'!B7,'12 Back'!$A$2:$BG$16,52,FALSE),IF($M$8='12 Back'!$BA$1,VLOOKUP('MTM - Calculation (London)'!B7,'12 Back'!$A$2:$BG$16,53,FALSE),IF($M$8='12 Back'!$BB$1,VLOOKUP('MTM - Calculation (London)'!B7,'12 Back'!$A$2:$BG$16,54,FALSE),IF($M$8='12 Back'!$BC$1,VLOOKUP('MTM - Calculation (London)'!B7,'12 Back'!$A$2:$BG$16,55,FALSE),IF($M$8='12 Back'!$BD$1,VLOOKUP('MTM - Calculation (London)'!B7,'12 Back'!$A$2:$BG$16,56,FALSE),IF($M$8='12 Back'!$BE$1,VLOOKUP('MTM - Calculation (London)'!B7,'12 Back'!$A$2:$BG$16,57,FALSE),IF($M$8='12 Back'!$BF$1,VLOOKUP('MTM - Calculation (London)'!B7,'12 Back'!$A$2:$BG$16,58,FALSE),IF($M$8='12 Back'!$BG$1,VLOOKUP('MTM - Calculation (London)'!B7,'12 Back'!$A$2:$BG$16,59,FALSE),))))))))))))))))))))))))))))))))))))))))))))))))))))))))))</f>
        <v>-0.25</v>
      </c>
      <c r="O7" s="265">
        <f>IF($M$3='Half Grith'!$B$1,VLOOKUP('MTM - Calculation (London)'!B7,'Half Grith'!$A$2:$BN$16,2,FALSE),IF($M$3='Half Grith'!$C$1,VLOOKUP('MTM - Calculation (London)'!B7,'Half Grith'!$A$2:$BN$16,3,FALSE),IF($M$3='Half Grith'!$D$1,VLOOKUP('MTM - Calculation (London)'!B7,'Half Grith'!$A$2:$BN$16,4,FALSE),IF($M$3='Half Grith'!$E$1,VLOOKUP('MTM - Calculation (London)'!B7,'Half Grith'!$A$2:$BN$16,5,FALSE),IF($M$3='Half Grith'!$F$1,VLOOKUP('MTM - Calculation (London)'!B7,'Half Grith'!$A$2:$BN$16,6,FALSE),IF($M$3='Half Grith'!$G$1,VLOOKUP('MTM - Calculation (London)'!B7,'Half Grith'!$A$2:$BN$16,7,FALSE),IF($M$3='Half Grith'!$H$1,VLOOKUP('MTM - Calculation (London)'!B7,'Half Grith'!$A$2:$BN$16,8,FALSE),IF($M$3='Half Grith'!$I$1,VLOOKUP('MTM - Calculation (London)'!B7,'Half Grith'!$A$2:$BN$16,9,FALSE),IF($M$3='Half Grith'!$J$1,VLOOKUP('MTM - Calculation (London)'!B7,'Half Grith'!$A$2:$BN$16,10,FALSE),IF($M$3='Half Grith'!$K$1,VLOOKUP('MTM - Calculation (London)'!B7,'Half Grith'!$A$2:$BN$16,11,FALSE),IF($M$3='Half Grith'!$L$1,VLOOKUP('MTM - Calculation (London)'!B7,'Half Grith'!$A$2:$BN$16,12,FALSE),IF($M$3='Half Grith'!$M$1,VLOOKUP('MTM - Calculation (London)'!B7,'Half Grith'!$A$2:$BN$16,13,FALSE),IF($M$3='Half Grith'!$N$1,VLOOKUP('MTM - Calculation (London)'!B7,'Half Grith'!$A$2:$BN$16,14,FALSE),IF($M$3='Half Grith'!$O$1,VLOOKUP('MTM - Calculation (London)'!B7,'Half Grith'!$A$2:$BN$16,15,FALSE),IF($M$3='Half Grith'!$P$1,VLOOKUP('MTM - Calculation (London)'!B7,'Half Grith'!$A$2:$BN$16,16,FALSE),IF($M$3='Half Grith'!$Q$1,VLOOKUP('MTM - Calculation (London)'!B7,'Half Grith'!$A$2:$BN$16,17,FALSE),IF($M$3='Half Grith'!$R$1,VLOOKUP('MTM - Calculation (London)'!B7,'Half Grith'!$A$2:$BN$16,18,FALSE),IF($M$3='Half Grith'!$S$1,VLOOKUP('MTM - Calculation (London)'!B7,'Half Grith'!$A$2:$BN$16,19,FALSE),IF($M$3='Half Grith'!$T$1,VLOOKUP('MTM - Calculation (London)'!B7,'Half Grith'!$A$2:$BN$16,20,FALSE),IF($M$3='Half Grith'!$U$1,VLOOKUP('MTM - Calculation (London)'!B7,'Half Grith'!$A$2:$BN$16,21,FALSE),IF($M$3='Half Grith'!$V$1,VLOOKUP('MTM - Calculation (London)'!B7,'Half Grith'!$A$2:$BN$16,22,FALSE),IF($M$3='Half Grith'!$W$1,VLOOKUP('MTM - Calculation (London)'!B7,'Half Grith'!$A$2:$BN$16,23,FALSE),IF($M$3='Half Grith'!$X$1,VLOOKUP('MTM - Calculation (London)'!B7,'Half Grith'!$A$2:$BN$16,24,FALSE),IF($M$3='Half Grith'!$Y$1,VLOOKUP('MTM - Calculation (London)'!B7,'Half Grith'!$A$2:$BN$16,25,FALSE),IF($M$3='Half Grith'!$Z$1,VLOOKUP('MTM - Calculation (London)'!B7,'Half Grith'!$A$2:$BN$16,26,FALSE),IF($M$3='Half Grith'!$AA$1,VLOOKUP('MTM - Calculation (London)'!B7,'Half Grith'!$A$2:$BN$16,27,FALSE),IF($M$3='Half Grith'!$AB$1,VLOOKUP('MTM - Calculation (London)'!B7,'Half Grith'!$A$2:$BN$16,28,FALSE),IF($M$3='Half Grith'!$AC$1,VLOOKUP('MTM - Calculation (London)'!B7,'Half Grith'!$A$2:$BN$16,29,FALSE),IF($M$3='Half Grith'!$AD$1,VLOOKUP('MTM - Calculation (London)'!B7,'Half Grith'!$A$2:$BN$16,30,FALSE),IF($M$3='Half Grith'!$AE$1,VLOOKUP('MTM - Calculation (London)'!B7,'Half Grith'!$A$2:$BN$16,31,FALSE),IF($M$3='Half Grith'!$AF$1,VLOOKUP('MTM - Calculation (London)'!B7,'Half Grith'!$A$2:$BN$16,32,FALSE),IF($M$3='Half Grith'!$AG$1,VLOOKUP('MTM - Calculation (London)'!B7,'Half Grith'!$A$2:$BN$16,33,FALSE),IF($M$3='Half Grith'!$AH$1,VLOOKUP('MTM - Calculation (London)'!B7,'Half Grith'!$A$2:$BN$16,34,FALSE),IF($M$3='Half Grith'!$AI$1,VLOOKUP('MTM - Calculation (London)'!B7,'Half Grith'!$A$2:$BN$16,35,FALSE),IF($M$3='Half Grith'!$AJ$1,VLOOKUP('MTM - Calculation (London)'!B7,'Half Grith'!$A$2:$BN$16,36,FALSE),IF($M$3='Half Grith'!$AK$1,VLOOKUP('MTM - Calculation (London)'!B7,'Half Grith'!$A$2:$BN$16,37,FALSE),IF($M$3='Half Grith'!$AL$1,VLOOKUP('MTM - Calculation (London)'!B7,'Half Grith'!$A$2:$BN$16,38,FALSE),IF($M$3='Half Grith'!$AM$1,VLOOKUP('MTM - Calculation (London)'!B7,'Half Grith'!$A$2:$BN$16,39,FALSE),IF($M$3='Half Grith'!$AN$1,VLOOKUP('MTM - Calculation (London)'!B7,'Half Grith'!$A$2:$BN$16,40,FALSE),IF($M$3='Half Grith'!$AO$1,VLOOKUP('MTM - Calculation (London)'!B7,'Half Grith'!$A$2:$BN$16,41,FALSE),IF($M$3='Half Grith'!$AP$1,VLOOKUP('MTM - Calculation (London)'!B7,'Half Grith'!$A$2:$BN$16,42,FALSE),IF($M$3='Half Grith'!$AQ$1,VLOOKUP('MTM - Calculation (London)'!B7,'Half Grith'!$A$2:$BN$16,43,FALSE),IF($M$3='Half Grith'!$AR$1,VLOOKUP('MTM - Calculation (London)'!B7,'Half Grith'!$A$2:$BN$16,44,FALSE),IF($M$3='Half Grith'!$AS$1,VLOOKUP('MTM - Calculation (London)'!B7,'Half Grith'!$A$2:$BN$16,45,FALSE),IF($M$3='Half Grith'!$AT$1,VLOOKUP('MTM - Calculation (London)'!B7,'Half Grith'!$A$2:$BN$16,46,FALSE),IF($M$3='Half Grith'!$AU$1,VLOOKUP('MTM - Calculation (London)'!B7,'Half Grith'!$A$2:$BN$16,47,FALSE),IF($M$3='Half Grith'!$AV$1,VLOOKUP('MTM - Calculation (London)'!B7,'Half Grith'!$A$2:$BN$16,48,FALSE),IF($M$3='Half Grith'!$AW$1,VLOOKUP('MTM - Calculation (London)'!B7,'Half Grith'!$A$2:$BN$16,49,FALSE),IF($M$3='Half Grith'!$AX$1,VLOOKUP('MTM - Calculation (London)'!B7,'Half Grith'!$A$2:$BN$16,50,FALSE),IF($M$3='Half Grith'!$AY$1,VLOOKUP('MTM - Calculation (London)'!B7,'Half Grith'!$A$2:$BN$16,51,FALSE),IF($M$3='Half Grith'!$AZ$1,VLOOKUP('MTM - Calculation (London)'!B7,'Half Grith'!$A$2:$BN$16,52,FALSE),IF($M$3='Half Grith'!$BA$1,VLOOKUP('MTM - Calculation (London)'!B7,'Half Grith'!$A$2:$BN$16,53,FALSE),IF($M$3='Half Grith'!$BB$1,VLOOKUP('MTM - Calculation (London)'!B7,'Half Grith'!$A$2:$BN$16,54,FALSE),IF($M$3='Half Grith'!$BC$1,VLOOKUP('MTM - Calculation (London)'!B7,'Half Grith'!$A$2:$BN$16,55,FALSE),IF($M$3='Half Grith'!$BD$1,VLOOKUP('MTM - Calculation (London)'!B7,'Half Grith'!$A$2:$BN$16,56,FALSE),IF($M$3='Half Grith'!$BE$1,VLOOKUP('MTM - Calculation (London)'!B7,'Half Grith'!$A$2:$BN$16,57,FALSE),IF($M$3='Half Grith'!$BF$1,VLOOKUP('MTM - Calculation (London)'!B7,'Half Grith'!$A$2:$BN$16,58,FALSE),IF($M$3='Half Grith'!$BG$1,VLOOKUP('MTM - Calculation (London)'!B7,'Half Grith'!$A$2:$BN$16,59,FALSE),IF($M$3='Half Grith'!$BH$1,VLOOKUP('MTM - Calculation (London)'!B7,'Half Grith'!$A$2:$BN$16,60,FALSE),IF($M$3='Half Grith'!$BI$1,VLOOKUP('MTM - Calculation (London)'!B7,'Half Grith'!$A$2:$BN$16,61,FALSE),IF($M$3='Half Grith'!$BJ$1,VLOOKUP('MTM - Calculation (London)'!B7,'Half Grith'!$A$2:$BN$16,62,FALSE),IF($M$3='Half Grith'!$BK$1,VLOOKUP('MTM - Calculation (London)'!B7,'Half Grith'!$A$2:$BN$16,63,FALSE),IF($M$3='Half Grith'!$BL$1,VLOOKUP('MTM - Calculation (London)'!B7,'Half Grith'!$A$2:$BN$16,64,FALSE),IF($M$3='Half Grith'!$BM$1,VLOOKUP('MTM - Calculation (London)'!B7,'Half Grith'!$A$2:$BN$16,65,FALSE),))))))))))))))))))))))))))))))))))))))))))))))))))))))))))))))))</f>
        <v>0</v>
      </c>
      <c r="P7" s="265">
        <f>IF($M$4=SEAT!$B$1,VLOOKUP('MTM - Calculation (London)'!B7,SEAT!$A$2:$AY$16,2,FALSE),IF($M$4=SEAT!$C$1,VLOOKUP('MTM - Calculation (London)'!B7,SEAT!$A$2:$AY$16,3,FALSE),IF($M$4=SEAT!$D$1,VLOOKUP('MTM - Calculation (London)'!B7,SEAT!$A$2:$AY$16,4,FALSE),IF($M$4=SEAT!$E$1,VLOOKUP('MTM - Calculation (London)'!B7,SEAT!$A$2:$AY$16,5,FALSE),IF($M$4=SEAT!$F$1,VLOOKUP('MTM - Calculation (London)'!B7,SEAT!$A$2:$AY$16,6,FALSE),IF($M$4=SEAT!$G$1,VLOOKUP('MTM - Calculation (London)'!B7,SEAT!$A$2:$AY$16,7,FALSE),IF($M$4=SEAT!$H$1,VLOOKUP('MTM - Calculation (London)'!B7,SEAT!$A$2:$AY$16,8,FALSE),IF($M$4=SEAT!$I$1,VLOOKUP('MTM - Calculation (London)'!B7,SEAT!$A$2:$AY$16,9,FALSE),IF($M$4=SEAT!$J$1,VLOOKUP('MTM - Calculation (London)'!B7,SEAT!$A$2:$AY$16,10,FALSE),IF($M$4=SEAT!$K$1,VLOOKUP('MTM - Calculation (London)'!B7,SEAT!$A$2:$AY$16,11,FALSE),IF($M$4=SEAT!$L$1,VLOOKUP('MTM - Calculation (London)'!B7,SEAT!$A$2:$AY$16,12,FALSE),IF($M$4=SEAT!$M$1,VLOOKUP('MTM - Calculation (London)'!B7,SEAT!$A$2:$AY$16,13,FALSE),IF($M$4=SEAT!$N$1,VLOOKUP('MTM - Calculation (London)'!B7,SEAT!$A$2:$AY$16,14,FALSE),IF($M$4=SEAT!$O$1,VLOOKUP('MTM - Calculation (London)'!B7,SEAT!$A$2:$AY$16,15,FALSE),IF($M$4=SEAT!$P$1,VLOOKUP('MTM - Calculation (London)'!B7,SEAT!$A$2:$AY$16,16,FALSE),IF($M$4=SEAT!$Q$1,VLOOKUP('MTM - Calculation (London)'!B7,SEAT!$A$2:$AY$16,17,FALSE),IF($M$4=SEAT!$R$1,VLOOKUP('MTM - Calculation (London)'!B7,SEAT!$A$2:$AY$16,18,FALSE),IF($M$4=SEAT!$S$1,VLOOKUP('MTM - Calculation (London)'!B7,SEAT!$A$2:$AY$16,19,FALSE),IF($M$4=SEAT!$T$1,VLOOKUP('MTM - Calculation (London)'!B7,SEAT!$A$2:$AY$16,20,FALSE),IF($M$4=SEAT!$U$1,VLOOKUP('MTM - Calculation (London)'!B7,SEAT!$A$2:$AY$16,21,FALSE),IF($M$4=SEAT!$V$1,VLOOKUP('MTM - Calculation (London)'!B7,SEAT!$A$2:$AY$16,22,FALSE),IF($M$4=SEAT!$W$1,VLOOKUP('MTM - Calculation (London)'!B7,SEAT!$A$2:$AY$16,23,FALSE),IF($M$4=SEAT!$X$1,VLOOKUP('MTM - Calculation (London)'!B7,SEAT!$A$2:$AY$16,24,FALSE),IF($M$4=SEAT!$Y$1,VLOOKUP('MTM - Calculation (London)'!B7,SEAT!$A$2:$AY$16,25,FALSE),IF($M$4=SEAT!$Z$1,VLOOKUP('MTM - Calculation (London)'!B7,SEAT!$A$2:$AY$16,26,FALSE),IF($M$4=SEAT!$AA$1,VLOOKUP('MTM - Calculation (London)'!B7,SEAT!$A$2:$AY$16,27,FALSE),IF($M$4=SEAT!$AB$1,VLOOKUP('MTM - Calculation (London)'!B7,SEAT!$A$2:$AY$16,28,FALSE),IF($M$4=SEAT!$AC$1,VLOOKUP('MTM - Calculation (London)'!B7,SEAT!$A$2:$AY$16,29,FALSE),IF($M$4=SEAT!$AD$1,VLOOKUP('MTM - Calculation (London)'!B7,SEAT!$A$2:$AY$16,30,FALSE),IF($M$4=SEAT!$AE$1,VLOOKUP('MTM - Calculation (London)'!B7,SEAT!$A$2:$AY$16,31,FALSE),IF($M$4=SEAT!$AF$1,VLOOKUP('MTM - Calculation (London)'!B7,SEAT!$A$2:$AY$16,32,FALSE),IF($M$4=SEAT!$AG$1,VLOOKUP('MTM - Calculation (London)'!B7,SEAT!$A$2:$AY$16,33,FALSE),IF($M$4=SEAT!$AH$1,VLOOKUP('MTM - Calculation (London)'!B7,SEAT!$A$2:$AY$16,34,FALSE),IF($M$4=SEAT!$AI$1,VLOOKUP('MTM - Calculation (London)'!B7,SEAT!$A$2:$AY$16,35,FALSE),IF($M$4=SEAT!$AJ$1,VLOOKUP('MTM - Calculation (London)'!B7,SEAT!$A$2:$AY$16,36,FALSE),IF($M$4=SEAT!$AK$1,VLOOKUP('MTM - Calculation (London)'!B7,SEAT!$A$2:$AY$16,37,FALSE),IF($M$4=SEAT!$AL$1,VLOOKUP('MTM - Calculation (London)'!B7,SEAT!$A$2:$AY$16,38,FALSE),IF($M$4=SEAT!$AM$1,VLOOKUP('MTM - Calculation (London)'!B7,SEAT!$A$2:$AY$16,39,FALSE),IF($M$4=SEAT!$AN$1,VLOOKUP('MTM - Calculation (London)'!B7,SEAT!$A$2:$AY$16,40,FALSE),IF($M$4=SEAT!$AO$1,VLOOKUP('MTM - Calculation (London)'!B7,SEAT!$A$2:$AY$16,41,FALSE),IF($M$4=SEAT!$AP$1,VLOOKUP('MTM - Calculation (London)'!B7,SEAT!$A$2:$AY$16,42,FALSE),IF($M$4=SEAT!$AQ$1,VLOOKUP('MTM - Calculation (London)'!B7,SEAT!$A$2:$AY$16,43,FALSE),IF($M$4=SEAT!$AR$1,VLOOKUP('MTM - Calculation (London)'!B7,SEAT!$A$2:$AY$16,44,FALSE),IF($M$4=SEAT!$AS$1,VLOOKUP('MTM - Calculation (London)'!B7,SEAT!$A$2:$AY$16,45,FALSE),IF($M$4=SEAT!$AT$1,VLOOKUP('MTM - Calculation (London)'!B7,SEAT!$A$2:$AY$16,46,FALSE),IF($M$4=SEAT!$AU$1,VLOOKUP('MTM - Calculation (London)'!B7,SEAT!$A$2:$AY$16,47,FALSE),IF($M$4=SEAT!$AV$1,VLOOKUP('MTM - Calculation (London)'!B7,SEAT!$A$2:$AY$16,48,FALSE),IF($M$4=SEAT!$AW$1,VLOOKUP('MTM - Calculation (London)'!B7,SEAT!$A$2:$AY$16,49,FALSE),IF($M$4=SEAT!$AX$1,VLOOKUP('MTM - Calculation (London)'!B7,SEAT!$A$2:$AY$16,50,FALSE),IF($M$4=SEAT!$AY$1,VLOOKUP('MTM - Calculation (London)'!B7,SEAT!$A$2:$AY$16,51,FALSE),))))))))))))))))))))))))))))))))))))))))))))))))))</f>
        <v>0</v>
      </c>
      <c r="Q7" s="265">
        <f>IF($M$5='4LEN'!$B$1,VLOOKUP('MTM - Calculation (London)'!B7,'4LEN'!$A$2:$BM$16,2,FALSE),IF($M$5='4LEN'!$C$1,VLOOKUP('MTM - Calculation (London)'!B7,'4LEN'!$A$2:$BM$16,3,FALSE),IF($M$5='4LEN'!$D$1,VLOOKUP('MTM - Calculation (London)'!B7,'4LEN'!$A$2:$BM$16,4,FALSE),IF($M$5='4LEN'!$E$1,VLOOKUP('MTM - Calculation (London)'!B7,'4LEN'!$A$2:$BM$16,5,FALSE),IF($M$5='4LEN'!$F$1,VLOOKUP('MTM - Calculation (London)'!B7,'4LEN'!$A$2:$BM$16,6,FALSE),IF($M$5='4LEN'!$G$1,VLOOKUP('MTM - Calculation (London)'!B7,'4LEN'!$A$2:$BM$16,7,FALSE),IF($M$5='4LEN'!$H$1,VLOOKUP('MTM - Calculation (London)'!B7,'4LEN'!$A$2:$BM$16,8,FALSE),IF($M$5='4LEN'!$I$1,VLOOKUP('MTM - Calculation (London)'!B7,'4LEN'!$A$2:$BM$16,9,FALSE),IF($M$5='4LEN'!$J$1,VLOOKUP('MTM - Calculation (London)'!B7,'4LEN'!$A$2:$BM$16,10,FALSE),IF($M$5='4LEN'!$K$1,VLOOKUP('MTM - Calculation (London)'!B7,'4LEN'!$A$2:$BM$16,11,FALSE),IF($M$5='4LEN'!$L$1,VLOOKUP('MTM - Calculation (London)'!B7,'4LEN'!$A$2:$BM$16,12,FALSE),IF($M$5='4LEN'!$M$1,VLOOKUP('MTM - Calculation (London)'!B7,'4LEN'!$A$2:$BM$16,13,FALSE),IF($M$5='4LEN'!$N$1,VLOOKUP('MTM - Calculation (London)'!B7,'4LEN'!$A$2:$BM$16,14,FALSE),IF($M$5='4LEN'!$O$1,VLOOKUP('MTM - Calculation (London)'!B7,'4LEN'!$A$2:$BM$16,15,FALSE),IF($M$5='4LEN'!$P$1,VLOOKUP('MTM - Calculation (London)'!B7,'4LEN'!$A$2:$BM$16,16,FALSE),IF($M$5='4LEN'!$Q$1,VLOOKUP('MTM - Calculation (London)'!B7,'4LEN'!$A$2:$BM$16,17,FALSE),IF($M$5='4LEN'!$R$1,VLOOKUP('MTM - Calculation (London)'!B7,'4LEN'!$A$2:$BM$16,18,FALSE),IF($M$5='4LEN'!$S$1,VLOOKUP('MTM - Calculation (London)'!B7,'4LEN'!$A$2:$BM$16,19,FALSE),IF($M$5='4LEN'!$T$1,VLOOKUP('MTM - Calculation (London)'!B7,'4LEN'!$A$2:$BM$16,20,FALSE),IF($M$5='4LEN'!$U$1,VLOOKUP('MTM - Calculation (London)'!B7,'4LEN'!$A$2:$BM$16,21,FALSE),IF($M$5='4LEN'!$V$1,VLOOKUP('MTM - Calculation (London)'!B7,'4LEN'!$A$2:$BM$16,22,FALSE),IF($M$5='4LEN'!$W$1,VLOOKUP('MTM - Calculation (London)'!B7,'4LEN'!$A$2:$BM$16,23,FALSE),IF($M$5='4LEN'!$X$1,VLOOKUP('MTM - Calculation (London)'!B7,'4LEN'!$A$2:$BM$16,24,FALSE),IF($M$5='4LEN'!$Y$1,VLOOKUP('MTM - Calculation (London)'!B7,'4LEN'!$A$2:$BM$16,25,FALSE),IF($M$5='4LEN'!$Z$1,VLOOKUP('MTM - Calculation (London)'!B7,'4LEN'!$A$2:$BM$16,26,FALSE),IF($M$5='4LEN'!$AA$1,VLOOKUP('MTM - Calculation (London)'!B7,'4LEN'!$A$2:$BM$16,27,FALSE),IF($M$5='4LEN'!$AB$1,VLOOKUP('MTM - Calculation (London)'!B7,'4LEN'!$A$2:$BM$16,28,FALSE),IF($M$5='4LEN'!$AC$1,VLOOKUP('MTM - Calculation (London)'!B7,'4LEN'!$A$2:$BM$16,29,FALSE),IF($M$5='4LEN'!$AD$1,VLOOKUP('MTM - Calculation (London)'!B7,'4LEN'!$A$2:$BM$16,30,FALSE),IF($M$5='4LEN'!$AE$1,VLOOKUP('MTM - Calculation (London)'!B7,'4LEN'!$A$2:$BM$16,31,FALSE),IF($M$5='4LEN'!$AF$1,VLOOKUP('MTM - Calculation (London)'!B7,'4LEN'!$A$2:$BM$16,32,FALSE),IF($M$5='4LEN'!$AG$1,VLOOKUP('MTM - Calculation (London)'!B7,'4LEN'!$A$2:$BM$16,33,FALSE),IF($M$5='4LEN'!$AH$1,VLOOKUP('MTM - Calculation (London)'!B7,'4LEN'!$A$2:$BM$16,34,FALSE),IF($M$5='4LEN'!$AI$1,VLOOKUP('MTM - Calculation (London)'!B7,'4LEN'!$A$2:$BM$16,35,FALSE),IF($M$5='4LEN'!$AJ$1,VLOOKUP('MTM - Calculation (London)'!B7,'4LEN'!$A$2:$BM$16,36,FALSE),IF($M$5='4LEN'!$AK$1,VLOOKUP('MTM - Calculation (London)'!B7,'4LEN'!$A$2:$BM$16,37,FALSE),IF($M$5='4LEN'!$AL$1,VLOOKUP('MTM - Calculation (London)'!B7,'4LEN'!$A$2:$BM$16,38,FALSE),IF($M$5='4LEN'!$AM$1,VLOOKUP('MTM - Calculation (London)'!B7,'4LEN'!$A$2:$BM$16,39,FALSE),IF($M$5='4LEN'!$AN$1,VLOOKUP('MTM - Calculation (London)'!B7,'4LEN'!$A$2:$BM$16,40,FALSE),IF($M$5='4LEN'!$AO$1,VLOOKUP('MTM - Calculation (London)'!B7,'4LEN'!$A$2:$BM$16,41,FALSE),IF($M$5='4LEN'!$AP$1,VLOOKUP('MTM - Calculation (London)'!B7,'4LEN'!$A$2:$BM$16,42,FALSE),IF($M$5='4LEN'!$AQ$1,VLOOKUP('MTM - Calculation (London)'!B7,'4LEN'!$A$2:$BM$16,43,FALSE),IF($M$5='4LEN'!$AR$1,VLOOKUP('MTM - Calculation (London)'!B7,'4LEN'!$A$2:$BM$16,44,FALSE),IF($M$5='4LEN'!$AS$1,VLOOKUP('MTM - Calculation (London)'!B7,'4LEN'!$A$2:$BM$16,45,FALSE),IF($M$5='4LEN'!$AT$1,VLOOKUP('MTM - Calculation (London)'!B7,'4LEN'!$A$2:$BM$16,46,FALSE),IF($M$5='4LEN'!$AU$1,VLOOKUP('MTM - Calculation (London)'!B7,'4LEN'!$A$2:$BM$16,47,FALSE),IF($M$5='4LEN'!$AV$1,VLOOKUP('MTM - Calculation (London)'!B7,'4LEN'!$A$2:$BM$16,48,FALSE),IF($M$5='4LEN'!$AW$1,VLOOKUP('MTM - Calculation (London)'!B7,'4LEN'!$A$2:$BM$16,49,FALSE),IF($M$5='4LEN'!$AX$1,VLOOKUP('MTM - Calculation (London)'!B7,'4LEN'!$A$2:$BM$16,50,FALSE),IF($M$5='4LEN'!$AY$1,VLOOKUP('MTM - Calculation (London)'!B7,'4LEN'!$A$2:$BM$16,51,FALSE),IF($M$5='4LEN'!$AZ$1,VLOOKUP('MTM - Calculation (London)'!B7,'4LEN'!$A$2:$BM$16,52,FALSE),IF($M$5='4LEN'!$BA$1,VLOOKUP('MTM - Calculation (London)'!B7,'4LEN'!$A$2:$BM$16,53,FALSE),IF($M$5='4LEN'!$BB$1,VLOOKUP('MTM - Calculation (London)'!B7,'4LEN'!$A$2:$BM$16,54,FALSE),IF($M$5='4LEN'!$BC$1,VLOOKUP('MTM - Calculation (London)'!B7,'4LEN'!$A$2:$BM$16,55,FALSE),IF($M$5='4LEN'!$BD$1,VLOOKUP('MTM - Calculation (London)'!B7,'4LEN'!$A$2:$BM$16,56,FALSE),IF($M$5='4LEN'!$BE$1,VLOOKUP('MTM - Calculation (London)'!B7,'4LEN'!$A$2:$BM$16,57,FALSE),IF($M$5='4LEN'!$BF$1,VLOOKUP('MTM - Calculation (London)'!B7,'4LEN'!$A$2:$BM$16,58,FALSE),IF($M$5='4LEN'!$BG$1,VLOOKUP('MTM - Calculation (London)'!B7,'4LEN'!$A$2:$BM$16,59,FALSE),IF($M$5='4LEN'!$BH$1,VLOOKUP('MTM - Calculation (London)'!B7,'4LEN'!$A$2:$BM$16,60,FALSE),IF($M$5='4LEN'!$BI$1,VLOOKUP('MTM - Calculation (London)'!B7,'4LEN'!$A$2:$BL$16,61,FALSE),IF($M$5='4LEN'!$BJ$1,VLOOKUP('MTM - Calculation (London)'!B7,'4LEN'!$A$2:$BM$16,62,FALSE),IF($M$5='4LEN'!$BK$1,VLOOKUP('MTM - Calculation (London)'!B7,'4LEN'!$A$2:$BM$16,63,FALSE),IF($M$5='4LEN'!$BL$1,VLOOKUP('MTM - Calculation (London)'!B7,'4LEN'!$A$2:$BM$16,64,FALSE),IF($M$5='4LEN'!$BM$1,VLOOKUP('MTM - Calculation (London)'!B7,'4LEN'!$A$2:$BM$16,65,FALSE),))))))))))))))))))))))))))))))))))))))))))))))))))))))))))))))))</f>
        <v>0</v>
      </c>
      <c r="R7" s="265">
        <f>IF($M$5='15VENT'!$B$1,VLOOKUP('MTM - Calculation (London)'!B7,'15VENT'!$A$2:$BM$16,2,FALSE),IF($M$5='15VENT'!$C$1,VLOOKUP('MTM - Calculation (London)'!B7,'15VENT'!$A$2:$BM$16,3,FALSE),IF($M$5='15VENT'!$D$1,VLOOKUP('MTM - Calculation (London)'!B7,'15VENT'!$A$2:$BM$16,4,FALSE),IF($M$5='15VENT'!$E$1,VLOOKUP('MTM - Calculation (London)'!B7,'15VENT'!$A$2:$BM$16,5,FALSE),IF($M$5='15VENT'!$F$1,VLOOKUP('MTM - Calculation (London)'!B7,'15VENT'!$A$2:$BM$16,6,FALSE),IF($M$5='15VENT'!$G$1,VLOOKUP('MTM - Calculation (London)'!B7,'15VENT'!$A$2:$BM$16,7,FALSE),IF($M$5='15VENT'!$H$1,VLOOKUP('MTM - Calculation (London)'!B7,'15VENT'!$A$2:$BM$16,8,FALSE),IF($M$5='15VENT'!$I$1,VLOOKUP('MTM - Calculation (London)'!B7,'15VENT'!$A$2:$BM$16,9,FALSE),IF($M$5='15VENT'!$J$1,VLOOKUP('MTM - Calculation (London)'!B7,'15VENT'!$A$2:$BM$16,10,FALSE),IF($M$5='15VENT'!$K$1,VLOOKUP('MTM - Calculation (London)'!B7,'15VENT'!$A$2:$BM$16,11,FALSE),IF($M$5='15VENT'!$L$1,VLOOKUP('MTM - Calculation (London)'!B7,'15VENT'!$A$2:$BM$16,12,FALSE),IF($M$5='15VENT'!$M$1,VLOOKUP('MTM - Calculation (London)'!B7,'15VENT'!$A$2:$BM$16,13,FALSE),IF($M$5='15VENT'!$N$1,VLOOKUP('MTM - Calculation (London)'!B7,'15VENT'!$A$2:$BM$16,14,FALSE),IF($M$5='15VENT'!$O$1,VLOOKUP('MTM - Calculation (London)'!B7,'15VENT'!$A$2:$BM$16,15,FALSE),IF($M$5='15VENT'!$P$1,VLOOKUP('MTM - Calculation (London)'!B7,'15VENT'!$A$2:$BM$16,16,FALSE),IF($M$5='15VENT'!$Q$1,VLOOKUP('MTM - Calculation (London)'!B7,'15VENT'!$A$2:$BM$16,17,FALSE),IF($M$5='15VENT'!$R$1,VLOOKUP('MTM - Calculation (London)'!B7,'15VENT'!$A$2:$BM$16,18,FALSE),IF($M$5='15VENT'!$S$1,VLOOKUP('MTM - Calculation (London)'!B7,'15VENT'!$A$2:$BM$16,19,FALSE),IF($M$5='15VENT'!$T$1,VLOOKUP('MTM - Calculation (London)'!B7,'15VENT'!$A$2:$BM$16,20,FALSE),IF($M$5='15VENT'!$U$1,VLOOKUP('MTM - Calculation (London)'!B7,'15VENT'!$A$2:$BM$16,21,FALSE),IF($M$5='15VENT'!$V$1,VLOOKUP('MTM - Calculation (London)'!B7,'15VENT'!$A$2:$BM$16,22,FALSE),IF($M$5='15VENT'!$W$1,VLOOKUP('MTM - Calculation (London)'!B7,'15VENT'!$A$2:$BM$16,23,FALSE),IF($M$5='15VENT'!$X$1,VLOOKUP('MTM - Calculation (London)'!B7,'15VENT'!$A$2:$BM$16,24,FALSE),IF($M$5='15VENT'!$Y$1,VLOOKUP('MTM - Calculation (London)'!B7,'15VENT'!$A$2:$BM$16,25,FALSE),IF($M$5='15VENT'!$Z$1,VLOOKUP('MTM - Calculation (London)'!B7,'15VENT'!$A$2:$BM$16,26,FALSE),IF($M$5='15VENT'!$AA$1,VLOOKUP('MTM - Calculation (London)'!B7,'15VENT'!$A$2:$BM$16,27,FALSE),IF($M$5='15VENT'!$AB$1,VLOOKUP('MTM - Calculation (London)'!B7,'15VENT'!$A$2:$BM$16,28,FALSE),IF($M$5='15VENT'!$AC$1,VLOOKUP('MTM - Calculation (London)'!B7,'15VENT'!$A$2:$BM$16,29,FALSE),IF($M$5='15VENT'!$AD$1,VLOOKUP('MTM - Calculation (London)'!B7,'15VENT'!$A$2:$BM$16,30,FALSE),IF($M$5='15VENT'!$AE$1,VLOOKUP('MTM - Calculation (London)'!B7,'15VENT'!$A$2:$BM$16,31,FALSE),IF($M$5='15VENT'!$AF$1,VLOOKUP('MTM - Calculation (London)'!B7,'15VENT'!$A$2:$BM$16,32,FALSE),IF($M$5='15VENT'!$AG$1,VLOOKUP('MTM - Calculation (London)'!B7,'15VENT'!$A$2:$BM$16,33,FALSE),IF($M$5='15VENT'!$AH$1,VLOOKUP('MTM - Calculation (London)'!B7,'15VENT'!$A$2:$BM$16,34,FALSE),IF($M$5='15VENT'!$AI$1,VLOOKUP('MTM - Calculation (London)'!B7,'15VENT'!$A$2:$BM$16,35,FALSE),IF($M$5='15VENT'!$AJ$1,VLOOKUP('MTM - Calculation (London)'!B7,'15VENT'!$A$2:$BM$16,36,FALSE),IF($M$5='15VENT'!$AK$1,VLOOKUP('MTM - Calculation (London)'!B7,'15VENT'!$A$2:$BM$16,37,FALSE),IF($M$5='15VENT'!$AL$1,VLOOKUP('MTM - Calculation (London)'!B7,'15VENT'!$A$2:$BM$16,38,FALSE),IF($M$5='15VENT'!$AM$1,VLOOKUP('MTM - Calculation (London)'!B7,'15VENT'!$A$2:$BM$16,39,FALSE),IF($M$5='15VENT'!$AN$1,VLOOKUP('MTM - Calculation (London)'!B7,'15VENT'!$A$2:$BM$16,40,FALSE),IF($M$5='15VENT'!$AO$1,VLOOKUP('MTM - Calculation (London)'!B7,'15VENT'!$A$2:$BM$16,41,FALSE),IF($M$5='15VENT'!$AP$1,VLOOKUP('MTM - Calculation (London)'!B7,'15VENT'!$A$2:$BM$16,42,FALSE),IF($M$5='15VENT'!$AQ$1,VLOOKUP('MTM - Calculation (London)'!B7,'15VENT'!$A$2:$BM$16,43,FALSE),IF($M$5='15VENT'!$AR$1,VLOOKUP('MTM - Calculation (London)'!B7,'15VENT'!$A$2:$BM$16,44,FALSE),IF($M$5='15VENT'!$AS$1,VLOOKUP('MTM - Calculation (London)'!B7,'15VENT'!$A$2:$BM$16,45,FALSE),IF($M$5='15VENT'!$AT$1,VLOOKUP('MTM - Calculation (London)'!B7,'15VENT'!$A$2:$BM$16,46,FALSE),IF($M$5='15VENT'!$AU$1,VLOOKUP('MTM - Calculation (London)'!B7,'15VENT'!$A$2:$BM$16,47,FALSE),IF($M$5='15VENT'!$AV$1,VLOOKUP('MTM - Calculation (London)'!B7,'15VENT'!$A$2:$BM$16,48,FALSE),IF($M$5='15VENT'!$AW$1,VLOOKUP('MTM - Calculation (London)'!B7,'15VENT'!$A$2:$BM$16,49,FALSE),IF($M$5='15VENT'!$AX$1,VLOOKUP('MTM - Calculation (London)'!B7,'15VENT'!$A$2:$BM$16,50,FALSE),IF($M$5='15VENT'!$AY$1,VLOOKUP('MTM - Calculation (London)'!B7,'15VENT'!$A$2:$BM$16,51,FALSE),IF($M$5='15VENT'!$AZ$1,VLOOKUP('MTM - Calculation (London)'!B7,'15VENT'!$A$2:$BM$16,52,FALSE),IF($M$5='15VENT'!$BA$1,VLOOKUP('MTM - Calculation (London)'!B7,'15VENT'!$A$2:$BM$16,53,FALSE),IF($M$5='15VENT'!$BB$1,VLOOKUP('MTM - Calculation (London)'!B7,'15VENT'!$A$2:$BM$16,54,FALSE),IF($M$5='15VENT'!$BC$1,VLOOKUP('MTM - Calculation (London)'!B7,'15VENT'!$A$2:$BM$16,55,FALSE),IF($M$5='15VENT'!$BD$1,VLOOKUP('MTM - Calculation (London)'!B7,'15VENT'!$A$2:$BM$16,56,FALSE),IF($M$5='15VENT'!$BE$1,VLOOKUP('MTM - Calculation (London)'!B7,'15VENT'!$A$2:$BM$16,57,FALSE),IF($M$5='15VENT'!$BF$1,VLOOKUP('MTM - Calculation (London)'!B7,'15VENT'!$A$2:$BM$16,58,FALSE),IF($M$5='15VENT'!$BG$1,VLOOKUP('MTM - Calculation (London)'!B7,'15VENT'!$A$2:$BM$16,59,FALSE),IF($M$5='15VENT'!$BH$1,VLOOKUP('MTM - Calculation (London)'!B7,'15VENT'!$A$2:$BM$16,60,FALSE),IF($M$5='15VENT'!$BI$1,VLOOKUP('MTM - Calculation (London)'!B7,'15VENT'!$A$2:$BJ$16,61,FALSE),IF($M$5='15VENT'!$BJ$1,VLOOKUP('MTM - Calculation (London)'!B7,'15VENT'!$A$2:$BM$16,62,FALSE),IF($M$5='15VENT'!$BK$1,VLOOKUP('MTM - Calculation (London)'!B7,'15VENT'!$A$2:$BM$16,63,FALSE),IF($M$5='15VENT'!$BL$1,VLOOKUP('MTM - Calculation (London)'!B7,'15VENT'!$A$2:$BM$16,64,FALSE),IF($M$5='15VENT'!$BM$1,VLOOKUP('MTM - Calculation (London)'!B7,'15VENT'!$A$2:$BM$16,65,FALSE),))))))))))))))))))))))))))))))))))))))))))))))))))))))))))))))))</f>
        <v>0</v>
      </c>
      <c r="S7" s="266">
        <f t="shared" si="2"/>
        <v>-1</v>
      </c>
      <c r="T7" s="274"/>
      <c r="U7" s="499" t="str">
        <f>IF(Sheet1!E20="","",Sheet1!E20)</f>
        <v/>
      </c>
      <c r="V7" s="500"/>
      <c r="W7" s="246"/>
      <c r="X7" s="259">
        <v>6</v>
      </c>
      <c r="Y7" s="260" t="str">
        <f>'US MTM - Calculation (Regular)'!Y7</f>
        <v>6INSEAM</v>
      </c>
      <c r="Z7" s="247" t="str">
        <f>IF($Z$1="","",HLOOKUP($Z$1,'MTM US TRS (L)'!$A$2:$EV$13,ROW(),FALSE))</f>
        <v/>
      </c>
      <c r="AA7" s="265">
        <f>IF(Z7=" ",0,IF($AH$13='Deep Seat -'!$B$1,VLOOKUP('MTM - Calculation (London)'!Y7,'Deep Seat -'!$A$2:$D$13,2,FALSE),IF($AH$13='Deep Seat -'!$C$1,VLOOKUP('MTM - Calculation (London)'!Y7,'Deep Seat -'!$A$2:$D$13,3,FALSE),IF($AH$13='Deep Seat -'!$D$1,VLOOKUP('MTM - Calculation (London)'!Y7,'Deep Seat -'!$A$2:$D$13,4,FALSE),))))</f>
        <v>0</v>
      </c>
      <c r="AB7" s="265">
        <f>IF(Z7=" ",0,IF($AH$14='Hip Forw +'!$B$1,VLOOKUP('MTM - Calculation (London)'!Y7,'Hip Forw +'!$A$2:$E$13,2,FALSE),IF($AH$14='Hip Forw +'!$C$1,VLOOKUP('MTM - Calculation (London)'!Y7,'Hip Forw +'!$A$2:$E$13,3,FALSE),IF($AH$14='Hip Forw +'!$D$1,VLOOKUP('MTM - Calculation (London)'!Y7,'Hip Forw +'!$A$2:$E$13,4,FALSE),IF($AH$14='Hip Forw +'!$E$1,VLOOKUP('MTM - Calculation (London)'!Y7,'Hip Forw +'!$A$2:$E$13,5,FALSE),)))))</f>
        <v>0</v>
      </c>
      <c r="AC7" s="265">
        <f>IF(Z7=" ",0,IF($AH$15='Low Fron'!$B$1,VLOOKUP('MTM - Calculation (London)'!Y7,'Low Fron'!$A$2:$L$13,2,FALSE),IF($AH$15='Low Fron'!$C$1,VLOOKUP('MTM - Calculation (London)'!Y7,'Low Fron'!$A$2:$L$13,3,FALSE),IF($AH$15='Low Fron'!$D$1,VLOOKUP('MTM - Calculation (London)'!Y7,'Low Fron'!$A$2:$L$13,4,FALSE),IF($AH$15='Low Fron'!$E$1,VLOOKUP('MTM - Calculation (London)'!Y7,'Low Fron'!$A$2:$L$13,5,FALSE),IF($AH$15='Low Fron'!$F$1,VLOOKUP('MTM - Calculation (London)'!Y7,'Low Fron'!$A$2:$L$13,6,FALSE),IF($AH$15='Low Fron'!$G$1,VLOOKUP('MTM - Calculation (London)'!Y7,'Low Fron'!$A$2:$L$13,7,FALSE),IF($AH$15='Low Fron'!$H$1,VLOOKUP('MTM - Calculation (London)'!Y7,'Low Fron'!$A$2:$L$13,8,FALSE),IF($AH$15='Low Fron'!$I$1,VLOOKUP('MTM - Calculation (London)'!Y7,'Low Fron'!$A$2:$L$13,9,FALSE),IF($AH$15='Low Fron'!$J$1,VLOOKUP('MTM - Calculation (London)'!Y7,'Low Fron'!$A$2:$L$13,10,FALSE),IF($AH$15='Low Fron'!$K$1,VLOOKUP('MTM - Calculation (London)'!Y7,'Low Fron'!$A$2:$L$13,11,FALSE),IF($AH$15='Low Fron'!$L$1,VLOOKUP('MTM - Calculation (London)'!Y7,'Low Fron'!$A$2:$L$13,12,FALSE),))))))))))))</f>
        <v>0</v>
      </c>
      <c r="AD7" s="265">
        <f>IF(Z7=" ",0,IF($AH$16='Plucrot +'!$B$1,VLOOKUP('MTM - Calculation (London)'!Y7,'Plucrot +'!$A$2:$W$13,2,FALSE),IF($AH$16='Plucrot +'!$C$1,VLOOKUP('MTM - Calculation (London)'!Y7,'Plucrot +'!$A$2:$W$13,3,FALSE),IF($AH$16='Plucrot +'!$D$1,VLOOKUP('MTM - Calculation (London)'!Y7,'Plucrot +'!$A$2:$W$13,4,FALSE),IF($AH$16='Plucrot +'!$E$1,VLOOKUP('MTM - Calculation (London)'!Y7,'Plucrot +'!$A$2:$W$13,5,FALSE),IF($AH$16='Plucrot +'!$F$1,VLOOKUP('MTM - Calculation (London)'!Y7,'Plucrot +'!$A$2:$W$13,6,FALSE),IF($AH$16='Plucrot +'!$G$1,VLOOKUP('MTM - Calculation (London)'!Y7,'Plucrot +'!$A$2:$W$13,7,FALSE),IF($AH$16='Plucrot +'!$H$1,VLOOKUP('MTM - Calculation (London)'!Y7,'Plucrot +'!$A$2:$W$13,8,FALSE),IF($AH$16='Plucrot +'!$I$1,VLOOKUP('MTM - Calculation (London)'!Y7,'Plucrot +'!$A$2:$W$13,9,FALSE),IF($AH$16='Plucrot +'!$J$1,VLOOKUP('MTM - Calculation (London)'!Y7,'Plucrot +'!$A$2:$W$13,10,FALSE),IF($AH$16='Plucrot +'!$K$1,VLOOKUP('MTM - Calculation (London)'!Y7,'Plucrot +'!$A$2:$W$13,11,FALSE),IF($AH$16='Plucrot +'!$L$1,VLOOKUP('MTM - Calculation (London)'!Y7,'Plucrot +'!$A$2:$W$13,12,FALSE),IF($AH$16='Plucrot +'!$M$1,VLOOKUP('MTM - Calculation (London)'!Y7,'Plucrot +'!$A$2:$W$13,13,FALSE),IF($AH$16='Plucrot +'!$N$1,VLOOKUP('MTM - Calculation (London)'!Y7,'Plucrot +'!$A$2:$W$13,14,FALSE),IF($AH$16='Plucrot +'!$O$1,VLOOKUP('MTM - Calculation (London)'!Y7,'Plucrot +'!$A$2:$W$13,15,FALSE),IF($AH$16='Plucrot +'!$P$1,VLOOKUP('MTM - Calculation (London)'!Y7,'Plucrot +'!$A$2:$W$13,16,FALSE),IF($AH$16='Plucrot +'!$Q$1,VLOOKUP('MTM - Calculation (London)'!Y7,'Plucrot +'!$A$2:$W$13,17,FALSE),IF($AH$16='Plucrot +'!$R$1,VLOOKUP('MTM - Calculation (London)'!Y7,'Plucrot +'!$A$2:$W$13,18,FALSE),IF($AH$16='Plucrot +'!$S$1,VLOOKUP('MTM - Calculation (London)'!Y7,'Plucrot +'!$A$2:$W$13,19,FALSE),IF($AH$16='Plucrot +'!$T$1,VLOOKUP('MTM - Calculation (London)'!Y7,'Plucrot +'!$A$2:$W$13,20,FALSE),IF($AH$16='Plucrot +'!$U$1,VLOOKUP('MTM - Calculation (London)'!Y7,'Plucrot +'!$A$2:$W$13,21,FALSE),IF($AH$16='Plucrot +'!$V$1,VLOOKUP('MTM - Calculation (London)'!Y7,'Plucrot +'!$A$2:$W$13,22,FALSE),IF($AH$16='Plucrot +'!$W$1,VLOOKUP('MTM - Calculation (London)'!Y7,'Plucrot +'!$A$2:$W$13,23,FALSE),)))))))))))))))))))))))</f>
        <v>0</v>
      </c>
      <c r="AE7" s="265">
        <f>IF(Z7=" ",0,IF($AH$17='Rais BK + -'!$B$1,VLOOKUP('MTM - Calculation (London)'!Y7,'Rais BK + -'!$A$2:$W$13,2,FALSE),IF($AH$17='Rais BK + -'!$C$1,VLOOKUP('MTM - Calculation (London)'!Y7,'Rais BK + -'!$A$2:$W$13,3,FALSE),IF($AH$17='Rais BK + -'!$D$1,VLOOKUP('MTM - Calculation (London)'!Y7,'Rais BK + -'!$A$2:$W$13,4,FALSE),IF($AH$17='Rais BK + -'!$E$1,VLOOKUP('MTM - Calculation (London)'!Y7,'Rais BK + -'!$A$2:$W$13,5,FALSE),IF($AH$17='Rais BK + -'!$F$1,VLOOKUP('MTM - Calculation (London)'!Y7,'Rais BK + -'!$A$2:$W$13,6,FALSE),IF($AH$17='Rais BK + -'!$G$1,VLOOKUP('MTM - Calculation (London)'!Y7,'Rais BK + -'!$A$2:$W$13,7,FALSE),IF($AH$17='Rais BK + -'!$H$1,VLOOKUP('MTM - Calculation (London)'!Y7,'Rais BK + -'!$A$2:$W$13,8,FALSE),IF($AH$17='Rais BK + -'!$I$1,VLOOKUP('MTM - Calculation (London)'!Y7,'Rais BK + -'!$A$2:$W$13,9,FALSE),IF($AH$17='Rais BK + -'!$J$1,VLOOKUP('MTM - Calculation (London)'!Y7,'Rais BK + -'!$A$2:$W$13,10,FALSE),IF($AH$17='Rais BK + -'!$K$1,VLOOKUP('MTM - Calculation (London)'!Y7,'Rais BK + -'!$A$2:$W$13,11,FALSE),IF($AH$17='Rais BK + -'!$L$1,VLOOKUP('MTM - Calculation (London)'!Y7,'Rais BK + -'!$A$2:$W$13,12,FALSE),IF($AH$17='Rais BK + -'!$M$1,VLOOKUP('MTM - Calculation (London)'!Y7,'Rais BK + -'!$A$2:$W$13,13,FALSE),IF($AH$17='Rais BK + -'!$N$1,VLOOKUP('MTM - Calculation (London)'!Y7,'Rais BK + -'!$A$2:$W$13,14,FALSE),IF($AH$17='Rais BK + -'!$O$1,VLOOKUP('MTM - Calculation (London)'!Y7,'Rais BK + -'!$A$2:$W$13,15,FALSE),IF($AH$17='Rais BK + -'!$P$1,VLOOKUP('MTM - Calculation (London)'!Y7,'Rais BK + -'!$A$2:$W$13,16,FALSE),IF($AH$17='Rais BK + -'!$Q$1,VLOOKUP('MTM - Calculation (London)'!Y7,'Rais BK + -'!$A$2:$W$13,17,FALSE),IF($AH$17='Rais BK + -'!$R$1,VLOOKUP('MTM - Calculation (London)'!Y7,'Rais BK + -'!$A$2:$W$13,18,FALSE),IF($AH$17='Rais BK + -'!$S$1,VLOOKUP('MTM - Calculation (London)'!Y7,'Rais BK + -'!$A$2:$W$13,19,FALSE),IF($AH$17='Rais BK + -'!$T$1,VLOOKUP('MTM - Calculation (London)'!Y7,'Rais BK + -'!$A$2:$W$13,20,FALSE),IF($AH$17='Rais BK + -'!$U$1,VLOOKUP('MTM - Calculation (London)'!Y7,'Rais BK + -'!$A$2:$W$13,21,FALSE),IF($AH$17='Rais BK + -'!$V$1,VLOOKUP('MTM - Calculation (London)'!Y7,'Rais BK + -'!$A$2:$W$13,22,FALSE),IF($AH$17='Rais BK + -'!$W$1,VLOOKUP('MTM - Calculation (London)'!Y7,'Rais BK + -'!$A$2:$W$13,23,FALSE),)))))))))))))))))))))))</f>
        <v>0</v>
      </c>
      <c r="AF7" s="263">
        <f t="shared" si="3"/>
        <v>0</v>
      </c>
      <c r="AG7" s="242">
        <f>IF(Sheet1!E140="",0,Sheet1!E140)</f>
        <v>0</v>
      </c>
      <c r="AH7" s="266">
        <f t="shared" si="5"/>
        <v>0</v>
      </c>
      <c r="AI7" s="275"/>
      <c r="AJ7" s="495" t="str">
        <f>IF(Sheet1!E21="","",Sheet1!E21)</f>
        <v>TG-US-FF-TRS-1DART</v>
      </c>
      <c r="AK7" s="496"/>
      <c r="AL7" s="248"/>
      <c r="AM7" s="248"/>
      <c r="AN7" s="248"/>
      <c r="AO7" s="228"/>
      <c r="AP7" s="268" t="s">
        <v>550</v>
      </c>
      <c r="AQ7" s="250" t="str">
        <f>IF($AQ$1="","",HLOOKUP($AQ$1,'Measurement Chart'!$A$1:$AG$14,ROW(),FALSE))</f>
        <v/>
      </c>
      <c r="AR7" s="242">
        <f>IF(OR(Sheet1!C296="",Sheet1!C296=" "),0,Sheet1!C296)</f>
        <v>0</v>
      </c>
      <c r="AS7" s="251">
        <f t="shared" si="4"/>
        <v>0</v>
      </c>
      <c r="AT7" s="252">
        <f>IFERROR(IF($AS$4='Front Length +'!$B$1,VLOOKUP(AP7,'Front Length +'!$A$2:$AO$14,2,FALSE),IF($AS$4='Front Length +'!$C$1,VLOOKUP(AP7,'Front Length +'!$A$2:$AO$14,3,FALSE),IF($AS$4='Front Length +'!$D$1,VLOOKUP(AP7,'Front Length +'!$A$2:$AO$14,4,FALSE),IF($AS$4='Front Length +'!$E$1,VLOOKUP(AP7,'Front Length +'!$A$2:$AO$14,5,FALSE),IF($AS$4='Front Length +'!$F$1,VLOOKUP(AP7,'Front Length +'!$A$2:$AO$14,6,FALSE),IF($AS$4='Front Length +'!$G$1,VLOOKUP(AP7,'Front Length +'!$A$2:$AO$14,7,FALSE),IF($AS$4='Front Length +'!$H$1,VLOOKUP(AP7,'Front Length +'!$A$2:$AO$14,8,FALSE),IF($AS$4='Front Length +'!$I$1,VLOOKUP(AP7,'Front Length +'!$A$2:$AO$14,9,FALSE),IF($AS$4='Front Length +'!$J$1,VLOOKUP(AP7,'Front Length +'!$A$2:$AO$14,10,FALSE),IF($AS$4='Front Length +'!$K$1,VLOOKUP(AP7,'Front Length +'!$A$2:$AO$14,11,FALSE),IF($AS$4='Front Length +'!$L$1,VLOOKUP(AP7,'Front Length +'!$A$2:$AO$14,12,FALSE),IF($AS$4='Front Length +'!$M$1,VLOOKUP(AP7,'Front Length +'!$A$2:$AO$14,13,FALSE),IF($AS$4='Front Length +'!$N$1,VLOOKUP(AP7,'Front Length +'!$A$2:$AO$14,14,FALSE),IF($AS$4='Front Length +'!$O$1,VLOOKUP(AP7,'Front Length +'!$A$2:$AO$14,15,FALSE),IF($AS$4='Front Length +'!$P$1,VLOOKUP(AP7,'Front Length +'!$A$2:$AO$14,16,FALSE),IF($AS$4='Front Length +'!$Q$1,VLOOKUP(AP7,'Front Length +'!$A$2:$AO$14,17,FALSE),IF($AS$4='Front Length +'!$R$1,VLOOKUP(AP7,'Front Length +'!$A$2:$AO$14,18,FALSE),IF($AS$4='Front Length +'!$S$1,VLOOKUP(AP7,'Front Length +'!$A$2:$AO$14,19,FALSE),IF($AS$4='Front Length +'!$T$1,VLOOKUP(AP7,'Front Length +'!$A$2:$AO$14,20,FALSE),IF($AS$4='Front Length +'!$U$1,VLOOKUP(AP7,'Front Length +'!$A$2:$AO$14,21,FALSE),IF($AS$4='Front Length +'!$V$1,VLOOKUP(AP7,'Front Length +'!$A$2:$AO$14,22,FALSE),IF($AS$4='Front Length +'!$W$1,VLOOKUP(AP7,'Front Length +'!$A$2:$AO$14,23,FALSE),IF($AS$4='Front Length +'!$X$1,VLOOKUP(AP7,'Front Length +'!$A$2:$AO$14,24,FALSE),IF($AS$4='Front Length +'!$Y$1,VLOOKUP(AP7,'Front Length +'!$A$2:$AO$14,25,FALSE),IF($AS$4='Front Length +'!$Z$1,VLOOKUP(AP7,'Front Length +'!$A$2:$AO$14,26,FALSE),IF($AS$4='Front Length +'!$AA$1,VLOOKUP(AP7,'Front Length +'!$A$2:$AO$14,27,FALSE),IF($AS$4='Front Length +'!$AB$1,VLOOKUP(AP7,'Front Length +'!$A$2:$AO$14,28,FALSE),IF($AS$4='Front Length +'!$AC$1,VLOOKUP(AP7,'Front Length +'!$A$2:$AO$14,29,FALSE),IF($AS$4='Front Length +'!$AD$1,VLOOKUP(AP7,'Front Length +'!$A$2:$AO$14,30,FALSE),IF($AS$4='Front Length +'!$AE$1,VLOOKUP(AP7,'Front Length +'!$A$2:$AO$14,31,FALSE),IF($AS$4='Front Length +'!$AF$1,VLOOKUP(AP7,'Front Length +'!$A$2:$AO$14,32,FALSE),IF($AS$4='Front Length +'!$AG$1,VLOOKUP(AP7,'Front Length +'!$A$2:$AO$14,33,FALSE),IF($AS$4='Front Length +'!$AH$1,VLOOKUP(AP7,'Front Length +'!$A$2:$AO$14,34,FALSE),IF($AS$4='Front Length +'!$AI$1,VLOOKUP(AP7,'Front Length +'!$A$2:$AO$14,35,FALSE),IF($AS$4='Front Length +'!$AJ$1,VLOOKUP(AP7,'Front Length +'!$A$2:$AO$14,36,FALSE),IF($AS$4='Front Length +'!$AK$1,VLOOKUP(AP7,'Front Length +'!$A$2:$AO$14,37,FALSE),IF($AS$4='Front Length +'!$AL$1,VLOOKUP(AP7,'Front Length +'!$A$2:$AO$14,38,FALSE),IF($AS$4='Front Length +'!$AM$1,VLOOKUP(AP7,'Front Length +'!$A$2:$AO$14,39,FALSE),IF($AS$4='Front Length +'!$AN$1,VLOOKUP(AP7,'Front Length +'!$A$2:$AO$14,40,FALSE),IF($AS$4='Front Length +'!$AO$1,VLOOKUP(AP7,'Front Length +'!$A$2:$AO$14,41,FALSE),)))))))))))))))))))))))))))))))))))))))),0)</f>
        <v>0</v>
      </c>
      <c r="AU7" s="252">
        <f>IFERROR(IF($AS$4='Front Length -'!$B$1,VLOOKUP(AP7,'Front Length -'!$A$2:$AO$14,2,FALSE),IF($AS$4='Front Length -'!$C$1,VLOOKUP(AP7,'Front Length -'!$A$2:$AO$14,3,FALSE),IF($AS$4='Front Length -'!$D$1,VLOOKUP(AP7,'Front Length -'!$A$2:$AO$14,4,FALSE),IF($AS$4='Front Length -'!$E$1,VLOOKUP(AP7,'Front Length -'!$A$2:$AO$14,5,FALSE),IF($AS$4='Front Length -'!$F$1,VLOOKUP(AP7,'Front Length -'!$A$2:$AO$14,6,FALSE),IF($AS$4='Front Length -'!$G$1,VLOOKUP(AP7,'Front Length -'!$A$2:$AO$14,7,FALSE),IF($AS$4='Front Length -'!$H$1,VLOOKUP(AP7,'Front Length -'!$A$2:$AO$14,8,FALSE),IF($AS$4='Front Length -'!$I$1,VLOOKUP(AP7,'Front Length -'!$A$2:$AO$14,9,FALSE),IF($AS$4='Front Length -'!$J$1,VLOOKUP(AP7,'Front Length -'!$A$2:$AO$14,10,FALSE),IF($AS$4='Front Length -'!$K$1,VLOOKUP(AP7,'Front Length -'!$A$2:$AO$14,11,FALSE),IF($AS$4='Front Length -'!$L$1,VLOOKUP(AP7,'Front Length -'!$A$2:$AO$14,12,FALSE),IF($AS$4='Front Length -'!$M$1,VLOOKUP(AP7,'Front Length -'!$A$2:$AO$14,13,FALSE),IF($AS$4='Front Length -'!$N$1,VLOOKUP(AP7,'Front Length -'!$A$2:$AO$14,14,FALSE),IF($AS$4='Front Length -'!$O$1,VLOOKUP(AP7,'Front Length -'!$A$2:$AO$14,15,FALSE),IF($AS$4='Front Length -'!$P$1,VLOOKUP(AP7,'Front Length -'!$A$2:$AO$14,16,FALSE),IF($AS$4='Front Length -'!$Q$1,VLOOKUP(AP7,'Front Length -'!$A$2:$AO$14,17,FALSE),IF($AS$4='Front Length -'!$R$1,VLOOKUP(AP7,'Front Length -'!$A$2:$AO$14,18,FALSE),IF($AS$4='Front Length -'!$S$1,VLOOKUP(AP7,'Front Length -'!$A$2:$AO$14,19,FALSE),IF($AS$4='Front Length -'!$T$1,VLOOKUP(AP7,'Front Length -'!$A$2:$AO$14,20,FALSE),IF($AS$4='Front Length -'!$U$1,VLOOKUP(AP7,'Front Length -'!$A$2:$AO$14,21,FALSE),IF($AS$4='Front Length -'!$V$1,VLOOKUP(AP7,'Front Length -'!$A$2:$AO$14,22,FALSE),IF($AS$4='Front Length -'!$W$1,VLOOKUP(AP7,'Front Length -'!$A$2:$AO$14,23,FALSE),IF($AS$4='Front Length -'!$X$1,VLOOKUP(AP7,'Front Length -'!$A$2:$AO$14,24,FALSE),IF($AS$4='Front Length -'!$Y$1,VLOOKUP(AP7,'Front Length -'!$A$2:$AO$14,25,FALSE),IF($AS$4='Front Length -'!$Z$1,VLOOKUP(AP7,'Front Length -'!$A$2:$AO$14,26,FALSE),IF($AS$4='Front Length -'!$AA$1,VLOOKUP(AP7,'Front Length -'!$A$2:$AO$14,27,FALSE),IF($AS$4='Front Length -'!$AB$1,VLOOKUP(AP7,'Front Length -'!$A$2:$AO$14,28,FALSE),IF($AS$4='Front Length -'!$AC$1,VLOOKUP(AP7,'Front Length -'!$A$2:$AO$14,29,FALSE),IF($AS$4='Front Length -'!$AD$1,VLOOKUP(AP7,'Front Length -'!$A$2:$AO$14,30,FALSE),IF($AS$4='Front Length -'!$AE$1,VLOOKUP(AP7,'Front Length -'!$A$2:$AO$14,31,FALSE),IF($AS$4='Front Length -'!$AF$1,VLOOKUP(AP7,'Front Length -'!$A$2:$AO$14,32,FALSE),IF($AS$4='Front Length -'!$AG$1,VLOOKUP(AP7,'Front Length -'!$A$2:$AO$14,33,FALSE),IF($AS$4='Front Length -'!$AH$1,VLOOKUP(AP7,'Front Length -'!$A$2:$AO$14,34,FALSE),IF($AS$4='Front Length -'!$AI$1,VLOOKUP(AP7,'Front Length -'!$A$2:$AO$14,35,FALSE),IF($AS$4='Front Length -'!$AJ$1,VLOOKUP(AP7,'Front Length -'!$A$2:$AO$14,36,FALSE),IF($AS$4='Front Length -'!$AK$1,VLOOKUP(AP7,'Front Length -'!$A$2:$AO$14,37,FALSE),IF($AS$4='Front Length -'!$AL$1,VLOOKUP(AP7,'Front Length -'!$A$2:$AO$14,38,FALSE),IF($AS$4='Front Length -'!$AM$1,VLOOKUP(AP7,'Front Length -'!$A$2:$AO$14,39,FALSE),IF($AS$4='Front Length -'!$AN$1,VLOOKUP(AP7,'Front Length -'!$A$2:$AO$14,40,FALSE),IF($AS$4='Front Length -'!$AO$1,VLOOKUP(AP7,'Front Length -'!$A$2:$AO$14,41,FALSE),)))))))))))))))))))))))))))))))))))))))),0)</f>
        <v>0</v>
      </c>
      <c r="AV7" s="253" t="str">
        <f t="shared" si="6"/>
        <v/>
      </c>
      <c r="AW7" s="234"/>
      <c r="AX7" s="394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4"/>
    </row>
    <row r="8" spans="1:77" ht="36" customHeight="1" thickBot="1" x14ac:dyDescent="0.3">
      <c r="A8" s="259">
        <v>7</v>
      </c>
      <c r="B8" s="260" t="str">
        <f>'US MTM - Calculation (Regular)'!B8</f>
        <v>7BCKWDTH</v>
      </c>
      <c r="C8" s="261">
        <f>IF($C$1="","",HLOOKUP($C$1,'JKT London Fit - R'!$A$2:$AB$17,ROW(),FALSE))</f>
        <v>10.375</v>
      </c>
      <c r="D8" s="262">
        <f>IF(C8=" ",0,IF($S$17='AH 34 A+'!$B$1,VLOOKUP('MTM - Calculation (London)'!B8,'AH 34 A+'!$A$2:$G$16,2,FALSE),IF($S$17='AH 34 A+'!$C$1,VLOOKUP('MTM - Calculation (London)'!B8,'AH 34 A+'!$A$2:$G$16,3,FALSE),IF($S$17='AH 34 A+'!$D$1,VLOOKUP('MTM - Calculation (London)'!B8,'AH 34 A+'!$A$2:$G$16,4,FALSE),IF($S$17='AH 34 A+'!$E$1,VLOOKUP('MTM - Calculation (London)'!B8,'AH 34 A+'!$A$2:$G$16,5,FALSE),IF($S$17='AH 34 A+'!$F$1,VLOOKUP('MTM - Calculation (London)'!B8,'AH 34 A+'!$A$2:$G$16,6,FALSE),IF($S$17='AH 34 A+'!$G$1,VLOOKUP('MTM - Calculation (London)'!B8,'AH 34 A+'!$A$2:$G$16,7,FALSE),)))))))</f>
        <v>0</v>
      </c>
      <c r="E8" s="262">
        <f>IF(C8=" ",0,IF($S$18='Erect +'!$B$1,VLOOKUP('MTM - Calculation (London)'!B8,'Erect +'!$A$2:$D$16,2,FALSE),IF($S$18='Erect +'!$C$1,VLOOKUP('MTM - Calculation (London)'!B8,'Erect +'!$A$2:$D$16,3,FALSE),IF($S$18='Erect +'!$D$1,VLOOKUP('MTM - Calculation (London)'!B8,'Erect +'!$A$2:$D$16,4,FALSE),))))</f>
        <v>0</v>
      </c>
      <c r="F8" s="262">
        <f>IF(C8=" ",0,IF($S$19='Full Chest'!$B$1,VLOOKUP('MTM - Calculation (London)'!B8,'Full Chest'!$A$2:$F$16,2,FALSE),IF($S$19='Full Chest'!$C$1,VLOOKUP('MTM - Calculation (London)'!B8,'Full Chest'!$A$2:$F$16,3,FALSE),IF($S$19='Full Chest'!$D$1,VLOOKUP('MTM - Calculation (London)'!B8,'Full Chest'!$A$2:$F$16,4,FALSE),))))</f>
        <v>0</v>
      </c>
      <c r="G8" s="262">
        <f>IF(C8=" ",0,IF($S$20='Head For +'!$B$1,VLOOKUP('MTM - Calculation (London)'!B8,'Head For +'!$A$2:$E$16,2,FALSE),IF($S$20='Head For +'!$C$1,VLOOKUP('MTM - Calculation (London)'!B8,'Head For +'!$A$2:$E$16,3,FALSE),IF($S$20='Head For +'!$D$1,VLOOKUP('MTM - Calculation (London)'!B8,'Head For +'!$A$2:$E$16,4,FALSE),IF($S$20='Head For +'!$E$1,VLOOKUP('MTM - Calculation (London)'!B8,'Head For +'!$A$2:$E$16,5,FALSE),)))))</f>
        <v>0</v>
      </c>
      <c r="H8" s="262" t="b">
        <f>IF(C8=" ",0,IF($S$21='LOW-CLR +'!$B$1,VLOOKUP('MTM - Calculation (London)'!B8,'LOW-CLR +'!$A$2:$H$16,2,FALSE),IF($S$21='LOW-CLR +'!$C$1,VLOOKUP('MTM - Calculation (London)'!B8,'LOW-CLR +'!$A$2:$H$16,3,FALSE),IF($S$21='LOW-CLR +'!$D$1,VLOOKUP('MTM - Calculation (London)'!B8,'LOW-CLR +'!$A$2:$H$16,4,FALSE),IF($S$21='LOW-CLR +'!$E$1,VLOOKUP('MTM - Calculation (London)'!B8,'LOW-CLR +'!$A$2:$H$16,5,FALSE),IF($S$21='LOW-CLR +'!$F$1,VLOOKUP('MTM - Calculation (London)'!B8,'LOW-CLR +'!$A$2:$H$16,6,FALSE),IF($S$21='LOW-CLR +'!$G$1,VLOOKUP('MTM - Calculation (London)'!B8,'LOW-CLR +'!$A$2:$H$16,7,FALSE))))))))</f>
        <v>0</v>
      </c>
      <c r="I8" s="262">
        <f>IF(C8=" ",0,IF($S$22='P+AH+1 2'!$B$1,VLOOKUP('MTM - Calculation (London)'!B8,'P+AH+1 2'!$A$2:$D$16,2,FALSE),IF($S$22='P+AH+1 2'!$C$1,VLOOKUP('MTM - Calculation (London)'!B8,'P+AH+1 2'!$A$2:$D$16,3,FALSE),IF($S$22='P+AH+1 2'!$D$1,VLOOKUP('MTM - Calculation (London)'!B8,'P+AH+1 2'!$A$2:$D$16,4,FALSE),))))</f>
        <v>0</v>
      </c>
      <c r="J8" s="262"/>
      <c r="K8" s="263">
        <f t="shared" si="0"/>
        <v>10.375</v>
      </c>
      <c r="L8" s="242">
        <f>IF(OR(Sheet1!C28="",Sheet1!C28=" "),0,Sheet1!C28)</f>
        <v>9.5</v>
      </c>
      <c r="M8" s="264">
        <f t="shared" si="1"/>
        <v>-0.875</v>
      </c>
      <c r="N8" s="265">
        <f>IF($M$8='12 Back'!$B$1,VLOOKUP('MTM - Calculation (London)'!B8,'12 Back'!$A$2:$BG$16,2,FALSE),IF($M$8='12 Back'!$C$1,VLOOKUP('MTM - Calculation (London)'!B8,'12 Back'!$A$2:$BG$16,3,FALSE),IF($M$8='12 Back'!$D$1,VLOOKUP('MTM - Calculation (London)'!B8,'12 Back'!$A$2:$BG$16,4,FALSE),IF($M$8='12 Back'!$E$1,VLOOKUP('MTM - Calculation (London)'!B8,'12 Back'!$A$2:$BG$16,5,FALSE),IF($M$8='12 Back'!$F$1,VLOOKUP('MTM - Calculation (London)'!B8,'12 Back'!$A$2:$BG$16,6,FALSE),IF($M$8='12 Back'!$G$1,VLOOKUP('MTM - Calculation (London)'!B8,'12 Back'!$A$2:$BG$16,7,FALSE),IF($M$8='12 Back'!$H$1,VLOOKUP('MTM - Calculation (London)'!B8,'12 Back'!$A$2:$BG$16,8,FALSE),IF($M$8='12 Back'!$I$1,VLOOKUP('MTM - Calculation (London)'!B8,'12 Back'!$A$2:$BG$16,9,FALSE),IF($M$8='12 Back'!$J$1,VLOOKUP('MTM - Calculation (London)'!B8,'12 Back'!$A$2:$BG$16,10,FALSE),IF($M$8='12 Back'!$K$1,VLOOKUP('MTM - Calculation (London)'!B8,'12 Back'!$A$2:$BG$16,11,FALSE),IF($M$8='12 Back'!$L$1,VLOOKUP('MTM - Calculation (London)'!B8,'12 Back'!$A$2:$BG$16,12,FALSE),IF($M$8='12 Back'!$M$1,VLOOKUP('MTM - Calculation (London)'!B8,'12 Back'!$A$2:$BG$16,13,FALSE),IF($M$8='12 Back'!$N$1,VLOOKUP('MTM - Calculation (London)'!B8,'12 Back'!$A$2:$BG$16,14,FALSE),IF($M$8='12 Back'!$O$1,VLOOKUP('MTM - Calculation (London)'!B8,'12 Back'!$A$2:$BG$16,15,FALSE),IF($M$8='12 Back'!$P$1,VLOOKUP('MTM - Calculation (London)'!B8,'12 Back'!$A$2:$BG$16,16,FALSE),IF($M$8='12 Back'!$Q$1,VLOOKUP('MTM - Calculation (London)'!B8,'12 Back'!$A$2:$BG$16,17,FALSE),IF($M$8='12 Back'!$R$1,VLOOKUP('MTM - Calculation (London)'!B8,'12 Back'!$A$2:$BG$16,18,FALSE),IF($M$8='12 Back'!$S$1,VLOOKUP('MTM - Calculation (London)'!B8,'12 Back'!$A$2:$BG$16,19,FALSE),IF($M$8='12 Back'!$T$1,VLOOKUP('MTM - Calculation (London)'!B8,'12 Back'!$A$2:$BG$16,20,FALSE),IF($M$8='12 Back'!$U$1,VLOOKUP('MTM - Calculation (London)'!B8,'12 Back'!$A$2:$BG$16,21,FALSE),IF($M$8='12 Back'!$V$1,VLOOKUP('MTM - Calculation (London)'!B8,'12 Back'!$A$2:$BG$16,22,FALSE),IF($M$8='12 Back'!$W$1,VLOOKUP('MTM - Calculation (London)'!B8,'12 Back'!$A$2:$BG$16,23,FALSE),IF($M$8='12 Back'!$X$1,VLOOKUP('MTM - Calculation (London)'!B8,'12 Back'!$A$2:$BG$16,24,FALSE),IF($M$8='12 Back'!$Y$1,VLOOKUP('MTM - Calculation (London)'!B8,'12 Back'!$A$2:$BG$16,25,FALSE),IF($M$8='12 Back'!$Z$1,VLOOKUP('MTM - Calculation (London)'!B8,'12 Back'!$A$2:$BG$16,26,FALSE),IF($M$8='12 Back'!$AA$1,VLOOKUP('MTM - Calculation (London)'!B8,'12 Back'!$A$2:$BG$16,27,FALSE),IF($M$8='12 Back'!$AB$1,VLOOKUP('MTM - Calculation (London)'!B8,'12 Back'!$A$2:$BG$16,28,FALSE),IF($M$8='12 Back'!$AC$1,VLOOKUP('MTM - Calculation (London)'!B8,'12 Back'!$A$2:$BG$16,29,FALSE),IF($M$8='12 Back'!$AD$1,VLOOKUP('MTM - Calculation (London)'!B8,'12 Back'!$A$2:$BG$16,30,FALSE),IF($M$8='12 Back'!$AE$1,VLOOKUP('MTM - Calculation (London)'!B8,'12 Back'!$A$2:$BG$16,31,FALSE),IF($M$8='12 Back'!$AF$1,VLOOKUP('MTM - Calculation (London)'!B8,'12 Back'!$A$2:$BG$16,32,FALSE),IF($M$8='12 Back'!$AG$1,VLOOKUP('MTM - Calculation (London)'!B8,'12 Back'!$A$2:$BG$16,33,FALSE),IF($M$8='12 Back'!$AH$1,VLOOKUP('MTM - Calculation (London)'!B8,'12 Back'!$A$2:$BG$16,34,FALSE),IF($M$8='12 Back'!$AI$1,VLOOKUP('MTM - Calculation (London)'!B8,'12 Back'!$A$2:$BG$16,35,FALSE),IF($M$8='12 Back'!$AJ$1,VLOOKUP('MTM - Calculation (London)'!B8,'12 Back'!$A$2:$BG$16,36,FALSE),IF($M$8='12 Back'!$AK$1,VLOOKUP('MTM - Calculation (London)'!B8,'12 Back'!$A$2:$BG$16,37,FALSE),IF($M$8='12 Back'!$AL$1,VLOOKUP('MTM - Calculation (London)'!B8,'12 Back'!$A$2:$BG$16,38,FALSE),IF($M$8='12 Back'!$AM$1,VLOOKUP('MTM - Calculation (London)'!B8,'12 Back'!$A$2:$BG$16,39,FALSE),IF($M$8='12 Back'!$AN$1,VLOOKUP('MTM - Calculation (London)'!B8,'12 Back'!$A$2:$BG$16,40,FALSE),IF($M$8='12 Back'!$AO$1,VLOOKUP('MTM - Calculation (London)'!B8,'12 Back'!$A$2:$BG$16,41,FALSE),IF($M$8='12 Back'!$AP$1,VLOOKUP('MTM - Calculation (London)'!B8,'12 Back'!$A$2:$BG$16,42,FALSE),IF($M$8='12 Back'!$AQ$1,VLOOKUP('MTM - Calculation (London)'!B8,'12 Back'!$A$2:$BG$16,43,FALSE),IF($M$8='12 Back'!$AR$1,VLOOKUP('MTM - Calculation (London)'!B8,'12 Back'!$A$2:$BG$16,44,FALSE),IF($M$8='12 Back'!$AS$1,VLOOKUP('MTM - Calculation (London)'!B8,'12 Back'!$A$2:$BG$16,45,FALSE),IF($M$8='12 Back'!$AT$1,VLOOKUP('MTM - Calculation (London)'!B8,'12 Back'!$A$2:$BG$16,46,FALSE),IF($M$8='12 Back'!$AU$1,VLOOKUP('MTM - Calculation (London)'!B8,'12 Back'!$A$2:$BG$16,47,FALSE),IF($M$8='12 Back'!$AV$1,VLOOKUP('MTM - Calculation (London)'!B8,'12 Back'!$A$2:$BG$16,48,FALSE),IF($M$8='12 Back'!$AW$1,VLOOKUP('MTM - Calculation (London)'!B8,'12 Back'!$A$2:$BG$16,49,FALSE),IF($M$8='12 Back'!$AX$1,VLOOKUP('MTM - Calculation (London)'!B8,'12 Back'!$A$2:$BG$16,50,FALSE),IF($M$8='12 Back'!$AY$1,VLOOKUP('MTM - Calculation (London)'!B8,'12 Back'!$A$2:$BG$16,51,FALSE),IF($M$8='12 Back'!$AZ$1,VLOOKUP('MTM - Calculation (London)'!B8,'12 Back'!$A$2:$BG$16,52,FALSE),IF($M$8='12 Back'!$BA$1,VLOOKUP('MTM - Calculation (London)'!B8,'12 Back'!$A$2:$BG$16,53,FALSE),IF($M$8='12 Back'!$BB$1,VLOOKUP('MTM - Calculation (London)'!B8,'12 Back'!$A$2:$BG$16,54,FALSE),IF($M$8='12 Back'!$BC$1,VLOOKUP('MTM - Calculation (London)'!B8,'12 Back'!$A$2:$BG$16,55,FALSE),IF($M$8='12 Back'!$BD$1,VLOOKUP('MTM - Calculation (London)'!B8,'12 Back'!$A$2:$BG$16,56,FALSE),IF($M$8='12 Back'!$BE$1,VLOOKUP('MTM - Calculation (London)'!B8,'12 Back'!$A$2:$BG$16,57,FALSE),IF($M$8='12 Back'!$BF$1,VLOOKUP('MTM - Calculation (London)'!B8,'12 Back'!$A$2:$BG$16,58,FALSE),IF($M$8='12 Back'!$BG$1,VLOOKUP('MTM - Calculation (London)'!B8,'12 Back'!$A$2:$BG$16,59,FALSE),))))))))))))))))))))))))))))))))))))))))))))))))))))))))))</f>
        <v>0</v>
      </c>
      <c r="O8" s="265">
        <f>IF($M$3='Half Grith'!$B$1,VLOOKUP('MTM - Calculation (London)'!B8,'Half Grith'!$A$2:$BN$16,2,FALSE),IF($M$3='Half Grith'!$C$1,VLOOKUP('MTM - Calculation (London)'!B8,'Half Grith'!$A$2:$BN$16,3,FALSE),IF($M$3='Half Grith'!$D$1,VLOOKUP('MTM - Calculation (London)'!B8,'Half Grith'!$A$2:$BN$16,4,FALSE),IF($M$3='Half Grith'!$E$1,VLOOKUP('MTM - Calculation (London)'!B8,'Half Grith'!$A$2:$BN$16,5,FALSE),IF($M$3='Half Grith'!$F$1,VLOOKUP('MTM - Calculation (London)'!B8,'Half Grith'!$A$2:$BN$16,6,FALSE),IF($M$3='Half Grith'!$G$1,VLOOKUP('MTM - Calculation (London)'!B8,'Half Grith'!$A$2:$BN$16,7,FALSE),IF($M$3='Half Grith'!$H$1,VLOOKUP('MTM - Calculation (London)'!B8,'Half Grith'!$A$2:$BN$16,8,FALSE),IF($M$3='Half Grith'!$I$1,VLOOKUP('MTM - Calculation (London)'!B8,'Half Grith'!$A$2:$BN$16,9,FALSE),IF($M$3='Half Grith'!$J$1,VLOOKUP('MTM - Calculation (London)'!B8,'Half Grith'!$A$2:$BN$16,10,FALSE),IF($M$3='Half Grith'!$K$1,VLOOKUP('MTM - Calculation (London)'!B8,'Half Grith'!$A$2:$BN$16,11,FALSE),IF($M$3='Half Grith'!$L$1,VLOOKUP('MTM - Calculation (London)'!B8,'Half Grith'!$A$2:$BN$16,12,FALSE),IF($M$3='Half Grith'!$M$1,VLOOKUP('MTM - Calculation (London)'!B8,'Half Grith'!$A$2:$BN$16,13,FALSE),IF($M$3='Half Grith'!$N$1,VLOOKUP('MTM - Calculation (London)'!B8,'Half Grith'!$A$2:$BN$16,14,FALSE),IF($M$3='Half Grith'!$O$1,VLOOKUP('MTM - Calculation (London)'!B8,'Half Grith'!$A$2:$BN$16,15,FALSE),IF($M$3='Half Grith'!$P$1,VLOOKUP('MTM - Calculation (London)'!B8,'Half Grith'!$A$2:$BN$16,16,FALSE),IF($M$3='Half Grith'!$Q$1,VLOOKUP('MTM - Calculation (London)'!B8,'Half Grith'!$A$2:$BN$16,17,FALSE),IF($M$3='Half Grith'!$R$1,VLOOKUP('MTM - Calculation (London)'!B8,'Half Grith'!$A$2:$BN$16,18,FALSE),IF($M$3='Half Grith'!$S$1,VLOOKUP('MTM - Calculation (London)'!B8,'Half Grith'!$A$2:$BN$16,19,FALSE),IF($M$3='Half Grith'!$T$1,VLOOKUP('MTM - Calculation (London)'!B8,'Half Grith'!$A$2:$BN$16,20,FALSE),IF($M$3='Half Grith'!$U$1,VLOOKUP('MTM - Calculation (London)'!B8,'Half Grith'!$A$2:$BN$16,21,FALSE),IF($M$3='Half Grith'!$V$1,VLOOKUP('MTM - Calculation (London)'!B8,'Half Grith'!$A$2:$BN$16,22,FALSE),IF($M$3='Half Grith'!$W$1,VLOOKUP('MTM - Calculation (London)'!B8,'Half Grith'!$A$2:$BN$16,23,FALSE),IF($M$3='Half Grith'!$X$1,VLOOKUP('MTM - Calculation (London)'!B8,'Half Grith'!$A$2:$BN$16,24,FALSE),IF($M$3='Half Grith'!$Y$1,VLOOKUP('MTM - Calculation (London)'!B8,'Half Grith'!$A$2:$BN$16,25,FALSE),IF($M$3='Half Grith'!$Z$1,VLOOKUP('MTM - Calculation (London)'!B8,'Half Grith'!$A$2:$BN$16,26,FALSE),IF($M$3='Half Grith'!$AA$1,VLOOKUP('MTM - Calculation (London)'!B8,'Half Grith'!$A$2:$BN$16,27,FALSE),IF($M$3='Half Grith'!$AB$1,VLOOKUP('MTM - Calculation (London)'!B8,'Half Grith'!$A$2:$BN$16,28,FALSE),IF($M$3='Half Grith'!$AC$1,VLOOKUP('MTM - Calculation (London)'!B8,'Half Grith'!$A$2:$BN$16,29,FALSE),IF($M$3='Half Grith'!$AD$1,VLOOKUP('MTM - Calculation (London)'!B8,'Half Grith'!$A$2:$BN$16,30,FALSE),IF($M$3='Half Grith'!$AE$1,VLOOKUP('MTM - Calculation (London)'!B8,'Half Grith'!$A$2:$BN$16,31,FALSE),IF($M$3='Half Grith'!$AF$1,VLOOKUP('MTM - Calculation (London)'!B8,'Half Grith'!$A$2:$BN$16,32,FALSE),IF($M$3='Half Grith'!$AG$1,VLOOKUP('MTM - Calculation (London)'!B8,'Half Grith'!$A$2:$BN$16,33,FALSE),IF($M$3='Half Grith'!$AH$1,VLOOKUP('MTM - Calculation (London)'!B8,'Half Grith'!$A$2:$BN$16,34,FALSE),IF($M$3='Half Grith'!$AI$1,VLOOKUP('MTM - Calculation (London)'!B8,'Half Grith'!$A$2:$BN$16,35,FALSE),IF($M$3='Half Grith'!$AJ$1,VLOOKUP('MTM - Calculation (London)'!B8,'Half Grith'!$A$2:$BN$16,36,FALSE),IF($M$3='Half Grith'!$AK$1,VLOOKUP('MTM - Calculation (London)'!B8,'Half Grith'!$A$2:$BN$16,37,FALSE),IF($M$3='Half Grith'!$AL$1,VLOOKUP('MTM - Calculation (London)'!B8,'Half Grith'!$A$2:$BN$16,38,FALSE),IF($M$3='Half Grith'!$AM$1,VLOOKUP('MTM - Calculation (London)'!B8,'Half Grith'!$A$2:$BN$16,39,FALSE),IF($M$3='Half Grith'!$AN$1,VLOOKUP('MTM - Calculation (London)'!B8,'Half Grith'!$A$2:$BN$16,40,FALSE),IF($M$3='Half Grith'!$AO$1,VLOOKUP('MTM - Calculation (London)'!B8,'Half Grith'!$A$2:$BN$16,41,FALSE),IF($M$3='Half Grith'!$AP$1,VLOOKUP('MTM - Calculation (London)'!B8,'Half Grith'!$A$2:$BN$16,42,FALSE),IF($M$3='Half Grith'!$AQ$1,VLOOKUP('MTM - Calculation (London)'!B8,'Half Grith'!$A$2:$BN$16,43,FALSE),IF($M$3='Half Grith'!$AR$1,VLOOKUP('MTM - Calculation (London)'!B8,'Half Grith'!$A$2:$BN$16,44,FALSE),IF($M$3='Half Grith'!$AS$1,VLOOKUP('MTM - Calculation (London)'!B8,'Half Grith'!$A$2:$BN$16,45,FALSE),IF($M$3='Half Grith'!$AT$1,VLOOKUP('MTM - Calculation (London)'!B8,'Half Grith'!$A$2:$BN$16,46,FALSE),IF($M$3='Half Grith'!$AU$1,VLOOKUP('MTM - Calculation (London)'!B8,'Half Grith'!$A$2:$BN$16,47,FALSE),IF($M$3='Half Grith'!$AV$1,VLOOKUP('MTM - Calculation (London)'!B8,'Half Grith'!$A$2:$BN$16,48,FALSE),IF($M$3='Half Grith'!$AW$1,VLOOKUP('MTM - Calculation (London)'!B8,'Half Grith'!$A$2:$BN$16,49,FALSE),IF($M$3='Half Grith'!$AX$1,VLOOKUP('MTM - Calculation (London)'!B8,'Half Grith'!$A$2:$BN$16,50,FALSE),IF($M$3='Half Grith'!$AY$1,VLOOKUP('MTM - Calculation (London)'!B8,'Half Grith'!$A$2:$BN$16,51,FALSE),IF($M$3='Half Grith'!$AZ$1,VLOOKUP('MTM - Calculation (London)'!B8,'Half Grith'!$A$2:$BN$16,52,FALSE),IF($M$3='Half Grith'!$BA$1,VLOOKUP('MTM - Calculation (London)'!B8,'Half Grith'!$A$2:$BN$16,53,FALSE),IF($M$3='Half Grith'!$BB$1,VLOOKUP('MTM - Calculation (London)'!B8,'Half Grith'!$A$2:$BN$16,54,FALSE),IF($M$3='Half Grith'!$BC$1,VLOOKUP('MTM - Calculation (London)'!B8,'Half Grith'!$A$2:$BN$16,55,FALSE),IF($M$3='Half Grith'!$BD$1,VLOOKUP('MTM - Calculation (London)'!B8,'Half Grith'!$A$2:$BN$16,56,FALSE),IF($M$3='Half Grith'!$BE$1,VLOOKUP('MTM - Calculation (London)'!B8,'Half Grith'!$A$2:$BN$16,57,FALSE),IF($M$3='Half Grith'!$BF$1,VLOOKUP('MTM - Calculation (London)'!B8,'Half Grith'!$A$2:$BN$16,58,FALSE),IF($M$3='Half Grith'!$BG$1,VLOOKUP('MTM - Calculation (London)'!B8,'Half Grith'!$A$2:$BN$16,59,FALSE),IF($M$3='Half Grith'!$BH$1,VLOOKUP('MTM - Calculation (London)'!B8,'Half Grith'!$A$2:$BN$16,60,FALSE),IF($M$3='Half Grith'!$BI$1,VLOOKUP('MTM - Calculation (London)'!B8,'Half Grith'!$A$2:$BN$16,61,FALSE),IF($M$3='Half Grith'!$BJ$1,VLOOKUP('MTM - Calculation (London)'!B8,'Half Grith'!$A$2:$BN$16,62,FALSE),IF($M$3='Half Grith'!$BK$1,VLOOKUP('MTM - Calculation (London)'!B8,'Half Grith'!$A$2:$BN$16,63,FALSE),IF($M$3='Half Grith'!$BL$1,VLOOKUP('MTM - Calculation (London)'!B8,'Half Grith'!$A$2:$BN$16,64,FALSE),IF($M$3='Half Grith'!$BM$1,VLOOKUP('MTM - Calculation (London)'!B8,'Half Grith'!$A$2:$BN$16,65,FALSE),))))))))))))))))))))))))))))))))))))))))))))))))))))))))))))))))</f>
        <v>0</v>
      </c>
      <c r="P8" s="265">
        <f>IF($M$4=SEAT!$B$1,VLOOKUP('MTM - Calculation (London)'!B8,SEAT!$A$2:$AY$16,2,FALSE),IF($M$4=SEAT!$C$1,VLOOKUP('MTM - Calculation (London)'!B8,SEAT!$A$2:$AY$16,3,FALSE),IF($M$4=SEAT!$D$1,VLOOKUP('MTM - Calculation (London)'!B8,SEAT!$A$2:$AY$16,4,FALSE),IF($M$4=SEAT!$E$1,VLOOKUP('MTM - Calculation (London)'!B8,SEAT!$A$2:$AY$16,5,FALSE),IF($M$4=SEAT!$F$1,VLOOKUP('MTM - Calculation (London)'!B8,SEAT!$A$2:$AY$16,6,FALSE),IF($M$4=SEAT!$G$1,VLOOKUP('MTM - Calculation (London)'!B8,SEAT!$A$2:$AY$16,7,FALSE),IF($M$4=SEAT!$H$1,VLOOKUP('MTM - Calculation (London)'!B8,SEAT!$A$2:$AY$16,8,FALSE),IF($M$4=SEAT!$I$1,VLOOKUP('MTM - Calculation (London)'!B8,SEAT!$A$2:$AY$16,9,FALSE),IF($M$4=SEAT!$J$1,VLOOKUP('MTM - Calculation (London)'!B8,SEAT!$A$2:$AY$16,10,FALSE),IF($M$4=SEAT!$K$1,VLOOKUP('MTM - Calculation (London)'!B8,SEAT!$A$2:$AY$16,11,FALSE),IF($M$4=SEAT!$L$1,VLOOKUP('MTM - Calculation (London)'!B8,SEAT!$A$2:$AY$16,12,FALSE),IF($M$4=SEAT!$M$1,VLOOKUP('MTM - Calculation (London)'!B8,SEAT!$A$2:$AY$16,13,FALSE),IF($M$4=SEAT!$N$1,VLOOKUP('MTM - Calculation (London)'!B8,SEAT!$A$2:$AY$16,14,FALSE),IF($M$4=SEAT!$O$1,VLOOKUP('MTM - Calculation (London)'!B8,SEAT!$A$2:$AY$16,15,FALSE),IF($M$4=SEAT!$P$1,VLOOKUP('MTM - Calculation (London)'!B8,SEAT!$A$2:$AY$16,16,FALSE),IF($M$4=SEAT!$Q$1,VLOOKUP('MTM - Calculation (London)'!B8,SEAT!$A$2:$AY$16,17,FALSE),IF($M$4=SEAT!$R$1,VLOOKUP('MTM - Calculation (London)'!B8,SEAT!$A$2:$AY$16,18,FALSE),IF($M$4=SEAT!$S$1,VLOOKUP('MTM - Calculation (London)'!B8,SEAT!$A$2:$AY$16,19,FALSE),IF($M$4=SEAT!$T$1,VLOOKUP('MTM - Calculation (London)'!B8,SEAT!$A$2:$AY$16,20,FALSE),IF($M$4=SEAT!$U$1,VLOOKUP('MTM - Calculation (London)'!B8,SEAT!$A$2:$AY$16,21,FALSE),IF($M$4=SEAT!$V$1,VLOOKUP('MTM - Calculation (London)'!B8,SEAT!$A$2:$AY$16,22,FALSE),IF($M$4=SEAT!$W$1,VLOOKUP('MTM - Calculation (London)'!B8,SEAT!$A$2:$AY$16,23,FALSE),IF($M$4=SEAT!$X$1,VLOOKUP('MTM - Calculation (London)'!B8,SEAT!$A$2:$AY$16,24,FALSE),IF($M$4=SEAT!$Y$1,VLOOKUP('MTM - Calculation (London)'!B8,SEAT!$A$2:$AY$16,25,FALSE),IF($M$4=SEAT!$Z$1,VLOOKUP('MTM - Calculation (London)'!B8,SEAT!$A$2:$AY$16,26,FALSE),IF($M$4=SEAT!$AA$1,VLOOKUP('MTM - Calculation (London)'!B8,SEAT!$A$2:$AY$16,27,FALSE),IF($M$4=SEAT!$AB$1,VLOOKUP('MTM - Calculation (London)'!B8,SEAT!$A$2:$AY$16,28,FALSE),IF($M$4=SEAT!$AC$1,VLOOKUP('MTM - Calculation (London)'!B8,SEAT!$A$2:$AY$16,29,FALSE),IF($M$4=SEAT!$AD$1,VLOOKUP('MTM - Calculation (London)'!B8,SEAT!$A$2:$AY$16,30,FALSE),IF($M$4=SEAT!$AE$1,VLOOKUP('MTM - Calculation (London)'!B8,SEAT!$A$2:$AY$16,31,FALSE),IF($M$4=SEAT!$AF$1,VLOOKUP('MTM - Calculation (London)'!B8,SEAT!$A$2:$AY$16,32,FALSE),IF($M$4=SEAT!$AG$1,VLOOKUP('MTM - Calculation (London)'!B8,SEAT!$A$2:$AY$16,33,FALSE),IF($M$4=SEAT!$AH$1,VLOOKUP('MTM - Calculation (London)'!B8,SEAT!$A$2:$AY$16,34,FALSE),IF($M$4=SEAT!$AI$1,VLOOKUP('MTM - Calculation (London)'!B8,SEAT!$A$2:$AY$16,35,FALSE),IF($M$4=SEAT!$AJ$1,VLOOKUP('MTM - Calculation (London)'!B8,SEAT!$A$2:$AY$16,36,FALSE),IF($M$4=SEAT!$AK$1,VLOOKUP('MTM - Calculation (London)'!B8,SEAT!$A$2:$AY$16,37,FALSE),IF($M$4=SEAT!$AL$1,VLOOKUP('MTM - Calculation (London)'!B8,SEAT!$A$2:$AY$16,38,FALSE),IF($M$4=SEAT!$AM$1,VLOOKUP('MTM - Calculation (London)'!B8,SEAT!$A$2:$AY$16,39,FALSE),IF($M$4=SEAT!$AN$1,VLOOKUP('MTM - Calculation (London)'!B8,SEAT!$A$2:$AY$16,40,FALSE),IF($M$4=SEAT!$AO$1,VLOOKUP('MTM - Calculation (London)'!B8,SEAT!$A$2:$AY$16,41,FALSE),IF($M$4=SEAT!$AP$1,VLOOKUP('MTM - Calculation (London)'!B8,SEAT!$A$2:$AY$16,42,FALSE),IF($M$4=SEAT!$AQ$1,VLOOKUP('MTM - Calculation (London)'!B8,SEAT!$A$2:$AY$16,43,FALSE),IF($M$4=SEAT!$AR$1,VLOOKUP('MTM - Calculation (London)'!B8,SEAT!$A$2:$AY$16,44,FALSE),IF($M$4=SEAT!$AS$1,VLOOKUP('MTM - Calculation (London)'!B8,SEAT!$A$2:$AY$16,45,FALSE),IF($M$4=SEAT!$AT$1,VLOOKUP('MTM - Calculation (London)'!B8,SEAT!$A$2:$AY$16,46,FALSE),IF($M$4=SEAT!$AU$1,VLOOKUP('MTM - Calculation (London)'!B8,SEAT!$A$2:$AY$16,47,FALSE),IF($M$4=SEAT!$AV$1,VLOOKUP('MTM - Calculation (London)'!B8,SEAT!$A$2:$AY$16,48,FALSE),IF($M$4=SEAT!$AW$1,VLOOKUP('MTM - Calculation (London)'!B8,SEAT!$A$2:$AY$16,49,FALSE),IF($M$4=SEAT!$AX$1,VLOOKUP('MTM - Calculation (London)'!B8,SEAT!$A$2:$AY$16,50,FALSE),IF($M$4=SEAT!$AY$1,VLOOKUP('MTM - Calculation (London)'!B8,SEAT!$A$2:$AY$16,51,FALSE),))))))))))))))))))))))))))))))))))))))))))))))))))</f>
        <v>0</v>
      </c>
      <c r="Q8" s="265">
        <f>IF($M$5='4LEN'!$B$1,VLOOKUP('MTM - Calculation (London)'!B8,'4LEN'!$A$2:$BM$16,2,FALSE),IF($M$5='4LEN'!$C$1,VLOOKUP('MTM - Calculation (London)'!B8,'4LEN'!$A$2:$BM$16,3,FALSE),IF($M$5='4LEN'!$D$1,VLOOKUP('MTM - Calculation (London)'!B8,'4LEN'!$A$2:$BM$16,4,FALSE),IF($M$5='4LEN'!$E$1,VLOOKUP('MTM - Calculation (London)'!B8,'4LEN'!$A$2:$BM$16,5,FALSE),IF($M$5='4LEN'!$F$1,VLOOKUP('MTM - Calculation (London)'!B8,'4LEN'!$A$2:$BM$16,6,FALSE),IF($M$5='4LEN'!$G$1,VLOOKUP('MTM - Calculation (London)'!B8,'4LEN'!$A$2:$BM$16,7,FALSE),IF($M$5='4LEN'!$H$1,VLOOKUP('MTM - Calculation (London)'!B8,'4LEN'!$A$2:$BM$16,8,FALSE),IF($M$5='4LEN'!$I$1,VLOOKUP('MTM - Calculation (London)'!B8,'4LEN'!$A$2:$BM$16,9,FALSE),IF($M$5='4LEN'!$J$1,VLOOKUP('MTM - Calculation (London)'!B8,'4LEN'!$A$2:$BM$16,10,FALSE),IF($M$5='4LEN'!$K$1,VLOOKUP('MTM - Calculation (London)'!B8,'4LEN'!$A$2:$BM$16,11,FALSE),IF($M$5='4LEN'!$L$1,VLOOKUP('MTM - Calculation (London)'!B8,'4LEN'!$A$2:$BM$16,12,FALSE),IF($M$5='4LEN'!$M$1,VLOOKUP('MTM - Calculation (London)'!B8,'4LEN'!$A$2:$BM$16,13,FALSE),IF($M$5='4LEN'!$N$1,VLOOKUP('MTM - Calculation (London)'!B8,'4LEN'!$A$2:$BM$16,14,FALSE),IF($M$5='4LEN'!$O$1,VLOOKUP('MTM - Calculation (London)'!B8,'4LEN'!$A$2:$BM$16,15,FALSE),IF($M$5='4LEN'!$P$1,VLOOKUP('MTM - Calculation (London)'!B8,'4LEN'!$A$2:$BM$16,16,FALSE),IF($M$5='4LEN'!$Q$1,VLOOKUP('MTM - Calculation (London)'!B8,'4LEN'!$A$2:$BM$16,17,FALSE),IF($M$5='4LEN'!$R$1,VLOOKUP('MTM - Calculation (London)'!B8,'4LEN'!$A$2:$BM$16,18,FALSE),IF($M$5='4LEN'!$S$1,VLOOKUP('MTM - Calculation (London)'!B8,'4LEN'!$A$2:$BM$16,19,FALSE),IF($M$5='4LEN'!$T$1,VLOOKUP('MTM - Calculation (London)'!B8,'4LEN'!$A$2:$BM$16,20,FALSE),IF($M$5='4LEN'!$U$1,VLOOKUP('MTM - Calculation (London)'!B8,'4LEN'!$A$2:$BM$16,21,FALSE),IF($M$5='4LEN'!$V$1,VLOOKUP('MTM - Calculation (London)'!B8,'4LEN'!$A$2:$BM$16,22,FALSE),IF($M$5='4LEN'!$W$1,VLOOKUP('MTM - Calculation (London)'!B8,'4LEN'!$A$2:$BM$16,23,FALSE),IF($M$5='4LEN'!$X$1,VLOOKUP('MTM - Calculation (London)'!B8,'4LEN'!$A$2:$BM$16,24,FALSE),IF($M$5='4LEN'!$Y$1,VLOOKUP('MTM - Calculation (London)'!B8,'4LEN'!$A$2:$BM$16,25,FALSE),IF($M$5='4LEN'!$Z$1,VLOOKUP('MTM - Calculation (London)'!B8,'4LEN'!$A$2:$BM$16,26,FALSE),IF($M$5='4LEN'!$AA$1,VLOOKUP('MTM - Calculation (London)'!B8,'4LEN'!$A$2:$BM$16,27,FALSE),IF($M$5='4LEN'!$AB$1,VLOOKUP('MTM - Calculation (London)'!B8,'4LEN'!$A$2:$BM$16,28,FALSE),IF($M$5='4LEN'!$AC$1,VLOOKUP('MTM - Calculation (London)'!B8,'4LEN'!$A$2:$BM$16,29,FALSE),IF($M$5='4LEN'!$AD$1,VLOOKUP('MTM - Calculation (London)'!B8,'4LEN'!$A$2:$BM$16,30,FALSE),IF($M$5='4LEN'!$AE$1,VLOOKUP('MTM - Calculation (London)'!B8,'4LEN'!$A$2:$BM$16,31,FALSE),IF($M$5='4LEN'!$AF$1,VLOOKUP('MTM - Calculation (London)'!B8,'4LEN'!$A$2:$BM$16,32,FALSE),IF($M$5='4LEN'!$AG$1,VLOOKUP('MTM - Calculation (London)'!B8,'4LEN'!$A$2:$BM$16,33,FALSE),IF($M$5='4LEN'!$AH$1,VLOOKUP('MTM - Calculation (London)'!B8,'4LEN'!$A$2:$BM$16,34,FALSE),IF($M$5='4LEN'!$AI$1,VLOOKUP('MTM - Calculation (London)'!B8,'4LEN'!$A$2:$BM$16,35,FALSE),IF($M$5='4LEN'!$AJ$1,VLOOKUP('MTM - Calculation (London)'!B8,'4LEN'!$A$2:$BM$16,36,FALSE),IF($M$5='4LEN'!$AK$1,VLOOKUP('MTM - Calculation (London)'!B8,'4LEN'!$A$2:$BM$16,37,FALSE),IF($M$5='4LEN'!$AL$1,VLOOKUP('MTM - Calculation (London)'!B8,'4LEN'!$A$2:$BM$16,38,FALSE),IF($M$5='4LEN'!$AM$1,VLOOKUP('MTM - Calculation (London)'!B8,'4LEN'!$A$2:$BM$16,39,FALSE),IF($M$5='4LEN'!$AN$1,VLOOKUP('MTM - Calculation (London)'!B8,'4LEN'!$A$2:$BM$16,40,FALSE),IF($M$5='4LEN'!$AO$1,VLOOKUP('MTM - Calculation (London)'!B8,'4LEN'!$A$2:$BM$16,41,FALSE),IF($M$5='4LEN'!$AP$1,VLOOKUP('MTM - Calculation (London)'!B8,'4LEN'!$A$2:$BM$16,42,FALSE),IF($M$5='4LEN'!$AQ$1,VLOOKUP('MTM - Calculation (London)'!B8,'4LEN'!$A$2:$BM$16,43,FALSE),IF($M$5='4LEN'!$AR$1,VLOOKUP('MTM - Calculation (London)'!B8,'4LEN'!$A$2:$BM$16,44,FALSE),IF($M$5='4LEN'!$AS$1,VLOOKUP('MTM - Calculation (London)'!B8,'4LEN'!$A$2:$BM$16,45,FALSE),IF($M$5='4LEN'!$AT$1,VLOOKUP('MTM - Calculation (London)'!B8,'4LEN'!$A$2:$BM$16,46,FALSE),IF($M$5='4LEN'!$AU$1,VLOOKUP('MTM - Calculation (London)'!B8,'4LEN'!$A$2:$BM$16,47,FALSE),IF($M$5='4LEN'!$AV$1,VLOOKUP('MTM - Calculation (London)'!B8,'4LEN'!$A$2:$BM$16,48,FALSE),IF($M$5='4LEN'!$AW$1,VLOOKUP('MTM - Calculation (London)'!B8,'4LEN'!$A$2:$BM$16,49,FALSE),IF($M$5='4LEN'!$AX$1,VLOOKUP('MTM - Calculation (London)'!B8,'4LEN'!$A$2:$BM$16,50,FALSE),IF($M$5='4LEN'!$AY$1,VLOOKUP('MTM - Calculation (London)'!B8,'4LEN'!$A$2:$BM$16,51,FALSE),IF($M$5='4LEN'!$AZ$1,VLOOKUP('MTM - Calculation (London)'!B8,'4LEN'!$A$2:$BM$16,52,FALSE),IF($M$5='4LEN'!$BA$1,VLOOKUP('MTM - Calculation (London)'!B8,'4LEN'!$A$2:$BM$16,53,FALSE),IF($M$5='4LEN'!$BB$1,VLOOKUP('MTM - Calculation (London)'!B8,'4LEN'!$A$2:$BM$16,54,FALSE),IF($M$5='4LEN'!$BC$1,VLOOKUP('MTM - Calculation (London)'!B8,'4LEN'!$A$2:$BM$16,55,FALSE),IF($M$5='4LEN'!$BD$1,VLOOKUP('MTM - Calculation (London)'!B8,'4LEN'!$A$2:$BM$16,56,FALSE),IF($M$5='4LEN'!$BE$1,VLOOKUP('MTM - Calculation (London)'!B8,'4LEN'!$A$2:$BM$16,57,FALSE),IF($M$5='4LEN'!$BF$1,VLOOKUP('MTM - Calculation (London)'!B8,'4LEN'!$A$2:$BM$16,58,FALSE),IF($M$5='4LEN'!$BG$1,VLOOKUP('MTM - Calculation (London)'!B8,'4LEN'!$A$2:$BM$16,59,FALSE),IF($M$5='4LEN'!$BH$1,VLOOKUP('MTM - Calculation (London)'!B8,'4LEN'!$A$2:$BM$16,60,FALSE),IF($M$5='4LEN'!$BI$1,VLOOKUP('MTM - Calculation (London)'!B8,'4LEN'!$A$2:$BL$16,61,FALSE),IF($M$5='4LEN'!$BJ$1,VLOOKUP('MTM - Calculation (London)'!B8,'4LEN'!$A$2:$BM$16,62,FALSE),IF($M$5='4LEN'!$BK$1,VLOOKUP('MTM - Calculation (London)'!B8,'4LEN'!$A$2:$BM$16,63,FALSE),IF($M$5='4LEN'!$BL$1,VLOOKUP('MTM - Calculation (London)'!B8,'4LEN'!$A$2:$BM$16,64,FALSE),IF($M$5='4LEN'!$BM$1,VLOOKUP('MTM - Calculation (London)'!B8,'4LEN'!$A$2:$BM$16,65,FALSE),))))))))))))))))))))))))))))))))))))))))))))))))))))))))))))))))</f>
        <v>0</v>
      </c>
      <c r="R8" s="265">
        <f>IF($M$5='15VENT'!$B$1,VLOOKUP('MTM - Calculation (London)'!B8,'15VENT'!$A$2:$BM$16,2,FALSE),IF($M$5='15VENT'!$C$1,VLOOKUP('MTM - Calculation (London)'!B8,'15VENT'!$A$2:$BM$16,3,FALSE),IF($M$5='15VENT'!$D$1,VLOOKUP('MTM - Calculation (London)'!B8,'15VENT'!$A$2:$BM$16,4,FALSE),IF($M$5='15VENT'!$E$1,VLOOKUP('MTM - Calculation (London)'!B8,'15VENT'!$A$2:$BM$16,5,FALSE),IF($M$5='15VENT'!$F$1,VLOOKUP('MTM - Calculation (London)'!B8,'15VENT'!$A$2:$BM$16,6,FALSE),IF($M$5='15VENT'!$G$1,VLOOKUP('MTM - Calculation (London)'!B8,'15VENT'!$A$2:$BM$16,7,FALSE),IF($M$5='15VENT'!$H$1,VLOOKUP('MTM - Calculation (London)'!B8,'15VENT'!$A$2:$BM$16,8,FALSE),IF($M$5='15VENT'!$I$1,VLOOKUP('MTM - Calculation (London)'!B8,'15VENT'!$A$2:$BM$16,9,FALSE),IF($M$5='15VENT'!$J$1,VLOOKUP('MTM - Calculation (London)'!B8,'15VENT'!$A$2:$BM$16,10,FALSE),IF($M$5='15VENT'!$K$1,VLOOKUP('MTM - Calculation (London)'!B8,'15VENT'!$A$2:$BM$16,11,FALSE),IF($M$5='15VENT'!$L$1,VLOOKUP('MTM - Calculation (London)'!B8,'15VENT'!$A$2:$BM$16,12,FALSE),IF($M$5='15VENT'!$M$1,VLOOKUP('MTM - Calculation (London)'!B8,'15VENT'!$A$2:$BM$16,13,FALSE),IF($M$5='15VENT'!$N$1,VLOOKUP('MTM - Calculation (London)'!B8,'15VENT'!$A$2:$BM$16,14,FALSE),IF($M$5='15VENT'!$O$1,VLOOKUP('MTM - Calculation (London)'!B8,'15VENT'!$A$2:$BM$16,15,FALSE),IF($M$5='15VENT'!$P$1,VLOOKUP('MTM - Calculation (London)'!B8,'15VENT'!$A$2:$BM$16,16,FALSE),IF($M$5='15VENT'!$Q$1,VLOOKUP('MTM - Calculation (London)'!B8,'15VENT'!$A$2:$BM$16,17,FALSE),IF($M$5='15VENT'!$R$1,VLOOKUP('MTM - Calculation (London)'!B8,'15VENT'!$A$2:$BM$16,18,FALSE),IF($M$5='15VENT'!$S$1,VLOOKUP('MTM - Calculation (London)'!B8,'15VENT'!$A$2:$BM$16,19,FALSE),IF($M$5='15VENT'!$T$1,VLOOKUP('MTM - Calculation (London)'!B8,'15VENT'!$A$2:$BM$16,20,FALSE),IF($M$5='15VENT'!$U$1,VLOOKUP('MTM - Calculation (London)'!B8,'15VENT'!$A$2:$BM$16,21,FALSE),IF($M$5='15VENT'!$V$1,VLOOKUP('MTM - Calculation (London)'!B8,'15VENT'!$A$2:$BM$16,22,FALSE),IF($M$5='15VENT'!$W$1,VLOOKUP('MTM - Calculation (London)'!B8,'15VENT'!$A$2:$BM$16,23,FALSE),IF($M$5='15VENT'!$X$1,VLOOKUP('MTM - Calculation (London)'!B8,'15VENT'!$A$2:$BM$16,24,FALSE),IF($M$5='15VENT'!$Y$1,VLOOKUP('MTM - Calculation (London)'!B8,'15VENT'!$A$2:$BM$16,25,FALSE),IF($M$5='15VENT'!$Z$1,VLOOKUP('MTM - Calculation (London)'!B8,'15VENT'!$A$2:$BM$16,26,FALSE),IF($M$5='15VENT'!$AA$1,VLOOKUP('MTM - Calculation (London)'!B8,'15VENT'!$A$2:$BM$16,27,FALSE),IF($M$5='15VENT'!$AB$1,VLOOKUP('MTM - Calculation (London)'!B8,'15VENT'!$A$2:$BM$16,28,FALSE),IF($M$5='15VENT'!$AC$1,VLOOKUP('MTM - Calculation (London)'!B8,'15VENT'!$A$2:$BM$16,29,FALSE),IF($M$5='15VENT'!$AD$1,VLOOKUP('MTM - Calculation (London)'!B8,'15VENT'!$A$2:$BM$16,30,FALSE),IF($M$5='15VENT'!$AE$1,VLOOKUP('MTM - Calculation (London)'!B8,'15VENT'!$A$2:$BM$16,31,FALSE),IF($M$5='15VENT'!$AF$1,VLOOKUP('MTM - Calculation (London)'!B8,'15VENT'!$A$2:$BM$16,32,FALSE),IF($M$5='15VENT'!$AG$1,VLOOKUP('MTM - Calculation (London)'!B8,'15VENT'!$A$2:$BM$16,33,FALSE),IF($M$5='15VENT'!$AH$1,VLOOKUP('MTM - Calculation (London)'!B8,'15VENT'!$A$2:$BM$16,34,FALSE),IF($M$5='15VENT'!$AI$1,VLOOKUP('MTM - Calculation (London)'!B8,'15VENT'!$A$2:$BM$16,35,FALSE),IF($M$5='15VENT'!$AJ$1,VLOOKUP('MTM - Calculation (London)'!B8,'15VENT'!$A$2:$BM$16,36,FALSE),IF($M$5='15VENT'!$AK$1,VLOOKUP('MTM - Calculation (London)'!B8,'15VENT'!$A$2:$BM$16,37,FALSE),IF($M$5='15VENT'!$AL$1,VLOOKUP('MTM - Calculation (London)'!B8,'15VENT'!$A$2:$BM$16,38,FALSE),IF($M$5='15VENT'!$AM$1,VLOOKUP('MTM - Calculation (London)'!B8,'15VENT'!$A$2:$BM$16,39,FALSE),IF($M$5='15VENT'!$AN$1,VLOOKUP('MTM - Calculation (London)'!B8,'15VENT'!$A$2:$BM$16,40,FALSE),IF($M$5='15VENT'!$AO$1,VLOOKUP('MTM - Calculation (London)'!B8,'15VENT'!$A$2:$BM$16,41,FALSE),IF($M$5='15VENT'!$AP$1,VLOOKUP('MTM - Calculation (London)'!B8,'15VENT'!$A$2:$BM$16,42,FALSE),IF($M$5='15VENT'!$AQ$1,VLOOKUP('MTM - Calculation (London)'!B8,'15VENT'!$A$2:$BM$16,43,FALSE),IF($M$5='15VENT'!$AR$1,VLOOKUP('MTM - Calculation (London)'!B8,'15VENT'!$A$2:$BM$16,44,FALSE),IF($M$5='15VENT'!$AS$1,VLOOKUP('MTM - Calculation (London)'!B8,'15VENT'!$A$2:$BM$16,45,FALSE),IF($M$5='15VENT'!$AT$1,VLOOKUP('MTM - Calculation (London)'!B8,'15VENT'!$A$2:$BM$16,46,FALSE),IF($M$5='15VENT'!$AU$1,VLOOKUP('MTM - Calculation (London)'!B8,'15VENT'!$A$2:$BM$16,47,FALSE),IF($M$5='15VENT'!$AV$1,VLOOKUP('MTM - Calculation (London)'!B8,'15VENT'!$A$2:$BM$16,48,FALSE),IF($M$5='15VENT'!$AW$1,VLOOKUP('MTM - Calculation (London)'!B8,'15VENT'!$A$2:$BM$16,49,FALSE),IF($M$5='15VENT'!$AX$1,VLOOKUP('MTM - Calculation (London)'!B8,'15VENT'!$A$2:$BM$16,50,FALSE),IF($M$5='15VENT'!$AY$1,VLOOKUP('MTM - Calculation (London)'!B8,'15VENT'!$A$2:$BM$16,51,FALSE),IF($M$5='15VENT'!$AZ$1,VLOOKUP('MTM - Calculation (London)'!B8,'15VENT'!$A$2:$BM$16,52,FALSE),IF($M$5='15VENT'!$BA$1,VLOOKUP('MTM - Calculation (London)'!B8,'15VENT'!$A$2:$BM$16,53,FALSE),IF($M$5='15VENT'!$BB$1,VLOOKUP('MTM - Calculation (London)'!B8,'15VENT'!$A$2:$BM$16,54,FALSE),IF($M$5='15VENT'!$BC$1,VLOOKUP('MTM - Calculation (London)'!B8,'15VENT'!$A$2:$BM$16,55,FALSE),IF($M$5='15VENT'!$BD$1,VLOOKUP('MTM - Calculation (London)'!B8,'15VENT'!$A$2:$BM$16,56,FALSE),IF($M$5='15VENT'!$BE$1,VLOOKUP('MTM - Calculation (London)'!B8,'15VENT'!$A$2:$BM$16,57,FALSE),IF($M$5='15VENT'!$BF$1,VLOOKUP('MTM - Calculation (London)'!B8,'15VENT'!$A$2:$BM$16,58,FALSE),IF($M$5='15VENT'!$BG$1,VLOOKUP('MTM - Calculation (London)'!B8,'15VENT'!$A$2:$BM$16,59,FALSE),IF($M$5='15VENT'!$BH$1,VLOOKUP('MTM - Calculation (London)'!B8,'15VENT'!$A$2:$BM$16,60,FALSE),IF($M$5='15VENT'!$BI$1,VLOOKUP('MTM - Calculation (London)'!B8,'15VENT'!$A$2:$BJ$16,61,FALSE),IF($M$5='15VENT'!$BJ$1,VLOOKUP('MTM - Calculation (London)'!B8,'15VENT'!$A$2:$BM$16,62,FALSE),IF($M$5='15VENT'!$BK$1,VLOOKUP('MTM - Calculation (London)'!B8,'15VENT'!$A$2:$BM$16,63,FALSE),IF($M$5='15VENT'!$BL$1,VLOOKUP('MTM - Calculation (London)'!B8,'15VENT'!$A$2:$BM$16,64,FALSE),IF($M$5='15VENT'!$BM$1,VLOOKUP('MTM - Calculation (London)'!B8,'15VENT'!$A$2:$BM$16,65,FALSE),))))))))))))))))))))))))))))))))))))))))))))))))))))))))))))))))</f>
        <v>0</v>
      </c>
      <c r="S8" s="266">
        <f t="shared" si="2"/>
        <v>-0.875</v>
      </c>
      <c r="T8" s="274"/>
      <c r="U8" s="501"/>
      <c r="V8" s="502"/>
      <c r="W8" s="246"/>
      <c r="X8" s="259">
        <v>7</v>
      </c>
      <c r="Y8" s="260" t="str">
        <f>'US MTM - Calculation (Regular)'!Y8</f>
        <v>7OTSEAM</v>
      </c>
      <c r="Z8" s="247" t="str">
        <f>IF($Z$1="","",HLOOKUP($Z$1,'MTM US TRS (L)'!$A$2:$EV$13,ROW(),FALSE))</f>
        <v/>
      </c>
      <c r="AA8" s="265">
        <f>IF(Z8=" ",0,IF($AH$13='Deep Seat -'!$B$1,VLOOKUP('MTM - Calculation (London)'!Y8,'Deep Seat -'!$A$2:$D$13,2,FALSE),IF($AH$13='Deep Seat -'!$C$1,VLOOKUP('MTM - Calculation (London)'!Y8,'Deep Seat -'!$A$2:$D$13,3,FALSE),IF($AH$13='Deep Seat -'!$D$1,VLOOKUP('MTM - Calculation (London)'!Y8,'Deep Seat -'!$A$2:$D$13,4,FALSE),))))</f>
        <v>0</v>
      </c>
      <c r="AB8" s="265">
        <f>IF(Z8=" ",0,IF($AH$14='Hip Forw +'!$B$1,VLOOKUP('MTM - Calculation (London)'!Y8,'Hip Forw +'!$A$2:$E$13,2,FALSE),IF($AH$14='Hip Forw +'!$C$1,VLOOKUP('MTM - Calculation (London)'!Y8,'Hip Forw +'!$A$2:$E$13,3,FALSE),IF($AH$14='Hip Forw +'!$D$1,VLOOKUP('MTM - Calculation (London)'!Y8,'Hip Forw +'!$A$2:$E$13,4,FALSE),IF($AH$14='Hip Forw +'!$E$1,VLOOKUP('MTM - Calculation (London)'!Y8,'Hip Forw +'!$A$2:$E$13,5,FALSE),)))))</f>
        <v>0</v>
      </c>
      <c r="AC8" s="265">
        <f>IF(Z8=" ",0,IF($AH$15='Low Fron'!$B$1,VLOOKUP('MTM - Calculation (London)'!Y8,'Low Fron'!$A$2:$L$13,2,FALSE),IF($AH$15='Low Fron'!$C$1,VLOOKUP('MTM - Calculation (London)'!Y8,'Low Fron'!$A$2:$L$13,3,FALSE),IF($AH$15='Low Fron'!$D$1,VLOOKUP('MTM - Calculation (London)'!Y8,'Low Fron'!$A$2:$L$13,4,FALSE),IF($AH$15='Low Fron'!$E$1,VLOOKUP('MTM - Calculation (London)'!Y8,'Low Fron'!$A$2:$L$13,5,FALSE),IF($AH$15='Low Fron'!$F$1,VLOOKUP('MTM - Calculation (London)'!Y8,'Low Fron'!$A$2:$L$13,6,FALSE),IF($AH$15='Low Fron'!$G$1,VLOOKUP('MTM - Calculation (London)'!Y8,'Low Fron'!$A$2:$L$13,7,FALSE),IF($AH$15='Low Fron'!$H$1,VLOOKUP('MTM - Calculation (London)'!Y8,'Low Fron'!$A$2:$L$13,8,FALSE),IF($AH$15='Low Fron'!$I$1,VLOOKUP('MTM - Calculation (London)'!Y8,'Low Fron'!$A$2:$L$13,9,FALSE),IF($AH$15='Low Fron'!$J$1,VLOOKUP('MTM - Calculation (London)'!Y8,'Low Fron'!$A$2:$L$13,10,FALSE),IF($AH$15='Low Fron'!$K$1,VLOOKUP('MTM - Calculation (London)'!Y8,'Low Fron'!$A$2:$L$13,11,FALSE),IF($AH$15='Low Fron'!$L$1,VLOOKUP('MTM - Calculation (London)'!Y8,'Low Fron'!$A$2:$L$13,12,FALSE),))))))))))))</f>
        <v>0</v>
      </c>
      <c r="AD8" s="265">
        <f>IF(Z8=" ",0,IF($AH$16='Plucrot +'!$B$1,VLOOKUP('MTM - Calculation (London)'!Y8,'Plucrot +'!$A$2:$W$13,2,FALSE),IF($AH$16='Plucrot +'!$C$1,VLOOKUP('MTM - Calculation (London)'!Y8,'Plucrot +'!$A$2:$W$13,3,FALSE),IF($AH$16='Plucrot +'!$D$1,VLOOKUP('MTM - Calculation (London)'!Y8,'Plucrot +'!$A$2:$W$13,4,FALSE),IF($AH$16='Plucrot +'!$E$1,VLOOKUP('MTM - Calculation (London)'!Y8,'Plucrot +'!$A$2:$W$13,5,FALSE),IF($AH$16='Plucrot +'!$F$1,VLOOKUP('MTM - Calculation (London)'!Y8,'Plucrot +'!$A$2:$W$13,6,FALSE),IF($AH$16='Plucrot +'!$G$1,VLOOKUP('MTM - Calculation (London)'!Y8,'Plucrot +'!$A$2:$W$13,7,FALSE),IF($AH$16='Plucrot +'!$H$1,VLOOKUP('MTM - Calculation (London)'!Y8,'Plucrot +'!$A$2:$W$13,8,FALSE),IF($AH$16='Plucrot +'!$I$1,VLOOKUP('MTM - Calculation (London)'!Y8,'Plucrot +'!$A$2:$W$13,9,FALSE),IF($AH$16='Plucrot +'!$J$1,VLOOKUP('MTM - Calculation (London)'!Y8,'Plucrot +'!$A$2:$W$13,10,FALSE),IF($AH$16='Plucrot +'!$K$1,VLOOKUP('MTM - Calculation (London)'!Y8,'Plucrot +'!$A$2:$W$13,11,FALSE),IF($AH$16='Plucrot +'!$L$1,VLOOKUP('MTM - Calculation (London)'!Y8,'Plucrot +'!$A$2:$W$13,12,FALSE),IF($AH$16='Plucrot +'!$M$1,VLOOKUP('MTM - Calculation (London)'!Y8,'Plucrot +'!$A$2:$W$13,13,FALSE),IF($AH$16='Plucrot +'!$N$1,VLOOKUP('MTM - Calculation (London)'!Y8,'Plucrot +'!$A$2:$W$13,14,FALSE),IF($AH$16='Plucrot +'!$O$1,VLOOKUP('MTM - Calculation (London)'!Y8,'Plucrot +'!$A$2:$W$13,15,FALSE),IF($AH$16='Plucrot +'!$P$1,VLOOKUP('MTM - Calculation (London)'!Y8,'Plucrot +'!$A$2:$W$13,16,FALSE),IF($AH$16='Plucrot +'!$Q$1,VLOOKUP('MTM - Calculation (London)'!Y8,'Plucrot +'!$A$2:$W$13,17,FALSE),IF($AH$16='Plucrot +'!$R$1,VLOOKUP('MTM - Calculation (London)'!Y8,'Plucrot +'!$A$2:$W$13,18,FALSE),IF($AH$16='Plucrot +'!$S$1,VLOOKUP('MTM - Calculation (London)'!Y8,'Plucrot +'!$A$2:$W$13,19,FALSE),IF($AH$16='Plucrot +'!$T$1,VLOOKUP('MTM - Calculation (London)'!Y8,'Plucrot +'!$A$2:$W$13,20,FALSE),IF($AH$16='Plucrot +'!$U$1,VLOOKUP('MTM - Calculation (London)'!Y8,'Plucrot +'!$A$2:$W$13,21,FALSE),IF($AH$16='Plucrot +'!$V$1,VLOOKUP('MTM - Calculation (London)'!Y8,'Plucrot +'!$A$2:$W$13,22,FALSE),IF($AH$16='Plucrot +'!$W$1,VLOOKUP('MTM - Calculation (London)'!Y8,'Plucrot +'!$A$2:$W$13,23,FALSE),)))))))))))))))))))))))</f>
        <v>0</v>
      </c>
      <c r="AE8" s="265">
        <f>IF(Z8=" ",0,IF($AH$17='Rais BK + -'!$B$1,VLOOKUP('MTM - Calculation (London)'!Y8,'Rais BK + -'!$A$2:$W$13,2,FALSE),IF($AH$17='Rais BK + -'!$C$1,VLOOKUP('MTM - Calculation (London)'!Y8,'Rais BK + -'!$A$2:$W$13,3,FALSE),IF($AH$17='Rais BK + -'!$D$1,VLOOKUP('MTM - Calculation (London)'!Y8,'Rais BK + -'!$A$2:$W$13,4,FALSE),IF($AH$17='Rais BK + -'!$E$1,VLOOKUP('MTM - Calculation (London)'!Y8,'Rais BK + -'!$A$2:$W$13,5,FALSE),IF($AH$17='Rais BK + -'!$F$1,VLOOKUP('MTM - Calculation (London)'!Y8,'Rais BK + -'!$A$2:$W$13,6,FALSE),IF($AH$17='Rais BK + -'!$G$1,VLOOKUP('MTM - Calculation (London)'!Y8,'Rais BK + -'!$A$2:$W$13,7,FALSE),IF($AH$17='Rais BK + -'!$H$1,VLOOKUP('MTM - Calculation (London)'!Y8,'Rais BK + -'!$A$2:$W$13,8,FALSE),IF($AH$17='Rais BK + -'!$I$1,VLOOKUP('MTM - Calculation (London)'!Y8,'Rais BK + -'!$A$2:$W$13,9,FALSE),IF($AH$17='Rais BK + -'!$J$1,VLOOKUP('MTM - Calculation (London)'!Y8,'Rais BK + -'!$A$2:$W$13,10,FALSE),IF($AH$17='Rais BK + -'!$K$1,VLOOKUP('MTM - Calculation (London)'!Y8,'Rais BK + -'!$A$2:$W$13,11,FALSE),IF($AH$17='Rais BK + -'!$L$1,VLOOKUP('MTM - Calculation (London)'!Y8,'Rais BK + -'!$A$2:$W$13,12,FALSE),IF($AH$17='Rais BK + -'!$M$1,VLOOKUP('MTM - Calculation (London)'!Y8,'Rais BK + -'!$A$2:$W$13,13,FALSE),IF($AH$17='Rais BK + -'!$N$1,VLOOKUP('MTM - Calculation (London)'!Y8,'Rais BK + -'!$A$2:$W$13,14,FALSE),IF($AH$17='Rais BK + -'!$O$1,VLOOKUP('MTM - Calculation (London)'!Y8,'Rais BK + -'!$A$2:$W$13,15,FALSE),IF($AH$17='Rais BK + -'!$P$1,VLOOKUP('MTM - Calculation (London)'!Y8,'Rais BK + -'!$A$2:$W$13,16,FALSE),IF($AH$17='Rais BK + -'!$Q$1,VLOOKUP('MTM - Calculation (London)'!Y8,'Rais BK + -'!$A$2:$W$13,17,FALSE),IF($AH$17='Rais BK + -'!$R$1,VLOOKUP('MTM - Calculation (London)'!Y8,'Rais BK + -'!$A$2:$W$13,18,FALSE),IF($AH$17='Rais BK + -'!$S$1,VLOOKUP('MTM - Calculation (London)'!Y8,'Rais BK + -'!$A$2:$W$13,19,FALSE),IF($AH$17='Rais BK + -'!$T$1,VLOOKUP('MTM - Calculation (London)'!Y8,'Rais BK + -'!$A$2:$W$13,20,FALSE),IF($AH$17='Rais BK + -'!$U$1,VLOOKUP('MTM - Calculation (London)'!Y8,'Rais BK + -'!$A$2:$W$13,21,FALSE),IF($AH$17='Rais BK + -'!$V$1,VLOOKUP('MTM - Calculation (London)'!Y8,'Rais BK + -'!$A$2:$W$13,22,FALSE),IF($AH$17='Rais BK + -'!$W$1,VLOOKUP('MTM - Calculation (London)'!Y8,'Rais BK + -'!$A$2:$W$13,23,FALSE),)))))))))))))))))))))))</f>
        <v>0</v>
      </c>
      <c r="AF8" s="263">
        <f t="shared" si="3"/>
        <v>0</v>
      </c>
      <c r="AG8" s="242">
        <f>IF(OR(Sheet1!C141="",Sheet1!C141=" "),0,Sheet1!C141)</f>
        <v>0</v>
      </c>
      <c r="AH8" s="266">
        <f t="shared" si="5"/>
        <v>0</v>
      </c>
      <c r="AI8" s="275"/>
      <c r="AJ8" s="497"/>
      <c r="AK8" s="498"/>
      <c r="AL8" s="248"/>
      <c r="AM8" s="248"/>
      <c r="AN8" s="248"/>
      <c r="AO8" s="278"/>
      <c r="AP8" s="268" t="s">
        <v>595</v>
      </c>
      <c r="AQ8" s="250" t="str">
        <f>IF($AQ$1="","",HLOOKUP($AQ$1,'Measurement Chart'!$A$1:$AG$14,ROW(),FALSE))</f>
        <v/>
      </c>
      <c r="AR8" s="242">
        <f>IF(OR(Sheet1!C302="",Sheet1!C302=" "),0,Sheet1!C302)</f>
        <v>0</v>
      </c>
      <c r="AS8" s="251">
        <f t="shared" si="4"/>
        <v>0</v>
      </c>
      <c r="AT8" s="252">
        <f>IFERROR(IF($AS$4='Front Length +'!$B$1,VLOOKUP(AP8,'Front Length +'!$A$2:$AO$14,2,FALSE),IF($AS$4='Front Length +'!$C$1,VLOOKUP(AP8,'Front Length +'!$A$2:$AO$14,3,FALSE),IF($AS$4='Front Length +'!$D$1,VLOOKUP(AP8,'Front Length +'!$A$2:$AO$14,4,FALSE),IF($AS$4='Front Length +'!$E$1,VLOOKUP(AP8,'Front Length +'!$A$2:$AO$14,5,FALSE),IF($AS$4='Front Length +'!$F$1,VLOOKUP(AP8,'Front Length +'!$A$2:$AO$14,6,FALSE),IF($AS$4='Front Length +'!$G$1,VLOOKUP(AP8,'Front Length +'!$A$2:$AO$14,7,FALSE),IF($AS$4='Front Length +'!$H$1,VLOOKUP(AP8,'Front Length +'!$A$2:$AO$14,8,FALSE),IF($AS$4='Front Length +'!$I$1,VLOOKUP(AP8,'Front Length +'!$A$2:$AO$14,9,FALSE),IF($AS$4='Front Length +'!$J$1,VLOOKUP(AP8,'Front Length +'!$A$2:$AO$14,10,FALSE),IF($AS$4='Front Length +'!$K$1,VLOOKUP(AP8,'Front Length +'!$A$2:$AO$14,11,FALSE),IF($AS$4='Front Length +'!$L$1,VLOOKUP(AP8,'Front Length +'!$A$2:$AO$14,12,FALSE),IF($AS$4='Front Length +'!$M$1,VLOOKUP(AP8,'Front Length +'!$A$2:$AO$14,13,FALSE),IF($AS$4='Front Length +'!$N$1,VLOOKUP(AP8,'Front Length +'!$A$2:$AO$14,14,FALSE),IF($AS$4='Front Length +'!$O$1,VLOOKUP(AP8,'Front Length +'!$A$2:$AO$14,15,FALSE),IF($AS$4='Front Length +'!$P$1,VLOOKUP(AP8,'Front Length +'!$A$2:$AO$14,16,FALSE),IF($AS$4='Front Length +'!$Q$1,VLOOKUP(AP8,'Front Length +'!$A$2:$AO$14,17,FALSE),IF($AS$4='Front Length +'!$R$1,VLOOKUP(AP8,'Front Length +'!$A$2:$AO$14,18,FALSE),IF($AS$4='Front Length +'!$S$1,VLOOKUP(AP8,'Front Length +'!$A$2:$AO$14,19,FALSE),IF($AS$4='Front Length +'!$T$1,VLOOKUP(AP8,'Front Length +'!$A$2:$AO$14,20,FALSE),IF($AS$4='Front Length +'!$U$1,VLOOKUP(AP8,'Front Length +'!$A$2:$AO$14,21,FALSE),IF($AS$4='Front Length +'!$V$1,VLOOKUP(AP8,'Front Length +'!$A$2:$AO$14,22,FALSE),IF($AS$4='Front Length +'!$W$1,VLOOKUP(AP8,'Front Length +'!$A$2:$AO$14,23,FALSE),IF($AS$4='Front Length +'!$X$1,VLOOKUP(AP8,'Front Length +'!$A$2:$AO$14,24,FALSE),IF($AS$4='Front Length +'!$Y$1,VLOOKUP(AP8,'Front Length +'!$A$2:$AO$14,25,FALSE),IF($AS$4='Front Length +'!$Z$1,VLOOKUP(AP8,'Front Length +'!$A$2:$AO$14,26,FALSE),IF($AS$4='Front Length +'!$AA$1,VLOOKUP(AP8,'Front Length +'!$A$2:$AO$14,27,FALSE),IF($AS$4='Front Length +'!$AB$1,VLOOKUP(AP8,'Front Length +'!$A$2:$AO$14,28,FALSE),IF($AS$4='Front Length +'!$AC$1,VLOOKUP(AP8,'Front Length +'!$A$2:$AO$14,29,FALSE),IF($AS$4='Front Length +'!$AD$1,VLOOKUP(AP8,'Front Length +'!$A$2:$AO$14,30,FALSE),IF($AS$4='Front Length +'!$AE$1,VLOOKUP(AP8,'Front Length +'!$A$2:$AO$14,31,FALSE),IF($AS$4='Front Length +'!$AF$1,VLOOKUP(AP8,'Front Length +'!$A$2:$AO$14,32,FALSE),IF($AS$4='Front Length +'!$AG$1,VLOOKUP(AP8,'Front Length +'!$A$2:$AO$14,33,FALSE),IF($AS$4='Front Length +'!$AH$1,VLOOKUP(AP8,'Front Length +'!$A$2:$AO$14,34,FALSE),IF($AS$4='Front Length +'!$AI$1,VLOOKUP(AP8,'Front Length +'!$A$2:$AO$14,35,FALSE),IF($AS$4='Front Length +'!$AJ$1,VLOOKUP(AP8,'Front Length +'!$A$2:$AO$14,36,FALSE),IF($AS$4='Front Length +'!$AK$1,VLOOKUP(AP8,'Front Length +'!$A$2:$AO$14,37,FALSE),IF($AS$4='Front Length +'!$AL$1,VLOOKUP(AP8,'Front Length +'!$A$2:$AO$14,38,FALSE),IF($AS$4='Front Length +'!$AM$1,VLOOKUP(AP8,'Front Length +'!$A$2:$AO$14,39,FALSE),IF($AS$4='Front Length +'!$AN$1,VLOOKUP(AP8,'Front Length +'!$A$2:$AO$14,40,FALSE),IF($AS$4='Front Length +'!$AO$1,VLOOKUP(AP8,'Front Length +'!$A$2:$AO$14,41,FALSE),)))))))))))))))))))))))))))))))))))))))),0)</f>
        <v>0</v>
      </c>
      <c r="AU8" s="252">
        <f>IFERROR(IF($AS$4='Front Length -'!$B$1,VLOOKUP(AP8,'Front Length -'!$A$2:$AO$14,2,FALSE),IF($AS$4='Front Length -'!$C$1,VLOOKUP(AP8,'Front Length -'!$A$2:$AO$14,3,FALSE),IF($AS$4='Front Length -'!$D$1,VLOOKUP(AP8,'Front Length -'!$A$2:$AO$14,4,FALSE),IF($AS$4='Front Length -'!$E$1,VLOOKUP(AP8,'Front Length -'!$A$2:$AO$14,5,FALSE),IF($AS$4='Front Length -'!$F$1,VLOOKUP(AP8,'Front Length -'!$A$2:$AO$14,6,FALSE),IF($AS$4='Front Length -'!$G$1,VLOOKUP(AP8,'Front Length -'!$A$2:$AO$14,7,FALSE),IF($AS$4='Front Length -'!$H$1,VLOOKUP(AP8,'Front Length -'!$A$2:$AO$14,8,FALSE),IF($AS$4='Front Length -'!$I$1,VLOOKUP(AP8,'Front Length -'!$A$2:$AO$14,9,FALSE),IF($AS$4='Front Length -'!$J$1,VLOOKUP(AP8,'Front Length -'!$A$2:$AO$14,10,FALSE),IF($AS$4='Front Length -'!$K$1,VLOOKUP(AP8,'Front Length -'!$A$2:$AO$14,11,FALSE),IF($AS$4='Front Length -'!$L$1,VLOOKUP(AP8,'Front Length -'!$A$2:$AO$14,12,FALSE),IF($AS$4='Front Length -'!$M$1,VLOOKUP(AP8,'Front Length -'!$A$2:$AO$14,13,FALSE),IF($AS$4='Front Length -'!$N$1,VLOOKUP(AP8,'Front Length -'!$A$2:$AO$14,14,FALSE),IF($AS$4='Front Length -'!$O$1,VLOOKUP(AP8,'Front Length -'!$A$2:$AO$14,15,FALSE),IF($AS$4='Front Length -'!$P$1,VLOOKUP(AP8,'Front Length -'!$A$2:$AO$14,16,FALSE),IF($AS$4='Front Length -'!$Q$1,VLOOKUP(AP8,'Front Length -'!$A$2:$AO$14,17,FALSE),IF($AS$4='Front Length -'!$R$1,VLOOKUP(AP8,'Front Length -'!$A$2:$AO$14,18,FALSE),IF($AS$4='Front Length -'!$S$1,VLOOKUP(AP8,'Front Length -'!$A$2:$AO$14,19,FALSE),IF($AS$4='Front Length -'!$T$1,VLOOKUP(AP8,'Front Length -'!$A$2:$AO$14,20,FALSE),IF($AS$4='Front Length -'!$U$1,VLOOKUP(AP8,'Front Length -'!$A$2:$AO$14,21,FALSE),IF($AS$4='Front Length -'!$V$1,VLOOKUP(AP8,'Front Length -'!$A$2:$AO$14,22,FALSE),IF($AS$4='Front Length -'!$W$1,VLOOKUP(AP8,'Front Length -'!$A$2:$AO$14,23,FALSE),IF($AS$4='Front Length -'!$X$1,VLOOKUP(AP8,'Front Length -'!$A$2:$AO$14,24,FALSE),IF($AS$4='Front Length -'!$Y$1,VLOOKUP(AP8,'Front Length -'!$A$2:$AO$14,25,FALSE),IF($AS$4='Front Length -'!$Z$1,VLOOKUP(AP8,'Front Length -'!$A$2:$AO$14,26,FALSE),IF($AS$4='Front Length -'!$AA$1,VLOOKUP(AP8,'Front Length -'!$A$2:$AO$14,27,FALSE),IF($AS$4='Front Length -'!$AB$1,VLOOKUP(AP8,'Front Length -'!$A$2:$AO$14,28,FALSE),IF($AS$4='Front Length -'!$AC$1,VLOOKUP(AP8,'Front Length -'!$A$2:$AO$14,29,FALSE),IF($AS$4='Front Length -'!$AD$1,VLOOKUP(AP8,'Front Length -'!$A$2:$AO$14,30,FALSE),IF($AS$4='Front Length -'!$AE$1,VLOOKUP(AP8,'Front Length -'!$A$2:$AO$14,31,FALSE),IF($AS$4='Front Length -'!$AF$1,VLOOKUP(AP8,'Front Length -'!$A$2:$AO$14,32,FALSE),IF($AS$4='Front Length -'!$AG$1,VLOOKUP(AP8,'Front Length -'!$A$2:$AO$14,33,FALSE),IF($AS$4='Front Length -'!$AH$1,VLOOKUP(AP8,'Front Length -'!$A$2:$AO$14,34,FALSE),IF($AS$4='Front Length -'!$AI$1,VLOOKUP(AP8,'Front Length -'!$A$2:$AO$14,35,FALSE),IF($AS$4='Front Length -'!$AJ$1,VLOOKUP(AP8,'Front Length -'!$A$2:$AO$14,36,FALSE),IF($AS$4='Front Length -'!$AK$1,VLOOKUP(AP8,'Front Length -'!$A$2:$AO$14,37,FALSE),IF($AS$4='Front Length -'!$AL$1,VLOOKUP(AP8,'Front Length -'!$A$2:$AO$14,38,FALSE),IF($AS$4='Front Length -'!$AM$1,VLOOKUP(AP8,'Front Length -'!$A$2:$AO$14,39,FALSE),IF($AS$4='Front Length -'!$AN$1,VLOOKUP(AP8,'Front Length -'!$A$2:$AO$14,40,FALSE),IF($AS$4='Front Length -'!$AO$1,VLOOKUP(AP8,'Front Length -'!$A$2:$AO$14,41,FALSE),)))))))))))))))))))))))))))))))))))))))),0)</f>
        <v>0</v>
      </c>
      <c r="AV8" s="253" t="str">
        <f t="shared" si="6"/>
        <v/>
      </c>
      <c r="AW8" s="234"/>
      <c r="AX8" s="394"/>
      <c r="AZ8" s="394"/>
      <c r="BA8" s="394"/>
      <c r="BB8" s="394"/>
      <c r="BC8" s="394"/>
      <c r="BD8" s="394"/>
      <c r="BE8" s="394"/>
      <c r="BF8" s="394"/>
      <c r="BG8" s="394"/>
      <c r="BH8" s="394"/>
      <c r="BI8" s="394"/>
      <c r="BJ8" s="394"/>
      <c r="BK8" s="394"/>
      <c r="BL8" s="394"/>
      <c r="BM8" s="394"/>
      <c r="BN8" s="394"/>
      <c r="BO8" s="394"/>
      <c r="BP8" s="394"/>
      <c r="BQ8" s="394"/>
      <c r="BR8" s="394"/>
      <c r="BS8" s="394"/>
    </row>
    <row r="9" spans="1:77" ht="42" customHeight="1" thickBot="1" x14ac:dyDescent="0.3">
      <c r="A9" s="259">
        <v>8</v>
      </c>
      <c r="B9" s="260" t="str">
        <f>'US MTM - Calculation (Regular)'!B9</f>
        <v>8SLVOUT</v>
      </c>
      <c r="C9" s="261">
        <f>IF($C$1="","",HLOOKUP($C$1,'JKT London Fit - R'!$A$2:$AB$17,ROW(),FALSE))</f>
        <v>25.5</v>
      </c>
      <c r="D9" s="262">
        <f>IF(C9=" ",0,IF($S$17='AH 34 A+'!$B$1,VLOOKUP('MTM - Calculation (London)'!B9,'AH 34 A+'!$A$2:$G$16,2,FALSE),IF($S$17='AH 34 A+'!$C$1,VLOOKUP('MTM - Calculation (London)'!B9,'AH 34 A+'!$A$2:$G$16,3,FALSE),IF($S$17='AH 34 A+'!$D$1,VLOOKUP('MTM - Calculation (London)'!B9,'AH 34 A+'!$A$2:$G$16,4,FALSE),IF($S$17='AH 34 A+'!$E$1,VLOOKUP('MTM - Calculation (London)'!B9,'AH 34 A+'!$A$2:$G$16,5,FALSE),IF($S$17='AH 34 A+'!$F$1,VLOOKUP('MTM - Calculation (London)'!B9,'AH 34 A+'!$A$2:$G$16,6,FALSE),IF($S$17='AH 34 A+'!$G$1,VLOOKUP('MTM - Calculation (London)'!B9,'AH 34 A+'!$A$2:$G$16,7,FALSE),)))))))</f>
        <v>0</v>
      </c>
      <c r="E9" s="262">
        <f>IF(C9=" ",0,IF($S$18='Erect +'!$B$1,VLOOKUP('MTM - Calculation (London)'!B9,'Erect +'!$A$2:$D$16,2,FALSE),IF($S$18='Erect +'!$C$1,VLOOKUP('MTM - Calculation (London)'!B9,'Erect +'!$A$2:$D$16,3,FALSE),IF($S$18='Erect +'!$D$1,VLOOKUP('MTM - Calculation (London)'!B9,'Erect +'!$A$2:$D$16,4,FALSE),))))</f>
        <v>0</v>
      </c>
      <c r="F9" s="262">
        <f>IF(C9=" ",0,IF($S$19='Full Chest'!$B$1,VLOOKUP('MTM - Calculation (London)'!B9,'Full Chest'!$A$2:$F$16,2,FALSE),IF($S$19='Full Chest'!$C$1,VLOOKUP('MTM - Calculation (London)'!B9,'Full Chest'!$A$2:$F$16,3,FALSE),IF($S$19='Full Chest'!$D$1,VLOOKUP('MTM - Calculation (London)'!B9,'Full Chest'!$A$2:$F$16,4,FALSE),))))</f>
        <v>0</v>
      </c>
      <c r="G9" s="262">
        <f>IF(C9=" ",0,IF($S$20='Head For +'!$B$1,VLOOKUP('MTM - Calculation (London)'!B9,'Head For +'!$A$2:$E$16,2,FALSE),IF($S$20='Head For +'!$C$1,VLOOKUP('MTM - Calculation (London)'!B9,'Head For +'!$A$2:$E$16,3,FALSE),IF($S$20='Head For +'!$D$1,VLOOKUP('MTM - Calculation (London)'!B9,'Head For +'!$A$2:$E$16,4,FALSE),IF($S$20='Head For +'!$E$1,VLOOKUP('MTM - Calculation (London)'!B9,'Head For +'!$A$2:$E$16,5,FALSE),)))))</f>
        <v>0</v>
      </c>
      <c r="H9" s="262" t="b">
        <f>IF(C9=" ",0,IF($S$21='LOW-CLR +'!$B$1,VLOOKUP('MTM - Calculation (London)'!B9,'LOW-CLR +'!$A$2:$H$16,2,FALSE),IF($S$21='LOW-CLR +'!$C$1,VLOOKUP('MTM - Calculation (London)'!B9,'LOW-CLR +'!$A$2:$H$16,3,FALSE),IF($S$21='LOW-CLR +'!$D$1,VLOOKUP('MTM - Calculation (London)'!B9,'LOW-CLR +'!$A$2:$H$16,4,FALSE),IF($S$21='LOW-CLR +'!$E$1,VLOOKUP('MTM - Calculation (London)'!B9,'LOW-CLR +'!$A$2:$H$16,5,FALSE),IF($S$21='LOW-CLR +'!$F$1,VLOOKUP('MTM - Calculation (London)'!B9,'LOW-CLR +'!$A$2:$H$16,6,FALSE),IF($S$21='LOW-CLR +'!$G$1,VLOOKUP('MTM - Calculation (London)'!B9,'LOW-CLR +'!$A$2:$H$16,7,FALSE))))))))</f>
        <v>0</v>
      </c>
      <c r="I9" s="262">
        <f>IF(C9=" ",0,IF($S$22='P+AH+1 2'!$B$1,VLOOKUP('MTM - Calculation (London)'!B9,'P+AH+1 2'!$A$2:$D$16,2,FALSE),IF($S$22='P+AH+1 2'!$C$1,VLOOKUP('MTM - Calculation (London)'!B9,'P+AH+1 2'!$A$2:$D$16,3,FALSE),IF($S$22='P+AH+1 2'!$D$1,VLOOKUP('MTM - Calculation (London)'!B9,'P+AH+1 2'!$A$2:$D$16,4,FALSE),))))</f>
        <v>0</v>
      </c>
      <c r="J9" s="262"/>
      <c r="K9" s="263">
        <f t="shared" si="0"/>
        <v>25.5</v>
      </c>
      <c r="L9" s="279">
        <f>IF(Sheet1!C29&gt;Sheet1!C30,Sheet1!C29,Sheet1!C30)</f>
        <v>24.5</v>
      </c>
      <c r="M9" s="264">
        <f t="shared" si="1"/>
        <v>-1</v>
      </c>
      <c r="N9" s="265">
        <f>IF($M$8='12 Back'!$B$1,VLOOKUP('MTM - Calculation (London)'!B9,'12 Back'!$A$2:$BG$16,2,FALSE),IF($M$8='12 Back'!$C$1,VLOOKUP('MTM - Calculation (London)'!B9,'12 Back'!$A$2:$BG$16,3,FALSE),IF($M$8='12 Back'!$D$1,VLOOKUP('MTM - Calculation (London)'!B9,'12 Back'!$A$2:$BG$16,4,FALSE),IF($M$8='12 Back'!$E$1,VLOOKUP('MTM - Calculation (London)'!B9,'12 Back'!$A$2:$BG$16,5,FALSE),IF($M$8='12 Back'!$F$1,VLOOKUP('MTM - Calculation (London)'!B9,'12 Back'!$A$2:$BG$16,6,FALSE),IF($M$8='12 Back'!$G$1,VLOOKUP('MTM - Calculation (London)'!B9,'12 Back'!$A$2:$BG$16,7,FALSE),IF($M$8='12 Back'!$H$1,VLOOKUP('MTM - Calculation (London)'!B9,'12 Back'!$A$2:$BG$16,8,FALSE),IF($M$8='12 Back'!$I$1,VLOOKUP('MTM - Calculation (London)'!B9,'12 Back'!$A$2:$BG$16,9,FALSE),IF($M$8='12 Back'!$J$1,VLOOKUP('MTM - Calculation (London)'!B9,'12 Back'!$A$2:$BG$16,10,FALSE),IF($M$8='12 Back'!$K$1,VLOOKUP('MTM - Calculation (London)'!B9,'12 Back'!$A$2:$BG$16,11,FALSE),IF($M$8='12 Back'!$L$1,VLOOKUP('MTM - Calculation (London)'!B9,'12 Back'!$A$2:$BG$16,12,FALSE),IF($M$8='12 Back'!$M$1,VLOOKUP('MTM - Calculation (London)'!B9,'12 Back'!$A$2:$BG$16,13,FALSE),IF($M$8='12 Back'!$N$1,VLOOKUP('MTM - Calculation (London)'!B9,'12 Back'!$A$2:$BG$16,14,FALSE),IF($M$8='12 Back'!$O$1,VLOOKUP('MTM - Calculation (London)'!B9,'12 Back'!$A$2:$BG$16,15,FALSE),IF($M$8='12 Back'!$P$1,VLOOKUP('MTM - Calculation (London)'!B9,'12 Back'!$A$2:$BG$16,16,FALSE),IF($M$8='12 Back'!$Q$1,VLOOKUP('MTM - Calculation (London)'!B9,'12 Back'!$A$2:$BG$16,17,FALSE),IF($M$8='12 Back'!$R$1,VLOOKUP('MTM - Calculation (London)'!B9,'12 Back'!$A$2:$BG$16,18,FALSE),IF($M$8='12 Back'!$S$1,VLOOKUP('MTM - Calculation (London)'!B9,'12 Back'!$A$2:$BG$16,19,FALSE),IF($M$8='12 Back'!$T$1,VLOOKUP('MTM - Calculation (London)'!B9,'12 Back'!$A$2:$BG$16,20,FALSE),IF($M$8='12 Back'!$U$1,VLOOKUP('MTM - Calculation (London)'!B9,'12 Back'!$A$2:$BG$16,21,FALSE),IF($M$8='12 Back'!$V$1,VLOOKUP('MTM - Calculation (London)'!B9,'12 Back'!$A$2:$BG$16,22,FALSE),IF($M$8='12 Back'!$W$1,VLOOKUP('MTM - Calculation (London)'!B9,'12 Back'!$A$2:$BG$16,23,FALSE),IF($M$8='12 Back'!$X$1,VLOOKUP('MTM - Calculation (London)'!B9,'12 Back'!$A$2:$BG$16,24,FALSE),IF($M$8='12 Back'!$Y$1,VLOOKUP('MTM - Calculation (London)'!B9,'12 Back'!$A$2:$BG$16,25,FALSE),IF($M$8='12 Back'!$Z$1,VLOOKUP('MTM - Calculation (London)'!B9,'12 Back'!$A$2:$BG$16,26,FALSE),IF($M$8='12 Back'!$AA$1,VLOOKUP('MTM - Calculation (London)'!B9,'12 Back'!$A$2:$BG$16,27,FALSE),IF($M$8='12 Back'!$AB$1,VLOOKUP('MTM - Calculation (London)'!B9,'12 Back'!$A$2:$BG$16,28,FALSE),IF($M$8='12 Back'!$AC$1,VLOOKUP('MTM - Calculation (London)'!B9,'12 Back'!$A$2:$BG$16,29,FALSE),IF($M$8='12 Back'!$AD$1,VLOOKUP('MTM - Calculation (London)'!B9,'12 Back'!$A$2:$BG$16,30,FALSE),IF($M$8='12 Back'!$AE$1,VLOOKUP('MTM - Calculation (London)'!B9,'12 Back'!$A$2:$BG$16,31,FALSE),IF($M$8='12 Back'!$AF$1,VLOOKUP('MTM - Calculation (London)'!B9,'12 Back'!$A$2:$BG$16,32,FALSE),IF($M$8='12 Back'!$AG$1,VLOOKUP('MTM - Calculation (London)'!B9,'12 Back'!$A$2:$BG$16,33,FALSE),IF($M$8='12 Back'!$AH$1,VLOOKUP('MTM - Calculation (London)'!B9,'12 Back'!$A$2:$BG$16,34,FALSE),IF($M$8='12 Back'!$AI$1,VLOOKUP('MTM - Calculation (London)'!B9,'12 Back'!$A$2:$BG$16,35,FALSE),IF($M$8='12 Back'!$AJ$1,VLOOKUP('MTM - Calculation (London)'!B9,'12 Back'!$A$2:$BG$16,36,FALSE),IF($M$8='12 Back'!$AK$1,VLOOKUP('MTM - Calculation (London)'!B9,'12 Back'!$A$2:$BG$16,37,FALSE),IF($M$8='12 Back'!$AL$1,VLOOKUP('MTM - Calculation (London)'!B9,'12 Back'!$A$2:$BG$16,38,FALSE),IF($M$8='12 Back'!$AM$1,VLOOKUP('MTM - Calculation (London)'!B9,'12 Back'!$A$2:$BG$16,39,FALSE),IF($M$8='12 Back'!$AN$1,VLOOKUP('MTM - Calculation (London)'!B9,'12 Back'!$A$2:$BG$16,40,FALSE),IF($M$8='12 Back'!$AO$1,VLOOKUP('MTM - Calculation (London)'!B9,'12 Back'!$A$2:$BG$16,41,FALSE),IF($M$8='12 Back'!$AP$1,VLOOKUP('MTM - Calculation (London)'!B9,'12 Back'!$A$2:$BG$16,42,FALSE),IF($M$8='12 Back'!$AQ$1,VLOOKUP('MTM - Calculation (London)'!B9,'12 Back'!$A$2:$BG$16,43,FALSE),IF($M$8='12 Back'!$AR$1,VLOOKUP('MTM - Calculation (London)'!B9,'12 Back'!$A$2:$BG$16,44,FALSE),IF($M$8='12 Back'!$AS$1,VLOOKUP('MTM - Calculation (London)'!B9,'12 Back'!$A$2:$BG$16,45,FALSE),IF($M$8='12 Back'!$AT$1,VLOOKUP('MTM - Calculation (London)'!B9,'12 Back'!$A$2:$BG$16,46,FALSE),IF($M$8='12 Back'!$AU$1,VLOOKUP('MTM - Calculation (London)'!B9,'12 Back'!$A$2:$BG$16,47,FALSE),IF($M$8='12 Back'!$AV$1,VLOOKUP('MTM - Calculation (London)'!B9,'12 Back'!$A$2:$BG$16,48,FALSE),IF($M$8='12 Back'!$AW$1,VLOOKUP('MTM - Calculation (London)'!B9,'12 Back'!$A$2:$BG$16,49,FALSE),IF($M$8='12 Back'!$AX$1,VLOOKUP('MTM - Calculation (London)'!B9,'12 Back'!$A$2:$BG$16,50,FALSE),IF($M$8='12 Back'!$AY$1,VLOOKUP('MTM - Calculation (London)'!B9,'12 Back'!$A$2:$BG$16,51,FALSE),IF($M$8='12 Back'!$AZ$1,VLOOKUP('MTM - Calculation (London)'!B9,'12 Back'!$A$2:$BG$16,52,FALSE),IF($M$8='12 Back'!$BA$1,VLOOKUP('MTM - Calculation (London)'!B9,'12 Back'!$A$2:$BG$16,53,FALSE),IF($M$8='12 Back'!$BB$1,VLOOKUP('MTM - Calculation (London)'!B9,'12 Back'!$A$2:$BG$16,54,FALSE),IF($M$8='12 Back'!$BC$1,VLOOKUP('MTM - Calculation (London)'!B9,'12 Back'!$A$2:$BG$16,55,FALSE),IF($M$8='12 Back'!$BD$1,VLOOKUP('MTM - Calculation (London)'!B9,'12 Back'!$A$2:$BG$16,56,FALSE),IF($M$8='12 Back'!$BE$1,VLOOKUP('MTM - Calculation (London)'!B9,'12 Back'!$A$2:$BG$16,57,FALSE),IF($M$8='12 Back'!$BF$1,VLOOKUP('MTM - Calculation (London)'!B9,'12 Back'!$A$2:$BG$16,58,FALSE),IF($M$8='12 Back'!$BG$1,VLOOKUP('MTM - Calculation (London)'!B9,'12 Back'!$A$2:$BG$16,59,FALSE),))))))))))))))))))))))))))))))))))))))))))))))))))))))))))</f>
        <v>0</v>
      </c>
      <c r="O9" s="265">
        <f>IF($M$3='Half Grith'!$B$1,VLOOKUP('MTM - Calculation (London)'!B9,'Half Grith'!$A$2:$BN$16,2,FALSE),IF($M$3='Half Grith'!$C$1,VLOOKUP('MTM - Calculation (London)'!B9,'Half Grith'!$A$2:$BN$16,3,FALSE),IF($M$3='Half Grith'!$D$1,VLOOKUP('MTM - Calculation (London)'!B9,'Half Grith'!$A$2:$BN$16,4,FALSE),IF($M$3='Half Grith'!$E$1,VLOOKUP('MTM - Calculation (London)'!B9,'Half Grith'!$A$2:$BN$16,5,FALSE),IF($M$3='Half Grith'!$F$1,VLOOKUP('MTM - Calculation (London)'!B9,'Half Grith'!$A$2:$BN$16,6,FALSE),IF($M$3='Half Grith'!$G$1,VLOOKUP('MTM - Calculation (London)'!B9,'Half Grith'!$A$2:$BN$16,7,FALSE),IF($M$3='Half Grith'!$H$1,VLOOKUP('MTM - Calculation (London)'!B9,'Half Grith'!$A$2:$BN$16,8,FALSE),IF($M$3='Half Grith'!$I$1,VLOOKUP('MTM - Calculation (London)'!B9,'Half Grith'!$A$2:$BN$16,9,FALSE),IF($M$3='Half Grith'!$J$1,VLOOKUP('MTM - Calculation (London)'!B9,'Half Grith'!$A$2:$BN$16,10,FALSE),IF($M$3='Half Grith'!$K$1,VLOOKUP('MTM - Calculation (London)'!B9,'Half Grith'!$A$2:$BN$16,11,FALSE),IF($M$3='Half Grith'!$L$1,VLOOKUP('MTM - Calculation (London)'!B9,'Half Grith'!$A$2:$BN$16,12,FALSE),IF($M$3='Half Grith'!$M$1,VLOOKUP('MTM - Calculation (London)'!B9,'Half Grith'!$A$2:$BN$16,13,FALSE),IF($M$3='Half Grith'!$N$1,VLOOKUP('MTM - Calculation (London)'!B9,'Half Grith'!$A$2:$BN$16,14,FALSE),IF($M$3='Half Grith'!$O$1,VLOOKUP('MTM - Calculation (London)'!B9,'Half Grith'!$A$2:$BN$16,15,FALSE),IF($M$3='Half Grith'!$P$1,VLOOKUP('MTM - Calculation (London)'!B9,'Half Grith'!$A$2:$BN$16,16,FALSE),IF($M$3='Half Grith'!$Q$1,VLOOKUP('MTM - Calculation (London)'!B9,'Half Grith'!$A$2:$BN$16,17,FALSE),IF($M$3='Half Grith'!$R$1,VLOOKUP('MTM - Calculation (London)'!B9,'Half Grith'!$A$2:$BN$16,18,FALSE),IF($M$3='Half Grith'!$S$1,VLOOKUP('MTM - Calculation (London)'!B9,'Half Grith'!$A$2:$BN$16,19,FALSE),IF($M$3='Half Grith'!$T$1,VLOOKUP('MTM - Calculation (London)'!B9,'Half Grith'!$A$2:$BN$16,20,FALSE),IF($M$3='Half Grith'!$U$1,VLOOKUP('MTM - Calculation (London)'!B9,'Half Grith'!$A$2:$BN$16,21,FALSE),IF($M$3='Half Grith'!$V$1,VLOOKUP('MTM - Calculation (London)'!B9,'Half Grith'!$A$2:$BN$16,22,FALSE),IF($M$3='Half Grith'!$W$1,VLOOKUP('MTM - Calculation (London)'!B9,'Half Grith'!$A$2:$BN$16,23,FALSE),IF($M$3='Half Grith'!$X$1,VLOOKUP('MTM - Calculation (London)'!B9,'Half Grith'!$A$2:$BN$16,24,FALSE),IF($M$3='Half Grith'!$Y$1,VLOOKUP('MTM - Calculation (London)'!B9,'Half Grith'!$A$2:$BN$16,25,FALSE),IF($M$3='Half Grith'!$Z$1,VLOOKUP('MTM - Calculation (London)'!B9,'Half Grith'!$A$2:$BN$16,26,FALSE),IF($M$3='Half Grith'!$AA$1,VLOOKUP('MTM - Calculation (London)'!B9,'Half Grith'!$A$2:$BN$16,27,FALSE),IF($M$3='Half Grith'!$AB$1,VLOOKUP('MTM - Calculation (London)'!B9,'Half Grith'!$A$2:$BN$16,28,FALSE),IF($M$3='Half Grith'!$AC$1,VLOOKUP('MTM - Calculation (London)'!B9,'Half Grith'!$A$2:$BN$16,29,FALSE),IF($M$3='Half Grith'!$AD$1,VLOOKUP('MTM - Calculation (London)'!B9,'Half Grith'!$A$2:$BN$16,30,FALSE),IF($M$3='Half Grith'!$AE$1,VLOOKUP('MTM - Calculation (London)'!B9,'Half Grith'!$A$2:$BN$16,31,FALSE),IF($M$3='Half Grith'!$AF$1,VLOOKUP('MTM - Calculation (London)'!B9,'Half Grith'!$A$2:$BN$16,32,FALSE),IF($M$3='Half Grith'!$AG$1,VLOOKUP('MTM - Calculation (London)'!B9,'Half Grith'!$A$2:$BN$16,33,FALSE),IF($M$3='Half Grith'!$AH$1,VLOOKUP('MTM - Calculation (London)'!B9,'Half Grith'!$A$2:$BN$16,34,FALSE),IF($M$3='Half Grith'!$AI$1,VLOOKUP('MTM - Calculation (London)'!B9,'Half Grith'!$A$2:$BN$16,35,FALSE),IF($M$3='Half Grith'!$AJ$1,VLOOKUP('MTM - Calculation (London)'!B9,'Half Grith'!$A$2:$BN$16,36,FALSE),IF($M$3='Half Grith'!$AK$1,VLOOKUP('MTM - Calculation (London)'!B9,'Half Grith'!$A$2:$BN$16,37,FALSE),IF($M$3='Half Grith'!$AL$1,VLOOKUP('MTM - Calculation (London)'!B9,'Half Grith'!$A$2:$BN$16,38,FALSE),IF($M$3='Half Grith'!$AM$1,VLOOKUP('MTM - Calculation (London)'!B9,'Half Grith'!$A$2:$BN$16,39,FALSE),IF($M$3='Half Grith'!$AN$1,VLOOKUP('MTM - Calculation (London)'!B9,'Half Grith'!$A$2:$BN$16,40,FALSE),IF($M$3='Half Grith'!$AO$1,VLOOKUP('MTM - Calculation (London)'!B9,'Half Grith'!$A$2:$BN$16,41,FALSE),IF($M$3='Half Grith'!$AP$1,VLOOKUP('MTM - Calculation (London)'!B9,'Half Grith'!$A$2:$BN$16,42,FALSE),IF($M$3='Half Grith'!$AQ$1,VLOOKUP('MTM - Calculation (London)'!B9,'Half Grith'!$A$2:$BN$16,43,FALSE),IF($M$3='Half Grith'!$AR$1,VLOOKUP('MTM - Calculation (London)'!B9,'Half Grith'!$A$2:$BN$16,44,FALSE),IF($M$3='Half Grith'!$AS$1,VLOOKUP('MTM - Calculation (London)'!B9,'Half Grith'!$A$2:$BN$16,45,FALSE),IF($M$3='Half Grith'!$AT$1,VLOOKUP('MTM - Calculation (London)'!B9,'Half Grith'!$A$2:$BN$16,46,FALSE),IF($M$3='Half Grith'!$AU$1,VLOOKUP('MTM - Calculation (London)'!B9,'Half Grith'!$A$2:$BN$16,47,FALSE),IF($M$3='Half Grith'!$AV$1,VLOOKUP('MTM - Calculation (London)'!B9,'Half Grith'!$A$2:$BN$16,48,FALSE),IF($M$3='Half Grith'!$AW$1,VLOOKUP('MTM - Calculation (London)'!B9,'Half Grith'!$A$2:$BN$16,49,FALSE),IF($M$3='Half Grith'!$AX$1,VLOOKUP('MTM - Calculation (London)'!B9,'Half Grith'!$A$2:$BN$16,50,FALSE),IF($M$3='Half Grith'!$AY$1,VLOOKUP('MTM - Calculation (London)'!B9,'Half Grith'!$A$2:$BN$16,51,FALSE),IF($M$3='Half Grith'!$AZ$1,VLOOKUP('MTM - Calculation (London)'!B9,'Half Grith'!$A$2:$BN$16,52,FALSE),IF($M$3='Half Grith'!$BA$1,VLOOKUP('MTM - Calculation (London)'!B9,'Half Grith'!$A$2:$BN$16,53,FALSE),IF($M$3='Half Grith'!$BB$1,VLOOKUP('MTM - Calculation (London)'!B9,'Half Grith'!$A$2:$BN$16,54,FALSE),IF($M$3='Half Grith'!$BC$1,VLOOKUP('MTM - Calculation (London)'!B9,'Half Grith'!$A$2:$BN$16,55,FALSE),IF($M$3='Half Grith'!$BD$1,VLOOKUP('MTM - Calculation (London)'!B9,'Half Grith'!$A$2:$BN$16,56,FALSE),IF($M$3='Half Grith'!$BE$1,VLOOKUP('MTM - Calculation (London)'!B9,'Half Grith'!$A$2:$BN$16,57,FALSE),IF($M$3='Half Grith'!$BF$1,VLOOKUP('MTM - Calculation (London)'!B9,'Half Grith'!$A$2:$BN$16,58,FALSE),IF($M$3='Half Grith'!$BG$1,VLOOKUP('MTM - Calculation (London)'!B9,'Half Grith'!$A$2:$BN$16,59,FALSE),IF($M$3='Half Grith'!$BH$1,VLOOKUP('MTM - Calculation (London)'!B9,'Half Grith'!$A$2:$BN$16,60,FALSE),IF($M$3='Half Grith'!$BI$1,VLOOKUP('MTM - Calculation (London)'!B9,'Half Grith'!$A$2:$BN$16,61,FALSE),IF($M$3='Half Grith'!$BJ$1,VLOOKUP('MTM - Calculation (London)'!B9,'Half Grith'!$A$2:$BN$16,62,FALSE),IF($M$3='Half Grith'!$BK$1,VLOOKUP('MTM - Calculation (London)'!B9,'Half Grith'!$A$2:$BN$16,63,FALSE),IF($M$3='Half Grith'!$BL$1,VLOOKUP('MTM - Calculation (London)'!B9,'Half Grith'!$A$2:$BN$16,64,FALSE),IF($M$3='Half Grith'!$BM$1,VLOOKUP('MTM - Calculation (London)'!B9,'Half Grith'!$A$2:$BN$16,65,FALSE),))))))))))))))))))))))))))))))))))))))))))))))))))))))))))))))))</f>
        <v>0</v>
      </c>
      <c r="P9" s="265">
        <f>IF($M$4=SEAT!$B$1,VLOOKUP('MTM - Calculation (London)'!B9,SEAT!$A$2:$AY$16,2,FALSE),IF($M$4=SEAT!$C$1,VLOOKUP('MTM - Calculation (London)'!B9,SEAT!$A$2:$AY$16,3,FALSE),IF($M$4=SEAT!$D$1,VLOOKUP('MTM - Calculation (London)'!B9,SEAT!$A$2:$AY$16,4,FALSE),IF($M$4=SEAT!$E$1,VLOOKUP('MTM - Calculation (London)'!B9,SEAT!$A$2:$AY$16,5,FALSE),IF($M$4=SEAT!$F$1,VLOOKUP('MTM - Calculation (London)'!B9,SEAT!$A$2:$AY$16,6,FALSE),IF($M$4=SEAT!$G$1,VLOOKUP('MTM - Calculation (London)'!B9,SEAT!$A$2:$AY$16,7,FALSE),IF($M$4=SEAT!$H$1,VLOOKUP('MTM - Calculation (London)'!B9,SEAT!$A$2:$AY$16,8,FALSE),IF($M$4=SEAT!$I$1,VLOOKUP('MTM - Calculation (London)'!B9,SEAT!$A$2:$AY$16,9,FALSE),IF($M$4=SEAT!$J$1,VLOOKUP('MTM - Calculation (London)'!B9,SEAT!$A$2:$AY$16,10,FALSE),IF($M$4=SEAT!$K$1,VLOOKUP('MTM - Calculation (London)'!B9,SEAT!$A$2:$AY$16,11,FALSE),IF($M$4=SEAT!$L$1,VLOOKUP('MTM - Calculation (London)'!B9,SEAT!$A$2:$AY$16,12,FALSE),IF($M$4=SEAT!$M$1,VLOOKUP('MTM - Calculation (London)'!B9,SEAT!$A$2:$AY$16,13,FALSE),IF($M$4=SEAT!$N$1,VLOOKUP('MTM - Calculation (London)'!B9,SEAT!$A$2:$AY$16,14,FALSE),IF($M$4=SEAT!$O$1,VLOOKUP('MTM - Calculation (London)'!B9,SEAT!$A$2:$AY$16,15,FALSE),IF($M$4=SEAT!$P$1,VLOOKUP('MTM - Calculation (London)'!B9,SEAT!$A$2:$AY$16,16,FALSE),IF($M$4=SEAT!$Q$1,VLOOKUP('MTM - Calculation (London)'!B9,SEAT!$A$2:$AY$16,17,FALSE),IF($M$4=SEAT!$R$1,VLOOKUP('MTM - Calculation (London)'!B9,SEAT!$A$2:$AY$16,18,FALSE),IF($M$4=SEAT!$S$1,VLOOKUP('MTM - Calculation (London)'!B9,SEAT!$A$2:$AY$16,19,FALSE),IF($M$4=SEAT!$T$1,VLOOKUP('MTM - Calculation (London)'!B9,SEAT!$A$2:$AY$16,20,FALSE),IF($M$4=SEAT!$U$1,VLOOKUP('MTM - Calculation (London)'!B9,SEAT!$A$2:$AY$16,21,FALSE),IF($M$4=SEAT!$V$1,VLOOKUP('MTM - Calculation (London)'!B9,SEAT!$A$2:$AY$16,22,FALSE),IF($M$4=SEAT!$W$1,VLOOKUP('MTM - Calculation (London)'!B9,SEAT!$A$2:$AY$16,23,FALSE),IF($M$4=SEAT!$X$1,VLOOKUP('MTM - Calculation (London)'!B9,SEAT!$A$2:$AY$16,24,FALSE),IF($M$4=SEAT!$Y$1,VLOOKUP('MTM - Calculation (London)'!B9,SEAT!$A$2:$AY$16,25,FALSE),IF($M$4=SEAT!$Z$1,VLOOKUP('MTM - Calculation (London)'!B9,SEAT!$A$2:$AY$16,26,FALSE),IF($M$4=SEAT!$AA$1,VLOOKUP('MTM - Calculation (London)'!B9,SEAT!$A$2:$AY$16,27,FALSE),IF($M$4=SEAT!$AB$1,VLOOKUP('MTM - Calculation (London)'!B9,SEAT!$A$2:$AY$16,28,FALSE),IF($M$4=SEAT!$AC$1,VLOOKUP('MTM - Calculation (London)'!B9,SEAT!$A$2:$AY$16,29,FALSE),IF($M$4=SEAT!$AD$1,VLOOKUP('MTM - Calculation (London)'!B9,SEAT!$A$2:$AY$16,30,FALSE),IF($M$4=SEAT!$AE$1,VLOOKUP('MTM - Calculation (London)'!B9,SEAT!$A$2:$AY$16,31,FALSE),IF($M$4=SEAT!$AF$1,VLOOKUP('MTM - Calculation (London)'!B9,SEAT!$A$2:$AY$16,32,FALSE),IF($M$4=SEAT!$AG$1,VLOOKUP('MTM - Calculation (London)'!B9,SEAT!$A$2:$AY$16,33,FALSE),IF($M$4=SEAT!$AH$1,VLOOKUP('MTM - Calculation (London)'!B9,SEAT!$A$2:$AY$16,34,FALSE),IF($M$4=SEAT!$AI$1,VLOOKUP('MTM - Calculation (London)'!B9,SEAT!$A$2:$AY$16,35,FALSE),IF($M$4=SEAT!$AJ$1,VLOOKUP('MTM - Calculation (London)'!B9,SEAT!$A$2:$AY$16,36,FALSE),IF($M$4=SEAT!$AK$1,VLOOKUP('MTM - Calculation (London)'!B9,SEAT!$A$2:$AY$16,37,FALSE),IF($M$4=SEAT!$AL$1,VLOOKUP('MTM - Calculation (London)'!B9,SEAT!$A$2:$AY$16,38,FALSE),IF($M$4=SEAT!$AM$1,VLOOKUP('MTM - Calculation (London)'!B9,SEAT!$A$2:$AY$16,39,FALSE),IF($M$4=SEAT!$AN$1,VLOOKUP('MTM - Calculation (London)'!B9,SEAT!$A$2:$AY$16,40,FALSE),IF($M$4=SEAT!$AO$1,VLOOKUP('MTM - Calculation (London)'!B9,SEAT!$A$2:$AY$16,41,FALSE),IF($M$4=SEAT!$AP$1,VLOOKUP('MTM - Calculation (London)'!B9,SEAT!$A$2:$AY$16,42,FALSE),IF($M$4=SEAT!$AQ$1,VLOOKUP('MTM - Calculation (London)'!B9,SEAT!$A$2:$AY$16,43,FALSE),IF($M$4=SEAT!$AR$1,VLOOKUP('MTM - Calculation (London)'!B9,SEAT!$A$2:$AY$16,44,FALSE),IF($M$4=SEAT!$AS$1,VLOOKUP('MTM - Calculation (London)'!B9,SEAT!$A$2:$AY$16,45,FALSE),IF($M$4=SEAT!$AT$1,VLOOKUP('MTM - Calculation (London)'!B9,SEAT!$A$2:$AY$16,46,FALSE),IF($M$4=SEAT!$AU$1,VLOOKUP('MTM - Calculation (London)'!B9,SEAT!$A$2:$AY$16,47,FALSE),IF($M$4=SEAT!$AV$1,VLOOKUP('MTM - Calculation (London)'!B9,SEAT!$A$2:$AY$16,48,FALSE),IF($M$4=SEAT!$AW$1,VLOOKUP('MTM - Calculation (London)'!B9,SEAT!$A$2:$AY$16,49,FALSE),IF($M$4=SEAT!$AX$1,VLOOKUP('MTM - Calculation (London)'!B9,SEAT!$A$2:$AY$16,50,FALSE),IF($M$4=SEAT!$AY$1,VLOOKUP('MTM - Calculation (London)'!B9,SEAT!$A$2:$AY$16,51,FALSE),))))))))))))))))))))))))))))))))))))))))))))))))))</f>
        <v>0</v>
      </c>
      <c r="Q9" s="265">
        <f>IF($M$5='4LEN'!$B$1,VLOOKUP('MTM - Calculation (London)'!B9,'4LEN'!$A$2:$BM$16,2,FALSE),IF($M$5='4LEN'!$C$1,VLOOKUP('MTM - Calculation (London)'!B9,'4LEN'!$A$2:$BM$16,3,FALSE),IF($M$5='4LEN'!$D$1,VLOOKUP('MTM - Calculation (London)'!B9,'4LEN'!$A$2:$BM$16,4,FALSE),IF($M$5='4LEN'!$E$1,VLOOKUP('MTM - Calculation (London)'!B9,'4LEN'!$A$2:$BM$16,5,FALSE),IF($M$5='4LEN'!$F$1,VLOOKUP('MTM - Calculation (London)'!B9,'4LEN'!$A$2:$BM$16,6,FALSE),IF($M$5='4LEN'!$G$1,VLOOKUP('MTM - Calculation (London)'!B9,'4LEN'!$A$2:$BM$16,7,FALSE),IF($M$5='4LEN'!$H$1,VLOOKUP('MTM - Calculation (London)'!B9,'4LEN'!$A$2:$BM$16,8,FALSE),IF($M$5='4LEN'!$I$1,VLOOKUP('MTM - Calculation (London)'!B9,'4LEN'!$A$2:$BM$16,9,FALSE),IF($M$5='4LEN'!$J$1,VLOOKUP('MTM - Calculation (London)'!B9,'4LEN'!$A$2:$BM$16,10,FALSE),IF($M$5='4LEN'!$K$1,VLOOKUP('MTM - Calculation (London)'!B9,'4LEN'!$A$2:$BM$16,11,FALSE),IF($M$5='4LEN'!$L$1,VLOOKUP('MTM - Calculation (London)'!B9,'4LEN'!$A$2:$BM$16,12,FALSE),IF($M$5='4LEN'!$M$1,VLOOKUP('MTM - Calculation (London)'!B9,'4LEN'!$A$2:$BM$16,13,FALSE),IF($M$5='4LEN'!$N$1,VLOOKUP('MTM - Calculation (London)'!B9,'4LEN'!$A$2:$BM$16,14,FALSE),IF($M$5='4LEN'!$O$1,VLOOKUP('MTM - Calculation (London)'!B9,'4LEN'!$A$2:$BM$16,15,FALSE),IF($M$5='4LEN'!$P$1,VLOOKUP('MTM - Calculation (London)'!B9,'4LEN'!$A$2:$BM$16,16,FALSE),IF($M$5='4LEN'!$Q$1,VLOOKUP('MTM - Calculation (London)'!B9,'4LEN'!$A$2:$BM$16,17,FALSE),IF($M$5='4LEN'!$R$1,VLOOKUP('MTM - Calculation (London)'!B9,'4LEN'!$A$2:$BM$16,18,FALSE),IF($M$5='4LEN'!$S$1,VLOOKUP('MTM - Calculation (London)'!B9,'4LEN'!$A$2:$BM$16,19,FALSE),IF($M$5='4LEN'!$T$1,VLOOKUP('MTM - Calculation (London)'!B9,'4LEN'!$A$2:$BM$16,20,FALSE),IF($M$5='4LEN'!$U$1,VLOOKUP('MTM - Calculation (London)'!B9,'4LEN'!$A$2:$BM$16,21,FALSE),IF($M$5='4LEN'!$V$1,VLOOKUP('MTM - Calculation (London)'!B9,'4LEN'!$A$2:$BM$16,22,FALSE),IF($M$5='4LEN'!$W$1,VLOOKUP('MTM - Calculation (London)'!B9,'4LEN'!$A$2:$BM$16,23,FALSE),IF($M$5='4LEN'!$X$1,VLOOKUP('MTM - Calculation (London)'!B9,'4LEN'!$A$2:$BM$16,24,FALSE),IF($M$5='4LEN'!$Y$1,VLOOKUP('MTM - Calculation (London)'!B9,'4LEN'!$A$2:$BM$16,25,FALSE),IF($M$5='4LEN'!$Z$1,VLOOKUP('MTM - Calculation (London)'!B9,'4LEN'!$A$2:$BM$16,26,FALSE),IF($M$5='4LEN'!$AA$1,VLOOKUP('MTM - Calculation (London)'!B9,'4LEN'!$A$2:$BM$16,27,FALSE),IF($M$5='4LEN'!$AB$1,VLOOKUP('MTM - Calculation (London)'!B9,'4LEN'!$A$2:$BM$16,28,FALSE),IF($M$5='4LEN'!$AC$1,VLOOKUP('MTM - Calculation (London)'!B9,'4LEN'!$A$2:$BM$16,29,FALSE),IF($M$5='4LEN'!$AD$1,VLOOKUP('MTM - Calculation (London)'!B9,'4LEN'!$A$2:$BM$16,30,FALSE),IF($M$5='4LEN'!$AE$1,VLOOKUP('MTM - Calculation (London)'!B9,'4LEN'!$A$2:$BM$16,31,FALSE),IF($M$5='4LEN'!$AF$1,VLOOKUP('MTM - Calculation (London)'!B9,'4LEN'!$A$2:$BM$16,32,FALSE),IF($M$5='4LEN'!$AG$1,VLOOKUP('MTM - Calculation (London)'!B9,'4LEN'!$A$2:$BM$16,33,FALSE),IF($M$5='4LEN'!$AH$1,VLOOKUP('MTM - Calculation (London)'!B9,'4LEN'!$A$2:$BM$16,34,FALSE),IF($M$5='4LEN'!$AI$1,VLOOKUP('MTM - Calculation (London)'!B9,'4LEN'!$A$2:$BM$16,35,FALSE),IF($M$5='4LEN'!$AJ$1,VLOOKUP('MTM - Calculation (London)'!B9,'4LEN'!$A$2:$BM$16,36,FALSE),IF($M$5='4LEN'!$AK$1,VLOOKUP('MTM - Calculation (London)'!B9,'4LEN'!$A$2:$BM$16,37,FALSE),IF($M$5='4LEN'!$AL$1,VLOOKUP('MTM - Calculation (London)'!B9,'4LEN'!$A$2:$BM$16,38,FALSE),IF($M$5='4LEN'!$AM$1,VLOOKUP('MTM - Calculation (London)'!B9,'4LEN'!$A$2:$BM$16,39,FALSE),IF($M$5='4LEN'!$AN$1,VLOOKUP('MTM - Calculation (London)'!B9,'4LEN'!$A$2:$BM$16,40,FALSE),IF($M$5='4LEN'!$AO$1,VLOOKUP('MTM - Calculation (London)'!B9,'4LEN'!$A$2:$BM$16,41,FALSE),IF($M$5='4LEN'!$AP$1,VLOOKUP('MTM - Calculation (London)'!B9,'4LEN'!$A$2:$BM$16,42,FALSE),IF($M$5='4LEN'!$AQ$1,VLOOKUP('MTM - Calculation (London)'!B9,'4LEN'!$A$2:$BM$16,43,FALSE),IF($M$5='4LEN'!$AR$1,VLOOKUP('MTM - Calculation (London)'!B9,'4LEN'!$A$2:$BM$16,44,FALSE),IF($M$5='4LEN'!$AS$1,VLOOKUP('MTM - Calculation (London)'!B9,'4LEN'!$A$2:$BM$16,45,FALSE),IF($M$5='4LEN'!$AT$1,VLOOKUP('MTM - Calculation (London)'!B9,'4LEN'!$A$2:$BM$16,46,FALSE),IF($M$5='4LEN'!$AU$1,VLOOKUP('MTM - Calculation (London)'!B9,'4LEN'!$A$2:$BM$16,47,FALSE),IF($M$5='4LEN'!$AV$1,VLOOKUP('MTM - Calculation (London)'!B9,'4LEN'!$A$2:$BM$16,48,FALSE),IF($M$5='4LEN'!$AW$1,VLOOKUP('MTM - Calculation (London)'!B9,'4LEN'!$A$2:$BM$16,49,FALSE),IF($M$5='4LEN'!$AX$1,VLOOKUP('MTM - Calculation (London)'!B9,'4LEN'!$A$2:$BM$16,50,FALSE),IF($M$5='4LEN'!$AY$1,VLOOKUP('MTM - Calculation (London)'!B9,'4LEN'!$A$2:$BM$16,51,FALSE),IF($M$5='4LEN'!$AZ$1,VLOOKUP('MTM - Calculation (London)'!B9,'4LEN'!$A$2:$BM$16,52,FALSE),IF($M$5='4LEN'!$BA$1,VLOOKUP('MTM - Calculation (London)'!B9,'4LEN'!$A$2:$BM$16,53,FALSE),IF($M$5='4LEN'!$BB$1,VLOOKUP('MTM - Calculation (London)'!B9,'4LEN'!$A$2:$BM$16,54,FALSE),IF($M$5='4LEN'!$BC$1,VLOOKUP('MTM - Calculation (London)'!B9,'4LEN'!$A$2:$BM$16,55,FALSE),IF($M$5='4LEN'!$BD$1,VLOOKUP('MTM - Calculation (London)'!B9,'4LEN'!$A$2:$BM$16,56,FALSE),IF($M$5='4LEN'!$BE$1,VLOOKUP('MTM - Calculation (London)'!B9,'4LEN'!$A$2:$BM$16,57,FALSE),IF($M$5='4LEN'!$BF$1,VLOOKUP('MTM - Calculation (London)'!B9,'4LEN'!$A$2:$BM$16,58,FALSE),IF($M$5='4LEN'!$BG$1,VLOOKUP('MTM - Calculation (London)'!B9,'4LEN'!$A$2:$BM$16,59,FALSE),IF($M$5='4LEN'!$BH$1,VLOOKUP('MTM - Calculation (London)'!B9,'4LEN'!$A$2:$BM$16,60,FALSE),IF($M$5='4LEN'!$BI$1,VLOOKUP('MTM - Calculation (London)'!B9,'4LEN'!$A$2:$BL$16,61,FALSE),IF($M$5='4LEN'!$BJ$1,VLOOKUP('MTM - Calculation (London)'!B9,'4LEN'!$A$2:$BM$16,62,FALSE),IF($M$5='4LEN'!$BK$1,VLOOKUP('MTM - Calculation (London)'!B9,'4LEN'!$A$2:$BM$16,63,FALSE),IF($M$5='4LEN'!$BL$1,VLOOKUP('MTM - Calculation (London)'!B9,'4LEN'!$A$2:$BM$16,64,FALSE),IF($M$5='4LEN'!$BM$1,VLOOKUP('MTM - Calculation (London)'!B9,'4LEN'!$A$2:$BM$16,65,FALSE),))))))))))))))))))))))))))))))))))))))))))))))))))))))))))))))))</f>
        <v>0</v>
      </c>
      <c r="R9" s="265">
        <f>IF($M$5='15VENT'!$B$1,VLOOKUP('MTM - Calculation (London)'!B9,'15VENT'!$A$2:$BM$16,2,FALSE),IF($M$5='15VENT'!$C$1,VLOOKUP('MTM - Calculation (London)'!B9,'15VENT'!$A$2:$BM$16,3,FALSE),IF($M$5='15VENT'!$D$1,VLOOKUP('MTM - Calculation (London)'!B9,'15VENT'!$A$2:$BM$16,4,FALSE),IF($M$5='15VENT'!$E$1,VLOOKUP('MTM - Calculation (London)'!B9,'15VENT'!$A$2:$BM$16,5,FALSE),IF($M$5='15VENT'!$F$1,VLOOKUP('MTM - Calculation (London)'!B9,'15VENT'!$A$2:$BM$16,6,FALSE),IF($M$5='15VENT'!$G$1,VLOOKUP('MTM - Calculation (London)'!B9,'15VENT'!$A$2:$BM$16,7,FALSE),IF($M$5='15VENT'!$H$1,VLOOKUP('MTM - Calculation (London)'!B9,'15VENT'!$A$2:$BM$16,8,FALSE),IF($M$5='15VENT'!$I$1,VLOOKUP('MTM - Calculation (London)'!B9,'15VENT'!$A$2:$BM$16,9,FALSE),IF($M$5='15VENT'!$J$1,VLOOKUP('MTM - Calculation (London)'!B9,'15VENT'!$A$2:$BM$16,10,FALSE),IF($M$5='15VENT'!$K$1,VLOOKUP('MTM - Calculation (London)'!B9,'15VENT'!$A$2:$BM$16,11,FALSE),IF($M$5='15VENT'!$L$1,VLOOKUP('MTM - Calculation (London)'!B9,'15VENT'!$A$2:$BM$16,12,FALSE),IF($M$5='15VENT'!$M$1,VLOOKUP('MTM - Calculation (London)'!B9,'15VENT'!$A$2:$BM$16,13,FALSE),IF($M$5='15VENT'!$N$1,VLOOKUP('MTM - Calculation (London)'!B9,'15VENT'!$A$2:$BM$16,14,FALSE),IF($M$5='15VENT'!$O$1,VLOOKUP('MTM - Calculation (London)'!B9,'15VENT'!$A$2:$BM$16,15,FALSE),IF($M$5='15VENT'!$P$1,VLOOKUP('MTM - Calculation (London)'!B9,'15VENT'!$A$2:$BM$16,16,FALSE),IF($M$5='15VENT'!$Q$1,VLOOKUP('MTM - Calculation (London)'!B9,'15VENT'!$A$2:$BM$16,17,FALSE),IF($M$5='15VENT'!$R$1,VLOOKUP('MTM - Calculation (London)'!B9,'15VENT'!$A$2:$BM$16,18,FALSE),IF($M$5='15VENT'!$S$1,VLOOKUP('MTM - Calculation (London)'!B9,'15VENT'!$A$2:$BM$16,19,FALSE),IF($M$5='15VENT'!$T$1,VLOOKUP('MTM - Calculation (London)'!B9,'15VENT'!$A$2:$BM$16,20,FALSE),IF($M$5='15VENT'!$U$1,VLOOKUP('MTM - Calculation (London)'!B9,'15VENT'!$A$2:$BM$16,21,FALSE),IF($M$5='15VENT'!$V$1,VLOOKUP('MTM - Calculation (London)'!B9,'15VENT'!$A$2:$BM$16,22,FALSE),IF($M$5='15VENT'!$W$1,VLOOKUP('MTM - Calculation (London)'!B9,'15VENT'!$A$2:$BM$16,23,FALSE),IF($M$5='15VENT'!$X$1,VLOOKUP('MTM - Calculation (London)'!B9,'15VENT'!$A$2:$BM$16,24,FALSE),IF($M$5='15VENT'!$Y$1,VLOOKUP('MTM - Calculation (London)'!B9,'15VENT'!$A$2:$BM$16,25,FALSE),IF($M$5='15VENT'!$Z$1,VLOOKUP('MTM - Calculation (London)'!B9,'15VENT'!$A$2:$BM$16,26,FALSE),IF($M$5='15VENT'!$AA$1,VLOOKUP('MTM - Calculation (London)'!B9,'15VENT'!$A$2:$BM$16,27,FALSE),IF($M$5='15VENT'!$AB$1,VLOOKUP('MTM - Calculation (London)'!B9,'15VENT'!$A$2:$BM$16,28,FALSE),IF($M$5='15VENT'!$AC$1,VLOOKUP('MTM - Calculation (London)'!B9,'15VENT'!$A$2:$BM$16,29,FALSE),IF($M$5='15VENT'!$AD$1,VLOOKUP('MTM - Calculation (London)'!B9,'15VENT'!$A$2:$BM$16,30,FALSE),IF($M$5='15VENT'!$AE$1,VLOOKUP('MTM - Calculation (London)'!B9,'15VENT'!$A$2:$BM$16,31,FALSE),IF($M$5='15VENT'!$AF$1,VLOOKUP('MTM - Calculation (London)'!B9,'15VENT'!$A$2:$BM$16,32,FALSE),IF($M$5='15VENT'!$AG$1,VLOOKUP('MTM - Calculation (London)'!B9,'15VENT'!$A$2:$BM$16,33,FALSE),IF($M$5='15VENT'!$AH$1,VLOOKUP('MTM - Calculation (London)'!B9,'15VENT'!$A$2:$BM$16,34,FALSE),IF($M$5='15VENT'!$AI$1,VLOOKUP('MTM - Calculation (London)'!B9,'15VENT'!$A$2:$BM$16,35,FALSE),IF($M$5='15VENT'!$AJ$1,VLOOKUP('MTM - Calculation (London)'!B9,'15VENT'!$A$2:$BM$16,36,FALSE),IF($M$5='15VENT'!$AK$1,VLOOKUP('MTM - Calculation (London)'!B9,'15VENT'!$A$2:$BM$16,37,FALSE),IF($M$5='15VENT'!$AL$1,VLOOKUP('MTM - Calculation (London)'!B9,'15VENT'!$A$2:$BM$16,38,FALSE),IF($M$5='15VENT'!$AM$1,VLOOKUP('MTM - Calculation (London)'!B9,'15VENT'!$A$2:$BM$16,39,FALSE),IF($M$5='15VENT'!$AN$1,VLOOKUP('MTM - Calculation (London)'!B9,'15VENT'!$A$2:$BM$16,40,FALSE),IF($M$5='15VENT'!$AO$1,VLOOKUP('MTM - Calculation (London)'!B9,'15VENT'!$A$2:$BM$16,41,FALSE),IF($M$5='15VENT'!$AP$1,VLOOKUP('MTM - Calculation (London)'!B9,'15VENT'!$A$2:$BM$16,42,FALSE),IF($M$5='15VENT'!$AQ$1,VLOOKUP('MTM - Calculation (London)'!B9,'15VENT'!$A$2:$BM$16,43,FALSE),IF($M$5='15VENT'!$AR$1,VLOOKUP('MTM - Calculation (London)'!B9,'15VENT'!$A$2:$BM$16,44,FALSE),IF($M$5='15VENT'!$AS$1,VLOOKUP('MTM - Calculation (London)'!B9,'15VENT'!$A$2:$BM$16,45,FALSE),IF($M$5='15VENT'!$AT$1,VLOOKUP('MTM - Calculation (London)'!B9,'15VENT'!$A$2:$BM$16,46,FALSE),IF($M$5='15VENT'!$AU$1,VLOOKUP('MTM - Calculation (London)'!B9,'15VENT'!$A$2:$BM$16,47,FALSE),IF($M$5='15VENT'!$AV$1,VLOOKUP('MTM - Calculation (London)'!B9,'15VENT'!$A$2:$BM$16,48,FALSE),IF($M$5='15VENT'!$AW$1,VLOOKUP('MTM - Calculation (London)'!B9,'15VENT'!$A$2:$BM$16,49,FALSE),IF($M$5='15VENT'!$AX$1,VLOOKUP('MTM - Calculation (London)'!B9,'15VENT'!$A$2:$BM$16,50,FALSE),IF($M$5='15VENT'!$AY$1,VLOOKUP('MTM - Calculation (London)'!B9,'15VENT'!$A$2:$BM$16,51,FALSE),IF($M$5='15VENT'!$AZ$1,VLOOKUP('MTM - Calculation (London)'!B9,'15VENT'!$A$2:$BM$16,52,FALSE),IF($M$5='15VENT'!$BA$1,VLOOKUP('MTM - Calculation (London)'!B9,'15VENT'!$A$2:$BM$16,53,FALSE),IF($M$5='15VENT'!$BB$1,VLOOKUP('MTM - Calculation (London)'!B9,'15VENT'!$A$2:$BM$16,54,FALSE),IF($M$5='15VENT'!$BC$1,VLOOKUP('MTM - Calculation (London)'!B9,'15VENT'!$A$2:$BM$16,55,FALSE),IF($M$5='15VENT'!$BD$1,VLOOKUP('MTM - Calculation (London)'!B9,'15VENT'!$A$2:$BM$16,56,FALSE),IF($M$5='15VENT'!$BE$1,VLOOKUP('MTM - Calculation (London)'!B9,'15VENT'!$A$2:$BM$16,57,FALSE),IF($M$5='15VENT'!$BF$1,VLOOKUP('MTM - Calculation (London)'!B9,'15VENT'!$A$2:$BM$16,58,FALSE),IF($M$5='15VENT'!$BG$1,VLOOKUP('MTM - Calculation (London)'!B9,'15VENT'!$A$2:$BM$16,59,FALSE),IF($M$5='15VENT'!$BH$1,VLOOKUP('MTM - Calculation (London)'!B9,'15VENT'!$A$2:$BM$16,60,FALSE),IF($M$5='15VENT'!$BI$1,VLOOKUP('MTM - Calculation (London)'!B9,'15VENT'!$A$2:$BJ$16,61,FALSE),IF($M$5='15VENT'!$BJ$1,VLOOKUP('MTM - Calculation (London)'!B9,'15VENT'!$A$2:$BM$16,62,FALSE),IF($M$5='15VENT'!$BK$1,VLOOKUP('MTM - Calculation (London)'!B9,'15VENT'!$A$2:$BM$16,63,FALSE),IF($M$5='15VENT'!$BL$1,VLOOKUP('MTM - Calculation (London)'!B9,'15VENT'!$A$2:$BM$16,64,FALSE),IF($M$5='15VENT'!$BM$1,VLOOKUP('MTM - Calculation (London)'!B9,'15VENT'!$A$2:$BM$16,65,FALSE),))))))))))))))))))))))))))))))))))))))))))))))))))))))))))))))))</f>
        <v>0</v>
      </c>
      <c r="S9" s="266">
        <f t="shared" si="2"/>
        <v>-1</v>
      </c>
      <c r="T9" s="274"/>
      <c r="U9" s="493" t="s">
        <v>517</v>
      </c>
      <c r="V9" s="494"/>
      <c r="W9" s="246"/>
      <c r="X9" s="259">
        <v>8</v>
      </c>
      <c r="Y9" s="260" t="str">
        <f>'US MTM - Calculation (Regular)'!Y9</f>
        <v>8TRURISE</v>
      </c>
      <c r="Z9" s="247" t="str">
        <f>IF($Z$1="","",HLOOKUP($Z$1,'MTM US TRS (L)'!$A$2:$EV$13,ROW(),FALSE))</f>
        <v/>
      </c>
      <c r="AA9" s="265">
        <f>IF(Z9=" ",0,IF($AH$13='Deep Seat -'!$B$1,VLOOKUP('MTM - Calculation (London)'!Y9,'Deep Seat -'!$A$2:$D$13,2,FALSE),IF($AH$13='Deep Seat -'!$C$1,VLOOKUP('MTM - Calculation (London)'!Y9,'Deep Seat -'!$A$2:$D$13,3,FALSE),IF($AH$13='Deep Seat -'!$D$1,VLOOKUP('MTM - Calculation (London)'!Y9,'Deep Seat -'!$A$2:$D$13,4,FALSE),))))</f>
        <v>0</v>
      </c>
      <c r="AB9" s="265">
        <f>IF(Z9=" ",0,IF($AH$14='Hip Forw +'!$B$1,VLOOKUP('MTM - Calculation (London)'!Y9,'Hip Forw +'!$A$2:$E$13,2,FALSE),IF($AH$14='Hip Forw +'!$C$1,VLOOKUP('MTM - Calculation (London)'!Y9,'Hip Forw +'!$A$2:$E$13,3,FALSE),IF($AH$14='Hip Forw +'!$D$1,VLOOKUP('MTM - Calculation (London)'!Y9,'Hip Forw +'!$A$2:$E$13,4,FALSE),IF($AH$14='Hip Forw +'!$E$1,VLOOKUP('MTM - Calculation (London)'!Y9,'Hip Forw +'!$A$2:$E$13,5,FALSE),)))))</f>
        <v>0</v>
      </c>
      <c r="AC9" s="265">
        <f>IF(Z9=" ",0,IF($AH$15='Low Fron'!$B$1,VLOOKUP('MTM - Calculation (London)'!Y9,'Low Fron'!$A$2:$L$13,2,FALSE),IF($AH$15='Low Fron'!$C$1,VLOOKUP('MTM - Calculation (London)'!Y9,'Low Fron'!$A$2:$L$13,3,FALSE),IF($AH$15='Low Fron'!$D$1,VLOOKUP('MTM - Calculation (London)'!Y9,'Low Fron'!$A$2:$L$13,4,FALSE),IF($AH$15='Low Fron'!$E$1,VLOOKUP('MTM - Calculation (London)'!Y9,'Low Fron'!$A$2:$L$13,5,FALSE),IF($AH$15='Low Fron'!$F$1,VLOOKUP('MTM - Calculation (London)'!Y9,'Low Fron'!$A$2:$L$13,6,FALSE),IF($AH$15='Low Fron'!$G$1,VLOOKUP('MTM - Calculation (London)'!Y9,'Low Fron'!$A$2:$L$13,7,FALSE),IF($AH$15='Low Fron'!$H$1,VLOOKUP('MTM - Calculation (London)'!Y9,'Low Fron'!$A$2:$L$13,8,FALSE),IF($AH$15='Low Fron'!$I$1,VLOOKUP('MTM - Calculation (London)'!Y9,'Low Fron'!$A$2:$L$13,9,FALSE),IF($AH$15='Low Fron'!$J$1,VLOOKUP('MTM - Calculation (London)'!Y9,'Low Fron'!$A$2:$L$13,10,FALSE),IF($AH$15='Low Fron'!$K$1,VLOOKUP('MTM - Calculation (London)'!Y9,'Low Fron'!$A$2:$L$13,11,FALSE),IF($AH$15='Low Fron'!$L$1,VLOOKUP('MTM - Calculation (London)'!Y9,'Low Fron'!$A$2:$L$13,12,FALSE),))))))))))))</f>
        <v>0</v>
      </c>
      <c r="AD9" s="265">
        <f>IF(Z9=" ",0,IF($AH$16='Plucrot +'!$B$1,VLOOKUP('MTM - Calculation (London)'!Y9,'Plucrot +'!$A$2:$W$13,2,FALSE),IF($AH$16='Plucrot +'!$C$1,VLOOKUP('MTM - Calculation (London)'!Y9,'Plucrot +'!$A$2:$W$13,3,FALSE),IF($AH$16='Plucrot +'!$D$1,VLOOKUP('MTM - Calculation (London)'!Y9,'Plucrot +'!$A$2:$W$13,4,FALSE),IF($AH$16='Plucrot +'!$E$1,VLOOKUP('MTM - Calculation (London)'!Y9,'Plucrot +'!$A$2:$W$13,5,FALSE),IF($AH$16='Plucrot +'!$F$1,VLOOKUP('MTM - Calculation (London)'!Y9,'Plucrot +'!$A$2:$W$13,6,FALSE),IF($AH$16='Plucrot +'!$G$1,VLOOKUP('MTM - Calculation (London)'!Y9,'Plucrot +'!$A$2:$W$13,7,FALSE),IF($AH$16='Plucrot +'!$H$1,VLOOKUP('MTM - Calculation (London)'!Y9,'Plucrot +'!$A$2:$W$13,8,FALSE),IF($AH$16='Plucrot +'!$I$1,VLOOKUP('MTM - Calculation (London)'!Y9,'Plucrot +'!$A$2:$W$13,9,FALSE),IF($AH$16='Plucrot +'!$J$1,VLOOKUP('MTM - Calculation (London)'!Y9,'Plucrot +'!$A$2:$W$13,10,FALSE),IF($AH$16='Plucrot +'!$K$1,VLOOKUP('MTM - Calculation (London)'!Y9,'Plucrot +'!$A$2:$W$13,11,FALSE),IF($AH$16='Plucrot +'!$L$1,VLOOKUP('MTM - Calculation (London)'!Y9,'Plucrot +'!$A$2:$W$13,12,FALSE),IF($AH$16='Plucrot +'!$M$1,VLOOKUP('MTM - Calculation (London)'!Y9,'Plucrot +'!$A$2:$W$13,13,FALSE),IF($AH$16='Plucrot +'!$N$1,VLOOKUP('MTM - Calculation (London)'!Y9,'Plucrot +'!$A$2:$W$13,14,FALSE),IF($AH$16='Plucrot +'!$O$1,VLOOKUP('MTM - Calculation (London)'!Y9,'Plucrot +'!$A$2:$W$13,15,FALSE),IF($AH$16='Plucrot +'!$P$1,VLOOKUP('MTM - Calculation (London)'!Y9,'Plucrot +'!$A$2:$W$13,16,FALSE),IF($AH$16='Plucrot +'!$Q$1,VLOOKUP('MTM - Calculation (London)'!Y9,'Plucrot +'!$A$2:$W$13,17,FALSE),IF($AH$16='Plucrot +'!$R$1,VLOOKUP('MTM - Calculation (London)'!Y9,'Plucrot +'!$A$2:$W$13,18,FALSE),IF($AH$16='Plucrot +'!$S$1,VLOOKUP('MTM - Calculation (London)'!Y9,'Plucrot +'!$A$2:$W$13,19,FALSE),IF($AH$16='Plucrot +'!$T$1,VLOOKUP('MTM - Calculation (London)'!Y9,'Plucrot +'!$A$2:$W$13,20,FALSE),IF($AH$16='Plucrot +'!$U$1,VLOOKUP('MTM - Calculation (London)'!Y9,'Plucrot +'!$A$2:$W$13,21,FALSE),IF($AH$16='Plucrot +'!$V$1,VLOOKUP('MTM - Calculation (London)'!Y9,'Plucrot +'!$A$2:$W$13,22,FALSE),IF($AH$16='Plucrot +'!$W$1,VLOOKUP('MTM - Calculation (London)'!Y9,'Plucrot +'!$A$2:$W$13,23,FALSE),)))))))))))))))))))))))</f>
        <v>0</v>
      </c>
      <c r="AE9" s="265">
        <f>IF(Z9=" ",0,IF($AH$17='Rais BK + -'!$B$1,VLOOKUP('MTM - Calculation (London)'!Y9,'Rais BK + -'!$A$2:$W$13,2,FALSE),IF($AH$17='Rais BK + -'!$C$1,VLOOKUP('MTM - Calculation (London)'!Y9,'Rais BK + -'!$A$2:$W$13,3,FALSE),IF($AH$17='Rais BK + -'!$D$1,VLOOKUP('MTM - Calculation (London)'!Y9,'Rais BK + -'!$A$2:$W$13,4,FALSE),IF($AH$17='Rais BK + -'!$E$1,VLOOKUP('MTM - Calculation (London)'!Y9,'Rais BK + -'!$A$2:$W$13,5,FALSE),IF($AH$17='Rais BK + -'!$F$1,VLOOKUP('MTM - Calculation (London)'!Y9,'Rais BK + -'!$A$2:$W$13,6,FALSE),IF($AH$17='Rais BK + -'!$G$1,VLOOKUP('MTM - Calculation (London)'!Y9,'Rais BK + -'!$A$2:$W$13,7,FALSE),IF($AH$17='Rais BK + -'!$H$1,VLOOKUP('MTM - Calculation (London)'!Y9,'Rais BK + -'!$A$2:$W$13,8,FALSE),IF($AH$17='Rais BK + -'!$I$1,VLOOKUP('MTM - Calculation (London)'!Y9,'Rais BK + -'!$A$2:$W$13,9,FALSE),IF($AH$17='Rais BK + -'!$J$1,VLOOKUP('MTM - Calculation (London)'!Y9,'Rais BK + -'!$A$2:$W$13,10,FALSE),IF($AH$17='Rais BK + -'!$K$1,VLOOKUP('MTM - Calculation (London)'!Y9,'Rais BK + -'!$A$2:$W$13,11,FALSE),IF($AH$17='Rais BK + -'!$L$1,VLOOKUP('MTM - Calculation (London)'!Y9,'Rais BK + -'!$A$2:$W$13,12,FALSE),IF($AH$17='Rais BK + -'!$M$1,VLOOKUP('MTM - Calculation (London)'!Y9,'Rais BK + -'!$A$2:$W$13,13,FALSE),IF($AH$17='Rais BK + -'!$N$1,VLOOKUP('MTM - Calculation (London)'!Y9,'Rais BK + -'!$A$2:$W$13,14,FALSE),IF($AH$17='Rais BK + -'!$O$1,VLOOKUP('MTM - Calculation (London)'!Y9,'Rais BK + -'!$A$2:$W$13,15,FALSE),IF($AH$17='Rais BK + -'!$P$1,VLOOKUP('MTM - Calculation (London)'!Y9,'Rais BK + -'!$A$2:$W$13,16,FALSE),IF($AH$17='Rais BK + -'!$Q$1,VLOOKUP('MTM - Calculation (London)'!Y9,'Rais BK + -'!$A$2:$W$13,17,FALSE),IF($AH$17='Rais BK + -'!$R$1,VLOOKUP('MTM - Calculation (London)'!Y9,'Rais BK + -'!$A$2:$W$13,18,FALSE),IF($AH$17='Rais BK + -'!$S$1,VLOOKUP('MTM - Calculation (London)'!Y9,'Rais BK + -'!$A$2:$W$13,19,FALSE),IF($AH$17='Rais BK + -'!$T$1,VLOOKUP('MTM - Calculation (London)'!Y9,'Rais BK + -'!$A$2:$W$13,20,FALSE),IF($AH$17='Rais BK + -'!$U$1,VLOOKUP('MTM - Calculation (London)'!Y9,'Rais BK + -'!$A$2:$W$13,21,FALSE),IF($AH$17='Rais BK + -'!$V$1,VLOOKUP('MTM - Calculation (London)'!Y9,'Rais BK + -'!$A$2:$W$13,22,FALSE),IF($AH$17='Rais BK + -'!$W$1,VLOOKUP('MTM - Calculation (London)'!Y9,'Rais BK + -'!$A$2:$W$13,23,FALSE),)))))))))))))))))))))))</f>
        <v>0</v>
      </c>
      <c r="AF9" s="263">
        <f t="shared" si="3"/>
        <v>0</v>
      </c>
      <c r="AG9" s="242">
        <f>IF(OR(Sheet1!C142="",Sheet1!C142=" "),0,Sheet1!C142)</f>
        <v>0</v>
      </c>
      <c r="AH9" s="266">
        <f>IF(OR(AG10&lt;&gt;0,AG11&lt;&gt;0),0,IF(AG9=0,0, AG9-AF9))</f>
        <v>0</v>
      </c>
      <c r="AI9" s="275"/>
      <c r="AJ9" s="280" t="s">
        <v>517</v>
      </c>
      <c r="AK9" s="281"/>
      <c r="AL9" s="248"/>
      <c r="AM9" s="282"/>
      <c r="AN9" s="282"/>
      <c r="AO9" s="278"/>
      <c r="AP9" s="268" t="s">
        <v>596</v>
      </c>
      <c r="AQ9" s="250" t="str">
        <f>IF($AQ$1="","",HLOOKUP($AQ$1,'Measurement Chart'!$A$1:$AG$14,ROW(),FALSE))</f>
        <v/>
      </c>
      <c r="AR9" s="242">
        <f>IF(OR(Sheet1!C303="",Sheet1!C303=" "),0,Sheet1!C303)</f>
        <v>0</v>
      </c>
      <c r="AS9" s="251">
        <f t="shared" si="4"/>
        <v>0</v>
      </c>
      <c r="AT9" s="252">
        <f>IFERROR(IF($AS$4='Front Length +'!$B$1,VLOOKUP(AP9,'Front Length +'!$A$2:$AO$14,2,FALSE),IF($AS$4='Front Length +'!$C$1,VLOOKUP(AP9,'Front Length +'!$A$2:$AO$14,3,FALSE),IF($AS$4='Front Length +'!$D$1,VLOOKUP(AP9,'Front Length +'!$A$2:$AO$14,4,FALSE),IF($AS$4='Front Length +'!$E$1,VLOOKUP(AP9,'Front Length +'!$A$2:$AO$14,5,FALSE),IF($AS$4='Front Length +'!$F$1,VLOOKUP(AP9,'Front Length +'!$A$2:$AO$14,6,FALSE),IF($AS$4='Front Length +'!$G$1,VLOOKUP(AP9,'Front Length +'!$A$2:$AO$14,7,FALSE),IF($AS$4='Front Length +'!$H$1,VLOOKUP(AP9,'Front Length +'!$A$2:$AO$14,8,FALSE),IF($AS$4='Front Length +'!$I$1,VLOOKUP(AP9,'Front Length +'!$A$2:$AO$14,9,FALSE),IF($AS$4='Front Length +'!$J$1,VLOOKUP(AP9,'Front Length +'!$A$2:$AO$14,10,FALSE),IF($AS$4='Front Length +'!$K$1,VLOOKUP(AP9,'Front Length +'!$A$2:$AO$14,11,FALSE),IF($AS$4='Front Length +'!$L$1,VLOOKUP(AP9,'Front Length +'!$A$2:$AO$14,12,FALSE),IF($AS$4='Front Length +'!$M$1,VLOOKUP(AP9,'Front Length +'!$A$2:$AO$14,13,FALSE),IF($AS$4='Front Length +'!$N$1,VLOOKUP(AP9,'Front Length +'!$A$2:$AO$14,14,FALSE),IF($AS$4='Front Length +'!$O$1,VLOOKUP(AP9,'Front Length +'!$A$2:$AO$14,15,FALSE),IF($AS$4='Front Length +'!$P$1,VLOOKUP(AP9,'Front Length +'!$A$2:$AO$14,16,FALSE),IF($AS$4='Front Length +'!$Q$1,VLOOKUP(AP9,'Front Length +'!$A$2:$AO$14,17,FALSE),IF($AS$4='Front Length +'!$R$1,VLOOKUP(AP9,'Front Length +'!$A$2:$AO$14,18,FALSE),IF($AS$4='Front Length +'!$S$1,VLOOKUP(AP9,'Front Length +'!$A$2:$AO$14,19,FALSE),IF($AS$4='Front Length +'!$T$1,VLOOKUP(AP9,'Front Length +'!$A$2:$AO$14,20,FALSE),IF($AS$4='Front Length +'!$U$1,VLOOKUP(AP9,'Front Length +'!$A$2:$AO$14,21,FALSE),IF($AS$4='Front Length +'!$V$1,VLOOKUP(AP9,'Front Length +'!$A$2:$AO$14,22,FALSE),IF($AS$4='Front Length +'!$W$1,VLOOKUP(AP9,'Front Length +'!$A$2:$AO$14,23,FALSE),IF($AS$4='Front Length +'!$X$1,VLOOKUP(AP9,'Front Length +'!$A$2:$AO$14,24,FALSE),IF($AS$4='Front Length +'!$Y$1,VLOOKUP(AP9,'Front Length +'!$A$2:$AO$14,25,FALSE),IF($AS$4='Front Length +'!$Z$1,VLOOKUP(AP9,'Front Length +'!$A$2:$AO$14,26,FALSE),IF($AS$4='Front Length +'!$AA$1,VLOOKUP(AP9,'Front Length +'!$A$2:$AO$14,27,FALSE),IF($AS$4='Front Length +'!$AB$1,VLOOKUP(AP9,'Front Length +'!$A$2:$AO$14,28,FALSE),IF($AS$4='Front Length +'!$AC$1,VLOOKUP(AP9,'Front Length +'!$A$2:$AO$14,29,FALSE),IF($AS$4='Front Length +'!$AD$1,VLOOKUP(AP9,'Front Length +'!$A$2:$AO$14,30,FALSE),IF($AS$4='Front Length +'!$AE$1,VLOOKUP(AP9,'Front Length +'!$A$2:$AO$14,31,FALSE),IF($AS$4='Front Length +'!$AF$1,VLOOKUP(AP9,'Front Length +'!$A$2:$AO$14,32,FALSE),IF($AS$4='Front Length +'!$AG$1,VLOOKUP(AP9,'Front Length +'!$A$2:$AO$14,33,FALSE),IF($AS$4='Front Length +'!$AH$1,VLOOKUP(AP9,'Front Length +'!$A$2:$AO$14,34,FALSE),IF($AS$4='Front Length +'!$AI$1,VLOOKUP(AP9,'Front Length +'!$A$2:$AO$14,35,FALSE),IF($AS$4='Front Length +'!$AJ$1,VLOOKUP(AP9,'Front Length +'!$A$2:$AO$14,36,FALSE),IF($AS$4='Front Length +'!$AK$1,VLOOKUP(AP9,'Front Length +'!$A$2:$AO$14,37,FALSE),IF($AS$4='Front Length +'!$AL$1,VLOOKUP(AP9,'Front Length +'!$A$2:$AO$14,38,FALSE),IF($AS$4='Front Length +'!$AM$1,VLOOKUP(AP9,'Front Length +'!$A$2:$AO$14,39,FALSE),IF($AS$4='Front Length +'!$AN$1,VLOOKUP(AP9,'Front Length +'!$A$2:$AO$14,40,FALSE),IF($AS$4='Front Length +'!$AO$1,VLOOKUP(AP9,'Front Length +'!$A$2:$AO$14,41,FALSE),)))))))))))))))))))))))))))))))))))))))),0)</f>
        <v>0</v>
      </c>
      <c r="AU9" s="252">
        <f>IFERROR(IF($AS$4='Front Length -'!$B$1,VLOOKUP(AP9,'Front Length -'!$A$2:$AO$14,2,FALSE),IF($AS$4='Front Length -'!$C$1,VLOOKUP(AP9,'Front Length -'!$A$2:$AO$14,3,FALSE),IF($AS$4='Front Length -'!$D$1,VLOOKUP(AP9,'Front Length -'!$A$2:$AO$14,4,FALSE),IF($AS$4='Front Length -'!$E$1,VLOOKUP(AP9,'Front Length -'!$A$2:$AO$14,5,FALSE),IF($AS$4='Front Length -'!$F$1,VLOOKUP(AP9,'Front Length -'!$A$2:$AO$14,6,FALSE),IF($AS$4='Front Length -'!$G$1,VLOOKUP(AP9,'Front Length -'!$A$2:$AO$14,7,FALSE),IF($AS$4='Front Length -'!$H$1,VLOOKUP(AP9,'Front Length -'!$A$2:$AO$14,8,FALSE),IF($AS$4='Front Length -'!$I$1,VLOOKUP(AP9,'Front Length -'!$A$2:$AO$14,9,FALSE),IF($AS$4='Front Length -'!$J$1,VLOOKUP(AP9,'Front Length -'!$A$2:$AO$14,10,FALSE),IF($AS$4='Front Length -'!$K$1,VLOOKUP(AP9,'Front Length -'!$A$2:$AO$14,11,FALSE),IF($AS$4='Front Length -'!$L$1,VLOOKUP(AP9,'Front Length -'!$A$2:$AO$14,12,FALSE),IF($AS$4='Front Length -'!$M$1,VLOOKUP(AP9,'Front Length -'!$A$2:$AO$14,13,FALSE),IF($AS$4='Front Length -'!$N$1,VLOOKUP(AP9,'Front Length -'!$A$2:$AO$14,14,FALSE),IF($AS$4='Front Length -'!$O$1,VLOOKUP(AP9,'Front Length -'!$A$2:$AO$14,15,FALSE),IF($AS$4='Front Length -'!$P$1,VLOOKUP(AP9,'Front Length -'!$A$2:$AO$14,16,FALSE),IF($AS$4='Front Length -'!$Q$1,VLOOKUP(AP9,'Front Length -'!$A$2:$AO$14,17,FALSE),IF($AS$4='Front Length -'!$R$1,VLOOKUP(AP9,'Front Length -'!$A$2:$AO$14,18,FALSE),IF($AS$4='Front Length -'!$S$1,VLOOKUP(AP9,'Front Length -'!$A$2:$AO$14,19,FALSE),IF($AS$4='Front Length -'!$T$1,VLOOKUP(AP9,'Front Length -'!$A$2:$AO$14,20,FALSE),IF($AS$4='Front Length -'!$U$1,VLOOKUP(AP9,'Front Length -'!$A$2:$AO$14,21,FALSE),IF($AS$4='Front Length -'!$V$1,VLOOKUP(AP9,'Front Length -'!$A$2:$AO$14,22,FALSE),IF($AS$4='Front Length -'!$W$1,VLOOKUP(AP9,'Front Length -'!$A$2:$AO$14,23,FALSE),IF($AS$4='Front Length -'!$X$1,VLOOKUP(AP9,'Front Length -'!$A$2:$AO$14,24,FALSE),IF($AS$4='Front Length -'!$Y$1,VLOOKUP(AP9,'Front Length -'!$A$2:$AO$14,25,FALSE),IF($AS$4='Front Length -'!$Z$1,VLOOKUP(AP9,'Front Length -'!$A$2:$AO$14,26,FALSE),IF($AS$4='Front Length -'!$AA$1,VLOOKUP(AP9,'Front Length -'!$A$2:$AO$14,27,FALSE),IF($AS$4='Front Length -'!$AB$1,VLOOKUP(AP9,'Front Length -'!$A$2:$AO$14,28,FALSE),IF($AS$4='Front Length -'!$AC$1,VLOOKUP(AP9,'Front Length -'!$A$2:$AO$14,29,FALSE),IF($AS$4='Front Length -'!$AD$1,VLOOKUP(AP9,'Front Length -'!$A$2:$AO$14,30,FALSE),IF($AS$4='Front Length -'!$AE$1,VLOOKUP(AP9,'Front Length -'!$A$2:$AO$14,31,FALSE),IF($AS$4='Front Length -'!$AF$1,VLOOKUP(AP9,'Front Length -'!$A$2:$AO$14,32,FALSE),IF($AS$4='Front Length -'!$AG$1,VLOOKUP(AP9,'Front Length -'!$A$2:$AO$14,33,FALSE),IF($AS$4='Front Length -'!$AH$1,VLOOKUP(AP9,'Front Length -'!$A$2:$AO$14,34,FALSE),IF($AS$4='Front Length -'!$AI$1,VLOOKUP(AP9,'Front Length -'!$A$2:$AO$14,35,FALSE),IF($AS$4='Front Length -'!$AJ$1,VLOOKUP(AP9,'Front Length -'!$A$2:$AO$14,36,FALSE),IF($AS$4='Front Length -'!$AK$1,VLOOKUP(AP9,'Front Length -'!$A$2:$AO$14,37,FALSE),IF($AS$4='Front Length -'!$AL$1,VLOOKUP(AP9,'Front Length -'!$A$2:$AO$14,38,FALSE),IF($AS$4='Front Length -'!$AM$1,VLOOKUP(AP9,'Front Length -'!$A$2:$AO$14,39,FALSE),IF($AS$4='Front Length -'!$AN$1,VLOOKUP(AP9,'Front Length -'!$A$2:$AO$14,40,FALSE),IF($AS$4='Front Length -'!$AO$1,VLOOKUP(AP9,'Front Length -'!$A$2:$AO$14,41,FALSE),)))))))))))))))))))))))))))))))))))))))),0)</f>
        <v>0</v>
      </c>
      <c r="AV9" s="253" t="str">
        <f t="shared" si="6"/>
        <v/>
      </c>
      <c r="AW9" s="234"/>
      <c r="AX9" s="402"/>
      <c r="AY9" s="402"/>
      <c r="AZ9" s="394"/>
      <c r="BA9" s="394"/>
      <c r="BB9" s="394"/>
      <c r="BC9" s="394"/>
      <c r="BD9" s="394"/>
      <c r="BE9" s="394"/>
      <c r="BF9" s="394"/>
      <c r="BG9" s="394"/>
      <c r="BH9" s="394"/>
      <c r="BI9" s="394"/>
      <c r="BJ9" s="394"/>
      <c r="BK9" s="394"/>
      <c r="BL9" s="394"/>
      <c r="BM9" s="394"/>
      <c r="BN9" s="394"/>
      <c r="BO9" s="394"/>
      <c r="BP9" s="394"/>
      <c r="BQ9" s="394"/>
      <c r="BR9" s="394"/>
      <c r="BS9" s="394"/>
    </row>
    <row r="10" spans="1:77" ht="42" customHeight="1" x14ac:dyDescent="0.25">
      <c r="A10" s="259">
        <v>9</v>
      </c>
      <c r="B10" s="260" t="str">
        <f>'US MTM - Calculation (Regular)'!B10</f>
        <v>9BICEP</v>
      </c>
      <c r="C10" s="261">
        <f>IF($C$1="","",HLOOKUP($C$1,'JKT London Fit - R'!$A$2:$AB$17,ROW(),FALSE))</f>
        <v>16.5</v>
      </c>
      <c r="D10" s="262">
        <f>IF(C10=" ",0,IF($S$17='AH 34 A+'!$B$1,VLOOKUP('MTM - Calculation (London)'!B10,'AH 34 A+'!$A$2:$G$16,2,FALSE),IF($S$17='AH 34 A+'!$C$1,VLOOKUP('MTM - Calculation (London)'!B10,'AH 34 A+'!$A$2:$G$16,3,FALSE),IF($S$17='AH 34 A+'!$D$1,VLOOKUP('MTM - Calculation (London)'!B10,'AH 34 A+'!$A$2:$G$16,4,FALSE),IF($S$17='AH 34 A+'!$E$1,VLOOKUP('MTM - Calculation (London)'!B10,'AH 34 A+'!$A$2:$G$16,5,FALSE),IF($S$17='AH 34 A+'!$F$1,VLOOKUP('MTM - Calculation (London)'!B10,'AH 34 A+'!$A$2:$G$16,6,FALSE),IF($S$17='AH 34 A+'!$G$1,VLOOKUP('MTM - Calculation (London)'!B10,'AH 34 A+'!$A$2:$G$16,7,FALSE),)))))))</f>
        <v>0</v>
      </c>
      <c r="E10" s="262">
        <f>IF(C10=" ",0,IF($S$18='Erect +'!$B$1,VLOOKUP('MTM - Calculation (London)'!B10,'Erect +'!$A$2:$D$16,2,FALSE),IF($S$18='Erect +'!$C$1,VLOOKUP('MTM - Calculation (London)'!B10,'Erect +'!$A$2:$D$16,3,FALSE),IF($S$18='Erect +'!$D$1,VLOOKUP('MTM - Calculation (London)'!B10,'Erect +'!$A$2:$D$16,4,FALSE),))))</f>
        <v>0</v>
      </c>
      <c r="F10" s="262">
        <f>IF(C10=" ",0,IF($S$19='Full Chest'!$B$1,VLOOKUP('MTM - Calculation (London)'!B10,'Full Chest'!$A$2:$F$16,2,FALSE),IF($S$19='Full Chest'!$C$1,VLOOKUP('MTM - Calculation (London)'!B10,'Full Chest'!$A$2:$F$16,3,FALSE),IF($S$19='Full Chest'!$D$1,VLOOKUP('MTM - Calculation (London)'!B10,'Full Chest'!$A$2:$F$16,4,FALSE),))))</f>
        <v>0</v>
      </c>
      <c r="G10" s="262">
        <f>IF(C10=" ",0,IF($S$20='Head For +'!$B$1,VLOOKUP('MTM - Calculation (London)'!B10,'Head For +'!$A$2:$E$16,2,FALSE),IF($S$20='Head For +'!$C$1,VLOOKUP('MTM - Calculation (London)'!B10,'Head For +'!$A$2:$E$16,3,FALSE),IF($S$20='Head For +'!$D$1,VLOOKUP('MTM - Calculation (London)'!B10,'Head For +'!$A$2:$E$16,4,FALSE),IF($S$20='Head For +'!$E$1,VLOOKUP('MTM - Calculation (London)'!B10,'Head For +'!$A$2:$E$16,5,FALSE),)))))</f>
        <v>0</v>
      </c>
      <c r="H10" s="262" t="b">
        <f>IF(C10=" ",0,IF($S$21='LOW-CLR +'!$B$1,VLOOKUP('MTM - Calculation (London)'!B10,'LOW-CLR +'!$A$2:$H$16,2,FALSE),IF($S$21='LOW-CLR +'!$C$1,VLOOKUP('MTM - Calculation (London)'!B10,'LOW-CLR +'!$A$2:$H$16,3,FALSE),IF($S$21='LOW-CLR +'!$D$1,VLOOKUP('MTM - Calculation (London)'!B10,'LOW-CLR +'!$A$2:$H$16,4,FALSE),IF($S$21='LOW-CLR +'!$E$1,VLOOKUP('MTM - Calculation (London)'!B10,'LOW-CLR +'!$A$2:$H$16,5,FALSE),IF($S$21='LOW-CLR +'!$F$1,VLOOKUP('MTM - Calculation (London)'!B10,'LOW-CLR +'!$A$2:$H$16,6,FALSE),IF($S$21='LOW-CLR +'!$G$1,VLOOKUP('MTM - Calculation (London)'!B10,'LOW-CLR +'!$A$2:$H$16,7,FALSE))))))))</f>
        <v>0</v>
      </c>
      <c r="I10" s="262">
        <f>IF(C10=" ",0,IF($S$22='P+AH+1 2'!$B$1,VLOOKUP('MTM - Calculation (London)'!B10,'P+AH+1 2'!$A$2:$D$16,2,FALSE),IF($S$22='P+AH+1 2'!$C$1,VLOOKUP('MTM - Calculation (London)'!B10,'P+AH+1 2'!$A$2:$D$16,3,FALSE),IF($S$22='P+AH+1 2'!$D$1,VLOOKUP('MTM - Calculation (London)'!B10,'P+AH+1 2'!$A$2:$D$16,4,FALSE),))))</f>
        <v>0</v>
      </c>
      <c r="J10" s="262"/>
      <c r="K10" s="263">
        <f t="shared" si="0"/>
        <v>16.5</v>
      </c>
      <c r="L10" s="423">
        <f>IF(OR(Sheet1!C31="",Sheet1!C31=" "),0,Sheet1!C31)</f>
        <v>0</v>
      </c>
      <c r="M10" s="264">
        <f t="shared" si="1"/>
        <v>0</v>
      </c>
      <c r="N10" s="265">
        <f>IF($M$8='12 Back'!$B$1,VLOOKUP('MTM - Calculation (London)'!B10,'12 Back'!$A$2:$BG$16,2,FALSE),IF($M$8='12 Back'!$C$1,VLOOKUP('MTM - Calculation (London)'!B10,'12 Back'!$A$2:$BG$16,3,FALSE),IF($M$8='12 Back'!$D$1,VLOOKUP('MTM - Calculation (London)'!B10,'12 Back'!$A$2:$BG$16,4,FALSE),IF($M$8='12 Back'!$E$1,VLOOKUP('MTM - Calculation (London)'!B10,'12 Back'!$A$2:$BG$16,5,FALSE),IF($M$8='12 Back'!$F$1,VLOOKUP('MTM - Calculation (London)'!B10,'12 Back'!$A$2:$BG$16,6,FALSE),IF($M$8='12 Back'!$G$1,VLOOKUP('MTM - Calculation (London)'!B10,'12 Back'!$A$2:$BG$16,7,FALSE),IF($M$8='12 Back'!$H$1,VLOOKUP('MTM - Calculation (London)'!B10,'12 Back'!$A$2:$BG$16,8,FALSE),IF($M$8='12 Back'!$I$1,VLOOKUP('MTM - Calculation (London)'!B10,'12 Back'!$A$2:$BG$16,9,FALSE),IF($M$8='12 Back'!$J$1,VLOOKUP('MTM - Calculation (London)'!B10,'12 Back'!$A$2:$BG$16,10,FALSE),IF($M$8='12 Back'!$K$1,VLOOKUP('MTM - Calculation (London)'!B10,'12 Back'!$A$2:$BG$16,11,FALSE),IF($M$8='12 Back'!$L$1,VLOOKUP('MTM - Calculation (London)'!B10,'12 Back'!$A$2:$BG$16,12,FALSE),IF($M$8='12 Back'!$M$1,VLOOKUP('MTM - Calculation (London)'!B10,'12 Back'!$A$2:$BG$16,13,FALSE),IF($M$8='12 Back'!$N$1,VLOOKUP('MTM - Calculation (London)'!B10,'12 Back'!$A$2:$BG$16,14,FALSE),IF($M$8='12 Back'!$O$1,VLOOKUP('MTM - Calculation (London)'!B10,'12 Back'!$A$2:$BG$16,15,FALSE),IF($M$8='12 Back'!$P$1,VLOOKUP('MTM - Calculation (London)'!B10,'12 Back'!$A$2:$BG$16,16,FALSE),IF($M$8='12 Back'!$Q$1,VLOOKUP('MTM - Calculation (London)'!B10,'12 Back'!$A$2:$BG$16,17,FALSE),IF($M$8='12 Back'!$R$1,VLOOKUP('MTM - Calculation (London)'!B10,'12 Back'!$A$2:$BG$16,18,FALSE),IF($M$8='12 Back'!$S$1,VLOOKUP('MTM - Calculation (London)'!B10,'12 Back'!$A$2:$BG$16,19,FALSE),IF($M$8='12 Back'!$T$1,VLOOKUP('MTM - Calculation (London)'!B10,'12 Back'!$A$2:$BG$16,20,FALSE),IF($M$8='12 Back'!$U$1,VLOOKUP('MTM - Calculation (London)'!B10,'12 Back'!$A$2:$BG$16,21,FALSE),IF($M$8='12 Back'!$V$1,VLOOKUP('MTM - Calculation (London)'!B10,'12 Back'!$A$2:$BG$16,22,FALSE),IF($M$8='12 Back'!$W$1,VLOOKUP('MTM - Calculation (London)'!B10,'12 Back'!$A$2:$BG$16,23,FALSE),IF($M$8='12 Back'!$X$1,VLOOKUP('MTM - Calculation (London)'!B10,'12 Back'!$A$2:$BG$16,24,FALSE),IF($M$8='12 Back'!$Y$1,VLOOKUP('MTM - Calculation (London)'!B10,'12 Back'!$A$2:$BG$16,25,FALSE),IF($M$8='12 Back'!$Z$1,VLOOKUP('MTM - Calculation (London)'!B10,'12 Back'!$A$2:$BG$16,26,FALSE),IF($M$8='12 Back'!$AA$1,VLOOKUP('MTM - Calculation (London)'!B10,'12 Back'!$A$2:$BG$16,27,FALSE),IF($M$8='12 Back'!$AB$1,VLOOKUP('MTM - Calculation (London)'!B10,'12 Back'!$A$2:$BG$16,28,FALSE),IF($M$8='12 Back'!$AC$1,VLOOKUP('MTM - Calculation (London)'!B10,'12 Back'!$A$2:$BG$16,29,FALSE),IF($M$8='12 Back'!$AD$1,VLOOKUP('MTM - Calculation (London)'!B10,'12 Back'!$A$2:$BG$16,30,FALSE),IF($M$8='12 Back'!$AE$1,VLOOKUP('MTM - Calculation (London)'!B10,'12 Back'!$A$2:$BG$16,31,FALSE),IF($M$8='12 Back'!$AF$1,VLOOKUP('MTM - Calculation (London)'!B10,'12 Back'!$A$2:$BG$16,32,FALSE),IF($M$8='12 Back'!$AG$1,VLOOKUP('MTM - Calculation (London)'!B10,'12 Back'!$A$2:$BG$16,33,FALSE),IF($M$8='12 Back'!$AH$1,VLOOKUP('MTM - Calculation (London)'!B10,'12 Back'!$A$2:$BG$16,34,FALSE),IF($M$8='12 Back'!$AI$1,VLOOKUP('MTM - Calculation (London)'!B10,'12 Back'!$A$2:$BG$16,35,FALSE),IF($M$8='12 Back'!$AJ$1,VLOOKUP('MTM - Calculation (London)'!B10,'12 Back'!$A$2:$BG$16,36,FALSE),IF($M$8='12 Back'!$AK$1,VLOOKUP('MTM - Calculation (London)'!B10,'12 Back'!$A$2:$BG$16,37,FALSE),IF($M$8='12 Back'!$AL$1,VLOOKUP('MTM - Calculation (London)'!B10,'12 Back'!$A$2:$BG$16,38,FALSE),IF($M$8='12 Back'!$AM$1,VLOOKUP('MTM - Calculation (London)'!B10,'12 Back'!$A$2:$BG$16,39,FALSE),IF($M$8='12 Back'!$AN$1,VLOOKUP('MTM - Calculation (London)'!B10,'12 Back'!$A$2:$BG$16,40,FALSE),IF($M$8='12 Back'!$AO$1,VLOOKUP('MTM - Calculation (London)'!B10,'12 Back'!$A$2:$BG$16,41,FALSE),IF($M$8='12 Back'!$AP$1,VLOOKUP('MTM - Calculation (London)'!B10,'12 Back'!$A$2:$BG$16,42,FALSE),IF($M$8='12 Back'!$AQ$1,VLOOKUP('MTM - Calculation (London)'!B10,'12 Back'!$A$2:$BG$16,43,FALSE),IF($M$8='12 Back'!$AR$1,VLOOKUP('MTM - Calculation (London)'!B10,'12 Back'!$A$2:$BG$16,44,FALSE),IF($M$8='12 Back'!$AS$1,VLOOKUP('MTM - Calculation (London)'!B10,'12 Back'!$A$2:$BG$16,45,FALSE),IF($M$8='12 Back'!$AT$1,VLOOKUP('MTM - Calculation (London)'!B10,'12 Back'!$A$2:$BG$16,46,FALSE),IF($M$8='12 Back'!$AU$1,VLOOKUP('MTM - Calculation (London)'!B10,'12 Back'!$A$2:$BG$16,47,FALSE),IF($M$8='12 Back'!$AV$1,VLOOKUP('MTM - Calculation (London)'!B10,'12 Back'!$A$2:$BG$16,48,FALSE),IF($M$8='12 Back'!$AW$1,VLOOKUP('MTM - Calculation (London)'!B10,'12 Back'!$A$2:$BG$16,49,FALSE),IF($M$8='12 Back'!$AX$1,VLOOKUP('MTM - Calculation (London)'!B10,'12 Back'!$A$2:$BG$16,50,FALSE),IF($M$8='12 Back'!$AY$1,VLOOKUP('MTM - Calculation (London)'!B10,'12 Back'!$A$2:$BG$16,51,FALSE),IF($M$8='12 Back'!$AZ$1,VLOOKUP('MTM - Calculation (London)'!B10,'12 Back'!$A$2:$BG$16,52,FALSE),IF($M$8='12 Back'!$BA$1,VLOOKUP('MTM - Calculation (London)'!B10,'12 Back'!$A$2:$BG$16,53,FALSE),IF($M$8='12 Back'!$BB$1,VLOOKUP('MTM - Calculation (London)'!B10,'12 Back'!$A$2:$BG$16,54,FALSE),IF($M$8='12 Back'!$BC$1,VLOOKUP('MTM - Calculation (London)'!B10,'12 Back'!$A$2:$BG$16,55,FALSE),IF($M$8='12 Back'!$BD$1,VLOOKUP('MTM - Calculation (London)'!B10,'12 Back'!$A$2:$BG$16,56,FALSE),IF($M$8='12 Back'!$BE$1,VLOOKUP('MTM - Calculation (London)'!B10,'12 Back'!$A$2:$BG$16,57,FALSE),IF($M$8='12 Back'!$BF$1,VLOOKUP('MTM - Calculation (London)'!B10,'12 Back'!$A$2:$BG$16,58,FALSE),IF($M$8='12 Back'!$BG$1,VLOOKUP('MTM - Calculation (London)'!B10,'12 Back'!$A$2:$BG$16,59,FALSE),))))))))))))))))))))))))))))))))))))))))))))))))))))))))))</f>
        <v>0</v>
      </c>
      <c r="O10" s="265">
        <f>IF($M$3='Half Grith'!$B$1,VLOOKUP('MTM - Calculation (London)'!B10,'Half Grith'!$A$2:$BN$16,2,FALSE),IF($M$3='Half Grith'!$C$1,VLOOKUP('MTM - Calculation (London)'!B10,'Half Grith'!$A$2:$BN$16,3,FALSE),IF($M$3='Half Grith'!$D$1,VLOOKUP('MTM - Calculation (London)'!B10,'Half Grith'!$A$2:$BN$16,4,FALSE),IF($M$3='Half Grith'!$E$1,VLOOKUP('MTM - Calculation (London)'!B10,'Half Grith'!$A$2:$BN$16,5,FALSE),IF($M$3='Half Grith'!$F$1,VLOOKUP('MTM - Calculation (London)'!B10,'Half Grith'!$A$2:$BN$16,6,FALSE),IF($M$3='Half Grith'!$G$1,VLOOKUP('MTM - Calculation (London)'!B10,'Half Grith'!$A$2:$BN$16,7,FALSE),IF($M$3='Half Grith'!$H$1,VLOOKUP('MTM - Calculation (London)'!B10,'Half Grith'!$A$2:$BN$16,8,FALSE),IF($M$3='Half Grith'!$I$1,VLOOKUP('MTM - Calculation (London)'!B10,'Half Grith'!$A$2:$BN$16,9,FALSE),IF($M$3='Half Grith'!$J$1,VLOOKUP('MTM - Calculation (London)'!B10,'Half Grith'!$A$2:$BN$16,10,FALSE),IF($M$3='Half Grith'!$K$1,VLOOKUP('MTM - Calculation (London)'!B10,'Half Grith'!$A$2:$BN$16,11,FALSE),IF($M$3='Half Grith'!$L$1,VLOOKUP('MTM - Calculation (London)'!B10,'Half Grith'!$A$2:$BN$16,12,FALSE),IF($M$3='Half Grith'!$M$1,VLOOKUP('MTM - Calculation (London)'!B10,'Half Grith'!$A$2:$BN$16,13,FALSE),IF($M$3='Half Grith'!$N$1,VLOOKUP('MTM - Calculation (London)'!B10,'Half Grith'!$A$2:$BN$16,14,FALSE),IF($M$3='Half Grith'!$O$1,VLOOKUP('MTM - Calculation (London)'!B10,'Half Grith'!$A$2:$BN$16,15,FALSE),IF($M$3='Half Grith'!$P$1,VLOOKUP('MTM - Calculation (London)'!B10,'Half Grith'!$A$2:$BN$16,16,FALSE),IF($M$3='Half Grith'!$Q$1,VLOOKUP('MTM - Calculation (London)'!B10,'Half Grith'!$A$2:$BN$16,17,FALSE),IF($M$3='Half Grith'!$R$1,VLOOKUP('MTM - Calculation (London)'!B10,'Half Grith'!$A$2:$BN$16,18,FALSE),IF($M$3='Half Grith'!$S$1,VLOOKUP('MTM - Calculation (London)'!B10,'Half Grith'!$A$2:$BN$16,19,FALSE),IF($M$3='Half Grith'!$T$1,VLOOKUP('MTM - Calculation (London)'!B10,'Half Grith'!$A$2:$BN$16,20,FALSE),IF($M$3='Half Grith'!$U$1,VLOOKUP('MTM - Calculation (London)'!B10,'Half Grith'!$A$2:$BN$16,21,FALSE),IF($M$3='Half Grith'!$V$1,VLOOKUP('MTM - Calculation (London)'!B10,'Half Grith'!$A$2:$BN$16,22,FALSE),IF($M$3='Half Grith'!$W$1,VLOOKUP('MTM - Calculation (London)'!B10,'Half Grith'!$A$2:$BN$16,23,FALSE),IF($M$3='Half Grith'!$X$1,VLOOKUP('MTM - Calculation (London)'!B10,'Half Grith'!$A$2:$BN$16,24,FALSE),IF($M$3='Half Grith'!$Y$1,VLOOKUP('MTM - Calculation (London)'!B10,'Half Grith'!$A$2:$BN$16,25,FALSE),IF($M$3='Half Grith'!$Z$1,VLOOKUP('MTM - Calculation (London)'!B10,'Half Grith'!$A$2:$BN$16,26,FALSE),IF($M$3='Half Grith'!$AA$1,VLOOKUP('MTM - Calculation (London)'!B10,'Half Grith'!$A$2:$BN$16,27,FALSE),IF($M$3='Half Grith'!$AB$1,VLOOKUP('MTM - Calculation (London)'!B10,'Half Grith'!$A$2:$BN$16,28,FALSE),IF($M$3='Half Grith'!$AC$1,VLOOKUP('MTM - Calculation (London)'!B10,'Half Grith'!$A$2:$BN$16,29,FALSE),IF($M$3='Half Grith'!$AD$1,VLOOKUP('MTM - Calculation (London)'!B10,'Half Grith'!$A$2:$BN$16,30,FALSE),IF($M$3='Half Grith'!$AE$1,VLOOKUP('MTM - Calculation (London)'!B10,'Half Grith'!$A$2:$BN$16,31,FALSE),IF($M$3='Half Grith'!$AF$1,VLOOKUP('MTM - Calculation (London)'!B10,'Half Grith'!$A$2:$BN$16,32,FALSE),IF($M$3='Half Grith'!$AG$1,VLOOKUP('MTM - Calculation (London)'!B10,'Half Grith'!$A$2:$BN$16,33,FALSE),IF($M$3='Half Grith'!$AH$1,VLOOKUP('MTM - Calculation (London)'!B10,'Half Grith'!$A$2:$BN$16,34,FALSE),IF($M$3='Half Grith'!$AI$1,VLOOKUP('MTM - Calculation (London)'!B10,'Half Grith'!$A$2:$BN$16,35,FALSE),IF($M$3='Half Grith'!$AJ$1,VLOOKUP('MTM - Calculation (London)'!B10,'Half Grith'!$A$2:$BN$16,36,FALSE),IF($M$3='Half Grith'!$AK$1,VLOOKUP('MTM - Calculation (London)'!B10,'Half Grith'!$A$2:$BN$16,37,FALSE),IF($M$3='Half Grith'!$AL$1,VLOOKUP('MTM - Calculation (London)'!B10,'Half Grith'!$A$2:$BN$16,38,FALSE),IF($M$3='Half Grith'!$AM$1,VLOOKUP('MTM - Calculation (London)'!B10,'Half Grith'!$A$2:$BN$16,39,FALSE),IF($M$3='Half Grith'!$AN$1,VLOOKUP('MTM - Calculation (London)'!B10,'Half Grith'!$A$2:$BN$16,40,FALSE),IF($M$3='Half Grith'!$AO$1,VLOOKUP('MTM - Calculation (London)'!B10,'Half Grith'!$A$2:$BN$16,41,FALSE),IF($M$3='Half Grith'!$AP$1,VLOOKUP('MTM - Calculation (London)'!B10,'Half Grith'!$A$2:$BN$16,42,FALSE),IF($M$3='Half Grith'!$AQ$1,VLOOKUP('MTM - Calculation (London)'!B10,'Half Grith'!$A$2:$BN$16,43,FALSE),IF($M$3='Half Grith'!$AR$1,VLOOKUP('MTM - Calculation (London)'!B10,'Half Grith'!$A$2:$BN$16,44,FALSE),IF($M$3='Half Grith'!$AS$1,VLOOKUP('MTM - Calculation (London)'!B10,'Half Grith'!$A$2:$BN$16,45,FALSE),IF($M$3='Half Grith'!$AT$1,VLOOKUP('MTM - Calculation (London)'!B10,'Half Grith'!$A$2:$BN$16,46,FALSE),IF($M$3='Half Grith'!$AU$1,VLOOKUP('MTM - Calculation (London)'!B10,'Half Grith'!$A$2:$BN$16,47,FALSE),IF($M$3='Half Grith'!$AV$1,VLOOKUP('MTM - Calculation (London)'!B10,'Half Grith'!$A$2:$BN$16,48,FALSE),IF($M$3='Half Grith'!$AW$1,VLOOKUP('MTM - Calculation (London)'!B10,'Half Grith'!$A$2:$BN$16,49,FALSE),IF($M$3='Half Grith'!$AX$1,VLOOKUP('MTM - Calculation (London)'!B10,'Half Grith'!$A$2:$BN$16,50,FALSE),IF($M$3='Half Grith'!$AY$1,VLOOKUP('MTM - Calculation (London)'!B10,'Half Grith'!$A$2:$BN$16,51,FALSE),IF($M$3='Half Grith'!$AZ$1,VLOOKUP('MTM - Calculation (London)'!B10,'Half Grith'!$A$2:$BN$16,52,FALSE),IF($M$3='Half Grith'!$BA$1,VLOOKUP('MTM - Calculation (London)'!B10,'Half Grith'!$A$2:$BN$16,53,FALSE),IF($M$3='Half Grith'!$BB$1,VLOOKUP('MTM - Calculation (London)'!B10,'Half Grith'!$A$2:$BN$16,54,FALSE),IF($M$3='Half Grith'!$BC$1,VLOOKUP('MTM - Calculation (London)'!B10,'Half Grith'!$A$2:$BN$16,55,FALSE),IF($M$3='Half Grith'!$BD$1,VLOOKUP('MTM - Calculation (London)'!B10,'Half Grith'!$A$2:$BN$16,56,FALSE),IF($M$3='Half Grith'!$BE$1,VLOOKUP('MTM - Calculation (London)'!B10,'Half Grith'!$A$2:$BN$16,57,FALSE),IF($M$3='Half Grith'!$BF$1,VLOOKUP('MTM - Calculation (London)'!B10,'Half Grith'!$A$2:$BN$16,58,FALSE),IF($M$3='Half Grith'!$BG$1,VLOOKUP('MTM - Calculation (London)'!B10,'Half Grith'!$A$2:$BN$16,59,FALSE),IF($M$3='Half Grith'!$BH$1,VLOOKUP('MTM - Calculation (London)'!B10,'Half Grith'!$A$2:$BN$16,60,FALSE),IF($M$3='Half Grith'!$BI$1,VLOOKUP('MTM - Calculation (London)'!B10,'Half Grith'!$A$2:$BN$16,61,FALSE),IF($M$3='Half Grith'!$BJ$1,VLOOKUP('MTM - Calculation (London)'!B10,'Half Grith'!$A$2:$BN$16,62,FALSE),IF($M$3='Half Grith'!$BK$1,VLOOKUP('MTM - Calculation (London)'!B10,'Half Grith'!$A$2:$BN$16,63,FALSE),IF($M$3='Half Grith'!$BL$1,VLOOKUP('MTM - Calculation (London)'!B10,'Half Grith'!$A$2:$BN$16,64,FALSE),IF($M$3='Half Grith'!$BM$1,VLOOKUP('MTM - Calculation (London)'!B10,'Half Grith'!$A$2:$BN$16,65,FALSE),))))))))))))))))))))))))))))))))))))))))))))))))))))))))))))))))</f>
        <v>0</v>
      </c>
      <c r="P10" s="265">
        <f>IF($M$4=SEAT!$B$1,VLOOKUP('MTM - Calculation (London)'!B10,SEAT!$A$2:$AY$16,2,FALSE),IF($M$4=SEAT!$C$1,VLOOKUP('MTM - Calculation (London)'!B10,SEAT!$A$2:$AY$16,3,FALSE),IF($M$4=SEAT!$D$1,VLOOKUP('MTM - Calculation (London)'!B10,SEAT!$A$2:$AY$16,4,FALSE),IF($M$4=SEAT!$E$1,VLOOKUP('MTM - Calculation (London)'!B10,SEAT!$A$2:$AY$16,5,FALSE),IF($M$4=SEAT!$F$1,VLOOKUP('MTM - Calculation (London)'!B10,SEAT!$A$2:$AY$16,6,FALSE),IF($M$4=SEAT!$G$1,VLOOKUP('MTM - Calculation (London)'!B10,SEAT!$A$2:$AY$16,7,FALSE),IF($M$4=SEAT!$H$1,VLOOKUP('MTM - Calculation (London)'!B10,SEAT!$A$2:$AY$16,8,FALSE),IF($M$4=SEAT!$I$1,VLOOKUP('MTM - Calculation (London)'!B10,SEAT!$A$2:$AY$16,9,FALSE),IF($M$4=SEAT!$J$1,VLOOKUP('MTM - Calculation (London)'!B10,SEAT!$A$2:$AY$16,10,FALSE),IF($M$4=SEAT!$K$1,VLOOKUP('MTM - Calculation (London)'!B10,SEAT!$A$2:$AY$16,11,FALSE),IF($M$4=SEAT!$L$1,VLOOKUP('MTM - Calculation (London)'!B10,SEAT!$A$2:$AY$16,12,FALSE),IF($M$4=SEAT!$M$1,VLOOKUP('MTM - Calculation (London)'!B10,SEAT!$A$2:$AY$16,13,FALSE),IF($M$4=SEAT!$N$1,VLOOKUP('MTM - Calculation (London)'!B10,SEAT!$A$2:$AY$16,14,FALSE),IF($M$4=SEAT!$O$1,VLOOKUP('MTM - Calculation (London)'!B10,SEAT!$A$2:$AY$16,15,FALSE),IF($M$4=SEAT!$P$1,VLOOKUP('MTM - Calculation (London)'!B10,SEAT!$A$2:$AY$16,16,FALSE),IF($M$4=SEAT!$Q$1,VLOOKUP('MTM - Calculation (London)'!B10,SEAT!$A$2:$AY$16,17,FALSE),IF($M$4=SEAT!$R$1,VLOOKUP('MTM - Calculation (London)'!B10,SEAT!$A$2:$AY$16,18,FALSE),IF($M$4=SEAT!$S$1,VLOOKUP('MTM - Calculation (London)'!B10,SEAT!$A$2:$AY$16,19,FALSE),IF($M$4=SEAT!$T$1,VLOOKUP('MTM - Calculation (London)'!B10,SEAT!$A$2:$AY$16,20,FALSE),IF($M$4=SEAT!$U$1,VLOOKUP('MTM - Calculation (London)'!B10,SEAT!$A$2:$AY$16,21,FALSE),IF($M$4=SEAT!$V$1,VLOOKUP('MTM - Calculation (London)'!B10,SEAT!$A$2:$AY$16,22,FALSE),IF($M$4=SEAT!$W$1,VLOOKUP('MTM - Calculation (London)'!B10,SEAT!$A$2:$AY$16,23,FALSE),IF($M$4=SEAT!$X$1,VLOOKUP('MTM - Calculation (London)'!B10,SEAT!$A$2:$AY$16,24,FALSE),IF($M$4=SEAT!$Y$1,VLOOKUP('MTM - Calculation (London)'!B10,SEAT!$A$2:$AY$16,25,FALSE),IF($M$4=SEAT!$Z$1,VLOOKUP('MTM - Calculation (London)'!B10,SEAT!$A$2:$AY$16,26,FALSE),IF($M$4=SEAT!$AA$1,VLOOKUP('MTM - Calculation (London)'!B10,SEAT!$A$2:$AY$16,27,FALSE),IF($M$4=SEAT!$AB$1,VLOOKUP('MTM - Calculation (London)'!B10,SEAT!$A$2:$AY$16,28,FALSE),IF($M$4=SEAT!$AC$1,VLOOKUP('MTM - Calculation (London)'!B10,SEAT!$A$2:$AY$16,29,FALSE),IF($M$4=SEAT!$AD$1,VLOOKUP('MTM - Calculation (London)'!B10,SEAT!$A$2:$AY$16,30,FALSE),IF($M$4=SEAT!$AE$1,VLOOKUP('MTM - Calculation (London)'!B10,SEAT!$A$2:$AY$16,31,FALSE),IF($M$4=SEAT!$AF$1,VLOOKUP('MTM - Calculation (London)'!B10,SEAT!$A$2:$AY$16,32,FALSE),IF($M$4=SEAT!$AG$1,VLOOKUP('MTM - Calculation (London)'!B10,SEAT!$A$2:$AY$16,33,FALSE),IF($M$4=SEAT!$AH$1,VLOOKUP('MTM - Calculation (London)'!B10,SEAT!$A$2:$AY$16,34,FALSE),IF($M$4=SEAT!$AI$1,VLOOKUP('MTM - Calculation (London)'!B10,SEAT!$A$2:$AY$16,35,FALSE),IF($M$4=SEAT!$AJ$1,VLOOKUP('MTM - Calculation (London)'!B10,SEAT!$A$2:$AY$16,36,FALSE),IF($M$4=SEAT!$AK$1,VLOOKUP('MTM - Calculation (London)'!B10,SEAT!$A$2:$AY$16,37,FALSE),IF($M$4=SEAT!$AL$1,VLOOKUP('MTM - Calculation (London)'!B10,SEAT!$A$2:$AY$16,38,FALSE),IF($M$4=SEAT!$AM$1,VLOOKUP('MTM - Calculation (London)'!B10,SEAT!$A$2:$AY$16,39,FALSE),IF($M$4=SEAT!$AN$1,VLOOKUP('MTM - Calculation (London)'!B10,SEAT!$A$2:$AY$16,40,FALSE),IF($M$4=SEAT!$AO$1,VLOOKUP('MTM - Calculation (London)'!B10,SEAT!$A$2:$AY$16,41,FALSE),IF($M$4=SEAT!$AP$1,VLOOKUP('MTM - Calculation (London)'!B10,SEAT!$A$2:$AY$16,42,FALSE),IF($M$4=SEAT!$AQ$1,VLOOKUP('MTM - Calculation (London)'!B10,SEAT!$A$2:$AY$16,43,FALSE),IF($M$4=SEAT!$AR$1,VLOOKUP('MTM - Calculation (London)'!B10,SEAT!$A$2:$AY$16,44,FALSE),IF($M$4=SEAT!$AS$1,VLOOKUP('MTM - Calculation (London)'!B10,SEAT!$A$2:$AY$16,45,FALSE),IF($M$4=SEAT!$AT$1,VLOOKUP('MTM - Calculation (London)'!B10,SEAT!$A$2:$AY$16,46,FALSE),IF($M$4=SEAT!$AU$1,VLOOKUP('MTM - Calculation (London)'!B10,SEAT!$A$2:$AY$16,47,FALSE),IF($M$4=SEAT!$AV$1,VLOOKUP('MTM - Calculation (London)'!B10,SEAT!$A$2:$AY$16,48,FALSE),IF($M$4=SEAT!$AW$1,VLOOKUP('MTM - Calculation (London)'!B10,SEAT!$A$2:$AY$16,49,FALSE),IF($M$4=SEAT!$AX$1,VLOOKUP('MTM - Calculation (London)'!B10,SEAT!$A$2:$AY$16,50,FALSE),IF($M$4=SEAT!$AY$1,VLOOKUP('MTM - Calculation (London)'!B10,SEAT!$A$2:$AY$16,51,FALSE),))))))))))))))))))))))))))))))))))))))))))))))))))</f>
        <v>0</v>
      </c>
      <c r="Q10" s="265">
        <f>IF($M$5='4LEN'!$B$1,VLOOKUP('MTM - Calculation (London)'!B10,'4LEN'!$A$2:$BM$16,2,FALSE),IF($M$5='4LEN'!$C$1,VLOOKUP('MTM - Calculation (London)'!B10,'4LEN'!$A$2:$BM$16,3,FALSE),IF($M$5='4LEN'!$D$1,VLOOKUP('MTM - Calculation (London)'!B10,'4LEN'!$A$2:$BM$16,4,FALSE),IF($M$5='4LEN'!$E$1,VLOOKUP('MTM - Calculation (London)'!B10,'4LEN'!$A$2:$BM$16,5,FALSE),IF($M$5='4LEN'!$F$1,VLOOKUP('MTM - Calculation (London)'!B10,'4LEN'!$A$2:$BM$16,6,FALSE),IF($M$5='4LEN'!$G$1,VLOOKUP('MTM - Calculation (London)'!B10,'4LEN'!$A$2:$BM$16,7,FALSE),IF($M$5='4LEN'!$H$1,VLOOKUP('MTM - Calculation (London)'!B10,'4LEN'!$A$2:$BM$16,8,FALSE),IF($M$5='4LEN'!$I$1,VLOOKUP('MTM - Calculation (London)'!B10,'4LEN'!$A$2:$BM$16,9,FALSE),IF($M$5='4LEN'!$J$1,VLOOKUP('MTM - Calculation (London)'!B10,'4LEN'!$A$2:$BM$16,10,FALSE),IF($M$5='4LEN'!$K$1,VLOOKUP('MTM - Calculation (London)'!B10,'4LEN'!$A$2:$BM$16,11,FALSE),IF($M$5='4LEN'!$L$1,VLOOKUP('MTM - Calculation (London)'!B10,'4LEN'!$A$2:$BM$16,12,FALSE),IF($M$5='4LEN'!$M$1,VLOOKUP('MTM - Calculation (London)'!B10,'4LEN'!$A$2:$BM$16,13,FALSE),IF($M$5='4LEN'!$N$1,VLOOKUP('MTM - Calculation (London)'!B10,'4LEN'!$A$2:$BM$16,14,FALSE),IF($M$5='4LEN'!$O$1,VLOOKUP('MTM - Calculation (London)'!B10,'4LEN'!$A$2:$BM$16,15,FALSE),IF($M$5='4LEN'!$P$1,VLOOKUP('MTM - Calculation (London)'!B10,'4LEN'!$A$2:$BM$16,16,FALSE),IF($M$5='4LEN'!$Q$1,VLOOKUP('MTM - Calculation (London)'!B10,'4LEN'!$A$2:$BM$16,17,FALSE),IF($M$5='4LEN'!$R$1,VLOOKUP('MTM - Calculation (London)'!B10,'4LEN'!$A$2:$BM$16,18,FALSE),IF($M$5='4LEN'!$S$1,VLOOKUP('MTM - Calculation (London)'!B10,'4LEN'!$A$2:$BM$16,19,FALSE),IF($M$5='4LEN'!$T$1,VLOOKUP('MTM - Calculation (London)'!B10,'4LEN'!$A$2:$BM$16,20,FALSE),IF($M$5='4LEN'!$U$1,VLOOKUP('MTM - Calculation (London)'!B10,'4LEN'!$A$2:$BM$16,21,FALSE),IF($M$5='4LEN'!$V$1,VLOOKUP('MTM - Calculation (London)'!B10,'4LEN'!$A$2:$BM$16,22,FALSE),IF($M$5='4LEN'!$W$1,VLOOKUP('MTM - Calculation (London)'!B10,'4LEN'!$A$2:$BM$16,23,FALSE),IF($M$5='4LEN'!$X$1,VLOOKUP('MTM - Calculation (London)'!B10,'4LEN'!$A$2:$BM$16,24,FALSE),IF($M$5='4LEN'!$Y$1,VLOOKUP('MTM - Calculation (London)'!B10,'4LEN'!$A$2:$BM$16,25,FALSE),IF($M$5='4LEN'!$Z$1,VLOOKUP('MTM - Calculation (London)'!B10,'4LEN'!$A$2:$BM$16,26,FALSE),IF($M$5='4LEN'!$AA$1,VLOOKUP('MTM - Calculation (London)'!B10,'4LEN'!$A$2:$BM$16,27,FALSE),IF($M$5='4LEN'!$AB$1,VLOOKUP('MTM - Calculation (London)'!B10,'4LEN'!$A$2:$BM$16,28,FALSE),IF($M$5='4LEN'!$AC$1,VLOOKUP('MTM - Calculation (London)'!B10,'4LEN'!$A$2:$BM$16,29,FALSE),IF($M$5='4LEN'!$AD$1,VLOOKUP('MTM - Calculation (London)'!B10,'4LEN'!$A$2:$BM$16,30,FALSE),IF($M$5='4LEN'!$AE$1,VLOOKUP('MTM - Calculation (London)'!B10,'4LEN'!$A$2:$BM$16,31,FALSE),IF($M$5='4LEN'!$AF$1,VLOOKUP('MTM - Calculation (London)'!B10,'4LEN'!$A$2:$BM$16,32,FALSE),IF($M$5='4LEN'!$AG$1,VLOOKUP('MTM - Calculation (London)'!B10,'4LEN'!$A$2:$BM$16,33,FALSE),IF($M$5='4LEN'!$AH$1,VLOOKUP('MTM - Calculation (London)'!B10,'4LEN'!$A$2:$BM$16,34,FALSE),IF($M$5='4LEN'!$AI$1,VLOOKUP('MTM - Calculation (London)'!B10,'4LEN'!$A$2:$BM$16,35,FALSE),IF($M$5='4LEN'!$AJ$1,VLOOKUP('MTM - Calculation (London)'!B10,'4LEN'!$A$2:$BM$16,36,FALSE),IF($M$5='4LEN'!$AK$1,VLOOKUP('MTM - Calculation (London)'!B10,'4LEN'!$A$2:$BM$16,37,FALSE),IF($M$5='4LEN'!$AL$1,VLOOKUP('MTM - Calculation (London)'!B10,'4LEN'!$A$2:$BM$16,38,FALSE),IF($M$5='4LEN'!$AM$1,VLOOKUP('MTM - Calculation (London)'!B10,'4LEN'!$A$2:$BM$16,39,FALSE),IF($M$5='4LEN'!$AN$1,VLOOKUP('MTM - Calculation (London)'!B10,'4LEN'!$A$2:$BM$16,40,FALSE),IF($M$5='4LEN'!$AO$1,VLOOKUP('MTM - Calculation (London)'!B10,'4LEN'!$A$2:$BM$16,41,FALSE),IF($M$5='4LEN'!$AP$1,VLOOKUP('MTM - Calculation (London)'!B10,'4LEN'!$A$2:$BM$16,42,FALSE),IF($M$5='4LEN'!$AQ$1,VLOOKUP('MTM - Calculation (London)'!B10,'4LEN'!$A$2:$BM$16,43,FALSE),IF($M$5='4LEN'!$AR$1,VLOOKUP('MTM - Calculation (London)'!B10,'4LEN'!$A$2:$BM$16,44,FALSE),IF($M$5='4LEN'!$AS$1,VLOOKUP('MTM - Calculation (London)'!B10,'4LEN'!$A$2:$BM$16,45,FALSE),IF($M$5='4LEN'!$AT$1,VLOOKUP('MTM - Calculation (London)'!B10,'4LEN'!$A$2:$BM$16,46,FALSE),IF($M$5='4LEN'!$AU$1,VLOOKUP('MTM - Calculation (London)'!B10,'4LEN'!$A$2:$BM$16,47,FALSE),IF($M$5='4LEN'!$AV$1,VLOOKUP('MTM - Calculation (London)'!B10,'4LEN'!$A$2:$BM$16,48,FALSE),IF($M$5='4LEN'!$AW$1,VLOOKUP('MTM - Calculation (London)'!B10,'4LEN'!$A$2:$BM$16,49,FALSE),IF($M$5='4LEN'!$AX$1,VLOOKUP('MTM - Calculation (London)'!B10,'4LEN'!$A$2:$BM$16,50,FALSE),IF($M$5='4LEN'!$AY$1,VLOOKUP('MTM - Calculation (London)'!B10,'4LEN'!$A$2:$BM$16,51,FALSE),IF($M$5='4LEN'!$AZ$1,VLOOKUP('MTM - Calculation (London)'!B10,'4LEN'!$A$2:$BM$16,52,FALSE),IF($M$5='4LEN'!$BA$1,VLOOKUP('MTM - Calculation (London)'!B10,'4LEN'!$A$2:$BM$16,53,FALSE),IF($M$5='4LEN'!$BB$1,VLOOKUP('MTM - Calculation (London)'!B10,'4LEN'!$A$2:$BM$16,54,FALSE),IF($M$5='4LEN'!$BC$1,VLOOKUP('MTM - Calculation (London)'!B10,'4LEN'!$A$2:$BM$16,55,FALSE),IF($M$5='4LEN'!$BD$1,VLOOKUP('MTM - Calculation (London)'!B10,'4LEN'!$A$2:$BM$16,56,FALSE),IF($M$5='4LEN'!$BE$1,VLOOKUP('MTM - Calculation (London)'!B10,'4LEN'!$A$2:$BM$16,57,FALSE),IF($M$5='4LEN'!$BF$1,VLOOKUP('MTM - Calculation (London)'!B10,'4LEN'!$A$2:$BM$16,58,FALSE),IF($M$5='4LEN'!$BG$1,VLOOKUP('MTM - Calculation (London)'!B10,'4LEN'!$A$2:$BM$16,59,FALSE),IF($M$5='4LEN'!$BH$1,VLOOKUP('MTM - Calculation (London)'!B10,'4LEN'!$A$2:$BM$16,60,FALSE),IF($M$5='4LEN'!$BI$1,VLOOKUP('MTM - Calculation (London)'!B10,'4LEN'!$A$2:$BL$16,61,FALSE),IF($M$5='4LEN'!$BJ$1,VLOOKUP('MTM - Calculation (London)'!B10,'4LEN'!$A$2:$BM$16,62,FALSE),IF($M$5='4LEN'!$BK$1,VLOOKUP('MTM - Calculation (London)'!B10,'4LEN'!$A$2:$BM$16,63,FALSE),IF($M$5='4LEN'!$BL$1,VLOOKUP('MTM - Calculation (London)'!B10,'4LEN'!$A$2:$BM$16,64,FALSE),IF($M$5='4LEN'!$BM$1,VLOOKUP('MTM - Calculation (London)'!B10,'4LEN'!$A$2:$BM$16,65,FALSE),))))))))))))))))))))))))))))))))))))))))))))))))))))))))))))))))</f>
        <v>0</v>
      </c>
      <c r="R10" s="265">
        <f>IF($M$5='15VENT'!$B$1,VLOOKUP('MTM - Calculation (London)'!B10,'15VENT'!$A$2:$BM$16,2,FALSE),IF($M$5='15VENT'!$C$1,VLOOKUP('MTM - Calculation (London)'!B10,'15VENT'!$A$2:$BM$16,3,FALSE),IF($M$5='15VENT'!$D$1,VLOOKUP('MTM - Calculation (London)'!B10,'15VENT'!$A$2:$BM$16,4,FALSE),IF($M$5='15VENT'!$E$1,VLOOKUP('MTM - Calculation (London)'!B10,'15VENT'!$A$2:$BM$16,5,FALSE),IF($M$5='15VENT'!$F$1,VLOOKUP('MTM - Calculation (London)'!B10,'15VENT'!$A$2:$BM$16,6,FALSE),IF($M$5='15VENT'!$G$1,VLOOKUP('MTM - Calculation (London)'!B10,'15VENT'!$A$2:$BM$16,7,FALSE),IF($M$5='15VENT'!$H$1,VLOOKUP('MTM - Calculation (London)'!B10,'15VENT'!$A$2:$BM$16,8,FALSE),IF($M$5='15VENT'!$I$1,VLOOKUP('MTM - Calculation (London)'!B10,'15VENT'!$A$2:$BM$16,9,FALSE),IF($M$5='15VENT'!$J$1,VLOOKUP('MTM - Calculation (London)'!B10,'15VENT'!$A$2:$BM$16,10,FALSE),IF($M$5='15VENT'!$K$1,VLOOKUP('MTM - Calculation (London)'!B10,'15VENT'!$A$2:$BM$16,11,FALSE),IF($M$5='15VENT'!$L$1,VLOOKUP('MTM - Calculation (London)'!B10,'15VENT'!$A$2:$BM$16,12,FALSE),IF($M$5='15VENT'!$M$1,VLOOKUP('MTM - Calculation (London)'!B10,'15VENT'!$A$2:$BM$16,13,FALSE),IF($M$5='15VENT'!$N$1,VLOOKUP('MTM - Calculation (London)'!B10,'15VENT'!$A$2:$BM$16,14,FALSE),IF($M$5='15VENT'!$O$1,VLOOKUP('MTM - Calculation (London)'!B10,'15VENT'!$A$2:$BM$16,15,FALSE),IF($M$5='15VENT'!$P$1,VLOOKUP('MTM - Calculation (London)'!B10,'15VENT'!$A$2:$BM$16,16,FALSE),IF($M$5='15VENT'!$Q$1,VLOOKUP('MTM - Calculation (London)'!B10,'15VENT'!$A$2:$BM$16,17,FALSE),IF($M$5='15VENT'!$R$1,VLOOKUP('MTM - Calculation (London)'!B10,'15VENT'!$A$2:$BM$16,18,FALSE),IF($M$5='15VENT'!$S$1,VLOOKUP('MTM - Calculation (London)'!B10,'15VENT'!$A$2:$BM$16,19,FALSE),IF($M$5='15VENT'!$T$1,VLOOKUP('MTM - Calculation (London)'!B10,'15VENT'!$A$2:$BM$16,20,FALSE),IF($M$5='15VENT'!$U$1,VLOOKUP('MTM - Calculation (London)'!B10,'15VENT'!$A$2:$BM$16,21,FALSE),IF($M$5='15VENT'!$V$1,VLOOKUP('MTM - Calculation (London)'!B10,'15VENT'!$A$2:$BM$16,22,FALSE),IF($M$5='15VENT'!$W$1,VLOOKUP('MTM - Calculation (London)'!B10,'15VENT'!$A$2:$BM$16,23,FALSE),IF($M$5='15VENT'!$X$1,VLOOKUP('MTM - Calculation (London)'!B10,'15VENT'!$A$2:$BM$16,24,FALSE),IF($M$5='15VENT'!$Y$1,VLOOKUP('MTM - Calculation (London)'!B10,'15VENT'!$A$2:$BM$16,25,FALSE),IF($M$5='15VENT'!$Z$1,VLOOKUP('MTM - Calculation (London)'!B10,'15VENT'!$A$2:$BM$16,26,FALSE),IF($M$5='15VENT'!$AA$1,VLOOKUP('MTM - Calculation (London)'!B10,'15VENT'!$A$2:$BM$16,27,FALSE),IF($M$5='15VENT'!$AB$1,VLOOKUP('MTM - Calculation (London)'!B10,'15VENT'!$A$2:$BM$16,28,FALSE),IF($M$5='15VENT'!$AC$1,VLOOKUP('MTM - Calculation (London)'!B10,'15VENT'!$A$2:$BM$16,29,FALSE),IF($M$5='15VENT'!$AD$1,VLOOKUP('MTM - Calculation (London)'!B10,'15VENT'!$A$2:$BM$16,30,FALSE),IF($M$5='15VENT'!$AE$1,VLOOKUP('MTM - Calculation (London)'!B10,'15VENT'!$A$2:$BM$16,31,FALSE),IF($M$5='15VENT'!$AF$1,VLOOKUP('MTM - Calculation (London)'!B10,'15VENT'!$A$2:$BM$16,32,FALSE),IF($M$5='15VENT'!$AG$1,VLOOKUP('MTM - Calculation (London)'!B10,'15VENT'!$A$2:$BM$16,33,FALSE),IF($M$5='15VENT'!$AH$1,VLOOKUP('MTM - Calculation (London)'!B10,'15VENT'!$A$2:$BM$16,34,FALSE),IF($M$5='15VENT'!$AI$1,VLOOKUP('MTM - Calculation (London)'!B10,'15VENT'!$A$2:$BM$16,35,FALSE),IF($M$5='15VENT'!$AJ$1,VLOOKUP('MTM - Calculation (London)'!B10,'15VENT'!$A$2:$BM$16,36,FALSE),IF($M$5='15VENT'!$AK$1,VLOOKUP('MTM - Calculation (London)'!B10,'15VENT'!$A$2:$BM$16,37,FALSE),IF($M$5='15VENT'!$AL$1,VLOOKUP('MTM - Calculation (London)'!B10,'15VENT'!$A$2:$BM$16,38,FALSE),IF($M$5='15VENT'!$AM$1,VLOOKUP('MTM - Calculation (London)'!B10,'15VENT'!$A$2:$BM$16,39,FALSE),IF($M$5='15VENT'!$AN$1,VLOOKUP('MTM - Calculation (London)'!B10,'15VENT'!$A$2:$BM$16,40,FALSE),IF($M$5='15VENT'!$AO$1,VLOOKUP('MTM - Calculation (London)'!B10,'15VENT'!$A$2:$BM$16,41,FALSE),IF($M$5='15VENT'!$AP$1,VLOOKUP('MTM - Calculation (London)'!B10,'15VENT'!$A$2:$BM$16,42,FALSE),IF($M$5='15VENT'!$AQ$1,VLOOKUP('MTM - Calculation (London)'!B10,'15VENT'!$A$2:$BM$16,43,FALSE),IF($M$5='15VENT'!$AR$1,VLOOKUP('MTM - Calculation (London)'!B10,'15VENT'!$A$2:$BM$16,44,FALSE),IF($M$5='15VENT'!$AS$1,VLOOKUP('MTM - Calculation (London)'!B10,'15VENT'!$A$2:$BM$16,45,FALSE),IF($M$5='15VENT'!$AT$1,VLOOKUP('MTM - Calculation (London)'!B10,'15VENT'!$A$2:$BM$16,46,FALSE),IF($M$5='15VENT'!$AU$1,VLOOKUP('MTM - Calculation (London)'!B10,'15VENT'!$A$2:$BM$16,47,FALSE),IF($M$5='15VENT'!$AV$1,VLOOKUP('MTM - Calculation (London)'!B10,'15VENT'!$A$2:$BM$16,48,FALSE),IF($M$5='15VENT'!$AW$1,VLOOKUP('MTM - Calculation (London)'!B10,'15VENT'!$A$2:$BM$16,49,FALSE),IF($M$5='15VENT'!$AX$1,VLOOKUP('MTM - Calculation (London)'!B10,'15VENT'!$A$2:$BM$16,50,FALSE),IF($M$5='15VENT'!$AY$1,VLOOKUP('MTM - Calculation (London)'!B10,'15VENT'!$A$2:$BM$16,51,FALSE),IF($M$5='15VENT'!$AZ$1,VLOOKUP('MTM - Calculation (London)'!B10,'15VENT'!$A$2:$BM$16,52,FALSE),IF($M$5='15VENT'!$BA$1,VLOOKUP('MTM - Calculation (London)'!B10,'15VENT'!$A$2:$BM$16,53,FALSE),IF($M$5='15VENT'!$BB$1,VLOOKUP('MTM - Calculation (London)'!B10,'15VENT'!$A$2:$BM$16,54,FALSE),IF($M$5='15VENT'!$BC$1,VLOOKUP('MTM - Calculation (London)'!B10,'15VENT'!$A$2:$BM$16,55,FALSE),IF($M$5='15VENT'!$BD$1,VLOOKUP('MTM - Calculation (London)'!B10,'15VENT'!$A$2:$BM$16,56,FALSE),IF($M$5='15VENT'!$BE$1,VLOOKUP('MTM - Calculation (London)'!B10,'15VENT'!$A$2:$BM$16,57,FALSE),IF($M$5='15VENT'!$BF$1,VLOOKUP('MTM - Calculation (London)'!B10,'15VENT'!$A$2:$BM$16,58,FALSE),IF($M$5='15VENT'!$BG$1,VLOOKUP('MTM - Calculation (London)'!B10,'15VENT'!$A$2:$BM$16,59,FALSE),IF($M$5='15VENT'!$BH$1,VLOOKUP('MTM - Calculation (London)'!B10,'15VENT'!$A$2:$BM$16,60,FALSE),IF($M$5='15VENT'!$BI$1,VLOOKUP('MTM - Calculation (London)'!B10,'15VENT'!$A$2:$BJ$16,61,FALSE),IF($M$5='15VENT'!$BJ$1,VLOOKUP('MTM - Calculation (London)'!B10,'15VENT'!$A$2:$BM$16,62,FALSE),IF($M$5='15VENT'!$BK$1,VLOOKUP('MTM - Calculation (London)'!B10,'15VENT'!$A$2:$BM$16,63,FALSE),IF($M$5='15VENT'!$BL$1,VLOOKUP('MTM - Calculation (London)'!B10,'15VENT'!$A$2:$BM$16,64,FALSE),IF($M$5='15VENT'!$BM$1,VLOOKUP('MTM - Calculation (London)'!B10,'15VENT'!$A$2:$BM$16,65,FALSE),))))))))))))))))))))))))))))))))))))))))))))))))))))))))))))))))</f>
        <v>0</v>
      </c>
      <c r="S10" s="266">
        <f>IF(OR(S17&gt;0,S22&gt;0),0,IF(L10&lt;&gt;0,L10,0))</f>
        <v>0</v>
      </c>
      <c r="T10" s="274"/>
      <c r="U10" s="284" t="s">
        <v>495</v>
      </c>
      <c r="V10" s="285"/>
      <c r="W10" s="246"/>
      <c r="X10" s="259">
        <v>9</v>
      </c>
      <c r="Y10" s="260" t="str">
        <f>'US MTM - Calculation (Regular)'!Y10</f>
        <v>9FRTRISE</v>
      </c>
      <c r="Z10" s="247" t="str">
        <f>IF($Z$1="","",HLOOKUP($Z$1,'MTM US TRS (L)'!$A$2:$EV$13,ROW(),FALSE))</f>
        <v/>
      </c>
      <c r="AA10" s="265">
        <f>IF(Z10=" ",0,IF($AH$13='Deep Seat -'!$B$1,VLOOKUP('MTM - Calculation (London)'!Y10,'Deep Seat -'!$A$2:$D$13,2,FALSE),IF($AH$13='Deep Seat -'!$C$1,VLOOKUP('MTM - Calculation (London)'!Y10,'Deep Seat -'!$A$2:$D$13,3,FALSE),IF($AH$13='Deep Seat -'!$D$1,VLOOKUP('MTM - Calculation (London)'!Y10,'Deep Seat -'!$A$2:$D$13,4,FALSE),))))</f>
        <v>0</v>
      </c>
      <c r="AB10" s="265">
        <f>IF(Z10=" ",0,IF($AH$14='Hip Forw +'!$B$1,VLOOKUP('MTM - Calculation (London)'!Y10,'Hip Forw +'!$A$2:$E$13,2,FALSE),IF($AH$14='Hip Forw +'!$C$1,VLOOKUP('MTM - Calculation (London)'!Y10,'Hip Forw +'!$A$2:$E$13,3,FALSE),IF($AH$14='Hip Forw +'!$D$1,VLOOKUP('MTM - Calculation (London)'!Y10,'Hip Forw +'!$A$2:$E$13,4,FALSE),IF($AH$14='Hip Forw +'!$E$1,VLOOKUP('MTM - Calculation (London)'!Y10,'Hip Forw +'!$A$2:$E$13,5,FALSE),)))))</f>
        <v>0</v>
      </c>
      <c r="AC10" s="265">
        <f>IF(Z10=" ",0,IF($AH$15='Low Fron'!$B$1,VLOOKUP('MTM - Calculation (London)'!Y10,'Low Fron'!$A$2:$L$13,2,FALSE),IF($AH$15='Low Fron'!$C$1,VLOOKUP('MTM - Calculation (London)'!Y10,'Low Fron'!$A$2:$L$13,3,FALSE),IF($AH$15='Low Fron'!$D$1,VLOOKUP('MTM - Calculation (London)'!Y10,'Low Fron'!$A$2:$L$13,4,FALSE),IF($AH$15='Low Fron'!$E$1,VLOOKUP('MTM - Calculation (London)'!Y10,'Low Fron'!$A$2:$L$13,5,FALSE),IF($AH$15='Low Fron'!$F$1,VLOOKUP('MTM - Calculation (London)'!Y10,'Low Fron'!$A$2:$L$13,6,FALSE),IF($AH$15='Low Fron'!$G$1,VLOOKUP('MTM - Calculation (London)'!Y10,'Low Fron'!$A$2:$L$13,7,FALSE),IF($AH$15='Low Fron'!$H$1,VLOOKUP('MTM - Calculation (London)'!Y10,'Low Fron'!$A$2:$L$13,8,FALSE),IF($AH$15='Low Fron'!$I$1,VLOOKUP('MTM - Calculation (London)'!Y10,'Low Fron'!$A$2:$L$13,9,FALSE),IF($AH$15='Low Fron'!$J$1,VLOOKUP('MTM - Calculation (London)'!Y10,'Low Fron'!$A$2:$L$13,10,FALSE),IF($AH$15='Low Fron'!$K$1,VLOOKUP('MTM - Calculation (London)'!Y10,'Low Fron'!$A$2:$L$13,11,FALSE),IF($AH$15='Low Fron'!$L$1,VLOOKUP('MTM - Calculation (London)'!Y10,'Low Fron'!$A$2:$L$13,12,FALSE),))))))))))))</f>
        <v>0</v>
      </c>
      <c r="AD10" s="265">
        <f>IF(Z10=" ",0,IF($AH$16='Plucrot +'!$B$1,VLOOKUP('MTM - Calculation (London)'!Y10,'Plucrot +'!$A$2:$W$13,2,FALSE),IF($AH$16='Plucrot +'!$C$1,VLOOKUP('MTM - Calculation (London)'!Y10,'Plucrot +'!$A$2:$W$13,3,FALSE),IF($AH$16='Plucrot +'!$D$1,VLOOKUP('MTM - Calculation (London)'!Y10,'Plucrot +'!$A$2:$W$13,4,FALSE),IF($AH$16='Plucrot +'!$E$1,VLOOKUP('MTM - Calculation (London)'!Y10,'Plucrot +'!$A$2:$W$13,5,FALSE),IF($AH$16='Plucrot +'!$F$1,VLOOKUP('MTM - Calculation (London)'!Y10,'Plucrot +'!$A$2:$W$13,6,FALSE),IF($AH$16='Plucrot +'!$G$1,VLOOKUP('MTM - Calculation (London)'!Y10,'Plucrot +'!$A$2:$W$13,7,FALSE),IF($AH$16='Plucrot +'!$H$1,VLOOKUP('MTM - Calculation (London)'!Y10,'Plucrot +'!$A$2:$W$13,8,FALSE),IF($AH$16='Plucrot +'!$I$1,VLOOKUP('MTM - Calculation (London)'!Y10,'Plucrot +'!$A$2:$W$13,9,FALSE),IF($AH$16='Plucrot +'!$J$1,VLOOKUP('MTM - Calculation (London)'!Y10,'Plucrot +'!$A$2:$W$13,10,FALSE),IF($AH$16='Plucrot +'!$K$1,VLOOKUP('MTM - Calculation (London)'!Y10,'Plucrot +'!$A$2:$W$13,11,FALSE),IF($AH$16='Plucrot +'!$L$1,VLOOKUP('MTM - Calculation (London)'!Y10,'Plucrot +'!$A$2:$W$13,12,FALSE),IF($AH$16='Plucrot +'!$M$1,VLOOKUP('MTM - Calculation (London)'!Y10,'Plucrot +'!$A$2:$W$13,13,FALSE),IF($AH$16='Plucrot +'!$N$1,VLOOKUP('MTM - Calculation (London)'!Y10,'Plucrot +'!$A$2:$W$13,14,FALSE),IF($AH$16='Plucrot +'!$O$1,VLOOKUP('MTM - Calculation (London)'!Y10,'Plucrot +'!$A$2:$W$13,15,FALSE),IF($AH$16='Plucrot +'!$P$1,VLOOKUP('MTM - Calculation (London)'!Y10,'Plucrot +'!$A$2:$W$13,16,FALSE),IF($AH$16='Plucrot +'!$Q$1,VLOOKUP('MTM - Calculation (London)'!Y10,'Plucrot +'!$A$2:$W$13,17,FALSE),IF($AH$16='Plucrot +'!$R$1,VLOOKUP('MTM - Calculation (London)'!Y10,'Plucrot +'!$A$2:$W$13,18,FALSE),IF($AH$16='Plucrot +'!$S$1,VLOOKUP('MTM - Calculation (London)'!Y10,'Plucrot +'!$A$2:$W$13,19,FALSE),IF($AH$16='Plucrot +'!$T$1,VLOOKUP('MTM - Calculation (London)'!Y10,'Plucrot +'!$A$2:$W$13,20,FALSE),IF($AH$16='Plucrot +'!$U$1,VLOOKUP('MTM - Calculation (London)'!Y10,'Plucrot +'!$A$2:$W$13,21,FALSE),IF($AH$16='Plucrot +'!$V$1,VLOOKUP('MTM - Calculation (London)'!Y10,'Plucrot +'!$A$2:$W$13,22,FALSE),IF($AH$16='Plucrot +'!$W$1,VLOOKUP('MTM - Calculation (London)'!Y10,'Plucrot +'!$A$2:$W$13,23,FALSE),)))))))))))))))))))))))</f>
        <v>0</v>
      </c>
      <c r="AE10" s="265">
        <f>IF(Z10=" ",0,IF($AH$17='Rais BK + -'!$B$1,VLOOKUP('MTM - Calculation (London)'!Y10,'Rais BK + -'!$A$2:$W$13,2,FALSE),IF($AH$17='Rais BK + -'!$C$1,VLOOKUP('MTM - Calculation (London)'!Y10,'Rais BK + -'!$A$2:$W$13,3,FALSE),IF($AH$17='Rais BK + -'!$D$1,VLOOKUP('MTM - Calculation (London)'!Y10,'Rais BK + -'!$A$2:$W$13,4,FALSE),IF($AH$17='Rais BK + -'!$E$1,VLOOKUP('MTM - Calculation (London)'!Y10,'Rais BK + -'!$A$2:$W$13,5,FALSE),IF($AH$17='Rais BK + -'!$F$1,VLOOKUP('MTM - Calculation (London)'!Y10,'Rais BK + -'!$A$2:$W$13,6,FALSE),IF($AH$17='Rais BK + -'!$G$1,VLOOKUP('MTM - Calculation (London)'!Y10,'Rais BK + -'!$A$2:$W$13,7,FALSE),IF($AH$17='Rais BK + -'!$H$1,VLOOKUP('MTM - Calculation (London)'!Y10,'Rais BK + -'!$A$2:$W$13,8,FALSE),IF($AH$17='Rais BK + -'!$I$1,VLOOKUP('MTM - Calculation (London)'!Y10,'Rais BK + -'!$A$2:$W$13,9,FALSE),IF($AH$17='Rais BK + -'!$J$1,VLOOKUP('MTM - Calculation (London)'!Y10,'Rais BK + -'!$A$2:$W$13,10,FALSE),IF($AH$17='Rais BK + -'!$K$1,VLOOKUP('MTM - Calculation (London)'!Y10,'Rais BK + -'!$A$2:$W$13,11,FALSE),IF($AH$17='Rais BK + -'!$L$1,VLOOKUP('MTM - Calculation (London)'!Y10,'Rais BK + -'!$A$2:$W$13,12,FALSE),IF($AH$17='Rais BK + -'!$M$1,VLOOKUP('MTM - Calculation (London)'!Y10,'Rais BK + -'!$A$2:$W$13,13,FALSE),IF($AH$17='Rais BK + -'!$N$1,VLOOKUP('MTM - Calculation (London)'!Y10,'Rais BK + -'!$A$2:$W$13,14,FALSE),IF($AH$17='Rais BK + -'!$O$1,VLOOKUP('MTM - Calculation (London)'!Y10,'Rais BK + -'!$A$2:$W$13,15,FALSE),IF($AH$17='Rais BK + -'!$P$1,VLOOKUP('MTM - Calculation (London)'!Y10,'Rais BK + -'!$A$2:$W$13,16,FALSE),IF($AH$17='Rais BK + -'!$Q$1,VLOOKUP('MTM - Calculation (London)'!Y10,'Rais BK + -'!$A$2:$W$13,17,FALSE),IF($AH$17='Rais BK + -'!$R$1,VLOOKUP('MTM - Calculation (London)'!Y10,'Rais BK + -'!$A$2:$W$13,18,FALSE),IF($AH$17='Rais BK + -'!$S$1,VLOOKUP('MTM - Calculation (London)'!Y10,'Rais BK + -'!$A$2:$W$13,19,FALSE),IF($AH$17='Rais BK + -'!$T$1,VLOOKUP('MTM - Calculation (London)'!Y10,'Rais BK + -'!$A$2:$W$13,20,FALSE),IF($AH$17='Rais BK + -'!$U$1,VLOOKUP('MTM - Calculation (London)'!Y10,'Rais BK + -'!$A$2:$W$13,21,FALSE),IF($AH$17='Rais BK + -'!$V$1,VLOOKUP('MTM - Calculation (London)'!Y10,'Rais BK + -'!$A$2:$W$13,22,FALSE),IF($AH$17='Rais BK + -'!$W$1,VLOOKUP('MTM - Calculation (London)'!Y10,'Rais BK + -'!$A$2:$W$13,23,FALSE),)))))))))))))))))))))))</f>
        <v>0</v>
      </c>
      <c r="AF10" s="263">
        <f t="shared" si="3"/>
        <v>0</v>
      </c>
      <c r="AG10" s="242">
        <f>IF(OR(Sheet1!C143="",Sheet1!C143=" "),0,Sheet1!C143)</f>
        <v>0</v>
      </c>
      <c r="AH10" s="266">
        <f t="shared" si="5"/>
        <v>0</v>
      </c>
      <c r="AI10" s="286"/>
      <c r="AJ10" s="287" t="s">
        <v>298</v>
      </c>
      <c r="AK10" s="288" t="str">
        <f>IF(OR(Sheet1!C163="",Sheet1!C163=" "),"",Sheet1!C163)</f>
        <v/>
      </c>
      <c r="AL10" s="248"/>
      <c r="AM10" s="282"/>
      <c r="AN10" s="282"/>
      <c r="AO10" s="278"/>
      <c r="AP10" s="268" t="s">
        <v>597</v>
      </c>
      <c r="AQ10" s="250" t="str">
        <f>IF($AQ$1="","",HLOOKUP($AQ$1,'Measurement Chart'!$A$1:$AG$14,ROW(),FALSE))</f>
        <v/>
      </c>
      <c r="AR10" s="242">
        <f>IF(OR(Sheet1!C304="",Sheet1!C304=" "),0,Sheet1!C304)</f>
        <v>0</v>
      </c>
      <c r="AS10" s="251">
        <f t="shared" si="4"/>
        <v>0</v>
      </c>
      <c r="AT10" s="252">
        <f>IFERROR(IF($AS$4='Front Length +'!$B$1,VLOOKUP(AP10,'Front Length +'!$A$2:$AO$14,2,FALSE),IF($AS$4='Front Length +'!$C$1,VLOOKUP(AP10,'Front Length +'!$A$2:$AO$14,3,FALSE),IF($AS$4='Front Length +'!$D$1,VLOOKUP(AP10,'Front Length +'!$A$2:$AO$14,4,FALSE),IF($AS$4='Front Length +'!$E$1,VLOOKUP(AP10,'Front Length +'!$A$2:$AO$14,5,FALSE),IF($AS$4='Front Length +'!$F$1,VLOOKUP(AP10,'Front Length +'!$A$2:$AO$14,6,FALSE),IF($AS$4='Front Length +'!$G$1,VLOOKUP(AP10,'Front Length +'!$A$2:$AO$14,7,FALSE),IF($AS$4='Front Length +'!$H$1,VLOOKUP(AP10,'Front Length +'!$A$2:$AO$14,8,FALSE),IF($AS$4='Front Length +'!$I$1,VLOOKUP(AP10,'Front Length +'!$A$2:$AO$14,9,FALSE),IF($AS$4='Front Length +'!$J$1,VLOOKUP(AP10,'Front Length +'!$A$2:$AO$14,10,FALSE),IF($AS$4='Front Length +'!$K$1,VLOOKUP(AP10,'Front Length +'!$A$2:$AO$14,11,FALSE),IF($AS$4='Front Length +'!$L$1,VLOOKUP(AP10,'Front Length +'!$A$2:$AO$14,12,FALSE),IF($AS$4='Front Length +'!$M$1,VLOOKUP(AP10,'Front Length +'!$A$2:$AO$14,13,FALSE),IF($AS$4='Front Length +'!$N$1,VLOOKUP(AP10,'Front Length +'!$A$2:$AO$14,14,FALSE),IF($AS$4='Front Length +'!$O$1,VLOOKUP(AP10,'Front Length +'!$A$2:$AO$14,15,FALSE),IF($AS$4='Front Length +'!$P$1,VLOOKUP(AP10,'Front Length +'!$A$2:$AO$14,16,FALSE),IF($AS$4='Front Length +'!$Q$1,VLOOKUP(AP10,'Front Length +'!$A$2:$AO$14,17,FALSE),IF($AS$4='Front Length +'!$R$1,VLOOKUP(AP10,'Front Length +'!$A$2:$AO$14,18,FALSE),IF($AS$4='Front Length +'!$S$1,VLOOKUP(AP10,'Front Length +'!$A$2:$AO$14,19,FALSE),IF($AS$4='Front Length +'!$T$1,VLOOKUP(AP10,'Front Length +'!$A$2:$AO$14,20,FALSE),IF($AS$4='Front Length +'!$U$1,VLOOKUP(AP10,'Front Length +'!$A$2:$AO$14,21,FALSE),IF($AS$4='Front Length +'!$V$1,VLOOKUP(AP10,'Front Length +'!$A$2:$AO$14,22,FALSE),IF($AS$4='Front Length +'!$W$1,VLOOKUP(AP10,'Front Length +'!$A$2:$AO$14,23,FALSE),IF($AS$4='Front Length +'!$X$1,VLOOKUP(AP10,'Front Length +'!$A$2:$AO$14,24,FALSE),IF($AS$4='Front Length +'!$Y$1,VLOOKUP(AP10,'Front Length +'!$A$2:$AO$14,25,FALSE),IF($AS$4='Front Length +'!$Z$1,VLOOKUP(AP10,'Front Length +'!$A$2:$AO$14,26,FALSE),IF($AS$4='Front Length +'!$AA$1,VLOOKUP(AP10,'Front Length +'!$A$2:$AO$14,27,FALSE),IF($AS$4='Front Length +'!$AB$1,VLOOKUP(AP10,'Front Length +'!$A$2:$AO$14,28,FALSE),IF($AS$4='Front Length +'!$AC$1,VLOOKUP(AP10,'Front Length +'!$A$2:$AO$14,29,FALSE),IF($AS$4='Front Length +'!$AD$1,VLOOKUP(AP10,'Front Length +'!$A$2:$AO$14,30,FALSE),IF($AS$4='Front Length +'!$AE$1,VLOOKUP(AP10,'Front Length +'!$A$2:$AO$14,31,FALSE),IF($AS$4='Front Length +'!$AF$1,VLOOKUP(AP10,'Front Length +'!$A$2:$AO$14,32,FALSE),IF($AS$4='Front Length +'!$AG$1,VLOOKUP(AP10,'Front Length +'!$A$2:$AO$14,33,FALSE),IF($AS$4='Front Length +'!$AH$1,VLOOKUP(AP10,'Front Length +'!$A$2:$AO$14,34,FALSE),IF($AS$4='Front Length +'!$AI$1,VLOOKUP(AP10,'Front Length +'!$A$2:$AO$14,35,FALSE),IF($AS$4='Front Length +'!$AJ$1,VLOOKUP(AP10,'Front Length +'!$A$2:$AO$14,36,FALSE),IF($AS$4='Front Length +'!$AK$1,VLOOKUP(AP10,'Front Length +'!$A$2:$AO$14,37,FALSE),IF($AS$4='Front Length +'!$AL$1,VLOOKUP(AP10,'Front Length +'!$A$2:$AO$14,38,FALSE),IF($AS$4='Front Length +'!$AM$1,VLOOKUP(AP10,'Front Length +'!$A$2:$AO$14,39,FALSE),IF($AS$4='Front Length +'!$AN$1,VLOOKUP(AP10,'Front Length +'!$A$2:$AO$14,40,FALSE),IF($AS$4='Front Length +'!$AO$1,VLOOKUP(AP10,'Front Length +'!$A$2:$AO$14,41,FALSE),)))))))))))))))))))))))))))))))))))))))),0)</f>
        <v>0</v>
      </c>
      <c r="AU10" s="252">
        <f>IFERROR(IF($AS$4='Front Length -'!$B$1,VLOOKUP(AP10,'Front Length -'!$A$2:$AO$14,2,FALSE),IF($AS$4='Front Length -'!$C$1,VLOOKUP(AP10,'Front Length -'!$A$2:$AO$14,3,FALSE),IF($AS$4='Front Length -'!$D$1,VLOOKUP(AP10,'Front Length -'!$A$2:$AO$14,4,FALSE),IF($AS$4='Front Length -'!$E$1,VLOOKUP(AP10,'Front Length -'!$A$2:$AO$14,5,FALSE),IF($AS$4='Front Length -'!$F$1,VLOOKUP(AP10,'Front Length -'!$A$2:$AO$14,6,FALSE),IF($AS$4='Front Length -'!$G$1,VLOOKUP(AP10,'Front Length -'!$A$2:$AO$14,7,FALSE),IF($AS$4='Front Length -'!$H$1,VLOOKUP(AP10,'Front Length -'!$A$2:$AO$14,8,FALSE),IF($AS$4='Front Length -'!$I$1,VLOOKUP(AP10,'Front Length -'!$A$2:$AO$14,9,FALSE),IF($AS$4='Front Length -'!$J$1,VLOOKUP(AP10,'Front Length -'!$A$2:$AO$14,10,FALSE),IF($AS$4='Front Length -'!$K$1,VLOOKUP(AP10,'Front Length -'!$A$2:$AO$14,11,FALSE),IF($AS$4='Front Length -'!$L$1,VLOOKUP(AP10,'Front Length -'!$A$2:$AO$14,12,FALSE),IF($AS$4='Front Length -'!$M$1,VLOOKUP(AP10,'Front Length -'!$A$2:$AO$14,13,FALSE),IF($AS$4='Front Length -'!$N$1,VLOOKUP(AP10,'Front Length -'!$A$2:$AO$14,14,FALSE),IF($AS$4='Front Length -'!$O$1,VLOOKUP(AP10,'Front Length -'!$A$2:$AO$14,15,FALSE),IF($AS$4='Front Length -'!$P$1,VLOOKUP(AP10,'Front Length -'!$A$2:$AO$14,16,FALSE),IF($AS$4='Front Length -'!$Q$1,VLOOKUP(AP10,'Front Length -'!$A$2:$AO$14,17,FALSE),IF($AS$4='Front Length -'!$R$1,VLOOKUP(AP10,'Front Length -'!$A$2:$AO$14,18,FALSE),IF($AS$4='Front Length -'!$S$1,VLOOKUP(AP10,'Front Length -'!$A$2:$AO$14,19,FALSE),IF($AS$4='Front Length -'!$T$1,VLOOKUP(AP10,'Front Length -'!$A$2:$AO$14,20,FALSE),IF($AS$4='Front Length -'!$U$1,VLOOKUP(AP10,'Front Length -'!$A$2:$AO$14,21,FALSE),IF($AS$4='Front Length -'!$V$1,VLOOKUP(AP10,'Front Length -'!$A$2:$AO$14,22,FALSE),IF($AS$4='Front Length -'!$W$1,VLOOKUP(AP10,'Front Length -'!$A$2:$AO$14,23,FALSE),IF($AS$4='Front Length -'!$X$1,VLOOKUP(AP10,'Front Length -'!$A$2:$AO$14,24,FALSE),IF($AS$4='Front Length -'!$Y$1,VLOOKUP(AP10,'Front Length -'!$A$2:$AO$14,25,FALSE),IF($AS$4='Front Length -'!$Z$1,VLOOKUP(AP10,'Front Length -'!$A$2:$AO$14,26,FALSE),IF($AS$4='Front Length -'!$AA$1,VLOOKUP(AP10,'Front Length -'!$A$2:$AO$14,27,FALSE),IF($AS$4='Front Length -'!$AB$1,VLOOKUP(AP10,'Front Length -'!$A$2:$AO$14,28,FALSE),IF($AS$4='Front Length -'!$AC$1,VLOOKUP(AP10,'Front Length -'!$A$2:$AO$14,29,FALSE),IF($AS$4='Front Length -'!$AD$1,VLOOKUP(AP10,'Front Length -'!$A$2:$AO$14,30,FALSE),IF($AS$4='Front Length -'!$AE$1,VLOOKUP(AP10,'Front Length -'!$A$2:$AO$14,31,FALSE),IF($AS$4='Front Length -'!$AF$1,VLOOKUP(AP10,'Front Length -'!$A$2:$AO$14,32,FALSE),IF($AS$4='Front Length -'!$AG$1,VLOOKUP(AP10,'Front Length -'!$A$2:$AO$14,33,FALSE),IF($AS$4='Front Length -'!$AH$1,VLOOKUP(AP10,'Front Length -'!$A$2:$AO$14,34,FALSE),IF($AS$4='Front Length -'!$AI$1,VLOOKUP(AP10,'Front Length -'!$A$2:$AO$14,35,FALSE),IF($AS$4='Front Length -'!$AJ$1,VLOOKUP(AP10,'Front Length -'!$A$2:$AO$14,36,FALSE),IF($AS$4='Front Length -'!$AK$1,VLOOKUP(AP10,'Front Length -'!$A$2:$AO$14,37,FALSE),IF($AS$4='Front Length -'!$AL$1,VLOOKUP(AP10,'Front Length -'!$A$2:$AO$14,38,FALSE),IF($AS$4='Front Length -'!$AM$1,VLOOKUP(AP10,'Front Length -'!$A$2:$AO$14,39,FALSE),IF($AS$4='Front Length -'!$AN$1,VLOOKUP(AP10,'Front Length -'!$A$2:$AO$14,40,FALSE),IF($AS$4='Front Length -'!$AO$1,VLOOKUP(AP10,'Front Length -'!$A$2:$AO$14,41,FALSE),)))))))))))))))))))))))))))))))))))))))),0)</f>
        <v>0</v>
      </c>
      <c r="AV10" s="253" t="str">
        <f t="shared" si="6"/>
        <v/>
      </c>
      <c r="AW10" s="234"/>
      <c r="AX10" s="402"/>
      <c r="AY10" s="402"/>
      <c r="AZ10" s="394"/>
      <c r="BA10" s="394"/>
      <c r="BB10" s="394"/>
      <c r="BC10" s="394"/>
      <c r="BD10" s="394"/>
      <c r="BE10" s="394"/>
      <c r="BF10" s="394"/>
      <c r="BG10" s="394"/>
      <c r="BH10" s="394"/>
      <c r="BI10" s="394"/>
      <c r="BJ10" s="394"/>
      <c r="BK10" s="394"/>
      <c r="BL10" s="394"/>
      <c r="BM10" s="394"/>
      <c r="BN10" s="394"/>
      <c r="BO10" s="394"/>
      <c r="BP10" s="394"/>
      <c r="BQ10" s="394"/>
      <c r="BR10" s="394"/>
      <c r="BS10" s="394"/>
    </row>
    <row r="11" spans="1:77" ht="42" customHeight="1" x14ac:dyDescent="0.25">
      <c r="A11" s="259">
        <v>10</v>
      </c>
      <c r="B11" s="260" t="str">
        <f>'US MTM - Calculation (Regular)'!B11</f>
        <v>10LAPK</v>
      </c>
      <c r="C11" s="261">
        <f>IF($C$1="","",HLOOKUP($C$1,'JKT London Fit - R'!$A$2:$AB$17,ROW(),FALSE))</f>
        <v>3.5</v>
      </c>
      <c r="D11" s="262">
        <f>IF(C11=" ",0,IF($S$17='AH 34 A+'!$B$1,VLOOKUP('MTM - Calculation (London)'!B11,'AH 34 A+'!$A$2:$G$16,2,FALSE),IF($S$17='AH 34 A+'!$C$1,VLOOKUP('MTM - Calculation (London)'!B11,'AH 34 A+'!$A$2:$G$16,3,FALSE),IF($S$17='AH 34 A+'!$D$1,VLOOKUP('MTM - Calculation (London)'!B11,'AH 34 A+'!$A$2:$G$16,4,FALSE),IF($S$17='AH 34 A+'!$E$1,VLOOKUP('MTM - Calculation (London)'!B11,'AH 34 A+'!$A$2:$G$16,5,FALSE),IF($S$17='AH 34 A+'!$F$1,VLOOKUP('MTM - Calculation (London)'!B11,'AH 34 A+'!$A$2:$G$16,6,FALSE),IF($S$17='AH 34 A+'!$G$1,VLOOKUP('MTM - Calculation (London)'!B11,'AH 34 A+'!$A$2:$G$16,7,FALSE),)))))))</f>
        <v>0</v>
      </c>
      <c r="E11" s="262">
        <f>IF(C11=" ",0,IF($S$18='Erect +'!$B$1,VLOOKUP('MTM - Calculation (London)'!B11,'Erect +'!$A$2:$D$16,2,FALSE),IF($S$18='Erect +'!$C$1,VLOOKUP('MTM - Calculation (London)'!B11,'Erect +'!$A$2:$D$16,3,FALSE),IF($S$18='Erect +'!$D$1,VLOOKUP('MTM - Calculation (London)'!B11,'Erect +'!$A$2:$D$16,4,FALSE),))))</f>
        <v>0</v>
      </c>
      <c r="F11" s="262">
        <f>IF(C11=" ",0,IF($S$19='Full Chest'!$B$1,VLOOKUP('MTM - Calculation (London)'!B11,'Full Chest'!$A$2:$F$16,2,FALSE),IF($S$19='Full Chest'!$C$1,VLOOKUP('MTM - Calculation (London)'!B11,'Full Chest'!$A$2:$F$16,3,FALSE),IF($S$19='Full Chest'!$D$1,VLOOKUP('MTM - Calculation (London)'!B11,'Full Chest'!$A$2:$F$16,4,FALSE),))))</f>
        <v>0</v>
      </c>
      <c r="G11" s="262">
        <f>IF(C11=" ",0,IF($S$20='Head For +'!$B$1,VLOOKUP('MTM - Calculation (London)'!B11,'Head For +'!$A$2:$E$16,2,FALSE),IF($S$20='Head For +'!$C$1,VLOOKUP('MTM - Calculation (London)'!B11,'Head For +'!$A$2:$E$16,3,FALSE),IF($S$20='Head For +'!$D$1,VLOOKUP('MTM - Calculation (London)'!B11,'Head For +'!$A$2:$E$16,4,FALSE),IF($S$20='Head For +'!$E$1,VLOOKUP('MTM - Calculation (London)'!B11,'Head For +'!$A$2:$E$16,5,FALSE),)))))</f>
        <v>0</v>
      </c>
      <c r="H11" s="262" t="b">
        <f>IF(C11=" ",0,IF($S$21='LOW-CLR +'!$B$1,VLOOKUP('MTM - Calculation (London)'!B11,'LOW-CLR +'!$A$2:$H$16,2,FALSE),IF($S$21='LOW-CLR +'!$C$1,VLOOKUP('MTM - Calculation (London)'!B11,'LOW-CLR +'!$A$2:$H$16,3,FALSE),IF($S$21='LOW-CLR +'!$D$1,VLOOKUP('MTM - Calculation (London)'!B11,'LOW-CLR +'!$A$2:$H$16,4,FALSE),IF($S$21='LOW-CLR +'!$E$1,VLOOKUP('MTM - Calculation (London)'!B11,'LOW-CLR +'!$A$2:$H$16,5,FALSE),IF($S$21='LOW-CLR +'!$F$1,VLOOKUP('MTM - Calculation (London)'!B11,'LOW-CLR +'!$A$2:$H$16,6,FALSE),IF($S$21='LOW-CLR +'!$G$1,VLOOKUP('MTM - Calculation (London)'!B11,'LOW-CLR +'!$A$2:$H$16,7,FALSE))))))))</f>
        <v>0</v>
      </c>
      <c r="I11" s="262">
        <f>IF(C11=" ",0,IF($S$22='P+AH+1 2'!$B$1,VLOOKUP('MTM - Calculation (London)'!B11,'P+AH+1 2'!$A$2:$D$16,2,FALSE),IF($S$22='P+AH+1 2'!$C$1,VLOOKUP('MTM - Calculation (London)'!B11,'P+AH+1 2'!$A$2:$D$16,3,FALSE),IF($S$22='P+AH+1 2'!$D$1,VLOOKUP('MTM - Calculation (London)'!B11,'P+AH+1 2'!$A$2:$D$16,4,FALSE),))))</f>
        <v>0</v>
      </c>
      <c r="J11" s="262"/>
      <c r="K11" s="263">
        <f t="shared" si="0"/>
        <v>3.5</v>
      </c>
      <c r="L11" s="242">
        <f>IF(Sheet1!E107="",0,Sheet1!E107)</f>
        <v>3.25</v>
      </c>
      <c r="M11" s="264">
        <f t="shared" si="1"/>
        <v>-0.25</v>
      </c>
      <c r="N11" s="265">
        <f>IF($M$8='12 Back'!$B$1,VLOOKUP('MTM - Calculation (London)'!B11,'12 Back'!$A$2:$BG$16,2,FALSE),IF($M$8='12 Back'!$C$1,VLOOKUP('MTM - Calculation (London)'!B11,'12 Back'!$A$2:$BG$16,3,FALSE),IF($M$8='12 Back'!$D$1,VLOOKUP('MTM - Calculation (London)'!B11,'12 Back'!$A$2:$BG$16,4,FALSE),IF($M$8='12 Back'!$E$1,VLOOKUP('MTM - Calculation (London)'!B11,'12 Back'!$A$2:$BG$16,5,FALSE),IF($M$8='12 Back'!$F$1,VLOOKUP('MTM - Calculation (London)'!B11,'12 Back'!$A$2:$BG$16,6,FALSE),IF($M$8='12 Back'!$G$1,VLOOKUP('MTM - Calculation (London)'!B11,'12 Back'!$A$2:$BG$16,7,FALSE),IF($M$8='12 Back'!$H$1,VLOOKUP('MTM - Calculation (London)'!B11,'12 Back'!$A$2:$BG$16,8,FALSE),IF($M$8='12 Back'!$I$1,VLOOKUP('MTM - Calculation (London)'!B11,'12 Back'!$A$2:$BG$16,9,FALSE),IF($M$8='12 Back'!$J$1,VLOOKUP('MTM - Calculation (London)'!B11,'12 Back'!$A$2:$BG$16,10,FALSE),IF($M$8='12 Back'!$K$1,VLOOKUP('MTM - Calculation (London)'!B11,'12 Back'!$A$2:$BG$16,11,FALSE),IF($M$8='12 Back'!$L$1,VLOOKUP('MTM - Calculation (London)'!B11,'12 Back'!$A$2:$BG$16,12,FALSE),IF($M$8='12 Back'!$M$1,VLOOKUP('MTM - Calculation (London)'!B11,'12 Back'!$A$2:$BG$16,13,FALSE),IF($M$8='12 Back'!$N$1,VLOOKUP('MTM - Calculation (London)'!B11,'12 Back'!$A$2:$BG$16,14,FALSE),IF($M$8='12 Back'!$O$1,VLOOKUP('MTM - Calculation (London)'!B11,'12 Back'!$A$2:$BG$16,15,FALSE),IF($M$8='12 Back'!$P$1,VLOOKUP('MTM - Calculation (London)'!B11,'12 Back'!$A$2:$BG$16,16,FALSE),IF($M$8='12 Back'!$Q$1,VLOOKUP('MTM - Calculation (London)'!B11,'12 Back'!$A$2:$BG$16,17,FALSE),IF($M$8='12 Back'!$R$1,VLOOKUP('MTM - Calculation (London)'!B11,'12 Back'!$A$2:$BG$16,18,FALSE),IF($M$8='12 Back'!$S$1,VLOOKUP('MTM - Calculation (London)'!B11,'12 Back'!$A$2:$BG$16,19,FALSE),IF($M$8='12 Back'!$T$1,VLOOKUP('MTM - Calculation (London)'!B11,'12 Back'!$A$2:$BG$16,20,FALSE),IF($M$8='12 Back'!$U$1,VLOOKUP('MTM - Calculation (London)'!B11,'12 Back'!$A$2:$BG$16,21,FALSE),IF($M$8='12 Back'!$V$1,VLOOKUP('MTM - Calculation (London)'!B11,'12 Back'!$A$2:$BG$16,22,FALSE),IF($M$8='12 Back'!$W$1,VLOOKUP('MTM - Calculation (London)'!B11,'12 Back'!$A$2:$BG$16,23,FALSE),IF($M$8='12 Back'!$X$1,VLOOKUP('MTM - Calculation (London)'!B11,'12 Back'!$A$2:$BG$16,24,FALSE),IF($M$8='12 Back'!$Y$1,VLOOKUP('MTM - Calculation (London)'!B11,'12 Back'!$A$2:$BG$16,25,FALSE),IF($M$8='12 Back'!$Z$1,VLOOKUP('MTM - Calculation (London)'!B11,'12 Back'!$A$2:$BG$16,26,FALSE),IF($M$8='12 Back'!$AA$1,VLOOKUP('MTM - Calculation (London)'!B11,'12 Back'!$A$2:$BG$16,27,FALSE),IF($M$8='12 Back'!$AB$1,VLOOKUP('MTM - Calculation (London)'!B11,'12 Back'!$A$2:$BG$16,28,FALSE),IF($M$8='12 Back'!$AC$1,VLOOKUP('MTM - Calculation (London)'!B11,'12 Back'!$A$2:$BG$16,29,FALSE),IF($M$8='12 Back'!$AD$1,VLOOKUP('MTM - Calculation (London)'!B11,'12 Back'!$A$2:$BG$16,30,FALSE),IF($M$8='12 Back'!$AE$1,VLOOKUP('MTM - Calculation (London)'!B11,'12 Back'!$A$2:$BG$16,31,FALSE),IF($M$8='12 Back'!$AF$1,VLOOKUP('MTM - Calculation (London)'!B11,'12 Back'!$A$2:$BG$16,32,FALSE),IF($M$8='12 Back'!$AG$1,VLOOKUP('MTM - Calculation (London)'!B11,'12 Back'!$A$2:$BG$16,33,FALSE),IF($M$8='12 Back'!$AH$1,VLOOKUP('MTM - Calculation (London)'!B11,'12 Back'!$A$2:$BG$16,34,FALSE),IF($M$8='12 Back'!$AI$1,VLOOKUP('MTM - Calculation (London)'!B11,'12 Back'!$A$2:$BG$16,35,FALSE),IF($M$8='12 Back'!$AJ$1,VLOOKUP('MTM - Calculation (London)'!B11,'12 Back'!$A$2:$BG$16,36,FALSE),IF($M$8='12 Back'!$AK$1,VLOOKUP('MTM - Calculation (London)'!B11,'12 Back'!$A$2:$BG$16,37,FALSE),IF($M$8='12 Back'!$AL$1,VLOOKUP('MTM - Calculation (London)'!B11,'12 Back'!$A$2:$BG$16,38,FALSE),IF($M$8='12 Back'!$AM$1,VLOOKUP('MTM - Calculation (London)'!B11,'12 Back'!$A$2:$BG$16,39,FALSE),IF($M$8='12 Back'!$AN$1,VLOOKUP('MTM - Calculation (London)'!B11,'12 Back'!$A$2:$BG$16,40,FALSE),IF($M$8='12 Back'!$AO$1,VLOOKUP('MTM - Calculation (London)'!B11,'12 Back'!$A$2:$BG$16,41,FALSE),IF($M$8='12 Back'!$AP$1,VLOOKUP('MTM - Calculation (London)'!B11,'12 Back'!$A$2:$BG$16,42,FALSE),IF($M$8='12 Back'!$AQ$1,VLOOKUP('MTM - Calculation (London)'!B11,'12 Back'!$A$2:$BG$16,43,FALSE),IF($M$8='12 Back'!$AR$1,VLOOKUP('MTM - Calculation (London)'!B11,'12 Back'!$A$2:$BG$16,44,FALSE),IF($M$8='12 Back'!$AS$1,VLOOKUP('MTM - Calculation (London)'!B11,'12 Back'!$A$2:$BG$16,45,FALSE),IF($M$8='12 Back'!$AT$1,VLOOKUP('MTM - Calculation (London)'!B11,'12 Back'!$A$2:$BG$16,46,FALSE),IF($M$8='12 Back'!$AU$1,VLOOKUP('MTM - Calculation (London)'!B11,'12 Back'!$A$2:$BG$16,47,FALSE),IF($M$8='12 Back'!$AV$1,VLOOKUP('MTM - Calculation (London)'!B11,'12 Back'!$A$2:$BG$16,48,FALSE),IF($M$8='12 Back'!$AW$1,VLOOKUP('MTM - Calculation (London)'!B11,'12 Back'!$A$2:$BG$16,49,FALSE),IF($M$8='12 Back'!$AX$1,VLOOKUP('MTM - Calculation (London)'!B11,'12 Back'!$A$2:$BG$16,50,FALSE),IF($M$8='12 Back'!$AY$1,VLOOKUP('MTM - Calculation (London)'!B11,'12 Back'!$A$2:$BG$16,51,FALSE),IF($M$8='12 Back'!$AZ$1,VLOOKUP('MTM - Calculation (London)'!B11,'12 Back'!$A$2:$BG$16,52,FALSE),IF($M$8='12 Back'!$BA$1,VLOOKUP('MTM - Calculation (London)'!B11,'12 Back'!$A$2:$BG$16,53,FALSE),IF($M$8='12 Back'!$BB$1,VLOOKUP('MTM - Calculation (London)'!B11,'12 Back'!$A$2:$BG$16,54,FALSE),IF($M$8='12 Back'!$BC$1,VLOOKUP('MTM - Calculation (London)'!B11,'12 Back'!$A$2:$BG$16,55,FALSE),IF($M$8='12 Back'!$BD$1,VLOOKUP('MTM - Calculation (London)'!B11,'12 Back'!$A$2:$BG$16,56,FALSE),IF($M$8='12 Back'!$BE$1,VLOOKUP('MTM - Calculation (London)'!B11,'12 Back'!$A$2:$BG$16,57,FALSE),IF($M$8='12 Back'!$BF$1,VLOOKUP('MTM - Calculation (London)'!B11,'12 Back'!$A$2:$BG$16,58,FALSE),IF($M$8='12 Back'!$BG$1,VLOOKUP('MTM - Calculation (London)'!B11,'12 Back'!$A$2:$BG$16,59,FALSE),))))))))))))))))))))))))))))))))))))))))))))))))))))))))))</f>
        <v>0</v>
      </c>
      <c r="O11" s="265">
        <f>IF($M$3='Half Grith'!$B$1,VLOOKUP('MTM - Calculation (London)'!B11,'Half Grith'!$A$2:$BN$16,2,FALSE),IF($M$3='Half Grith'!$C$1,VLOOKUP('MTM - Calculation (London)'!B11,'Half Grith'!$A$2:$BN$16,3,FALSE),IF($M$3='Half Grith'!$D$1,VLOOKUP('MTM - Calculation (London)'!B11,'Half Grith'!$A$2:$BN$16,4,FALSE),IF($M$3='Half Grith'!$E$1,VLOOKUP('MTM - Calculation (London)'!B11,'Half Grith'!$A$2:$BN$16,5,FALSE),IF($M$3='Half Grith'!$F$1,VLOOKUP('MTM - Calculation (London)'!B11,'Half Grith'!$A$2:$BN$16,6,FALSE),IF($M$3='Half Grith'!$G$1,VLOOKUP('MTM - Calculation (London)'!B11,'Half Grith'!$A$2:$BN$16,7,FALSE),IF($M$3='Half Grith'!$H$1,VLOOKUP('MTM - Calculation (London)'!B11,'Half Grith'!$A$2:$BN$16,8,FALSE),IF($M$3='Half Grith'!$I$1,VLOOKUP('MTM - Calculation (London)'!B11,'Half Grith'!$A$2:$BN$16,9,FALSE),IF($M$3='Half Grith'!$J$1,VLOOKUP('MTM - Calculation (London)'!B11,'Half Grith'!$A$2:$BN$16,10,FALSE),IF($M$3='Half Grith'!$K$1,VLOOKUP('MTM - Calculation (London)'!B11,'Half Grith'!$A$2:$BN$16,11,FALSE),IF($M$3='Half Grith'!$L$1,VLOOKUP('MTM - Calculation (London)'!B11,'Half Grith'!$A$2:$BN$16,12,FALSE),IF($M$3='Half Grith'!$M$1,VLOOKUP('MTM - Calculation (London)'!B11,'Half Grith'!$A$2:$BN$16,13,FALSE),IF($M$3='Half Grith'!$N$1,VLOOKUP('MTM - Calculation (London)'!B11,'Half Grith'!$A$2:$BN$16,14,FALSE),IF($M$3='Half Grith'!$O$1,VLOOKUP('MTM - Calculation (London)'!B11,'Half Grith'!$A$2:$BN$16,15,FALSE),IF($M$3='Half Grith'!$P$1,VLOOKUP('MTM - Calculation (London)'!B11,'Half Grith'!$A$2:$BN$16,16,FALSE),IF($M$3='Half Grith'!$Q$1,VLOOKUP('MTM - Calculation (London)'!B11,'Half Grith'!$A$2:$BN$16,17,FALSE),IF($M$3='Half Grith'!$R$1,VLOOKUP('MTM - Calculation (London)'!B11,'Half Grith'!$A$2:$BN$16,18,FALSE),IF($M$3='Half Grith'!$S$1,VLOOKUP('MTM - Calculation (London)'!B11,'Half Grith'!$A$2:$BN$16,19,FALSE),IF($M$3='Half Grith'!$T$1,VLOOKUP('MTM - Calculation (London)'!B11,'Half Grith'!$A$2:$BN$16,20,FALSE),IF($M$3='Half Grith'!$U$1,VLOOKUP('MTM - Calculation (London)'!B11,'Half Grith'!$A$2:$BN$16,21,FALSE),IF($M$3='Half Grith'!$V$1,VLOOKUP('MTM - Calculation (London)'!B11,'Half Grith'!$A$2:$BN$16,22,FALSE),IF($M$3='Half Grith'!$W$1,VLOOKUP('MTM - Calculation (London)'!B11,'Half Grith'!$A$2:$BN$16,23,FALSE),IF($M$3='Half Grith'!$X$1,VLOOKUP('MTM - Calculation (London)'!B11,'Half Grith'!$A$2:$BN$16,24,FALSE),IF($M$3='Half Grith'!$Y$1,VLOOKUP('MTM - Calculation (London)'!B11,'Half Grith'!$A$2:$BN$16,25,FALSE),IF($M$3='Half Grith'!$Z$1,VLOOKUP('MTM - Calculation (London)'!B11,'Half Grith'!$A$2:$BN$16,26,FALSE),IF($M$3='Half Grith'!$AA$1,VLOOKUP('MTM - Calculation (London)'!B11,'Half Grith'!$A$2:$BN$16,27,FALSE),IF($M$3='Half Grith'!$AB$1,VLOOKUP('MTM - Calculation (London)'!B11,'Half Grith'!$A$2:$BN$16,28,FALSE),IF($M$3='Half Grith'!$AC$1,VLOOKUP('MTM - Calculation (London)'!B11,'Half Grith'!$A$2:$BN$16,29,FALSE),IF($M$3='Half Grith'!$AD$1,VLOOKUP('MTM - Calculation (London)'!B11,'Half Grith'!$A$2:$BN$16,30,FALSE),IF($M$3='Half Grith'!$AE$1,VLOOKUP('MTM - Calculation (London)'!B11,'Half Grith'!$A$2:$BN$16,31,FALSE),IF($M$3='Half Grith'!$AF$1,VLOOKUP('MTM - Calculation (London)'!B11,'Half Grith'!$A$2:$BN$16,32,FALSE),IF($M$3='Half Grith'!$AG$1,VLOOKUP('MTM - Calculation (London)'!B11,'Half Grith'!$A$2:$BN$16,33,FALSE),IF($M$3='Half Grith'!$AH$1,VLOOKUP('MTM - Calculation (London)'!B11,'Half Grith'!$A$2:$BN$16,34,FALSE),IF($M$3='Half Grith'!$AI$1,VLOOKUP('MTM - Calculation (London)'!B11,'Half Grith'!$A$2:$BN$16,35,FALSE),IF($M$3='Half Grith'!$AJ$1,VLOOKUP('MTM - Calculation (London)'!B11,'Half Grith'!$A$2:$BN$16,36,FALSE),IF($M$3='Half Grith'!$AK$1,VLOOKUP('MTM - Calculation (London)'!B11,'Half Grith'!$A$2:$BN$16,37,FALSE),IF($M$3='Half Grith'!$AL$1,VLOOKUP('MTM - Calculation (London)'!B11,'Half Grith'!$A$2:$BN$16,38,FALSE),IF($M$3='Half Grith'!$AM$1,VLOOKUP('MTM - Calculation (London)'!B11,'Half Grith'!$A$2:$BN$16,39,FALSE),IF($M$3='Half Grith'!$AN$1,VLOOKUP('MTM - Calculation (London)'!B11,'Half Grith'!$A$2:$BN$16,40,FALSE),IF($M$3='Half Grith'!$AO$1,VLOOKUP('MTM - Calculation (London)'!B11,'Half Grith'!$A$2:$BN$16,41,FALSE),IF($M$3='Half Grith'!$AP$1,VLOOKUP('MTM - Calculation (London)'!B11,'Half Grith'!$A$2:$BN$16,42,FALSE),IF($M$3='Half Grith'!$AQ$1,VLOOKUP('MTM - Calculation (London)'!B11,'Half Grith'!$A$2:$BN$16,43,FALSE),IF($M$3='Half Grith'!$AR$1,VLOOKUP('MTM - Calculation (London)'!B11,'Half Grith'!$A$2:$BN$16,44,FALSE),IF($M$3='Half Grith'!$AS$1,VLOOKUP('MTM - Calculation (London)'!B11,'Half Grith'!$A$2:$BN$16,45,FALSE),IF($M$3='Half Grith'!$AT$1,VLOOKUP('MTM - Calculation (London)'!B11,'Half Grith'!$A$2:$BN$16,46,FALSE),IF($M$3='Half Grith'!$AU$1,VLOOKUP('MTM - Calculation (London)'!B11,'Half Grith'!$A$2:$BN$16,47,FALSE),IF($M$3='Half Grith'!$AV$1,VLOOKUP('MTM - Calculation (London)'!B11,'Half Grith'!$A$2:$BN$16,48,FALSE),IF($M$3='Half Grith'!$AW$1,VLOOKUP('MTM - Calculation (London)'!B11,'Half Grith'!$A$2:$BN$16,49,FALSE),IF($M$3='Half Grith'!$AX$1,VLOOKUP('MTM - Calculation (London)'!B11,'Half Grith'!$A$2:$BN$16,50,FALSE),IF($M$3='Half Grith'!$AY$1,VLOOKUP('MTM - Calculation (London)'!B11,'Half Grith'!$A$2:$BN$16,51,FALSE),IF($M$3='Half Grith'!$AZ$1,VLOOKUP('MTM - Calculation (London)'!B11,'Half Grith'!$A$2:$BN$16,52,FALSE),IF($M$3='Half Grith'!$BA$1,VLOOKUP('MTM - Calculation (London)'!B11,'Half Grith'!$A$2:$BN$16,53,FALSE),IF($M$3='Half Grith'!$BB$1,VLOOKUP('MTM - Calculation (London)'!B11,'Half Grith'!$A$2:$BN$16,54,FALSE),IF($M$3='Half Grith'!$BC$1,VLOOKUP('MTM - Calculation (London)'!B11,'Half Grith'!$A$2:$BN$16,55,FALSE),IF($M$3='Half Grith'!$BD$1,VLOOKUP('MTM - Calculation (London)'!B11,'Half Grith'!$A$2:$BN$16,56,FALSE),IF($M$3='Half Grith'!$BE$1,VLOOKUP('MTM - Calculation (London)'!B11,'Half Grith'!$A$2:$BN$16,57,FALSE),IF($M$3='Half Grith'!$BF$1,VLOOKUP('MTM - Calculation (London)'!B11,'Half Grith'!$A$2:$BN$16,58,FALSE),IF($M$3='Half Grith'!$BG$1,VLOOKUP('MTM - Calculation (London)'!B11,'Half Grith'!$A$2:$BN$16,59,FALSE),IF($M$3='Half Grith'!$BH$1,VLOOKUP('MTM - Calculation (London)'!B11,'Half Grith'!$A$2:$BN$16,60,FALSE),IF($M$3='Half Grith'!$BI$1,VLOOKUP('MTM - Calculation (London)'!B11,'Half Grith'!$A$2:$BN$16,61,FALSE),IF($M$3='Half Grith'!$BJ$1,VLOOKUP('MTM - Calculation (London)'!B11,'Half Grith'!$A$2:$BN$16,62,FALSE),IF($M$3='Half Grith'!$BK$1,VLOOKUP('MTM - Calculation (London)'!B11,'Half Grith'!$A$2:$BN$16,63,FALSE),IF($M$3='Half Grith'!$BL$1,VLOOKUP('MTM - Calculation (London)'!B11,'Half Grith'!$A$2:$BN$16,64,FALSE),IF($M$3='Half Grith'!$BM$1,VLOOKUP('MTM - Calculation (London)'!B11,'Half Grith'!$A$2:$BN$16,65,FALSE),))))))))))))))))))))))))))))))))))))))))))))))))))))))))))))))))</f>
        <v>0</v>
      </c>
      <c r="P11" s="265">
        <f>IF($M$4=SEAT!$B$1,VLOOKUP('MTM - Calculation (London)'!B11,SEAT!$A$2:$AY$16,2,FALSE),IF($M$4=SEAT!$C$1,VLOOKUP('MTM - Calculation (London)'!B11,SEAT!$A$2:$AY$16,3,FALSE),IF($M$4=SEAT!$D$1,VLOOKUP('MTM - Calculation (London)'!B11,SEAT!$A$2:$AY$16,4,FALSE),IF($M$4=SEAT!$E$1,VLOOKUP('MTM - Calculation (London)'!B11,SEAT!$A$2:$AY$16,5,FALSE),IF($M$4=SEAT!$F$1,VLOOKUP('MTM - Calculation (London)'!B11,SEAT!$A$2:$AY$16,6,FALSE),IF($M$4=SEAT!$G$1,VLOOKUP('MTM - Calculation (London)'!B11,SEAT!$A$2:$AY$16,7,FALSE),IF($M$4=SEAT!$H$1,VLOOKUP('MTM - Calculation (London)'!B11,SEAT!$A$2:$AY$16,8,FALSE),IF($M$4=SEAT!$I$1,VLOOKUP('MTM - Calculation (London)'!B11,SEAT!$A$2:$AY$16,9,FALSE),IF($M$4=SEAT!$J$1,VLOOKUP('MTM - Calculation (London)'!B11,SEAT!$A$2:$AY$16,10,FALSE),IF($M$4=SEAT!$K$1,VLOOKUP('MTM - Calculation (London)'!B11,SEAT!$A$2:$AY$16,11,FALSE),IF($M$4=SEAT!$L$1,VLOOKUP('MTM - Calculation (London)'!B11,SEAT!$A$2:$AY$16,12,FALSE),IF($M$4=SEAT!$M$1,VLOOKUP('MTM - Calculation (London)'!B11,SEAT!$A$2:$AY$16,13,FALSE),IF($M$4=SEAT!$N$1,VLOOKUP('MTM - Calculation (London)'!B11,SEAT!$A$2:$AY$16,14,FALSE),IF($M$4=SEAT!$O$1,VLOOKUP('MTM - Calculation (London)'!B11,SEAT!$A$2:$AY$16,15,FALSE),IF($M$4=SEAT!$P$1,VLOOKUP('MTM - Calculation (London)'!B11,SEAT!$A$2:$AY$16,16,FALSE),IF($M$4=SEAT!$Q$1,VLOOKUP('MTM - Calculation (London)'!B11,SEAT!$A$2:$AY$16,17,FALSE),IF($M$4=SEAT!$R$1,VLOOKUP('MTM - Calculation (London)'!B11,SEAT!$A$2:$AY$16,18,FALSE),IF($M$4=SEAT!$S$1,VLOOKUP('MTM - Calculation (London)'!B11,SEAT!$A$2:$AY$16,19,FALSE),IF($M$4=SEAT!$T$1,VLOOKUP('MTM - Calculation (London)'!B11,SEAT!$A$2:$AY$16,20,FALSE),IF($M$4=SEAT!$U$1,VLOOKUP('MTM - Calculation (London)'!B11,SEAT!$A$2:$AY$16,21,FALSE),IF($M$4=SEAT!$V$1,VLOOKUP('MTM - Calculation (London)'!B11,SEAT!$A$2:$AY$16,22,FALSE),IF($M$4=SEAT!$W$1,VLOOKUP('MTM - Calculation (London)'!B11,SEAT!$A$2:$AY$16,23,FALSE),IF($M$4=SEAT!$X$1,VLOOKUP('MTM - Calculation (London)'!B11,SEAT!$A$2:$AY$16,24,FALSE),IF($M$4=SEAT!$Y$1,VLOOKUP('MTM - Calculation (London)'!B11,SEAT!$A$2:$AY$16,25,FALSE),IF($M$4=SEAT!$Z$1,VLOOKUP('MTM - Calculation (London)'!B11,SEAT!$A$2:$AY$16,26,FALSE),IF($M$4=SEAT!$AA$1,VLOOKUP('MTM - Calculation (London)'!B11,SEAT!$A$2:$AY$16,27,FALSE),IF($M$4=SEAT!$AB$1,VLOOKUP('MTM - Calculation (London)'!B11,SEAT!$A$2:$AY$16,28,FALSE),IF($M$4=SEAT!$AC$1,VLOOKUP('MTM - Calculation (London)'!B11,SEAT!$A$2:$AY$16,29,FALSE),IF($M$4=SEAT!$AD$1,VLOOKUP('MTM - Calculation (London)'!B11,SEAT!$A$2:$AY$16,30,FALSE),IF($M$4=SEAT!$AE$1,VLOOKUP('MTM - Calculation (London)'!B11,SEAT!$A$2:$AY$16,31,FALSE),IF($M$4=SEAT!$AF$1,VLOOKUP('MTM - Calculation (London)'!B11,SEAT!$A$2:$AY$16,32,FALSE),IF($M$4=SEAT!$AG$1,VLOOKUP('MTM - Calculation (London)'!B11,SEAT!$A$2:$AY$16,33,FALSE),IF($M$4=SEAT!$AH$1,VLOOKUP('MTM - Calculation (London)'!B11,SEAT!$A$2:$AY$16,34,FALSE),IF($M$4=SEAT!$AI$1,VLOOKUP('MTM - Calculation (London)'!B11,SEAT!$A$2:$AY$16,35,FALSE),IF($M$4=SEAT!$AJ$1,VLOOKUP('MTM - Calculation (London)'!B11,SEAT!$A$2:$AY$16,36,FALSE),IF($M$4=SEAT!$AK$1,VLOOKUP('MTM - Calculation (London)'!B11,SEAT!$A$2:$AY$16,37,FALSE),IF($M$4=SEAT!$AL$1,VLOOKUP('MTM - Calculation (London)'!B11,SEAT!$A$2:$AY$16,38,FALSE),IF($M$4=SEAT!$AM$1,VLOOKUP('MTM - Calculation (London)'!B11,SEAT!$A$2:$AY$16,39,FALSE),IF($M$4=SEAT!$AN$1,VLOOKUP('MTM - Calculation (London)'!B11,SEAT!$A$2:$AY$16,40,FALSE),IF($M$4=SEAT!$AO$1,VLOOKUP('MTM - Calculation (London)'!B11,SEAT!$A$2:$AY$16,41,FALSE),IF($M$4=SEAT!$AP$1,VLOOKUP('MTM - Calculation (London)'!B11,SEAT!$A$2:$AY$16,42,FALSE),IF($M$4=SEAT!$AQ$1,VLOOKUP('MTM - Calculation (London)'!B11,SEAT!$A$2:$AY$16,43,FALSE),IF($M$4=SEAT!$AR$1,VLOOKUP('MTM - Calculation (London)'!B11,SEAT!$A$2:$AY$16,44,FALSE),IF($M$4=SEAT!$AS$1,VLOOKUP('MTM - Calculation (London)'!B11,SEAT!$A$2:$AY$16,45,FALSE),IF($M$4=SEAT!$AT$1,VLOOKUP('MTM - Calculation (London)'!B11,SEAT!$A$2:$AY$16,46,FALSE),IF($M$4=SEAT!$AU$1,VLOOKUP('MTM - Calculation (London)'!B11,SEAT!$A$2:$AY$16,47,FALSE),IF($M$4=SEAT!$AV$1,VLOOKUP('MTM - Calculation (London)'!B11,SEAT!$A$2:$AY$16,48,FALSE),IF($M$4=SEAT!$AW$1,VLOOKUP('MTM - Calculation (London)'!B11,SEAT!$A$2:$AY$16,49,FALSE),IF($M$4=SEAT!$AX$1,VLOOKUP('MTM - Calculation (London)'!B11,SEAT!$A$2:$AY$16,50,FALSE),IF($M$4=SEAT!$AY$1,VLOOKUP('MTM - Calculation (London)'!B11,SEAT!$A$2:$AY$16,51,FALSE),))))))))))))))))))))))))))))))))))))))))))))))))))</f>
        <v>0</v>
      </c>
      <c r="Q11" s="265">
        <f>IF($M$5='4LEN'!$B$1,VLOOKUP('MTM - Calculation (London)'!B11,'4LEN'!$A$2:$BM$16,2,FALSE),IF($M$5='4LEN'!$C$1,VLOOKUP('MTM - Calculation (London)'!B11,'4LEN'!$A$2:$BM$16,3,FALSE),IF($M$5='4LEN'!$D$1,VLOOKUP('MTM - Calculation (London)'!B11,'4LEN'!$A$2:$BM$16,4,FALSE),IF($M$5='4LEN'!$E$1,VLOOKUP('MTM - Calculation (London)'!B11,'4LEN'!$A$2:$BM$16,5,FALSE),IF($M$5='4LEN'!$F$1,VLOOKUP('MTM - Calculation (London)'!B11,'4LEN'!$A$2:$BM$16,6,FALSE),IF($M$5='4LEN'!$G$1,VLOOKUP('MTM - Calculation (London)'!B11,'4LEN'!$A$2:$BM$16,7,FALSE),IF($M$5='4LEN'!$H$1,VLOOKUP('MTM - Calculation (London)'!B11,'4LEN'!$A$2:$BM$16,8,FALSE),IF($M$5='4LEN'!$I$1,VLOOKUP('MTM - Calculation (London)'!B11,'4LEN'!$A$2:$BM$16,9,FALSE),IF($M$5='4LEN'!$J$1,VLOOKUP('MTM - Calculation (London)'!B11,'4LEN'!$A$2:$BM$16,10,FALSE),IF($M$5='4LEN'!$K$1,VLOOKUP('MTM - Calculation (London)'!B11,'4LEN'!$A$2:$BM$16,11,FALSE),IF($M$5='4LEN'!$L$1,VLOOKUP('MTM - Calculation (London)'!B11,'4LEN'!$A$2:$BM$16,12,FALSE),IF($M$5='4LEN'!$M$1,VLOOKUP('MTM - Calculation (London)'!B11,'4LEN'!$A$2:$BM$16,13,FALSE),IF($M$5='4LEN'!$N$1,VLOOKUP('MTM - Calculation (London)'!B11,'4LEN'!$A$2:$BM$16,14,FALSE),IF($M$5='4LEN'!$O$1,VLOOKUP('MTM - Calculation (London)'!B11,'4LEN'!$A$2:$BM$16,15,FALSE),IF($M$5='4LEN'!$P$1,VLOOKUP('MTM - Calculation (London)'!B11,'4LEN'!$A$2:$BM$16,16,FALSE),IF($M$5='4LEN'!$Q$1,VLOOKUP('MTM - Calculation (London)'!B11,'4LEN'!$A$2:$BM$16,17,FALSE),IF($M$5='4LEN'!$R$1,VLOOKUP('MTM - Calculation (London)'!B11,'4LEN'!$A$2:$BM$16,18,FALSE),IF($M$5='4LEN'!$S$1,VLOOKUP('MTM - Calculation (London)'!B11,'4LEN'!$A$2:$BM$16,19,FALSE),IF($M$5='4LEN'!$T$1,VLOOKUP('MTM - Calculation (London)'!B11,'4LEN'!$A$2:$BM$16,20,FALSE),IF($M$5='4LEN'!$U$1,VLOOKUP('MTM - Calculation (London)'!B11,'4LEN'!$A$2:$BM$16,21,FALSE),IF($M$5='4LEN'!$V$1,VLOOKUP('MTM - Calculation (London)'!B11,'4LEN'!$A$2:$BM$16,22,FALSE),IF($M$5='4LEN'!$W$1,VLOOKUP('MTM - Calculation (London)'!B11,'4LEN'!$A$2:$BM$16,23,FALSE),IF($M$5='4LEN'!$X$1,VLOOKUP('MTM - Calculation (London)'!B11,'4LEN'!$A$2:$BM$16,24,FALSE),IF($M$5='4LEN'!$Y$1,VLOOKUP('MTM - Calculation (London)'!B11,'4LEN'!$A$2:$BM$16,25,FALSE),IF($M$5='4LEN'!$Z$1,VLOOKUP('MTM - Calculation (London)'!B11,'4LEN'!$A$2:$BM$16,26,FALSE),IF($M$5='4LEN'!$AA$1,VLOOKUP('MTM - Calculation (London)'!B11,'4LEN'!$A$2:$BM$16,27,FALSE),IF($M$5='4LEN'!$AB$1,VLOOKUP('MTM - Calculation (London)'!B11,'4LEN'!$A$2:$BM$16,28,FALSE),IF($M$5='4LEN'!$AC$1,VLOOKUP('MTM - Calculation (London)'!B11,'4LEN'!$A$2:$BM$16,29,FALSE),IF($M$5='4LEN'!$AD$1,VLOOKUP('MTM - Calculation (London)'!B11,'4LEN'!$A$2:$BM$16,30,FALSE),IF($M$5='4LEN'!$AE$1,VLOOKUP('MTM - Calculation (London)'!B11,'4LEN'!$A$2:$BM$16,31,FALSE),IF($M$5='4LEN'!$AF$1,VLOOKUP('MTM - Calculation (London)'!B11,'4LEN'!$A$2:$BM$16,32,FALSE),IF($M$5='4LEN'!$AG$1,VLOOKUP('MTM - Calculation (London)'!B11,'4LEN'!$A$2:$BM$16,33,FALSE),IF($M$5='4LEN'!$AH$1,VLOOKUP('MTM - Calculation (London)'!B11,'4LEN'!$A$2:$BM$16,34,FALSE),IF($M$5='4LEN'!$AI$1,VLOOKUP('MTM - Calculation (London)'!B11,'4LEN'!$A$2:$BM$16,35,FALSE),IF($M$5='4LEN'!$AJ$1,VLOOKUP('MTM - Calculation (London)'!B11,'4LEN'!$A$2:$BM$16,36,FALSE),IF($M$5='4LEN'!$AK$1,VLOOKUP('MTM - Calculation (London)'!B11,'4LEN'!$A$2:$BM$16,37,FALSE),IF($M$5='4LEN'!$AL$1,VLOOKUP('MTM - Calculation (London)'!B11,'4LEN'!$A$2:$BM$16,38,FALSE),IF($M$5='4LEN'!$AM$1,VLOOKUP('MTM - Calculation (London)'!B11,'4LEN'!$A$2:$BM$16,39,FALSE),IF($M$5='4LEN'!$AN$1,VLOOKUP('MTM - Calculation (London)'!B11,'4LEN'!$A$2:$BM$16,40,FALSE),IF($M$5='4LEN'!$AO$1,VLOOKUP('MTM - Calculation (London)'!B11,'4LEN'!$A$2:$BM$16,41,FALSE),IF($M$5='4LEN'!$AP$1,VLOOKUP('MTM - Calculation (London)'!B11,'4LEN'!$A$2:$BM$16,42,FALSE),IF($M$5='4LEN'!$AQ$1,VLOOKUP('MTM - Calculation (London)'!B11,'4LEN'!$A$2:$BM$16,43,FALSE),IF($M$5='4LEN'!$AR$1,VLOOKUP('MTM - Calculation (London)'!B11,'4LEN'!$A$2:$BM$16,44,FALSE),IF($M$5='4LEN'!$AS$1,VLOOKUP('MTM - Calculation (London)'!B11,'4LEN'!$A$2:$BM$16,45,FALSE),IF($M$5='4LEN'!$AT$1,VLOOKUP('MTM - Calculation (London)'!B11,'4LEN'!$A$2:$BM$16,46,FALSE),IF($M$5='4LEN'!$AU$1,VLOOKUP('MTM - Calculation (London)'!B11,'4LEN'!$A$2:$BM$16,47,FALSE),IF($M$5='4LEN'!$AV$1,VLOOKUP('MTM - Calculation (London)'!B11,'4LEN'!$A$2:$BM$16,48,FALSE),IF($M$5='4LEN'!$AW$1,VLOOKUP('MTM - Calculation (London)'!B11,'4LEN'!$A$2:$BM$16,49,FALSE),IF($M$5='4LEN'!$AX$1,VLOOKUP('MTM - Calculation (London)'!B11,'4LEN'!$A$2:$BM$16,50,FALSE),IF($M$5='4LEN'!$AY$1,VLOOKUP('MTM - Calculation (London)'!B11,'4LEN'!$A$2:$BM$16,51,FALSE),IF($M$5='4LEN'!$AZ$1,VLOOKUP('MTM - Calculation (London)'!B11,'4LEN'!$A$2:$BM$16,52,FALSE),IF($M$5='4LEN'!$BA$1,VLOOKUP('MTM - Calculation (London)'!B11,'4LEN'!$A$2:$BM$16,53,FALSE),IF($M$5='4LEN'!$BB$1,VLOOKUP('MTM - Calculation (London)'!B11,'4LEN'!$A$2:$BM$16,54,FALSE),IF($M$5='4LEN'!$BC$1,VLOOKUP('MTM - Calculation (London)'!B11,'4LEN'!$A$2:$BM$16,55,FALSE),IF($M$5='4LEN'!$BD$1,VLOOKUP('MTM - Calculation (London)'!B11,'4LEN'!$A$2:$BM$16,56,FALSE),IF($M$5='4LEN'!$BE$1,VLOOKUP('MTM - Calculation (London)'!B11,'4LEN'!$A$2:$BM$16,57,FALSE),IF($M$5='4LEN'!$BF$1,VLOOKUP('MTM - Calculation (London)'!B11,'4LEN'!$A$2:$BM$16,58,FALSE),IF($M$5='4LEN'!$BG$1,VLOOKUP('MTM - Calculation (London)'!B11,'4LEN'!$A$2:$BM$16,59,FALSE),IF($M$5='4LEN'!$BH$1,VLOOKUP('MTM - Calculation (London)'!B11,'4LEN'!$A$2:$BM$16,60,FALSE),IF($M$5='4LEN'!$BI$1,VLOOKUP('MTM - Calculation (London)'!B11,'4LEN'!$A$2:$BL$16,61,FALSE),IF($M$5='4LEN'!$BJ$1,VLOOKUP('MTM - Calculation (London)'!B11,'4LEN'!$A$2:$BM$16,62,FALSE),IF($M$5='4LEN'!$BK$1,VLOOKUP('MTM - Calculation (London)'!B11,'4LEN'!$A$2:$BM$16,63,FALSE),IF($M$5='4LEN'!$BL$1,VLOOKUP('MTM - Calculation (London)'!B11,'4LEN'!$A$2:$BM$16,64,FALSE),IF($M$5='4LEN'!$BM$1,VLOOKUP('MTM - Calculation (London)'!B11,'4LEN'!$A$2:$BM$16,65,FALSE),))))))))))))))))))))))))))))))))))))))))))))))))))))))))))))))))</f>
        <v>0</v>
      </c>
      <c r="R11" s="265">
        <f>IF($M$5='15VENT'!$B$1,VLOOKUP('MTM - Calculation (London)'!B11,'15VENT'!$A$2:$BM$16,2,FALSE),IF($M$5='15VENT'!$C$1,VLOOKUP('MTM - Calculation (London)'!B11,'15VENT'!$A$2:$BM$16,3,FALSE),IF($M$5='15VENT'!$D$1,VLOOKUP('MTM - Calculation (London)'!B11,'15VENT'!$A$2:$BM$16,4,FALSE),IF($M$5='15VENT'!$E$1,VLOOKUP('MTM - Calculation (London)'!B11,'15VENT'!$A$2:$BM$16,5,FALSE),IF($M$5='15VENT'!$F$1,VLOOKUP('MTM - Calculation (London)'!B11,'15VENT'!$A$2:$BM$16,6,FALSE),IF($M$5='15VENT'!$G$1,VLOOKUP('MTM - Calculation (London)'!B11,'15VENT'!$A$2:$BM$16,7,FALSE),IF($M$5='15VENT'!$H$1,VLOOKUP('MTM - Calculation (London)'!B11,'15VENT'!$A$2:$BM$16,8,FALSE),IF($M$5='15VENT'!$I$1,VLOOKUP('MTM - Calculation (London)'!B11,'15VENT'!$A$2:$BM$16,9,FALSE),IF($M$5='15VENT'!$J$1,VLOOKUP('MTM - Calculation (London)'!B11,'15VENT'!$A$2:$BM$16,10,FALSE),IF($M$5='15VENT'!$K$1,VLOOKUP('MTM - Calculation (London)'!B11,'15VENT'!$A$2:$BM$16,11,FALSE),IF($M$5='15VENT'!$L$1,VLOOKUP('MTM - Calculation (London)'!B11,'15VENT'!$A$2:$BM$16,12,FALSE),IF($M$5='15VENT'!$M$1,VLOOKUP('MTM - Calculation (London)'!B11,'15VENT'!$A$2:$BM$16,13,FALSE),IF($M$5='15VENT'!$N$1,VLOOKUP('MTM - Calculation (London)'!B11,'15VENT'!$A$2:$BM$16,14,FALSE),IF($M$5='15VENT'!$O$1,VLOOKUP('MTM - Calculation (London)'!B11,'15VENT'!$A$2:$BM$16,15,FALSE),IF($M$5='15VENT'!$P$1,VLOOKUP('MTM - Calculation (London)'!B11,'15VENT'!$A$2:$BM$16,16,FALSE),IF($M$5='15VENT'!$Q$1,VLOOKUP('MTM - Calculation (London)'!B11,'15VENT'!$A$2:$BM$16,17,FALSE),IF($M$5='15VENT'!$R$1,VLOOKUP('MTM - Calculation (London)'!B11,'15VENT'!$A$2:$BM$16,18,FALSE),IF($M$5='15VENT'!$S$1,VLOOKUP('MTM - Calculation (London)'!B11,'15VENT'!$A$2:$BM$16,19,FALSE),IF($M$5='15VENT'!$T$1,VLOOKUP('MTM - Calculation (London)'!B11,'15VENT'!$A$2:$BM$16,20,FALSE),IF($M$5='15VENT'!$U$1,VLOOKUP('MTM - Calculation (London)'!B11,'15VENT'!$A$2:$BM$16,21,FALSE),IF($M$5='15VENT'!$V$1,VLOOKUP('MTM - Calculation (London)'!B11,'15VENT'!$A$2:$BM$16,22,FALSE),IF($M$5='15VENT'!$W$1,VLOOKUP('MTM - Calculation (London)'!B11,'15VENT'!$A$2:$BM$16,23,FALSE),IF($M$5='15VENT'!$X$1,VLOOKUP('MTM - Calculation (London)'!B11,'15VENT'!$A$2:$BM$16,24,FALSE),IF($M$5='15VENT'!$Y$1,VLOOKUP('MTM - Calculation (London)'!B11,'15VENT'!$A$2:$BM$16,25,FALSE),IF($M$5='15VENT'!$Z$1,VLOOKUP('MTM - Calculation (London)'!B11,'15VENT'!$A$2:$BM$16,26,FALSE),IF($M$5='15VENT'!$AA$1,VLOOKUP('MTM - Calculation (London)'!B11,'15VENT'!$A$2:$BM$16,27,FALSE),IF($M$5='15VENT'!$AB$1,VLOOKUP('MTM - Calculation (London)'!B11,'15VENT'!$A$2:$BM$16,28,FALSE),IF($M$5='15VENT'!$AC$1,VLOOKUP('MTM - Calculation (London)'!B11,'15VENT'!$A$2:$BM$16,29,FALSE),IF($M$5='15VENT'!$AD$1,VLOOKUP('MTM - Calculation (London)'!B11,'15VENT'!$A$2:$BM$16,30,FALSE),IF($M$5='15VENT'!$AE$1,VLOOKUP('MTM - Calculation (London)'!B11,'15VENT'!$A$2:$BM$16,31,FALSE),IF($M$5='15VENT'!$AF$1,VLOOKUP('MTM - Calculation (London)'!B11,'15VENT'!$A$2:$BM$16,32,FALSE),IF($M$5='15VENT'!$AG$1,VLOOKUP('MTM - Calculation (London)'!B11,'15VENT'!$A$2:$BM$16,33,FALSE),IF($M$5='15VENT'!$AH$1,VLOOKUP('MTM - Calculation (London)'!B11,'15VENT'!$A$2:$BM$16,34,FALSE),IF($M$5='15VENT'!$AI$1,VLOOKUP('MTM - Calculation (London)'!B11,'15VENT'!$A$2:$BM$16,35,FALSE),IF($M$5='15VENT'!$AJ$1,VLOOKUP('MTM - Calculation (London)'!B11,'15VENT'!$A$2:$BM$16,36,FALSE),IF($M$5='15VENT'!$AK$1,VLOOKUP('MTM - Calculation (London)'!B11,'15VENT'!$A$2:$BM$16,37,FALSE),IF($M$5='15VENT'!$AL$1,VLOOKUP('MTM - Calculation (London)'!B11,'15VENT'!$A$2:$BM$16,38,FALSE),IF($M$5='15VENT'!$AM$1,VLOOKUP('MTM - Calculation (London)'!B11,'15VENT'!$A$2:$BM$16,39,FALSE),IF($M$5='15VENT'!$AN$1,VLOOKUP('MTM - Calculation (London)'!B11,'15VENT'!$A$2:$BM$16,40,FALSE),IF($M$5='15VENT'!$AO$1,VLOOKUP('MTM - Calculation (London)'!B11,'15VENT'!$A$2:$BM$16,41,FALSE),IF($M$5='15VENT'!$AP$1,VLOOKUP('MTM - Calculation (London)'!B11,'15VENT'!$A$2:$BM$16,42,FALSE),IF($M$5='15VENT'!$AQ$1,VLOOKUP('MTM - Calculation (London)'!B11,'15VENT'!$A$2:$BM$16,43,FALSE),IF($M$5='15VENT'!$AR$1,VLOOKUP('MTM - Calculation (London)'!B11,'15VENT'!$A$2:$BM$16,44,FALSE),IF($M$5='15VENT'!$AS$1,VLOOKUP('MTM - Calculation (London)'!B11,'15VENT'!$A$2:$BM$16,45,FALSE),IF($M$5='15VENT'!$AT$1,VLOOKUP('MTM - Calculation (London)'!B11,'15VENT'!$A$2:$BM$16,46,FALSE),IF($M$5='15VENT'!$AU$1,VLOOKUP('MTM - Calculation (London)'!B11,'15VENT'!$A$2:$BM$16,47,FALSE),IF($M$5='15VENT'!$AV$1,VLOOKUP('MTM - Calculation (London)'!B11,'15VENT'!$A$2:$BM$16,48,FALSE),IF($M$5='15VENT'!$AW$1,VLOOKUP('MTM - Calculation (London)'!B11,'15VENT'!$A$2:$BM$16,49,FALSE),IF($M$5='15VENT'!$AX$1,VLOOKUP('MTM - Calculation (London)'!B11,'15VENT'!$A$2:$BM$16,50,FALSE),IF($M$5='15VENT'!$AY$1,VLOOKUP('MTM - Calculation (London)'!B11,'15VENT'!$A$2:$BM$16,51,FALSE),IF($M$5='15VENT'!$AZ$1,VLOOKUP('MTM - Calculation (London)'!B11,'15VENT'!$A$2:$BM$16,52,FALSE),IF($M$5='15VENT'!$BA$1,VLOOKUP('MTM - Calculation (London)'!B11,'15VENT'!$A$2:$BM$16,53,FALSE),IF($M$5='15VENT'!$BB$1,VLOOKUP('MTM - Calculation (London)'!B11,'15VENT'!$A$2:$BM$16,54,FALSE),IF($M$5='15VENT'!$BC$1,VLOOKUP('MTM - Calculation (London)'!B11,'15VENT'!$A$2:$BM$16,55,FALSE),IF($M$5='15VENT'!$BD$1,VLOOKUP('MTM - Calculation (London)'!B11,'15VENT'!$A$2:$BM$16,56,FALSE),IF($M$5='15VENT'!$BE$1,VLOOKUP('MTM - Calculation (London)'!B11,'15VENT'!$A$2:$BM$16,57,FALSE),IF($M$5='15VENT'!$BF$1,VLOOKUP('MTM - Calculation (London)'!B11,'15VENT'!$A$2:$BM$16,58,FALSE),IF($M$5='15VENT'!$BG$1,VLOOKUP('MTM - Calculation (London)'!B11,'15VENT'!$A$2:$BM$16,59,FALSE),IF($M$5='15VENT'!$BH$1,VLOOKUP('MTM - Calculation (London)'!B11,'15VENT'!$A$2:$BM$16,60,FALSE),IF($M$5='15VENT'!$BI$1,VLOOKUP('MTM - Calculation (London)'!B11,'15VENT'!$A$2:$BJ$16,61,FALSE),IF($M$5='15VENT'!$BJ$1,VLOOKUP('MTM - Calculation (London)'!B11,'15VENT'!$A$2:$BM$16,62,FALSE),IF($M$5='15VENT'!$BK$1,VLOOKUP('MTM - Calculation (London)'!B11,'15VENT'!$A$2:$BM$16,63,FALSE),IF($M$5='15VENT'!$BL$1,VLOOKUP('MTM - Calculation (London)'!B11,'15VENT'!$A$2:$BM$16,64,FALSE),IF($M$5='15VENT'!$BM$1,VLOOKUP('MTM - Calculation (London)'!B11,'15VENT'!$A$2:$BM$16,65,FALSE),))))))))))))))))))))))))))))))))))))))))))))))))))))))))))))))))</f>
        <v>0</v>
      </c>
      <c r="S11" s="266">
        <f t="shared" si="2"/>
        <v>-0.25</v>
      </c>
      <c r="T11" s="274"/>
      <c r="U11" s="268" t="s">
        <v>91</v>
      </c>
      <c r="V11" s="288" t="str">
        <f>IF(OR(Sheet1!C77="",Sheet1!C77=" "),"",Sheet1!C77)</f>
        <v/>
      </c>
      <c r="W11" s="246"/>
      <c r="X11" s="259">
        <v>10</v>
      </c>
      <c r="Y11" s="260" t="str">
        <f>'US MTM - Calculation (Regular)'!Y11</f>
        <v>10BKRISE</v>
      </c>
      <c r="Z11" s="247" t="str">
        <f>IF($Z$1="","",HLOOKUP($Z$1,'MTM US TRS (L)'!$A$2:$EV$13,ROW(),FALSE))</f>
        <v/>
      </c>
      <c r="AA11" s="265">
        <f>IF(Z11=" ",0,IF($AH$13='Deep Seat -'!$B$1,VLOOKUP('MTM - Calculation (London)'!Y11,'Deep Seat -'!$A$2:$D$13,2,FALSE),IF($AH$13='Deep Seat -'!$C$1,VLOOKUP('MTM - Calculation (London)'!Y11,'Deep Seat -'!$A$2:$D$13,3,FALSE),IF($AH$13='Deep Seat -'!$D$1,VLOOKUP('MTM - Calculation (London)'!Y11,'Deep Seat -'!$A$2:$D$13,4,FALSE),))))</f>
        <v>0</v>
      </c>
      <c r="AB11" s="265">
        <f>IF(Z11=" ",0,IF($AH$14='Hip Forw +'!$B$1,VLOOKUP('MTM - Calculation (London)'!Y11,'Hip Forw +'!$A$2:$E$13,2,FALSE),IF($AH$14='Hip Forw +'!$C$1,VLOOKUP('MTM - Calculation (London)'!Y11,'Hip Forw +'!$A$2:$E$13,3,FALSE),IF($AH$14='Hip Forw +'!$D$1,VLOOKUP('MTM - Calculation (London)'!Y11,'Hip Forw +'!$A$2:$E$13,4,FALSE),IF($AH$14='Hip Forw +'!$E$1,VLOOKUP('MTM - Calculation (London)'!Y11,'Hip Forw +'!$A$2:$E$13,5,FALSE),)))))</f>
        <v>0</v>
      </c>
      <c r="AC11" s="265">
        <f>IF(Z11=" ",0,IF($AH$15='Low Fron'!$B$1,VLOOKUP('MTM - Calculation (London)'!Y11,'Low Fron'!$A$2:$L$13,2,FALSE),IF($AH$15='Low Fron'!$C$1,VLOOKUP('MTM - Calculation (London)'!Y11,'Low Fron'!$A$2:$L$13,3,FALSE),IF($AH$15='Low Fron'!$D$1,VLOOKUP('MTM - Calculation (London)'!Y11,'Low Fron'!$A$2:$L$13,4,FALSE),IF($AH$15='Low Fron'!$E$1,VLOOKUP('MTM - Calculation (London)'!Y11,'Low Fron'!$A$2:$L$13,5,FALSE),IF($AH$15='Low Fron'!$F$1,VLOOKUP('MTM - Calculation (London)'!Y11,'Low Fron'!$A$2:$L$13,6,FALSE),IF($AH$15='Low Fron'!$G$1,VLOOKUP('MTM - Calculation (London)'!Y11,'Low Fron'!$A$2:$L$13,7,FALSE),IF($AH$15='Low Fron'!$H$1,VLOOKUP('MTM - Calculation (London)'!Y11,'Low Fron'!$A$2:$L$13,8,FALSE),IF($AH$15='Low Fron'!$I$1,VLOOKUP('MTM - Calculation (London)'!Y11,'Low Fron'!$A$2:$L$13,9,FALSE),IF($AH$15='Low Fron'!$J$1,VLOOKUP('MTM - Calculation (London)'!Y11,'Low Fron'!$A$2:$L$13,10,FALSE),IF($AH$15='Low Fron'!$K$1,VLOOKUP('MTM - Calculation (London)'!Y11,'Low Fron'!$A$2:$L$13,11,FALSE),IF($AH$15='Low Fron'!$L$1,VLOOKUP('MTM - Calculation (London)'!Y11,'Low Fron'!$A$2:$L$13,12,FALSE),))))))))))))</f>
        <v>0</v>
      </c>
      <c r="AD11" s="265">
        <f>IF(Z11=" ",0,IF($AH$16='Plucrot +'!$B$1,VLOOKUP('MTM - Calculation (London)'!Y11,'Plucrot +'!$A$2:$W$13,2,FALSE),IF($AH$16='Plucrot +'!$C$1,VLOOKUP('MTM - Calculation (London)'!Y11,'Plucrot +'!$A$2:$W$13,3,FALSE),IF($AH$16='Plucrot +'!$D$1,VLOOKUP('MTM - Calculation (London)'!Y11,'Plucrot +'!$A$2:$W$13,4,FALSE),IF($AH$16='Plucrot +'!$E$1,VLOOKUP('MTM - Calculation (London)'!Y11,'Plucrot +'!$A$2:$W$13,5,FALSE),IF($AH$16='Plucrot +'!$F$1,VLOOKUP('MTM - Calculation (London)'!Y11,'Plucrot +'!$A$2:$W$13,6,FALSE),IF($AH$16='Plucrot +'!$G$1,VLOOKUP('MTM - Calculation (London)'!Y11,'Plucrot +'!$A$2:$W$13,7,FALSE),IF($AH$16='Plucrot +'!$H$1,VLOOKUP('MTM - Calculation (London)'!Y11,'Plucrot +'!$A$2:$W$13,8,FALSE),IF($AH$16='Plucrot +'!$I$1,VLOOKUP('MTM - Calculation (London)'!Y11,'Plucrot +'!$A$2:$W$13,9,FALSE),IF($AH$16='Plucrot +'!$J$1,VLOOKUP('MTM - Calculation (London)'!Y11,'Plucrot +'!$A$2:$W$13,10,FALSE),IF($AH$16='Plucrot +'!$K$1,VLOOKUP('MTM - Calculation (London)'!Y11,'Plucrot +'!$A$2:$W$13,11,FALSE),IF($AH$16='Plucrot +'!$L$1,VLOOKUP('MTM - Calculation (London)'!Y11,'Plucrot +'!$A$2:$W$13,12,FALSE),IF($AH$16='Plucrot +'!$M$1,VLOOKUP('MTM - Calculation (London)'!Y11,'Plucrot +'!$A$2:$W$13,13,FALSE),IF($AH$16='Plucrot +'!$N$1,VLOOKUP('MTM - Calculation (London)'!Y11,'Plucrot +'!$A$2:$W$13,14,FALSE),IF($AH$16='Plucrot +'!$O$1,VLOOKUP('MTM - Calculation (London)'!Y11,'Plucrot +'!$A$2:$W$13,15,FALSE),IF($AH$16='Plucrot +'!$P$1,VLOOKUP('MTM - Calculation (London)'!Y11,'Plucrot +'!$A$2:$W$13,16,FALSE),IF($AH$16='Plucrot +'!$Q$1,VLOOKUP('MTM - Calculation (London)'!Y11,'Plucrot +'!$A$2:$W$13,17,FALSE),IF($AH$16='Plucrot +'!$R$1,VLOOKUP('MTM - Calculation (London)'!Y11,'Plucrot +'!$A$2:$W$13,18,FALSE),IF($AH$16='Plucrot +'!$S$1,VLOOKUP('MTM - Calculation (London)'!Y11,'Plucrot +'!$A$2:$W$13,19,FALSE),IF($AH$16='Plucrot +'!$T$1,VLOOKUP('MTM - Calculation (London)'!Y11,'Plucrot +'!$A$2:$W$13,20,FALSE),IF($AH$16='Plucrot +'!$U$1,VLOOKUP('MTM - Calculation (London)'!Y11,'Plucrot +'!$A$2:$W$13,21,FALSE),IF($AH$16='Plucrot +'!$V$1,VLOOKUP('MTM - Calculation (London)'!Y11,'Plucrot +'!$A$2:$W$13,22,FALSE),IF($AH$16='Plucrot +'!$W$1,VLOOKUP('MTM - Calculation (London)'!Y11,'Plucrot +'!$A$2:$W$13,23,FALSE),)))))))))))))))))))))))</f>
        <v>0</v>
      </c>
      <c r="AE11" s="265">
        <f>IF(Z11=" ",0,IF($AH$17='Rais BK + -'!$B$1,VLOOKUP('MTM - Calculation (London)'!Y11,'Rais BK + -'!$A$2:$W$13,2,FALSE),IF($AH$17='Rais BK + -'!$C$1,VLOOKUP('MTM - Calculation (London)'!Y11,'Rais BK + -'!$A$2:$W$13,3,FALSE),IF($AH$17='Rais BK + -'!$D$1,VLOOKUP('MTM - Calculation (London)'!Y11,'Rais BK + -'!$A$2:$W$13,4,FALSE),IF($AH$17='Rais BK + -'!$E$1,VLOOKUP('MTM - Calculation (London)'!Y11,'Rais BK + -'!$A$2:$W$13,5,FALSE),IF($AH$17='Rais BK + -'!$F$1,VLOOKUP('MTM - Calculation (London)'!Y11,'Rais BK + -'!$A$2:$W$13,6,FALSE),IF($AH$17='Rais BK + -'!$G$1,VLOOKUP('MTM - Calculation (London)'!Y11,'Rais BK + -'!$A$2:$W$13,7,FALSE),IF($AH$17='Rais BK + -'!$H$1,VLOOKUP('MTM - Calculation (London)'!Y11,'Rais BK + -'!$A$2:$W$13,8,FALSE),IF($AH$17='Rais BK + -'!$I$1,VLOOKUP('MTM - Calculation (London)'!Y11,'Rais BK + -'!$A$2:$W$13,9,FALSE),IF($AH$17='Rais BK + -'!$J$1,VLOOKUP('MTM - Calculation (London)'!Y11,'Rais BK + -'!$A$2:$W$13,10,FALSE),IF($AH$17='Rais BK + -'!$K$1,VLOOKUP('MTM - Calculation (London)'!Y11,'Rais BK + -'!$A$2:$W$13,11,FALSE),IF($AH$17='Rais BK + -'!$L$1,VLOOKUP('MTM - Calculation (London)'!Y11,'Rais BK + -'!$A$2:$W$13,12,FALSE),IF($AH$17='Rais BK + -'!$M$1,VLOOKUP('MTM - Calculation (London)'!Y11,'Rais BK + -'!$A$2:$W$13,13,FALSE),IF($AH$17='Rais BK + -'!$N$1,VLOOKUP('MTM - Calculation (London)'!Y11,'Rais BK + -'!$A$2:$W$13,14,FALSE),IF($AH$17='Rais BK + -'!$O$1,VLOOKUP('MTM - Calculation (London)'!Y11,'Rais BK + -'!$A$2:$W$13,15,FALSE),IF($AH$17='Rais BK + -'!$P$1,VLOOKUP('MTM - Calculation (London)'!Y11,'Rais BK + -'!$A$2:$W$13,16,FALSE),IF($AH$17='Rais BK + -'!$Q$1,VLOOKUP('MTM - Calculation (London)'!Y11,'Rais BK + -'!$A$2:$W$13,17,FALSE),IF($AH$17='Rais BK + -'!$R$1,VLOOKUP('MTM - Calculation (London)'!Y11,'Rais BK + -'!$A$2:$W$13,18,FALSE),IF($AH$17='Rais BK + -'!$S$1,VLOOKUP('MTM - Calculation (London)'!Y11,'Rais BK + -'!$A$2:$W$13,19,FALSE),IF($AH$17='Rais BK + -'!$T$1,VLOOKUP('MTM - Calculation (London)'!Y11,'Rais BK + -'!$A$2:$W$13,20,FALSE),IF($AH$17='Rais BK + -'!$U$1,VLOOKUP('MTM - Calculation (London)'!Y11,'Rais BK + -'!$A$2:$W$13,21,FALSE),IF($AH$17='Rais BK + -'!$V$1,VLOOKUP('MTM - Calculation (London)'!Y11,'Rais BK + -'!$A$2:$W$13,22,FALSE),IF($AH$17='Rais BK + -'!$W$1,VLOOKUP('MTM - Calculation (London)'!Y11,'Rais BK + -'!$A$2:$W$13,23,FALSE),)))))))))))))))))))))))</f>
        <v>0</v>
      </c>
      <c r="AF11" s="263">
        <f t="shared" si="3"/>
        <v>0</v>
      </c>
      <c r="AG11" s="242">
        <f>IF(OR(Sheet1!C144="",Sheet1!C144=" "),0,Sheet1!C144)</f>
        <v>0</v>
      </c>
      <c r="AH11" s="266">
        <f t="shared" si="5"/>
        <v>0</v>
      </c>
      <c r="AI11" s="286"/>
      <c r="AJ11" s="289" t="s">
        <v>299</v>
      </c>
      <c r="AK11" s="288" t="str">
        <f>IF(OR(Sheet1!C164="",Sheet1!C164=" "),"",Sheet1!C164)</f>
        <v/>
      </c>
      <c r="AL11" s="248"/>
      <c r="AM11" s="282"/>
      <c r="AN11" s="282"/>
      <c r="AO11" s="278"/>
      <c r="AP11" s="268" t="s">
        <v>598</v>
      </c>
      <c r="AQ11" s="250" t="str">
        <f>IF($AQ$1="","",HLOOKUP($AQ$1,'Measurement Chart'!$A$1:$AG$14,ROW(),FALSE))</f>
        <v/>
      </c>
      <c r="AR11" s="242">
        <f>IF(OR(Sheet1!C305="",Sheet1!C305=" "),0,Sheet1!C305)</f>
        <v>0</v>
      </c>
      <c r="AS11" s="251">
        <f t="shared" si="4"/>
        <v>0</v>
      </c>
      <c r="AT11" s="252">
        <f>IFERROR(IF($AS$4='Front Length +'!$B$1,VLOOKUP(AP11,'Front Length +'!$A$2:$AO$14,2,FALSE),IF($AS$4='Front Length +'!$C$1,VLOOKUP(AP11,'Front Length +'!$A$2:$AO$14,3,FALSE),IF($AS$4='Front Length +'!$D$1,VLOOKUP(AP11,'Front Length +'!$A$2:$AO$14,4,FALSE),IF($AS$4='Front Length +'!$E$1,VLOOKUP(AP11,'Front Length +'!$A$2:$AO$14,5,FALSE),IF($AS$4='Front Length +'!$F$1,VLOOKUP(AP11,'Front Length +'!$A$2:$AO$14,6,FALSE),IF($AS$4='Front Length +'!$G$1,VLOOKUP(AP11,'Front Length +'!$A$2:$AO$14,7,FALSE),IF($AS$4='Front Length +'!$H$1,VLOOKUP(AP11,'Front Length +'!$A$2:$AO$14,8,FALSE),IF($AS$4='Front Length +'!$I$1,VLOOKUP(AP11,'Front Length +'!$A$2:$AO$14,9,FALSE),IF($AS$4='Front Length +'!$J$1,VLOOKUP(AP11,'Front Length +'!$A$2:$AO$14,10,FALSE),IF($AS$4='Front Length +'!$K$1,VLOOKUP(AP11,'Front Length +'!$A$2:$AO$14,11,FALSE),IF($AS$4='Front Length +'!$L$1,VLOOKUP(AP11,'Front Length +'!$A$2:$AO$14,12,FALSE),IF($AS$4='Front Length +'!$M$1,VLOOKUP(AP11,'Front Length +'!$A$2:$AO$14,13,FALSE),IF($AS$4='Front Length +'!$N$1,VLOOKUP(AP11,'Front Length +'!$A$2:$AO$14,14,FALSE),IF($AS$4='Front Length +'!$O$1,VLOOKUP(AP11,'Front Length +'!$A$2:$AO$14,15,FALSE),IF($AS$4='Front Length +'!$P$1,VLOOKUP(AP11,'Front Length +'!$A$2:$AO$14,16,FALSE),IF($AS$4='Front Length +'!$Q$1,VLOOKUP(AP11,'Front Length +'!$A$2:$AO$14,17,FALSE),IF($AS$4='Front Length +'!$R$1,VLOOKUP(AP11,'Front Length +'!$A$2:$AO$14,18,FALSE),IF($AS$4='Front Length +'!$S$1,VLOOKUP(AP11,'Front Length +'!$A$2:$AO$14,19,FALSE),IF($AS$4='Front Length +'!$T$1,VLOOKUP(AP11,'Front Length +'!$A$2:$AO$14,20,FALSE),IF($AS$4='Front Length +'!$U$1,VLOOKUP(AP11,'Front Length +'!$A$2:$AO$14,21,FALSE),IF($AS$4='Front Length +'!$V$1,VLOOKUP(AP11,'Front Length +'!$A$2:$AO$14,22,FALSE),IF($AS$4='Front Length +'!$W$1,VLOOKUP(AP11,'Front Length +'!$A$2:$AO$14,23,FALSE),IF($AS$4='Front Length +'!$X$1,VLOOKUP(AP11,'Front Length +'!$A$2:$AO$14,24,FALSE),IF($AS$4='Front Length +'!$Y$1,VLOOKUP(AP11,'Front Length +'!$A$2:$AO$14,25,FALSE),IF($AS$4='Front Length +'!$Z$1,VLOOKUP(AP11,'Front Length +'!$A$2:$AO$14,26,FALSE),IF($AS$4='Front Length +'!$AA$1,VLOOKUP(AP11,'Front Length +'!$A$2:$AO$14,27,FALSE),IF($AS$4='Front Length +'!$AB$1,VLOOKUP(AP11,'Front Length +'!$A$2:$AO$14,28,FALSE),IF($AS$4='Front Length +'!$AC$1,VLOOKUP(AP11,'Front Length +'!$A$2:$AO$14,29,FALSE),IF($AS$4='Front Length +'!$AD$1,VLOOKUP(AP11,'Front Length +'!$A$2:$AO$14,30,FALSE),IF($AS$4='Front Length +'!$AE$1,VLOOKUP(AP11,'Front Length +'!$A$2:$AO$14,31,FALSE),IF($AS$4='Front Length +'!$AF$1,VLOOKUP(AP11,'Front Length +'!$A$2:$AO$14,32,FALSE),IF($AS$4='Front Length +'!$AG$1,VLOOKUP(AP11,'Front Length +'!$A$2:$AO$14,33,FALSE),IF($AS$4='Front Length +'!$AH$1,VLOOKUP(AP11,'Front Length +'!$A$2:$AO$14,34,FALSE),IF($AS$4='Front Length +'!$AI$1,VLOOKUP(AP11,'Front Length +'!$A$2:$AO$14,35,FALSE),IF($AS$4='Front Length +'!$AJ$1,VLOOKUP(AP11,'Front Length +'!$A$2:$AO$14,36,FALSE),IF($AS$4='Front Length +'!$AK$1,VLOOKUP(AP11,'Front Length +'!$A$2:$AO$14,37,FALSE),IF($AS$4='Front Length +'!$AL$1,VLOOKUP(AP11,'Front Length +'!$A$2:$AO$14,38,FALSE),IF($AS$4='Front Length +'!$AM$1,VLOOKUP(AP11,'Front Length +'!$A$2:$AO$14,39,FALSE),IF($AS$4='Front Length +'!$AN$1,VLOOKUP(AP11,'Front Length +'!$A$2:$AO$14,40,FALSE),IF($AS$4='Front Length +'!$AO$1,VLOOKUP(AP11,'Front Length +'!$A$2:$AO$14,41,FALSE),)))))))))))))))))))))))))))))))))))))))),0)</f>
        <v>0</v>
      </c>
      <c r="AU11" s="252">
        <f>IFERROR(IF($AS$4='Front Length -'!$B$1,VLOOKUP(AP11,'Front Length -'!$A$2:$AO$14,2,FALSE),IF($AS$4='Front Length -'!$C$1,VLOOKUP(AP11,'Front Length -'!$A$2:$AO$14,3,FALSE),IF($AS$4='Front Length -'!$D$1,VLOOKUP(AP11,'Front Length -'!$A$2:$AO$14,4,FALSE),IF($AS$4='Front Length -'!$E$1,VLOOKUP(AP11,'Front Length -'!$A$2:$AO$14,5,FALSE),IF($AS$4='Front Length -'!$F$1,VLOOKUP(AP11,'Front Length -'!$A$2:$AO$14,6,FALSE),IF($AS$4='Front Length -'!$G$1,VLOOKUP(AP11,'Front Length -'!$A$2:$AO$14,7,FALSE),IF($AS$4='Front Length -'!$H$1,VLOOKUP(AP11,'Front Length -'!$A$2:$AO$14,8,FALSE),IF($AS$4='Front Length -'!$I$1,VLOOKUP(AP11,'Front Length -'!$A$2:$AO$14,9,FALSE),IF($AS$4='Front Length -'!$J$1,VLOOKUP(AP11,'Front Length -'!$A$2:$AO$14,10,FALSE),IF($AS$4='Front Length -'!$K$1,VLOOKUP(AP11,'Front Length -'!$A$2:$AO$14,11,FALSE),IF($AS$4='Front Length -'!$L$1,VLOOKUP(AP11,'Front Length -'!$A$2:$AO$14,12,FALSE),IF($AS$4='Front Length -'!$M$1,VLOOKUP(AP11,'Front Length -'!$A$2:$AO$14,13,FALSE),IF($AS$4='Front Length -'!$N$1,VLOOKUP(AP11,'Front Length -'!$A$2:$AO$14,14,FALSE),IF($AS$4='Front Length -'!$O$1,VLOOKUP(AP11,'Front Length -'!$A$2:$AO$14,15,FALSE),IF($AS$4='Front Length -'!$P$1,VLOOKUP(AP11,'Front Length -'!$A$2:$AO$14,16,FALSE),IF($AS$4='Front Length -'!$Q$1,VLOOKUP(AP11,'Front Length -'!$A$2:$AO$14,17,FALSE),IF($AS$4='Front Length -'!$R$1,VLOOKUP(AP11,'Front Length -'!$A$2:$AO$14,18,FALSE),IF($AS$4='Front Length -'!$S$1,VLOOKUP(AP11,'Front Length -'!$A$2:$AO$14,19,FALSE),IF($AS$4='Front Length -'!$T$1,VLOOKUP(AP11,'Front Length -'!$A$2:$AO$14,20,FALSE),IF($AS$4='Front Length -'!$U$1,VLOOKUP(AP11,'Front Length -'!$A$2:$AO$14,21,FALSE),IF($AS$4='Front Length -'!$V$1,VLOOKUP(AP11,'Front Length -'!$A$2:$AO$14,22,FALSE),IF($AS$4='Front Length -'!$W$1,VLOOKUP(AP11,'Front Length -'!$A$2:$AO$14,23,FALSE),IF($AS$4='Front Length -'!$X$1,VLOOKUP(AP11,'Front Length -'!$A$2:$AO$14,24,FALSE),IF($AS$4='Front Length -'!$Y$1,VLOOKUP(AP11,'Front Length -'!$A$2:$AO$14,25,FALSE),IF($AS$4='Front Length -'!$Z$1,VLOOKUP(AP11,'Front Length -'!$A$2:$AO$14,26,FALSE),IF($AS$4='Front Length -'!$AA$1,VLOOKUP(AP11,'Front Length -'!$A$2:$AO$14,27,FALSE),IF($AS$4='Front Length -'!$AB$1,VLOOKUP(AP11,'Front Length -'!$A$2:$AO$14,28,FALSE),IF($AS$4='Front Length -'!$AC$1,VLOOKUP(AP11,'Front Length -'!$A$2:$AO$14,29,FALSE),IF($AS$4='Front Length -'!$AD$1,VLOOKUP(AP11,'Front Length -'!$A$2:$AO$14,30,FALSE),IF($AS$4='Front Length -'!$AE$1,VLOOKUP(AP11,'Front Length -'!$A$2:$AO$14,31,FALSE),IF($AS$4='Front Length -'!$AF$1,VLOOKUP(AP11,'Front Length -'!$A$2:$AO$14,32,FALSE),IF($AS$4='Front Length -'!$AG$1,VLOOKUP(AP11,'Front Length -'!$A$2:$AO$14,33,FALSE),IF($AS$4='Front Length -'!$AH$1,VLOOKUP(AP11,'Front Length -'!$A$2:$AO$14,34,FALSE),IF($AS$4='Front Length -'!$AI$1,VLOOKUP(AP11,'Front Length -'!$A$2:$AO$14,35,FALSE),IF($AS$4='Front Length -'!$AJ$1,VLOOKUP(AP11,'Front Length -'!$A$2:$AO$14,36,FALSE),IF($AS$4='Front Length -'!$AK$1,VLOOKUP(AP11,'Front Length -'!$A$2:$AO$14,37,FALSE),IF($AS$4='Front Length -'!$AL$1,VLOOKUP(AP11,'Front Length -'!$A$2:$AO$14,38,FALSE),IF($AS$4='Front Length -'!$AM$1,VLOOKUP(AP11,'Front Length -'!$A$2:$AO$14,39,FALSE),IF($AS$4='Front Length -'!$AN$1,VLOOKUP(AP11,'Front Length -'!$A$2:$AO$14,40,FALSE),IF($AS$4='Front Length -'!$AO$1,VLOOKUP(AP11,'Front Length -'!$A$2:$AO$14,41,FALSE),)))))))))))))))))))))))))))))))))))))))),0)</f>
        <v>0</v>
      </c>
      <c r="AV11" s="253" t="str">
        <f t="shared" si="6"/>
        <v/>
      </c>
      <c r="AW11" s="234"/>
      <c r="AX11" s="402"/>
      <c r="AY11" s="402"/>
      <c r="AZ11" s="394"/>
      <c r="BA11" s="394"/>
      <c r="BB11" s="394"/>
      <c r="BC11" s="394"/>
      <c r="BD11" s="394"/>
      <c r="BE11" s="394"/>
      <c r="BF11" s="394"/>
      <c r="BG11" s="394"/>
      <c r="BH11" s="394"/>
      <c r="BI11" s="394"/>
      <c r="BJ11" s="394"/>
      <c r="BK11" s="394"/>
      <c r="BL11" s="394"/>
      <c r="BM11" s="394"/>
      <c r="BN11" s="394"/>
      <c r="BO11" s="394"/>
      <c r="BP11" s="394"/>
      <c r="BQ11" s="394"/>
      <c r="BR11" s="394"/>
      <c r="BS11" s="394"/>
    </row>
    <row r="12" spans="1:77" ht="42" customHeight="1" x14ac:dyDescent="0.25">
      <c r="A12" s="259">
        <v>11</v>
      </c>
      <c r="B12" s="260" t="str">
        <f>'US MTM - Calculation (Regular)'!B12</f>
        <v>11LAPP</v>
      </c>
      <c r="C12" s="261">
        <f>IF($C$1="","",HLOOKUP($C$1,'JKT London Fit - R'!$A$2:$AB$17,ROW(),FALSE))</f>
        <v>3.875</v>
      </c>
      <c r="D12" s="262">
        <f>IF(C12=" ",0,IF($S$17='AH 34 A+'!$B$1,VLOOKUP('MTM - Calculation (London)'!B12,'AH 34 A+'!$A$2:$G$16,2,FALSE),IF($S$17='AH 34 A+'!$C$1,VLOOKUP('MTM - Calculation (London)'!B12,'AH 34 A+'!$A$2:$G$16,3,FALSE),IF($S$17='AH 34 A+'!$D$1,VLOOKUP('MTM - Calculation (London)'!B12,'AH 34 A+'!$A$2:$G$16,4,FALSE),IF($S$17='AH 34 A+'!$E$1,VLOOKUP('MTM - Calculation (London)'!B12,'AH 34 A+'!$A$2:$G$16,5,FALSE),IF($S$17='AH 34 A+'!$F$1,VLOOKUP('MTM - Calculation (London)'!B12,'AH 34 A+'!$A$2:$G$16,6,FALSE),IF($S$17='AH 34 A+'!$G$1,VLOOKUP('MTM - Calculation (London)'!B12,'AH 34 A+'!$A$2:$G$16,7,FALSE),)))))))</f>
        <v>0</v>
      </c>
      <c r="E12" s="262">
        <f>IF(C12=" ",0,IF($S$18='Erect +'!$B$1,VLOOKUP('MTM - Calculation (London)'!B12,'Erect +'!$A$2:$D$16,2,FALSE),IF($S$18='Erect +'!$C$1,VLOOKUP('MTM - Calculation (London)'!B12,'Erect +'!$A$2:$D$16,3,FALSE),IF($S$18='Erect +'!$D$1,VLOOKUP('MTM - Calculation (London)'!B12,'Erect +'!$A$2:$D$16,4,FALSE),))))</f>
        <v>0</v>
      </c>
      <c r="F12" s="262">
        <f>IF(C12=" ",0,IF($S$19='Full Chest'!$B$1,VLOOKUP('MTM - Calculation (London)'!B12,'Full Chest'!$A$2:$F$16,2,FALSE),IF($S$19='Full Chest'!$C$1,VLOOKUP('MTM - Calculation (London)'!B12,'Full Chest'!$A$2:$F$16,3,FALSE),IF($S$19='Full Chest'!$D$1,VLOOKUP('MTM - Calculation (London)'!B12,'Full Chest'!$A$2:$F$16,4,FALSE),))))</f>
        <v>0</v>
      </c>
      <c r="G12" s="262">
        <f>IF(C12=" ",0,IF($S$20='Head For +'!$B$1,VLOOKUP('MTM - Calculation (London)'!B12,'Head For +'!$A$2:$E$16,2,FALSE),IF($S$20='Head For +'!$C$1,VLOOKUP('MTM - Calculation (London)'!B12,'Head For +'!$A$2:$E$16,3,FALSE),IF($S$20='Head For +'!$D$1,VLOOKUP('MTM - Calculation (London)'!B12,'Head For +'!$A$2:$E$16,4,FALSE),IF($S$20='Head For +'!$E$1,VLOOKUP('MTM - Calculation (London)'!B12,'Head For +'!$A$2:$E$16,5,FALSE),)))))</f>
        <v>0</v>
      </c>
      <c r="H12" s="262" t="b">
        <f>IF(C12=" ",0,IF($S$21='LOW-CLR +'!$B$1,VLOOKUP('MTM - Calculation (London)'!B12,'LOW-CLR +'!$A$2:$H$16,2,FALSE),IF($S$21='LOW-CLR +'!$C$1,VLOOKUP('MTM - Calculation (London)'!B12,'LOW-CLR +'!$A$2:$H$16,3,FALSE),IF($S$21='LOW-CLR +'!$D$1,VLOOKUP('MTM - Calculation (London)'!B12,'LOW-CLR +'!$A$2:$H$16,4,FALSE),IF($S$21='LOW-CLR +'!$E$1,VLOOKUP('MTM - Calculation (London)'!B12,'LOW-CLR +'!$A$2:$H$16,5,FALSE),IF($S$21='LOW-CLR +'!$F$1,VLOOKUP('MTM - Calculation (London)'!B12,'LOW-CLR +'!$A$2:$H$16,6,FALSE),IF($S$21='LOW-CLR +'!$G$1,VLOOKUP('MTM - Calculation (London)'!B12,'LOW-CLR +'!$A$2:$H$16,7,FALSE))))))))</f>
        <v>0</v>
      </c>
      <c r="I12" s="262">
        <f>IF(C12=" ",0,IF($S$22='P+AH+1 2'!$B$1,VLOOKUP('MTM - Calculation (London)'!B12,'P+AH+1 2'!$A$2:$D$16,2,FALSE),IF($S$22='P+AH+1 2'!$C$1,VLOOKUP('MTM - Calculation (London)'!B12,'P+AH+1 2'!$A$2:$D$16,3,FALSE),IF($S$22='P+AH+1 2'!$D$1,VLOOKUP('MTM - Calculation (London)'!B12,'P+AH+1 2'!$A$2:$D$16,4,FALSE),))))</f>
        <v>0</v>
      </c>
      <c r="J12" s="262"/>
      <c r="K12" s="263">
        <f t="shared" si="0"/>
        <v>3.875</v>
      </c>
      <c r="L12" s="242">
        <f>IF(OR(Sheet1!C33="",Sheet1!C33=" "),0,Sheet1!C33)</f>
        <v>0</v>
      </c>
      <c r="M12" s="264">
        <f t="shared" si="1"/>
        <v>0</v>
      </c>
      <c r="N12" s="265">
        <f>IF($M$8='12 Back'!$B$1,VLOOKUP('MTM - Calculation (London)'!B12,'12 Back'!$A$2:$BG$16,2,FALSE),IF($M$8='12 Back'!$C$1,VLOOKUP('MTM - Calculation (London)'!B12,'12 Back'!$A$2:$BG$16,3,FALSE),IF($M$8='12 Back'!$D$1,VLOOKUP('MTM - Calculation (London)'!B12,'12 Back'!$A$2:$BG$16,4,FALSE),IF($M$8='12 Back'!$E$1,VLOOKUP('MTM - Calculation (London)'!B12,'12 Back'!$A$2:$BG$16,5,FALSE),IF($M$8='12 Back'!$F$1,VLOOKUP('MTM - Calculation (London)'!B12,'12 Back'!$A$2:$BG$16,6,FALSE),IF($M$8='12 Back'!$G$1,VLOOKUP('MTM - Calculation (London)'!B12,'12 Back'!$A$2:$BG$16,7,FALSE),IF($M$8='12 Back'!$H$1,VLOOKUP('MTM - Calculation (London)'!B12,'12 Back'!$A$2:$BG$16,8,FALSE),IF($M$8='12 Back'!$I$1,VLOOKUP('MTM - Calculation (London)'!B12,'12 Back'!$A$2:$BG$16,9,FALSE),IF($M$8='12 Back'!$J$1,VLOOKUP('MTM - Calculation (London)'!B12,'12 Back'!$A$2:$BG$16,10,FALSE),IF($M$8='12 Back'!$K$1,VLOOKUP('MTM - Calculation (London)'!B12,'12 Back'!$A$2:$BG$16,11,FALSE),IF($M$8='12 Back'!$L$1,VLOOKUP('MTM - Calculation (London)'!B12,'12 Back'!$A$2:$BG$16,12,FALSE),IF($M$8='12 Back'!$M$1,VLOOKUP('MTM - Calculation (London)'!B12,'12 Back'!$A$2:$BG$16,13,FALSE),IF($M$8='12 Back'!$N$1,VLOOKUP('MTM - Calculation (London)'!B12,'12 Back'!$A$2:$BG$16,14,FALSE),IF($M$8='12 Back'!$O$1,VLOOKUP('MTM - Calculation (London)'!B12,'12 Back'!$A$2:$BG$16,15,FALSE),IF($M$8='12 Back'!$P$1,VLOOKUP('MTM - Calculation (London)'!B12,'12 Back'!$A$2:$BG$16,16,FALSE),IF($M$8='12 Back'!$Q$1,VLOOKUP('MTM - Calculation (London)'!B12,'12 Back'!$A$2:$BG$16,17,FALSE),IF($M$8='12 Back'!$R$1,VLOOKUP('MTM - Calculation (London)'!B12,'12 Back'!$A$2:$BG$16,18,FALSE),IF($M$8='12 Back'!$S$1,VLOOKUP('MTM - Calculation (London)'!B12,'12 Back'!$A$2:$BG$16,19,FALSE),IF($M$8='12 Back'!$T$1,VLOOKUP('MTM - Calculation (London)'!B12,'12 Back'!$A$2:$BG$16,20,FALSE),IF($M$8='12 Back'!$U$1,VLOOKUP('MTM - Calculation (London)'!B12,'12 Back'!$A$2:$BG$16,21,FALSE),IF($M$8='12 Back'!$V$1,VLOOKUP('MTM - Calculation (London)'!B12,'12 Back'!$A$2:$BG$16,22,FALSE),IF($M$8='12 Back'!$W$1,VLOOKUP('MTM - Calculation (London)'!B12,'12 Back'!$A$2:$BG$16,23,FALSE),IF($M$8='12 Back'!$X$1,VLOOKUP('MTM - Calculation (London)'!B12,'12 Back'!$A$2:$BG$16,24,FALSE),IF($M$8='12 Back'!$Y$1,VLOOKUP('MTM - Calculation (London)'!B12,'12 Back'!$A$2:$BG$16,25,FALSE),IF($M$8='12 Back'!$Z$1,VLOOKUP('MTM - Calculation (London)'!B12,'12 Back'!$A$2:$BG$16,26,FALSE),IF($M$8='12 Back'!$AA$1,VLOOKUP('MTM - Calculation (London)'!B12,'12 Back'!$A$2:$BG$16,27,FALSE),IF($M$8='12 Back'!$AB$1,VLOOKUP('MTM - Calculation (London)'!B12,'12 Back'!$A$2:$BG$16,28,FALSE),IF($M$8='12 Back'!$AC$1,VLOOKUP('MTM - Calculation (London)'!B12,'12 Back'!$A$2:$BG$16,29,FALSE),IF($M$8='12 Back'!$AD$1,VLOOKUP('MTM - Calculation (London)'!B12,'12 Back'!$A$2:$BG$16,30,FALSE),IF($M$8='12 Back'!$AE$1,VLOOKUP('MTM - Calculation (London)'!B12,'12 Back'!$A$2:$BG$16,31,FALSE),IF($M$8='12 Back'!$AF$1,VLOOKUP('MTM - Calculation (London)'!B12,'12 Back'!$A$2:$BG$16,32,FALSE),IF($M$8='12 Back'!$AG$1,VLOOKUP('MTM - Calculation (London)'!B12,'12 Back'!$A$2:$BG$16,33,FALSE),IF($M$8='12 Back'!$AH$1,VLOOKUP('MTM - Calculation (London)'!B12,'12 Back'!$A$2:$BG$16,34,FALSE),IF($M$8='12 Back'!$AI$1,VLOOKUP('MTM - Calculation (London)'!B12,'12 Back'!$A$2:$BG$16,35,FALSE),IF($M$8='12 Back'!$AJ$1,VLOOKUP('MTM - Calculation (London)'!B12,'12 Back'!$A$2:$BG$16,36,FALSE),IF($M$8='12 Back'!$AK$1,VLOOKUP('MTM - Calculation (London)'!B12,'12 Back'!$A$2:$BG$16,37,FALSE),IF($M$8='12 Back'!$AL$1,VLOOKUP('MTM - Calculation (London)'!B12,'12 Back'!$A$2:$BG$16,38,FALSE),IF($M$8='12 Back'!$AM$1,VLOOKUP('MTM - Calculation (London)'!B12,'12 Back'!$A$2:$BG$16,39,FALSE),IF($M$8='12 Back'!$AN$1,VLOOKUP('MTM - Calculation (London)'!B12,'12 Back'!$A$2:$BG$16,40,FALSE),IF($M$8='12 Back'!$AO$1,VLOOKUP('MTM - Calculation (London)'!B12,'12 Back'!$A$2:$BG$16,41,FALSE),IF($M$8='12 Back'!$AP$1,VLOOKUP('MTM - Calculation (London)'!B12,'12 Back'!$A$2:$BG$16,42,FALSE),IF($M$8='12 Back'!$AQ$1,VLOOKUP('MTM - Calculation (London)'!B12,'12 Back'!$A$2:$BG$16,43,FALSE),IF($M$8='12 Back'!$AR$1,VLOOKUP('MTM - Calculation (London)'!B12,'12 Back'!$A$2:$BG$16,44,FALSE),IF($M$8='12 Back'!$AS$1,VLOOKUP('MTM - Calculation (London)'!B12,'12 Back'!$A$2:$BG$16,45,FALSE),IF($M$8='12 Back'!$AT$1,VLOOKUP('MTM - Calculation (London)'!B12,'12 Back'!$A$2:$BG$16,46,FALSE),IF($M$8='12 Back'!$AU$1,VLOOKUP('MTM - Calculation (London)'!B12,'12 Back'!$A$2:$BG$16,47,FALSE),IF($M$8='12 Back'!$AV$1,VLOOKUP('MTM - Calculation (London)'!B12,'12 Back'!$A$2:$BG$16,48,FALSE),IF($M$8='12 Back'!$AW$1,VLOOKUP('MTM - Calculation (London)'!B12,'12 Back'!$A$2:$BG$16,49,FALSE),IF($M$8='12 Back'!$AX$1,VLOOKUP('MTM - Calculation (London)'!B12,'12 Back'!$A$2:$BG$16,50,FALSE),IF($M$8='12 Back'!$AY$1,VLOOKUP('MTM - Calculation (London)'!B12,'12 Back'!$A$2:$BG$16,51,FALSE),IF($M$8='12 Back'!$AZ$1,VLOOKUP('MTM - Calculation (London)'!B12,'12 Back'!$A$2:$BG$16,52,FALSE),IF($M$8='12 Back'!$BA$1,VLOOKUP('MTM - Calculation (London)'!B12,'12 Back'!$A$2:$BG$16,53,FALSE),IF($M$8='12 Back'!$BB$1,VLOOKUP('MTM - Calculation (London)'!B12,'12 Back'!$A$2:$BG$16,54,FALSE),IF($M$8='12 Back'!$BC$1,VLOOKUP('MTM - Calculation (London)'!B12,'12 Back'!$A$2:$BG$16,55,FALSE),IF($M$8='12 Back'!$BD$1,VLOOKUP('MTM - Calculation (London)'!B12,'12 Back'!$A$2:$BG$16,56,FALSE),IF($M$8='12 Back'!$BE$1,VLOOKUP('MTM - Calculation (London)'!B12,'12 Back'!$A$2:$BG$16,57,FALSE),IF($M$8='12 Back'!$BF$1,VLOOKUP('MTM - Calculation (London)'!B12,'12 Back'!$A$2:$BG$16,58,FALSE),IF($M$8='12 Back'!$BG$1,VLOOKUP('MTM - Calculation (London)'!B12,'12 Back'!$A$2:$BG$16,59,FALSE),))))))))))))))))))))))))))))))))))))))))))))))))))))))))))</f>
        <v>0</v>
      </c>
      <c r="O12" s="265">
        <f>IF($M$3='Half Grith'!$B$1,VLOOKUP('MTM - Calculation (London)'!B12,'Half Grith'!$A$2:$BN$16,2,FALSE),IF($M$3='Half Grith'!$C$1,VLOOKUP('MTM - Calculation (London)'!B12,'Half Grith'!$A$2:$BN$16,3,FALSE),IF($M$3='Half Grith'!$D$1,VLOOKUP('MTM - Calculation (London)'!B12,'Half Grith'!$A$2:$BN$16,4,FALSE),IF($M$3='Half Grith'!$E$1,VLOOKUP('MTM - Calculation (London)'!B12,'Half Grith'!$A$2:$BN$16,5,FALSE),IF($M$3='Half Grith'!$F$1,VLOOKUP('MTM - Calculation (London)'!B12,'Half Grith'!$A$2:$BN$16,6,FALSE),IF($M$3='Half Grith'!$G$1,VLOOKUP('MTM - Calculation (London)'!B12,'Half Grith'!$A$2:$BN$16,7,FALSE),IF($M$3='Half Grith'!$H$1,VLOOKUP('MTM - Calculation (London)'!B12,'Half Grith'!$A$2:$BN$16,8,FALSE),IF($M$3='Half Grith'!$I$1,VLOOKUP('MTM - Calculation (London)'!B12,'Half Grith'!$A$2:$BN$16,9,FALSE),IF($M$3='Half Grith'!$J$1,VLOOKUP('MTM - Calculation (London)'!B12,'Half Grith'!$A$2:$BN$16,10,FALSE),IF($M$3='Half Grith'!$K$1,VLOOKUP('MTM - Calculation (London)'!B12,'Half Grith'!$A$2:$BN$16,11,FALSE),IF($M$3='Half Grith'!$L$1,VLOOKUP('MTM - Calculation (London)'!B12,'Half Grith'!$A$2:$BN$16,12,FALSE),IF($M$3='Half Grith'!$M$1,VLOOKUP('MTM - Calculation (London)'!B12,'Half Grith'!$A$2:$BN$16,13,FALSE),IF($M$3='Half Grith'!$N$1,VLOOKUP('MTM - Calculation (London)'!B12,'Half Grith'!$A$2:$BN$16,14,FALSE),IF($M$3='Half Grith'!$O$1,VLOOKUP('MTM - Calculation (London)'!B12,'Half Grith'!$A$2:$BN$16,15,FALSE),IF($M$3='Half Grith'!$P$1,VLOOKUP('MTM - Calculation (London)'!B12,'Half Grith'!$A$2:$BN$16,16,FALSE),IF($M$3='Half Grith'!$Q$1,VLOOKUP('MTM - Calculation (London)'!B12,'Half Grith'!$A$2:$BN$16,17,FALSE),IF($M$3='Half Grith'!$R$1,VLOOKUP('MTM - Calculation (London)'!B12,'Half Grith'!$A$2:$BN$16,18,FALSE),IF($M$3='Half Grith'!$S$1,VLOOKUP('MTM - Calculation (London)'!B12,'Half Grith'!$A$2:$BN$16,19,FALSE),IF($M$3='Half Grith'!$T$1,VLOOKUP('MTM - Calculation (London)'!B12,'Half Grith'!$A$2:$BN$16,20,FALSE),IF($M$3='Half Grith'!$U$1,VLOOKUP('MTM - Calculation (London)'!B12,'Half Grith'!$A$2:$BN$16,21,FALSE),IF($M$3='Half Grith'!$V$1,VLOOKUP('MTM - Calculation (London)'!B12,'Half Grith'!$A$2:$BN$16,22,FALSE),IF($M$3='Half Grith'!$W$1,VLOOKUP('MTM - Calculation (London)'!B12,'Half Grith'!$A$2:$BN$16,23,FALSE),IF($M$3='Half Grith'!$X$1,VLOOKUP('MTM - Calculation (London)'!B12,'Half Grith'!$A$2:$BN$16,24,FALSE),IF($M$3='Half Grith'!$Y$1,VLOOKUP('MTM - Calculation (London)'!B12,'Half Grith'!$A$2:$BN$16,25,FALSE),IF($M$3='Half Grith'!$Z$1,VLOOKUP('MTM - Calculation (London)'!B12,'Half Grith'!$A$2:$BN$16,26,FALSE),IF($M$3='Half Grith'!$AA$1,VLOOKUP('MTM - Calculation (London)'!B12,'Half Grith'!$A$2:$BN$16,27,FALSE),IF($M$3='Half Grith'!$AB$1,VLOOKUP('MTM - Calculation (London)'!B12,'Half Grith'!$A$2:$BN$16,28,FALSE),IF($M$3='Half Grith'!$AC$1,VLOOKUP('MTM - Calculation (London)'!B12,'Half Grith'!$A$2:$BN$16,29,FALSE),IF($M$3='Half Grith'!$AD$1,VLOOKUP('MTM - Calculation (London)'!B12,'Half Grith'!$A$2:$BN$16,30,FALSE),IF($M$3='Half Grith'!$AE$1,VLOOKUP('MTM - Calculation (London)'!B12,'Half Grith'!$A$2:$BN$16,31,FALSE),IF($M$3='Half Grith'!$AF$1,VLOOKUP('MTM - Calculation (London)'!B12,'Half Grith'!$A$2:$BN$16,32,FALSE),IF($M$3='Half Grith'!$AG$1,VLOOKUP('MTM - Calculation (London)'!B12,'Half Grith'!$A$2:$BN$16,33,FALSE),IF($M$3='Half Grith'!$AH$1,VLOOKUP('MTM - Calculation (London)'!B12,'Half Grith'!$A$2:$BN$16,34,FALSE),IF($M$3='Half Grith'!$AI$1,VLOOKUP('MTM - Calculation (London)'!B12,'Half Grith'!$A$2:$BN$16,35,FALSE),IF($M$3='Half Grith'!$AJ$1,VLOOKUP('MTM - Calculation (London)'!B12,'Half Grith'!$A$2:$BN$16,36,FALSE),IF($M$3='Half Grith'!$AK$1,VLOOKUP('MTM - Calculation (London)'!B12,'Half Grith'!$A$2:$BN$16,37,FALSE),IF($M$3='Half Grith'!$AL$1,VLOOKUP('MTM - Calculation (London)'!B12,'Half Grith'!$A$2:$BN$16,38,FALSE),IF($M$3='Half Grith'!$AM$1,VLOOKUP('MTM - Calculation (London)'!B12,'Half Grith'!$A$2:$BN$16,39,FALSE),IF($M$3='Half Grith'!$AN$1,VLOOKUP('MTM - Calculation (London)'!B12,'Half Grith'!$A$2:$BN$16,40,FALSE),IF($M$3='Half Grith'!$AO$1,VLOOKUP('MTM - Calculation (London)'!B12,'Half Grith'!$A$2:$BN$16,41,FALSE),IF($M$3='Half Grith'!$AP$1,VLOOKUP('MTM - Calculation (London)'!B12,'Half Grith'!$A$2:$BN$16,42,FALSE),IF($M$3='Half Grith'!$AQ$1,VLOOKUP('MTM - Calculation (London)'!B12,'Half Grith'!$A$2:$BN$16,43,FALSE),IF($M$3='Half Grith'!$AR$1,VLOOKUP('MTM - Calculation (London)'!B12,'Half Grith'!$A$2:$BN$16,44,FALSE),IF($M$3='Half Grith'!$AS$1,VLOOKUP('MTM - Calculation (London)'!B12,'Half Grith'!$A$2:$BN$16,45,FALSE),IF($M$3='Half Grith'!$AT$1,VLOOKUP('MTM - Calculation (London)'!B12,'Half Grith'!$A$2:$BN$16,46,FALSE),IF($M$3='Half Grith'!$AU$1,VLOOKUP('MTM - Calculation (London)'!B12,'Half Grith'!$A$2:$BN$16,47,FALSE),IF($M$3='Half Grith'!$AV$1,VLOOKUP('MTM - Calculation (London)'!B12,'Half Grith'!$A$2:$BN$16,48,FALSE),IF($M$3='Half Grith'!$AW$1,VLOOKUP('MTM - Calculation (London)'!B12,'Half Grith'!$A$2:$BN$16,49,FALSE),IF($M$3='Half Grith'!$AX$1,VLOOKUP('MTM - Calculation (London)'!B12,'Half Grith'!$A$2:$BN$16,50,FALSE),IF($M$3='Half Grith'!$AY$1,VLOOKUP('MTM - Calculation (London)'!B12,'Half Grith'!$A$2:$BN$16,51,FALSE),IF($M$3='Half Grith'!$AZ$1,VLOOKUP('MTM - Calculation (London)'!B12,'Half Grith'!$A$2:$BN$16,52,FALSE),IF($M$3='Half Grith'!$BA$1,VLOOKUP('MTM - Calculation (London)'!B12,'Half Grith'!$A$2:$BN$16,53,FALSE),IF($M$3='Half Grith'!$BB$1,VLOOKUP('MTM - Calculation (London)'!B12,'Half Grith'!$A$2:$BN$16,54,FALSE),IF($M$3='Half Grith'!$BC$1,VLOOKUP('MTM - Calculation (London)'!B12,'Half Grith'!$A$2:$BN$16,55,FALSE),IF($M$3='Half Grith'!$BD$1,VLOOKUP('MTM - Calculation (London)'!B12,'Half Grith'!$A$2:$BN$16,56,FALSE),IF($M$3='Half Grith'!$BE$1,VLOOKUP('MTM - Calculation (London)'!B12,'Half Grith'!$A$2:$BN$16,57,FALSE),IF($M$3='Half Grith'!$BF$1,VLOOKUP('MTM - Calculation (London)'!B12,'Half Grith'!$A$2:$BN$16,58,FALSE),IF($M$3='Half Grith'!$BG$1,VLOOKUP('MTM - Calculation (London)'!B12,'Half Grith'!$A$2:$BN$16,59,FALSE),IF($M$3='Half Grith'!$BH$1,VLOOKUP('MTM - Calculation (London)'!B12,'Half Grith'!$A$2:$BN$16,60,FALSE),IF($M$3='Half Grith'!$BI$1,VLOOKUP('MTM - Calculation (London)'!B12,'Half Grith'!$A$2:$BN$16,61,FALSE),IF($M$3='Half Grith'!$BJ$1,VLOOKUP('MTM - Calculation (London)'!B12,'Half Grith'!$A$2:$BN$16,62,FALSE),IF($M$3='Half Grith'!$BK$1,VLOOKUP('MTM - Calculation (London)'!B12,'Half Grith'!$A$2:$BN$16,63,FALSE),IF($M$3='Half Grith'!$BL$1,VLOOKUP('MTM - Calculation (London)'!B12,'Half Grith'!$A$2:$BN$16,64,FALSE),IF($M$3='Half Grith'!$BM$1,VLOOKUP('MTM - Calculation (London)'!B12,'Half Grith'!$A$2:$BN$16,65,FALSE),))))))))))))))))))))))))))))))))))))))))))))))))))))))))))))))))</f>
        <v>0</v>
      </c>
      <c r="P12" s="265">
        <f>IF($M$4=SEAT!$B$1,VLOOKUP('MTM - Calculation (London)'!B12,SEAT!$A$2:$AY$16,2,FALSE),IF($M$4=SEAT!$C$1,VLOOKUP('MTM - Calculation (London)'!B12,SEAT!$A$2:$AY$16,3,FALSE),IF($M$4=SEAT!$D$1,VLOOKUP('MTM - Calculation (London)'!B12,SEAT!$A$2:$AY$16,4,FALSE),IF($M$4=SEAT!$E$1,VLOOKUP('MTM - Calculation (London)'!B12,SEAT!$A$2:$AY$16,5,FALSE),IF($M$4=SEAT!$F$1,VLOOKUP('MTM - Calculation (London)'!B12,SEAT!$A$2:$AY$16,6,FALSE),IF($M$4=SEAT!$G$1,VLOOKUP('MTM - Calculation (London)'!B12,SEAT!$A$2:$AY$16,7,FALSE),IF($M$4=SEAT!$H$1,VLOOKUP('MTM - Calculation (London)'!B12,SEAT!$A$2:$AY$16,8,FALSE),IF($M$4=SEAT!$I$1,VLOOKUP('MTM - Calculation (London)'!B12,SEAT!$A$2:$AY$16,9,FALSE),IF($M$4=SEAT!$J$1,VLOOKUP('MTM - Calculation (London)'!B12,SEAT!$A$2:$AY$16,10,FALSE),IF($M$4=SEAT!$K$1,VLOOKUP('MTM - Calculation (London)'!B12,SEAT!$A$2:$AY$16,11,FALSE),IF($M$4=SEAT!$L$1,VLOOKUP('MTM - Calculation (London)'!B12,SEAT!$A$2:$AY$16,12,FALSE),IF($M$4=SEAT!$M$1,VLOOKUP('MTM - Calculation (London)'!B12,SEAT!$A$2:$AY$16,13,FALSE),IF($M$4=SEAT!$N$1,VLOOKUP('MTM - Calculation (London)'!B12,SEAT!$A$2:$AY$16,14,FALSE),IF($M$4=SEAT!$O$1,VLOOKUP('MTM - Calculation (London)'!B12,SEAT!$A$2:$AY$16,15,FALSE),IF($M$4=SEAT!$P$1,VLOOKUP('MTM - Calculation (London)'!B12,SEAT!$A$2:$AY$16,16,FALSE),IF($M$4=SEAT!$Q$1,VLOOKUP('MTM - Calculation (London)'!B12,SEAT!$A$2:$AY$16,17,FALSE),IF($M$4=SEAT!$R$1,VLOOKUP('MTM - Calculation (London)'!B12,SEAT!$A$2:$AY$16,18,FALSE),IF($M$4=SEAT!$S$1,VLOOKUP('MTM - Calculation (London)'!B12,SEAT!$A$2:$AY$16,19,FALSE),IF($M$4=SEAT!$T$1,VLOOKUP('MTM - Calculation (London)'!B12,SEAT!$A$2:$AY$16,20,FALSE),IF($M$4=SEAT!$U$1,VLOOKUP('MTM - Calculation (London)'!B12,SEAT!$A$2:$AY$16,21,FALSE),IF($M$4=SEAT!$V$1,VLOOKUP('MTM - Calculation (London)'!B12,SEAT!$A$2:$AY$16,22,FALSE),IF($M$4=SEAT!$W$1,VLOOKUP('MTM - Calculation (London)'!B12,SEAT!$A$2:$AY$16,23,FALSE),IF($M$4=SEAT!$X$1,VLOOKUP('MTM - Calculation (London)'!B12,SEAT!$A$2:$AY$16,24,FALSE),IF($M$4=SEAT!$Y$1,VLOOKUP('MTM - Calculation (London)'!B12,SEAT!$A$2:$AY$16,25,FALSE),IF($M$4=SEAT!$Z$1,VLOOKUP('MTM - Calculation (London)'!B12,SEAT!$A$2:$AY$16,26,FALSE),IF($M$4=SEAT!$AA$1,VLOOKUP('MTM - Calculation (London)'!B12,SEAT!$A$2:$AY$16,27,FALSE),IF($M$4=SEAT!$AB$1,VLOOKUP('MTM - Calculation (London)'!B12,SEAT!$A$2:$AY$16,28,FALSE),IF($M$4=SEAT!$AC$1,VLOOKUP('MTM - Calculation (London)'!B12,SEAT!$A$2:$AY$16,29,FALSE),IF($M$4=SEAT!$AD$1,VLOOKUP('MTM - Calculation (London)'!B12,SEAT!$A$2:$AY$16,30,FALSE),IF($M$4=SEAT!$AE$1,VLOOKUP('MTM - Calculation (London)'!B12,SEAT!$A$2:$AY$16,31,FALSE),IF($M$4=SEAT!$AF$1,VLOOKUP('MTM - Calculation (London)'!B12,SEAT!$A$2:$AY$16,32,FALSE),IF($M$4=SEAT!$AG$1,VLOOKUP('MTM - Calculation (London)'!B12,SEAT!$A$2:$AY$16,33,FALSE),IF($M$4=SEAT!$AH$1,VLOOKUP('MTM - Calculation (London)'!B12,SEAT!$A$2:$AY$16,34,FALSE),IF($M$4=SEAT!$AI$1,VLOOKUP('MTM - Calculation (London)'!B12,SEAT!$A$2:$AY$16,35,FALSE),IF($M$4=SEAT!$AJ$1,VLOOKUP('MTM - Calculation (London)'!B12,SEAT!$A$2:$AY$16,36,FALSE),IF($M$4=SEAT!$AK$1,VLOOKUP('MTM - Calculation (London)'!B12,SEAT!$A$2:$AY$16,37,FALSE),IF($M$4=SEAT!$AL$1,VLOOKUP('MTM - Calculation (London)'!B12,SEAT!$A$2:$AY$16,38,FALSE),IF($M$4=SEAT!$AM$1,VLOOKUP('MTM - Calculation (London)'!B12,SEAT!$A$2:$AY$16,39,FALSE),IF($M$4=SEAT!$AN$1,VLOOKUP('MTM - Calculation (London)'!B12,SEAT!$A$2:$AY$16,40,FALSE),IF($M$4=SEAT!$AO$1,VLOOKUP('MTM - Calculation (London)'!B12,SEAT!$A$2:$AY$16,41,FALSE),IF($M$4=SEAT!$AP$1,VLOOKUP('MTM - Calculation (London)'!B12,SEAT!$A$2:$AY$16,42,FALSE),IF($M$4=SEAT!$AQ$1,VLOOKUP('MTM - Calculation (London)'!B12,SEAT!$A$2:$AY$16,43,FALSE),IF($M$4=SEAT!$AR$1,VLOOKUP('MTM - Calculation (London)'!B12,SEAT!$A$2:$AY$16,44,FALSE),IF($M$4=SEAT!$AS$1,VLOOKUP('MTM - Calculation (London)'!B12,SEAT!$A$2:$AY$16,45,FALSE),IF($M$4=SEAT!$AT$1,VLOOKUP('MTM - Calculation (London)'!B12,SEAT!$A$2:$AY$16,46,FALSE),IF($M$4=SEAT!$AU$1,VLOOKUP('MTM - Calculation (London)'!B12,SEAT!$A$2:$AY$16,47,FALSE),IF($M$4=SEAT!$AV$1,VLOOKUP('MTM - Calculation (London)'!B12,SEAT!$A$2:$AY$16,48,FALSE),IF($M$4=SEAT!$AW$1,VLOOKUP('MTM - Calculation (London)'!B12,SEAT!$A$2:$AY$16,49,FALSE),IF($M$4=SEAT!$AX$1,VLOOKUP('MTM - Calculation (London)'!B12,SEAT!$A$2:$AY$16,50,FALSE),IF($M$4=SEAT!$AY$1,VLOOKUP('MTM - Calculation (London)'!B12,SEAT!$A$2:$AY$16,51,FALSE),))))))))))))))))))))))))))))))))))))))))))))))))))</f>
        <v>0</v>
      </c>
      <c r="Q12" s="265">
        <f>IF($M$5='4LEN'!$B$1,VLOOKUP('MTM - Calculation (London)'!B12,'4LEN'!$A$2:$BM$16,2,FALSE),IF($M$5='4LEN'!$C$1,VLOOKUP('MTM - Calculation (London)'!B12,'4LEN'!$A$2:$BM$16,3,FALSE),IF($M$5='4LEN'!$D$1,VLOOKUP('MTM - Calculation (London)'!B12,'4LEN'!$A$2:$BM$16,4,FALSE),IF($M$5='4LEN'!$E$1,VLOOKUP('MTM - Calculation (London)'!B12,'4LEN'!$A$2:$BM$16,5,FALSE),IF($M$5='4LEN'!$F$1,VLOOKUP('MTM - Calculation (London)'!B12,'4LEN'!$A$2:$BM$16,6,FALSE),IF($M$5='4LEN'!$G$1,VLOOKUP('MTM - Calculation (London)'!B12,'4LEN'!$A$2:$BM$16,7,FALSE),IF($M$5='4LEN'!$H$1,VLOOKUP('MTM - Calculation (London)'!B12,'4LEN'!$A$2:$BM$16,8,FALSE),IF($M$5='4LEN'!$I$1,VLOOKUP('MTM - Calculation (London)'!B12,'4LEN'!$A$2:$BM$16,9,FALSE),IF($M$5='4LEN'!$J$1,VLOOKUP('MTM - Calculation (London)'!B12,'4LEN'!$A$2:$BM$16,10,FALSE),IF($M$5='4LEN'!$K$1,VLOOKUP('MTM - Calculation (London)'!B12,'4LEN'!$A$2:$BM$16,11,FALSE),IF($M$5='4LEN'!$L$1,VLOOKUP('MTM - Calculation (London)'!B12,'4LEN'!$A$2:$BM$16,12,FALSE),IF($M$5='4LEN'!$M$1,VLOOKUP('MTM - Calculation (London)'!B12,'4LEN'!$A$2:$BM$16,13,FALSE),IF($M$5='4LEN'!$N$1,VLOOKUP('MTM - Calculation (London)'!B12,'4LEN'!$A$2:$BM$16,14,FALSE),IF($M$5='4LEN'!$O$1,VLOOKUP('MTM - Calculation (London)'!B12,'4LEN'!$A$2:$BM$16,15,FALSE),IF($M$5='4LEN'!$P$1,VLOOKUP('MTM - Calculation (London)'!B12,'4LEN'!$A$2:$BM$16,16,FALSE),IF($M$5='4LEN'!$Q$1,VLOOKUP('MTM - Calculation (London)'!B12,'4LEN'!$A$2:$BM$16,17,FALSE),IF($M$5='4LEN'!$R$1,VLOOKUP('MTM - Calculation (London)'!B12,'4LEN'!$A$2:$BM$16,18,FALSE),IF($M$5='4LEN'!$S$1,VLOOKUP('MTM - Calculation (London)'!B12,'4LEN'!$A$2:$BM$16,19,FALSE),IF($M$5='4LEN'!$T$1,VLOOKUP('MTM - Calculation (London)'!B12,'4LEN'!$A$2:$BM$16,20,FALSE),IF($M$5='4LEN'!$U$1,VLOOKUP('MTM - Calculation (London)'!B12,'4LEN'!$A$2:$BM$16,21,FALSE),IF($M$5='4LEN'!$V$1,VLOOKUP('MTM - Calculation (London)'!B12,'4LEN'!$A$2:$BM$16,22,FALSE),IF($M$5='4LEN'!$W$1,VLOOKUP('MTM - Calculation (London)'!B12,'4LEN'!$A$2:$BM$16,23,FALSE),IF($M$5='4LEN'!$X$1,VLOOKUP('MTM - Calculation (London)'!B12,'4LEN'!$A$2:$BM$16,24,FALSE),IF($M$5='4LEN'!$Y$1,VLOOKUP('MTM - Calculation (London)'!B12,'4LEN'!$A$2:$BM$16,25,FALSE),IF($M$5='4LEN'!$Z$1,VLOOKUP('MTM - Calculation (London)'!B12,'4LEN'!$A$2:$BM$16,26,FALSE),IF($M$5='4LEN'!$AA$1,VLOOKUP('MTM - Calculation (London)'!B12,'4LEN'!$A$2:$BM$16,27,FALSE),IF($M$5='4LEN'!$AB$1,VLOOKUP('MTM - Calculation (London)'!B12,'4LEN'!$A$2:$BM$16,28,FALSE),IF($M$5='4LEN'!$AC$1,VLOOKUP('MTM - Calculation (London)'!B12,'4LEN'!$A$2:$BM$16,29,FALSE),IF($M$5='4LEN'!$AD$1,VLOOKUP('MTM - Calculation (London)'!B12,'4LEN'!$A$2:$BM$16,30,FALSE),IF($M$5='4LEN'!$AE$1,VLOOKUP('MTM - Calculation (London)'!B12,'4LEN'!$A$2:$BM$16,31,FALSE),IF($M$5='4LEN'!$AF$1,VLOOKUP('MTM - Calculation (London)'!B12,'4LEN'!$A$2:$BM$16,32,FALSE),IF($M$5='4LEN'!$AG$1,VLOOKUP('MTM - Calculation (London)'!B12,'4LEN'!$A$2:$BM$16,33,FALSE),IF($M$5='4LEN'!$AH$1,VLOOKUP('MTM - Calculation (London)'!B12,'4LEN'!$A$2:$BM$16,34,FALSE),IF($M$5='4LEN'!$AI$1,VLOOKUP('MTM - Calculation (London)'!B12,'4LEN'!$A$2:$BM$16,35,FALSE),IF($M$5='4LEN'!$AJ$1,VLOOKUP('MTM - Calculation (London)'!B12,'4LEN'!$A$2:$BM$16,36,FALSE),IF($M$5='4LEN'!$AK$1,VLOOKUP('MTM - Calculation (London)'!B12,'4LEN'!$A$2:$BM$16,37,FALSE),IF($M$5='4LEN'!$AL$1,VLOOKUP('MTM - Calculation (London)'!B12,'4LEN'!$A$2:$BM$16,38,FALSE),IF($M$5='4LEN'!$AM$1,VLOOKUP('MTM - Calculation (London)'!B12,'4LEN'!$A$2:$BM$16,39,FALSE),IF($M$5='4LEN'!$AN$1,VLOOKUP('MTM - Calculation (London)'!B12,'4LEN'!$A$2:$BM$16,40,FALSE),IF($M$5='4LEN'!$AO$1,VLOOKUP('MTM - Calculation (London)'!B12,'4LEN'!$A$2:$BM$16,41,FALSE),IF($M$5='4LEN'!$AP$1,VLOOKUP('MTM - Calculation (London)'!B12,'4LEN'!$A$2:$BM$16,42,FALSE),IF($M$5='4LEN'!$AQ$1,VLOOKUP('MTM - Calculation (London)'!B12,'4LEN'!$A$2:$BM$16,43,FALSE),IF($M$5='4LEN'!$AR$1,VLOOKUP('MTM - Calculation (London)'!B12,'4LEN'!$A$2:$BM$16,44,FALSE),IF($M$5='4LEN'!$AS$1,VLOOKUP('MTM - Calculation (London)'!B12,'4LEN'!$A$2:$BM$16,45,FALSE),IF($M$5='4LEN'!$AT$1,VLOOKUP('MTM - Calculation (London)'!B12,'4LEN'!$A$2:$BM$16,46,FALSE),IF($M$5='4LEN'!$AU$1,VLOOKUP('MTM - Calculation (London)'!B12,'4LEN'!$A$2:$BM$16,47,FALSE),IF($M$5='4LEN'!$AV$1,VLOOKUP('MTM - Calculation (London)'!B12,'4LEN'!$A$2:$BM$16,48,FALSE),IF($M$5='4LEN'!$AW$1,VLOOKUP('MTM - Calculation (London)'!B12,'4LEN'!$A$2:$BM$16,49,FALSE),IF($M$5='4LEN'!$AX$1,VLOOKUP('MTM - Calculation (London)'!B12,'4LEN'!$A$2:$BM$16,50,FALSE),IF($M$5='4LEN'!$AY$1,VLOOKUP('MTM - Calculation (London)'!B12,'4LEN'!$A$2:$BM$16,51,FALSE),IF($M$5='4LEN'!$AZ$1,VLOOKUP('MTM - Calculation (London)'!B12,'4LEN'!$A$2:$BM$16,52,FALSE),IF($M$5='4LEN'!$BA$1,VLOOKUP('MTM - Calculation (London)'!B12,'4LEN'!$A$2:$BM$16,53,FALSE),IF($M$5='4LEN'!$BB$1,VLOOKUP('MTM - Calculation (London)'!B12,'4LEN'!$A$2:$BM$16,54,FALSE),IF($M$5='4LEN'!$BC$1,VLOOKUP('MTM - Calculation (London)'!B12,'4LEN'!$A$2:$BM$16,55,FALSE),IF($M$5='4LEN'!$BD$1,VLOOKUP('MTM - Calculation (London)'!B12,'4LEN'!$A$2:$BM$16,56,FALSE),IF($M$5='4LEN'!$BE$1,VLOOKUP('MTM - Calculation (London)'!B12,'4LEN'!$A$2:$BM$16,57,FALSE),IF($M$5='4LEN'!$BF$1,VLOOKUP('MTM - Calculation (London)'!B12,'4LEN'!$A$2:$BM$16,58,FALSE),IF($M$5='4LEN'!$BG$1,VLOOKUP('MTM - Calculation (London)'!B12,'4LEN'!$A$2:$BM$16,59,FALSE),IF($M$5='4LEN'!$BH$1,VLOOKUP('MTM - Calculation (London)'!B12,'4LEN'!$A$2:$BM$16,60,FALSE),IF($M$5='4LEN'!$BI$1,VLOOKUP('MTM - Calculation (London)'!B12,'4LEN'!$A$2:$BL$16,61,FALSE),IF($M$5='4LEN'!$BJ$1,VLOOKUP('MTM - Calculation (London)'!B12,'4LEN'!$A$2:$BM$16,62,FALSE),IF($M$5='4LEN'!$BK$1,VLOOKUP('MTM - Calculation (London)'!B12,'4LEN'!$A$2:$BM$16,63,FALSE),IF($M$5='4LEN'!$BL$1,VLOOKUP('MTM - Calculation (London)'!B12,'4LEN'!$A$2:$BM$16,64,FALSE),IF($M$5='4LEN'!$BM$1,VLOOKUP('MTM - Calculation (London)'!B12,'4LEN'!$A$2:$BM$16,65,FALSE),))))))))))))))))))))))))))))))))))))))))))))))))))))))))))))))))</f>
        <v>0</v>
      </c>
      <c r="R12" s="265">
        <f>IF($M$5='15VENT'!$B$1,VLOOKUP('MTM - Calculation (London)'!B12,'15VENT'!$A$2:$BM$16,2,FALSE),IF($M$5='15VENT'!$C$1,VLOOKUP('MTM - Calculation (London)'!B12,'15VENT'!$A$2:$BM$16,3,FALSE),IF($M$5='15VENT'!$D$1,VLOOKUP('MTM - Calculation (London)'!B12,'15VENT'!$A$2:$BM$16,4,FALSE),IF($M$5='15VENT'!$E$1,VLOOKUP('MTM - Calculation (London)'!B12,'15VENT'!$A$2:$BM$16,5,FALSE),IF($M$5='15VENT'!$F$1,VLOOKUP('MTM - Calculation (London)'!B12,'15VENT'!$A$2:$BM$16,6,FALSE),IF($M$5='15VENT'!$G$1,VLOOKUP('MTM - Calculation (London)'!B12,'15VENT'!$A$2:$BM$16,7,FALSE),IF($M$5='15VENT'!$H$1,VLOOKUP('MTM - Calculation (London)'!B12,'15VENT'!$A$2:$BM$16,8,FALSE),IF($M$5='15VENT'!$I$1,VLOOKUP('MTM - Calculation (London)'!B12,'15VENT'!$A$2:$BM$16,9,FALSE),IF($M$5='15VENT'!$J$1,VLOOKUP('MTM - Calculation (London)'!B12,'15VENT'!$A$2:$BM$16,10,FALSE),IF($M$5='15VENT'!$K$1,VLOOKUP('MTM - Calculation (London)'!B12,'15VENT'!$A$2:$BM$16,11,FALSE),IF($M$5='15VENT'!$L$1,VLOOKUP('MTM - Calculation (London)'!B12,'15VENT'!$A$2:$BM$16,12,FALSE),IF($M$5='15VENT'!$M$1,VLOOKUP('MTM - Calculation (London)'!B12,'15VENT'!$A$2:$BM$16,13,FALSE),IF($M$5='15VENT'!$N$1,VLOOKUP('MTM - Calculation (London)'!B12,'15VENT'!$A$2:$BM$16,14,FALSE),IF($M$5='15VENT'!$O$1,VLOOKUP('MTM - Calculation (London)'!B12,'15VENT'!$A$2:$BM$16,15,FALSE),IF($M$5='15VENT'!$P$1,VLOOKUP('MTM - Calculation (London)'!B12,'15VENT'!$A$2:$BM$16,16,FALSE),IF($M$5='15VENT'!$Q$1,VLOOKUP('MTM - Calculation (London)'!B12,'15VENT'!$A$2:$BM$16,17,FALSE),IF($M$5='15VENT'!$R$1,VLOOKUP('MTM - Calculation (London)'!B12,'15VENT'!$A$2:$BM$16,18,FALSE),IF($M$5='15VENT'!$S$1,VLOOKUP('MTM - Calculation (London)'!B12,'15VENT'!$A$2:$BM$16,19,FALSE),IF($M$5='15VENT'!$T$1,VLOOKUP('MTM - Calculation (London)'!B12,'15VENT'!$A$2:$BM$16,20,FALSE),IF($M$5='15VENT'!$U$1,VLOOKUP('MTM - Calculation (London)'!B12,'15VENT'!$A$2:$BM$16,21,FALSE),IF($M$5='15VENT'!$V$1,VLOOKUP('MTM - Calculation (London)'!B12,'15VENT'!$A$2:$BM$16,22,FALSE),IF($M$5='15VENT'!$W$1,VLOOKUP('MTM - Calculation (London)'!B12,'15VENT'!$A$2:$BM$16,23,FALSE),IF($M$5='15VENT'!$X$1,VLOOKUP('MTM - Calculation (London)'!B12,'15VENT'!$A$2:$BM$16,24,FALSE),IF($M$5='15VENT'!$Y$1,VLOOKUP('MTM - Calculation (London)'!B12,'15VENT'!$A$2:$BM$16,25,FALSE),IF($M$5='15VENT'!$Z$1,VLOOKUP('MTM - Calculation (London)'!B12,'15VENT'!$A$2:$BM$16,26,FALSE),IF($M$5='15VENT'!$AA$1,VLOOKUP('MTM - Calculation (London)'!B12,'15VENT'!$A$2:$BM$16,27,FALSE),IF($M$5='15VENT'!$AB$1,VLOOKUP('MTM - Calculation (London)'!B12,'15VENT'!$A$2:$BM$16,28,FALSE),IF($M$5='15VENT'!$AC$1,VLOOKUP('MTM - Calculation (London)'!B12,'15VENT'!$A$2:$BM$16,29,FALSE),IF($M$5='15VENT'!$AD$1,VLOOKUP('MTM - Calculation (London)'!B12,'15VENT'!$A$2:$BM$16,30,FALSE),IF($M$5='15VENT'!$AE$1,VLOOKUP('MTM - Calculation (London)'!B12,'15VENT'!$A$2:$BM$16,31,FALSE),IF($M$5='15VENT'!$AF$1,VLOOKUP('MTM - Calculation (London)'!B12,'15VENT'!$A$2:$BM$16,32,FALSE),IF($M$5='15VENT'!$AG$1,VLOOKUP('MTM - Calculation (London)'!B12,'15VENT'!$A$2:$BM$16,33,FALSE),IF($M$5='15VENT'!$AH$1,VLOOKUP('MTM - Calculation (London)'!B12,'15VENT'!$A$2:$BM$16,34,FALSE),IF($M$5='15VENT'!$AI$1,VLOOKUP('MTM - Calculation (London)'!B12,'15VENT'!$A$2:$BM$16,35,FALSE),IF($M$5='15VENT'!$AJ$1,VLOOKUP('MTM - Calculation (London)'!B12,'15VENT'!$A$2:$BM$16,36,FALSE),IF($M$5='15VENT'!$AK$1,VLOOKUP('MTM - Calculation (London)'!B12,'15VENT'!$A$2:$BM$16,37,FALSE),IF($M$5='15VENT'!$AL$1,VLOOKUP('MTM - Calculation (London)'!B12,'15VENT'!$A$2:$BM$16,38,FALSE),IF($M$5='15VENT'!$AM$1,VLOOKUP('MTM - Calculation (London)'!B12,'15VENT'!$A$2:$BM$16,39,FALSE),IF($M$5='15VENT'!$AN$1,VLOOKUP('MTM - Calculation (London)'!B12,'15VENT'!$A$2:$BM$16,40,FALSE),IF($M$5='15VENT'!$AO$1,VLOOKUP('MTM - Calculation (London)'!B12,'15VENT'!$A$2:$BM$16,41,FALSE),IF($M$5='15VENT'!$AP$1,VLOOKUP('MTM - Calculation (London)'!B12,'15VENT'!$A$2:$BM$16,42,FALSE),IF($M$5='15VENT'!$AQ$1,VLOOKUP('MTM - Calculation (London)'!B12,'15VENT'!$A$2:$BM$16,43,FALSE),IF($M$5='15VENT'!$AR$1,VLOOKUP('MTM - Calculation (London)'!B12,'15VENT'!$A$2:$BM$16,44,FALSE),IF($M$5='15VENT'!$AS$1,VLOOKUP('MTM - Calculation (London)'!B12,'15VENT'!$A$2:$BM$16,45,FALSE),IF($M$5='15VENT'!$AT$1,VLOOKUP('MTM - Calculation (London)'!B12,'15VENT'!$A$2:$BM$16,46,FALSE),IF($M$5='15VENT'!$AU$1,VLOOKUP('MTM - Calculation (London)'!B12,'15VENT'!$A$2:$BM$16,47,FALSE),IF($M$5='15VENT'!$AV$1,VLOOKUP('MTM - Calculation (London)'!B12,'15VENT'!$A$2:$BM$16,48,FALSE),IF($M$5='15VENT'!$AW$1,VLOOKUP('MTM - Calculation (London)'!B12,'15VENT'!$A$2:$BM$16,49,FALSE),IF($M$5='15VENT'!$AX$1,VLOOKUP('MTM - Calculation (London)'!B12,'15VENT'!$A$2:$BM$16,50,FALSE),IF($M$5='15VENT'!$AY$1,VLOOKUP('MTM - Calculation (London)'!B12,'15VENT'!$A$2:$BM$16,51,FALSE),IF($M$5='15VENT'!$AZ$1,VLOOKUP('MTM - Calculation (London)'!B12,'15VENT'!$A$2:$BM$16,52,FALSE),IF($M$5='15VENT'!$BA$1,VLOOKUP('MTM - Calculation (London)'!B12,'15VENT'!$A$2:$BM$16,53,FALSE),IF($M$5='15VENT'!$BB$1,VLOOKUP('MTM - Calculation (London)'!B12,'15VENT'!$A$2:$BM$16,54,FALSE),IF($M$5='15VENT'!$BC$1,VLOOKUP('MTM - Calculation (London)'!B12,'15VENT'!$A$2:$BM$16,55,FALSE),IF($M$5='15VENT'!$BD$1,VLOOKUP('MTM - Calculation (London)'!B12,'15VENT'!$A$2:$BM$16,56,FALSE),IF($M$5='15VENT'!$BE$1,VLOOKUP('MTM - Calculation (London)'!B12,'15VENT'!$A$2:$BM$16,57,FALSE),IF($M$5='15VENT'!$BF$1,VLOOKUP('MTM - Calculation (London)'!B12,'15VENT'!$A$2:$BM$16,58,FALSE),IF($M$5='15VENT'!$BG$1,VLOOKUP('MTM - Calculation (London)'!B12,'15VENT'!$A$2:$BM$16,59,FALSE),IF($M$5='15VENT'!$BH$1,VLOOKUP('MTM - Calculation (London)'!B12,'15VENT'!$A$2:$BM$16,60,FALSE),IF($M$5='15VENT'!$BI$1,VLOOKUP('MTM - Calculation (London)'!B12,'15VENT'!$A$2:$BJ$16,61,FALSE),IF($M$5='15VENT'!$BJ$1,VLOOKUP('MTM - Calculation (London)'!B12,'15VENT'!$A$2:$BM$16,62,FALSE),IF($M$5='15VENT'!$BK$1,VLOOKUP('MTM - Calculation (London)'!B12,'15VENT'!$A$2:$BM$16,63,FALSE),IF($M$5='15VENT'!$BL$1,VLOOKUP('MTM - Calculation (London)'!B12,'15VENT'!$A$2:$BM$16,64,FALSE),IF($M$5='15VENT'!$BM$1,VLOOKUP('MTM - Calculation (London)'!B12,'15VENT'!$A$2:$BM$16,65,FALSE),))))))))))))))))))))))))))))))))))))))))))))))))))))))))))))))))</f>
        <v>0</v>
      </c>
      <c r="S12" s="266">
        <f t="shared" si="2"/>
        <v>0</v>
      </c>
      <c r="T12" s="274"/>
      <c r="U12" s="268" t="s">
        <v>92</v>
      </c>
      <c r="V12" s="288" t="str">
        <f>IF(OR(Sheet1!C78="",Sheet1!C78=" "),"",Sheet1!C78)</f>
        <v/>
      </c>
      <c r="W12" s="246"/>
      <c r="X12" s="259">
        <v>11</v>
      </c>
      <c r="Y12" s="260" t="str">
        <f>'US MTM - Calculation (Regular)'!Y12</f>
        <v>11URISE</v>
      </c>
      <c r="Z12" s="247" t="str">
        <f>IF($Z$1="","",HLOOKUP($Z$1,'MTM US TRS (L)'!$A$2:$EV$13,ROW(),FALSE))</f>
        <v/>
      </c>
      <c r="AA12" s="265">
        <f>IF(Z12=" ",0,IF($AH$13='Deep Seat -'!$B$1,VLOOKUP('MTM - Calculation (London)'!Y12,'Deep Seat -'!$A$2:$D$13,2,FALSE),IF($AH$13='Deep Seat -'!$C$1,VLOOKUP('MTM - Calculation (London)'!Y12,'Deep Seat -'!$A$2:$D$13,3,FALSE),IF($AH$13='Deep Seat -'!$D$1,VLOOKUP('MTM - Calculation (London)'!Y12,'Deep Seat -'!$A$2:$D$13,4,FALSE),))))</f>
        <v>0</v>
      </c>
      <c r="AB12" s="265">
        <f>IF(Z12=" ",0,IF($AH$14='Hip Forw +'!$B$1,VLOOKUP('MTM - Calculation (London)'!Y12,'Hip Forw +'!$A$2:$E$13,2,FALSE),IF($AH$14='Hip Forw +'!$C$1,VLOOKUP('MTM - Calculation (London)'!Y12,'Hip Forw +'!$A$2:$E$13,3,FALSE),IF($AH$14='Hip Forw +'!$D$1,VLOOKUP('MTM - Calculation (London)'!Y12,'Hip Forw +'!$A$2:$E$13,4,FALSE),IF($AH$14='Hip Forw +'!$E$1,VLOOKUP('MTM - Calculation (London)'!Y12,'Hip Forw +'!$A$2:$E$13,5,FALSE),)))))</f>
        <v>0</v>
      </c>
      <c r="AC12" s="265">
        <f>IF(Z12=" ",0,IF($AH$15='Low Fron'!$B$1,VLOOKUP('MTM - Calculation (London)'!Y12,'Low Fron'!$A$2:$L$13,2,FALSE),IF($AH$15='Low Fron'!$C$1,VLOOKUP('MTM - Calculation (London)'!Y12,'Low Fron'!$A$2:$L$13,3,FALSE),IF($AH$15='Low Fron'!$D$1,VLOOKUP('MTM - Calculation (London)'!Y12,'Low Fron'!$A$2:$L$13,4,FALSE),IF($AH$15='Low Fron'!$E$1,VLOOKUP('MTM - Calculation (London)'!Y12,'Low Fron'!$A$2:$L$13,5,FALSE),IF($AH$15='Low Fron'!$F$1,VLOOKUP('MTM - Calculation (London)'!Y12,'Low Fron'!$A$2:$L$13,6,FALSE),IF($AH$15='Low Fron'!$G$1,VLOOKUP('MTM - Calculation (London)'!Y12,'Low Fron'!$A$2:$L$13,7,FALSE),IF($AH$15='Low Fron'!$H$1,VLOOKUP('MTM - Calculation (London)'!Y12,'Low Fron'!$A$2:$L$13,8,FALSE),IF($AH$15='Low Fron'!$I$1,VLOOKUP('MTM - Calculation (London)'!Y12,'Low Fron'!$A$2:$L$13,9,FALSE),IF($AH$15='Low Fron'!$J$1,VLOOKUP('MTM - Calculation (London)'!Y12,'Low Fron'!$A$2:$L$13,10,FALSE),IF($AH$15='Low Fron'!$K$1,VLOOKUP('MTM - Calculation (London)'!Y12,'Low Fron'!$A$2:$L$13,11,FALSE),IF($AH$15='Low Fron'!$L$1,VLOOKUP('MTM - Calculation (London)'!Y12,'Low Fron'!$A$2:$L$13,12,FALSE),))))))))))))</f>
        <v>0</v>
      </c>
      <c r="AD12" s="265">
        <f>IF(Z12=" ",0,IF($AH$16='Plucrot +'!$B$1,VLOOKUP('MTM - Calculation (London)'!Y12,'Plucrot +'!$A$2:$W$13,2,FALSE),IF($AH$16='Plucrot +'!$C$1,VLOOKUP('MTM - Calculation (London)'!Y12,'Plucrot +'!$A$2:$W$13,3,FALSE),IF($AH$16='Plucrot +'!$D$1,VLOOKUP('MTM - Calculation (London)'!Y12,'Plucrot +'!$A$2:$W$13,4,FALSE),IF($AH$16='Plucrot +'!$E$1,VLOOKUP('MTM - Calculation (London)'!Y12,'Plucrot +'!$A$2:$W$13,5,FALSE),IF($AH$16='Plucrot +'!$F$1,VLOOKUP('MTM - Calculation (London)'!Y12,'Plucrot +'!$A$2:$W$13,6,FALSE),IF($AH$16='Plucrot +'!$G$1,VLOOKUP('MTM - Calculation (London)'!Y12,'Plucrot +'!$A$2:$W$13,7,FALSE),IF($AH$16='Plucrot +'!$H$1,VLOOKUP('MTM - Calculation (London)'!Y12,'Plucrot +'!$A$2:$W$13,8,FALSE),IF($AH$16='Plucrot +'!$I$1,VLOOKUP('MTM - Calculation (London)'!Y12,'Plucrot +'!$A$2:$W$13,9,FALSE),IF($AH$16='Plucrot +'!$J$1,VLOOKUP('MTM - Calculation (London)'!Y12,'Plucrot +'!$A$2:$W$13,10,FALSE),IF($AH$16='Plucrot +'!$K$1,VLOOKUP('MTM - Calculation (London)'!Y12,'Plucrot +'!$A$2:$W$13,11,FALSE),IF($AH$16='Plucrot +'!$L$1,VLOOKUP('MTM - Calculation (London)'!Y12,'Plucrot +'!$A$2:$W$13,12,FALSE),IF($AH$16='Plucrot +'!$M$1,VLOOKUP('MTM - Calculation (London)'!Y12,'Plucrot +'!$A$2:$W$13,13,FALSE),IF($AH$16='Plucrot +'!$N$1,VLOOKUP('MTM - Calculation (London)'!Y12,'Plucrot +'!$A$2:$W$13,14,FALSE),IF($AH$16='Plucrot +'!$O$1,VLOOKUP('MTM - Calculation (London)'!Y12,'Plucrot +'!$A$2:$W$13,15,FALSE),IF($AH$16='Plucrot +'!$P$1,VLOOKUP('MTM - Calculation (London)'!Y12,'Plucrot +'!$A$2:$W$13,16,FALSE),IF($AH$16='Plucrot +'!$Q$1,VLOOKUP('MTM - Calculation (London)'!Y12,'Plucrot +'!$A$2:$W$13,17,FALSE),IF($AH$16='Plucrot +'!$R$1,VLOOKUP('MTM - Calculation (London)'!Y12,'Plucrot +'!$A$2:$W$13,18,FALSE),IF($AH$16='Plucrot +'!$S$1,VLOOKUP('MTM - Calculation (London)'!Y12,'Plucrot +'!$A$2:$W$13,19,FALSE),IF($AH$16='Plucrot +'!$T$1,VLOOKUP('MTM - Calculation (London)'!Y12,'Plucrot +'!$A$2:$W$13,20,FALSE),IF($AH$16='Plucrot +'!$U$1,VLOOKUP('MTM - Calculation (London)'!Y12,'Plucrot +'!$A$2:$W$13,21,FALSE),IF($AH$16='Plucrot +'!$V$1,VLOOKUP('MTM - Calculation (London)'!Y12,'Plucrot +'!$A$2:$W$13,22,FALSE),IF($AH$16='Plucrot +'!$W$1,VLOOKUP('MTM - Calculation (London)'!Y12,'Plucrot +'!$A$2:$W$13,23,FALSE),)))))))))))))))))))))))</f>
        <v>0</v>
      </c>
      <c r="AE12" s="265">
        <f>IF(Z12=" ",0,IF($AH$17='Rais BK + -'!$B$1,VLOOKUP('MTM - Calculation (London)'!Y12,'Rais BK + -'!$A$2:$W$13,2,FALSE),IF($AH$17='Rais BK + -'!$C$1,VLOOKUP('MTM - Calculation (London)'!Y12,'Rais BK + -'!$A$2:$W$13,3,FALSE),IF($AH$17='Rais BK + -'!$D$1,VLOOKUP('MTM - Calculation (London)'!Y12,'Rais BK + -'!$A$2:$W$13,4,FALSE),IF($AH$17='Rais BK + -'!$E$1,VLOOKUP('MTM - Calculation (London)'!Y12,'Rais BK + -'!$A$2:$W$13,5,FALSE),IF($AH$17='Rais BK + -'!$F$1,VLOOKUP('MTM - Calculation (London)'!Y12,'Rais BK + -'!$A$2:$W$13,6,FALSE),IF($AH$17='Rais BK + -'!$G$1,VLOOKUP('MTM - Calculation (London)'!Y12,'Rais BK + -'!$A$2:$W$13,7,FALSE),IF($AH$17='Rais BK + -'!$H$1,VLOOKUP('MTM - Calculation (London)'!Y12,'Rais BK + -'!$A$2:$W$13,8,FALSE),IF($AH$17='Rais BK + -'!$I$1,VLOOKUP('MTM - Calculation (London)'!Y12,'Rais BK + -'!$A$2:$W$13,9,FALSE),IF($AH$17='Rais BK + -'!$J$1,VLOOKUP('MTM - Calculation (London)'!Y12,'Rais BK + -'!$A$2:$W$13,10,FALSE),IF($AH$17='Rais BK + -'!$K$1,VLOOKUP('MTM - Calculation (London)'!Y12,'Rais BK + -'!$A$2:$W$13,11,FALSE),IF($AH$17='Rais BK + -'!$L$1,VLOOKUP('MTM - Calculation (London)'!Y12,'Rais BK + -'!$A$2:$W$13,12,FALSE),IF($AH$17='Rais BK + -'!$M$1,VLOOKUP('MTM - Calculation (London)'!Y12,'Rais BK + -'!$A$2:$W$13,13,FALSE),IF($AH$17='Rais BK + -'!$N$1,VLOOKUP('MTM - Calculation (London)'!Y12,'Rais BK + -'!$A$2:$W$13,14,FALSE),IF($AH$17='Rais BK + -'!$O$1,VLOOKUP('MTM - Calculation (London)'!Y12,'Rais BK + -'!$A$2:$W$13,15,FALSE),IF($AH$17='Rais BK + -'!$P$1,VLOOKUP('MTM - Calculation (London)'!Y12,'Rais BK + -'!$A$2:$W$13,16,FALSE),IF($AH$17='Rais BK + -'!$Q$1,VLOOKUP('MTM - Calculation (London)'!Y12,'Rais BK + -'!$A$2:$W$13,17,FALSE),IF($AH$17='Rais BK + -'!$R$1,VLOOKUP('MTM - Calculation (London)'!Y12,'Rais BK + -'!$A$2:$W$13,18,FALSE),IF($AH$17='Rais BK + -'!$S$1,VLOOKUP('MTM - Calculation (London)'!Y12,'Rais BK + -'!$A$2:$W$13,19,FALSE),IF($AH$17='Rais BK + -'!$T$1,VLOOKUP('MTM - Calculation (London)'!Y12,'Rais BK + -'!$A$2:$W$13,20,FALSE),IF($AH$17='Rais BK + -'!$U$1,VLOOKUP('MTM - Calculation (London)'!Y12,'Rais BK + -'!$A$2:$W$13,21,FALSE),IF($AH$17='Rais BK + -'!$V$1,VLOOKUP('MTM - Calculation (London)'!Y12,'Rais BK + -'!$A$2:$W$13,22,FALSE),IF($AH$17='Rais BK + -'!$W$1,VLOOKUP('MTM - Calculation (London)'!Y12,'Rais BK + -'!$A$2:$W$13,23,FALSE),)))))))))))))))))))))))</f>
        <v>0</v>
      </c>
      <c r="AF12" s="263">
        <f t="shared" si="3"/>
        <v>0</v>
      </c>
      <c r="AG12" s="242">
        <f>IF(OR(Sheet1!C145="",Sheet1!C145=" "),0,Sheet1!C145)</f>
        <v>0</v>
      </c>
      <c r="AH12" s="266">
        <f t="shared" si="5"/>
        <v>0</v>
      </c>
      <c r="AI12" s="286"/>
      <c r="AJ12" s="289" t="s">
        <v>300</v>
      </c>
      <c r="AK12" s="288" t="str">
        <f>IF(OR(Sheet1!C165="",Sheet1!C165=" "),"",Sheet1!C165)</f>
        <v/>
      </c>
      <c r="AL12" s="248"/>
      <c r="AM12" s="282"/>
      <c r="AN12" s="282"/>
      <c r="AO12" s="278"/>
      <c r="AP12" s="268" t="s">
        <v>599</v>
      </c>
      <c r="AQ12" s="250" t="str">
        <f>IF($AQ$1="","",HLOOKUP($AQ$1,'Measurement Chart'!$A$1:$AG$14,ROW(),FALSE))</f>
        <v/>
      </c>
      <c r="AR12" s="242">
        <f>IF(OR(Sheet1!C306="",Sheet1!C306=" "),0,Sheet1!C306)</f>
        <v>0</v>
      </c>
      <c r="AS12" s="251">
        <f t="shared" si="4"/>
        <v>0</v>
      </c>
      <c r="AT12" s="252">
        <f>IFERROR(IF($AS$4='Front Length +'!$B$1,VLOOKUP(AP12,'Front Length +'!$A$2:$AO$14,2,FALSE),IF($AS$4='Front Length +'!$C$1,VLOOKUP(AP12,'Front Length +'!$A$2:$AO$14,3,FALSE),IF($AS$4='Front Length +'!$D$1,VLOOKUP(AP12,'Front Length +'!$A$2:$AO$14,4,FALSE),IF($AS$4='Front Length +'!$E$1,VLOOKUP(AP12,'Front Length +'!$A$2:$AO$14,5,FALSE),IF($AS$4='Front Length +'!$F$1,VLOOKUP(AP12,'Front Length +'!$A$2:$AO$14,6,FALSE),IF($AS$4='Front Length +'!$G$1,VLOOKUP(AP12,'Front Length +'!$A$2:$AO$14,7,FALSE),IF($AS$4='Front Length +'!$H$1,VLOOKUP(AP12,'Front Length +'!$A$2:$AO$14,8,FALSE),IF($AS$4='Front Length +'!$I$1,VLOOKUP(AP12,'Front Length +'!$A$2:$AO$14,9,FALSE),IF($AS$4='Front Length +'!$J$1,VLOOKUP(AP12,'Front Length +'!$A$2:$AO$14,10,FALSE),IF($AS$4='Front Length +'!$K$1,VLOOKUP(AP12,'Front Length +'!$A$2:$AO$14,11,FALSE),IF($AS$4='Front Length +'!$L$1,VLOOKUP(AP12,'Front Length +'!$A$2:$AO$14,12,FALSE),IF($AS$4='Front Length +'!$M$1,VLOOKUP(AP12,'Front Length +'!$A$2:$AO$14,13,FALSE),IF($AS$4='Front Length +'!$N$1,VLOOKUP(AP12,'Front Length +'!$A$2:$AO$14,14,FALSE),IF($AS$4='Front Length +'!$O$1,VLOOKUP(AP12,'Front Length +'!$A$2:$AO$14,15,FALSE),IF($AS$4='Front Length +'!$P$1,VLOOKUP(AP12,'Front Length +'!$A$2:$AO$14,16,FALSE),IF($AS$4='Front Length +'!$Q$1,VLOOKUP(AP12,'Front Length +'!$A$2:$AO$14,17,FALSE),IF($AS$4='Front Length +'!$R$1,VLOOKUP(AP12,'Front Length +'!$A$2:$AO$14,18,FALSE),IF($AS$4='Front Length +'!$S$1,VLOOKUP(AP12,'Front Length +'!$A$2:$AO$14,19,FALSE),IF($AS$4='Front Length +'!$T$1,VLOOKUP(AP12,'Front Length +'!$A$2:$AO$14,20,FALSE),IF($AS$4='Front Length +'!$U$1,VLOOKUP(AP12,'Front Length +'!$A$2:$AO$14,21,FALSE),IF($AS$4='Front Length +'!$V$1,VLOOKUP(AP12,'Front Length +'!$A$2:$AO$14,22,FALSE),IF($AS$4='Front Length +'!$W$1,VLOOKUP(AP12,'Front Length +'!$A$2:$AO$14,23,FALSE),IF($AS$4='Front Length +'!$X$1,VLOOKUP(AP12,'Front Length +'!$A$2:$AO$14,24,FALSE),IF($AS$4='Front Length +'!$Y$1,VLOOKUP(AP12,'Front Length +'!$A$2:$AO$14,25,FALSE),IF($AS$4='Front Length +'!$Z$1,VLOOKUP(AP12,'Front Length +'!$A$2:$AO$14,26,FALSE),IF($AS$4='Front Length +'!$AA$1,VLOOKUP(AP12,'Front Length +'!$A$2:$AO$14,27,FALSE),IF($AS$4='Front Length +'!$AB$1,VLOOKUP(AP12,'Front Length +'!$A$2:$AO$14,28,FALSE),IF($AS$4='Front Length +'!$AC$1,VLOOKUP(AP12,'Front Length +'!$A$2:$AO$14,29,FALSE),IF($AS$4='Front Length +'!$AD$1,VLOOKUP(AP12,'Front Length +'!$A$2:$AO$14,30,FALSE),IF($AS$4='Front Length +'!$AE$1,VLOOKUP(AP12,'Front Length +'!$A$2:$AO$14,31,FALSE),IF($AS$4='Front Length +'!$AF$1,VLOOKUP(AP12,'Front Length +'!$A$2:$AO$14,32,FALSE),IF($AS$4='Front Length +'!$AG$1,VLOOKUP(AP12,'Front Length +'!$A$2:$AO$14,33,FALSE),IF($AS$4='Front Length +'!$AH$1,VLOOKUP(AP12,'Front Length +'!$A$2:$AO$14,34,FALSE),IF($AS$4='Front Length +'!$AI$1,VLOOKUP(AP12,'Front Length +'!$A$2:$AO$14,35,FALSE),IF($AS$4='Front Length +'!$AJ$1,VLOOKUP(AP12,'Front Length +'!$A$2:$AO$14,36,FALSE),IF($AS$4='Front Length +'!$AK$1,VLOOKUP(AP12,'Front Length +'!$A$2:$AO$14,37,FALSE),IF($AS$4='Front Length +'!$AL$1,VLOOKUP(AP12,'Front Length +'!$A$2:$AO$14,38,FALSE),IF($AS$4='Front Length +'!$AM$1,VLOOKUP(AP12,'Front Length +'!$A$2:$AO$14,39,FALSE),IF($AS$4='Front Length +'!$AN$1,VLOOKUP(AP12,'Front Length +'!$A$2:$AO$14,40,FALSE),IF($AS$4='Front Length +'!$AO$1,VLOOKUP(AP12,'Front Length +'!$A$2:$AO$14,41,FALSE),)))))))))))))))))))))))))))))))))))))))),0)</f>
        <v>0</v>
      </c>
      <c r="AU12" s="252">
        <f>IFERROR(IF($AS$4='Front Length -'!$B$1,VLOOKUP(AP12,'Front Length -'!$A$2:$AO$14,2,FALSE),IF($AS$4='Front Length -'!$C$1,VLOOKUP(AP12,'Front Length -'!$A$2:$AO$14,3,FALSE),IF($AS$4='Front Length -'!$D$1,VLOOKUP(AP12,'Front Length -'!$A$2:$AO$14,4,FALSE),IF($AS$4='Front Length -'!$E$1,VLOOKUP(AP12,'Front Length -'!$A$2:$AO$14,5,FALSE),IF($AS$4='Front Length -'!$F$1,VLOOKUP(AP12,'Front Length -'!$A$2:$AO$14,6,FALSE),IF($AS$4='Front Length -'!$G$1,VLOOKUP(AP12,'Front Length -'!$A$2:$AO$14,7,FALSE),IF($AS$4='Front Length -'!$H$1,VLOOKUP(AP12,'Front Length -'!$A$2:$AO$14,8,FALSE),IF($AS$4='Front Length -'!$I$1,VLOOKUP(AP12,'Front Length -'!$A$2:$AO$14,9,FALSE),IF($AS$4='Front Length -'!$J$1,VLOOKUP(AP12,'Front Length -'!$A$2:$AO$14,10,FALSE),IF($AS$4='Front Length -'!$K$1,VLOOKUP(AP12,'Front Length -'!$A$2:$AO$14,11,FALSE),IF($AS$4='Front Length -'!$L$1,VLOOKUP(AP12,'Front Length -'!$A$2:$AO$14,12,FALSE),IF($AS$4='Front Length -'!$M$1,VLOOKUP(AP12,'Front Length -'!$A$2:$AO$14,13,FALSE),IF($AS$4='Front Length -'!$N$1,VLOOKUP(AP12,'Front Length -'!$A$2:$AO$14,14,FALSE),IF($AS$4='Front Length -'!$O$1,VLOOKUP(AP12,'Front Length -'!$A$2:$AO$14,15,FALSE),IF($AS$4='Front Length -'!$P$1,VLOOKUP(AP12,'Front Length -'!$A$2:$AO$14,16,FALSE),IF($AS$4='Front Length -'!$Q$1,VLOOKUP(AP12,'Front Length -'!$A$2:$AO$14,17,FALSE),IF($AS$4='Front Length -'!$R$1,VLOOKUP(AP12,'Front Length -'!$A$2:$AO$14,18,FALSE),IF($AS$4='Front Length -'!$S$1,VLOOKUP(AP12,'Front Length -'!$A$2:$AO$14,19,FALSE),IF($AS$4='Front Length -'!$T$1,VLOOKUP(AP12,'Front Length -'!$A$2:$AO$14,20,FALSE),IF($AS$4='Front Length -'!$U$1,VLOOKUP(AP12,'Front Length -'!$A$2:$AO$14,21,FALSE),IF($AS$4='Front Length -'!$V$1,VLOOKUP(AP12,'Front Length -'!$A$2:$AO$14,22,FALSE),IF($AS$4='Front Length -'!$W$1,VLOOKUP(AP12,'Front Length -'!$A$2:$AO$14,23,FALSE),IF($AS$4='Front Length -'!$X$1,VLOOKUP(AP12,'Front Length -'!$A$2:$AO$14,24,FALSE),IF($AS$4='Front Length -'!$Y$1,VLOOKUP(AP12,'Front Length -'!$A$2:$AO$14,25,FALSE),IF($AS$4='Front Length -'!$Z$1,VLOOKUP(AP12,'Front Length -'!$A$2:$AO$14,26,FALSE),IF($AS$4='Front Length -'!$AA$1,VLOOKUP(AP12,'Front Length -'!$A$2:$AO$14,27,FALSE),IF($AS$4='Front Length -'!$AB$1,VLOOKUP(AP12,'Front Length -'!$A$2:$AO$14,28,FALSE),IF($AS$4='Front Length -'!$AC$1,VLOOKUP(AP12,'Front Length -'!$A$2:$AO$14,29,FALSE),IF($AS$4='Front Length -'!$AD$1,VLOOKUP(AP12,'Front Length -'!$A$2:$AO$14,30,FALSE),IF($AS$4='Front Length -'!$AE$1,VLOOKUP(AP12,'Front Length -'!$A$2:$AO$14,31,FALSE),IF($AS$4='Front Length -'!$AF$1,VLOOKUP(AP12,'Front Length -'!$A$2:$AO$14,32,FALSE),IF($AS$4='Front Length -'!$AG$1,VLOOKUP(AP12,'Front Length -'!$A$2:$AO$14,33,FALSE),IF($AS$4='Front Length -'!$AH$1,VLOOKUP(AP12,'Front Length -'!$A$2:$AO$14,34,FALSE),IF($AS$4='Front Length -'!$AI$1,VLOOKUP(AP12,'Front Length -'!$A$2:$AO$14,35,FALSE),IF($AS$4='Front Length -'!$AJ$1,VLOOKUP(AP12,'Front Length -'!$A$2:$AO$14,36,FALSE),IF($AS$4='Front Length -'!$AK$1,VLOOKUP(AP12,'Front Length -'!$A$2:$AO$14,37,FALSE),IF($AS$4='Front Length -'!$AL$1,VLOOKUP(AP12,'Front Length -'!$A$2:$AO$14,38,FALSE),IF($AS$4='Front Length -'!$AM$1,VLOOKUP(AP12,'Front Length -'!$A$2:$AO$14,39,FALSE),IF($AS$4='Front Length -'!$AN$1,VLOOKUP(AP12,'Front Length -'!$A$2:$AO$14,40,FALSE),IF($AS$4='Front Length -'!$AO$1,VLOOKUP(AP12,'Front Length -'!$A$2:$AO$14,41,FALSE),)))))))))))))))))))))))))))))))))))))))),0)</f>
        <v>0</v>
      </c>
      <c r="AV12" s="253" t="str">
        <f t="shared" si="6"/>
        <v/>
      </c>
      <c r="AW12" s="234"/>
      <c r="AX12" s="402"/>
      <c r="AY12" s="402"/>
      <c r="AZ12" s="394"/>
      <c r="BA12" s="394"/>
      <c r="BB12" s="394"/>
      <c r="BC12" s="394"/>
      <c r="BD12" s="394"/>
      <c r="BE12" s="394"/>
      <c r="BF12" s="394"/>
      <c r="BG12" s="394"/>
      <c r="BH12" s="394"/>
      <c r="BI12" s="394"/>
      <c r="BJ12" s="394"/>
      <c r="BK12" s="394"/>
      <c r="BL12" s="394"/>
      <c r="BM12" s="394"/>
      <c r="BN12" s="394"/>
      <c r="BO12" s="394"/>
      <c r="BP12" s="394"/>
      <c r="BQ12" s="394"/>
      <c r="BR12" s="394"/>
      <c r="BS12" s="394"/>
    </row>
    <row r="13" spans="1:77" ht="42" customHeight="1" x14ac:dyDescent="0.25">
      <c r="A13" s="259">
        <v>12</v>
      </c>
      <c r="B13" s="260" t="str">
        <f>'US MTM - Calculation (Regular)'!B13</f>
        <v>12BTN</v>
      </c>
      <c r="C13" s="261">
        <f>IF($C$1="","",HLOOKUP($C$1,'JKT London Fit - R'!$A$2:$AB$17,ROW(),FALSE))</f>
        <v>19.375</v>
      </c>
      <c r="D13" s="262">
        <f>IF(C13=" ",0,IF($S$17='AH 34 A+'!$B$1,VLOOKUP('MTM - Calculation (London)'!B13,'AH 34 A+'!$A$2:$G$16,2,FALSE),IF($S$17='AH 34 A+'!$C$1,VLOOKUP('MTM - Calculation (London)'!B13,'AH 34 A+'!$A$2:$G$16,3,FALSE),IF($S$17='AH 34 A+'!$D$1,VLOOKUP('MTM - Calculation (London)'!B13,'AH 34 A+'!$A$2:$G$16,4,FALSE),IF($S$17='AH 34 A+'!$E$1,VLOOKUP('MTM - Calculation (London)'!B13,'AH 34 A+'!$A$2:$G$16,5,FALSE),IF($S$17='AH 34 A+'!$F$1,VLOOKUP('MTM - Calculation (London)'!B13,'AH 34 A+'!$A$2:$G$16,6,FALSE),IF($S$17='AH 34 A+'!$G$1,VLOOKUP('MTM - Calculation (London)'!B13,'AH 34 A+'!$A$2:$G$16,7,FALSE),)))))))</f>
        <v>0</v>
      </c>
      <c r="E13" s="262">
        <f>IF(C13=" ",0,IF($S$18='Erect +'!$B$1,VLOOKUP('MTM - Calculation (London)'!B13,'Erect +'!$A$2:$D$16,2,FALSE),IF($S$18='Erect +'!$C$1,VLOOKUP('MTM - Calculation (London)'!B13,'Erect +'!$A$2:$D$16,3,FALSE),IF($S$18='Erect +'!$D$1,VLOOKUP('MTM - Calculation (London)'!B13,'Erect +'!$A$2:$D$16,4,FALSE),))))</f>
        <v>0</v>
      </c>
      <c r="F13" s="262">
        <f>IF(C13=" ",0,IF($S$19='Full Chest'!$B$1,VLOOKUP('MTM - Calculation (London)'!B13,'Full Chest'!$A$2:$F$16,2,FALSE),IF($S$19='Full Chest'!$C$1,VLOOKUP('MTM - Calculation (London)'!B13,'Full Chest'!$A$2:$F$16,3,FALSE),IF($S$19='Full Chest'!$D$1,VLOOKUP('MTM - Calculation (London)'!B13,'Full Chest'!$A$2:$F$16,4,FALSE),))))</f>
        <v>0</v>
      </c>
      <c r="G13" s="262">
        <f>IF(C13=" ",0,IF($S$20='Head For +'!$B$1,VLOOKUP('MTM - Calculation (London)'!B13,'Head For +'!$A$2:$E$16,2,FALSE),IF($S$20='Head For +'!$C$1,VLOOKUP('MTM - Calculation (London)'!B13,'Head For +'!$A$2:$E$16,3,FALSE),IF($S$20='Head For +'!$D$1,VLOOKUP('MTM - Calculation (London)'!B13,'Head For +'!$A$2:$E$16,4,FALSE),IF($S$20='Head For +'!$E$1,VLOOKUP('MTM - Calculation (London)'!B13,'Head For +'!$A$2:$E$16,5,FALSE),)))))</f>
        <v>0</v>
      </c>
      <c r="H13" s="262" t="b">
        <f>IF(C13=" ",0,IF($S$21='LOW-CLR +'!$B$1,VLOOKUP('MTM - Calculation (London)'!B13,'LOW-CLR +'!$A$2:$H$16,2,FALSE),IF($S$21='LOW-CLR +'!$C$1,VLOOKUP('MTM - Calculation (London)'!B13,'LOW-CLR +'!$A$2:$H$16,3,FALSE),IF($S$21='LOW-CLR +'!$D$1,VLOOKUP('MTM - Calculation (London)'!B13,'LOW-CLR +'!$A$2:$H$16,4,FALSE),IF($S$21='LOW-CLR +'!$E$1,VLOOKUP('MTM - Calculation (London)'!B13,'LOW-CLR +'!$A$2:$H$16,5,FALSE),IF($S$21='LOW-CLR +'!$F$1,VLOOKUP('MTM - Calculation (London)'!B13,'LOW-CLR +'!$A$2:$H$16,6,FALSE),IF($S$21='LOW-CLR +'!$G$1,VLOOKUP('MTM - Calculation (London)'!B13,'LOW-CLR +'!$A$2:$H$16,7,FALSE))))))))</f>
        <v>0</v>
      </c>
      <c r="I13" s="262">
        <f>IF(C13=" ",0,IF($S$22='P+AH+1 2'!$B$1,VLOOKUP('MTM - Calculation (London)'!B13,'P+AH+1 2'!$A$2:$D$16,2,FALSE),IF($S$22='P+AH+1 2'!$C$1,VLOOKUP('MTM - Calculation (London)'!B13,'P+AH+1 2'!$A$2:$D$16,3,FALSE),IF($S$22='P+AH+1 2'!$D$1,VLOOKUP('MTM - Calculation (London)'!B13,'P+AH+1 2'!$A$2:$D$16,4,FALSE),))))</f>
        <v>0</v>
      </c>
      <c r="J13" s="265" t="str">
        <f>IF($S$25&lt;&gt;"",2.5,IF($S$26&lt;&gt;"",-3,""))</f>
        <v/>
      </c>
      <c r="K13" s="263">
        <f t="shared" si="0"/>
        <v>19.375</v>
      </c>
      <c r="L13" s="467">
        <f>IF(OR(Sheet1!E34="",Sheet1!E34=" "),0,Sheet1!E34)</f>
        <v>0</v>
      </c>
      <c r="M13" s="264">
        <f t="shared" si="1"/>
        <v>0</v>
      </c>
      <c r="N13" s="265">
        <f>IF($M$8='12 Back'!$B$1,VLOOKUP('MTM - Calculation (London)'!B13,'12 Back'!$A$2:$BG$16,2,FALSE),IF($M$8='12 Back'!$C$1,VLOOKUP('MTM - Calculation (London)'!B13,'12 Back'!$A$2:$BG$16,3,FALSE),IF($M$8='12 Back'!$D$1,VLOOKUP('MTM - Calculation (London)'!B13,'12 Back'!$A$2:$BG$16,4,FALSE),IF($M$8='12 Back'!$E$1,VLOOKUP('MTM - Calculation (London)'!B13,'12 Back'!$A$2:$BG$16,5,FALSE),IF($M$8='12 Back'!$F$1,VLOOKUP('MTM - Calculation (London)'!B13,'12 Back'!$A$2:$BG$16,6,FALSE),IF($M$8='12 Back'!$G$1,VLOOKUP('MTM - Calculation (London)'!B13,'12 Back'!$A$2:$BG$16,7,FALSE),IF($M$8='12 Back'!$H$1,VLOOKUP('MTM - Calculation (London)'!B13,'12 Back'!$A$2:$BG$16,8,FALSE),IF($M$8='12 Back'!$I$1,VLOOKUP('MTM - Calculation (London)'!B13,'12 Back'!$A$2:$BG$16,9,FALSE),IF($M$8='12 Back'!$J$1,VLOOKUP('MTM - Calculation (London)'!B13,'12 Back'!$A$2:$BG$16,10,FALSE),IF($M$8='12 Back'!$K$1,VLOOKUP('MTM - Calculation (London)'!B13,'12 Back'!$A$2:$BG$16,11,FALSE),IF($M$8='12 Back'!$L$1,VLOOKUP('MTM - Calculation (London)'!B13,'12 Back'!$A$2:$BG$16,12,FALSE),IF($M$8='12 Back'!$M$1,VLOOKUP('MTM - Calculation (London)'!B13,'12 Back'!$A$2:$BG$16,13,FALSE),IF($M$8='12 Back'!$N$1,VLOOKUP('MTM - Calculation (London)'!B13,'12 Back'!$A$2:$BG$16,14,FALSE),IF($M$8='12 Back'!$O$1,VLOOKUP('MTM - Calculation (London)'!B13,'12 Back'!$A$2:$BG$16,15,FALSE),IF($M$8='12 Back'!$P$1,VLOOKUP('MTM - Calculation (London)'!B13,'12 Back'!$A$2:$BG$16,16,FALSE),IF($M$8='12 Back'!$Q$1,VLOOKUP('MTM - Calculation (London)'!B13,'12 Back'!$A$2:$BG$16,17,FALSE),IF($M$8='12 Back'!$R$1,VLOOKUP('MTM - Calculation (London)'!B13,'12 Back'!$A$2:$BG$16,18,FALSE),IF($M$8='12 Back'!$S$1,VLOOKUP('MTM - Calculation (London)'!B13,'12 Back'!$A$2:$BG$16,19,FALSE),IF($M$8='12 Back'!$T$1,VLOOKUP('MTM - Calculation (London)'!B13,'12 Back'!$A$2:$BG$16,20,FALSE),IF($M$8='12 Back'!$U$1,VLOOKUP('MTM - Calculation (London)'!B13,'12 Back'!$A$2:$BG$16,21,FALSE),IF($M$8='12 Back'!$V$1,VLOOKUP('MTM - Calculation (London)'!B13,'12 Back'!$A$2:$BG$16,22,FALSE),IF($M$8='12 Back'!$W$1,VLOOKUP('MTM - Calculation (London)'!B13,'12 Back'!$A$2:$BG$16,23,FALSE),IF($M$8='12 Back'!$X$1,VLOOKUP('MTM - Calculation (London)'!B13,'12 Back'!$A$2:$BG$16,24,FALSE),IF($M$8='12 Back'!$Y$1,VLOOKUP('MTM - Calculation (London)'!B13,'12 Back'!$A$2:$BG$16,25,FALSE),IF($M$8='12 Back'!$Z$1,VLOOKUP('MTM - Calculation (London)'!B13,'12 Back'!$A$2:$BG$16,26,FALSE),IF($M$8='12 Back'!$AA$1,VLOOKUP('MTM - Calculation (London)'!B13,'12 Back'!$A$2:$BG$16,27,FALSE),IF($M$8='12 Back'!$AB$1,VLOOKUP('MTM - Calculation (London)'!B13,'12 Back'!$A$2:$BG$16,28,FALSE),IF($M$8='12 Back'!$AC$1,VLOOKUP('MTM - Calculation (London)'!B13,'12 Back'!$A$2:$BG$16,29,FALSE),IF($M$8='12 Back'!$AD$1,VLOOKUP('MTM - Calculation (London)'!B13,'12 Back'!$A$2:$BG$16,30,FALSE),IF($M$8='12 Back'!$AE$1,VLOOKUP('MTM - Calculation (London)'!B13,'12 Back'!$A$2:$BG$16,31,FALSE),IF($M$8='12 Back'!$AF$1,VLOOKUP('MTM - Calculation (London)'!B13,'12 Back'!$A$2:$BG$16,32,FALSE),IF($M$8='12 Back'!$AG$1,VLOOKUP('MTM - Calculation (London)'!B13,'12 Back'!$A$2:$BG$16,33,FALSE),IF($M$8='12 Back'!$AH$1,VLOOKUP('MTM - Calculation (London)'!B13,'12 Back'!$A$2:$BG$16,34,FALSE),IF($M$8='12 Back'!$AI$1,VLOOKUP('MTM - Calculation (London)'!B13,'12 Back'!$A$2:$BG$16,35,FALSE),IF($M$8='12 Back'!$AJ$1,VLOOKUP('MTM - Calculation (London)'!B13,'12 Back'!$A$2:$BG$16,36,FALSE),IF($M$8='12 Back'!$AK$1,VLOOKUP('MTM - Calculation (London)'!B13,'12 Back'!$A$2:$BG$16,37,FALSE),IF($M$8='12 Back'!$AL$1,VLOOKUP('MTM - Calculation (London)'!B13,'12 Back'!$A$2:$BG$16,38,FALSE),IF($M$8='12 Back'!$AM$1,VLOOKUP('MTM - Calculation (London)'!B13,'12 Back'!$A$2:$BG$16,39,FALSE),IF($M$8='12 Back'!$AN$1,VLOOKUP('MTM - Calculation (London)'!B13,'12 Back'!$A$2:$BG$16,40,FALSE),IF($M$8='12 Back'!$AO$1,VLOOKUP('MTM - Calculation (London)'!B13,'12 Back'!$A$2:$BG$16,41,FALSE),IF($M$8='12 Back'!$AP$1,VLOOKUP('MTM - Calculation (London)'!B13,'12 Back'!$A$2:$BG$16,42,FALSE),IF($M$8='12 Back'!$AQ$1,VLOOKUP('MTM - Calculation (London)'!B13,'12 Back'!$A$2:$BG$16,43,FALSE),IF($M$8='12 Back'!$AR$1,VLOOKUP('MTM - Calculation (London)'!B13,'12 Back'!$A$2:$BG$16,44,FALSE),IF($M$8='12 Back'!$AS$1,VLOOKUP('MTM - Calculation (London)'!B13,'12 Back'!$A$2:$BG$16,45,FALSE),IF($M$8='12 Back'!$AT$1,VLOOKUP('MTM - Calculation (London)'!B13,'12 Back'!$A$2:$BG$16,46,FALSE),IF($M$8='12 Back'!$AU$1,VLOOKUP('MTM - Calculation (London)'!B13,'12 Back'!$A$2:$BG$16,47,FALSE),IF($M$8='12 Back'!$AV$1,VLOOKUP('MTM - Calculation (London)'!B13,'12 Back'!$A$2:$BG$16,48,FALSE),IF($M$8='12 Back'!$AW$1,VLOOKUP('MTM - Calculation (London)'!B13,'12 Back'!$A$2:$BG$16,49,FALSE),IF($M$8='12 Back'!$AX$1,VLOOKUP('MTM - Calculation (London)'!B13,'12 Back'!$A$2:$BG$16,50,FALSE),IF($M$8='12 Back'!$AY$1,VLOOKUP('MTM - Calculation (London)'!B13,'12 Back'!$A$2:$BG$16,51,FALSE),IF($M$8='12 Back'!$AZ$1,VLOOKUP('MTM - Calculation (London)'!B13,'12 Back'!$A$2:$BG$16,52,FALSE),IF($M$8='12 Back'!$BA$1,VLOOKUP('MTM - Calculation (London)'!B13,'12 Back'!$A$2:$BG$16,53,FALSE),IF($M$8='12 Back'!$BB$1,VLOOKUP('MTM - Calculation (London)'!B13,'12 Back'!$A$2:$BG$16,54,FALSE),IF($M$8='12 Back'!$BC$1,VLOOKUP('MTM - Calculation (London)'!B13,'12 Back'!$A$2:$BG$16,55,FALSE),IF($M$8='12 Back'!$BD$1,VLOOKUP('MTM - Calculation (London)'!B13,'12 Back'!$A$2:$BG$16,56,FALSE),IF($M$8='12 Back'!$BE$1,VLOOKUP('MTM - Calculation (London)'!B13,'12 Back'!$A$2:$BG$16,57,FALSE),IF($M$8='12 Back'!$BF$1,VLOOKUP('MTM - Calculation (London)'!B13,'12 Back'!$A$2:$BG$16,58,FALSE),IF($M$8='12 Back'!$BG$1,VLOOKUP('MTM - Calculation (London)'!B13,'12 Back'!$A$2:$BG$16,59,FALSE),))))))))))))))))))))))))))))))))))))))))))))))))))))))))))</f>
        <v>0</v>
      </c>
      <c r="O13" s="265">
        <f>IF($M$3='Half Grith'!$B$1,VLOOKUP('MTM - Calculation (London)'!B13,'Half Grith'!$A$2:$BN$16,2,FALSE),IF($M$3='Half Grith'!$C$1,VLOOKUP('MTM - Calculation (London)'!B13,'Half Grith'!$A$2:$BN$16,3,FALSE),IF($M$3='Half Grith'!$D$1,VLOOKUP('MTM - Calculation (London)'!B13,'Half Grith'!$A$2:$BN$16,4,FALSE),IF($M$3='Half Grith'!$E$1,VLOOKUP('MTM - Calculation (London)'!B13,'Half Grith'!$A$2:$BN$16,5,FALSE),IF($M$3='Half Grith'!$F$1,VLOOKUP('MTM - Calculation (London)'!B13,'Half Grith'!$A$2:$BN$16,6,FALSE),IF($M$3='Half Grith'!$G$1,VLOOKUP('MTM - Calculation (London)'!B13,'Half Grith'!$A$2:$BN$16,7,FALSE),IF($M$3='Half Grith'!$H$1,VLOOKUP('MTM - Calculation (London)'!B13,'Half Grith'!$A$2:$BN$16,8,FALSE),IF($M$3='Half Grith'!$I$1,VLOOKUP('MTM - Calculation (London)'!B13,'Half Grith'!$A$2:$BN$16,9,FALSE),IF($M$3='Half Grith'!$J$1,VLOOKUP('MTM - Calculation (London)'!B13,'Half Grith'!$A$2:$BN$16,10,FALSE),IF($M$3='Half Grith'!$K$1,VLOOKUP('MTM - Calculation (London)'!B13,'Half Grith'!$A$2:$BN$16,11,FALSE),IF($M$3='Half Grith'!$L$1,VLOOKUP('MTM - Calculation (London)'!B13,'Half Grith'!$A$2:$BN$16,12,FALSE),IF($M$3='Half Grith'!$M$1,VLOOKUP('MTM - Calculation (London)'!B13,'Half Grith'!$A$2:$BN$16,13,FALSE),IF($M$3='Half Grith'!$N$1,VLOOKUP('MTM - Calculation (London)'!B13,'Half Grith'!$A$2:$BN$16,14,FALSE),IF($M$3='Half Grith'!$O$1,VLOOKUP('MTM - Calculation (London)'!B13,'Half Grith'!$A$2:$BN$16,15,FALSE),IF($M$3='Half Grith'!$P$1,VLOOKUP('MTM - Calculation (London)'!B13,'Half Grith'!$A$2:$BN$16,16,FALSE),IF($M$3='Half Grith'!$Q$1,VLOOKUP('MTM - Calculation (London)'!B13,'Half Grith'!$A$2:$BN$16,17,FALSE),IF($M$3='Half Grith'!$R$1,VLOOKUP('MTM - Calculation (London)'!B13,'Half Grith'!$A$2:$BN$16,18,FALSE),IF($M$3='Half Grith'!$S$1,VLOOKUP('MTM - Calculation (London)'!B13,'Half Grith'!$A$2:$BN$16,19,FALSE),IF($M$3='Half Grith'!$T$1,VLOOKUP('MTM - Calculation (London)'!B13,'Half Grith'!$A$2:$BN$16,20,FALSE),IF($M$3='Half Grith'!$U$1,VLOOKUP('MTM - Calculation (London)'!B13,'Half Grith'!$A$2:$BN$16,21,FALSE),IF($M$3='Half Grith'!$V$1,VLOOKUP('MTM - Calculation (London)'!B13,'Half Grith'!$A$2:$BN$16,22,FALSE),IF($M$3='Half Grith'!$W$1,VLOOKUP('MTM - Calculation (London)'!B13,'Half Grith'!$A$2:$BN$16,23,FALSE),IF($M$3='Half Grith'!$X$1,VLOOKUP('MTM - Calculation (London)'!B13,'Half Grith'!$A$2:$BN$16,24,FALSE),IF($M$3='Half Grith'!$Y$1,VLOOKUP('MTM - Calculation (London)'!B13,'Half Grith'!$A$2:$BN$16,25,FALSE),IF($M$3='Half Grith'!$Z$1,VLOOKUP('MTM - Calculation (London)'!B13,'Half Grith'!$A$2:$BN$16,26,FALSE),IF($M$3='Half Grith'!$AA$1,VLOOKUP('MTM - Calculation (London)'!B13,'Half Grith'!$A$2:$BN$16,27,FALSE),IF($M$3='Half Grith'!$AB$1,VLOOKUP('MTM - Calculation (London)'!B13,'Half Grith'!$A$2:$BN$16,28,FALSE),IF($M$3='Half Grith'!$AC$1,VLOOKUP('MTM - Calculation (London)'!B13,'Half Grith'!$A$2:$BN$16,29,FALSE),IF($M$3='Half Grith'!$AD$1,VLOOKUP('MTM - Calculation (London)'!B13,'Half Grith'!$A$2:$BN$16,30,FALSE),IF($M$3='Half Grith'!$AE$1,VLOOKUP('MTM - Calculation (London)'!B13,'Half Grith'!$A$2:$BN$16,31,FALSE),IF($M$3='Half Grith'!$AF$1,VLOOKUP('MTM - Calculation (London)'!B13,'Half Grith'!$A$2:$BN$16,32,FALSE),IF($M$3='Half Grith'!$AG$1,VLOOKUP('MTM - Calculation (London)'!B13,'Half Grith'!$A$2:$BN$16,33,FALSE),IF($M$3='Half Grith'!$AH$1,VLOOKUP('MTM - Calculation (London)'!B13,'Half Grith'!$A$2:$BN$16,34,FALSE),IF($M$3='Half Grith'!$AI$1,VLOOKUP('MTM - Calculation (London)'!B13,'Half Grith'!$A$2:$BN$16,35,FALSE),IF($M$3='Half Grith'!$AJ$1,VLOOKUP('MTM - Calculation (London)'!B13,'Half Grith'!$A$2:$BN$16,36,FALSE),IF($M$3='Half Grith'!$AK$1,VLOOKUP('MTM - Calculation (London)'!B13,'Half Grith'!$A$2:$BN$16,37,FALSE),IF($M$3='Half Grith'!$AL$1,VLOOKUP('MTM - Calculation (London)'!B13,'Half Grith'!$A$2:$BN$16,38,FALSE),IF($M$3='Half Grith'!$AM$1,VLOOKUP('MTM - Calculation (London)'!B13,'Half Grith'!$A$2:$BN$16,39,FALSE),IF($M$3='Half Grith'!$AN$1,VLOOKUP('MTM - Calculation (London)'!B13,'Half Grith'!$A$2:$BN$16,40,FALSE),IF($M$3='Half Grith'!$AO$1,VLOOKUP('MTM - Calculation (London)'!B13,'Half Grith'!$A$2:$BN$16,41,FALSE),IF($M$3='Half Grith'!$AP$1,VLOOKUP('MTM - Calculation (London)'!B13,'Half Grith'!$A$2:$BN$16,42,FALSE),IF($M$3='Half Grith'!$AQ$1,VLOOKUP('MTM - Calculation (London)'!B13,'Half Grith'!$A$2:$BN$16,43,FALSE),IF($M$3='Half Grith'!$AR$1,VLOOKUP('MTM - Calculation (London)'!B13,'Half Grith'!$A$2:$BN$16,44,FALSE),IF($M$3='Half Grith'!$AS$1,VLOOKUP('MTM - Calculation (London)'!B13,'Half Grith'!$A$2:$BN$16,45,FALSE),IF($M$3='Half Grith'!$AT$1,VLOOKUP('MTM - Calculation (London)'!B13,'Half Grith'!$A$2:$BN$16,46,FALSE),IF($M$3='Half Grith'!$AU$1,VLOOKUP('MTM - Calculation (London)'!B13,'Half Grith'!$A$2:$BN$16,47,FALSE),IF($M$3='Half Grith'!$AV$1,VLOOKUP('MTM - Calculation (London)'!B13,'Half Grith'!$A$2:$BN$16,48,FALSE),IF($M$3='Half Grith'!$AW$1,VLOOKUP('MTM - Calculation (London)'!B13,'Half Grith'!$A$2:$BN$16,49,FALSE),IF($M$3='Half Grith'!$AX$1,VLOOKUP('MTM - Calculation (London)'!B13,'Half Grith'!$A$2:$BN$16,50,FALSE),IF($M$3='Half Grith'!$AY$1,VLOOKUP('MTM - Calculation (London)'!B13,'Half Grith'!$A$2:$BN$16,51,FALSE),IF($M$3='Half Grith'!$AZ$1,VLOOKUP('MTM - Calculation (London)'!B13,'Half Grith'!$A$2:$BN$16,52,FALSE),IF($M$3='Half Grith'!$BA$1,VLOOKUP('MTM - Calculation (London)'!B13,'Half Grith'!$A$2:$BN$16,53,FALSE),IF($M$3='Half Grith'!$BB$1,VLOOKUP('MTM - Calculation (London)'!B13,'Half Grith'!$A$2:$BN$16,54,FALSE),IF($M$3='Half Grith'!$BC$1,VLOOKUP('MTM - Calculation (London)'!B13,'Half Grith'!$A$2:$BN$16,55,FALSE),IF($M$3='Half Grith'!$BD$1,VLOOKUP('MTM - Calculation (London)'!B13,'Half Grith'!$A$2:$BN$16,56,FALSE),IF($M$3='Half Grith'!$BE$1,VLOOKUP('MTM - Calculation (London)'!B13,'Half Grith'!$A$2:$BN$16,57,FALSE),IF($M$3='Half Grith'!$BF$1,VLOOKUP('MTM - Calculation (London)'!B13,'Half Grith'!$A$2:$BN$16,58,FALSE),IF($M$3='Half Grith'!$BG$1,VLOOKUP('MTM - Calculation (London)'!B13,'Half Grith'!$A$2:$BN$16,59,FALSE),IF($M$3='Half Grith'!$BH$1,VLOOKUP('MTM - Calculation (London)'!B13,'Half Grith'!$A$2:$BN$16,60,FALSE),IF($M$3='Half Grith'!$BI$1,VLOOKUP('MTM - Calculation (London)'!B13,'Half Grith'!$A$2:$BN$16,61,FALSE),IF($M$3='Half Grith'!$BJ$1,VLOOKUP('MTM - Calculation (London)'!B13,'Half Grith'!$A$2:$BN$16,62,FALSE),IF($M$3='Half Grith'!$BK$1,VLOOKUP('MTM - Calculation (London)'!B13,'Half Grith'!$A$2:$BN$16,63,FALSE),IF($M$3='Half Grith'!$BL$1,VLOOKUP('MTM - Calculation (London)'!B13,'Half Grith'!$A$2:$BN$16,64,FALSE),IF($M$3='Half Grith'!$BM$1,VLOOKUP('MTM - Calculation (London)'!B13,'Half Grith'!$A$2:$BN$16,65,FALSE),))))))))))))))))))))))))))))))))))))))))))))))))))))))))))))))))</f>
        <v>0</v>
      </c>
      <c r="P13" s="265">
        <f>IF($M$4=SEAT!$B$1,VLOOKUP('MTM - Calculation (London)'!B13,SEAT!$A$2:$AY$16,2,FALSE),IF($M$4=SEAT!$C$1,VLOOKUP('MTM - Calculation (London)'!B13,SEAT!$A$2:$AY$16,3,FALSE),IF($M$4=SEAT!$D$1,VLOOKUP('MTM - Calculation (London)'!B13,SEAT!$A$2:$AY$16,4,FALSE),IF($M$4=SEAT!$E$1,VLOOKUP('MTM - Calculation (London)'!B13,SEAT!$A$2:$AY$16,5,FALSE),IF($M$4=SEAT!$F$1,VLOOKUP('MTM - Calculation (London)'!B13,SEAT!$A$2:$AY$16,6,FALSE),IF($M$4=SEAT!$G$1,VLOOKUP('MTM - Calculation (London)'!B13,SEAT!$A$2:$AY$16,7,FALSE),IF($M$4=SEAT!$H$1,VLOOKUP('MTM - Calculation (London)'!B13,SEAT!$A$2:$AY$16,8,FALSE),IF($M$4=SEAT!$I$1,VLOOKUP('MTM - Calculation (London)'!B13,SEAT!$A$2:$AY$16,9,FALSE),IF($M$4=SEAT!$J$1,VLOOKUP('MTM - Calculation (London)'!B13,SEAT!$A$2:$AY$16,10,FALSE),IF($M$4=SEAT!$K$1,VLOOKUP('MTM - Calculation (London)'!B13,SEAT!$A$2:$AY$16,11,FALSE),IF($M$4=SEAT!$L$1,VLOOKUP('MTM - Calculation (London)'!B13,SEAT!$A$2:$AY$16,12,FALSE),IF($M$4=SEAT!$M$1,VLOOKUP('MTM - Calculation (London)'!B13,SEAT!$A$2:$AY$16,13,FALSE),IF($M$4=SEAT!$N$1,VLOOKUP('MTM - Calculation (London)'!B13,SEAT!$A$2:$AY$16,14,FALSE),IF($M$4=SEAT!$O$1,VLOOKUP('MTM - Calculation (London)'!B13,SEAT!$A$2:$AY$16,15,FALSE),IF($M$4=SEAT!$P$1,VLOOKUP('MTM - Calculation (London)'!B13,SEAT!$A$2:$AY$16,16,FALSE),IF($M$4=SEAT!$Q$1,VLOOKUP('MTM - Calculation (London)'!B13,SEAT!$A$2:$AY$16,17,FALSE),IF($M$4=SEAT!$R$1,VLOOKUP('MTM - Calculation (London)'!B13,SEAT!$A$2:$AY$16,18,FALSE),IF($M$4=SEAT!$S$1,VLOOKUP('MTM - Calculation (London)'!B13,SEAT!$A$2:$AY$16,19,FALSE),IF($M$4=SEAT!$T$1,VLOOKUP('MTM - Calculation (London)'!B13,SEAT!$A$2:$AY$16,20,FALSE),IF($M$4=SEAT!$U$1,VLOOKUP('MTM - Calculation (London)'!B13,SEAT!$A$2:$AY$16,21,FALSE),IF($M$4=SEAT!$V$1,VLOOKUP('MTM - Calculation (London)'!B13,SEAT!$A$2:$AY$16,22,FALSE),IF($M$4=SEAT!$W$1,VLOOKUP('MTM - Calculation (London)'!B13,SEAT!$A$2:$AY$16,23,FALSE),IF($M$4=SEAT!$X$1,VLOOKUP('MTM - Calculation (London)'!B13,SEAT!$A$2:$AY$16,24,FALSE),IF($M$4=SEAT!$Y$1,VLOOKUP('MTM - Calculation (London)'!B13,SEAT!$A$2:$AY$16,25,FALSE),IF($M$4=SEAT!$Z$1,VLOOKUP('MTM - Calculation (London)'!B13,SEAT!$A$2:$AY$16,26,FALSE),IF($M$4=SEAT!$AA$1,VLOOKUP('MTM - Calculation (London)'!B13,SEAT!$A$2:$AY$16,27,FALSE),IF($M$4=SEAT!$AB$1,VLOOKUP('MTM - Calculation (London)'!B13,SEAT!$A$2:$AY$16,28,FALSE),IF($M$4=SEAT!$AC$1,VLOOKUP('MTM - Calculation (London)'!B13,SEAT!$A$2:$AY$16,29,FALSE),IF($M$4=SEAT!$AD$1,VLOOKUP('MTM - Calculation (London)'!B13,SEAT!$A$2:$AY$16,30,FALSE),IF($M$4=SEAT!$AE$1,VLOOKUP('MTM - Calculation (London)'!B13,SEAT!$A$2:$AY$16,31,FALSE),IF($M$4=SEAT!$AF$1,VLOOKUP('MTM - Calculation (London)'!B13,SEAT!$A$2:$AY$16,32,FALSE),IF($M$4=SEAT!$AG$1,VLOOKUP('MTM - Calculation (London)'!B13,SEAT!$A$2:$AY$16,33,FALSE),IF($M$4=SEAT!$AH$1,VLOOKUP('MTM - Calculation (London)'!B13,SEAT!$A$2:$AY$16,34,FALSE),IF($M$4=SEAT!$AI$1,VLOOKUP('MTM - Calculation (London)'!B13,SEAT!$A$2:$AY$16,35,FALSE),IF($M$4=SEAT!$AJ$1,VLOOKUP('MTM - Calculation (London)'!B13,SEAT!$A$2:$AY$16,36,FALSE),IF($M$4=SEAT!$AK$1,VLOOKUP('MTM - Calculation (London)'!B13,SEAT!$A$2:$AY$16,37,FALSE),IF($M$4=SEAT!$AL$1,VLOOKUP('MTM - Calculation (London)'!B13,SEAT!$A$2:$AY$16,38,FALSE),IF($M$4=SEAT!$AM$1,VLOOKUP('MTM - Calculation (London)'!B13,SEAT!$A$2:$AY$16,39,FALSE),IF($M$4=SEAT!$AN$1,VLOOKUP('MTM - Calculation (London)'!B13,SEAT!$A$2:$AY$16,40,FALSE),IF($M$4=SEAT!$AO$1,VLOOKUP('MTM - Calculation (London)'!B13,SEAT!$A$2:$AY$16,41,FALSE),IF($M$4=SEAT!$AP$1,VLOOKUP('MTM - Calculation (London)'!B13,SEAT!$A$2:$AY$16,42,FALSE),IF($M$4=SEAT!$AQ$1,VLOOKUP('MTM - Calculation (London)'!B13,SEAT!$A$2:$AY$16,43,FALSE),IF($M$4=SEAT!$AR$1,VLOOKUP('MTM - Calculation (London)'!B13,SEAT!$A$2:$AY$16,44,FALSE),IF($M$4=SEAT!$AS$1,VLOOKUP('MTM - Calculation (London)'!B13,SEAT!$A$2:$AY$16,45,FALSE),IF($M$4=SEAT!$AT$1,VLOOKUP('MTM - Calculation (London)'!B13,SEAT!$A$2:$AY$16,46,FALSE),IF($M$4=SEAT!$AU$1,VLOOKUP('MTM - Calculation (London)'!B13,SEAT!$A$2:$AY$16,47,FALSE),IF($M$4=SEAT!$AV$1,VLOOKUP('MTM - Calculation (London)'!B13,SEAT!$A$2:$AY$16,48,FALSE),IF($M$4=SEAT!$AW$1,VLOOKUP('MTM - Calculation (London)'!B13,SEAT!$A$2:$AY$16,49,FALSE),IF($M$4=SEAT!$AX$1,VLOOKUP('MTM - Calculation (London)'!B13,SEAT!$A$2:$AY$16,50,FALSE),IF($M$4=SEAT!$AY$1,VLOOKUP('MTM - Calculation (London)'!B13,SEAT!$A$2:$AY$16,51,FALSE),))))))))))))))))))))))))))))))))))))))))))))))))))</f>
        <v>0</v>
      </c>
      <c r="Q13" s="265">
        <f>IF($M$5='4LEN'!$B$1,VLOOKUP('MTM - Calculation (London)'!B13,'4LEN'!$A$2:$BM$16,2,FALSE),IF($M$5='4LEN'!$C$1,VLOOKUP('MTM - Calculation (London)'!B13,'4LEN'!$A$2:$BM$16,3,FALSE),IF($M$5='4LEN'!$D$1,VLOOKUP('MTM - Calculation (London)'!B13,'4LEN'!$A$2:$BM$16,4,FALSE),IF($M$5='4LEN'!$E$1,VLOOKUP('MTM - Calculation (London)'!B13,'4LEN'!$A$2:$BM$16,5,FALSE),IF($M$5='4LEN'!$F$1,VLOOKUP('MTM - Calculation (London)'!B13,'4LEN'!$A$2:$BM$16,6,FALSE),IF($M$5='4LEN'!$G$1,VLOOKUP('MTM - Calculation (London)'!B13,'4LEN'!$A$2:$BM$16,7,FALSE),IF($M$5='4LEN'!$H$1,VLOOKUP('MTM - Calculation (London)'!B13,'4LEN'!$A$2:$BM$16,8,FALSE),IF($M$5='4LEN'!$I$1,VLOOKUP('MTM - Calculation (London)'!B13,'4LEN'!$A$2:$BM$16,9,FALSE),IF($M$5='4LEN'!$J$1,VLOOKUP('MTM - Calculation (London)'!B13,'4LEN'!$A$2:$BM$16,10,FALSE),IF($M$5='4LEN'!$K$1,VLOOKUP('MTM - Calculation (London)'!B13,'4LEN'!$A$2:$BM$16,11,FALSE),IF($M$5='4LEN'!$L$1,VLOOKUP('MTM - Calculation (London)'!B13,'4LEN'!$A$2:$BM$16,12,FALSE),IF($M$5='4LEN'!$M$1,VLOOKUP('MTM - Calculation (London)'!B13,'4LEN'!$A$2:$BM$16,13,FALSE),IF($M$5='4LEN'!$N$1,VLOOKUP('MTM - Calculation (London)'!B13,'4LEN'!$A$2:$BM$16,14,FALSE),IF($M$5='4LEN'!$O$1,VLOOKUP('MTM - Calculation (London)'!B13,'4LEN'!$A$2:$BM$16,15,FALSE),IF($M$5='4LEN'!$P$1,VLOOKUP('MTM - Calculation (London)'!B13,'4LEN'!$A$2:$BM$16,16,FALSE),IF($M$5='4LEN'!$Q$1,VLOOKUP('MTM - Calculation (London)'!B13,'4LEN'!$A$2:$BM$16,17,FALSE),IF($M$5='4LEN'!$R$1,VLOOKUP('MTM - Calculation (London)'!B13,'4LEN'!$A$2:$BM$16,18,FALSE),IF($M$5='4LEN'!$S$1,VLOOKUP('MTM - Calculation (London)'!B13,'4LEN'!$A$2:$BM$16,19,FALSE),IF($M$5='4LEN'!$T$1,VLOOKUP('MTM - Calculation (London)'!B13,'4LEN'!$A$2:$BM$16,20,FALSE),IF($M$5='4LEN'!$U$1,VLOOKUP('MTM - Calculation (London)'!B13,'4LEN'!$A$2:$BM$16,21,FALSE),IF($M$5='4LEN'!$V$1,VLOOKUP('MTM - Calculation (London)'!B13,'4LEN'!$A$2:$BM$16,22,FALSE),IF($M$5='4LEN'!$W$1,VLOOKUP('MTM - Calculation (London)'!B13,'4LEN'!$A$2:$BM$16,23,FALSE),IF($M$5='4LEN'!$X$1,VLOOKUP('MTM - Calculation (London)'!B13,'4LEN'!$A$2:$BM$16,24,FALSE),IF($M$5='4LEN'!$Y$1,VLOOKUP('MTM - Calculation (London)'!B13,'4LEN'!$A$2:$BM$16,25,FALSE),IF($M$5='4LEN'!$Z$1,VLOOKUP('MTM - Calculation (London)'!B13,'4LEN'!$A$2:$BM$16,26,FALSE),IF($M$5='4LEN'!$AA$1,VLOOKUP('MTM - Calculation (London)'!B13,'4LEN'!$A$2:$BM$16,27,FALSE),IF($M$5='4LEN'!$AB$1,VLOOKUP('MTM - Calculation (London)'!B13,'4LEN'!$A$2:$BM$16,28,FALSE),IF($M$5='4LEN'!$AC$1,VLOOKUP('MTM - Calculation (London)'!B13,'4LEN'!$A$2:$BM$16,29,FALSE),IF($M$5='4LEN'!$AD$1,VLOOKUP('MTM - Calculation (London)'!B13,'4LEN'!$A$2:$BM$16,30,FALSE),IF($M$5='4LEN'!$AE$1,VLOOKUP('MTM - Calculation (London)'!B13,'4LEN'!$A$2:$BM$16,31,FALSE),IF($M$5='4LEN'!$AF$1,VLOOKUP('MTM - Calculation (London)'!B13,'4LEN'!$A$2:$BM$16,32,FALSE),IF($M$5='4LEN'!$AG$1,VLOOKUP('MTM - Calculation (London)'!B13,'4LEN'!$A$2:$BM$16,33,FALSE),IF($M$5='4LEN'!$AH$1,VLOOKUP('MTM - Calculation (London)'!B13,'4LEN'!$A$2:$BM$16,34,FALSE),IF($M$5='4LEN'!$AI$1,VLOOKUP('MTM - Calculation (London)'!B13,'4LEN'!$A$2:$BM$16,35,FALSE),IF($M$5='4LEN'!$AJ$1,VLOOKUP('MTM - Calculation (London)'!B13,'4LEN'!$A$2:$BM$16,36,FALSE),IF($M$5='4LEN'!$AK$1,VLOOKUP('MTM - Calculation (London)'!B13,'4LEN'!$A$2:$BM$16,37,FALSE),IF($M$5='4LEN'!$AL$1,VLOOKUP('MTM - Calculation (London)'!B13,'4LEN'!$A$2:$BM$16,38,FALSE),IF($M$5='4LEN'!$AM$1,VLOOKUP('MTM - Calculation (London)'!B13,'4LEN'!$A$2:$BM$16,39,FALSE),IF($M$5='4LEN'!$AN$1,VLOOKUP('MTM - Calculation (London)'!B13,'4LEN'!$A$2:$BM$16,40,FALSE),IF($M$5='4LEN'!$AO$1,VLOOKUP('MTM - Calculation (London)'!B13,'4LEN'!$A$2:$BM$16,41,FALSE),IF($M$5='4LEN'!$AP$1,VLOOKUP('MTM - Calculation (London)'!B13,'4LEN'!$A$2:$BM$16,42,FALSE),IF($M$5='4LEN'!$AQ$1,VLOOKUP('MTM - Calculation (London)'!B13,'4LEN'!$A$2:$BM$16,43,FALSE),IF($M$5='4LEN'!$AR$1,VLOOKUP('MTM - Calculation (London)'!B13,'4LEN'!$A$2:$BM$16,44,FALSE),IF($M$5='4LEN'!$AS$1,VLOOKUP('MTM - Calculation (London)'!B13,'4LEN'!$A$2:$BM$16,45,FALSE),IF($M$5='4LEN'!$AT$1,VLOOKUP('MTM - Calculation (London)'!B13,'4LEN'!$A$2:$BM$16,46,FALSE),IF($M$5='4LEN'!$AU$1,VLOOKUP('MTM - Calculation (London)'!B13,'4LEN'!$A$2:$BM$16,47,FALSE),IF($M$5='4LEN'!$AV$1,VLOOKUP('MTM - Calculation (London)'!B13,'4LEN'!$A$2:$BM$16,48,FALSE),IF($M$5='4LEN'!$AW$1,VLOOKUP('MTM - Calculation (London)'!B13,'4LEN'!$A$2:$BM$16,49,FALSE),IF($M$5='4LEN'!$AX$1,VLOOKUP('MTM - Calculation (London)'!B13,'4LEN'!$A$2:$BM$16,50,FALSE),IF($M$5='4LEN'!$AY$1,VLOOKUP('MTM - Calculation (London)'!B13,'4LEN'!$A$2:$BM$16,51,FALSE),IF($M$5='4LEN'!$AZ$1,VLOOKUP('MTM - Calculation (London)'!B13,'4LEN'!$A$2:$BM$16,52,FALSE),IF($M$5='4LEN'!$BA$1,VLOOKUP('MTM - Calculation (London)'!B13,'4LEN'!$A$2:$BM$16,53,FALSE),IF($M$5='4LEN'!$BB$1,VLOOKUP('MTM - Calculation (London)'!B13,'4LEN'!$A$2:$BM$16,54,FALSE),IF($M$5='4LEN'!$BC$1,VLOOKUP('MTM - Calculation (London)'!B13,'4LEN'!$A$2:$BM$16,55,FALSE),IF($M$5='4LEN'!$BD$1,VLOOKUP('MTM - Calculation (London)'!B13,'4LEN'!$A$2:$BM$16,56,FALSE),IF($M$5='4LEN'!$BE$1,VLOOKUP('MTM - Calculation (London)'!B13,'4LEN'!$A$2:$BM$16,57,FALSE),IF($M$5='4LEN'!$BF$1,VLOOKUP('MTM - Calculation (London)'!B13,'4LEN'!$A$2:$BM$16,58,FALSE),IF($M$5='4LEN'!$BG$1,VLOOKUP('MTM - Calculation (London)'!B13,'4LEN'!$A$2:$BM$16,59,FALSE),IF($M$5='4LEN'!$BH$1,VLOOKUP('MTM - Calculation (London)'!B13,'4LEN'!$A$2:$BM$16,60,FALSE),IF($M$5='4LEN'!$BI$1,VLOOKUP('MTM - Calculation (London)'!B13,'4LEN'!$A$2:$BL$16,61,FALSE),IF($M$5='4LEN'!$BJ$1,VLOOKUP('MTM - Calculation (London)'!B13,'4LEN'!$A$2:$BM$16,62,FALSE),IF($M$5='4LEN'!$BK$1,VLOOKUP('MTM - Calculation (London)'!B13,'4LEN'!$A$2:$BM$16,63,FALSE),IF($M$5='4LEN'!$BL$1,VLOOKUP('MTM - Calculation (London)'!B13,'4LEN'!$A$2:$BM$16,64,FALSE),IF($M$5='4LEN'!$BM$1,VLOOKUP('MTM - Calculation (London)'!B13,'4LEN'!$A$2:$BM$16,65,FALSE),))))))))))))))))))))))))))))))))))))))))))))))))))))))))))))))))</f>
        <v>-0.8125</v>
      </c>
      <c r="R13" s="265">
        <f>IF($M$5='15VENT'!$B$1,VLOOKUP('MTM - Calculation (London)'!B13,'15VENT'!$A$2:$BM$16,2,FALSE),IF($M$5='15VENT'!$C$1,VLOOKUP('MTM - Calculation (London)'!B13,'15VENT'!$A$2:$BM$16,3,FALSE),IF($M$5='15VENT'!$D$1,VLOOKUP('MTM - Calculation (London)'!B13,'15VENT'!$A$2:$BM$16,4,FALSE),IF($M$5='15VENT'!$E$1,VLOOKUP('MTM - Calculation (London)'!B13,'15VENT'!$A$2:$BM$16,5,FALSE),IF($M$5='15VENT'!$F$1,VLOOKUP('MTM - Calculation (London)'!B13,'15VENT'!$A$2:$BM$16,6,FALSE),IF($M$5='15VENT'!$G$1,VLOOKUP('MTM - Calculation (London)'!B13,'15VENT'!$A$2:$BM$16,7,FALSE),IF($M$5='15VENT'!$H$1,VLOOKUP('MTM - Calculation (London)'!B13,'15VENT'!$A$2:$BM$16,8,FALSE),IF($M$5='15VENT'!$I$1,VLOOKUP('MTM - Calculation (London)'!B13,'15VENT'!$A$2:$BM$16,9,FALSE),IF($M$5='15VENT'!$J$1,VLOOKUP('MTM - Calculation (London)'!B13,'15VENT'!$A$2:$BM$16,10,FALSE),IF($M$5='15VENT'!$K$1,VLOOKUP('MTM - Calculation (London)'!B13,'15VENT'!$A$2:$BM$16,11,FALSE),IF($M$5='15VENT'!$L$1,VLOOKUP('MTM - Calculation (London)'!B13,'15VENT'!$A$2:$BM$16,12,FALSE),IF($M$5='15VENT'!$M$1,VLOOKUP('MTM - Calculation (London)'!B13,'15VENT'!$A$2:$BM$16,13,FALSE),IF($M$5='15VENT'!$N$1,VLOOKUP('MTM - Calculation (London)'!B13,'15VENT'!$A$2:$BM$16,14,FALSE),IF($M$5='15VENT'!$O$1,VLOOKUP('MTM - Calculation (London)'!B13,'15VENT'!$A$2:$BM$16,15,FALSE),IF($M$5='15VENT'!$P$1,VLOOKUP('MTM - Calculation (London)'!B13,'15VENT'!$A$2:$BM$16,16,FALSE),IF($M$5='15VENT'!$Q$1,VLOOKUP('MTM - Calculation (London)'!B13,'15VENT'!$A$2:$BM$16,17,FALSE),IF($M$5='15VENT'!$R$1,VLOOKUP('MTM - Calculation (London)'!B13,'15VENT'!$A$2:$BM$16,18,FALSE),IF($M$5='15VENT'!$S$1,VLOOKUP('MTM - Calculation (London)'!B13,'15VENT'!$A$2:$BM$16,19,FALSE),IF($M$5='15VENT'!$T$1,VLOOKUP('MTM - Calculation (London)'!B13,'15VENT'!$A$2:$BM$16,20,FALSE),IF($M$5='15VENT'!$U$1,VLOOKUP('MTM - Calculation (London)'!B13,'15VENT'!$A$2:$BM$16,21,FALSE),IF($M$5='15VENT'!$V$1,VLOOKUP('MTM - Calculation (London)'!B13,'15VENT'!$A$2:$BM$16,22,FALSE),IF($M$5='15VENT'!$W$1,VLOOKUP('MTM - Calculation (London)'!B13,'15VENT'!$A$2:$BM$16,23,FALSE),IF($M$5='15VENT'!$X$1,VLOOKUP('MTM - Calculation (London)'!B13,'15VENT'!$A$2:$BM$16,24,FALSE),IF($M$5='15VENT'!$Y$1,VLOOKUP('MTM - Calculation (London)'!B13,'15VENT'!$A$2:$BM$16,25,FALSE),IF($M$5='15VENT'!$Z$1,VLOOKUP('MTM - Calculation (London)'!B13,'15VENT'!$A$2:$BM$16,26,FALSE),IF($M$5='15VENT'!$AA$1,VLOOKUP('MTM - Calculation (London)'!B13,'15VENT'!$A$2:$BM$16,27,FALSE),IF($M$5='15VENT'!$AB$1,VLOOKUP('MTM - Calculation (London)'!B13,'15VENT'!$A$2:$BM$16,28,FALSE),IF($M$5='15VENT'!$AC$1,VLOOKUP('MTM - Calculation (London)'!B13,'15VENT'!$A$2:$BM$16,29,FALSE),IF($M$5='15VENT'!$AD$1,VLOOKUP('MTM - Calculation (London)'!B13,'15VENT'!$A$2:$BM$16,30,FALSE),IF($M$5='15VENT'!$AE$1,VLOOKUP('MTM - Calculation (London)'!B13,'15VENT'!$A$2:$BM$16,31,FALSE),IF($M$5='15VENT'!$AF$1,VLOOKUP('MTM - Calculation (London)'!B13,'15VENT'!$A$2:$BM$16,32,FALSE),IF($M$5='15VENT'!$AG$1,VLOOKUP('MTM - Calculation (London)'!B13,'15VENT'!$A$2:$BM$16,33,FALSE),IF($M$5='15VENT'!$AH$1,VLOOKUP('MTM - Calculation (London)'!B13,'15VENT'!$A$2:$BM$16,34,FALSE),IF($M$5='15VENT'!$AI$1,VLOOKUP('MTM - Calculation (London)'!B13,'15VENT'!$A$2:$BM$16,35,FALSE),IF($M$5='15VENT'!$AJ$1,VLOOKUP('MTM - Calculation (London)'!B13,'15VENT'!$A$2:$BM$16,36,FALSE),IF($M$5='15VENT'!$AK$1,VLOOKUP('MTM - Calculation (London)'!B13,'15VENT'!$A$2:$BM$16,37,FALSE),IF($M$5='15VENT'!$AL$1,VLOOKUP('MTM - Calculation (London)'!B13,'15VENT'!$A$2:$BM$16,38,FALSE),IF($M$5='15VENT'!$AM$1,VLOOKUP('MTM - Calculation (London)'!B13,'15VENT'!$A$2:$BM$16,39,FALSE),IF($M$5='15VENT'!$AN$1,VLOOKUP('MTM - Calculation (London)'!B13,'15VENT'!$A$2:$BM$16,40,FALSE),IF($M$5='15VENT'!$AO$1,VLOOKUP('MTM - Calculation (London)'!B13,'15VENT'!$A$2:$BM$16,41,FALSE),IF($M$5='15VENT'!$AP$1,VLOOKUP('MTM - Calculation (London)'!B13,'15VENT'!$A$2:$BM$16,42,FALSE),IF($M$5='15VENT'!$AQ$1,VLOOKUP('MTM - Calculation (London)'!B13,'15VENT'!$A$2:$BM$16,43,FALSE),IF($M$5='15VENT'!$AR$1,VLOOKUP('MTM - Calculation (London)'!B13,'15VENT'!$A$2:$BM$16,44,FALSE),IF($M$5='15VENT'!$AS$1,VLOOKUP('MTM - Calculation (London)'!B13,'15VENT'!$A$2:$BM$16,45,FALSE),IF($M$5='15VENT'!$AT$1,VLOOKUP('MTM - Calculation (London)'!B13,'15VENT'!$A$2:$BM$16,46,FALSE),IF($M$5='15VENT'!$AU$1,VLOOKUP('MTM - Calculation (London)'!B13,'15VENT'!$A$2:$BM$16,47,FALSE),IF($M$5='15VENT'!$AV$1,VLOOKUP('MTM - Calculation (London)'!B13,'15VENT'!$A$2:$BM$16,48,FALSE),IF($M$5='15VENT'!$AW$1,VLOOKUP('MTM - Calculation (London)'!B13,'15VENT'!$A$2:$BM$16,49,FALSE),IF($M$5='15VENT'!$AX$1,VLOOKUP('MTM - Calculation (London)'!B13,'15VENT'!$A$2:$BM$16,50,FALSE),IF($M$5='15VENT'!$AY$1,VLOOKUP('MTM - Calculation (London)'!B13,'15VENT'!$A$2:$BM$16,51,FALSE),IF($M$5='15VENT'!$AZ$1,VLOOKUP('MTM - Calculation (London)'!B13,'15VENT'!$A$2:$BM$16,52,FALSE),IF($M$5='15VENT'!$BA$1,VLOOKUP('MTM - Calculation (London)'!B13,'15VENT'!$A$2:$BM$16,53,FALSE),IF($M$5='15VENT'!$BB$1,VLOOKUP('MTM - Calculation (London)'!B13,'15VENT'!$A$2:$BM$16,54,FALSE),IF($M$5='15VENT'!$BC$1,VLOOKUP('MTM - Calculation (London)'!B13,'15VENT'!$A$2:$BM$16,55,FALSE),IF($M$5='15VENT'!$BD$1,VLOOKUP('MTM - Calculation (London)'!B13,'15VENT'!$A$2:$BM$16,56,FALSE),IF($M$5='15VENT'!$BE$1,VLOOKUP('MTM - Calculation (London)'!B13,'15VENT'!$A$2:$BM$16,57,FALSE),IF($M$5='15VENT'!$BF$1,VLOOKUP('MTM - Calculation (London)'!B13,'15VENT'!$A$2:$BM$16,58,FALSE),IF($M$5='15VENT'!$BG$1,VLOOKUP('MTM - Calculation (London)'!B13,'15VENT'!$A$2:$BM$16,59,FALSE),IF($M$5='15VENT'!$BH$1,VLOOKUP('MTM - Calculation (London)'!B13,'15VENT'!$A$2:$BM$16,60,FALSE),IF($M$5='15VENT'!$BI$1,VLOOKUP('MTM - Calculation (London)'!B13,'15VENT'!$A$2:$BJ$16,61,FALSE),IF($M$5='15VENT'!$BJ$1,VLOOKUP('MTM - Calculation (London)'!B13,'15VENT'!$A$2:$BM$16,62,FALSE),IF($M$5='15VENT'!$BK$1,VLOOKUP('MTM - Calculation (London)'!B13,'15VENT'!$A$2:$BM$16,63,FALSE),IF($M$5='15VENT'!$BL$1,VLOOKUP('MTM - Calculation (London)'!B13,'15VENT'!$A$2:$BM$16,64,FALSE),IF($M$5='15VENT'!$BM$1,VLOOKUP('MTM - Calculation (London)'!B13,'15VENT'!$A$2:$BM$16,65,FALSE),))))))))))))))))))))))))))))))))))))))))))))))))))))))))))))))))</f>
        <v>0</v>
      </c>
      <c r="S13" s="266">
        <f t="shared" si="2"/>
        <v>0</v>
      </c>
      <c r="T13" s="274"/>
      <c r="U13" s="268" t="s">
        <v>94</v>
      </c>
      <c r="V13" s="288" t="str">
        <f>IF(OR(Sheet1!C79="",Sheet1!C79=" "),"",Sheet1!C79)</f>
        <v/>
      </c>
      <c r="W13" s="246"/>
      <c r="X13" s="259"/>
      <c r="Y13" s="260" t="str">
        <f>'US MTM - Calculation (Regular)'!Y13</f>
        <v>12DPSEAT</v>
      </c>
      <c r="Z13" s="290"/>
      <c r="AA13" s="290"/>
      <c r="AB13" s="290"/>
      <c r="AC13" s="290"/>
      <c r="AD13" s="290"/>
      <c r="AE13" s="290"/>
      <c r="AF13" s="290"/>
      <c r="AG13" s="290"/>
      <c r="AH13" s="291">
        <f>IF(OR(Sheet1!C146="",Sheet1!C146=" "),0,CONCATENATE("-",Sheet1!C146))</f>
        <v>0</v>
      </c>
      <c r="AI13" s="275"/>
      <c r="AJ13" s="289" t="s">
        <v>301</v>
      </c>
      <c r="AK13" s="288" t="str">
        <f>IF(OR(Sheet1!C166="",Sheet1!C166=" "),"",Sheet1!C166)</f>
        <v/>
      </c>
      <c r="AL13" s="248"/>
      <c r="AM13" s="282"/>
      <c r="AN13" s="282"/>
      <c r="AO13" s="278"/>
      <c r="AP13" s="268" t="s">
        <v>600</v>
      </c>
      <c r="AQ13" s="250" t="str">
        <f>IF($AQ$1="","",HLOOKUP($AQ$1,'Measurement Chart'!$A$1:$AG$14,ROW(),FALSE))</f>
        <v/>
      </c>
      <c r="AR13" s="242">
        <f>IF(OR(Sheet1!C307="",Sheet1!C307=" "),0,Sheet1!C307)</f>
        <v>0</v>
      </c>
      <c r="AS13" s="251">
        <f t="shared" si="4"/>
        <v>0</v>
      </c>
      <c r="AT13" s="252">
        <f>IFERROR(IF($AS$4='Front Length +'!$B$1,VLOOKUP(AP13,'Front Length +'!$A$2:$AO$14,2,FALSE),IF($AS$4='Front Length +'!$C$1,VLOOKUP(AP13,'Front Length +'!$A$2:$AO$14,3,FALSE),IF($AS$4='Front Length +'!$D$1,VLOOKUP(AP13,'Front Length +'!$A$2:$AO$14,4,FALSE),IF($AS$4='Front Length +'!$E$1,VLOOKUP(AP13,'Front Length +'!$A$2:$AO$14,5,FALSE),IF($AS$4='Front Length +'!$F$1,VLOOKUP(AP13,'Front Length +'!$A$2:$AO$14,6,FALSE),IF($AS$4='Front Length +'!$G$1,VLOOKUP(AP13,'Front Length +'!$A$2:$AO$14,7,FALSE),IF($AS$4='Front Length +'!$H$1,VLOOKUP(AP13,'Front Length +'!$A$2:$AO$14,8,FALSE),IF($AS$4='Front Length +'!$I$1,VLOOKUP(AP13,'Front Length +'!$A$2:$AO$14,9,FALSE),IF($AS$4='Front Length +'!$J$1,VLOOKUP(AP13,'Front Length +'!$A$2:$AO$14,10,FALSE),IF($AS$4='Front Length +'!$K$1,VLOOKUP(AP13,'Front Length +'!$A$2:$AO$14,11,FALSE),IF($AS$4='Front Length +'!$L$1,VLOOKUP(AP13,'Front Length +'!$A$2:$AO$14,12,FALSE),IF($AS$4='Front Length +'!$M$1,VLOOKUP(AP13,'Front Length +'!$A$2:$AO$14,13,FALSE),IF($AS$4='Front Length +'!$N$1,VLOOKUP(AP13,'Front Length +'!$A$2:$AO$14,14,FALSE),IF($AS$4='Front Length +'!$O$1,VLOOKUP(AP13,'Front Length +'!$A$2:$AO$14,15,FALSE),IF($AS$4='Front Length +'!$P$1,VLOOKUP(AP13,'Front Length +'!$A$2:$AO$14,16,FALSE),IF($AS$4='Front Length +'!$Q$1,VLOOKUP(AP13,'Front Length +'!$A$2:$AO$14,17,FALSE),IF($AS$4='Front Length +'!$R$1,VLOOKUP(AP13,'Front Length +'!$A$2:$AO$14,18,FALSE),IF($AS$4='Front Length +'!$S$1,VLOOKUP(AP13,'Front Length +'!$A$2:$AO$14,19,FALSE),IF($AS$4='Front Length +'!$T$1,VLOOKUP(AP13,'Front Length +'!$A$2:$AO$14,20,FALSE),IF($AS$4='Front Length +'!$U$1,VLOOKUP(AP13,'Front Length +'!$A$2:$AO$14,21,FALSE),IF($AS$4='Front Length +'!$V$1,VLOOKUP(AP13,'Front Length +'!$A$2:$AO$14,22,FALSE),IF($AS$4='Front Length +'!$W$1,VLOOKUP(AP13,'Front Length +'!$A$2:$AO$14,23,FALSE),IF($AS$4='Front Length +'!$X$1,VLOOKUP(AP13,'Front Length +'!$A$2:$AO$14,24,FALSE),IF($AS$4='Front Length +'!$Y$1,VLOOKUP(AP13,'Front Length +'!$A$2:$AO$14,25,FALSE),IF($AS$4='Front Length +'!$Z$1,VLOOKUP(AP13,'Front Length +'!$A$2:$AO$14,26,FALSE),IF($AS$4='Front Length +'!$AA$1,VLOOKUP(AP13,'Front Length +'!$A$2:$AO$14,27,FALSE),IF($AS$4='Front Length +'!$AB$1,VLOOKUP(AP13,'Front Length +'!$A$2:$AO$14,28,FALSE),IF($AS$4='Front Length +'!$AC$1,VLOOKUP(AP13,'Front Length +'!$A$2:$AO$14,29,FALSE),IF($AS$4='Front Length +'!$AD$1,VLOOKUP(AP13,'Front Length +'!$A$2:$AO$14,30,FALSE),IF($AS$4='Front Length +'!$AE$1,VLOOKUP(AP13,'Front Length +'!$A$2:$AO$14,31,FALSE),IF($AS$4='Front Length +'!$AF$1,VLOOKUP(AP13,'Front Length +'!$A$2:$AO$14,32,FALSE),IF($AS$4='Front Length +'!$AG$1,VLOOKUP(AP13,'Front Length +'!$A$2:$AO$14,33,FALSE),IF($AS$4='Front Length +'!$AH$1,VLOOKUP(AP13,'Front Length +'!$A$2:$AO$14,34,FALSE),IF($AS$4='Front Length +'!$AI$1,VLOOKUP(AP13,'Front Length +'!$A$2:$AO$14,35,FALSE),IF($AS$4='Front Length +'!$AJ$1,VLOOKUP(AP13,'Front Length +'!$A$2:$AO$14,36,FALSE),IF($AS$4='Front Length +'!$AK$1,VLOOKUP(AP13,'Front Length +'!$A$2:$AO$14,37,FALSE),IF($AS$4='Front Length +'!$AL$1,VLOOKUP(AP13,'Front Length +'!$A$2:$AO$14,38,FALSE),IF($AS$4='Front Length +'!$AM$1,VLOOKUP(AP13,'Front Length +'!$A$2:$AO$14,39,FALSE),IF($AS$4='Front Length +'!$AN$1,VLOOKUP(AP13,'Front Length +'!$A$2:$AO$14,40,FALSE),IF($AS$4='Front Length +'!$AO$1,VLOOKUP(AP13,'Front Length +'!$A$2:$AO$14,41,FALSE),)))))))))))))))))))))))))))))))))))))))),0)</f>
        <v>0</v>
      </c>
      <c r="AU13" s="252">
        <f>IFERROR(IF($AS$4='Front Length -'!$B$1,VLOOKUP(AP13,'Front Length -'!$A$2:$AO$14,2,FALSE),IF($AS$4='Front Length -'!$C$1,VLOOKUP(AP13,'Front Length -'!$A$2:$AO$14,3,FALSE),IF($AS$4='Front Length -'!$D$1,VLOOKUP(AP13,'Front Length -'!$A$2:$AO$14,4,FALSE),IF($AS$4='Front Length -'!$E$1,VLOOKUP(AP13,'Front Length -'!$A$2:$AO$14,5,FALSE),IF($AS$4='Front Length -'!$F$1,VLOOKUP(AP13,'Front Length -'!$A$2:$AO$14,6,FALSE),IF($AS$4='Front Length -'!$G$1,VLOOKUP(AP13,'Front Length -'!$A$2:$AO$14,7,FALSE),IF($AS$4='Front Length -'!$H$1,VLOOKUP(AP13,'Front Length -'!$A$2:$AO$14,8,FALSE),IF($AS$4='Front Length -'!$I$1,VLOOKUP(AP13,'Front Length -'!$A$2:$AO$14,9,FALSE),IF($AS$4='Front Length -'!$J$1,VLOOKUP(AP13,'Front Length -'!$A$2:$AO$14,10,FALSE),IF($AS$4='Front Length -'!$K$1,VLOOKUP(AP13,'Front Length -'!$A$2:$AO$14,11,FALSE),IF($AS$4='Front Length -'!$L$1,VLOOKUP(AP13,'Front Length -'!$A$2:$AO$14,12,FALSE),IF($AS$4='Front Length -'!$M$1,VLOOKUP(AP13,'Front Length -'!$A$2:$AO$14,13,FALSE),IF($AS$4='Front Length -'!$N$1,VLOOKUP(AP13,'Front Length -'!$A$2:$AO$14,14,FALSE),IF($AS$4='Front Length -'!$O$1,VLOOKUP(AP13,'Front Length -'!$A$2:$AO$14,15,FALSE),IF($AS$4='Front Length -'!$P$1,VLOOKUP(AP13,'Front Length -'!$A$2:$AO$14,16,FALSE),IF($AS$4='Front Length -'!$Q$1,VLOOKUP(AP13,'Front Length -'!$A$2:$AO$14,17,FALSE),IF($AS$4='Front Length -'!$R$1,VLOOKUP(AP13,'Front Length -'!$A$2:$AO$14,18,FALSE),IF($AS$4='Front Length -'!$S$1,VLOOKUP(AP13,'Front Length -'!$A$2:$AO$14,19,FALSE),IF($AS$4='Front Length -'!$T$1,VLOOKUP(AP13,'Front Length -'!$A$2:$AO$14,20,FALSE),IF($AS$4='Front Length -'!$U$1,VLOOKUP(AP13,'Front Length -'!$A$2:$AO$14,21,FALSE),IF($AS$4='Front Length -'!$V$1,VLOOKUP(AP13,'Front Length -'!$A$2:$AO$14,22,FALSE),IF($AS$4='Front Length -'!$W$1,VLOOKUP(AP13,'Front Length -'!$A$2:$AO$14,23,FALSE),IF($AS$4='Front Length -'!$X$1,VLOOKUP(AP13,'Front Length -'!$A$2:$AO$14,24,FALSE),IF($AS$4='Front Length -'!$Y$1,VLOOKUP(AP13,'Front Length -'!$A$2:$AO$14,25,FALSE),IF($AS$4='Front Length -'!$Z$1,VLOOKUP(AP13,'Front Length -'!$A$2:$AO$14,26,FALSE),IF($AS$4='Front Length -'!$AA$1,VLOOKUP(AP13,'Front Length -'!$A$2:$AO$14,27,FALSE),IF($AS$4='Front Length -'!$AB$1,VLOOKUP(AP13,'Front Length -'!$A$2:$AO$14,28,FALSE),IF($AS$4='Front Length -'!$AC$1,VLOOKUP(AP13,'Front Length -'!$A$2:$AO$14,29,FALSE),IF($AS$4='Front Length -'!$AD$1,VLOOKUP(AP13,'Front Length -'!$A$2:$AO$14,30,FALSE),IF($AS$4='Front Length -'!$AE$1,VLOOKUP(AP13,'Front Length -'!$A$2:$AO$14,31,FALSE),IF($AS$4='Front Length -'!$AF$1,VLOOKUP(AP13,'Front Length -'!$A$2:$AO$14,32,FALSE),IF($AS$4='Front Length -'!$AG$1,VLOOKUP(AP13,'Front Length -'!$A$2:$AO$14,33,FALSE),IF($AS$4='Front Length -'!$AH$1,VLOOKUP(AP13,'Front Length -'!$A$2:$AO$14,34,FALSE),IF($AS$4='Front Length -'!$AI$1,VLOOKUP(AP13,'Front Length -'!$A$2:$AO$14,35,FALSE),IF($AS$4='Front Length -'!$AJ$1,VLOOKUP(AP13,'Front Length -'!$A$2:$AO$14,36,FALSE),IF($AS$4='Front Length -'!$AK$1,VLOOKUP(AP13,'Front Length -'!$A$2:$AO$14,37,FALSE),IF($AS$4='Front Length -'!$AL$1,VLOOKUP(AP13,'Front Length -'!$A$2:$AO$14,38,FALSE),IF($AS$4='Front Length -'!$AM$1,VLOOKUP(AP13,'Front Length -'!$A$2:$AO$14,39,FALSE),IF($AS$4='Front Length -'!$AN$1,VLOOKUP(AP13,'Front Length -'!$A$2:$AO$14,40,FALSE),IF($AS$4='Front Length -'!$AO$1,VLOOKUP(AP13,'Front Length -'!$A$2:$AO$14,41,FALSE),)))))))))))))))))))))))))))))))))))))))),0)</f>
        <v>0</v>
      </c>
      <c r="AV13" s="253" t="str">
        <f t="shared" si="6"/>
        <v/>
      </c>
      <c r="AW13" s="234"/>
      <c r="AX13" s="402"/>
      <c r="AY13" s="402"/>
      <c r="AZ13" s="394"/>
      <c r="BA13" s="394"/>
      <c r="BB13" s="394"/>
      <c r="BC13" s="394"/>
      <c r="BD13" s="394"/>
      <c r="BE13" s="394"/>
      <c r="BF13" s="394"/>
      <c r="BG13" s="394"/>
      <c r="BH13" s="394"/>
      <c r="BI13" s="394"/>
      <c r="BJ13" s="394"/>
      <c r="BK13" s="394"/>
      <c r="BL13" s="394"/>
      <c r="BM13" s="394"/>
      <c r="BN13" s="394"/>
      <c r="BO13" s="394"/>
      <c r="BP13" s="394"/>
      <c r="BQ13" s="394"/>
      <c r="BR13" s="394"/>
      <c r="BS13" s="394"/>
    </row>
    <row r="14" spans="1:77" ht="42" customHeight="1" thickBot="1" x14ac:dyDescent="0.3">
      <c r="A14" s="259">
        <v>13</v>
      </c>
      <c r="B14" s="260" t="str">
        <f>'US MTM - Calculation (Regular)'!B14</f>
        <v>13WRIST</v>
      </c>
      <c r="C14" s="261">
        <f>IF($C$1="","",HLOOKUP($C$1,'JKT London Fit - R'!$A$2:$AB$17,ROW(),FALSE))</f>
        <v>12.375</v>
      </c>
      <c r="D14" s="262">
        <f>IF(C14=" ",0,IF($S$17='AH 34 A+'!$B$1,VLOOKUP('MTM - Calculation (London)'!B14,'AH 34 A+'!$A$2:$G$16,2,FALSE),IF($S$17='AH 34 A+'!$C$1,VLOOKUP('MTM - Calculation (London)'!B14,'AH 34 A+'!$A$2:$G$16,3,FALSE),IF($S$17='AH 34 A+'!$D$1,VLOOKUP('MTM - Calculation (London)'!B14,'AH 34 A+'!$A$2:$G$16,4,FALSE),IF($S$17='AH 34 A+'!$E$1,VLOOKUP('MTM - Calculation (London)'!B14,'AH 34 A+'!$A$2:$G$16,5,FALSE),IF($S$17='AH 34 A+'!$F$1,VLOOKUP('MTM - Calculation (London)'!B14,'AH 34 A+'!$A$2:$G$16,6,FALSE),IF($S$17='AH 34 A+'!$G$1,VLOOKUP('MTM - Calculation (London)'!B14,'AH 34 A+'!$A$2:$G$16,7,FALSE),)))))))</f>
        <v>0</v>
      </c>
      <c r="E14" s="262">
        <f>IF(C14=" ",0,IF($S$18='Erect +'!$B$1,VLOOKUP('MTM - Calculation (London)'!B14,'Erect +'!$A$2:$D$16,2,FALSE),IF($S$18='Erect +'!$C$1,VLOOKUP('MTM - Calculation (London)'!B14,'Erect +'!$A$2:$D$16,3,FALSE),IF($S$18='Erect +'!$D$1,VLOOKUP('MTM - Calculation (London)'!B14,'Erect +'!$A$2:$D$16,4,FALSE),))))</f>
        <v>0</v>
      </c>
      <c r="F14" s="262">
        <f>IF(C14=" ",0,IF($S$19='Full Chest'!$B$1,VLOOKUP('MTM - Calculation (London)'!B14,'Full Chest'!$A$2:$F$16,2,FALSE),IF($S$19='Full Chest'!$C$1,VLOOKUP('MTM - Calculation (London)'!B14,'Full Chest'!$A$2:$F$16,3,FALSE),IF($S$19='Full Chest'!$D$1,VLOOKUP('MTM - Calculation (London)'!B14,'Full Chest'!$A$2:$F$16,4,FALSE),))))</f>
        <v>0</v>
      </c>
      <c r="G14" s="262">
        <f>IF(C14=" ",0,IF($S$20='Head For +'!$B$1,VLOOKUP('MTM - Calculation (London)'!B14,'Head For +'!$A$2:$E$16,2,FALSE),IF($S$20='Head For +'!$C$1,VLOOKUP('MTM - Calculation (London)'!B14,'Head For +'!$A$2:$E$16,3,FALSE),IF($S$20='Head For +'!$D$1,VLOOKUP('MTM - Calculation (London)'!B14,'Head For +'!$A$2:$E$16,4,FALSE),IF($S$20='Head For +'!$E$1,VLOOKUP('MTM - Calculation (London)'!B14,'Head For +'!$A$2:$E$16,5,FALSE),)))))</f>
        <v>0</v>
      </c>
      <c r="H14" s="262" t="b">
        <f>IF(C14=" ",0,IF($S$21='LOW-CLR +'!$B$1,VLOOKUP('MTM - Calculation (London)'!B14,'LOW-CLR +'!$A$2:$H$16,2,FALSE),IF($S$21='LOW-CLR +'!$C$1,VLOOKUP('MTM - Calculation (London)'!B14,'LOW-CLR +'!$A$2:$H$16,3,FALSE),IF($S$21='LOW-CLR +'!$D$1,VLOOKUP('MTM - Calculation (London)'!B14,'LOW-CLR +'!$A$2:$H$16,4,FALSE),IF($S$21='LOW-CLR +'!$E$1,VLOOKUP('MTM - Calculation (London)'!B14,'LOW-CLR +'!$A$2:$H$16,5,FALSE),IF($S$21='LOW-CLR +'!$F$1,VLOOKUP('MTM - Calculation (London)'!B14,'LOW-CLR +'!$A$2:$H$16,6,FALSE),IF($S$21='LOW-CLR +'!$G$1,VLOOKUP('MTM - Calculation (London)'!B14,'LOW-CLR +'!$A$2:$H$16,7,FALSE))))))))</f>
        <v>0</v>
      </c>
      <c r="I14" s="262">
        <f>IF(C14=" ",0,IF($S$22='P+AH+1 2'!$B$1,VLOOKUP('MTM - Calculation (London)'!B14,'P+AH+1 2'!$A$2:$D$16,2,FALSE),IF($S$22='P+AH+1 2'!$C$1,VLOOKUP('MTM - Calculation (London)'!B14,'P+AH+1 2'!$A$2:$D$16,3,FALSE),IF($S$22='P+AH+1 2'!$D$1,VLOOKUP('MTM - Calculation (London)'!B14,'P+AH+1 2'!$A$2:$D$16,4,FALSE),))))</f>
        <v>0</v>
      </c>
      <c r="J14" s="262"/>
      <c r="K14" s="263">
        <f t="shared" si="0"/>
        <v>12.375</v>
      </c>
      <c r="L14" s="242">
        <f>Sheet1!E35</f>
        <v>0</v>
      </c>
      <c r="M14" s="264">
        <f t="shared" si="1"/>
        <v>0</v>
      </c>
      <c r="N14" s="265">
        <f>IF($M$8='12 Back'!$B$1,VLOOKUP('MTM - Calculation (London)'!B14,'12 Back'!$A$2:$BG$16,2,FALSE),IF($M$8='12 Back'!$C$1,VLOOKUP('MTM - Calculation (London)'!B14,'12 Back'!$A$2:$BG$16,3,FALSE),IF($M$8='12 Back'!$D$1,VLOOKUP('MTM - Calculation (London)'!B14,'12 Back'!$A$2:$BG$16,4,FALSE),IF($M$8='12 Back'!$E$1,VLOOKUP('MTM - Calculation (London)'!B14,'12 Back'!$A$2:$BG$16,5,FALSE),IF($M$8='12 Back'!$F$1,VLOOKUP('MTM - Calculation (London)'!B14,'12 Back'!$A$2:$BG$16,6,FALSE),IF($M$8='12 Back'!$G$1,VLOOKUP('MTM - Calculation (London)'!B14,'12 Back'!$A$2:$BG$16,7,FALSE),IF($M$8='12 Back'!$H$1,VLOOKUP('MTM - Calculation (London)'!B14,'12 Back'!$A$2:$BG$16,8,FALSE),IF($M$8='12 Back'!$I$1,VLOOKUP('MTM - Calculation (London)'!B14,'12 Back'!$A$2:$BG$16,9,FALSE),IF($M$8='12 Back'!$J$1,VLOOKUP('MTM - Calculation (London)'!B14,'12 Back'!$A$2:$BG$16,10,FALSE),IF($M$8='12 Back'!$K$1,VLOOKUP('MTM - Calculation (London)'!B14,'12 Back'!$A$2:$BG$16,11,FALSE),IF($M$8='12 Back'!$L$1,VLOOKUP('MTM - Calculation (London)'!B14,'12 Back'!$A$2:$BG$16,12,FALSE),IF($M$8='12 Back'!$M$1,VLOOKUP('MTM - Calculation (London)'!B14,'12 Back'!$A$2:$BG$16,13,FALSE),IF($M$8='12 Back'!$N$1,VLOOKUP('MTM - Calculation (London)'!B14,'12 Back'!$A$2:$BG$16,14,FALSE),IF($M$8='12 Back'!$O$1,VLOOKUP('MTM - Calculation (London)'!B14,'12 Back'!$A$2:$BG$16,15,FALSE),IF($M$8='12 Back'!$P$1,VLOOKUP('MTM - Calculation (London)'!B14,'12 Back'!$A$2:$BG$16,16,FALSE),IF($M$8='12 Back'!$Q$1,VLOOKUP('MTM - Calculation (London)'!B14,'12 Back'!$A$2:$BG$16,17,FALSE),IF($M$8='12 Back'!$R$1,VLOOKUP('MTM - Calculation (London)'!B14,'12 Back'!$A$2:$BG$16,18,FALSE),IF($M$8='12 Back'!$S$1,VLOOKUP('MTM - Calculation (London)'!B14,'12 Back'!$A$2:$BG$16,19,FALSE),IF($M$8='12 Back'!$T$1,VLOOKUP('MTM - Calculation (London)'!B14,'12 Back'!$A$2:$BG$16,20,FALSE),IF($M$8='12 Back'!$U$1,VLOOKUP('MTM - Calculation (London)'!B14,'12 Back'!$A$2:$BG$16,21,FALSE),IF($M$8='12 Back'!$V$1,VLOOKUP('MTM - Calculation (London)'!B14,'12 Back'!$A$2:$BG$16,22,FALSE),IF($M$8='12 Back'!$W$1,VLOOKUP('MTM - Calculation (London)'!B14,'12 Back'!$A$2:$BG$16,23,FALSE),IF($M$8='12 Back'!$X$1,VLOOKUP('MTM - Calculation (London)'!B14,'12 Back'!$A$2:$BG$16,24,FALSE),IF($M$8='12 Back'!$Y$1,VLOOKUP('MTM - Calculation (London)'!B14,'12 Back'!$A$2:$BG$16,25,FALSE),IF($M$8='12 Back'!$Z$1,VLOOKUP('MTM - Calculation (London)'!B14,'12 Back'!$A$2:$BG$16,26,FALSE),IF($M$8='12 Back'!$AA$1,VLOOKUP('MTM - Calculation (London)'!B14,'12 Back'!$A$2:$BG$16,27,FALSE),IF($M$8='12 Back'!$AB$1,VLOOKUP('MTM - Calculation (London)'!B14,'12 Back'!$A$2:$BG$16,28,FALSE),IF($M$8='12 Back'!$AC$1,VLOOKUP('MTM - Calculation (London)'!B14,'12 Back'!$A$2:$BG$16,29,FALSE),IF($M$8='12 Back'!$AD$1,VLOOKUP('MTM - Calculation (London)'!B14,'12 Back'!$A$2:$BG$16,30,FALSE),IF($M$8='12 Back'!$AE$1,VLOOKUP('MTM - Calculation (London)'!B14,'12 Back'!$A$2:$BG$16,31,FALSE),IF($M$8='12 Back'!$AF$1,VLOOKUP('MTM - Calculation (London)'!B14,'12 Back'!$A$2:$BG$16,32,FALSE),IF($M$8='12 Back'!$AG$1,VLOOKUP('MTM - Calculation (London)'!B14,'12 Back'!$A$2:$BG$16,33,FALSE),IF($M$8='12 Back'!$AH$1,VLOOKUP('MTM - Calculation (London)'!B14,'12 Back'!$A$2:$BG$16,34,FALSE),IF($M$8='12 Back'!$AI$1,VLOOKUP('MTM - Calculation (London)'!B14,'12 Back'!$A$2:$BG$16,35,FALSE),IF($M$8='12 Back'!$AJ$1,VLOOKUP('MTM - Calculation (London)'!B14,'12 Back'!$A$2:$BG$16,36,FALSE),IF($M$8='12 Back'!$AK$1,VLOOKUP('MTM - Calculation (London)'!B14,'12 Back'!$A$2:$BG$16,37,FALSE),IF($M$8='12 Back'!$AL$1,VLOOKUP('MTM - Calculation (London)'!B14,'12 Back'!$A$2:$BG$16,38,FALSE),IF($M$8='12 Back'!$AM$1,VLOOKUP('MTM - Calculation (London)'!B14,'12 Back'!$A$2:$BG$16,39,FALSE),IF($M$8='12 Back'!$AN$1,VLOOKUP('MTM - Calculation (London)'!B14,'12 Back'!$A$2:$BG$16,40,FALSE),IF($M$8='12 Back'!$AO$1,VLOOKUP('MTM - Calculation (London)'!B14,'12 Back'!$A$2:$BG$16,41,FALSE),IF($M$8='12 Back'!$AP$1,VLOOKUP('MTM - Calculation (London)'!B14,'12 Back'!$A$2:$BG$16,42,FALSE),IF($M$8='12 Back'!$AQ$1,VLOOKUP('MTM - Calculation (London)'!B14,'12 Back'!$A$2:$BG$16,43,FALSE),IF($M$8='12 Back'!$AR$1,VLOOKUP('MTM - Calculation (London)'!B14,'12 Back'!$A$2:$BG$16,44,FALSE),IF($M$8='12 Back'!$AS$1,VLOOKUP('MTM - Calculation (London)'!B14,'12 Back'!$A$2:$BG$16,45,FALSE),IF($M$8='12 Back'!$AT$1,VLOOKUP('MTM - Calculation (London)'!B14,'12 Back'!$A$2:$BG$16,46,FALSE),IF($M$8='12 Back'!$AU$1,VLOOKUP('MTM - Calculation (London)'!B14,'12 Back'!$A$2:$BG$16,47,FALSE),IF($M$8='12 Back'!$AV$1,VLOOKUP('MTM - Calculation (London)'!B14,'12 Back'!$A$2:$BG$16,48,FALSE),IF($M$8='12 Back'!$AW$1,VLOOKUP('MTM - Calculation (London)'!B14,'12 Back'!$A$2:$BG$16,49,FALSE),IF($M$8='12 Back'!$AX$1,VLOOKUP('MTM - Calculation (London)'!B14,'12 Back'!$A$2:$BG$16,50,FALSE),IF($M$8='12 Back'!$AY$1,VLOOKUP('MTM - Calculation (London)'!B14,'12 Back'!$A$2:$BG$16,51,FALSE),IF($M$8='12 Back'!$AZ$1,VLOOKUP('MTM - Calculation (London)'!B14,'12 Back'!$A$2:$BG$16,52,FALSE),IF($M$8='12 Back'!$BA$1,VLOOKUP('MTM - Calculation (London)'!B14,'12 Back'!$A$2:$BG$16,53,FALSE),IF($M$8='12 Back'!$BB$1,VLOOKUP('MTM - Calculation (London)'!B14,'12 Back'!$A$2:$BG$16,54,FALSE),IF($M$8='12 Back'!$BC$1,VLOOKUP('MTM - Calculation (London)'!B14,'12 Back'!$A$2:$BG$16,55,FALSE),IF($M$8='12 Back'!$BD$1,VLOOKUP('MTM - Calculation (London)'!B14,'12 Back'!$A$2:$BG$16,56,FALSE),IF($M$8='12 Back'!$BE$1,VLOOKUP('MTM - Calculation (London)'!B14,'12 Back'!$A$2:$BG$16,57,FALSE),IF($M$8='12 Back'!$BF$1,VLOOKUP('MTM - Calculation (London)'!B14,'12 Back'!$A$2:$BG$16,58,FALSE),IF($M$8='12 Back'!$BG$1,VLOOKUP('MTM - Calculation (London)'!B14,'12 Back'!$A$2:$BG$16,59,FALSE),))))))))))))))))))))))))))))))))))))))))))))))))))))))))))</f>
        <v>0</v>
      </c>
      <c r="O14" s="265">
        <f>IF($M$3='Half Grith'!$B$1,VLOOKUP('MTM - Calculation (London)'!B14,'Half Grith'!$A$2:$BN$16,2,FALSE),IF($M$3='Half Grith'!$C$1,VLOOKUP('MTM - Calculation (London)'!B14,'Half Grith'!$A$2:$BN$16,3,FALSE),IF($M$3='Half Grith'!$D$1,VLOOKUP('MTM - Calculation (London)'!B14,'Half Grith'!$A$2:$BN$16,4,FALSE),IF($M$3='Half Grith'!$E$1,VLOOKUP('MTM - Calculation (London)'!B14,'Half Grith'!$A$2:$BN$16,5,FALSE),IF($M$3='Half Grith'!$F$1,VLOOKUP('MTM - Calculation (London)'!B14,'Half Grith'!$A$2:$BN$16,6,FALSE),IF($M$3='Half Grith'!$G$1,VLOOKUP('MTM - Calculation (London)'!B14,'Half Grith'!$A$2:$BN$16,7,FALSE),IF($M$3='Half Grith'!$H$1,VLOOKUP('MTM - Calculation (London)'!B14,'Half Grith'!$A$2:$BN$16,8,FALSE),IF($M$3='Half Grith'!$I$1,VLOOKUP('MTM - Calculation (London)'!B14,'Half Grith'!$A$2:$BN$16,9,FALSE),IF($M$3='Half Grith'!$J$1,VLOOKUP('MTM - Calculation (London)'!B14,'Half Grith'!$A$2:$BN$16,10,FALSE),IF($M$3='Half Grith'!$K$1,VLOOKUP('MTM - Calculation (London)'!B14,'Half Grith'!$A$2:$BN$16,11,FALSE),IF($M$3='Half Grith'!$L$1,VLOOKUP('MTM - Calculation (London)'!B14,'Half Grith'!$A$2:$BN$16,12,FALSE),IF($M$3='Half Grith'!$M$1,VLOOKUP('MTM - Calculation (London)'!B14,'Half Grith'!$A$2:$BN$16,13,FALSE),IF($M$3='Half Grith'!$N$1,VLOOKUP('MTM - Calculation (London)'!B14,'Half Grith'!$A$2:$BN$16,14,FALSE),IF($M$3='Half Grith'!$O$1,VLOOKUP('MTM - Calculation (London)'!B14,'Half Grith'!$A$2:$BN$16,15,FALSE),IF($M$3='Half Grith'!$P$1,VLOOKUP('MTM - Calculation (London)'!B14,'Half Grith'!$A$2:$BN$16,16,FALSE),IF($M$3='Half Grith'!$Q$1,VLOOKUP('MTM - Calculation (London)'!B14,'Half Grith'!$A$2:$BN$16,17,FALSE),IF($M$3='Half Grith'!$R$1,VLOOKUP('MTM - Calculation (London)'!B14,'Half Grith'!$A$2:$BN$16,18,FALSE),IF($M$3='Half Grith'!$S$1,VLOOKUP('MTM - Calculation (London)'!B14,'Half Grith'!$A$2:$BN$16,19,FALSE),IF($M$3='Half Grith'!$T$1,VLOOKUP('MTM - Calculation (London)'!B14,'Half Grith'!$A$2:$BN$16,20,FALSE),IF($M$3='Half Grith'!$U$1,VLOOKUP('MTM - Calculation (London)'!B14,'Half Grith'!$A$2:$BN$16,21,FALSE),IF($M$3='Half Grith'!$V$1,VLOOKUP('MTM - Calculation (London)'!B14,'Half Grith'!$A$2:$BN$16,22,FALSE),IF($M$3='Half Grith'!$W$1,VLOOKUP('MTM - Calculation (London)'!B14,'Half Grith'!$A$2:$BN$16,23,FALSE),IF($M$3='Half Grith'!$X$1,VLOOKUP('MTM - Calculation (London)'!B14,'Half Grith'!$A$2:$BN$16,24,FALSE),IF($M$3='Half Grith'!$Y$1,VLOOKUP('MTM - Calculation (London)'!B14,'Half Grith'!$A$2:$BN$16,25,FALSE),IF($M$3='Half Grith'!$Z$1,VLOOKUP('MTM - Calculation (London)'!B14,'Half Grith'!$A$2:$BN$16,26,FALSE),IF($M$3='Half Grith'!$AA$1,VLOOKUP('MTM - Calculation (London)'!B14,'Half Grith'!$A$2:$BN$16,27,FALSE),IF($M$3='Half Grith'!$AB$1,VLOOKUP('MTM - Calculation (London)'!B14,'Half Grith'!$A$2:$BN$16,28,FALSE),IF($M$3='Half Grith'!$AC$1,VLOOKUP('MTM - Calculation (London)'!B14,'Half Grith'!$A$2:$BN$16,29,FALSE),IF($M$3='Half Grith'!$AD$1,VLOOKUP('MTM - Calculation (London)'!B14,'Half Grith'!$A$2:$BN$16,30,FALSE),IF($M$3='Half Grith'!$AE$1,VLOOKUP('MTM - Calculation (London)'!B14,'Half Grith'!$A$2:$BN$16,31,FALSE),IF($M$3='Half Grith'!$AF$1,VLOOKUP('MTM - Calculation (London)'!B14,'Half Grith'!$A$2:$BN$16,32,FALSE),IF($M$3='Half Grith'!$AG$1,VLOOKUP('MTM - Calculation (London)'!B14,'Half Grith'!$A$2:$BN$16,33,FALSE),IF($M$3='Half Grith'!$AH$1,VLOOKUP('MTM - Calculation (London)'!B14,'Half Grith'!$A$2:$BN$16,34,FALSE),IF($M$3='Half Grith'!$AI$1,VLOOKUP('MTM - Calculation (London)'!B14,'Half Grith'!$A$2:$BN$16,35,FALSE),IF($M$3='Half Grith'!$AJ$1,VLOOKUP('MTM - Calculation (London)'!B14,'Half Grith'!$A$2:$BN$16,36,FALSE),IF($M$3='Half Grith'!$AK$1,VLOOKUP('MTM - Calculation (London)'!B14,'Half Grith'!$A$2:$BN$16,37,FALSE),IF($M$3='Half Grith'!$AL$1,VLOOKUP('MTM - Calculation (London)'!B14,'Half Grith'!$A$2:$BN$16,38,FALSE),IF($M$3='Half Grith'!$AM$1,VLOOKUP('MTM - Calculation (London)'!B14,'Half Grith'!$A$2:$BN$16,39,FALSE),IF($M$3='Half Grith'!$AN$1,VLOOKUP('MTM - Calculation (London)'!B14,'Half Grith'!$A$2:$BN$16,40,FALSE),IF($M$3='Half Grith'!$AO$1,VLOOKUP('MTM - Calculation (London)'!B14,'Half Grith'!$A$2:$BN$16,41,FALSE),IF($M$3='Half Grith'!$AP$1,VLOOKUP('MTM - Calculation (London)'!B14,'Half Grith'!$A$2:$BN$16,42,FALSE),IF($M$3='Half Grith'!$AQ$1,VLOOKUP('MTM - Calculation (London)'!B14,'Half Grith'!$A$2:$BN$16,43,FALSE),IF($M$3='Half Grith'!$AR$1,VLOOKUP('MTM - Calculation (London)'!B14,'Half Grith'!$A$2:$BN$16,44,FALSE),IF($M$3='Half Grith'!$AS$1,VLOOKUP('MTM - Calculation (London)'!B14,'Half Grith'!$A$2:$BN$16,45,FALSE),IF($M$3='Half Grith'!$AT$1,VLOOKUP('MTM - Calculation (London)'!B14,'Half Grith'!$A$2:$BN$16,46,FALSE),IF($M$3='Half Grith'!$AU$1,VLOOKUP('MTM - Calculation (London)'!B14,'Half Grith'!$A$2:$BN$16,47,FALSE),IF($M$3='Half Grith'!$AV$1,VLOOKUP('MTM - Calculation (London)'!B14,'Half Grith'!$A$2:$BN$16,48,FALSE),IF($M$3='Half Grith'!$AW$1,VLOOKUP('MTM - Calculation (London)'!B14,'Half Grith'!$A$2:$BN$16,49,FALSE),IF($M$3='Half Grith'!$AX$1,VLOOKUP('MTM - Calculation (London)'!B14,'Half Grith'!$A$2:$BN$16,50,FALSE),IF($M$3='Half Grith'!$AY$1,VLOOKUP('MTM - Calculation (London)'!B14,'Half Grith'!$A$2:$BN$16,51,FALSE),IF($M$3='Half Grith'!$AZ$1,VLOOKUP('MTM - Calculation (London)'!B14,'Half Grith'!$A$2:$BN$16,52,FALSE),IF($M$3='Half Grith'!$BA$1,VLOOKUP('MTM - Calculation (London)'!B14,'Half Grith'!$A$2:$BN$16,53,FALSE),IF($M$3='Half Grith'!$BB$1,VLOOKUP('MTM - Calculation (London)'!B14,'Half Grith'!$A$2:$BN$16,54,FALSE),IF($M$3='Half Grith'!$BC$1,VLOOKUP('MTM - Calculation (London)'!B14,'Half Grith'!$A$2:$BN$16,55,FALSE),IF($M$3='Half Grith'!$BD$1,VLOOKUP('MTM - Calculation (London)'!B14,'Half Grith'!$A$2:$BN$16,56,FALSE),IF($M$3='Half Grith'!$BE$1,VLOOKUP('MTM - Calculation (London)'!B14,'Half Grith'!$A$2:$BN$16,57,FALSE),IF($M$3='Half Grith'!$BF$1,VLOOKUP('MTM - Calculation (London)'!B14,'Half Grith'!$A$2:$BN$16,58,FALSE),IF($M$3='Half Grith'!$BG$1,VLOOKUP('MTM - Calculation (London)'!B14,'Half Grith'!$A$2:$BN$16,59,FALSE),IF($M$3='Half Grith'!$BH$1,VLOOKUP('MTM - Calculation (London)'!B14,'Half Grith'!$A$2:$BN$16,60,FALSE),IF($M$3='Half Grith'!$BI$1,VLOOKUP('MTM - Calculation (London)'!B14,'Half Grith'!$A$2:$BN$16,61,FALSE),IF($M$3='Half Grith'!$BJ$1,VLOOKUP('MTM - Calculation (London)'!B14,'Half Grith'!$A$2:$BN$16,62,FALSE),IF($M$3='Half Grith'!$BK$1,VLOOKUP('MTM - Calculation (London)'!B14,'Half Grith'!$A$2:$BN$16,63,FALSE),IF($M$3='Half Grith'!$BL$1,VLOOKUP('MTM - Calculation (London)'!B14,'Half Grith'!$A$2:$BN$16,64,FALSE),IF($M$3='Half Grith'!$BM$1,VLOOKUP('MTM - Calculation (London)'!B14,'Half Grith'!$A$2:$BN$16,65,FALSE),))))))))))))))))))))))))))))))))))))))))))))))))))))))))))))))))</f>
        <v>0</v>
      </c>
      <c r="P14" s="265">
        <f>IF($M$4=SEAT!$B$1,VLOOKUP('MTM - Calculation (London)'!B14,SEAT!$A$2:$AY$16,2,FALSE),IF($M$4=SEAT!$C$1,VLOOKUP('MTM - Calculation (London)'!B14,SEAT!$A$2:$AY$16,3,FALSE),IF($M$4=SEAT!$D$1,VLOOKUP('MTM - Calculation (London)'!B14,SEAT!$A$2:$AY$16,4,FALSE),IF($M$4=SEAT!$E$1,VLOOKUP('MTM - Calculation (London)'!B14,SEAT!$A$2:$AY$16,5,FALSE),IF($M$4=SEAT!$F$1,VLOOKUP('MTM - Calculation (London)'!B14,SEAT!$A$2:$AY$16,6,FALSE),IF($M$4=SEAT!$G$1,VLOOKUP('MTM - Calculation (London)'!B14,SEAT!$A$2:$AY$16,7,FALSE),IF($M$4=SEAT!$H$1,VLOOKUP('MTM - Calculation (London)'!B14,SEAT!$A$2:$AY$16,8,FALSE),IF($M$4=SEAT!$I$1,VLOOKUP('MTM - Calculation (London)'!B14,SEAT!$A$2:$AY$16,9,FALSE),IF($M$4=SEAT!$J$1,VLOOKUP('MTM - Calculation (London)'!B14,SEAT!$A$2:$AY$16,10,FALSE),IF($M$4=SEAT!$K$1,VLOOKUP('MTM - Calculation (London)'!B14,SEAT!$A$2:$AY$16,11,FALSE),IF($M$4=SEAT!$L$1,VLOOKUP('MTM - Calculation (London)'!B14,SEAT!$A$2:$AY$16,12,FALSE),IF($M$4=SEAT!$M$1,VLOOKUP('MTM - Calculation (London)'!B14,SEAT!$A$2:$AY$16,13,FALSE),IF($M$4=SEAT!$N$1,VLOOKUP('MTM - Calculation (London)'!B14,SEAT!$A$2:$AY$16,14,FALSE),IF($M$4=SEAT!$O$1,VLOOKUP('MTM - Calculation (London)'!B14,SEAT!$A$2:$AY$16,15,FALSE),IF($M$4=SEAT!$P$1,VLOOKUP('MTM - Calculation (London)'!B14,SEAT!$A$2:$AY$16,16,FALSE),IF($M$4=SEAT!$Q$1,VLOOKUP('MTM - Calculation (London)'!B14,SEAT!$A$2:$AY$16,17,FALSE),IF($M$4=SEAT!$R$1,VLOOKUP('MTM - Calculation (London)'!B14,SEAT!$A$2:$AY$16,18,FALSE),IF($M$4=SEAT!$S$1,VLOOKUP('MTM - Calculation (London)'!B14,SEAT!$A$2:$AY$16,19,FALSE),IF($M$4=SEAT!$T$1,VLOOKUP('MTM - Calculation (London)'!B14,SEAT!$A$2:$AY$16,20,FALSE),IF($M$4=SEAT!$U$1,VLOOKUP('MTM - Calculation (London)'!B14,SEAT!$A$2:$AY$16,21,FALSE),IF($M$4=SEAT!$V$1,VLOOKUP('MTM - Calculation (London)'!B14,SEAT!$A$2:$AY$16,22,FALSE),IF($M$4=SEAT!$W$1,VLOOKUP('MTM - Calculation (London)'!B14,SEAT!$A$2:$AY$16,23,FALSE),IF($M$4=SEAT!$X$1,VLOOKUP('MTM - Calculation (London)'!B14,SEAT!$A$2:$AY$16,24,FALSE),IF($M$4=SEAT!$Y$1,VLOOKUP('MTM - Calculation (London)'!B14,SEAT!$A$2:$AY$16,25,FALSE),IF($M$4=SEAT!$Z$1,VLOOKUP('MTM - Calculation (London)'!B14,SEAT!$A$2:$AY$16,26,FALSE),IF($M$4=SEAT!$AA$1,VLOOKUP('MTM - Calculation (London)'!B14,SEAT!$A$2:$AY$16,27,FALSE),IF($M$4=SEAT!$AB$1,VLOOKUP('MTM - Calculation (London)'!B14,SEAT!$A$2:$AY$16,28,FALSE),IF($M$4=SEAT!$AC$1,VLOOKUP('MTM - Calculation (London)'!B14,SEAT!$A$2:$AY$16,29,FALSE),IF($M$4=SEAT!$AD$1,VLOOKUP('MTM - Calculation (London)'!B14,SEAT!$A$2:$AY$16,30,FALSE),IF($M$4=SEAT!$AE$1,VLOOKUP('MTM - Calculation (London)'!B14,SEAT!$A$2:$AY$16,31,FALSE),IF($M$4=SEAT!$AF$1,VLOOKUP('MTM - Calculation (London)'!B14,SEAT!$A$2:$AY$16,32,FALSE),IF($M$4=SEAT!$AG$1,VLOOKUP('MTM - Calculation (London)'!B14,SEAT!$A$2:$AY$16,33,FALSE),IF($M$4=SEAT!$AH$1,VLOOKUP('MTM - Calculation (London)'!B14,SEAT!$A$2:$AY$16,34,FALSE),IF($M$4=SEAT!$AI$1,VLOOKUP('MTM - Calculation (London)'!B14,SEAT!$A$2:$AY$16,35,FALSE),IF($M$4=SEAT!$AJ$1,VLOOKUP('MTM - Calculation (London)'!B14,SEAT!$A$2:$AY$16,36,FALSE),IF($M$4=SEAT!$AK$1,VLOOKUP('MTM - Calculation (London)'!B14,SEAT!$A$2:$AY$16,37,FALSE),IF($M$4=SEAT!$AL$1,VLOOKUP('MTM - Calculation (London)'!B14,SEAT!$A$2:$AY$16,38,FALSE),IF($M$4=SEAT!$AM$1,VLOOKUP('MTM - Calculation (London)'!B14,SEAT!$A$2:$AY$16,39,FALSE),IF($M$4=SEAT!$AN$1,VLOOKUP('MTM - Calculation (London)'!B14,SEAT!$A$2:$AY$16,40,FALSE),IF($M$4=SEAT!$AO$1,VLOOKUP('MTM - Calculation (London)'!B14,SEAT!$A$2:$AY$16,41,FALSE),IF($M$4=SEAT!$AP$1,VLOOKUP('MTM - Calculation (London)'!B14,SEAT!$A$2:$AY$16,42,FALSE),IF($M$4=SEAT!$AQ$1,VLOOKUP('MTM - Calculation (London)'!B14,SEAT!$A$2:$AY$16,43,FALSE),IF($M$4=SEAT!$AR$1,VLOOKUP('MTM - Calculation (London)'!B14,SEAT!$A$2:$AY$16,44,FALSE),IF($M$4=SEAT!$AS$1,VLOOKUP('MTM - Calculation (London)'!B14,SEAT!$A$2:$AY$16,45,FALSE),IF($M$4=SEAT!$AT$1,VLOOKUP('MTM - Calculation (London)'!B14,SEAT!$A$2:$AY$16,46,FALSE),IF($M$4=SEAT!$AU$1,VLOOKUP('MTM - Calculation (London)'!B14,SEAT!$A$2:$AY$16,47,FALSE),IF($M$4=SEAT!$AV$1,VLOOKUP('MTM - Calculation (London)'!B14,SEAT!$A$2:$AY$16,48,FALSE),IF($M$4=SEAT!$AW$1,VLOOKUP('MTM - Calculation (London)'!B14,SEAT!$A$2:$AY$16,49,FALSE),IF($M$4=SEAT!$AX$1,VLOOKUP('MTM - Calculation (London)'!B14,SEAT!$A$2:$AY$16,50,FALSE),IF($M$4=SEAT!$AY$1,VLOOKUP('MTM - Calculation (London)'!B14,SEAT!$A$2:$AY$16,51,FALSE),))))))))))))))))))))))))))))))))))))))))))))))))))</f>
        <v>0</v>
      </c>
      <c r="Q14" s="265">
        <f>IF($M$5='4LEN'!$B$1,VLOOKUP('MTM - Calculation (London)'!B14,'4LEN'!$A$2:$BM$16,2,FALSE),IF($M$5='4LEN'!$C$1,VLOOKUP('MTM - Calculation (London)'!B14,'4LEN'!$A$2:$BM$16,3,FALSE),IF($M$5='4LEN'!$D$1,VLOOKUP('MTM - Calculation (London)'!B14,'4LEN'!$A$2:$BM$16,4,FALSE),IF($M$5='4LEN'!$E$1,VLOOKUP('MTM - Calculation (London)'!B14,'4LEN'!$A$2:$BM$16,5,FALSE),IF($M$5='4LEN'!$F$1,VLOOKUP('MTM - Calculation (London)'!B14,'4LEN'!$A$2:$BM$16,6,FALSE),IF($M$5='4LEN'!$G$1,VLOOKUP('MTM - Calculation (London)'!B14,'4LEN'!$A$2:$BM$16,7,FALSE),IF($M$5='4LEN'!$H$1,VLOOKUP('MTM - Calculation (London)'!B14,'4LEN'!$A$2:$BM$16,8,FALSE),IF($M$5='4LEN'!$I$1,VLOOKUP('MTM - Calculation (London)'!B14,'4LEN'!$A$2:$BM$16,9,FALSE),IF($M$5='4LEN'!$J$1,VLOOKUP('MTM - Calculation (London)'!B14,'4LEN'!$A$2:$BM$16,10,FALSE),IF($M$5='4LEN'!$K$1,VLOOKUP('MTM - Calculation (London)'!B14,'4LEN'!$A$2:$BM$16,11,FALSE),IF($M$5='4LEN'!$L$1,VLOOKUP('MTM - Calculation (London)'!B14,'4LEN'!$A$2:$BM$16,12,FALSE),IF($M$5='4LEN'!$M$1,VLOOKUP('MTM - Calculation (London)'!B14,'4LEN'!$A$2:$BM$16,13,FALSE),IF($M$5='4LEN'!$N$1,VLOOKUP('MTM - Calculation (London)'!B14,'4LEN'!$A$2:$BM$16,14,FALSE),IF($M$5='4LEN'!$O$1,VLOOKUP('MTM - Calculation (London)'!B14,'4LEN'!$A$2:$BM$16,15,FALSE),IF($M$5='4LEN'!$P$1,VLOOKUP('MTM - Calculation (London)'!B14,'4LEN'!$A$2:$BM$16,16,FALSE),IF($M$5='4LEN'!$Q$1,VLOOKUP('MTM - Calculation (London)'!B14,'4LEN'!$A$2:$BM$16,17,FALSE),IF($M$5='4LEN'!$R$1,VLOOKUP('MTM - Calculation (London)'!B14,'4LEN'!$A$2:$BM$16,18,FALSE),IF($M$5='4LEN'!$S$1,VLOOKUP('MTM - Calculation (London)'!B14,'4LEN'!$A$2:$BM$16,19,FALSE),IF($M$5='4LEN'!$T$1,VLOOKUP('MTM - Calculation (London)'!B14,'4LEN'!$A$2:$BM$16,20,FALSE),IF($M$5='4LEN'!$U$1,VLOOKUP('MTM - Calculation (London)'!B14,'4LEN'!$A$2:$BM$16,21,FALSE),IF($M$5='4LEN'!$V$1,VLOOKUP('MTM - Calculation (London)'!B14,'4LEN'!$A$2:$BM$16,22,FALSE),IF($M$5='4LEN'!$W$1,VLOOKUP('MTM - Calculation (London)'!B14,'4LEN'!$A$2:$BM$16,23,FALSE),IF($M$5='4LEN'!$X$1,VLOOKUP('MTM - Calculation (London)'!B14,'4LEN'!$A$2:$BM$16,24,FALSE),IF($M$5='4LEN'!$Y$1,VLOOKUP('MTM - Calculation (London)'!B14,'4LEN'!$A$2:$BM$16,25,FALSE),IF($M$5='4LEN'!$Z$1,VLOOKUP('MTM - Calculation (London)'!B14,'4LEN'!$A$2:$BM$16,26,FALSE),IF($M$5='4LEN'!$AA$1,VLOOKUP('MTM - Calculation (London)'!B14,'4LEN'!$A$2:$BM$16,27,FALSE),IF($M$5='4LEN'!$AB$1,VLOOKUP('MTM - Calculation (London)'!B14,'4LEN'!$A$2:$BM$16,28,FALSE),IF($M$5='4LEN'!$AC$1,VLOOKUP('MTM - Calculation (London)'!B14,'4LEN'!$A$2:$BM$16,29,FALSE),IF($M$5='4LEN'!$AD$1,VLOOKUP('MTM - Calculation (London)'!B14,'4LEN'!$A$2:$BM$16,30,FALSE),IF($M$5='4LEN'!$AE$1,VLOOKUP('MTM - Calculation (London)'!B14,'4LEN'!$A$2:$BM$16,31,FALSE),IF($M$5='4LEN'!$AF$1,VLOOKUP('MTM - Calculation (London)'!B14,'4LEN'!$A$2:$BM$16,32,FALSE),IF($M$5='4LEN'!$AG$1,VLOOKUP('MTM - Calculation (London)'!B14,'4LEN'!$A$2:$BM$16,33,FALSE),IF($M$5='4LEN'!$AH$1,VLOOKUP('MTM - Calculation (London)'!B14,'4LEN'!$A$2:$BM$16,34,FALSE),IF($M$5='4LEN'!$AI$1,VLOOKUP('MTM - Calculation (London)'!B14,'4LEN'!$A$2:$BM$16,35,FALSE),IF($M$5='4LEN'!$AJ$1,VLOOKUP('MTM - Calculation (London)'!B14,'4LEN'!$A$2:$BM$16,36,FALSE),IF($M$5='4LEN'!$AK$1,VLOOKUP('MTM - Calculation (London)'!B14,'4LEN'!$A$2:$BM$16,37,FALSE),IF($M$5='4LEN'!$AL$1,VLOOKUP('MTM - Calculation (London)'!B14,'4LEN'!$A$2:$BM$16,38,FALSE),IF($M$5='4LEN'!$AM$1,VLOOKUP('MTM - Calculation (London)'!B14,'4LEN'!$A$2:$BM$16,39,FALSE),IF($M$5='4LEN'!$AN$1,VLOOKUP('MTM - Calculation (London)'!B14,'4LEN'!$A$2:$BM$16,40,FALSE),IF($M$5='4LEN'!$AO$1,VLOOKUP('MTM - Calculation (London)'!B14,'4LEN'!$A$2:$BM$16,41,FALSE),IF($M$5='4LEN'!$AP$1,VLOOKUP('MTM - Calculation (London)'!B14,'4LEN'!$A$2:$BM$16,42,FALSE),IF($M$5='4LEN'!$AQ$1,VLOOKUP('MTM - Calculation (London)'!B14,'4LEN'!$A$2:$BM$16,43,FALSE),IF($M$5='4LEN'!$AR$1,VLOOKUP('MTM - Calculation (London)'!B14,'4LEN'!$A$2:$BM$16,44,FALSE),IF($M$5='4LEN'!$AS$1,VLOOKUP('MTM - Calculation (London)'!B14,'4LEN'!$A$2:$BM$16,45,FALSE),IF($M$5='4LEN'!$AT$1,VLOOKUP('MTM - Calculation (London)'!B14,'4LEN'!$A$2:$BM$16,46,FALSE),IF($M$5='4LEN'!$AU$1,VLOOKUP('MTM - Calculation (London)'!B14,'4LEN'!$A$2:$BM$16,47,FALSE),IF($M$5='4LEN'!$AV$1,VLOOKUP('MTM - Calculation (London)'!B14,'4LEN'!$A$2:$BM$16,48,FALSE),IF($M$5='4LEN'!$AW$1,VLOOKUP('MTM - Calculation (London)'!B14,'4LEN'!$A$2:$BM$16,49,FALSE),IF($M$5='4LEN'!$AX$1,VLOOKUP('MTM - Calculation (London)'!B14,'4LEN'!$A$2:$BM$16,50,FALSE),IF($M$5='4LEN'!$AY$1,VLOOKUP('MTM - Calculation (London)'!B14,'4LEN'!$A$2:$BM$16,51,FALSE),IF($M$5='4LEN'!$AZ$1,VLOOKUP('MTM - Calculation (London)'!B14,'4LEN'!$A$2:$BM$16,52,FALSE),IF($M$5='4LEN'!$BA$1,VLOOKUP('MTM - Calculation (London)'!B14,'4LEN'!$A$2:$BM$16,53,FALSE),IF($M$5='4LEN'!$BB$1,VLOOKUP('MTM - Calculation (London)'!B14,'4LEN'!$A$2:$BM$16,54,FALSE),IF($M$5='4LEN'!$BC$1,VLOOKUP('MTM - Calculation (London)'!B14,'4LEN'!$A$2:$BM$16,55,FALSE),IF($M$5='4LEN'!$BD$1,VLOOKUP('MTM - Calculation (London)'!B14,'4LEN'!$A$2:$BM$16,56,FALSE),IF($M$5='4LEN'!$BE$1,VLOOKUP('MTM - Calculation (London)'!B14,'4LEN'!$A$2:$BM$16,57,FALSE),IF($M$5='4LEN'!$BF$1,VLOOKUP('MTM - Calculation (London)'!B14,'4LEN'!$A$2:$BM$16,58,FALSE),IF($M$5='4LEN'!$BG$1,VLOOKUP('MTM - Calculation (London)'!B14,'4LEN'!$A$2:$BM$16,59,FALSE),IF($M$5='4LEN'!$BH$1,VLOOKUP('MTM - Calculation (London)'!B14,'4LEN'!$A$2:$BM$16,60,FALSE),IF($M$5='4LEN'!$BI$1,VLOOKUP('MTM - Calculation (London)'!B14,'4LEN'!$A$2:$BL$16,61,FALSE),IF($M$5='4LEN'!$BJ$1,VLOOKUP('MTM - Calculation (London)'!B14,'4LEN'!$A$2:$BM$16,62,FALSE),IF($M$5='4LEN'!$BK$1,VLOOKUP('MTM - Calculation (London)'!B14,'4LEN'!$A$2:$BM$16,63,FALSE),IF($M$5='4LEN'!$BL$1,VLOOKUP('MTM - Calculation (London)'!B14,'4LEN'!$A$2:$BM$16,64,FALSE),IF($M$5='4LEN'!$BM$1,VLOOKUP('MTM - Calculation (London)'!B14,'4LEN'!$A$2:$BM$16,65,FALSE),))))))))))))))))))))))))))))))))))))))))))))))))))))))))))))))))</f>
        <v>0</v>
      </c>
      <c r="R14" s="265">
        <f>IF($M$5='15VENT'!$B$1,VLOOKUP('MTM - Calculation (London)'!B14,'15VENT'!$A$2:$BM$16,2,FALSE),IF($M$5='15VENT'!$C$1,VLOOKUP('MTM - Calculation (London)'!B14,'15VENT'!$A$2:$BM$16,3,FALSE),IF($M$5='15VENT'!$D$1,VLOOKUP('MTM - Calculation (London)'!B14,'15VENT'!$A$2:$BM$16,4,FALSE),IF($M$5='15VENT'!$E$1,VLOOKUP('MTM - Calculation (London)'!B14,'15VENT'!$A$2:$BM$16,5,FALSE),IF($M$5='15VENT'!$F$1,VLOOKUP('MTM - Calculation (London)'!B14,'15VENT'!$A$2:$BM$16,6,FALSE),IF($M$5='15VENT'!$G$1,VLOOKUP('MTM - Calculation (London)'!B14,'15VENT'!$A$2:$BM$16,7,FALSE),IF($M$5='15VENT'!$H$1,VLOOKUP('MTM - Calculation (London)'!B14,'15VENT'!$A$2:$BM$16,8,FALSE),IF($M$5='15VENT'!$I$1,VLOOKUP('MTM - Calculation (London)'!B14,'15VENT'!$A$2:$BM$16,9,FALSE),IF($M$5='15VENT'!$J$1,VLOOKUP('MTM - Calculation (London)'!B14,'15VENT'!$A$2:$BM$16,10,FALSE),IF($M$5='15VENT'!$K$1,VLOOKUP('MTM - Calculation (London)'!B14,'15VENT'!$A$2:$BM$16,11,FALSE),IF($M$5='15VENT'!$L$1,VLOOKUP('MTM - Calculation (London)'!B14,'15VENT'!$A$2:$BM$16,12,FALSE),IF($M$5='15VENT'!$M$1,VLOOKUP('MTM - Calculation (London)'!B14,'15VENT'!$A$2:$BM$16,13,FALSE),IF($M$5='15VENT'!$N$1,VLOOKUP('MTM - Calculation (London)'!B14,'15VENT'!$A$2:$BM$16,14,FALSE),IF($M$5='15VENT'!$O$1,VLOOKUP('MTM - Calculation (London)'!B14,'15VENT'!$A$2:$BM$16,15,FALSE),IF($M$5='15VENT'!$P$1,VLOOKUP('MTM - Calculation (London)'!B14,'15VENT'!$A$2:$BM$16,16,FALSE),IF($M$5='15VENT'!$Q$1,VLOOKUP('MTM - Calculation (London)'!B14,'15VENT'!$A$2:$BM$16,17,FALSE),IF($M$5='15VENT'!$R$1,VLOOKUP('MTM - Calculation (London)'!B14,'15VENT'!$A$2:$BM$16,18,FALSE),IF($M$5='15VENT'!$S$1,VLOOKUP('MTM - Calculation (London)'!B14,'15VENT'!$A$2:$BM$16,19,FALSE),IF($M$5='15VENT'!$T$1,VLOOKUP('MTM - Calculation (London)'!B14,'15VENT'!$A$2:$BM$16,20,FALSE),IF($M$5='15VENT'!$U$1,VLOOKUP('MTM - Calculation (London)'!B14,'15VENT'!$A$2:$BM$16,21,FALSE),IF($M$5='15VENT'!$V$1,VLOOKUP('MTM - Calculation (London)'!B14,'15VENT'!$A$2:$BM$16,22,FALSE),IF($M$5='15VENT'!$W$1,VLOOKUP('MTM - Calculation (London)'!B14,'15VENT'!$A$2:$BM$16,23,FALSE),IF($M$5='15VENT'!$X$1,VLOOKUP('MTM - Calculation (London)'!B14,'15VENT'!$A$2:$BM$16,24,FALSE),IF($M$5='15VENT'!$Y$1,VLOOKUP('MTM - Calculation (London)'!B14,'15VENT'!$A$2:$BM$16,25,FALSE),IF($M$5='15VENT'!$Z$1,VLOOKUP('MTM - Calculation (London)'!B14,'15VENT'!$A$2:$BM$16,26,FALSE),IF($M$5='15VENT'!$AA$1,VLOOKUP('MTM - Calculation (London)'!B14,'15VENT'!$A$2:$BM$16,27,FALSE),IF($M$5='15VENT'!$AB$1,VLOOKUP('MTM - Calculation (London)'!B14,'15VENT'!$A$2:$BM$16,28,FALSE),IF($M$5='15VENT'!$AC$1,VLOOKUP('MTM - Calculation (London)'!B14,'15VENT'!$A$2:$BM$16,29,FALSE),IF($M$5='15VENT'!$AD$1,VLOOKUP('MTM - Calculation (London)'!B14,'15VENT'!$A$2:$BM$16,30,FALSE),IF($M$5='15VENT'!$AE$1,VLOOKUP('MTM - Calculation (London)'!B14,'15VENT'!$A$2:$BM$16,31,FALSE),IF($M$5='15VENT'!$AF$1,VLOOKUP('MTM - Calculation (London)'!B14,'15VENT'!$A$2:$BM$16,32,FALSE),IF($M$5='15VENT'!$AG$1,VLOOKUP('MTM - Calculation (London)'!B14,'15VENT'!$A$2:$BM$16,33,FALSE),IF($M$5='15VENT'!$AH$1,VLOOKUP('MTM - Calculation (London)'!B14,'15VENT'!$A$2:$BM$16,34,FALSE),IF($M$5='15VENT'!$AI$1,VLOOKUP('MTM - Calculation (London)'!B14,'15VENT'!$A$2:$BM$16,35,FALSE),IF($M$5='15VENT'!$AJ$1,VLOOKUP('MTM - Calculation (London)'!B14,'15VENT'!$A$2:$BM$16,36,FALSE),IF($M$5='15VENT'!$AK$1,VLOOKUP('MTM - Calculation (London)'!B14,'15VENT'!$A$2:$BM$16,37,FALSE),IF($M$5='15VENT'!$AL$1,VLOOKUP('MTM - Calculation (London)'!B14,'15VENT'!$A$2:$BM$16,38,FALSE),IF($M$5='15VENT'!$AM$1,VLOOKUP('MTM - Calculation (London)'!B14,'15VENT'!$A$2:$BM$16,39,FALSE),IF($M$5='15VENT'!$AN$1,VLOOKUP('MTM - Calculation (London)'!B14,'15VENT'!$A$2:$BM$16,40,FALSE),IF($M$5='15VENT'!$AO$1,VLOOKUP('MTM - Calculation (London)'!B14,'15VENT'!$A$2:$BM$16,41,FALSE),IF($M$5='15VENT'!$AP$1,VLOOKUP('MTM - Calculation (London)'!B14,'15VENT'!$A$2:$BM$16,42,FALSE),IF($M$5='15VENT'!$AQ$1,VLOOKUP('MTM - Calculation (London)'!B14,'15VENT'!$A$2:$BM$16,43,FALSE),IF($M$5='15VENT'!$AR$1,VLOOKUP('MTM - Calculation (London)'!B14,'15VENT'!$A$2:$BM$16,44,FALSE),IF($M$5='15VENT'!$AS$1,VLOOKUP('MTM - Calculation (London)'!B14,'15VENT'!$A$2:$BM$16,45,FALSE),IF($M$5='15VENT'!$AT$1,VLOOKUP('MTM - Calculation (London)'!B14,'15VENT'!$A$2:$BM$16,46,FALSE),IF($M$5='15VENT'!$AU$1,VLOOKUP('MTM - Calculation (London)'!B14,'15VENT'!$A$2:$BM$16,47,FALSE),IF($M$5='15VENT'!$AV$1,VLOOKUP('MTM - Calculation (London)'!B14,'15VENT'!$A$2:$BM$16,48,FALSE),IF($M$5='15VENT'!$AW$1,VLOOKUP('MTM - Calculation (London)'!B14,'15VENT'!$A$2:$BM$16,49,FALSE),IF($M$5='15VENT'!$AX$1,VLOOKUP('MTM - Calculation (London)'!B14,'15VENT'!$A$2:$BM$16,50,FALSE),IF($M$5='15VENT'!$AY$1,VLOOKUP('MTM - Calculation (London)'!B14,'15VENT'!$A$2:$BM$16,51,FALSE),IF($M$5='15VENT'!$AZ$1,VLOOKUP('MTM - Calculation (London)'!B14,'15VENT'!$A$2:$BM$16,52,FALSE),IF($M$5='15VENT'!$BA$1,VLOOKUP('MTM - Calculation (London)'!B14,'15VENT'!$A$2:$BM$16,53,FALSE),IF($M$5='15VENT'!$BB$1,VLOOKUP('MTM - Calculation (London)'!B14,'15VENT'!$A$2:$BM$16,54,FALSE),IF($M$5='15VENT'!$BC$1,VLOOKUP('MTM - Calculation (London)'!B14,'15VENT'!$A$2:$BM$16,55,FALSE),IF($M$5='15VENT'!$BD$1,VLOOKUP('MTM - Calculation (London)'!B14,'15VENT'!$A$2:$BM$16,56,FALSE),IF($M$5='15VENT'!$BE$1,VLOOKUP('MTM - Calculation (London)'!B14,'15VENT'!$A$2:$BM$16,57,FALSE),IF($M$5='15VENT'!$BF$1,VLOOKUP('MTM - Calculation (London)'!B14,'15VENT'!$A$2:$BM$16,58,FALSE),IF($M$5='15VENT'!$BG$1,VLOOKUP('MTM - Calculation (London)'!B14,'15VENT'!$A$2:$BM$16,59,FALSE),IF($M$5='15VENT'!$BH$1,VLOOKUP('MTM - Calculation (London)'!B14,'15VENT'!$A$2:$BM$16,60,FALSE),IF($M$5='15VENT'!$BI$1,VLOOKUP('MTM - Calculation (London)'!B14,'15VENT'!$A$2:$BJ$16,61,FALSE),IF($M$5='15VENT'!$BJ$1,VLOOKUP('MTM - Calculation (London)'!B14,'15VENT'!$A$2:$BM$16,62,FALSE),IF($M$5='15VENT'!$BK$1,VLOOKUP('MTM - Calculation (London)'!B14,'15VENT'!$A$2:$BM$16,63,FALSE),IF($M$5='15VENT'!$BL$1,VLOOKUP('MTM - Calculation (London)'!B14,'15VENT'!$A$2:$BM$16,64,FALSE),IF($M$5='15VENT'!$BM$1,VLOOKUP('MTM - Calculation (London)'!B14,'15VENT'!$A$2:$BM$16,65,FALSE),))))))))))))))))))))))))))))))))))))))))))))))))))))))))))))))))</f>
        <v>0</v>
      </c>
      <c r="S14" s="266">
        <f>IF(S10&lt;&gt;0,S10/2,IF(K14=L14,(L14-SUM(K14,N14:R14)),IF(M14=0,0,L14-SUM(K14,N14:R14))))</f>
        <v>0</v>
      </c>
      <c r="T14" s="274"/>
      <c r="U14" s="268" t="s">
        <v>93</v>
      </c>
      <c r="V14" s="288" t="str">
        <f>IF(OR(Sheet1!C80="",Sheet1!C80=" "),"",Sheet1!C80)</f>
        <v/>
      </c>
      <c r="W14" s="246"/>
      <c r="X14" s="259"/>
      <c r="Y14" s="260" t="str">
        <f>'US MTM - Calculation (Regular)'!Y14</f>
        <v>13HIPFWD</v>
      </c>
      <c r="Z14" s="290"/>
      <c r="AA14" s="290"/>
      <c r="AB14" s="290"/>
      <c r="AC14" s="290"/>
      <c r="AD14" s="290"/>
      <c r="AE14" s="290"/>
      <c r="AF14" s="290"/>
      <c r="AG14" s="290"/>
      <c r="AH14" s="291">
        <f>IF(OR(Sheet1!C147="",Sheet1!C147=" "),0,Sheet1!C147)</f>
        <v>0</v>
      </c>
      <c r="AI14" s="275"/>
      <c r="AJ14" s="289" t="s">
        <v>302</v>
      </c>
      <c r="AK14" s="288" t="str">
        <f>IF(OR(Sheet1!C167="",Sheet1!C167=" "),"",Sheet1!C167)</f>
        <v/>
      </c>
      <c r="AL14" s="248"/>
      <c r="AM14" s="282"/>
      <c r="AN14" s="282"/>
      <c r="AO14" s="278"/>
      <c r="AP14" s="292" t="s">
        <v>601</v>
      </c>
      <c r="AQ14" s="293" t="str">
        <f>IF($AQ$1="","",HLOOKUP($AQ$1,'Measurement Chart'!$A$1:$AG$14,ROW(),FALSE))</f>
        <v/>
      </c>
      <c r="AR14" s="294">
        <f>IF(OR(Sheet1!C308="",Sheet1!C308=" "),0,Sheet1!C308)</f>
        <v>0</v>
      </c>
      <c r="AS14" s="295">
        <f t="shared" si="4"/>
        <v>0</v>
      </c>
      <c r="AT14" s="296">
        <f>IFERROR(IF($AS$4='Front Length +'!$B$1,VLOOKUP(AP14,'Front Length +'!$A$2:$AO$14,2,FALSE),IF($AS$4='Front Length +'!$C$1,VLOOKUP(AP14,'Front Length +'!$A$2:$AO$14,3,FALSE),IF($AS$4='Front Length +'!$D$1,VLOOKUP(AP14,'Front Length +'!$A$2:$AO$14,4,FALSE),IF($AS$4='Front Length +'!$E$1,VLOOKUP(AP14,'Front Length +'!$A$2:$AO$14,5,FALSE),IF($AS$4='Front Length +'!$F$1,VLOOKUP(AP14,'Front Length +'!$A$2:$AO$14,6,FALSE),IF($AS$4='Front Length +'!$G$1,VLOOKUP(AP14,'Front Length +'!$A$2:$AO$14,7,FALSE),IF($AS$4='Front Length +'!$H$1,VLOOKUP(AP14,'Front Length +'!$A$2:$AO$14,8,FALSE),IF($AS$4='Front Length +'!$I$1,VLOOKUP(AP14,'Front Length +'!$A$2:$AO$14,9,FALSE),IF($AS$4='Front Length +'!$J$1,VLOOKUP(AP14,'Front Length +'!$A$2:$AO$14,10,FALSE),IF($AS$4='Front Length +'!$K$1,VLOOKUP(AP14,'Front Length +'!$A$2:$AO$14,11,FALSE),IF($AS$4='Front Length +'!$L$1,VLOOKUP(AP14,'Front Length +'!$A$2:$AO$14,12,FALSE),IF($AS$4='Front Length +'!$M$1,VLOOKUP(AP14,'Front Length +'!$A$2:$AO$14,13,FALSE),IF($AS$4='Front Length +'!$N$1,VLOOKUP(AP14,'Front Length +'!$A$2:$AO$14,14,FALSE),IF($AS$4='Front Length +'!$O$1,VLOOKUP(AP14,'Front Length +'!$A$2:$AO$14,15,FALSE),IF($AS$4='Front Length +'!$P$1,VLOOKUP(AP14,'Front Length +'!$A$2:$AO$14,16,FALSE),IF($AS$4='Front Length +'!$Q$1,VLOOKUP(AP14,'Front Length +'!$A$2:$AO$14,17,FALSE),IF($AS$4='Front Length +'!$R$1,VLOOKUP(AP14,'Front Length +'!$A$2:$AO$14,18,FALSE),IF($AS$4='Front Length +'!$S$1,VLOOKUP(AP14,'Front Length +'!$A$2:$AO$14,19,FALSE),IF($AS$4='Front Length +'!$T$1,VLOOKUP(AP14,'Front Length +'!$A$2:$AO$14,20,FALSE),IF($AS$4='Front Length +'!$U$1,VLOOKUP(AP14,'Front Length +'!$A$2:$AO$14,21,FALSE),IF($AS$4='Front Length +'!$V$1,VLOOKUP(AP14,'Front Length +'!$A$2:$AO$14,22,FALSE),IF($AS$4='Front Length +'!$W$1,VLOOKUP(AP14,'Front Length +'!$A$2:$AO$14,23,FALSE),IF($AS$4='Front Length +'!$X$1,VLOOKUP(AP14,'Front Length +'!$A$2:$AO$14,24,FALSE),IF($AS$4='Front Length +'!$Y$1,VLOOKUP(AP14,'Front Length +'!$A$2:$AO$14,25,FALSE),IF($AS$4='Front Length +'!$Z$1,VLOOKUP(AP14,'Front Length +'!$A$2:$AO$14,26,FALSE),IF($AS$4='Front Length +'!$AA$1,VLOOKUP(AP14,'Front Length +'!$A$2:$AO$14,27,FALSE),IF($AS$4='Front Length +'!$AB$1,VLOOKUP(AP14,'Front Length +'!$A$2:$AO$14,28,FALSE),IF($AS$4='Front Length +'!$AC$1,VLOOKUP(AP14,'Front Length +'!$A$2:$AO$14,29,FALSE),IF($AS$4='Front Length +'!$AD$1,VLOOKUP(AP14,'Front Length +'!$A$2:$AO$14,30,FALSE),IF($AS$4='Front Length +'!$AE$1,VLOOKUP(AP14,'Front Length +'!$A$2:$AO$14,31,FALSE),IF($AS$4='Front Length +'!$AF$1,VLOOKUP(AP14,'Front Length +'!$A$2:$AO$14,32,FALSE),IF($AS$4='Front Length +'!$AG$1,VLOOKUP(AP14,'Front Length +'!$A$2:$AO$14,33,FALSE),IF($AS$4='Front Length +'!$AH$1,VLOOKUP(AP14,'Front Length +'!$A$2:$AO$14,34,FALSE),IF($AS$4='Front Length +'!$AI$1,VLOOKUP(AP14,'Front Length +'!$A$2:$AO$14,35,FALSE),IF($AS$4='Front Length +'!$AJ$1,VLOOKUP(AP14,'Front Length +'!$A$2:$AO$14,36,FALSE),IF($AS$4='Front Length +'!$AK$1,VLOOKUP(AP14,'Front Length +'!$A$2:$AO$14,37,FALSE),IF($AS$4='Front Length +'!$AL$1,VLOOKUP(AP14,'Front Length +'!$A$2:$AO$14,38,FALSE),IF($AS$4='Front Length +'!$AM$1,VLOOKUP(AP14,'Front Length +'!$A$2:$AO$14,39,FALSE),IF($AS$4='Front Length +'!$AN$1,VLOOKUP(AP14,'Front Length +'!$A$2:$AO$14,40,FALSE),IF($AS$4='Front Length +'!$AO$1,VLOOKUP(AP14,'Front Length +'!$A$2:$AO$14,41,FALSE),)))))))))))))))))))))))))))))))))))))))),0)</f>
        <v>0</v>
      </c>
      <c r="AU14" s="296">
        <f>IFERROR(IF($AS$4='Front Length -'!$B$1,VLOOKUP(AP14,'Front Length -'!$A$2:$AO$14,2,FALSE),IF($AS$4='Front Length -'!$C$1,VLOOKUP(AP14,'Front Length -'!$A$2:$AO$14,3,FALSE),IF($AS$4='Front Length -'!$D$1,VLOOKUP(AP14,'Front Length -'!$A$2:$AO$14,4,FALSE),IF($AS$4='Front Length -'!$E$1,VLOOKUP(AP14,'Front Length -'!$A$2:$AO$14,5,FALSE),IF($AS$4='Front Length -'!$F$1,VLOOKUP(AP14,'Front Length -'!$A$2:$AO$14,6,FALSE),IF($AS$4='Front Length -'!$G$1,VLOOKUP(AP14,'Front Length -'!$A$2:$AO$14,7,FALSE),IF($AS$4='Front Length -'!$H$1,VLOOKUP(AP14,'Front Length -'!$A$2:$AO$14,8,FALSE),IF($AS$4='Front Length -'!$I$1,VLOOKUP(AP14,'Front Length -'!$A$2:$AO$14,9,FALSE),IF($AS$4='Front Length -'!$J$1,VLOOKUP(AP14,'Front Length -'!$A$2:$AO$14,10,FALSE),IF($AS$4='Front Length -'!$K$1,VLOOKUP(AP14,'Front Length -'!$A$2:$AO$14,11,FALSE),IF($AS$4='Front Length -'!$L$1,VLOOKUP(AP14,'Front Length -'!$A$2:$AO$14,12,FALSE),IF($AS$4='Front Length -'!$M$1,VLOOKUP(AP14,'Front Length -'!$A$2:$AO$14,13,FALSE),IF($AS$4='Front Length -'!$N$1,VLOOKUP(AP14,'Front Length -'!$A$2:$AO$14,14,FALSE),IF($AS$4='Front Length -'!$O$1,VLOOKUP(AP14,'Front Length -'!$A$2:$AO$14,15,FALSE),IF($AS$4='Front Length -'!$P$1,VLOOKUP(AP14,'Front Length -'!$A$2:$AO$14,16,FALSE),IF($AS$4='Front Length -'!$Q$1,VLOOKUP(AP14,'Front Length -'!$A$2:$AO$14,17,FALSE),IF($AS$4='Front Length -'!$R$1,VLOOKUP(AP14,'Front Length -'!$A$2:$AO$14,18,FALSE),IF($AS$4='Front Length -'!$S$1,VLOOKUP(AP14,'Front Length -'!$A$2:$AO$14,19,FALSE),IF($AS$4='Front Length -'!$T$1,VLOOKUP(AP14,'Front Length -'!$A$2:$AO$14,20,FALSE),IF($AS$4='Front Length -'!$U$1,VLOOKUP(AP14,'Front Length -'!$A$2:$AO$14,21,FALSE),IF($AS$4='Front Length -'!$V$1,VLOOKUP(AP14,'Front Length -'!$A$2:$AO$14,22,FALSE),IF($AS$4='Front Length -'!$W$1,VLOOKUP(AP14,'Front Length -'!$A$2:$AO$14,23,FALSE),IF($AS$4='Front Length -'!$X$1,VLOOKUP(AP14,'Front Length -'!$A$2:$AO$14,24,FALSE),IF($AS$4='Front Length -'!$Y$1,VLOOKUP(AP14,'Front Length -'!$A$2:$AO$14,25,FALSE),IF($AS$4='Front Length -'!$Z$1,VLOOKUP(AP14,'Front Length -'!$A$2:$AO$14,26,FALSE),IF($AS$4='Front Length -'!$AA$1,VLOOKUP(AP14,'Front Length -'!$A$2:$AO$14,27,FALSE),IF($AS$4='Front Length -'!$AB$1,VLOOKUP(AP14,'Front Length -'!$A$2:$AO$14,28,FALSE),IF($AS$4='Front Length -'!$AC$1,VLOOKUP(AP14,'Front Length -'!$A$2:$AO$14,29,FALSE),IF($AS$4='Front Length -'!$AD$1,VLOOKUP(AP14,'Front Length -'!$A$2:$AO$14,30,FALSE),IF($AS$4='Front Length -'!$AE$1,VLOOKUP(AP14,'Front Length -'!$A$2:$AO$14,31,FALSE),IF($AS$4='Front Length -'!$AF$1,VLOOKUP(AP14,'Front Length -'!$A$2:$AO$14,32,FALSE),IF($AS$4='Front Length -'!$AG$1,VLOOKUP(AP14,'Front Length -'!$A$2:$AO$14,33,FALSE),IF($AS$4='Front Length -'!$AH$1,VLOOKUP(AP14,'Front Length -'!$A$2:$AO$14,34,FALSE),IF($AS$4='Front Length -'!$AI$1,VLOOKUP(AP14,'Front Length -'!$A$2:$AO$14,35,FALSE),IF($AS$4='Front Length -'!$AJ$1,VLOOKUP(AP14,'Front Length -'!$A$2:$AO$14,36,FALSE),IF($AS$4='Front Length -'!$AK$1,VLOOKUP(AP14,'Front Length -'!$A$2:$AO$14,37,FALSE),IF($AS$4='Front Length -'!$AL$1,VLOOKUP(AP14,'Front Length -'!$A$2:$AO$14,38,FALSE),IF($AS$4='Front Length -'!$AM$1,VLOOKUP(AP14,'Front Length -'!$A$2:$AO$14,39,FALSE),IF($AS$4='Front Length -'!$AN$1,VLOOKUP(AP14,'Front Length -'!$A$2:$AO$14,40,FALSE),IF($AS$4='Front Length -'!$AO$1,VLOOKUP(AP14,'Front Length -'!$A$2:$AO$14,41,FALSE),)))))))))))))))))))))))))))))))))))))))),0)</f>
        <v>0</v>
      </c>
      <c r="AV14" s="297" t="str">
        <f t="shared" si="6"/>
        <v/>
      </c>
      <c r="AW14" s="234"/>
      <c r="AX14" s="402"/>
      <c r="AY14" s="402"/>
      <c r="AZ14" s="394"/>
      <c r="BA14" s="394"/>
      <c r="BB14" s="394"/>
      <c r="BC14" s="394"/>
      <c r="BD14" s="394"/>
      <c r="BE14" s="394"/>
      <c r="BF14" s="394"/>
      <c r="BG14" s="394"/>
      <c r="BH14" s="394"/>
      <c r="BI14" s="394"/>
      <c r="BJ14" s="394"/>
      <c r="BK14" s="394"/>
      <c r="BL14" s="394"/>
      <c r="BM14" s="394"/>
      <c r="BN14" s="394"/>
      <c r="BO14" s="394"/>
      <c r="BP14" s="394"/>
      <c r="BQ14" s="394"/>
      <c r="BR14" s="394"/>
      <c r="BS14" s="394"/>
    </row>
    <row r="15" spans="1:77" ht="42" customHeight="1" x14ac:dyDescent="0.25">
      <c r="A15" s="259">
        <v>14</v>
      </c>
      <c r="B15" s="260" t="str">
        <f>'US MTM - Calculation (Regular)'!B15</f>
        <v>14AHDEPTH</v>
      </c>
      <c r="C15" s="261">
        <f>IF($C$1="","",HLOOKUP($C$1,'JKT London Fit - R'!$A$2:$AB$17,ROW(),FALSE))</f>
        <v>0</v>
      </c>
      <c r="D15" s="262">
        <f>IF(C15=" ",0,IF($S$17='AH 34 A+'!$B$1,VLOOKUP('MTM - Calculation (London)'!B15,'AH 34 A+'!$A$2:$G$16,2,FALSE),IF($S$17='AH 34 A+'!$C$1,VLOOKUP('MTM - Calculation (London)'!B15,'AH 34 A+'!$A$2:$G$16,3,FALSE),IF($S$17='AH 34 A+'!$D$1,VLOOKUP('MTM - Calculation (London)'!B15,'AH 34 A+'!$A$2:$G$16,4,FALSE),IF($S$17='AH 34 A+'!$E$1,VLOOKUP('MTM - Calculation (London)'!B15,'AH 34 A+'!$A$2:$G$16,5,FALSE),IF($S$17='AH 34 A+'!$F$1,VLOOKUP('MTM - Calculation (London)'!B15,'AH 34 A+'!$A$2:$G$16,6,FALSE),IF($S$17='AH 34 A+'!$G$1,VLOOKUP('MTM - Calculation (London)'!B15,'AH 34 A+'!$A$2:$G$16,7,FALSE),)))))))</f>
        <v>0</v>
      </c>
      <c r="E15" s="262">
        <f>IF(C15=" ",0,IF($S$18='Erect +'!$B$1,VLOOKUP('MTM - Calculation (London)'!B15,'Erect +'!$A$2:$D$16,2,FALSE),IF($S$18='Erect +'!$C$1,VLOOKUP('MTM - Calculation (London)'!B15,'Erect +'!$A$2:$D$16,3,FALSE),IF($S$18='Erect +'!$D$1,VLOOKUP('MTM - Calculation (London)'!B15,'Erect +'!$A$2:$D$16,4,FALSE),))))</f>
        <v>0</v>
      </c>
      <c r="F15" s="262">
        <f>IF(C15=" ",0,IF($S$19='Full Chest'!$B$1,VLOOKUP('MTM - Calculation (London)'!B15,'Full Chest'!$A$2:$F$16,2,FALSE),IF($S$19='Full Chest'!$C$1,VLOOKUP('MTM - Calculation (London)'!B15,'Full Chest'!$A$2:$F$16,3,FALSE),IF($S$19='Full Chest'!$D$1,VLOOKUP('MTM - Calculation (London)'!B15,'Full Chest'!$A$2:$F$16,4,FALSE),))))</f>
        <v>0</v>
      </c>
      <c r="G15" s="262">
        <f>IF(C15=" ",0,IF($S$20='Head For +'!$B$1,VLOOKUP('MTM - Calculation (London)'!B15,'Head For +'!$A$2:$E$16,2,FALSE),IF($S$20='Head For +'!$C$1,VLOOKUP('MTM - Calculation (London)'!B15,'Head For +'!$A$2:$E$16,3,FALSE),IF($S$20='Head For +'!$D$1,VLOOKUP('MTM - Calculation (London)'!B15,'Head For +'!$A$2:$E$16,4,FALSE),IF($S$20='Head For +'!$E$1,VLOOKUP('MTM - Calculation (London)'!B15,'Head For +'!$A$2:$E$16,5,FALSE),)))))</f>
        <v>0</v>
      </c>
      <c r="H15" s="262" t="b">
        <f>IF(C15=" ",0,IF($S$21='LOW-CLR +'!$B$1,VLOOKUP('MTM - Calculation (London)'!B15,'LOW-CLR +'!$A$2:$H$16,2,FALSE),IF($S$21='LOW-CLR +'!$C$1,VLOOKUP('MTM - Calculation (London)'!B15,'LOW-CLR +'!$A$2:$H$16,3,FALSE),IF($S$21='LOW-CLR +'!$D$1,VLOOKUP('MTM - Calculation (London)'!B15,'LOW-CLR +'!$A$2:$H$16,4,FALSE),IF($S$21='LOW-CLR +'!$E$1,VLOOKUP('MTM - Calculation (London)'!B15,'LOW-CLR +'!$A$2:$H$16,5,FALSE),IF($S$21='LOW-CLR +'!$F$1,VLOOKUP('MTM - Calculation (London)'!B15,'LOW-CLR +'!$A$2:$H$16,6,FALSE),IF($S$21='LOW-CLR +'!$G$1,VLOOKUP('MTM - Calculation (London)'!B15,'LOW-CLR +'!$A$2:$H$16,7,FALSE))))))))</f>
        <v>0</v>
      </c>
      <c r="I15" s="262">
        <f>IF(C15=" ",0,IF($S$22='P+AH+1 2'!$B$1,VLOOKUP('MTM - Calculation (London)'!B15,'P+AH+1 2'!$A$2:$D$16,2,FALSE),IF($S$22='P+AH+1 2'!$C$1,VLOOKUP('MTM - Calculation (London)'!B15,'P+AH+1 2'!$A$2:$D$16,3,FALSE),IF($S$22='P+AH+1 2'!$D$1,VLOOKUP('MTM - Calculation (London)'!B15,'P+AH+1 2'!$A$2:$D$16,4,FALSE),))))</f>
        <v>0</v>
      </c>
      <c r="J15" s="262"/>
      <c r="K15" s="263">
        <f t="shared" si="0"/>
        <v>0</v>
      </c>
      <c r="L15" s="242">
        <f>IF(OR(Sheet1!C36="",Sheet1!C36=" "),0,Sheet1!C36)</f>
        <v>0</v>
      </c>
      <c r="M15" s="264">
        <f t="shared" si="1"/>
        <v>0</v>
      </c>
      <c r="N15" s="265">
        <f>IF($M$8='12 Back'!$B$1,VLOOKUP('MTM - Calculation (London)'!B15,'12 Back'!$A$2:$BG$16,2,FALSE),IF($M$8='12 Back'!$C$1,VLOOKUP('MTM - Calculation (London)'!B15,'12 Back'!$A$2:$BG$16,3,FALSE),IF($M$8='12 Back'!$D$1,VLOOKUP('MTM - Calculation (London)'!B15,'12 Back'!$A$2:$BG$16,4,FALSE),IF($M$8='12 Back'!$E$1,VLOOKUP('MTM - Calculation (London)'!B15,'12 Back'!$A$2:$BG$16,5,FALSE),IF($M$8='12 Back'!$F$1,VLOOKUP('MTM - Calculation (London)'!B15,'12 Back'!$A$2:$BG$16,6,FALSE),IF($M$8='12 Back'!$G$1,VLOOKUP('MTM - Calculation (London)'!B15,'12 Back'!$A$2:$BG$16,7,FALSE),IF($M$8='12 Back'!$H$1,VLOOKUP('MTM - Calculation (London)'!B15,'12 Back'!$A$2:$BG$16,8,FALSE),IF($M$8='12 Back'!$I$1,VLOOKUP('MTM - Calculation (London)'!B15,'12 Back'!$A$2:$BG$16,9,FALSE),IF($M$8='12 Back'!$J$1,VLOOKUP('MTM - Calculation (London)'!B15,'12 Back'!$A$2:$BG$16,10,FALSE),IF($M$8='12 Back'!$K$1,VLOOKUP('MTM - Calculation (London)'!B15,'12 Back'!$A$2:$BG$16,11,FALSE),IF($M$8='12 Back'!$L$1,VLOOKUP('MTM - Calculation (London)'!B15,'12 Back'!$A$2:$BG$16,12,FALSE),IF($M$8='12 Back'!$M$1,VLOOKUP('MTM - Calculation (London)'!B15,'12 Back'!$A$2:$BG$16,13,FALSE),IF($M$8='12 Back'!$N$1,VLOOKUP('MTM - Calculation (London)'!B15,'12 Back'!$A$2:$BG$16,14,FALSE),IF($M$8='12 Back'!$O$1,VLOOKUP('MTM - Calculation (London)'!B15,'12 Back'!$A$2:$BG$16,15,FALSE),IF($M$8='12 Back'!$P$1,VLOOKUP('MTM - Calculation (London)'!B15,'12 Back'!$A$2:$BG$16,16,FALSE),IF($M$8='12 Back'!$Q$1,VLOOKUP('MTM - Calculation (London)'!B15,'12 Back'!$A$2:$BG$16,17,FALSE),IF($M$8='12 Back'!$R$1,VLOOKUP('MTM - Calculation (London)'!B15,'12 Back'!$A$2:$BG$16,18,FALSE),IF($M$8='12 Back'!$S$1,VLOOKUP('MTM - Calculation (London)'!B15,'12 Back'!$A$2:$BG$16,19,FALSE),IF($M$8='12 Back'!$T$1,VLOOKUP('MTM - Calculation (London)'!B15,'12 Back'!$A$2:$BG$16,20,FALSE),IF($M$8='12 Back'!$U$1,VLOOKUP('MTM - Calculation (London)'!B15,'12 Back'!$A$2:$BG$16,21,FALSE),IF($M$8='12 Back'!$V$1,VLOOKUP('MTM - Calculation (London)'!B15,'12 Back'!$A$2:$BG$16,22,FALSE),IF($M$8='12 Back'!$W$1,VLOOKUP('MTM - Calculation (London)'!B15,'12 Back'!$A$2:$BG$16,23,FALSE),IF($M$8='12 Back'!$X$1,VLOOKUP('MTM - Calculation (London)'!B15,'12 Back'!$A$2:$BG$16,24,FALSE),IF($M$8='12 Back'!$Y$1,VLOOKUP('MTM - Calculation (London)'!B15,'12 Back'!$A$2:$BG$16,25,FALSE),IF($M$8='12 Back'!$Z$1,VLOOKUP('MTM - Calculation (London)'!B15,'12 Back'!$A$2:$BG$16,26,FALSE),IF($M$8='12 Back'!$AA$1,VLOOKUP('MTM - Calculation (London)'!B15,'12 Back'!$A$2:$BG$16,27,FALSE),IF($M$8='12 Back'!$AB$1,VLOOKUP('MTM - Calculation (London)'!B15,'12 Back'!$A$2:$BG$16,28,FALSE),IF($M$8='12 Back'!$AC$1,VLOOKUP('MTM - Calculation (London)'!B15,'12 Back'!$A$2:$BG$16,29,FALSE),IF($M$8='12 Back'!$AD$1,VLOOKUP('MTM - Calculation (London)'!B15,'12 Back'!$A$2:$BG$16,30,FALSE),IF($M$8='12 Back'!$AE$1,VLOOKUP('MTM - Calculation (London)'!B15,'12 Back'!$A$2:$BG$16,31,FALSE),IF($M$8='12 Back'!$AF$1,VLOOKUP('MTM - Calculation (London)'!B15,'12 Back'!$A$2:$BG$16,32,FALSE),IF($M$8='12 Back'!$AG$1,VLOOKUP('MTM - Calculation (London)'!B15,'12 Back'!$A$2:$BG$16,33,FALSE),IF($M$8='12 Back'!$AH$1,VLOOKUP('MTM - Calculation (London)'!B15,'12 Back'!$A$2:$BG$16,34,FALSE),IF($M$8='12 Back'!$AI$1,VLOOKUP('MTM - Calculation (London)'!B15,'12 Back'!$A$2:$BG$16,35,FALSE),IF($M$8='12 Back'!$AJ$1,VLOOKUP('MTM - Calculation (London)'!B15,'12 Back'!$A$2:$BG$16,36,FALSE),IF($M$8='12 Back'!$AK$1,VLOOKUP('MTM - Calculation (London)'!B15,'12 Back'!$A$2:$BG$16,37,FALSE),IF($M$8='12 Back'!$AL$1,VLOOKUP('MTM - Calculation (London)'!B15,'12 Back'!$A$2:$BG$16,38,FALSE),IF($M$8='12 Back'!$AM$1,VLOOKUP('MTM - Calculation (London)'!B15,'12 Back'!$A$2:$BG$16,39,FALSE),IF($M$8='12 Back'!$AN$1,VLOOKUP('MTM - Calculation (London)'!B15,'12 Back'!$A$2:$BG$16,40,FALSE),IF($M$8='12 Back'!$AO$1,VLOOKUP('MTM - Calculation (London)'!B15,'12 Back'!$A$2:$BG$16,41,FALSE),IF($M$8='12 Back'!$AP$1,VLOOKUP('MTM - Calculation (London)'!B15,'12 Back'!$A$2:$BG$16,42,FALSE),IF($M$8='12 Back'!$AQ$1,VLOOKUP('MTM - Calculation (London)'!B15,'12 Back'!$A$2:$BG$16,43,FALSE),IF($M$8='12 Back'!$AR$1,VLOOKUP('MTM - Calculation (London)'!B15,'12 Back'!$A$2:$BG$16,44,FALSE),IF($M$8='12 Back'!$AS$1,VLOOKUP('MTM - Calculation (London)'!B15,'12 Back'!$A$2:$BG$16,45,FALSE),IF($M$8='12 Back'!$AT$1,VLOOKUP('MTM - Calculation (London)'!B15,'12 Back'!$A$2:$BG$16,46,FALSE),IF($M$8='12 Back'!$AU$1,VLOOKUP('MTM - Calculation (London)'!B15,'12 Back'!$A$2:$BG$16,47,FALSE),IF($M$8='12 Back'!$AV$1,VLOOKUP('MTM - Calculation (London)'!B15,'12 Back'!$A$2:$BG$16,48,FALSE),IF($M$8='12 Back'!$AW$1,VLOOKUP('MTM - Calculation (London)'!B15,'12 Back'!$A$2:$BG$16,49,FALSE),IF($M$8='12 Back'!$AX$1,VLOOKUP('MTM - Calculation (London)'!B15,'12 Back'!$A$2:$BG$16,50,FALSE),IF($M$8='12 Back'!$AY$1,VLOOKUP('MTM - Calculation (London)'!B15,'12 Back'!$A$2:$BG$16,51,FALSE),IF($M$8='12 Back'!$AZ$1,VLOOKUP('MTM - Calculation (London)'!B15,'12 Back'!$A$2:$BG$16,52,FALSE),IF($M$8='12 Back'!$BA$1,VLOOKUP('MTM - Calculation (London)'!B15,'12 Back'!$A$2:$BG$16,53,FALSE),IF($M$8='12 Back'!$BB$1,VLOOKUP('MTM - Calculation (London)'!B15,'12 Back'!$A$2:$BG$16,54,FALSE),IF($M$8='12 Back'!$BC$1,VLOOKUP('MTM - Calculation (London)'!B15,'12 Back'!$A$2:$BG$16,55,FALSE),IF($M$8='12 Back'!$BD$1,VLOOKUP('MTM - Calculation (London)'!B15,'12 Back'!$A$2:$BG$16,56,FALSE),IF($M$8='12 Back'!$BE$1,VLOOKUP('MTM - Calculation (London)'!B15,'12 Back'!$A$2:$BG$16,57,FALSE),IF($M$8='12 Back'!$BF$1,VLOOKUP('MTM - Calculation (London)'!B15,'12 Back'!$A$2:$BG$16,58,FALSE),IF($M$8='12 Back'!$BG$1,VLOOKUP('MTM - Calculation (London)'!B15,'12 Back'!$A$2:$BG$16,59,FALSE),))))))))))))))))))))))))))))))))))))))))))))))))))))))))))</f>
        <v>0</v>
      </c>
      <c r="O15" s="265">
        <f>IF($M$3='Half Grith'!$B$1,VLOOKUP('MTM - Calculation (London)'!B15,'Half Grith'!$A$2:$BN$16,2,FALSE),IF($M$3='Half Grith'!$C$1,VLOOKUP('MTM - Calculation (London)'!B15,'Half Grith'!$A$2:$BN$16,3,FALSE),IF($M$3='Half Grith'!$D$1,VLOOKUP('MTM - Calculation (London)'!B15,'Half Grith'!$A$2:$BN$16,4,FALSE),IF($M$3='Half Grith'!$E$1,VLOOKUP('MTM - Calculation (London)'!B15,'Half Grith'!$A$2:$BN$16,5,FALSE),IF($M$3='Half Grith'!$F$1,VLOOKUP('MTM - Calculation (London)'!B15,'Half Grith'!$A$2:$BN$16,6,FALSE),IF($M$3='Half Grith'!$G$1,VLOOKUP('MTM - Calculation (London)'!B15,'Half Grith'!$A$2:$BN$16,7,FALSE),IF($M$3='Half Grith'!$H$1,VLOOKUP('MTM - Calculation (London)'!B15,'Half Grith'!$A$2:$BN$16,8,FALSE),IF($M$3='Half Grith'!$I$1,VLOOKUP('MTM - Calculation (London)'!B15,'Half Grith'!$A$2:$BN$16,9,FALSE),IF($M$3='Half Grith'!$J$1,VLOOKUP('MTM - Calculation (London)'!B15,'Half Grith'!$A$2:$BN$16,10,FALSE),IF($M$3='Half Grith'!$K$1,VLOOKUP('MTM - Calculation (London)'!B15,'Half Grith'!$A$2:$BN$16,11,FALSE),IF($M$3='Half Grith'!$L$1,VLOOKUP('MTM - Calculation (London)'!B15,'Half Grith'!$A$2:$BN$16,12,FALSE),IF($M$3='Half Grith'!$M$1,VLOOKUP('MTM - Calculation (London)'!B15,'Half Grith'!$A$2:$BN$16,13,FALSE),IF($M$3='Half Grith'!$N$1,VLOOKUP('MTM - Calculation (London)'!B15,'Half Grith'!$A$2:$BN$16,14,FALSE),IF($M$3='Half Grith'!$O$1,VLOOKUP('MTM - Calculation (London)'!B15,'Half Grith'!$A$2:$BN$16,15,FALSE),IF($M$3='Half Grith'!$P$1,VLOOKUP('MTM - Calculation (London)'!B15,'Half Grith'!$A$2:$BN$16,16,FALSE),IF($M$3='Half Grith'!$Q$1,VLOOKUP('MTM - Calculation (London)'!B15,'Half Grith'!$A$2:$BN$16,17,FALSE),IF($M$3='Half Grith'!$R$1,VLOOKUP('MTM - Calculation (London)'!B15,'Half Grith'!$A$2:$BN$16,18,FALSE),IF($M$3='Half Grith'!$S$1,VLOOKUP('MTM - Calculation (London)'!B15,'Half Grith'!$A$2:$BN$16,19,FALSE),IF($M$3='Half Grith'!$T$1,VLOOKUP('MTM - Calculation (London)'!B15,'Half Grith'!$A$2:$BN$16,20,FALSE),IF($M$3='Half Grith'!$U$1,VLOOKUP('MTM - Calculation (London)'!B15,'Half Grith'!$A$2:$BN$16,21,FALSE),IF($M$3='Half Grith'!$V$1,VLOOKUP('MTM - Calculation (London)'!B15,'Half Grith'!$A$2:$BN$16,22,FALSE),IF($M$3='Half Grith'!$W$1,VLOOKUP('MTM - Calculation (London)'!B15,'Half Grith'!$A$2:$BN$16,23,FALSE),IF($M$3='Half Grith'!$X$1,VLOOKUP('MTM - Calculation (London)'!B15,'Half Grith'!$A$2:$BN$16,24,FALSE),IF($M$3='Half Grith'!$Y$1,VLOOKUP('MTM - Calculation (London)'!B15,'Half Grith'!$A$2:$BN$16,25,FALSE),IF($M$3='Half Grith'!$Z$1,VLOOKUP('MTM - Calculation (London)'!B15,'Half Grith'!$A$2:$BN$16,26,FALSE),IF($M$3='Half Grith'!$AA$1,VLOOKUP('MTM - Calculation (London)'!B15,'Half Grith'!$A$2:$BN$16,27,FALSE),IF($M$3='Half Grith'!$AB$1,VLOOKUP('MTM - Calculation (London)'!B15,'Half Grith'!$A$2:$BN$16,28,FALSE),IF($M$3='Half Grith'!$AC$1,VLOOKUP('MTM - Calculation (London)'!B15,'Half Grith'!$A$2:$BN$16,29,FALSE),IF($M$3='Half Grith'!$AD$1,VLOOKUP('MTM - Calculation (London)'!B15,'Half Grith'!$A$2:$BN$16,30,FALSE),IF($M$3='Half Grith'!$AE$1,VLOOKUP('MTM - Calculation (London)'!B15,'Half Grith'!$A$2:$BN$16,31,FALSE),IF($M$3='Half Grith'!$AF$1,VLOOKUP('MTM - Calculation (London)'!B15,'Half Grith'!$A$2:$BN$16,32,FALSE),IF($M$3='Half Grith'!$AG$1,VLOOKUP('MTM - Calculation (London)'!B15,'Half Grith'!$A$2:$BN$16,33,FALSE),IF($M$3='Half Grith'!$AH$1,VLOOKUP('MTM - Calculation (London)'!B15,'Half Grith'!$A$2:$BN$16,34,FALSE),IF($M$3='Half Grith'!$AI$1,VLOOKUP('MTM - Calculation (London)'!B15,'Half Grith'!$A$2:$BN$16,35,FALSE),IF($M$3='Half Grith'!$AJ$1,VLOOKUP('MTM - Calculation (London)'!B15,'Half Grith'!$A$2:$BN$16,36,FALSE),IF($M$3='Half Grith'!$AK$1,VLOOKUP('MTM - Calculation (London)'!B15,'Half Grith'!$A$2:$BN$16,37,FALSE),IF($M$3='Half Grith'!$AL$1,VLOOKUP('MTM - Calculation (London)'!B15,'Half Grith'!$A$2:$BN$16,38,FALSE),IF($M$3='Half Grith'!$AM$1,VLOOKUP('MTM - Calculation (London)'!B15,'Half Grith'!$A$2:$BN$16,39,FALSE),IF($M$3='Half Grith'!$AN$1,VLOOKUP('MTM - Calculation (London)'!B15,'Half Grith'!$A$2:$BN$16,40,FALSE),IF($M$3='Half Grith'!$AO$1,VLOOKUP('MTM - Calculation (London)'!B15,'Half Grith'!$A$2:$BN$16,41,FALSE),IF($M$3='Half Grith'!$AP$1,VLOOKUP('MTM - Calculation (London)'!B15,'Half Grith'!$A$2:$BN$16,42,FALSE),IF($M$3='Half Grith'!$AQ$1,VLOOKUP('MTM - Calculation (London)'!B15,'Half Grith'!$A$2:$BN$16,43,FALSE),IF($M$3='Half Grith'!$AR$1,VLOOKUP('MTM - Calculation (London)'!B15,'Half Grith'!$A$2:$BN$16,44,FALSE),IF($M$3='Half Grith'!$AS$1,VLOOKUP('MTM - Calculation (London)'!B15,'Half Grith'!$A$2:$BN$16,45,FALSE),IF($M$3='Half Grith'!$AT$1,VLOOKUP('MTM - Calculation (London)'!B15,'Half Grith'!$A$2:$BN$16,46,FALSE),IF($M$3='Half Grith'!$AU$1,VLOOKUP('MTM - Calculation (London)'!B15,'Half Grith'!$A$2:$BN$16,47,FALSE),IF($M$3='Half Grith'!$AV$1,VLOOKUP('MTM - Calculation (London)'!B15,'Half Grith'!$A$2:$BN$16,48,FALSE),IF($M$3='Half Grith'!$AW$1,VLOOKUP('MTM - Calculation (London)'!B15,'Half Grith'!$A$2:$BN$16,49,FALSE),IF($M$3='Half Grith'!$AX$1,VLOOKUP('MTM - Calculation (London)'!B15,'Half Grith'!$A$2:$BN$16,50,FALSE),IF($M$3='Half Grith'!$AY$1,VLOOKUP('MTM - Calculation (London)'!B15,'Half Grith'!$A$2:$BN$16,51,FALSE),IF($M$3='Half Grith'!$AZ$1,VLOOKUP('MTM - Calculation (London)'!B15,'Half Grith'!$A$2:$BN$16,52,FALSE),IF($M$3='Half Grith'!$BA$1,VLOOKUP('MTM - Calculation (London)'!B15,'Half Grith'!$A$2:$BN$16,53,FALSE),IF($M$3='Half Grith'!$BB$1,VLOOKUP('MTM - Calculation (London)'!B15,'Half Grith'!$A$2:$BN$16,54,FALSE),IF($M$3='Half Grith'!$BC$1,VLOOKUP('MTM - Calculation (London)'!B15,'Half Grith'!$A$2:$BN$16,55,FALSE),IF($M$3='Half Grith'!$BD$1,VLOOKUP('MTM - Calculation (London)'!B15,'Half Grith'!$A$2:$BN$16,56,FALSE),IF($M$3='Half Grith'!$BE$1,VLOOKUP('MTM - Calculation (London)'!B15,'Half Grith'!$A$2:$BN$16,57,FALSE),IF($M$3='Half Grith'!$BF$1,VLOOKUP('MTM - Calculation (London)'!B15,'Half Grith'!$A$2:$BN$16,58,FALSE),IF($M$3='Half Grith'!$BG$1,VLOOKUP('MTM - Calculation (London)'!B15,'Half Grith'!$A$2:$BN$16,59,FALSE),IF($M$3='Half Grith'!$BH$1,VLOOKUP('MTM - Calculation (London)'!B15,'Half Grith'!$A$2:$BN$16,60,FALSE),IF($M$3='Half Grith'!$BI$1,VLOOKUP('MTM - Calculation (London)'!B15,'Half Grith'!$A$2:$BN$16,61,FALSE),IF($M$3='Half Grith'!$BJ$1,VLOOKUP('MTM - Calculation (London)'!B15,'Half Grith'!$A$2:$BN$16,62,FALSE),IF($M$3='Half Grith'!$BK$1,VLOOKUP('MTM - Calculation (London)'!B15,'Half Grith'!$A$2:$BN$16,63,FALSE),IF($M$3='Half Grith'!$BL$1,VLOOKUP('MTM - Calculation (London)'!B15,'Half Grith'!$A$2:$BN$16,64,FALSE),IF($M$3='Half Grith'!$BM$1,VLOOKUP('MTM - Calculation (London)'!B15,'Half Grith'!$A$2:$BN$16,65,FALSE),))))))))))))))))))))))))))))))))))))))))))))))))))))))))))))))))</f>
        <v>0</v>
      </c>
      <c r="P15" s="265">
        <f>IF($M$4=SEAT!$B$1,VLOOKUP('MTM - Calculation (London)'!B15,SEAT!$A$2:$AY$16,2,FALSE),IF($M$4=SEAT!$C$1,VLOOKUP('MTM - Calculation (London)'!B15,SEAT!$A$2:$AY$16,3,FALSE),IF($M$4=SEAT!$D$1,VLOOKUP('MTM - Calculation (London)'!B15,SEAT!$A$2:$AY$16,4,FALSE),IF($M$4=SEAT!$E$1,VLOOKUP('MTM - Calculation (London)'!B15,SEAT!$A$2:$AY$16,5,FALSE),IF($M$4=SEAT!$F$1,VLOOKUP('MTM - Calculation (London)'!B15,SEAT!$A$2:$AY$16,6,FALSE),IF($M$4=SEAT!$G$1,VLOOKUP('MTM - Calculation (London)'!B15,SEAT!$A$2:$AY$16,7,FALSE),IF($M$4=SEAT!$H$1,VLOOKUP('MTM - Calculation (London)'!B15,SEAT!$A$2:$AY$16,8,FALSE),IF($M$4=SEAT!$I$1,VLOOKUP('MTM - Calculation (London)'!B15,SEAT!$A$2:$AY$16,9,FALSE),IF($M$4=SEAT!$J$1,VLOOKUP('MTM - Calculation (London)'!B15,SEAT!$A$2:$AY$16,10,FALSE),IF($M$4=SEAT!$K$1,VLOOKUP('MTM - Calculation (London)'!B15,SEAT!$A$2:$AY$16,11,FALSE),IF($M$4=SEAT!$L$1,VLOOKUP('MTM - Calculation (London)'!B15,SEAT!$A$2:$AY$16,12,FALSE),IF($M$4=SEAT!$M$1,VLOOKUP('MTM - Calculation (London)'!B15,SEAT!$A$2:$AY$16,13,FALSE),IF($M$4=SEAT!$N$1,VLOOKUP('MTM - Calculation (London)'!B15,SEAT!$A$2:$AY$16,14,FALSE),IF($M$4=SEAT!$O$1,VLOOKUP('MTM - Calculation (London)'!B15,SEAT!$A$2:$AY$16,15,FALSE),IF($M$4=SEAT!$P$1,VLOOKUP('MTM - Calculation (London)'!B15,SEAT!$A$2:$AY$16,16,FALSE),IF($M$4=SEAT!$Q$1,VLOOKUP('MTM - Calculation (London)'!B15,SEAT!$A$2:$AY$16,17,FALSE),IF($M$4=SEAT!$R$1,VLOOKUP('MTM - Calculation (London)'!B15,SEAT!$A$2:$AY$16,18,FALSE),IF($M$4=SEAT!$S$1,VLOOKUP('MTM - Calculation (London)'!B15,SEAT!$A$2:$AY$16,19,FALSE),IF($M$4=SEAT!$T$1,VLOOKUP('MTM - Calculation (London)'!B15,SEAT!$A$2:$AY$16,20,FALSE),IF($M$4=SEAT!$U$1,VLOOKUP('MTM - Calculation (London)'!B15,SEAT!$A$2:$AY$16,21,FALSE),IF($M$4=SEAT!$V$1,VLOOKUP('MTM - Calculation (London)'!B15,SEAT!$A$2:$AY$16,22,FALSE),IF($M$4=SEAT!$W$1,VLOOKUP('MTM - Calculation (London)'!B15,SEAT!$A$2:$AY$16,23,FALSE),IF($M$4=SEAT!$X$1,VLOOKUP('MTM - Calculation (London)'!B15,SEAT!$A$2:$AY$16,24,FALSE),IF($M$4=SEAT!$Y$1,VLOOKUP('MTM - Calculation (London)'!B15,SEAT!$A$2:$AY$16,25,FALSE),IF($M$4=SEAT!$Z$1,VLOOKUP('MTM - Calculation (London)'!B15,SEAT!$A$2:$AY$16,26,FALSE),IF($M$4=SEAT!$AA$1,VLOOKUP('MTM - Calculation (London)'!B15,SEAT!$A$2:$AY$16,27,FALSE),IF($M$4=SEAT!$AB$1,VLOOKUP('MTM - Calculation (London)'!B15,SEAT!$A$2:$AY$16,28,FALSE),IF($M$4=SEAT!$AC$1,VLOOKUP('MTM - Calculation (London)'!B15,SEAT!$A$2:$AY$16,29,FALSE),IF($M$4=SEAT!$AD$1,VLOOKUP('MTM - Calculation (London)'!B15,SEAT!$A$2:$AY$16,30,FALSE),IF($M$4=SEAT!$AE$1,VLOOKUP('MTM - Calculation (London)'!B15,SEAT!$A$2:$AY$16,31,FALSE),IF($M$4=SEAT!$AF$1,VLOOKUP('MTM - Calculation (London)'!B15,SEAT!$A$2:$AY$16,32,FALSE),IF($M$4=SEAT!$AG$1,VLOOKUP('MTM - Calculation (London)'!B15,SEAT!$A$2:$AY$16,33,FALSE),IF($M$4=SEAT!$AH$1,VLOOKUP('MTM - Calculation (London)'!B15,SEAT!$A$2:$AY$16,34,FALSE),IF($M$4=SEAT!$AI$1,VLOOKUP('MTM - Calculation (London)'!B15,SEAT!$A$2:$AY$16,35,FALSE),IF($M$4=SEAT!$AJ$1,VLOOKUP('MTM - Calculation (London)'!B15,SEAT!$A$2:$AY$16,36,FALSE),IF($M$4=SEAT!$AK$1,VLOOKUP('MTM - Calculation (London)'!B15,SEAT!$A$2:$AY$16,37,FALSE),IF($M$4=SEAT!$AL$1,VLOOKUP('MTM - Calculation (London)'!B15,SEAT!$A$2:$AY$16,38,FALSE),IF($M$4=SEAT!$AM$1,VLOOKUP('MTM - Calculation (London)'!B15,SEAT!$A$2:$AY$16,39,FALSE),IF($M$4=SEAT!$AN$1,VLOOKUP('MTM - Calculation (London)'!B15,SEAT!$A$2:$AY$16,40,FALSE),IF($M$4=SEAT!$AO$1,VLOOKUP('MTM - Calculation (London)'!B15,SEAT!$A$2:$AY$16,41,FALSE),IF($M$4=SEAT!$AP$1,VLOOKUP('MTM - Calculation (London)'!B15,SEAT!$A$2:$AY$16,42,FALSE),IF($M$4=SEAT!$AQ$1,VLOOKUP('MTM - Calculation (London)'!B15,SEAT!$A$2:$AY$16,43,FALSE),IF($M$4=SEAT!$AR$1,VLOOKUP('MTM - Calculation (London)'!B15,SEAT!$A$2:$AY$16,44,FALSE),IF($M$4=SEAT!$AS$1,VLOOKUP('MTM - Calculation (London)'!B15,SEAT!$A$2:$AY$16,45,FALSE),IF($M$4=SEAT!$AT$1,VLOOKUP('MTM - Calculation (London)'!B15,SEAT!$A$2:$AY$16,46,FALSE),IF($M$4=SEAT!$AU$1,VLOOKUP('MTM - Calculation (London)'!B15,SEAT!$A$2:$AY$16,47,FALSE),IF($M$4=SEAT!$AV$1,VLOOKUP('MTM - Calculation (London)'!B15,SEAT!$A$2:$AY$16,48,FALSE),IF($M$4=SEAT!$AW$1,VLOOKUP('MTM - Calculation (London)'!B15,SEAT!$A$2:$AY$16,49,FALSE),IF($M$4=SEAT!$AX$1,VLOOKUP('MTM - Calculation (London)'!B15,SEAT!$A$2:$AY$16,50,FALSE),IF($M$4=SEAT!$AY$1,VLOOKUP('MTM - Calculation (London)'!B15,SEAT!$A$2:$AY$16,51,FALSE),))))))))))))))))))))))))))))))))))))))))))))))))))</f>
        <v>0</v>
      </c>
      <c r="Q15" s="265">
        <f>IF($M$5='4LEN'!$B$1,VLOOKUP('MTM - Calculation (London)'!B15,'4LEN'!$A$2:$BM$16,2,FALSE),IF($M$5='4LEN'!$C$1,VLOOKUP('MTM - Calculation (London)'!B15,'4LEN'!$A$2:$BM$16,3,FALSE),IF($M$5='4LEN'!$D$1,VLOOKUP('MTM - Calculation (London)'!B15,'4LEN'!$A$2:$BM$16,4,FALSE),IF($M$5='4LEN'!$E$1,VLOOKUP('MTM - Calculation (London)'!B15,'4LEN'!$A$2:$BM$16,5,FALSE),IF($M$5='4LEN'!$F$1,VLOOKUP('MTM - Calculation (London)'!B15,'4LEN'!$A$2:$BM$16,6,FALSE),IF($M$5='4LEN'!$G$1,VLOOKUP('MTM - Calculation (London)'!B15,'4LEN'!$A$2:$BM$16,7,FALSE),IF($M$5='4LEN'!$H$1,VLOOKUP('MTM - Calculation (London)'!B15,'4LEN'!$A$2:$BM$16,8,FALSE),IF($M$5='4LEN'!$I$1,VLOOKUP('MTM - Calculation (London)'!B15,'4LEN'!$A$2:$BM$16,9,FALSE),IF($M$5='4LEN'!$J$1,VLOOKUP('MTM - Calculation (London)'!B15,'4LEN'!$A$2:$BM$16,10,FALSE),IF($M$5='4LEN'!$K$1,VLOOKUP('MTM - Calculation (London)'!B15,'4LEN'!$A$2:$BM$16,11,FALSE),IF($M$5='4LEN'!$L$1,VLOOKUP('MTM - Calculation (London)'!B15,'4LEN'!$A$2:$BM$16,12,FALSE),IF($M$5='4LEN'!$M$1,VLOOKUP('MTM - Calculation (London)'!B15,'4LEN'!$A$2:$BM$16,13,FALSE),IF($M$5='4LEN'!$N$1,VLOOKUP('MTM - Calculation (London)'!B15,'4LEN'!$A$2:$BM$16,14,FALSE),IF($M$5='4LEN'!$O$1,VLOOKUP('MTM - Calculation (London)'!B15,'4LEN'!$A$2:$BM$16,15,FALSE),IF($M$5='4LEN'!$P$1,VLOOKUP('MTM - Calculation (London)'!B15,'4LEN'!$A$2:$BM$16,16,FALSE),IF($M$5='4LEN'!$Q$1,VLOOKUP('MTM - Calculation (London)'!B15,'4LEN'!$A$2:$BM$16,17,FALSE),IF($M$5='4LEN'!$R$1,VLOOKUP('MTM - Calculation (London)'!B15,'4LEN'!$A$2:$BM$16,18,FALSE),IF($M$5='4LEN'!$S$1,VLOOKUP('MTM - Calculation (London)'!B15,'4LEN'!$A$2:$BM$16,19,FALSE),IF($M$5='4LEN'!$T$1,VLOOKUP('MTM - Calculation (London)'!B15,'4LEN'!$A$2:$BM$16,20,FALSE),IF($M$5='4LEN'!$U$1,VLOOKUP('MTM - Calculation (London)'!B15,'4LEN'!$A$2:$BM$16,21,FALSE),IF($M$5='4LEN'!$V$1,VLOOKUP('MTM - Calculation (London)'!B15,'4LEN'!$A$2:$BM$16,22,FALSE),IF($M$5='4LEN'!$W$1,VLOOKUP('MTM - Calculation (London)'!B15,'4LEN'!$A$2:$BM$16,23,FALSE),IF($M$5='4LEN'!$X$1,VLOOKUP('MTM - Calculation (London)'!B15,'4LEN'!$A$2:$BM$16,24,FALSE),IF($M$5='4LEN'!$Y$1,VLOOKUP('MTM - Calculation (London)'!B15,'4LEN'!$A$2:$BM$16,25,FALSE),IF($M$5='4LEN'!$Z$1,VLOOKUP('MTM - Calculation (London)'!B15,'4LEN'!$A$2:$BM$16,26,FALSE),IF($M$5='4LEN'!$AA$1,VLOOKUP('MTM - Calculation (London)'!B15,'4LEN'!$A$2:$BM$16,27,FALSE),IF($M$5='4LEN'!$AB$1,VLOOKUP('MTM - Calculation (London)'!B15,'4LEN'!$A$2:$BM$16,28,FALSE),IF($M$5='4LEN'!$AC$1,VLOOKUP('MTM - Calculation (London)'!B15,'4LEN'!$A$2:$BM$16,29,FALSE),IF($M$5='4LEN'!$AD$1,VLOOKUP('MTM - Calculation (London)'!B15,'4LEN'!$A$2:$BM$16,30,FALSE),IF($M$5='4LEN'!$AE$1,VLOOKUP('MTM - Calculation (London)'!B15,'4LEN'!$A$2:$BM$16,31,FALSE),IF($M$5='4LEN'!$AF$1,VLOOKUP('MTM - Calculation (London)'!B15,'4LEN'!$A$2:$BM$16,32,FALSE),IF($M$5='4LEN'!$AG$1,VLOOKUP('MTM - Calculation (London)'!B15,'4LEN'!$A$2:$BM$16,33,FALSE),IF($M$5='4LEN'!$AH$1,VLOOKUP('MTM - Calculation (London)'!B15,'4LEN'!$A$2:$BM$16,34,FALSE),IF($M$5='4LEN'!$AI$1,VLOOKUP('MTM - Calculation (London)'!B15,'4LEN'!$A$2:$BM$16,35,FALSE),IF($M$5='4LEN'!$AJ$1,VLOOKUP('MTM - Calculation (London)'!B15,'4LEN'!$A$2:$BM$16,36,FALSE),IF($M$5='4LEN'!$AK$1,VLOOKUP('MTM - Calculation (London)'!B15,'4LEN'!$A$2:$BM$16,37,FALSE),IF($M$5='4LEN'!$AL$1,VLOOKUP('MTM - Calculation (London)'!B15,'4LEN'!$A$2:$BM$16,38,FALSE),IF($M$5='4LEN'!$AM$1,VLOOKUP('MTM - Calculation (London)'!B15,'4LEN'!$A$2:$BM$16,39,FALSE),IF($M$5='4LEN'!$AN$1,VLOOKUP('MTM - Calculation (London)'!B15,'4LEN'!$A$2:$BM$16,40,FALSE),IF($M$5='4LEN'!$AO$1,VLOOKUP('MTM - Calculation (London)'!B15,'4LEN'!$A$2:$BM$16,41,FALSE),IF($M$5='4LEN'!$AP$1,VLOOKUP('MTM - Calculation (London)'!B15,'4LEN'!$A$2:$BM$16,42,FALSE),IF($M$5='4LEN'!$AQ$1,VLOOKUP('MTM - Calculation (London)'!B15,'4LEN'!$A$2:$BM$16,43,FALSE),IF($M$5='4LEN'!$AR$1,VLOOKUP('MTM - Calculation (London)'!B15,'4LEN'!$A$2:$BM$16,44,FALSE),IF($M$5='4LEN'!$AS$1,VLOOKUP('MTM - Calculation (London)'!B15,'4LEN'!$A$2:$BM$16,45,FALSE),IF($M$5='4LEN'!$AT$1,VLOOKUP('MTM - Calculation (London)'!B15,'4LEN'!$A$2:$BM$16,46,FALSE),IF($M$5='4LEN'!$AU$1,VLOOKUP('MTM - Calculation (London)'!B15,'4LEN'!$A$2:$BM$16,47,FALSE),IF($M$5='4LEN'!$AV$1,VLOOKUP('MTM - Calculation (London)'!B15,'4LEN'!$A$2:$BM$16,48,FALSE),IF($M$5='4LEN'!$AW$1,VLOOKUP('MTM - Calculation (London)'!B15,'4LEN'!$A$2:$BM$16,49,FALSE),IF($M$5='4LEN'!$AX$1,VLOOKUP('MTM - Calculation (London)'!B15,'4LEN'!$A$2:$BM$16,50,FALSE),IF($M$5='4LEN'!$AY$1,VLOOKUP('MTM - Calculation (London)'!B15,'4LEN'!$A$2:$BM$16,51,FALSE),IF($M$5='4LEN'!$AZ$1,VLOOKUP('MTM - Calculation (London)'!B15,'4LEN'!$A$2:$BM$16,52,FALSE),IF($M$5='4LEN'!$BA$1,VLOOKUP('MTM - Calculation (London)'!B15,'4LEN'!$A$2:$BM$16,53,FALSE),IF($M$5='4LEN'!$BB$1,VLOOKUP('MTM - Calculation (London)'!B15,'4LEN'!$A$2:$BM$16,54,FALSE),IF($M$5='4LEN'!$BC$1,VLOOKUP('MTM - Calculation (London)'!B15,'4LEN'!$A$2:$BM$16,55,FALSE),IF($M$5='4LEN'!$BD$1,VLOOKUP('MTM - Calculation (London)'!B15,'4LEN'!$A$2:$BM$16,56,FALSE),IF($M$5='4LEN'!$BE$1,VLOOKUP('MTM - Calculation (London)'!B15,'4LEN'!$A$2:$BM$16,57,FALSE),IF($M$5='4LEN'!$BF$1,VLOOKUP('MTM - Calculation (London)'!B15,'4LEN'!$A$2:$BM$16,58,FALSE),IF($M$5='4LEN'!$BG$1,VLOOKUP('MTM - Calculation (London)'!B15,'4LEN'!$A$2:$BM$16,59,FALSE),IF($M$5='4LEN'!$BH$1,VLOOKUP('MTM - Calculation (London)'!B15,'4LEN'!$A$2:$BM$16,60,FALSE),IF($M$5='4LEN'!$BI$1,VLOOKUP('MTM - Calculation (London)'!B15,'4LEN'!$A$2:$BL$16,61,FALSE),IF($M$5='4LEN'!$BJ$1,VLOOKUP('MTM - Calculation (London)'!B15,'4LEN'!$A$2:$BM$16,62,FALSE),IF($M$5='4LEN'!$BK$1,VLOOKUP('MTM - Calculation (London)'!B15,'4LEN'!$A$2:$BM$16,63,FALSE),IF($M$5='4LEN'!$BL$1,VLOOKUP('MTM - Calculation (London)'!B15,'4LEN'!$A$2:$BM$16,64,FALSE),IF($M$5='4LEN'!$BM$1,VLOOKUP('MTM - Calculation (London)'!B15,'4LEN'!$A$2:$BM$16,65,FALSE),))))))))))))))))))))))))))))))))))))))))))))))))))))))))))))))))</f>
        <v>0</v>
      </c>
      <c r="R15" s="265">
        <f>IF($M$5='15VENT'!$B$1,VLOOKUP('MTM - Calculation (London)'!B15,'15VENT'!$A$2:$BM$16,2,FALSE),IF($M$5='15VENT'!$C$1,VLOOKUP('MTM - Calculation (London)'!B15,'15VENT'!$A$2:$BM$16,3,FALSE),IF($M$5='15VENT'!$D$1,VLOOKUP('MTM - Calculation (London)'!B15,'15VENT'!$A$2:$BM$16,4,FALSE),IF($M$5='15VENT'!$E$1,VLOOKUP('MTM - Calculation (London)'!B15,'15VENT'!$A$2:$BM$16,5,FALSE),IF($M$5='15VENT'!$F$1,VLOOKUP('MTM - Calculation (London)'!B15,'15VENT'!$A$2:$BM$16,6,FALSE),IF($M$5='15VENT'!$G$1,VLOOKUP('MTM - Calculation (London)'!B15,'15VENT'!$A$2:$BM$16,7,FALSE),IF($M$5='15VENT'!$H$1,VLOOKUP('MTM - Calculation (London)'!B15,'15VENT'!$A$2:$BM$16,8,FALSE),IF($M$5='15VENT'!$I$1,VLOOKUP('MTM - Calculation (London)'!B15,'15VENT'!$A$2:$BM$16,9,FALSE),IF($M$5='15VENT'!$J$1,VLOOKUP('MTM - Calculation (London)'!B15,'15VENT'!$A$2:$BM$16,10,FALSE),IF($M$5='15VENT'!$K$1,VLOOKUP('MTM - Calculation (London)'!B15,'15VENT'!$A$2:$BM$16,11,FALSE),IF($M$5='15VENT'!$L$1,VLOOKUP('MTM - Calculation (London)'!B15,'15VENT'!$A$2:$BM$16,12,FALSE),IF($M$5='15VENT'!$M$1,VLOOKUP('MTM - Calculation (London)'!B15,'15VENT'!$A$2:$BM$16,13,FALSE),IF($M$5='15VENT'!$N$1,VLOOKUP('MTM - Calculation (London)'!B15,'15VENT'!$A$2:$BM$16,14,FALSE),IF($M$5='15VENT'!$O$1,VLOOKUP('MTM - Calculation (London)'!B15,'15VENT'!$A$2:$BM$16,15,FALSE),IF($M$5='15VENT'!$P$1,VLOOKUP('MTM - Calculation (London)'!B15,'15VENT'!$A$2:$BM$16,16,FALSE),IF($M$5='15VENT'!$Q$1,VLOOKUP('MTM - Calculation (London)'!B15,'15VENT'!$A$2:$BM$16,17,FALSE),IF($M$5='15VENT'!$R$1,VLOOKUP('MTM - Calculation (London)'!B15,'15VENT'!$A$2:$BM$16,18,FALSE),IF($M$5='15VENT'!$S$1,VLOOKUP('MTM - Calculation (London)'!B15,'15VENT'!$A$2:$BM$16,19,FALSE),IF($M$5='15VENT'!$T$1,VLOOKUP('MTM - Calculation (London)'!B15,'15VENT'!$A$2:$BM$16,20,FALSE),IF($M$5='15VENT'!$U$1,VLOOKUP('MTM - Calculation (London)'!B15,'15VENT'!$A$2:$BM$16,21,FALSE),IF($M$5='15VENT'!$V$1,VLOOKUP('MTM - Calculation (London)'!B15,'15VENT'!$A$2:$BM$16,22,FALSE),IF($M$5='15VENT'!$W$1,VLOOKUP('MTM - Calculation (London)'!B15,'15VENT'!$A$2:$BM$16,23,FALSE),IF($M$5='15VENT'!$X$1,VLOOKUP('MTM - Calculation (London)'!B15,'15VENT'!$A$2:$BM$16,24,FALSE),IF($M$5='15VENT'!$Y$1,VLOOKUP('MTM - Calculation (London)'!B15,'15VENT'!$A$2:$BM$16,25,FALSE),IF($M$5='15VENT'!$Z$1,VLOOKUP('MTM - Calculation (London)'!B15,'15VENT'!$A$2:$BM$16,26,FALSE),IF($M$5='15VENT'!$AA$1,VLOOKUP('MTM - Calculation (London)'!B15,'15VENT'!$A$2:$BM$16,27,FALSE),IF($M$5='15VENT'!$AB$1,VLOOKUP('MTM - Calculation (London)'!B15,'15VENT'!$A$2:$BM$16,28,FALSE),IF($M$5='15VENT'!$AC$1,VLOOKUP('MTM - Calculation (London)'!B15,'15VENT'!$A$2:$BM$16,29,FALSE),IF($M$5='15VENT'!$AD$1,VLOOKUP('MTM - Calculation (London)'!B15,'15VENT'!$A$2:$BM$16,30,FALSE),IF($M$5='15VENT'!$AE$1,VLOOKUP('MTM - Calculation (London)'!B15,'15VENT'!$A$2:$BM$16,31,FALSE),IF($M$5='15VENT'!$AF$1,VLOOKUP('MTM - Calculation (London)'!B15,'15VENT'!$A$2:$BM$16,32,FALSE),IF($M$5='15VENT'!$AG$1,VLOOKUP('MTM - Calculation (London)'!B15,'15VENT'!$A$2:$BM$16,33,FALSE),IF($M$5='15VENT'!$AH$1,VLOOKUP('MTM - Calculation (London)'!B15,'15VENT'!$A$2:$BM$16,34,FALSE),IF($M$5='15VENT'!$AI$1,VLOOKUP('MTM - Calculation (London)'!B15,'15VENT'!$A$2:$BM$16,35,FALSE),IF($M$5='15VENT'!$AJ$1,VLOOKUP('MTM - Calculation (London)'!B15,'15VENT'!$A$2:$BM$16,36,FALSE),IF($M$5='15VENT'!$AK$1,VLOOKUP('MTM - Calculation (London)'!B15,'15VENT'!$A$2:$BM$16,37,FALSE),IF($M$5='15VENT'!$AL$1,VLOOKUP('MTM - Calculation (London)'!B15,'15VENT'!$A$2:$BM$16,38,FALSE),IF($M$5='15VENT'!$AM$1,VLOOKUP('MTM - Calculation (London)'!B15,'15VENT'!$A$2:$BM$16,39,FALSE),IF($M$5='15VENT'!$AN$1,VLOOKUP('MTM - Calculation (London)'!B15,'15VENT'!$A$2:$BM$16,40,FALSE),IF($M$5='15VENT'!$AO$1,VLOOKUP('MTM - Calculation (London)'!B15,'15VENT'!$A$2:$BM$16,41,FALSE),IF($M$5='15VENT'!$AP$1,VLOOKUP('MTM - Calculation (London)'!B15,'15VENT'!$A$2:$BM$16,42,FALSE),IF($M$5='15VENT'!$AQ$1,VLOOKUP('MTM - Calculation (London)'!B15,'15VENT'!$A$2:$BM$16,43,FALSE),IF($M$5='15VENT'!$AR$1,VLOOKUP('MTM - Calculation (London)'!B15,'15VENT'!$A$2:$BM$16,44,FALSE),IF($M$5='15VENT'!$AS$1,VLOOKUP('MTM - Calculation (London)'!B15,'15VENT'!$A$2:$BM$16,45,FALSE),IF($M$5='15VENT'!$AT$1,VLOOKUP('MTM - Calculation (London)'!B15,'15VENT'!$A$2:$BM$16,46,FALSE),IF($M$5='15VENT'!$AU$1,VLOOKUP('MTM - Calculation (London)'!B15,'15VENT'!$A$2:$BM$16,47,FALSE),IF($M$5='15VENT'!$AV$1,VLOOKUP('MTM - Calculation (London)'!B15,'15VENT'!$A$2:$BM$16,48,FALSE),IF($M$5='15VENT'!$AW$1,VLOOKUP('MTM - Calculation (London)'!B15,'15VENT'!$A$2:$BM$16,49,FALSE),IF($M$5='15VENT'!$AX$1,VLOOKUP('MTM - Calculation (London)'!B15,'15VENT'!$A$2:$BM$16,50,FALSE),IF($M$5='15VENT'!$AY$1,VLOOKUP('MTM - Calculation (London)'!B15,'15VENT'!$A$2:$BM$16,51,FALSE),IF($M$5='15VENT'!$AZ$1,VLOOKUP('MTM - Calculation (London)'!B15,'15VENT'!$A$2:$BM$16,52,FALSE),IF($M$5='15VENT'!$BA$1,VLOOKUP('MTM - Calculation (London)'!B15,'15VENT'!$A$2:$BM$16,53,FALSE),IF($M$5='15VENT'!$BB$1,VLOOKUP('MTM - Calculation (London)'!B15,'15VENT'!$A$2:$BM$16,54,FALSE),IF($M$5='15VENT'!$BC$1,VLOOKUP('MTM - Calculation (London)'!B15,'15VENT'!$A$2:$BM$16,55,FALSE),IF($M$5='15VENT'!$BD$1,VLOOKUP('MTM - Calculation (London)'!B15,'15VENT'!$A$2:$BM$16,56,FALSE),IF($M$5='15VENT'!$BE$1,VLOOKUP('MTM - Calculation (London)'!B15,'15VENT'!$A$2:$BM$16,57,FALSE),IF($M$5='15VENT'!$BF$1,VLOOKUP('MTM - Calculation (London)'!B15,'15VENT'!$A$2:$BM$16,58,FALSE),IF($M$5='15VENT'!$BG$1,VLOOKUP('MTM - Calculation (London)'!B15,'15VENT'!$A$2:$BM$16,59,FALSE),IF($M$5='15VENT'!$BH$1,VLOOKUP('MTM - Calculation (London)'!B15,'15VENT'!$A$2:$BM$16,60,FALSE),IF($M$5='15VENT'!$BI$1,VLOOKUP('MTM - Calculation (London)'!B15,'15VENT'!$A$2:$BJ$16,61,FALSE),IF($M$5='15VENT'!$BJ$1,VLOOKUP('MTM - Calculation (London)'!B15,'15VENT'!$A$2:$BM$16,62,FALSE),IF($M$5='15VENT'!$BK$1,VLOOKUP('MTM - Calculation (London)'!B15,'15VENT'!$A$2:$BM$16,63,FALSE),IF($M$5='15VENT'!$BL$1,VLOOKUP('MTM - Calculation (London)'!B15,'15VENT'!$A$2:$BM$16,64,FALSE),IF($M$5='15VENT'!$BM$1,VLOOKUP('MTM - Calculation (London)'!B15,'15VENT'!$A$2:$BM$16,65,FALSE),))))))))))))))))))))))))))))))))))))))))))))))))))))))))))))))))</f>
        <v>0</v>
      </c>
      <c r="S15" s="266">
        <f>$L$15</f>
        <v>0</v>
      </c>
      <c r="T15" s="274"/>
      <c r="U15" s="268" t="s">
        <v>95</v>
      </c>
      <c r="V15" s="288" t="str">
        <f>IF(OR(Sheet1!C81="",Sheet1!C81=" "),"",Sheet1!C81)</f>
        <v/>
      </c>
      <c r="W15" s="246"/>
      <c r="X15" s="259"/>
      <c r="Y15" s="260" t="str">
        <f>'US MTM - Calculation (Regular)'!Y15</f>
        <v>14LWFRT</v>
      </c>
      <c r="Z15" s="290"/>
      <c r="AA15" s="290"/>
      <c r="AB15" s="290"/>
      <c r="AC15" s="290"/>
      <c r="AD15" s="290"/>
      <c r="AE15" s="290"/>
      <c r="AF15" s="290"/>
      <c r="AG15" s="290"/>
      <c r="AH15" s="291" t="str">
        <f>IF(Sheet1!C330="",IF(OR(Sheet1!C148="",Sheet1!C148=" "),0,CONCATENATE("-",Sheet1!C148)),Sheet1!C330)</f>
        <v xml:space="preserve">TKT PKT RT
BW Slv Lin
</v>
      </c>
      <c r="AI15" s="275"/>
      <c r="AJ15" s="289" t="s">
        <v>303</v>
      </c>
      <c r="AK15" s="288" t="str">
        <f>IF(OR(Sheet1!C168="",Sheet1!C168=" "),"",Sheet1!C168)</f>
        <v/>
      </c>
      <c r="AL15" s="248"/>
      <c r="AM15" s="282"/>
      <c r="AN15" s="282"/>
      <c r="AO15" s="228"/>
      <c r="AP15" s="507" t="str">
        <f>U2</f>
        <v>S95-SHELL PLAID</v>
      </c>
      <c r="AQ15" s="234"/>
      <c r="AR15" s="234"/>
      <c r="AS15" s="234"/>
      <c r="AT15" s="234"/>
      <c r="AU15" s="234"/>
      <c r="AV15" s="234"/>
      <c r="AW15" s="234"/>
      <c r="AX15" s="402"/>
      <c r="AY15" s="402"/>
      <c r="AZ15" s="394"/>
      <c r="BA15" s="394"/>
      <c r="BB15" s="394"/>
      <c r="BC15" s="394"/>
      <c r="BD15" s="394"/>
      <c r="BE15" s="394"/>
      <c r="BF15" s="394"/>
      <c r="BG15" s="394"/>
      <c r="BH15" s="394"/>
      <c r="BI15" s="394"/>
      <c r="BJ15" s="394"/>
      <c r="BK15" s="394"/>
      <c r="BL15" s="394"/>
      <c r="BM15" s="394"/>
      <c r="BN15" s="394"/>
      <c r="BO15" s="394"/>
      <c r="BP15" s="394"/>
      <c r="BQ15" s="394"/>
      <c r="BR15" s="394"/>
      <c r="BS15" s="394"/>
    </row>
    <row r="16" spans="1:77" ht="42" customHeight="1" thickBot="1" x14ac:dyDescent="0.3">
      <c r="A16" s="259">
        <v>15</v>
      </c>
      <c r="B16" s="260" t="str">
        <f>'US MTM - Calculation (Regular)'!B16</f>
        <v>15VENT</v>
      </c>
      <c r="C16" s="261">
        <f>IF($C$1="","",HLOOKUP($C$1,'JKT London Fit - R'!$A$2:$AB$17,ROW(),FALSE))</f>
        <v>9.5</v>
      </c>
      <c r="D16" s="262">
        <f>IF(C16=" ",0,IF($S$17='AH 34 A+'!$B$1,VLOOKUP('MTM - Calculation (London)'!B16,'AH 34 A+'!$A$2:$G$16,2,FALSE),IF($S$17='AH 34 A+'!$C$1,VLOOKUP('MTM - Calculation (London)'!B16,'AH 34 A+'!$A$2:$G$16,3,FALSE),IF($S$17='AH 34 A+'!$D$1,VLOOKUP('MTM - Calculation (London)'!B16,'AH 34 A+'!$A$2:$G$16,4,FALSE),IF($S$17='AH 34 A+'!$E$1,VLOOKUP('MTM - Calculation (London)'!B16,'AH 34 A+'!$A$2:$G$16,5,FALSE),IF($S$17='AH 34 A+'!$F$1,VLOOKUP('MTM - Calculation (London)'!B16,'AH 34 A+'!$A$2:$G$16,6,FALSE),IF($S$17='AH 34 A+'!$G$1,VLOOKUP('MTM - Calculation (London)'!B16,'AH 34 A+'!$A$2:$G$16,7,FALSE),)))))))</f>
        <v>0</v>
      </c>
      <c r="E16" s="262">
        <f>IF(C16=" ",0,IF($S$18='Erect +'!$B$1,VLOOKUP('MTM - Calculation (London)'!B16,'Erect +'!$A$2:$D$16,2,FALSE),IF($S$18='Erect +'!$C$1,VLOOKUP('MTM - Calculation (London)'!B16,'Erect +'!$A$2:$D$16,3,FALSE),IF($S$18='Erect +'!$D$1,VLOOKUP('MTM - Calculation (London)'!B16,'Erect +'!$A$2:$D$16,4,FALSE),))))</f>
        <v>0</v>
      </c>
      <c r="F16" s="262">
        <f>IF(C16=" ",0,IF($S$19='Full Chest'!$B$1,VLOOKUP('MTM - Calculation (London)'!B16,'Full Chest'!$A$2:$F$16,2,FALSE),IF($S$19='Full Chest'!$C$1,VLOOKUP('MTM - Calculation (London)'!B16,'Full Chest'!$A$2:$F$16,3,FALSE),IF($S$19='Full Chest'!$D$1,VLOOKUP('MTM - Calculation (London)'!B16,'Full Chest'!$A$2:$F$16,4,FALSE),))))</f>
        <v>0</v>
      </c>
      <c r="G16" s="262">
        <f>IF(C16=" ",0,IF($S$20='Head For +'!$B$1,VLOOKUP('MTM - Calculation (London)'!B16,'Head For +'!$A$2:$E$16,2,FALSE),IF($S$20='Head For +'!$C$1,VLOOKUP('MTM - Calculation (London)'!B16,'Head For +'!$A$2:$E$16,3,FALSE),IF($S$20='Head For +'!$D$1,VLOOKUP('MTM - Calculation (London)'!B16,'Head For +'!$A$2:$E$16,4,FALSE),IF($S$20='Head For +'!$E$1,VLOOKUP('MTM - Calculation (London)'!B16,'Head For +'!$A$2:$E$16,5,FALSE),)))))</f>
        <v>0</v>
      </c>
      <c r="H16" s="262" t="b">
        <f>IF(C16=" ",0,IF($S$21='LOW-CLR +'!$B$1,VLOOKUP('MTM - Calculation (London)'!B16,'LOW-CLR +'!$A$2:$H$16,2,FALSE),IF($S$21='LOW-CLR +'!$C$1,VLOOKUP('MTM - Calculation (London)'!B16,'LOW-CLR +'!$A$2:$H$16,3,FALSE),IF($S$21='LOW-CLR +'!$D$1,VLOOKUP('MTM - Calculation (London)'!B16,'LOW-CLR +'!$A$2:$H$16,4,FALSE),IF($S$21='LOW-CLR +'!$E$1,VLOOKUP('MTM - Calculation (London)'!B16,'LOW-CLR +'!$A$2:$H$16,5,FALSE),IF($S$21='LOW-CLR +'!$F$1,VLOOKUP('MTM - Calculation (London)'!B16,'LOW-CLR +'!$A$2:$H$16,6,FALSE),IF($S$21='LOW-CLR +'!$G$1,VLOOKUP('MTM - Calculation (London)'!B16,'LOW-CLR +'!$A$2:$H$16,7,FALSE))))))))</f>
        <v>0</v>
      </c>
      <c r="I16" s="262">
        <f>IF(C16=" ",0,IF($S$22='P+AH+1 2'!$B$1,VLOOKUP('MTM - Calculation (London)'!B16,'P+AH+1 2'!$A$2:$D$16,2,FALSE),IF($S$22='P+AH+1 2'!$C$1,VLOOKUP('MTM - Calculation (London)'!B16,'P+AH+1 2'!$A$2:$D$16,3,FALSE),IF($S$22='P+AH+1 2'!$D$1,VLOOKUP('MTM - Calculation (London)'!B16,'P+AH+1 2'!$A$2:$D$16,4,FALSE),))))</f>
        <v>0</v>
      </c>
      <c r="J16" s="262"/>
      <c r="K16" s="263">
        <f t="shared" si="0"/>
        <v>9.5</v>
      </c>
      <c r="L16" s="242">
        <f>IF(OR(Sheet1!C37="",Sheet1!C37=" "),0,Sheet1!C37)</f>
        <v>0</v>
      </c>
      <c r="M16" s="264">
        <f t="shared" si="1"/>
        <v>0</v>
      </c>
      <c r="N16" s="265">
        <f>IF($M$8='12 Back'!$B$1,VLOOKUP('MTM - Calculation (London)'!B16,'12 Back'!$A$2:$BG$16,2,FALSE),IF($M$8='12 Back'!$C$1,VLOOKUP('MTM - Calculation (London)'!B16,'12 Back'!$A$2:$BG$16,3,FALSE),IF($M$8='12 Back'!$D$1,VLOOKUP('MTM - Calculation (London)'!B16,'12 Back'!$A$2:$BG$16,4,FALSE),IF($M$8='12 Back'!$E$1,VLOOKUP('MTM - Calculation (London)'!B16,'12 Back'!$A$2:$BG$16,5,FALSE),IF($M$8='12 Back'!$F$1,VLOOKUP('MTM - Calculation (London)'!B16,'12 Back'!$A$2:$BG$16,6,FALSE),IF($M$8='12 Back'!$G$1,VLOOKUP('MTM - Calculation (London)'!B16,'12 Back'!$A$2:$BG$16,7,FALSE),IF($M$8='12 Back'!$H$1,VLOOKUP('MTM - Calculation (London)'!B16,'12 Back'!$A$2:$BG$16,8,FALSE),IF($M$8='12 Back'!$I$1,VLOOKUP('MTM - Calculation (London)'!B16,'12 Back'!$A$2:$BG$16,9,FALSE),IF($M$8='12 Back'!$J$1,VLOOKUP('MTM - Calculation (London)'!B16,'12 Back'!$A$2:$BG$16,10,FALSE),IF($M$8='12 Back'!$K$1,VLOOKUP('MTM - Calculation (London)'!B16,'12 Back'!$A$2:$BG$16,11,FALSE),IF($M$8='12 Back'!$L$1,VLOOKUP('MTM - Calculation (London)'!B16,'12 Back'!$A$2:$BG$16,12,FALSE),IF($M$8='12 Back'!$M$1,VLOOKUP('MTM - Calculation (London)'!B16,'12 Back'!$A$2:$BG$16,13,FALSE),IF($M$8='12 Back'!$N$1,VLOOKUP('MTM - Calculation (London)'!B16,'12 Back'!$A$2:$BG$16,14,FALSE),IF($M$8='12 Back'!$O$1,VLOOKUP('MTM - Calculation (London)'!B16,'12 Back'!$A$2:$BG$16,15,FALSE),IF($M$8='12 Back'!$P$1,VLOOKUP('MTM - Calculation (London)'!B16,'12 Back'!$A$2:$BG$16,16,FALSE),IF($M$8='12 Back'!$Q$1,VLOOKUP('MTM - Calculation (London)'!B16,'12 Back'!$A$2:$BG$16,17,FALSE),IF($M$8='12 Back'!$R$1,VLOOKUP('MTM - Calculation (London)'!B16,'12 Back'!$A$2:$BG$16,18,FALSE),IF($M$8='12 Back'!$S$1,VLOOKUP('MTM - Calculation (London)'!B16,'12 Back'!$A$2:$BG$16,19,FALSE),IF($M$8='12 Back'!$T$1,VLOOKUP('MTM - Calculation (London)'!B16,'12 Back'!$A$2:$BG$16,20,FALSE),IF($M$8='12 Back'!$U$1,VLOOKUP('MTM - Calculation (London)'!B16,'12 Back'!$A$2:$BG$16,21,FALSE),IF($M$8='12 Back'!$V$1,VLOOKUP('MTM - Calculation (London)'!B16,'12 Back'!$A$2:$BG$16,22,FALSE),IF($M$8='12 Back'!$W$1,VLOOKUP('MTM - Calculation (London)'!B16,'12 Back'!$A$2:$BG$16,23,FALSE),IF($M$8='12 Back'!$X$1,VLOOKUP('MTM - Calculation (London)'!B16,'12 Back'!$A$2:$BG$16,24,FALSE),IF($M$8='12 Back'!$Y$1,VLOOKUP('MTM - Calculation (London)'!B16,'12 Back'!$A$2:$BG$16,25,FALSE),IF($M$8='12 Back'!$Z$1,VLOOKUP('MTM - Calculation (London)'!B16,'12 Back'!$A$2:$BG$16,26,FALSE),IF($M$8='12 Back'!$AA$1,VLOOKUP('MTM - Calculation (London)'!B16,'12 Back'!$A$2:$BG$16,27,FALSE),IF($M$8='12 Back'!$AB$1,VLOOKUP('MTM - Calculation (London)'!B16,'12 Back'!$A$2:$BG$16,28,FALSE),IF($M$8='12 Back'!$AC$1,VLOOKUP('MTM - Calculation (London)'!B16,'12 Back'!$A$2:$BG$16,29,FALSE),IF($M$8='12 Back'!$AD$1,VLOOKUP('MTM - Calculation (London)'!B16,'12 Back'!$A$2:$BG$16,30,FALSE),IF($M$8='12 Back'!$AE$1,VLOOKUP('MTM - Calculation (London)'!B16,'12 Back'!$A$2:$BG$16,31,FALSE),IF($M$8='12 Back'!$AF$1,VLOOKUP('MTM - Calculation (London)'!B16,'12 Back'!$A$2:$BG$16,32,FALSE),IF($M$8='12 Back'!$AG$1,VLOOKUP('MTM - Calculation (London)'!B16,'12 Back'!$A$2:$BG$16,33,FALSE),IF($M$8='12 Back'!$AH$1,VLOOKUP('MTM - Calculation (London)'!B16,'12 Back'!$A$2:$BG$16,34,FALSE),IF($M$8='12 Back'!$AI$1,VLOOKUP('MTM - Calculation (London)'!B16,'12 Back'!$A$2:$BG$16,35,FALSE),IF($M$8='12 Back'!$AJ$1,VLOOKUP('MTM - Calculation (London)'!B16,'12 Back'!$A$2:$BG$16,36,FALSE),IF($M$8='12 Back'!$AK$1,VLOOKUP('MTM - Calculation (London)'!B16,'12 Back'!$A$2:$BG$16,37,FALSE),IF($M$8='12 Back'!$AL$1,VLOOKUP('MTM - Calculation (London)'!B16,'12 Back'!$A$2:$BG$16,38,FALSE),IF($M$8='12 Back'!$AM$1,VLOOKUP('MTM - Calculation (London)'!B16,'12 Back'!$A$2:$BG$16,39,FALSE),IF($M$8='12 Back'!$AN$1,VLOOKUP('MTM - Calculation (London)'!B16,'12 Back'!$A$2:$BG$16,40,FALSE),IF($M$8='12 Back'!$AO$1,VLOOKUP('MTM - Calculation (London)'!B16,'12 Back'!$A$2:$BG$16,41,FALSE),IF($M$8='12 Back'!$AP$1,VLOOKUP('MTM - Calculation (London)'!B16,'12 Back'!$A$2:$BG$16,42,FALSE),IF($M$8='12 Back'!$AQ$1,VLOOKUP('MTM - Calculation (London)'!B16,'12 Back'!$A$2:$BG$16,43,FALSE),IF($M$8='12 Back'!$AR$1,VLOOKUP('MTM - Calculation (London)'!B16,'12 Back'!$A$2:$BG$16,44,FALSE),IF($M$8='12 Back'!$AS$1,VLOOKUP('MTM - Calculation (London)'!B16,'12 Back'!$A$2:$BG$16,45,FALSE),IF($M$8='12 Back'!$AT$1,VLOOKUP('MTM - Calculation (London)'!B16,'12 Back'!$A$2:$BG$16,46,FALSE),IF($M$8='12 Back'!$AU$1,VLOOKUP('MTM - Calculation (London)'!B16,'12 Back'!$A$2:$BG$16,47,FALSE),IF($M$8='12 Back'!$AV$1,VLOOKUP('MTM - Calculation (London)'!B16,'12 Back'!$A$2:$BG$16,48,FALSE),IF($M$8='12 Back'!$AW$1,VLOOKUP('MTM - Calculation (London)'!B16,'12 Back'!$A$2:$BG$16,49,FALSE),IF($M$8='12 Back'!$AX$1,VLOOKUP('MTM - Calculation (London)'!B16,'12 Back'!$A$2:$BG$16,50,FALSE),IF($M$8='12 Back'!$AY$1,VLOOKUP('MTM - Calculation (London)'!B16,'12 Back'!$A$2:$BG$16,51,FALSE),IF($M$8='12 Back'!$AZ$1,VLOOKUP('MTM - Calculation (London)'!B16,'12 Back'!$A$2:$BG$16,52,FALSE),IF($M$8='12 Back'!$BA$1,VLOOKUP('MTM - Calculation (London)'!B16,'12 Back'!$A$2:$BG$16,53,FALSE),IF($M$8='12 Back'!$BB$1,VLOOKUP('MTM - Calculation (London)'!B16,'12 Back'!$A$2:$BG$16,54,FALSE),IF($M$8='12 Back'!$BC$1,VLOOKUP('MTM - Calculation (London)'!B16,'12 Back'!$A$2:$BG$16,55,FALSE),IF($M$8='12 Back'!$BD$1,VLOOKUP('MTM - Calculation (London)'!B16,'12 Back'!$A$2:$BG$16,56,FALSE),IF($M$8='12 Back'!$BE$1,VLOOKUP('MTM - Calculation (London)'!B16,'12 Back'!$A$2:$BG$16,57,FALSE),IF($M$8='12 Back'!$BF$1,VLOOKUP('MTM - Calculation (London)'!B16,'12 Back'!$A$2:$BG$16,58,FALSE),IF($M$8='12 Back'!$BG$1,VLOOKUP('MTM - Calculation (London)'!B16,'12 Back'!$A$2:$BG$16,59,FALSE),))))))))))))))))))))))))))))))))))))))))))))))))))))))))))</f>
        <v>0</v>
      </c>
      <c r="O16" s="265">
        <f>IF($M$3='Half Grith'!$B$1,VLOOKUP('MTM - Calculation (London)'!B16,'Half Grith'!$A$2:$BN$16,2,FALSE),IF($M$3='Half Grith'!$C$1,VLOOKUP('MTM - Calculation (London)'!B16,'Half Grith'!$A$2:$BN$16,3,FALSE),IF($M$3='Half Grith'!$D$1,VLOOKUP('MTM - Calculation (London)'!B16,'Half Grith'!$A$2:$BN$16,4,FALSE),IF($M$3='Half Grith'!$E$1,VLOOKUP('MTM - Calculation (London)'!B16,'Half Grith'!$A$2:$BN$16,5,FALSE),IF($M$3='Half Grith'!$F$1,VLOOKUP('MTM - Calculation (London)'!B16,'Half Grith'!$A$2:$BN$16,6,FALSE),IF($M$3='Half Grith'!$G$1,VLOOKUP('MTM - Calculation (London)'!B16,'Half Grith'!$A$2:$BN$16,7,FALSE),IF($M$3='Half Grith'!$H$1,VLOOKUP('MTM - Calculation (London)'!B16,'Half Grith'!$A$2:$BN$16,8,FALSE),IF($M$3='Half Grith'!$I$1,VLOOKUP('MTM - Calculation (London)'!B16,'Half Grith'!$A$2:$BN$16,9,FALSE),IF($M$3='Half Grith'!$J$1,VLOOKUP('MTM - Calculation (London)'!B16,'Half Grith'!$A$2:$BN$16,10,FALSE),IF($M$3='Half Grith'!$K$1,VLOOKUP('MTM - Calculation (London)'!B16,'Half Grith'!$A$2:$BN$16,11,FALSE),IF($M$3='Half Grith'!$L$1,VLOOKUP('MTM - Calculation (London)'!B16,'Half Grith'!$A$2:$BN$16,12,FALSE),IF($M$3='Half Grith'!$M$1,VLOOKUP('MTM - Calculation (London)'!B16,'Half Grith'!$A$2:$BN$16,13,FALSE),IF($M$3='Half Grith'!$N$1,VLOOKUP('MTM - Calculation (London)'!B16,'Half Grith'!$A$2:$BN$16,14,FALSE),IF($M$3='Half Grith'!$O$1,VLOOKUP('MTM - Calculation (London)'!B16,'Half Grith'!$A$2:$BN$16,15,FALSE),IF($M$3='Half Grith'!$P$1,VLOOKUP('MTM - Calculation (London)'!B16,'Half Grith'!$A$2:$BN$16,16,FALSE),IF($M$3='Half Grith'!$Q$1,VLOOKUP('MTM - Calculation (London)'!B16,'Half Grith'!$A$2:$BN$16,17,FALSE),IF($M$3='Half Grith'!$R$1,VLOOKUP('MTM - Calculation (London)'!B16,'Half Grith'!$A$2:$BN$16,18,FALSE),IF($M$3='Half Grith'!$S$1,VLOOKUP('MTM - Calculation (London)'!B16,'Half Grith'!$A$2:$BN$16,19,FALSE),IF($M$3='Half Grith'!$T$1,VLOOKUP('MTM - Calculation (London)'!B16,'Half Grith'!$A$2:$BN$16,20,FALSE),IF($M$3='Half Grith'!$U$1,VLOOKUP('MTM - Calculation (London)'!B16,'Half Grith'!$A$2:$BN$16,21,FALSE),IF($M$3='Half Grith'!$V$1,VLOOKUP('MTM - Calculation (London)'!B16,'Half Grith'!$A$2:$BN$16,22,FALSE),IF($M$3='Half Grith'!$W$1,VLOOKUP('MTM - Calculation (London)'!B16,'Half Grith'!$A$2:$BN$16,23,FALSE),IF($M$3='Half Grith'!$X$1,VLOOKUP('MTM - Calculation (London)'!B16,'Half Grith'!$A$2:$BN$16,24,FALSE),IF($M$3='Half Grith'!$Y$1,VLOOKUP('MTM - Calculation (London)'!B16,'Half Grith'!$A$2:$BN$16,25,FALSE),IF($M$3='Half Grith'!$Z$1,VLOOKUP('MTM - Calculation (London)'!B16,'Half Grith'!$A$2:$BN$16,26,FALSE),IF($M$3='Half Grith'!$AA$1,VLOOKUP('MTM - Calculation (London)'!B16,'Half Grith'!$A$2:$BN$16,27,FALSE),IF($M$3='Half Grith'!$AB$1,VLOOKUP('MTM - Calculation (London)'!B16,'Half Grith'!$A$2:$BN$16,28,FALSE),IF($M$3='Half Grith'!$AC$1,VLOOKUP('MTM - Calculation (London)'!B16,'Half Grith'!$A$2:$BN$16,29,FALSE),IF($M$3='Half Grith'!$AD$1,VLOOKUP('MTM - Calculation (London)'!B16,'Half Grith'!$A$2:$BN$16,30,FALSE),IF($M$3='Half Grith'!$AE$1,VLOOKUP('MTM - Calculation (London)'!B16,'Half Grith'!$A$2:$BN$16,31,FALSE),IF($M$3='Half Grith'!$AF$1,VLOOKUP('MTM - Calculation (London)'!B16,'Half Grith'!$A$2:$BN$16,32,FALSE),IF($M$3='Half Grith'!$AG$1,VLOOKUP('MTM - Calculation (London)'!B16,'Half Grith'!$A$2:$BN$16,33,FALSE),IF($M$3='Half Grith'!$AH$1,VLOOKUP('MTM - Calculation (London)'!B16,'Half Grith'!$A$2:$BN$16,34,FALSE),IF($M$3='Half Grith'!$AI$1,VLOOKUP('MTM - Calculation (London)'!B16,'Half Grith'!$A$2:$BN$16,35,FALSE),IF($M$3='Half Grith'!$AJ$1,VLOOKUP('MTM - Calculation (London)'!B16,'Half Grith'!$A$2:$BN$16,36,FALSE),IF($M$3='Half Grith'!$AK$1,VLOOKUP('MTM - Calculation (London)'!B16,'Half Grith'!$A$2:$BN$16,37,FALSE),IF($M$3='Half Grith'!$AL$1,VLOOKUP('MTM - Calculation (London)'!B16,'Half Grith'!$A$2:$BN$16,38,FALSE),IF($M$3='Half Grith'!$AM$1,VLOOKUP('MTM - Calculation (London)'!B16,'Half Grith'!$A$2:$BN$16,39,FALSE),IF($M$3='Half Grith'!$AN$1,VLOOKUP('MTM - Calculation (London)'!B16,'Half Grith'!$A$2:$BN$16,40,FALSE),IF($M$3='Half Grith'!$AO$1,VLOOKUP('MTM - Calculation (London)'!B16,'Half Grith'!$A$2:$BN$16,41,FALSE),IF($M$3='Half Grith'!$AP$1,VLOOKUP('MTM - Calculation (London)'!B16,'Half Grith'!$A$2:$BN$16,42,FALSE),IF($M$3='Half Grith'!$AQ$1,VLOOKUP('MTM - Calculation (London)'!B16,'Half Grith'!$A$2:$BN$16,43,FALSE),IF($M$3='Half Grith'!$AR$1,VLOOKUP('MTM - Calculation (London)'!B16,'Half Grith'!$A$2:$BN$16,44,FALSE),IF($M$3='Half Grith'!$AS$1,VLOOKUP('MTM - Calculation (London)'!B16,'Half Grith'!$A$2:$BN$16,45,FALSE),IF($M$3='Half Grith'!$AT$1,VLOOKUP('MTM - Calculation (London)'!B16,'Half Grith'!$A$2:$BN$16,46,FALSE),IF($M$3='Half Grith'!$AU$1,VLOOKUP('MTM - Calculation (London)'!B16,'Half Grith'!$A$2:$BN$16,47,FALSE),IF($M$3='Half Grith'!$AV$1,VLOOKUP('MTM - Calculation (London)'!B16,'Half Grith'!$A$2:$BN$16,48,FALSE),IF($M$3='Half Grith'!$AW$1,VLOOKUP('MTM - Calculation (London)'!B16,'Half Grith'!$A$2:$BN$16,49,FALSE),IF($M$3='Half Grith'!$AX$1,VLOOKUP('MTM - Calculation (London)'!B16,'Half Grith'!$A$2:$BN$16,50,FALSE),IF($M$3='Half Grith'!$AY$1,VLOOKUP('MTM - Calculation (London)'!B16,'Half Grith'!$A$2:$BN$16,51,FALSE),IF($M$3='Half Grith'!$AZ$1,VLOOKUP('MTM - Calculation (London)'!B16,'Half Grith'!$A$2:$BN$16,52,FALSE),IF($M$3='Half Grith'!$BA$1,VLOOKUP('MTM - Calculation (London)'!B16,'Half Grith'!$A$2:$BN$16,53,FALSE),IF($M$3='Half Grith'!$BB$1,VLOOKUP('MTM - Calculation (London)'!B16,'Half Grith'!$A$2:$BN$16,54,FALSE),IF($M$3='Half Grith'!$BC$1,VLOOKUP('MTM - Calculation (London)'!B16,'Half Grith'!$A$2:$BN$16,55,FALSE),IF($M$3='Half Grith'!$BD$1,VLOOKUP('MTM - Calculation (London)'!B16,'Half Grith'!$A$2:$BN$16,56,FALSE),IF($M$3='Half Grith'!$BE$1,VLOOKUP('MTM - Calculation (London)'!B16,'Half Grith'!$A$2:$BN$16,57,FALSE),IF($M$3='Half Grith'!$BF$1,VLOOKUP('MTM - Calculation (London)'!B16,'Half Grith'!$A$2:$BN$16,58,FALSE),IF($M$3='Half Grith'!$BG$1,VLOOKUP('MTM - Calculation (London)'!B16,'Half Grith'!$A$2:$BN$16,59,FALSE),IF($M$3='Half Grith'!$BH$1,VLOOKUP('MTM - Calculation (London)'!B16,'Half Grith'!$A$2:$BN$16,60,FALSE),IF($M$3='Half Grith'!$BI$1,VLOOKUP('MTM - Calculation (London)'!B16,'Half Grith'!$A$2:$BN$16,61,FALSE),IF($M$3='Half Grith'!$BJ$1,VLOOKUP('MTM - Calculation (London)'!B16,'Half Grith'!$A$2:$BN$16,62,FALSE),IF($M$3='Half Grith'!$BK$1,VLOOKUP('MTM - Calculation (London)'!B16,'Half Grith'!$A$2:$BN$16,63,FALSE),IF($M$3='Half Grith'!$BL$1,VLOOKUP('MTM - Calculation (London)'!B16,'Half Grith'!$A$2:$BN$16,64,FALSE),IF($M$3='Half Grith'!$BM$1,VLOOKUP('MTM - Calculation (London)'!B16,'Half Grith'!$A$2:$BN$16,65,FALSE),))))))))))))))))))))))))))))))))))))))))))))))))))))))))))))))))</f>
        <v>0</v>
      </c>
      <c r="P16" s="265">
        <f>IF($M$4=SEAT!$B$1,VLOOKUP('MTM - Calculation (London)'!B16,SEAT!$A$2:$AY$16,2,FALSE),IF($M$4=SEAT!$C$1,VLOOKUP('MTM - Calculation (London)'!B16,SEAT!$A$2:$AY$16,3,FALSE),IF($M$4=SEAT!$D$1,VLOOKUP('MTM - Calculation (London)'!B16,SEAT!$A$2:$AY$16,4,FALSE),IF($M$4=SEAT!$E$1,VLOOKUP('MTM - Calculation (London)'!B16,SEAT!$A$2:$AY$16,5,FALSE),IF($M$4=SEAT!$F$1,VLOOKUP('MTM - Calculation (London)'!B16,SEAT!$A$2:$AY$16,6,FALSE),IF($M$4=SEAT!$G$1,VLOOKUP('MTM - Calculation (London)'!B16,SEAT!$A$2:$AY$16,7,FALSE),IF($M$4=SEAT!$H$1,VLOOKUP('MTM - Calculation (London)'!B16,SEAT!$A$2:$AY$16,8,FALSE),IF($M$4=SEAT!$I$1,VLOOKUP('MTM - Calculation (London)'!B16,SEAT!$A$2:$AY$16,9,FALSE),IF($M$4=SEAT!$J$1,VLOOKUP('MTM - Calculation (London)'!B16,SEAT!$A$2:$AY$16,10,FALSE),IF($M$4=SEAT!$K$1,VLOOKUP('MTM - Calculation (London)'!B16,SEAT!$A$2:$AY$16,11,FALSE),IF($M$4=SEAT!$L$1,VLOOKUP('MTM - Calculation (London)'!B16,SEAT!$A$2:$AY$16,12,FALSE),IF($M$4=SEAT!$M$1,VLOOKUP('MTM - Calculation (London)'!B16,SEAT!$A$2:$AY$16,13,FALSE),IF($M$4=SEAT!$N$1,VLOOKUP('MTM - Calculation (London)'!B16,SEAT!$A$2:$AY$16,14,FALSE),IF($M$4=SEAT!$O$1,VLOOKUP('MTM - Calculation (London)'!B16,SEAT!$A$2:$AY$16,15,FALSE),IF($M$4=SEAT!$P$1,VLOOKUP('MTM - Calculation (London)'!B16,SEAT!$A$2:$AY$16,16,FALSE),IF($M$4=SEAT!$Q$1,VLOOKUP('MTM - Calculation (London)'!B16,SEAT!$A$2:$AY$16,17,FALSE),IF($M$4=SEAT!$R$1,VLOOKUP('MTM - Calculation (London)'!B16,SEAT!$A$2:$AY$16,18,FALSE),IF($M$4=SEAT!$S$1,VLOOKUP('MTM - Calculation (London)'!B16,SEAT!$A$2:$AY$16,19,FALSE),IF($M$4=SEAT!$T$1,VLOOKUP('MTM - Calculation (London)'!B16,SEAT!$A$2:$AY$16,20,FALSE),IF($M$4=SEAT!$U$1,VLOOKUP('MTM - Calculation (London)'!B16,SEAT!$A$2:$AY$16,21,FALSE),IF($M$4=SEAT!$V$1,VLOOKUP('MTM - Calculation (London)'!B16,SEAT!$A$2:$AY$16,22,FALSE),IF($M$4=SEAT!$W$1,VLOOKUP('MTM - Calculation (London)'!B16,SEAT!$A$2:$AY$16,23,FALSE),IF($M$4=SEAT!$X$1,VLOOKUP('MTM - Calculation (London)'!B16,SEAT!$A$2:$AY$16,24,FALSE),IF($M$4=SEAT!$Y$1,VLOOKUP('MTM - Calculation (London)'!B16,SEAT!$A$2:$AY$16,25,FALSE),IF($M$4=SEAT!$Z$1,VLOOKUP('MTM - Calculation (London)'!B16,SEAT!$A$2:$AY$16,26,FALSE),IF($M$4=SEAT!$AA$1,VLOOKUP('MTM - Calculation (London)'!B16,SEAT!$A$2:$AY$16,27,FALSE),IF($M$4=SEAT!$AB$1,VLOOKUP('MTM - Calculation (London)'!B16,SEAT!$A$2:$AY$16,28,FALSE),IF($M$4=SEAT!$AC$1,VLOOKUP('MTM - Calculation (London)'!B16,SEAT!$A$2:$AY$16,29,FALSE),IF($M$4=SEAT!$AD$1,VLOOKUP('MTM - Calculation (London)'!B16,SEAT!$A$2:$AY$16,30,FALSE),IF($M$4=SEAT!$AE$1,VLOOKUP('MTM - Calculation (London)'!B16,SEAT!$A$2:$AY$16,31,FALSE),IF($M$4=SEAT!$AF$1,VLOOKUP('MTM - Calculation (London)'!B16,SEAT!$A$2:$AY$16,32,FALSE),IF($M$4=SEAT!$AG$1,VLOOKUP('MTM - Calculation (London)'!B16,SEAT!$A$2:$AY$16,33,FALSE),IF($M$4=SEAT!$AH$1,VLOOKUP('MTM - Calculation (London)'!B16,SEAT!$A$2:$AY$16,34,FALSE),IF($M$4=SEAT!$AI$1,VLOOKUP('MTM - Calculation (London)'!B16,SEAT!$A$2:$AY$16,35,FALSE),IF($M$4=SEAT!$AJ$1,VLOOKUP('MTM - Calculation (London)'!B16,SEAT!$A$2:$AY$16,36,FALSE),IF($M$4=SEAT!$AK$1,VLOOKUP('MTM - Calculation (London)'!B16,SEAT!$A$2:$AY$16,37,FALSE),IF($M$4=SEAT!$AL$1,VLOOKUP('MTM - Calculation (London)'!B16,SEAT!$A$2:$AY$16,38,FALSE),IF($M$4=SEAT!$AM$1,VLOOKUP('MTM - Calculation (London)'!B16,SEAT!$A$2:$AY$16,39,FALSE),IF($M$4=SEAT!$AN$1,VLOOKUP('MTM - Calculation (London)'!B16,SEAT!$A$2:$AY$16,40,FALSE),IF($M$4=SEAT!$AO$1,VLOOKUP('MTM - Calculation (London)'!B16,SEAT!$A$2:$AY$16,41,FALSE),IF($M$4=SEAT!$AP$1,VLOOKUP('MTM - Calculation (London)'!B16,SEAT!$A$2:$AY$16,42,FALSE),IF($M$4=SEAT!$AQ$1,VLOOKUP('MTM - Calculation (London)'!B16,SEAT!$A$2:$AY$16,43,FALSE),IF($M$4=SEAT!$AR$1,VLOOKUP('MTM - Calculation (London)'!B16,SEAT!$A$2:$AY$16,44,FALSE),IF($M$4=SEAT!$AS$1,VLOOKUP('MTM - Calculation (London)'!B16,SEAT!$A$2:$AY$16,45,FALSE),IF($M$4=SEAT!$AT$1,VLOOKUP('MTM - Calculation (London)'!B16,SEAT!$A$2:$AY$16,46,FALSE),IF($M$4=SEAT!$AU$1,VLOOKUP('MTM - Calculation (London)'!B16,SEAT!$A$2:$AY$16,47,FALSE),IF($M$4=SEAT!$AV$1,VLOOKUP('MTM - Calculation (London)'!B16,SEAT!$A$2:$AY$16,48,FALSE),IF($M$4=SEAT!$AW$1,VLOOKUP('MTM - Calculation (London)'!B16,SEAT!$A$2:$AY$16,49,FALSE),IF($M$4=SEAT!$AX$1,VLOOKUP('MTM - Calculation (London)'!B16,SEAT!$A$2:$AY$16,50,FALSE),IF($M$4=SEAT!$AY$1,VLOOKUP('MTM - Calculation (London)'!B16,SEAT!$A$2:$AY$16,51,FALSE),))))))))))))))))))))))))))))))))))))))))))))))))))</f>
        <v>0</v>
      </c>
      <c r="Q16" s="265">
        <f>IF($M$5='4LEN'!$B$1,VLOOKUP('MTM - Calculation (London)'!B16,'4LEN'!$A$2:$BM$16,2,FALSE),IF($M$5='4LEN'!$C$1,VLOOKUP('MTM - Calculation (London)'!B16,'4LEN'!$A$2:$BM$16,3,FALSE),IF($M$5='4LEN'!$D$1,VLOOKUP('MTM - Calculation (London)'!B16,'4LEN'!$A$2:$BM$16,4,FALSE),IF($M$5='4LEN'!$E$1,VLOOKUP('MTM - Calculation (London)'!B16,'4LEN'!$A$2:$BM$16,5,FALSE),IF($M$5='4LEN'!$F$1,VLOOKUP('MTM - Calculation (London)'!B16,'4LEN'!$A$2:$BM$16,6,FALSE),IF($M$5='4LEN'!$G$1,VLOOKUP('MTM - Calculation (London)'!B16,'4LEN'!$A$2:$BM$16,7,FALSE),IF($M$5='4LEN'!$H$1,VLOOKUP('MTM - Calculation (London)'!B16,'4LEN'!$A$2:$BM$16,8,FALSE),IF($M$5='4LEN'!$I$1,VLOOKUP('MTM - Calculation (London)'!B16,'4LEN'!$A$2:$BM$16,9,FALSE),IF($M$5='4LEN'!$J$1,VLOOKUP('MTM - Calculation (London)'!B16,'4LEN'!$A$2:$BM$16,10,FALSE),IF($M$5='4LEN'!$K$1,VLOOKUP('MTM - Calculation (London)'!B16,'4LEN'!$A$2:$BM$16,11,FALSE),IF($M$5='4LEN'!$L$1,VLOOKUP('MTM - Calculation (London)'!B16,'4LEN'!$A$2:$BM$16,12,FALSE),IF($M$5='4LEN'!$M$1,VLOOKUP('MTM - Calculation (London)'!B16,'4LEN'!$A$2:$BM$16,13,FALSE),IF($M$5='4LEN'!$N$1,VLOOKUP('MTM - Calculation (London)'!B16,'4LEN'!$A$2:$BM$16,14,FALSE),IF($M$5='4LEN'!$O$1,VLOOKUP('MTM - Calculation (London)'!B16,'4LEN'!$A$2:$BM$16,15,FALSE),IF($M$5='4LEN'!$P$1,VLOOKUP('MTM - Calculation (London)'!B16,'4LEN'!$A$2:$BM$16,16,FALSE),IF($M$5='4LEN'!$Q$1,VLOOKUP('MTM - Calculation (London)'!B16,'4LEN'!$A$2:$BM$16,17,FALSE),IF($M$5='4LEN'!$R$1,VLOOKUP('MTM - Calculation (London)'!B16,'4LEN'!$A$2:$BM$16,18,FALSE),IF($M$5='4LEN'!$S$1,VLOOKUP('MTM - Calculation (London)'!B16,'4LEN'!$A$2:$BM$16,19,FALSE),IF($M$5='4LEN'!$T$1,VLOOKUP('MTM - Calculation (London)'!B16,'4LEN'!$A$2:$BM$16,20,FALSE),IF($M$5='4LEN'!$U$1,VLOOKUP('MTM - Calculation (London)'!B16,'4LEN'!$A$2:$BM$16,21,FALSE),IF($M$5='4LEN'!$V$1,VLOOKUP('MTM - Calculation (London)'!B16,'4LEN'!$A$2:$BM$16,22,FALSE),IF($M$5='4LEN'!$W$1,VLOOKUP('MTM - Calculation (London)'!B16,'4LEN'!$A$2:$BM$16,23,FALSE),IF($M$5='4LEN'!$X$1,VLOOKUP('MTM - Calculation (London)'!B16,'4LEN'!$A$2:$BM$16,24,FALSE),IF($M$5='4LEN'!$Y$1,VLOOKUP('MTM - Calculation (London)'!B16,'4LEN'!$A$2:$BM$16,25,FALSE),IF($M$5='4LEN'!$Z$1,VLOOKUP('MTM - Calculation (London)'!B16,'4LEN'!$A$2:$BM$16,26,FALSE),IF($M$5='4LEN'!$AA$1,VLOOKUP('MTM - Calculation (London)'!B16,'4LEN'!$A$2:$BM$16,27,FALSE),IF($M$5='4LEN'!$AB$1,VLOOKUP('MTM - Calculation (London)'!B16,'4LEN'!$A$2:$BM$16,28,FALSE),IF($M$5='4LEN'!$AC$1,VLOOKUP('MTM - Calculation (London)'!B16,'4LEN'!$A$2:$BM$16,29,FALSE),IF($M$5='4LEN'!$AD$1,VLOOKUP('MTM - Calculation (London)'!B16,'4LEN'!$A$2:$BM$16,30,FALSE),IF($M$5='4LEN'!$AE$1,VLOOKUP('MTM - Calculation (London)'!B16,'4LEN'!$A$2:$BM$16,31,FALSE),IF($M$5='4LEN'!$AF$1,VLOOKUP('MTM - Calculation (London)'!B16,'4LEN'!$A$2:$BM$16,32,FALSE),IF($M$5='4LEN'!$AG$1,VLOOKUP('MTM - Calculation (London)'!B16,'4LEN'!$A$2:$BM$16,33,FALSE),IF($M$5='4LEN'!$AH$1,VLOOKUP('MTM - Calculation (London)'!B16,'4LEN'!$A$2:$BM$16,34,FALSE),IF($M$5='4LEN'!$AI$1,VLOOKUP('MTM - Calculation (London)'!B16,'4LEN'!$A$2:$BM$16,35,FALSE),IF($M$5='4LEN'!$AJ$1,VLOOKUP('MTM - Calculation (London)'!B16,'4LEN'!$A$2:$BM$16,36,FALSE),IF($M$5='4LEN'!$AK$1,VLOOKUP('MTM - Calculation (London)'!B16,'4LEN'!$A$2:$BM$16,37,FALSE),IF($M$5='4LEN'!$AL$1,VLOOKUP('MTM - Calculation (London)'!B16,'4LEN'!$A$2:$BM$16,38,FALSE),IF($M$5='4LEN'!$AM$1,VLOOKUP('MTM - Calculation (London)'!B16,'4LEN'!$A$2:$BM$16,39,FALSE),IF($M$5='4LEN'!$AN$1,VLOOKUP('MTM - Calculation (London)'!B16,'4LEN'!$A$2:$BM$16,40,FALSE),IF($M$5='4LEN'!$AO$1,VLOOKUP('MTM - Calculation (London)'!B16,'4LEN'!$A$2:$BM$16,41,FALSE),IF($M$5='4LEN'!$AP$1,VLOOKUP('MTM - Calculation (London)'!B16,'4LEN'!$A$2:$BM$16,42,FALSE),IF($M$5='4LEN'!$AQ$1,VLOOKUP('MTM - Calculation (London)'!B16,'4LEN'!$A$2:$BM$16,43,FALSE),IF($M$5='4LEN'!$AR$1,VLOOKUP('MTM - Calculation (London)'!B16,'4LEN'!$A$2:$BM$16,44,FALSE),IF($M$5='4LEN'!$AS$1,VLOOKUP('MTM - Calculation (London)'!B16,'4LEN'!$A$2:$BM$16,45,FALSE),IF($M$5='4LEN'!$AT$1,VLOOKUP('MTM - Calculation (London)'!B16,'4LEN'!$A$2:$BM$16,46,FALSE),IF($M$5='4LEN'!$AU$1,VLOOKUP('MTM - Calculation (London)'!B16,'4LEN'!$A$2:$BM$16,47,FALSE),IF($M$5='4LEN'!$AV$1,VLOOKUP('MTM - Calculation (London)'!B16,'4LEN'!$A$2:$BM$16,48,FALSE),IF($M$5='4LEN'!$AW$1,VLOOKUP('MTM - Calculation (London)'!B16,'4LEN'!$A$2:$BM$16,49,FALSE),IF($M$5='4LEN'!$AX$1,VLOOKUP('MTM - Calculation (London)'!B16,'4LEN'!$A$2:$BM$16,50,FALSE),IF($M$5='4LEN'!$AY$1,VLOOKUP('MTM - Calculation (London)'!B16,'4LEN'!$A$2:$BM$16,51,FALSE),IF($M$5='4LEN'!$AZ$1,VLOOKUP('MTM - Calculation (London)'!B16,'4LEN'!$A$2:$BM$16,52,FALSE),IF($M$5='4LEN'!$BA$1,VLOOKUP('MTM - Calculation (London)'!B16,'4LEN'!$A$2:$BM$16,53,FALSE),IF($M$5='4LEN'!$BB$1,VLOOKUP('MTM - Calculation (London)'!B16,'4LEN'!$A$2:$BM$16,54,FALSE),IF($M$5='4LEN'!$BC$1,VLOOKUP('MTM - Calculation (London)'!B16,'4LEN'!$A$2:$BM$16,55,FALSE),IF($M$5='4LEN'!$BD$1,VLOOKUP('MTM - Calculation (London)'!B16,'4LEN'!$A$2:$BM$16,56,FALSE),IF($M$5='4LEN'!$BE$1,VLOOKUP('MTM - Calculation (London)'!B16,'4LEN'!$A$2:$BM$16,57,FALSE),IF($M$5='4LEN'!$BF$1,VLOOKUP('MTM - Calculation (London)'!B16,'4LEN'!$A$2:$BM$16,58,FALSE),IF($M$5='4LEN'!$BG$1,VLOOKUP('MTM - Calculation (London)'!B16,'4LEN'!$A$2:$BM$16,59,FALSE),IF($M$5='4LEN'!$BH$1,VLOOKUP('MTM - Calculation (London)'!B16,'4LEN'!$A$2:$BM$16,60,FALSE),IF($M$5='4LEN'!$BI$1,VLOOKUP('MTM - Calculation (London)'!B16,'4LEN'!$A$2:$BL$16,61,FALSE),IF($M$5='4LEN'!$BJ$1,VLOOKUP('MTM - Calculation (London)'!B16,'4LEN'!$A$2:$BM$16,62,FALSE),IF($M$5='4LEN'!$BK$1,VLOOKUP('MTM - Calculation (London)'!B16,'4LEN'!$A$2:$BM$16,63,FALSE),IF($M$5='4LEN'!$BL$1,VLOOKUP('MTM - Calculation (London)'!B16,'4LEN'!$A$2:$BM$16,64,FALSE),IF($M$5='4LEN'!$BM$1,VLOOKUP('MTM - Calculation (London)'!B16,'4LEN'!$A$2:$BM$16,65,FALSE),))))))))))))))))))))))))))))))))))))))))))))))))))))))))))))))))</f>
        <v>0</v>
      </c>
      <c r="R16" s="265">
        <f>IF($M$5='15VENT'!$B$1,VLOOKUP('MTM - Calculation (London)'!B16,'15VENT'!$A$2:$BM$16,2,FALSE),IF($M$5='15VENT'!$C$1,VLOOKUP('MTM - Calculation (London)'!B16,'15VENT'!$A$2:$BM$16,3,FALSE),IF($M$5='15VENT'!$D$1,VLOOKUP('MTM - Calculation (London)'!B16,'15VENT'!$A$2:$BM$16,4,FALSE),IF($M$5='15VENT'!$E$1,VLOOKUP('MTM - Calculation (London)'!B16,'15VENT'!$A$2:$BM$16,5,FALSE),IF($M$5='15VENT'!$F$1,VLOOKUP('MTM - Calculation (London)'!B16,'15VENT'!$A$2:$BM$16,6,FALSE),IF($M$5='15VENT'!$G$1,VLOOKUP('MTM - Calculation (London)'!B16,'15VENT'!$A$2:$BM$16,7,FALSE),IF($M$5='15VENT'!$H$1,VLOOKUP('MTM - Calculation (London)'!B16,'15VENT'!$A$2:$BM$16,8,FALSE),IF($M$5='15VENT'!$I$1,VLOOKUP('MTM - Calculation (London)'!B16,'15VENT'!$A$2:$BM$16,9,FALSE),IF($M$5='15VENT'!$J$1,VLOOKUP('MTM - Calculation (London)'!B16,'15VENT'!$A$2:$BM$16,10,FALSE),IF($M$5='15VENT'!$K$1,VLOOKUP('MTM - Calculation (London)'!B16,'15VENT'!$A$2:$BM$16,11,FALSE),IF($M$5='15VENT'!$L$1,VLOOKUP('MTM - Calculation (London)'!B16,'15VENT'!$A$2:$BM$16,12,FALSE),IF($M$5='15VENT'!$M$1,VLOOKUP('MTM - Calculation (London)'!B16,'15VENT'!$A$2:$BM$16,13,FALSE),IF($M$5='15VENT'!$N$1,VLOOKUP('MTM - Calculation (London)'!B16,'15VENT'!$A$2:$BM$16,14,FALSE),IF($M$5='15VENT'!$O$1,VLOOKUP('MTM - Calculation (London)'!B16,'15VENT'!$A$2:$BM$16,15,FALSE),IF($M$5='15VENT'!$P$1,VLOOKUP('MTM - Calculation (London)'!B16,'15VENT'!$A$2:$BM$16,16,FALSE),IF($M$5='15VENT'!$Q$1,VLOOKUP('MTM - Calculation (London)'!B16,'15VENT'!$A$2:$BM$16,17,FALSE),IF($M$5='15VENT'!$R$1,VLOOKUP('MTM - Calculation (London)'!B16,'15VENT'!$A$2:$BM$16,18,FALSE),IF($M$5='15VENT'!$S$1,VLOOKUP('MTM - Calculation (London)'!B16,'15VENT'!$A$2:$BM$16,19,FALSE),IF($M$5='15VENT'!$T$1,VLOOKUP('MTM - Calculation (London)'!B16,'15VENT'!$A$2:$BM$16,20,FALSE),IF($M$5='15VENT'!$U$1,VLOOKUP('MTM - Calculation (London)'!B16,'15VENT'!$A$2:$BM$16,21,FALSE),IF($M$5='15VENT'!$V$1,VLOOKUP('MTM - Calculation (London)'!B16,'15VENT'!$A$2:$BM$16,22,FALSE),IF($M$5='15VENT'!$W$1,VLOOKUP('MTM - Calculation (London)'!B16,'15VENT'!$A$2:$BM$16,23,FALSE),IF($M$5='15VENT'!$X$1,VLOOKUP('MTM - Calculation (London)'!B16,'15VENT'!$A$2:$BM$16,24,FALSE),IF($M$5='15VENT'!$Y$1,VLOOKUP('MTM - Calculation (London)'!B16,'15VENT'!$A$2:$BM$16,25,FALSE),IF($M$5='15VENT'!$Z$1,VLOOKUP('MTM - Calculation (London)'!B16,'15VENT'!$A$2:$BM$16,26,FALSE),IF($M$5='15VENT'!$AA$1,VLOOKUP('MTM - Calculation (London)'!B16,'15VENT'!$A$2:$BM$16,27,FALSE),IF($M$5='15VENT'!$AB$1,VLOOKUP('MTM - Calculation (London)'!B16,'15VENT'!$A$2:$BM$16,28,FALSE),IF($M$5='15VENT'!$AC$1,VLOOKUP('MTM - Calculation (London)'!B16,'15VENT'!$A$2:$BM$16,29,FALSE),IF($M$5='15VENT'!$AD$1,VLOOKUP('MTM - Calculation (London)'!B16,'15VENT'!$A$2:$BM$16,30,FALSE),IF($M$5='15VENT'!$AE$1,VLOOKUP('MTM - Calculation (London)'!B16,'15VENT'!$A$2:$BM$16,31,FALSE),IF($M$5='15VENT'!$AF$1,VLOOKUP('MTM - Calculation (London)'!B16,'15VENT'!$A$2:$BM$16,32,FALSE),IF($M$5='15VENT'!$AG$1,VLOOKUP('MTM - Calculation (London)'!B16,'15VENT'!$A$2:$BM$16,33,FALSE),IF($M$5='15VENT'!$AH$1,VLOOKUP('MTM - Calculation (London)'!B16,'15VENT'!$A$2:$BM$16,34,FALSE),IF($M$5='15VENT'!$AI$1,VLOOKUP('MTM - Calculation (London)'!B16,'15VENT'!$A$2:$BM$16,35,FALSE),IF($M$5='15VENT'!$AJ$1,VLOOKUP('MTM - Calculation (London)'!B16,'15VENT'!$A$2:$BM$16,36,FALSE),IF($M$5='15VENT'!$AK$1,VLOOKUP('MTM - Calculation (London)'!B16,'15VENT'!$A$2:$BM$16,37,FALSE),IF($M$5='15VENT'!$AL$1,VLOOKUP('MTM - Calculation (London)'!B16,'15VENT'!$A$2:$BM$16,38,FALSE),IF($M$5='15VENT'!$AM$1,VLOOKUP('MTM - Calculation (London)'!B16,'15VENT'!$A$2:$BM$16,39,FALSE),IF($M$5='15VENT'!$AN$1,VLOOKUP('MTM - Calculation (London)'!B16,'15VENT'!$A$2:$BM$16,40,FALSE),IF($M$5='15VENT'!$AO$1,VLOOKUP('MTM - Calculation (London)'!B16,'15VENT'!$A$2:$BM$16,41,FALSE),IF($M$5='15VENT'!$AP$1,VLOOKUP('MTM - Calculation (London)'!B16,'15VENT'!$A$2:$BM$16,42,FALSE),IF($M$5='15VENT'!$AQ$1,VLOOKUP('MTM - Calculation (London)'!B16,'15VENT'!$A$2:$BM$16,43,FALSE),IF($M$5='15VENT'!$AR$1,VLOOKUP('MTM - Calculation (London)'!B16,'15VENT'!$A$2:$BM$16,44,FALSE),IF($M$5='15VENT'!$AS$1,VLOOKUP('MTM - Calculation (London)'!B16,'15VENT'!$A$2:$BM$16,45,FALSE),IF($M$5='15VENT'!$AT$1,VLOOKUP('MTM - Calculation (London)'!B16,'15VENT'!$A$2:$BM$16,46,FALSE),IF($M$5='15VENT'!$AU$1,VLOOKUP('MTM - Calculation (London)'!B16,'15VENT'!$A$2:$BM$16,47,FALSE),IF($M$5='15VENT'!$AV$1,VLOOKUP('MTM - Calculation (London)'!B16,'15VENT'!$A$2:$BM$16,48,FALSE),IF($M$5='15VENT'!$AW$1,VLOOKUP('MTM - Calculation (London)'!B16,'15VENT'!$A$2:$BM$16,49,FALSE),IF($M$5='15VENT'!$AX$1,VLOOKUP('MTM - Calculation (London)'!B16,'15VENT'!$A$2:$BM$16,50,FALSE),IF($M$5='15VENT'!$AY$1,VLOOKUP('MTM - Calculation (London)'!B16,'15VENT'!$A$2:$BM$16,51,FALSE),IF($M$5='15VENT'!$AZ$1,VLOOKUP('MTM - Calculation (London)'!B16,'15VENT'!$A$2:$BM$16,52,FALSE),IF($M$5='15VENT'!$BA$1,VLOOKUP('MTM - Calculation (London)'!B16,'15VENT'!$A$2:$BM$16,53,FALSE),IF($M$5='15VENT'!$BB$1,VLOOKUP('MTM - Calculation (London)'!B16,'15VENT'!$A$2:$BM$16,54,FALSE),IF($M$5='15VENT'!$BC$1,VLOOKUP('MTM - Calculation (London)'!B16,'15VENT'!$A$2:$BM$16,55,FALSE),IF($M$5='15VENT'!$BD$1,VLOOKUP('MTM - Calculation (London)'!B16,'15VENT'!$A$2:$BM$16,56,FALSE),IF($M$5='15VENT'!$BE$1,VLOOKUP('MTM - Calculation (London)'!B16,'15VENT'!$A$2:$BM$16,57,FALSE),IF($M$5='15VENT'!$BF$1,VLOOKUP('MTM - Calculation (London)'!B16,'15VENT'!$A$2:$BM$16,58,FALSE),IF($M$5='15VENT'!$BG$1,VLOOKUP('MTM - Calculation (London)'!B16,'15VENT'!$A$2:$BM$16,59,FALSE),IF($M$5='15VENT'!$BH$1,VLOOKUP('MTM - Calculation (London)'!B16,'15VENT'!$A$2:$BM$16,60,FALSE),IF($M$5='15VENT'!$BI$1,VLOOKUP('MTM - Calculation (London)'!B16,'15VENT'!$A$2:$BJ$16,61,FALSE),IF($M$5='15VENT'!$BJ$1,VLOOKUP('MTM - Calculation (London)'!B16,'15VENT'!$A$2:$BM$16,62,FALSE),IF($M$5='15VENT'!$BK$1,VLOOKUP('MTM - Calculation (London)'!B16,'15VENT'!$A$2:$BM$16,63,FALSE),IF($M$5='15VENT'!$BL$1,VLOOKUP('MTM - Calculation (London)'!B16,'15VENT'!$A$2:$BM$16,64,FALSE),IF($M$5='15VENT'!$BM$1,VLOOKUP('MTM - Calculation (London)'!B16,'15VENT'!$A$2:$BM$16,65,FALSE),))))))))))))))))))))))))))))))))))))))))))))))))))))))))))))))))</f>
        <v>-0.375</v>
      </c>
      <c r="S16" s="266">
        <f t="shared" si="2"/>
        <v>0</v>
      </c>
      <c r="T16" s="274"/>
      <c r="U16" s="268" t="s">
        <v>96</v>
      </c>
      <c r="V16" s="288" t="str">
        <f>IF(OR(Sheet1!C82="",Sheet1!C82=" "),"",Sheet1!C82)</f>
        <v/>
      </c>
      <c r="W16" s="246"/>
      <c r="X16" s="259"/>
      <c r="Y16" s="260" t="str">
        <f>'US MTM - Calculation (Regular)'!Y16</f>
        <v>15PLCROT</v>
      </c>
      <c r="Z16" s="290"/>
      <c r="AA16" s="290"/>
      <c r="AB16" s="290"/>
      <c r="AC16" s="290"/>
      <c r="AD16" s="290"/>
      <c r="AE16" s="290"/>
      <c r="AF16" s="290"/>
      <c r="AG16" s="290"/>
      <c r="AH16" s="291">
        <f>Sheet1!E149</f>
        <v>0</v>
      </c>
      <c r="AI16" s="275"/>
      <c r="AJ16" s="289" t="s">
        <v>304</v>
      </c>
      <c r="AK16" s="288" t="str">
        <f>IF(OR(Sheet1!C169="",Sheet1!C169=" "),"",Sheet1!C169)</f>
        <v/>
      </c>
      <c r="AL16" s="248"/>
      <c r="AM16" s="282"/>
      <c r="AN16" s="282"/>
      <c r="AO16" s="228"/>
      <c r="AP16" s="508"/>
      <c r="AQ16" s="234"/>
      <c r="AR16" s="234"/>
      <c r="AS16" s="234"/>
      <c r="AT16" s="234"/>
      <c r="AU16" s="234"/>
      <c r="AV16" s="234"/>
      <c r="AW16" s="275"/>
      <c r="AX16" s="402"/>
      <c r="AY16" s="402"/>
      <c r="AZ16" s="394"/>
      <c r="BA16" s="394"/>
      <c r="BB16" s="394"/>
      <c r="BC16" s="394"/>
      <c r="BD16" s="394"/>
      <c r="BE16" s="394"/>
      <c r="BF16" s="394"/>
      <c r="BG16" s="394"/>
      <c r="BH16" s="394"/>
      <c r="BI16" s="394"/>
      <c r="BJ16" s="394"/>
      <c r="BK16" s="394"/>
      <c r="BL16" s="394"/>
      <c r="BM16" s="394"/>
      <c r="BN16" s="394"/>
      <c r="BO16" s="394"/>
      <c r="BP16" s="394"/>
      <c r="BQ16" s="394"/>
      <c r="BR16" s="394"/>
      <c r="BS16" s="394"/>
    </row>
    <row r="17" spans="1:256" ht="42" customHeight="1" thickBot="1" x14ac:dyDescent="0.55000000000000004">
      <c r="A17" s="259"/>
      <c r="B17" s="260" t="str">
        <f>'US MTM - Calculation (Regular)'!B17</f>
        <v>16PLUSAH3</v>
      </c>
      <c r="C17" s="261"/>
      <c r="D17" s="298"/>
      <c r="E17" s="298"/>
      <c r="F17" s="299"/>
      <c r="G17" s="299"/>
      <c r="H17" s="299"/>
      <c r="I17" s="299"/>
      <c r="J17" s="299"/>
      <c r="K17" s="300"/>
      <c r="L17" s="301"/>
      <c r="M17" s="302"/>
      <c r="N17" s="303"/>
      <c r="O17" s="303"/>
      <c r="P17" s="303"/>
      <c r="Q17" s="303"/>
      <c r="R17" s="303"/>
      <c r="S17" s="291">
        <f>IF(OR(Sheet1!C38="",Sheet1!C38=" "),0,Sheet1!C38)</f>
        <v>0</v>
      </c>
      <c r="T17" s="274"/>
      <c r="U17" s="284" t="s">
        <v>97</v>
      </c>
      <c r="V17" s="403"/>
      <c r="W17" s="228"/>
      <c r="X17" s="259"/>
      <c r="Y17" s="260" t="str">
        <f>'US MTM - Calculation (Regular)'!Y17</f>
        <v>16RISEBK</v>
      </c>
      <c r="Z17" s="290"/>
      <c r="AA17" s="290"/>
      <c r="AB17" s="290"/>
      <c r="AC17" s="290"/>
      <c r="AD17" s="290"/>
      <c r="AE17" s="290"/>
      <c r="AF17" s="290"/>
      <c r="AG17" s="290"/>
      <c r="AH17" s="291">
        <f>IF(Sheet1!C331="",IF(OR(Sheet1!C150="",Sheet1!C150=" "),0,Sheet1!C150),CONCATENATE("-",Sheet1!C331))</f>
        <v>0</v>
      </c>
      <c r="AI17" s="275"/>
      <c r="AJ17" s="289" t="s">
        <v>305</v>
      </c>
      <c r="AK17" s="288" t="str">
        <f>IF(OR(Sheet1!C170="",Sheet1!C170=" "),"",Sheet1!C170)</f>
        <v/>
      </c>
      <c r="AL17" s="248"/>
      <c r="AM17" s="282"/>
      <c r="AN17" s="282"/>
      <c r="AO17" s="228"/>
      <c r="AP17" s="305"/>
      <c r="AQ17" s="234"/>
      <c r="AR17" s="234"/>
      <c r="AS17" s="234"/>
      <c r="AT17" s="234"/>
      <c r="AU17" s="234"/>
      <c r="AV17" s="234"/>
      <c r="AW17" s="275"/>
      <c r="AX17" s="402"/>
      <c r="AY17" s="402"/>
      <c r="AZ17" s="394"/>
      <c r="BA17" s="394"/>
      <c r="BB17" s="394"/>
      <c r="BC17" s="394"/>
      <c r="BD17" s="394"/>
      <c r="BE17" s="394"/>
      <c r="BF17" s="394"/>
      <c r="BG17" s="394"/>
      <c r="BH17" s="394"/>
      <c r="BI17" s="394"/>
      <c r="BJ17" s="394"/>
      <c r="BK17" s="394"/>
      <c r="BL17" s="394"/>
      <c r="BM17" s="394"/>
      <c r="BN17" s="394"/>
      <c r="BO17" s="394"/>
      <c r="BP17" s="394"/>
      <c r="BQ17" s="394"/>
      <c r="BR17" s="394"/>
      <c r="BS17" s="394"/>
      <c r="BT17" s="404"/>
      <c r="BU17" s="404"/>
      <c r="BV17" s="404"/>
      <c r="BW17" s="404"/>
      <c r="BX17" s="404"/>
      <c r="BY17" s="404"/>
      <c r="BZ17" s="404"/>
      <c r="CA17" s="404"/>
      <c r="CB17" s="404"/>
      <c r="CC17" s="404"/>
      <c r="CD17" s="404"/>
      <c r="CE17" s="404"/>
      <c r="CF17" s="404"/>
      <c r="CG17" s="404"/>
      <c r="CH17" s="404"/>
      <c r="CI17" s="404"/>
      <c r="CJ17" s="404"/>
      <c r="CK17" s="404"/>
      <c r="CL17" s="404"/>
      <c r="CM17" s="404"/>
      <c r="CN17" s="404"/>
      <c r="CO17" s="404"/>
      <c r="CP17" s="404"/>
      <c r="CQ17" s="404"/>
      <c r="CR17" s="404"/>
      <c r="CS17" s="404"/>
      <c r="CT17" s="404"/>
      <c r="CU17" s="404"/>
      <c r="CV17" s="404"/>
      <c r="CW17" s="404"/>
      <c r="CX17" s="404"/>
      <c r="CY17" s="404"/>
      <c r="CZ17" s="404"/>
      <c r="DA17" s="404"/>
      <c r="DB17" s="404"/>
      <c r="DC17" s="404"/>
      <c r="DD17" s="404"/>
      <c r="DE17" s="404"/>
      <c r="DF17" s="404"/>
      <c r="DG17" s="404"/>
      <c r="DH17" s="404"/>
      <c r="DI17" s="404"/>
      <c r="DJ17" s="404"/>
      <c r="DK17" s="404"/>
      <c r="DL17" s="404"/>
      <c r="DM17" s="404"/>
      <c r="DN17" s="404"/>
      <c r="DO17" s="404"/>
      <c r="DP17" s="404"/>
      <c r="DQ17" s="404"/>
      <c r="DR17" s="404"/>
      <c r="DS17" s="404"/>
      <c r="DT17" s="404"/>
      <c r="DU17" s="404"/>
      <c r="DV17" s="404"/>
      <c r="DW17" s="404"/>
      <c r="DX17" s="404"/>
      <c r="DY17" s="404"/>
      <c r="DZ17" s="404"/>
      <c r="EA17" s="404"/>
      <c r="EB17" s="404"/>
      <c r="EC17" s="404"/>
      <c r="ED17" s="404"/>
      <c r="EE17" s="404"/>
      <c r="EF17" s="404"/>
      <c r="EG17" s="404"/>
      <c r="EH17" s="404"/>
      <c r="EI17" s="404"/>
      <c r="EJ17" s="404"/>
      <c r="EK17" s="404"/>
      <c r="EL17" s="404"/>
      <c r="EM17" s="404"/>
      <c r="EN17" s="404"/>
      <c r="EO17" s="404"/>
      <c r="EP17" s="404"/>
      <c r="EQ17" s="404"/>
      <c r="ER17" s="404"/>
      <c r="ES17" s="404"/>
      <c r="ET17" s="404"/>
      <c r="EU17" s="404"/>
      <c r="EV17" s="404"/>
      <c r="EW17" s="404"/>
      <c r="EX17" s="404"/>
      <c r="EY17" s="404"/>
      <c r="EZ17" s="404"/>
      <c r="FA17" s="404"/>
      <c r="FB17" s="404"/>
      <c r="FC17" s="404"/>
      <c r="FD17" s="404"/>
      <c r="FE17" s="404"/>
      <c r="FF17" s="404"/>
      <c r="FG17" s="404"/>
      <c r="FH17" s="404"/>
      <c r="FI17" s="404"/>
      <c r="FJ17" s="404"/>
      <c r="FK17" s="404"/>
      <c r="FL17" s="404"/>
      <c r="FM17" s="404"/>
      <c r="FN17" s="404"/>
      <c r="FO17" s="404"/>
      <c r="FP17" s="404"/>
      <c r="FQ17" s="404"/>
      <c r="FR17" s="404"/>
      <c r="FS17" s="404"/>
      <c r="FT17" s="404"/>
      <c r="FU17" s="404"/>
      <c r="FV17" s="404"/>
      <c r="FW17" s="404"/>
      <c r="FX17" s="404"/>
      <c r="FY17" s="404"/>
      <c r="FZ17" s="404"/>
      <c r="GA17" s="404"/>
      <c r="GB17" s="404"/>
      <c r="GC17" s="404"/>
      <c r="GD17" s="404"/>
      <c r="GE17" s="404"/>
      <c r="GF17" s="404"/>
      <c r="GG17" s="404"/>
      <c r="GH17" s="404"/>
      <c r="GI17" s="404"/>
      <c r="GJ17" s="404"/>
      <c r="GK17" s="404"/>
      <c r="GL17" s="404"/>
      <c r="GM17" s="404"/>
      <c r="GN17" s="404"/>
      <c r="GO17" s="404"/>
      <c r="GP17" s="404"/>
      <c r="GQ17" s="404"/>
      <c r="GR17" s="404"/>
      <c r="GS17" s="404"/>
      <c r="GT17" s="404"/>
      <c r="GU17" s="404"/>
      <c r="GV17" s="404"/>
      <c r="GW17" s="404"/>
      <c r="GX17" s="404"/>
      <c r="GY17" s="404"/>
      <c r="GZ17" s="404"/>
      <c r="HA17" s="404"/>
      <c r="HB17" s="404"/>
      <c r="HC17" s="404"/>
      <c r="HD17" s="404"/>
      <c r="HE17" s="404"/>
      <c r="HF17" s="404"/>
      <c r="HG17" s="404"/>
      <c r="HH17" s="404"/>
      <c r="HI17" s="404"/>
      <c r="HJ17" s="404"/>
      <c r="HK17" s="404"/>
      <c r="HL17" s="404"/>
      <c r="HM17" s="404"/>
      <c r="HN17" s="404"/>
      <c r="HO17" s="404"/>
      <c r="HP17" s="404"/>
      <c r="HQ17" s="404"/>
      <c r="HR17" s="404"/>
      <c r="HS17" s="404"/>
      <c r="HT17" s="404"/>
      <c r="HU17" s="404"/>
      <c r="HV17" s="404"/>
      <c r="HW17" s="404"/>
      <c r="HX17" s="404"/>
      <c r="HY17" s="404"/>
      <c r="HZ17" s="404"/>
      <c r="IA17" s="404"/>
      <c r="IB17" s="404"/>
      <c r="IC17" s="404"/>
      <c r="ID17" s="404"/>
      <c r="IE17" s="404"/>
      <c r="IF17" s="404"/>
      <c r="IG17" s="404"/>
      <c r="IH17" s="404"/>
      <c r="II17" s="404"/>
      <c r="IJ17" s="404"/>
      <c r="IK17" s="404"/>
      <c r="IL17" s="404"/>
      <c r="IM17" s="404"/>
      <c r="IN17" s="404"/>
      <c r="IO17" s="404"/>
      <c r="IP17" s="404"/>
      <c r="IQ17" s="404"/>
      <c r="IR17" s="404"/>
      <c r="IS17" s="404"/>
      <c r="IT17" s="404"/>
      <c r="IU17" s="404"/>
      <c r="IV17" s="404"/>
    </row>
    <row r="18" spans="1:256" s="406" customFormat="1" ht="53.25" customHeight="1" thickBot="1" x14ac:dyDescent="0.3">
      <c r="A18" s="259"/>
      <c r="B18" s="260" t="str">
        <f>'US MTM - Calculation (Regular)'!B18</f>
        <v xml:space="preserve">17ERECT </v>
      </c>
      <c r="C18" s="261"/>
      <c r="D18" s="298"/>
      <c r="E18" s="298"/>
      <c r="F18" s="299"/>
      <c r="G18" s="299"/>
      <c r="H18" s="299"/>
      <c r="I18" s="299"/>
      <c r="J18" s="299"/>
      <c r="K18" s="300"/>
      <c r="L18" s="301"/>
      <c r="M18" s="302"/>
      <c r="N18" s="303"/>
      <c r="O18" s="303"/>
      <c r="P18" s="303"/>
      <c r="Q18" s="303"/>
      <c r="R18" s="303"/>
      <c r="S18" s="291">
        <f>IF(OR(Sheet1!C39="",Sheet1!C39=" "),0,Sheet1!C39)</f>
        <v>0</v>
      </c>
      <c r="T18" s="274"/>
      <c r="U18" s="249" t="s">
        <v>98</v>
      </c>
      <c r="V18" s="288" t="str">
        <f>IF(OR(Sheet1!E84="",Sheet1!E84=" "),"",Sheet1!E84)</f>
        <v/>
      </c>
      <c r="W18" s="228"/>
      <c r="X18" s="259"/>
      <c r="Y18" s="260" t="str">
        <f>'US MTM - Calculation (Regular)'!Y18</f>
        <v>17DEP1PLE</v>
      </c>
      <c r="Z18" s="306">
        <v>1.125</v>
      </c>
      <c r="AA18" s="290"/>
      <c r="AB18" s="290"/>
      <c r="AC18" s="290"/>
      <c r="AD18" s="290"/>
      <c r="AE18" s="290"/>
      <c r="AF18" s="290"/>
      <c r="AG18" s="242" t="str">
        <f>IF(OR(Sheet1!C151="",Sheet1!C151=" "),"",Sheet1!C151)</f>
        <v/>
      </c>
      <c r="AH18" s="307" t="str">
        <f>IF($AG$18="","",$AG$18-$Z$18)</f>
        <v/>
      </c>
      <c r="AI18" s="275"/>
      <c r="AJ18" s="289" t="s">
        <v>306</v>
      </c>
      <c r="AK18" s="288" t="str">
        <f>IF(OR(Sheet1!C171="",Sheet1!C171=" "),"",Sheet1!C171)</f>
        <v/>
      </c>
      <c r="AL18" s="248"/>
      <c r="AM18" s="282"/>
      <c r="AN18" s="282"/>
      <c r="AO18" s="228"/>
      <c r="AP18" s="405" t="str">
        <f>U5</f>
        <v>BUFFER PLAID -S95</v>
      </c>
      <c r="AQ18" s="234"/>
      <c r="AR18" s="234"/>
      <c r="AS18" s="234"/>
      <c r="AT18" s="234"/>
      <c r="AU18" s="234"/>
      <c r="AV18" s="234"/>
      <c r="AW18" s="275"/>
      <c r="AX18" s="402"/>
      <c r="AY18" s="402"/>
      <c r="AZ18" s="394"/>
      <c r="BA18" s="394"/>
      <c r="BB18" s="394"/>
      <c r="BC18" s="394"/>
      <c r="BD18" s="394"/>
      <c r="BE18" s="394"/>
      <c r="BF18" s="394"/>
      <c r="BG18" s="394"/>
      <c r="BH18" s="394"/>
      <c r="BI18" s="394"/>
      <c r="BJ18" s="394"/>
      <c r="BK18" s="394"/>
      <c r="BL18" s="394"/>
      <c r="BM18" s="394"/>
      <c r="BN18" s="394"/>
      <c r="BO18" s="394"/>
      <c r="BP18" s="394"/>
      <c r="BQ18" s="394"/>
      <c r="BR18" s="394"/>
      <c r="BS18" s="394"/>
      <c r="BT18" s="404"/>
      <c r="BU18" s="404"/>
      <c r="BV18" s="404"/>
      <c r="BW18" s="404"/>
      <c r="BX18" s="404"/>
      <c r="BY18" s="404"/>
      <c r="BZ18" s="404"/>
      <c r="CA18" s="404"/>
      <c r="CB18" s="404"/>
      <c r="CC18" s="404"/>
      <c r="CD18" s="404"/>
      <c r="CE18" s="404"/>
      <c r="CF18" s="404"/>
      <c r="CG18" s="404"/>
      <c r="CH18" s="404"/>
      <c r="CI18" s="404"/>
      <c r="CJ18" s="404"/>
      <c r="CK18" s="404"/>
      <c r="CL18" s="404"/>
      <c r="CM18" s="404"/>
      <c r="CN18" s="404"/>
      <c r="CO18" s="404"/>
      <c r="CP18" s="404"/>
      <c r="CQ18" s="404"/>
      <c r="CR18" s="404"/>
      <c r="CS18" s="404"/>
      <c r="CT18" s="404"/>
      <c r="CU18" s="404"/>
      <c r="CV18" s="404"/>
      <c r="CW18" s="404"/>
      <c r="CX18" s="404"/>
      <c r="CY18" s="404"/>
      <c r="CZ18" s="404"/>
      <c r="DA18" s="404"/>
      <c r="DB18" s="404"/>
      <c r="DC18" s="404"/>
      <c r="DD18" s="404"/>
      <c r="DE18" s="404"/>
      <c r="DF18" s="404"/>
      <c r="DG18" s="404"/>
      <c r="DH18" s="404"/>
      <c r="DI18" s="404"/>
      <c r="DJ18" s="404"/>
      <c r="DK18" s="404"/>
      <c r="DL18" s="404"/>
      <c r="DM18" s="404"/>
      <c r="DN18" s="404"/>
      <c r="DO18" s="404"/>
      <c r="DP18" s="404"/>
      <c r="DQ18" s="404"/>
      <c r="DR18" s="404"/>
      <c r="DS18" s="404"/>
      <c r="DT18" s="404"/>
      <c r="DU18" s="404"/>
      <c r="DV18" s="404"/>
      <c r="DW18" s="404"/>
      <c r="DX18" s="404"/>
      <c r="DY18" s="404"/>
      <c r="DZ18" s="404"/>
      <c r="EA18" s="404"/>
      <c r="EB18" s="404"/>
      <c r="EC18" s="404"/>
      <c r="ED18" s="404"/>
      <c r="EE18" s="404"/>
      <c r="EF18" s="404"/>
      <c r="EG18" s="404"/>
      <c r="EH18" s="404"/>
      <c r="EI18" s="404"/>
      <c r="EJ18" s="404"/>
      <c r="EK18" s="404"/>
      <c r="EL18" s="404"/>
      <c r="EM18" s="404"/>
      <c r="EN18" s="404"/>
      <c r="EO18" s="404"/>
      <c r="EP18" s="404"/>
      <c r="EQ18" s="404"/>
      <c r="ER18" s="404"/>
      <c r="ES18" s="404"/>
      <c r="ET18" s="404"/>
      <c r="EU18" s="404"/>
      <c r="EV18" s="404"/>
      <c r="EW18" s="404"/>
      <c r="EX18" s="404"/>
      <c r="EY18" s="404"/>
      <c r="EZ18" s="404"/>
      <c r="FA18" s="404"/>
      <c r="FB18" s="404"/>
      <c r="FC18" s="404"/>
      <c r="FD18" s="404"/>
      <c r="FE18" s="404"/>
      <c r="FF18" s="404"/>
      <c r="FG18" s="404"/>
      <c r="FH18" s="404"/>
      <c r="FI18" s="404"/>
      <c r="FJ18" s="404"/>
      <c r="FK18" s="404"/>
      <c r="FL18" s="404"/>
      <c r="FM18" s="404"/>
      <c r="FN18" s="404"/>
      <c r="FO18" s="404"/>
      <c r="FP18" s="404"/>
      <c r="FQ18" s="404"/>
      <c r="FR18" s="404"/>
      <c r="FS18" s="404"/>
      <c r="FT18" s="404"/>
      <c r="FU18" s="404"/>
      <c r="FV18" s="404"/>
      <c r="FW18" s="404"/>
      <c r="FX18" s="404"/>
      <c r="FY18" s="404"/>
      <c r="FZ18" s="404"/>
      <c r="GA18" s="404"/>
      <c r="GB18" s="404"/>
      <c r="GC18" s="404"/>
      <c r="GD18" s="404"/>
      <c r="GE18" s="404"/>
      <c r="GF18" s="404"/>
      <c r="GG18" s="404"/>
      <c r="GH18" s="404"/>
      <c r="GI18" s="404"/>
      <c r="GJ18" s="404"/>
      <c r="GK18" s="404"/>
      <c r="GL18" s="404"/>
      <c r="GM18" s="404"/>
      <c r="GN18" s="404"/>
      <c r="GO18" s="404"/>
      <c r="GP18" s="404"/>
      <c r="GQ18" s="404"/>
      <c r="GR18" s="404"/>
      <c r="GS18" s="404"/>
      <c r="GT18" s="404"/>
      <c r="GU18" s="404"/>
      <c r="GV18" s="404"/>
      <c r="GW18" s="404"/>
      <c r="GX18" s="404"/>
      <c r="GY18" s="404"/>
      <c r="GZ18" s="404"/>
      <c r="HA18" s="404"/>
      <c r="HB18" s="404"/>
      <c r="HC18" s="404"/>
      <c r="HD18" s="404"/>
      <c r="HE18" s="404"/>
      <c r="HF18" s="404"/>
      <c r="HG18" s="404"/>
      <c r="HH18" s="404"/>
      <c r="HI18" s="404"/>
      <c r="HJ18" s="404"/>
      <c r="HK18" s="404"/>
      <c r="HL18" s="404"/>
      <c r="HM18" s="404"/>
      <c r="HN18" s="404"/>
      <c r="HO18" s="404"/>
      <c r="HP18" s="404"/>
      <c r="HQ18" s="404"/>
      <c r="HR18" s="404"/>
      <c r="HS18" s="404"/>
      <c r="HT18" s="404"/>
      <c r="HU18" s="404"/>
      <c r="HV18" s="404"/>
      <c r="HW18" s="404"/>
      <c r="HX18" s="404"/>
      <c r="HY18" s="404"/>
      <c r="HZ18" s="404"/>
      <c r="IA18" s="404"/>
      <c r="IB18" s="404"/>
      <c r="IC18" s="404"/>
      <c r="ID18" s="404"/>
      <c r="IE18" s="404"/>
      <c r="IF18" s="404"/>
      <c r="IG18" s="404"/>
      <c r="IH18" s="404"/>
      <c r="II18" s="404"/>
      <c r="IJ18" s="404"/>
      <c r="IK18" s="404"/>
      <c r="IL18" s="404"/>
      <c r="IM18" s="404"/>
      <c r="IN18" s="404"/>
      <c r="IO18" s="404"/>
      <c r="IP18" s="404"/>
      <c r="IQ18" s="404"/>
      <c r="IR18" s="404"/>
      <c r="IS18" s="404"/>
      <c r="IT18" s="404"/>
      <c r="IU18" s="404"/>
      <c r="IV18" s="404"/>
    </row>
    <row r="19" spans="1:256" s="406" customFormat="1" ht="42" customHeight="1" thickBot="1" x14ac:dyDescent="0.3">
      <c r="A19" s="259"/>
      <c r="B19" s="260" t="str">
        <f>'US MTM - Calculation (Regular)'!B19</f>
        <v>18FULLCHES</v>
      </c>
      <c r="C19" s="261"/>
      <c r="D19" s="298"/>
      <c r="E19" s="298"/>
      <c r="F19" s="299"/>
      <c r="G19" s="299"/>
      <c r="H19" s="299"/>
      <c r="I19" s="299"/>
      <c r="J19" s="299"/>
      <c r="K19" s="300"/>
      <c r="L19" s="301"/>
      <c r="M19" s="302"/>
      <c r="N19" s="303"/>
      <c r="O19" s="303"/>
      <c r="P19" s="303"/>
      <c r="Q19" s="303"/>
      <c r="R19" s="303"/>
      <c r="S19" s="291" t="str">
        <f>IF(OR(Sheet1!C40="",Sheet1!C40=" "),0,Sheet1!C40)</f>
        <v xml:space="preserve"> 3/4</v>
      </c>
      <c r="T19" s="274"/>
      <c r="U19" s="268" t="s">
        <v>99</v>
      </c>
      <c r="V19" s="288" t="str">
        <f>IF(OR(Sheet1!C85="",Sheet1!C85=" "),"",Sheet1!C85)</f>
        <v>1L</v>
      </c>
      <c r="W19" s="228"/>
      <c r="X19" s="259"/>
      <c r="Y19" s="260" t="str">
        <f>'US MTM - Calculation (Regular)'!Y19</f>
        <v>18DEP2PLE</v>
      </c>
      <c r="Z19" s="306">
        <v>0.625</v>
      </c>
      <c r="AA19" s="290"/>
      <c r="AB19" s="290"/>
      <c r="AC19" s="290"/>
      <c r="AD19" s="290"/>
      <c r="AE19" s="290"/>
      <c r="AF19" s="290"/>
      <c r="AG19" s="242" t="str">
        <f>IF(OR(Sheet1!C152="",Sheet1!C152=" "),"",Sheet1!C152)</f>
        <v/>
      </c>
      <c r="AH19" s="307" t="str">
        <f>IF($AG$19="","",$AG$19-$Z$19)</f>
        <v/>
      </c>
      <c r="AI19" s="275"/>
      <c r="AJ19" s="289" t="s">
        <v>307</v>
      </c>
      <c r="AK19" s="288" t="str">
        <f>IF(OR(Sheet1!C172="",Sheet1!C172=" "),"",Sheet1!C172)</f>
        <v/>
      </c>
      <c r="AL19" s="248"/>
      <c r="AM19" s="282"/>
      <c r="AN19" s="282"/>
      <c r="AO19" s="228"/>
      <c r="AP19" s="305"/>
      <c r="AQ19" s="234"/>
      <c r="AR19" s="234"/>
      <c r="AS19" s="234"/>
      <c r="AT19" s="234"/>
      <c r="AU19" s="234"/>
      <c r="AV19" s="234"/>
      <c r="AW19" s="275"/>
      <c r="AX19" s="402"/>
      <c r="AY19" s="402"/>
      <c r="AZ19" s="394"/>
      <c r="BA19" s="394"/>
      <c r="BB19" s="394"/>
      <c r="BC19" s="394"/>
      <c r="BD19" s="394"/>
      <c r="BE19" s="394"/>
      <c r="BF19" s="394"/>
      <c r="BG19" s="394"/>
      <c r="BH19" s="394"/>
      <c r="BI19" s="394"/>
      <c r="BJ19" s="394"/>
      <c r="BK19" s="394"/>
      <c r="BL19" s="394"/>
      <c r="BM19" s="394"/>
      <c r="BN19" s="394"/>
      <c r="BO19" s="394"/>
      <c r="BP19" s="394"/>
      <c r="BQ19" s="394"/>
      <c r="BR19" s="394"/>
      <c r="BS19" s="394"/>
      <c r="BT19" s="404"/>
      <c r="BU19" s="404"/>
      <c r="BV19" s="404"/>
      <c r="BW19" s="404"/>
      <c r="BX19" s="404"/>
      <c r="BY19" s="404"/>
      <c r="BZ19" s="404"/>
      <c r="CA19" s="404"/>
      <c r="CB19" s="404"/>
      <c r="CC19" s="404"/>
      <c r="CD19" s="404"/>
      <c r="CE19" s="404"/>
      <c r="CF19" s="404"/>
      <c r="CG19" s="404"/>
      <c r="CH19" s="404"/>
      <c r="CI19" s="404"/>
      <c r="CJ19" s="404"/>
      <c r="CK19" s="404"/>
      <c r="CL19" s="404"/>
      <c r="CM19" s="404"/>
      <c r="CN19" s="404"/>
      <c r="CO19" s="404"/>
      <c r="CP19" s="404"/>
      <c r="CQ19" s="404"/>
      <c r="CR19" s="404"/>
      <c r="CS19" s="404"/>
      <c r="CT19" s="404"/>
      <c r="CU19" s="404"/>
      <c r="CV19" s="404"/>
      <c r="CW19" s="404"/>
      <c r="CX19" s="404"/>
      <c r="CY19" s="404"/>
      <c r="CZ19" s="404"/>
      <c r="DA19" s="404"/>
      <c r="DB19" s="404"/>
      <c r="DC19" s="404"/>
      <c r="DD19" s="404"/>
      <c r="DE19" s="404"/>
      <c r="DF19" s="404"/>
      <c r="DG19" s="404"/>
      <c r="DH19" s="404"/>
      <c r="DI19" s="404"/>
      <c r="DJ19" s="404"/>
      <c r="DK19" s="404"/>
      <c r="DL19" s="404"/>
      <c r="DM19" s="404"/>
      <c r="DN19" s="404"/>
      <c r="DO19" s="404"/>
      <c r="DP19" s="404"/>
      <c r="DQ19" s="404"/>
      <c r="DR19" s="404"/>
      <c r="DS19" s="404"/>
      <c r="DT19" s="404"/>
      <c r="DU19" s="404"/>
      <c r="DV19" s="404"/>
      <c r="DW19" s="404"/>
      <c r="DX19" s="404"/>
      <c r="DY19" s="404"/>
      <c r="DZ19" s="404"/>
      <c r="EA19" s="404"/>
      <c r="EB19" s="404"/>
      <c r="EC19" s="404"/>
      <c r="ED19" s="404"/>
      <c r="EE19" s="404"/>
      <c r="EF19" s="404"/>
      <c r="EG19" s="404"/>
      <c r="EH19" s="404"/>
      <c r="EI19" s="404"/>
      <c r="EJ19" s="404"/>
      <c r="EK19" s="404"/>
      <c r="EL19" s="404"/>
      <c r="EM19" s="404"/>
      <c r="EN19" s="404"/>
      <c r="EO19" s="404"/>
      <c r="EP19" s="404"/>
      <c r="EQ19" s="404"/>
      <c r="ER19" s="404"/>
      <c r="ES19" s="404"/>
      <c r="ET19" s="404"/>
      <c r="EU19" s="404"/>
      <c r="EV19" s="404"/>
      <c r="EW19" s="404"/>
      <c r="EX19" s="404"/>
      <c r="EY19" s="404"/>
      <c r="EZ19" s="404"/>
      <c r="FA19" s="404"/>
      <c r="FB19" s="404"/>
      <c r="FC19" s="404"/>
      <c r="FD19" s="404"/>
      <c r="FE19" s="404"/>
      <c r="FF19" s="404"/>
      <c r="FG19" s="404"/>
      <c r="FH19" s="404"/>
      <c r="FI19" s="404"/>
      <c r="FJ19" s="404"/>
      <c r="FK19" s="404"/>
      <c r="FL19" s="404"/>
      <c r="FM19" s="404"/>
      <c r="FN19" s="404"/>
      <c r="FO19" s="404"/>
      <c r="FP19" s="404"/>
      <c r="FQ19" s="404"/>
      <c r="FR19" s="404"/>
      <c r="FS19" s="404"/>
      <c r="FT19" s="404"/>
      <c r="FU19" s="404"/>
      <c r="FV19" s="404"/>
      <c r="FW19" s="404"/>
      <c r="FX19" s="404"/>
      <c r="FY19" s="404"/>
      <c r="FZ19" s="404"/>
      <c r="GA19" s="404"/>
      <c r="GB19" s="404"/>
      <c r="GC19" s="404"/>
      <c r="GD19" s="404"/>
      <c r="GE19" s="404"/>
      <c r="GF19" s="404"/>
      <c r="GG19" s="404"/>
      <c r="GH19" s="404"/>
      <c r="GI19" s="404"/>
      <c r="GJ19" s="404"/>
      <c r="GK19" s="404"/>
      <c r="GL19" s="404"/>
      <c r="GM19" s="404"/>
      <c r="GN19" s="404"/>
      <c r="GO19" s="404"/>
      <c r="GP19" s="404"/>
      <c r="GQ19" s="404"/>
      <c r="GR19" s="404"/>
      <c r="GS19" s="404"/>
      <c r="GT19" s="404"/>
      <c r="GU19" s="404"/>
      <c r="GV19" s="404"/>
      <c r="GW19" s="404"/>
      <c r="GX19" s="404"/>
      <c r="GY19" s="404"/>
      <c r="GZ19" s="404"/>
      <c r="HA19" s="404"/>
      <c r="HB19" s="404"/>
      <c r="HC19" s="404"/>
      <c r="HD19" s="404"/>
      <c r="HE19" s="404"/>
      <c r="HF19" s="404"/>
      <c r="HG19" s="404"/>
      <c r="HH19" s="404"/>
      <c r="HI19" s="404"/>
      <c r="HJ19" s="404"/>
      <c r="HK19" s="404"/>
      <c r="HL19" s="404"/>
      <c r="HM19" s="404"/>
      <c r="HN19" s="404"/>
      <c r="HO19" s="404"/>
      <c r="HP19" s="404"/>
      <c r="HQ19" s="404"/>
      <c r="HR19" s="404"/>
      <c r="HS19" s="404"/>
      <c r="HT19" s="404"/>
      <c r="HU19" s="404"/>
      <c r="HV19" s="404"/>
      <c r="HW19" s="404"/>
      <c r="HX19" s="404"/>
      <c r="HY19" s="404"/>
      <c r="HZ19" s="404"/>
      <c r="IA19" s="404"/>
      <c r="IB19" s="404"/>
      <c r="IC19" s="404"/>
      <c r="ID19" s="404"/>
      <c r="IE19" s="404"/>
      <c r="IF19" s="404"/>
      <c r="IG19" s="404"/>
      <c r="IH19" s="404"/>
      <c r="II19" s="404"/>
      <c r="IJ19" s="404"/>
      <c r="IK19" s="404"/>
      <c r="IL19" s="404"/>
      <c r="IM19" s="404"/>
      <c r="IN19" s="404"/>
      <c r="IO19" s="404"/>
      <c r="IP19" s="404"/>
      <c r="IQ19" s="404"/>
      <c r="IR19" s="404"/>
      <c r="IS19" s="404"/>
      <c r="IT19" s="404"/>
      <c r="IU19" s="404"/>
      <c r="IV19" s="404"/>
    </row>
    <row r="20" spans="1:256" s="406" customFormat="1" ht="42" customHeight="1" x14ac:dyDescent="0.25">
      <c r="A20" s="259"/>
      <c r="B20" s="260" t="str">
        <f>'US MTM - Calculation (Regular)'!B20</f>
        <v>19HEADF</v>
      </c>
      <c r="C20" s="261"/>
      <c r="D20" s="298"/>
      <c r="E20" s="298"/>
      <c r="F20" s="299"/>
      <c r="G20" s="299"/>
      <c r="H20" s="299"/>
      <c r="I20" s="299"/>
      <c r="J20" s="299"/>
      <c r="K20" s="300"/>
      <c r="L20" s="301"/>
      <c r="M20" s="302"/>
      <c r="N20" s="303"/>
      <c r="O20" s="303"/>
      <c r="P20" s="303"/>
      <c r="Q20" s="303"/>
      <c r="R20" s="303"/>
      <c r="S20" s="291">
        <f>IF(OR(Sheet1!C41="",Sheet1!C41=" "),0,IF(Sheet1!C41&gt;1,1,Sheet1!C41))</f>
        <v>0</v>
      </c>
      <c r="T20" s="274"/>
      <c r="U20" s="268" t="s">
        <v>100</v>
      </c>
      <c r="V20" s="288" t="str">
        <f>IF(OR(Sheet1!C86="",Sheet1!C86=" "),"",Sheet1!C86)</f>
        <v/>
      </c>
      <c r="W20" s="228"/>
      <c r="X20" s="259"/>
      <c r="Y20" s="260" t="str">
        <f>'US MTM - Calculation (Regular)'!Y20</f>
        <v>19BPKTD</v>
      </c>
      <c r="Z20" s="290"/>
      <c r="AA20" s="290"/>
      <c r="AB20" s="290"/>
      <c r="AC20" s="290"/>
      <c r="AD20" s="290"/>
      <c r="AE20" s="290"/>
      <c r="AF20" s="290"/>
      <c r="AG20" s="290"/>
      <c r="AH20" s="291" t="str">
        <f>IF(OR(Sheet1!C153="",Sheet1!C153=" "),"",Sheet1!C153)</f>
        <v/>
      </c>
      <c r="AI20" s="275"/>
      <c r="AJ20" s="289" t="s">
        <v>308</v>
      </c>
      <c r="AK20" s="288" t="str">
        <f>IF(OR(Sheet1!C173="",Sheet1!C173=" "),"",Sheet1!C173)</f>
        <v/>
      </c>
      <c r="AL20" s="248"/>
      <c r="AM20" s="282"/>
      <c r="AN20" s="282"/>
      <c r="AO20" s="228"/>
      <c r="AP20" s="509" t="str">
        <f>IF(Sheet1!E22="","",Sheet1!E22)</f>
        <v/>
      </c>
      <c r="AQ20" s="234"/>
      <c r="AR20" s="234"/>
      <c r="AS20" s="234"/>
      <c r="AT20" s="234"/>
      <c r="AU20" s="234"/>
      <c r="AV20" s="234"/>
      <c r="AW20" s="275"/>
      <c r="AX20" s="402"/>
      <c r="AY20" s="402"/>
      <c r="AZ20" s="394"/>
      <c r="BA20" s="394"/>
      <c r="BB20" s="394"/>
      <c r="BC20" s="394"/>
      <c r="BD20" s="394"/>
      <c r="BE20" s="394"/>
      <c r="BF20" s="394"/>
      <c r="BG20" s="394"/>
      <c r="BH20" s="394"/>
      <c r="BI20" s="394"/>
      <c r="BJ20" s="394"/>
      <c r="BK20" s="394"/>
      <c r="BL20" s="394"/>
      <c r="BM20" s="394"/>
      <c r="BN20" s="394"/>
      <c r="BO20" s="394"/>
      <c r="BP20" s="394"/>
      <c r="BQ20" s="394"/>
      <c r="BR20" s="394"/>
      <c r="BS20" s="394"/>
      <c r="BT20" s="404"/>
      <c r="BU20" s="404"/>
      <c r="BV20" s="404"/>
      <c r="BW20" s="404"/>
      <c r="BX20" s="404"/>
      <c r="BY20" s="404"/>
      <c r="BZ20" s="404"/>
      <c r="CA20" s="404"/>
      <c r="CB20" s="404"/>
      <c r="CC20" s="404"/>
      <c r="CD20" s="404"/>
      <c r="CE20" s="404"/>
      <c r="CF20" s="404"/>
      <c r="CG20" s="404"/>
      <c r="CH20" s="404"/>
      <c r="CI20" s="404"/>
      <c r="CJ20" s="404"/>
      <c r="CK20" s="404"/>
      <c r="CL20" s="404"/>
      <c r="CM20" s="404"/>
      <c r="CN20" s="404"/>
      <c r="CO20" s="404"/>
      <c r="CP20" s="404"/>
      <c r="CQ20" s="404"/>
      <c r="CR20" s="404"/>
      <c r="CS20" s="404"/>
      <c r="CT20" s="404"/>
      <c r="CU20" s="404"/>
      <c r="CV20" s="404"/>
      <c r="CW20" s="404"/>
      <c r="CX20" s="404"/>
      <c r="CY20" s="404"/>
      <c r="CZ20" s="404"/>
      <c r="DA20" s="404"/>
      <c r="DB20" s="404"/>
      <c r="DC20" s="404"/>
      <c r="DD20" s="404"/>
      <c r="DE20" s="404"/>
      <c r="DF20" s="404"/>
      <c r="DG20" s="404"/>
      <c r="DH20" s="404"/>
      <c r="DI20" s="404"/>
      <c r="DJ20" s="404"/>
      <c r="DK20" s="404"/>
      <c r="DL20" s="404"/>
      <c r="DM20" s="404"/>
      <c r="DN20" s="404"/>
      <c r="DO20" s="404"/>
      <c r="DP20" s="404"/>
      <c r="DQ20" s="404"/>
      <c r="DR20" s="404"/>
      <c r="DS20" s="404"/>
      <c r="DT20" s="404"/>
      <c r="DU20" s="404"/>
      <c r="DV20" s="404"/>
      <c r="DW20" s="404"/>
      <c r="DX20" s="404"/>
      <c r="DY20" s="404"/>
      <c r="DZ20" s="404"/>
      <c r="EA20" s="404"/>
      <c r="EB20" s="404"/>
      <c r="EC20" s="404"/>
      <c r="ED20" s="404"/>
      <c r="EE20" s="404"/>
      <c r="EF20" s="404"/>
      <c r="EG20" s="404"/>
      <c r="EH20" s="404"/>
      <c r="EI20" s="404"/>
      <c r="EJ20" s="404"/>
      <c r="EK20" s="404"/>
      <c r="EL20" s="404"/>
      <c r="EM20" s="404"/>
      <c r="EN20" s="404"/>
      <c r="EO20" s="404"/>
      <c r="EP20" s="404"/>
      <c r="EQ20" s="404"/>
      <c r="ER20" s="404"/>
      <c r="ES20" s="404"/>
      <c r="ET20" s="404"/>
      <c r="EU20" s="404"/>
      <c r="EV20" s="404"/>
      <c r="EW20" s="404"/>
      <c r="EX20" s="404"/>
      <c r="EY20" s="404"/>
      <c r="EZ20" s="404"/>
      <c r="FA20" s="404"/>
      <c r="FB20" s="404"/>
      <c r="FC20" s="404"/>
      <c r="FD20" s="404"/>
      <c r="FE20" s="404"/>
      <c r="FF20" s="404"/>
      <c r="FG20" s="404"/>
      <c r="FH20" s="404"/>
      <c r="FI20" s="404"/>
      <c r="FJ20" s="404"/>
      <c r="FK20" s="404"/>
      <c r="FL20" s="404"/>
      <c r="FM20" s="404"/>
      <c r="FN20" s="404"/>
      <c r="FO20" s="404"/>
      <c r="FP20" s="404"/>
      <c r="FQ20" s="404"/>
      <c r="FR20" s="404"/>
      <c r="FS20" s="404"/>
      <c r="FT20" s="404"/>
      <c r="FU20" s="404"/>
      <c r="FV20" s="404"/>
      <c r="FW20" s="404"/>
      <c r="FX20" s="404"/>
      <c r="FY20" s="404"/>
      <c r="FZ20" s="404"/>
      <c r="GA20" s="404"/>
      <c r="GB20" s="404"/>
      <c r="GC20" s="404"/>
      <c r="GD20" s="404"/>
      <c r="GE20" s="404"/>
      <c r="GF20" s="404"/>
      <c r="GG20" s="404"/>
      <c r="GH20" s="404"/>
      <c r="GI20" s="404"/>
      <c r="GJ20" s="404"/>
      <c r="GK20" s="404"/>
      <c r="GL20" s="404"/>
      <c r="GM20" s="404"/>
      <c r="GN20" s="404"/>
      <c r="GO20" s="404"/>
      <c r="GP20" s="404"/>
      <c r="GQ20" s="404"/>
      <c r="GR20" s="404"/>
      <c r="GS20" s="404"/>
      <c r="GT20" s="404"/>
      <c r="GU20" s="404"/>
      <c r="GV20" s="404"/>
      <c r="GW20" s="404"/>
      <c r="GX20" s="404"/>
      <c r="GY20" s="404"/>
      <c r="GZ20" s="404"/>
      <c r="HA20" s="404"/>
      <c r="HB20" s="404"/>
      <c r="HC20" s="404"/>
      <c r="HD20" s="404"/>
      <c r="HE20" s="404"/>
      <c r="HF20" s="404"/>
      <c r="HG20" s="404"/>
      <c r="HH20" s="404"/>
      <c r="HI20" s="404"/>
      <c r="HJ20" s="404"/>
      <c r="HK20" s="404"/>
      <c r="HL20" s="404"/>
      <c r="HM20" s="404"/>
      <c r="HN20" s="404"/>
      <c r="HO20" s="404"/>
      <c r="HP20" s="404"/>
      <c r="HQ20" s="404"/>
      <c r="HR20" s="404"/>
      <c r="HS20" s="404"/>
      <c r="HT20" s="404"/>
      <c r="HU20" s="404"/>
      <c r="HV20" s="404"/>
      <c r="HW20" s="404"/>
      <c r="HX20" s="404"/>
      <c r="HY20" s="404"/>
      <c r="HZ20" s="404"/>
      <c r="IA20" s="404"/>
      <c r="IB20" s="404"/>
      <c r="IC20" s="404"/>
      <c r="ID20" s="404"/>
      <c r="IE20" s="404"/>
      <c r="IF20" s="404"/>
      <c r="IG20" s="404"/>
      <c r="IH20" s="404"/>
      <c r="II20" s="404"/>
      <c r="IJ20" s="404"/>
      <c r="IK20" s="404"/>
      <c r="IL20" s="404"/>
      <c r="IM20" s="404"/>
      <c r="IN20" s="404"/>
      <c r="IO20" s="404"/>
      <c r="IP20" s="404"/>
      <c r="IQ20" s="404"/>
      <c r="IR20" s="404"/>
      <c r="IS20" s="404"/>
      <c r="IT20" s="404"/>
      <c r="IU20" s="404"/>
      <c r="IV20" s="404"/>
    </row>
    <row r="21" spans="1:256" s="406" customFormat="1" ht="42" customHeight="1" thickBot="1" x14ac:dyDescent="0.3">
      <c r="A21" s="259"/>
      <c r="B21" s="260" t="str">
        <f>'US MTM - Calculation (Regular)'!B21</f>
        <v>20LOWCLR</v>
      </c>
      <c r="C21" s="261"/>
      <c r="D21" s="298"/>
      <c r="E21" s="298"/>
      <c r="F21" s="299"/>
      <c r="G21" s="299"/>
      <c r="H21" s="299"/>
      <c r="I21" s="299"/>
      <c r="J21" s="299"/>
      <c r="K21" s="300"/>
      <c r="L21" s="301"/>
      <c r="M21" s="302"/>
      <c r="N21" s="303"/>
      <c r="O21" s="303"/>
      <c r="P21" s="303"/>
      <c r="Q21" s="303"/>
      <c r="R21" s="303"/>
      <c r="S21" s="291">
        <f>IF(OR(Sheet1!C42="",Sheet1!C42=" "),0,IF(Sheet1!C42&gt;1,1,Sheet1!C42))</f>
        <v>0</v>
      </c>
      <c r="T21" s="274"/>
      <c r="U21" s="268" t="s">
        <v>101</v>
      </c>
      <c r="V21" s="288" t="str">
        <f>IF(OR(Sheet1!C87="",Sheet1!C87=" "),"",Sheet1!C87)</f>
        <v/>
      </c>
      <c r="W21" s="228"/>
      <c r="X21" s="259"/>
      <c r="Y21" s="260" t="str">
        <f>'US MTM - Calculation (Regular)'!Y21</f>
        <v>20CUFF</v>
      </c>
      <c r="Z21" s="290"/>
      <c r="AA21" s="290"/>
      <c r="AB21" s="290"/>
      <c r="AC21" s="290"/>
      <c r="AD21" s="290"/>
      <c r="AE21" s="290"/>
      <c r="AF21" s="290"/>
      <c r="AG21" s="290"/>
      <c r="AH21" s="291">
        <f>IF(OR(Sheet1!E154="",Sheet1!E154=" "),"",Sheet1!E154)</f>
        <v>0</v>
      </c>
      <c r="AI21" s="275"/>
      <c r="AJ21" s="289" t="s">
        <v>309</v>
      </c>
      <c r="AK21" s="288" t="str">
        <f>IF(OR(Sheet1!C174="",Sheet1!C174=" "),"",Sheet1!C174)</f>
        <v/>
      </c>
      <c r="AL21" s="248"/>
      <c r="AM21" s="282"/>
      <c r="AN21" s="282"/>
      <c r="AO21" s="228"/>
      <c r="AP21" s="510"/>
      <c r="AQ21" s="310"/>
      <c r="AR21" s="310"/>
      <c r="AS21" s="275"/>
      <c r="AT21" s="310"/>
      <c r="AU21" s="275"/>
      <c r="AV21" s="275"/>
      <c r="AW21" s="275"/>
      <c r="AX21" s="402"/>
      <c r="AY21" s="402"/>
      <c r="AZ21" s="394"/>
      <c r="BA21" s="394"/>
      <c r="BB21" s="394"/>
      <c r="BC21" s="394"/>
      <c r="BD21" s="394"/>
      <c r="BE21" s="394"/>
      <c r="BF21" s="394"/>
      <c r="BG21" s="394"/>
      <c r="BH21" s="394"/>
      <c r="BI21" s="394"/>
      <c r="BJ21" s="394"/>
      <c r="BK21" s="394"/>
      <c r="BL21" s="394"/>
      <c r="BM21" s="394"/>
      <c r="BN21" s="394"/>
      <c r="BO21" s="394"/>
      <c r="BP21" s="394"/>
      <c r="BQ21" s="394"/>
      <c r="BR21" s="394"/>
      <c r="BS21" s="39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406" customFormat="1" ht="42" customHeight="1" thickBot="1" x14ac:dyDescent="0.3">
      <c r="A22" s="259"/>
      <c r="B22" s="260" t="str">
        <f>'US MTM - Calculation (Regular)'!B22</f>
        <v>21PLUSAH2</v>
      </c>
      <c r="C22" s="261"/>
      <c r="D22" s="298"/>
      <c r="E22" s="298"/>
      <c r="F22" s="299"/>
      <c r="G22" s="299"/>
      <c r="H22" s="299"/>
      <c r="I22" s="299"/>
      <c r="J22" s="299"/>
      <c r="K22" s="300"/>
      <c r="L22" s="301"/>
      <c r="M22" s="302"/>
      <c r="N22" s="303"/>
      <c r="O22" s="303"/>
      <c r="P22" s="303"/>
      <c r="Q22" s="303"/>
      <c r="R22" s="303"/>
      <c r="S22" s="291" t="str">
        <f>IF(OR(Sheet1!C43="",Sheet1!C43=" "),0,Sheet1!C43)</f>
        <v xml:space="preserve"> 1/2</v>
      </c>
      <c r="T22" s="274"/>
      <c r="U22" s="268" t="s">
        <v>102</v>
      </c>
      <c r="V22" s="288" t="str">
        <f>IF(OR(Sheet1!C88="",Sheet1!C88=" "),"",Sheet1!C88)</f>
        <v/>
      </c>
      <c r="W22" s="228"/>
      <c r="X22" s="259"/>
      <c r="Y22" s="260" t="str">
        <f>'US MTM - Calculation (Regular)'!Y22</f>
        <v>21SLTHM</v>
      </c>
      <c r="Z22" s="290"/>
      <c r="AA22" s="290"/>
      <c r="AB22" s="290"/>
      <c r="AC22" s="290"/>
      <c r="AD22" s="290"/>
      <c r="AE22" s="290"/>
      <c r="AF22" s="290"/>
      <c r="AG22" s="290"/>
      <c r="AH22" s="291" t="str">
        <f>IF(OR(Sheet1!C155="",Sheet1!C155=" "),"",Sheet1!C155)</f>
        <v/>
      </c>
      <c r="AI22" s="275"/>
      <c r="AJ22" s="289" t="s">
        <v>310</v>
      </c>
      <c r="AK22" s="288" t="str">
        <f>IF(OR(Sheet1!E175="",Sheet1!E175=" ",Sheet1!E175=0),"",Sheet1!E175)</f>
        <v/>
      </c>
      <c r="AL22" s="248"/>
      <c r="AM22" s="282"/>
      <c r="AN22" s="282"/>
      <c r="AO22" s="228"/>
      <c r="AP22" s="275"/>
      <c r="AQ22" s="310"/>
      <c r="AR22" s="310"/>
      <c r="AS22" s="275"/>
      <c r="AT22" s="310"/>
      <c r="AU22" s="275"/>
      <c r="AV22" s="275"/>
      <c r="AW22" s="275"/>
      <c r="AX22" s="402"/>
      <c r="AY22" s="402"/>
      <c r="AZ22" s="394"/>
      <c r="BA22" s="394"/>
      <c r="BB22" s="394"/>
      <c r="BC22" s="394"/>
      <c r="BD22" s="394"/>
      <c r="BE22" s="394"/>
      <c r="BF22" s="394"/>
      <c r="BG22" s="394"/>
      <c r="BH22" s="394"/>
      <c r="BI22" s="394"/>
      <c r="BJ22" s="394"/>
      <c r="BK22" s="394"/>
      <c r="BL22" s="394"/>
      <c r="BM22" s="394"/>
      <c r="BN22" s="394"/>
      <c r="BO22" s="394"/>
      <c r="BP22" s="394"/>
      <c r="BQ22" s="394"/>
      <c r="BR22" s="394"/>
      <c r="BS22" s="39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406" customFormat="1" ht="42" customHeight="1" x14ac:dyDescent="0.25">
      <c r="A23" s="259"/>
      <c r="B23" s="260" t="str">
        <f>'US MTM - Calculation (Regular)'!B23</f>
        <v>22MINUSCLR</v>
      </c>
      <c r="C23" s="261"/>
      <c r="D23" s="298"/>
      <c r="E23" s="298"/>
      <c r="F23" s="299"/>
      <c r="G23" s="299"/>
      <c r="H23" s="299"/>
      <c r="I23" s="299"/>
      <c r="J23" s="299"/>
      <c r="K23" s="300"/>
      <c r="L23" s="301"/>
      <c r="M23" s="302"/>
      <c r="N23" s="303"/>
      <c r="O23" s="303"/>
      <c r="P23" s="303"/>
      <c r="Q23" s="303"/>
      <c r="R23" s="303"/>
      <c r="S23" s="291">
        <f>IF(OR(Sheet1!C44="",Sheet1!C44=" "),0,CONCATENATE("-",Sheet1!C44))</f>
        <v>0</v>
      </c>
      <c r="T23" s="274"/>
      <c r="U23" s="268" t="s">
        <v>103</v>
      </c>
      <c r="V23" s="288" t="str">
        <f>IF(OR(Sheet1!C89="",Sheet1!C89=" "),"",Sheet1!C89)</f>
        <v/>
      </c>
      <c r="W23" s="228"/>
      <c r="X23" s="259"/>
      <c r="Y23" s="260" t="str">
        <f>'US MTM - Calculation (Regular)'!Y23</f>
        <v>22SQEXT</v>
      </c>
      <c r="Z23" s="290"/>
      <c r="AA23" s="290"/>
      <c r="AB23" s="290"/>
      <c r="AC23" s="290"/>
      <c r="AD23" s="290"/>
      <c r="AE23" s="290"/>
      <c r="AF23" s="290"/>
      <c r="AG23" s="290"/>
      <c r="AH23" s="291" t="str">
        <f>IF(OR(Sheet1!C156="",Sheet1!C156=" "),"",Sheet1!C156)</f>
        <v/>
      </c>
      <c r="AI23" s="275"/>
      <c r="AJ23" s="289" t="s">
        <v>649</v>
      </c>
      <c r="AK23" s="288" t="str">
        <f>IF(OR(Sheet1!C176="",Sheet1!C176=" "),"",Sheet1!C176)</f>
        <v/>
      </c>
      <c r="AL23" s="248"/>
      <c r="AM23" s="282"/>
      <c r="AN23" s="282"/>
      <c r="AO23" s="228"/>
      <c r="AP23" s="493" t="s">
        <v>517</v>
      </c>
      <c r="AQ23" s="494"/>
      <c r="AR23" s="275"/>
      <c r="AS23" s="311"/>
      <c r="AT23" s="311"/>
      <c r="AU23" s="312"/>
      <c r="AV23" s="275"/>
      <c r="AW23" s="275"/>
      <c r="AX23" s="402"/>
      <c r="AY23" s="402"/>
      <c r="AZ23" s="394"/>
      <c r="BA23" s="394"/>
      <c r="BB23" s="394"/>
      <c r="BC23" s="394"/>
      <c r="BD23" s="394"/>
      <c r="BE23" s="394"/>
      <c r="BF23" s="394"/>
      <c r="BG23" s="394"/>
      <c r="BH23" s="394"/>
      <c r="BI23" s="394"/>
      <c r="BJ23" s="394"/>
      <c r="BK23" s="394"/>
      <c r="BL23" s="394"/>
      <c r="BM23" s="394"/>
      <c r="BN23" s="394"/>
      <c r="BO23" s="394"/>
      <c r="BP23" s="394"/>
      <c r="BQ23" s="394"/>
      <c r="BR23" s="394"/>
      <c r="BS23" s="39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406" customFormat="1" ht="42" customHeight="1" x14ac:dyDescent="0.25">
      <c r="A24" s="259"/>
      <c r="B24" s="260" t="str">
        <f>'US MTM - Calculation (Regular)'!B24</f>
        <v>23SLOPE</v>
      </c>
      <c r="C24" s="261"/>
      <c r="D24" s="298"/>
      <c r="E24" s="298"/>
      <c r="F24" s="299"/>
      <c r="G24" s="299"/>
      <c r="H24" s="299"/>
      <c r="I24" s="299"/>
      <c r="J24" s="299"/>
      <c r="K24" s="300"/>
      <c r="L24" s="301"/>
      <c r="M24" s="302"/>
      <c r="N24" s="303"/>
      <c r="O24" s="303"/>
      <c r="P24" s="303"/>
      <c r="Q24" s="303"/>
      <c r="R24" s="303"/>
      <c r="S24" s="291">
        <f>IF(OR(Sheet1!C45="",Sheet1!C45=" "),0,Sheet1!C45)</f>
        <v>0</v>
      </c>
      <c r="T24" s="274"/>
      <c r="U24" s="268" t="s">
        <v>104</v>
      </c>
      <c r="V24" s="288" t="str">
        <f>IF(OR(Sheet1!C90="",Sheet1!C90=" "),"",Sheet1!C90)</f>
        <v/>
      </c>
      <c r="W24" s="228"/>
      <c r="X24" s="259"/>
      <c r="Y24" s="260" t="str">
        <f>'US MTM - Calculation (Regular)'!Y24</f>
        <v>23TRNPLT</v>
      </c>
      <c r="Z24" s="290"/>
      <c r="AA24" s="290"/>
      <c r="AB24" s="290"/>
      <c r="AC24" s="290"/>
      <c r="AD24" s="290"/>
      <c r="AE24" s="290"/>
      <c r="AF24" s="290"/>
      <c r="AG24" s="290"/>
      <c r="AH24" s="291" t="str">
        <f>IF(OR(Sheet1!E157="",Sheet1!E157=" "),"",Sheet1!E157)</f>
        <v/>
      </c>
      <c r="AI24" s="275"/>
      <c r="AJ24" s="289" t="s">
        <v>312</v>
      </c>
      <c r="AK24" s="288" t="str">
        <f>IF(OR(Sheet1!C177="",Sheet1!C177=" "),"",Sheet1!C177)</f>
        <v/>
      </c>
      <c r="AL24" s="248"/>
      <c r="AM24" s="282"/>
      <c r="AN24" s="282"/>
      <c r="AO24" s="228"/>
      <c r="AP24" s="268" t="s">
        <v>624</v>
      </c>
      <c r="AQ24" s="288" t="str">
        <f>IF(OR(Sheet1!C297="",Sheet1!C297=" "),"",Sheet1!C297)</f>
        <v/>
      </c>
      <c r="AR24" s="275"/>
      <c r="AS24" s="313"/>
      <c r="AT24" s="314"/>
      <c r="AU24" s="315"/>
      <c r="AV24" s="275"/>
      <c r="AW24" s="275"/>
      <c r="AX24" s="394"/>
      <c r="AY24" s="394"/>
      <c r="AZ24" s="394"/>
      <c r="BA24" s="394"/>
      <c r="BB24" s="394"/>
      <c r="BC24" s="394"/>
      <c r="BD24" s="394"/>
      <c r="BE24" s="394"/>
      <c r="BF24" s="394"/>
      <c r="BG24" s="394"/>
      <c r="BH24" s="394"/>
      <c r="BI24" s="394"/>
      <c r="BJ24" s="394"/>
      <c r="BK24" s="394"/>
      <c r="BL24" s="394"/>
      <c r="BM24" s="394"/>
      <c r="BN24" s="394"/>
      <c r="BO24" s="394"/>
      <c r="BP24" s="394"/>
      <c r="BQ24" s="394"/>
      <c r="BR24" s="394"/>
      <c r="BS24" s="39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406" customFormat="1" ht="42" customHeight="1" x14ac:dyDescent="0.25">
      <c r="A25" s="259"/>
      <c r="B25" s="260" t="str">
        <f>'US MTM - Calculation (Regular)'!B25</f>
        <v>24BTN1</v>
      </c>
      <c r="C25" s="261"/>
      <c r="D25" s="298"/>
      <c r="E25" s="298"/>
      <c r="F25" s="299"/>
      <c r="G25" s="299"/>
      <c r="H25" s="299"/>
      <c r="I25" s="299"/>
      <c r="J25" s="299"/>
      <c r="K25" s="300"/>
      <c r="L25" s="301"/>
      <c r="M25" s="302"/>
      <c r="N25" s="303"/>
      <c r="O25" s="303"/>
      <c r="P25" s="303"/>
      <c r="Q25" s="303"/>
      <c r="R25" s="303"/>
      <c r="S25" s="291" t="str">
        <f>IF(OR(Sheet1!C46="",Sheet1!C46=" "),"",IF(Sheet1!C46=1,0.394,0))</f>
        <v/>
      </c>
      <c r="T25" s="274"/>
      <c r="U25" s="268" t="s">
        <v>105</v>
      </c>
      <c r="V25" s="288" t="str">
        <f>IF(OR(Sheet1!C91="",Sheet1!C91=" "),"",Sheet1!C91)</f>
        <v/>
      </c>
      <c r="W25" s="228"/>
      <c r="X25" s="259"/>
      <c r="Y25" s="260" t="str">
        <f>'US MTM - Calculation (Regular)'!Y25</f>
        <v>24WBHT</v>
      </c>
      <c r="Z25" s="290">
        <v>1.5</v>
      </c>
      <c r="AA25" s="290"/>
      <c r="AB25" s="290"/>
      <c r="AC25" s="290"/>
      <c r="AD25" s="290"/>
      <c r="AE25" s="290"/>
      <c r="AF25" s="290"/>
      <c r="AG25" s="291" t="str">
        <f>IF(OR(Sheet1!C158="",Sheet1!C158=" "),"",Sheet1!C158)</f>
        <v/>
      </c>
      <c r="AH25" s="291" t="str">
        <f>IF(AG25="","",AG25-Z25)</f>
        <v/>
      </c>
      <c r="AI25" s="275"/>
      <c r="AJ25" s="289" t="s">
        <v>313</v>
      </c>
      <c r="AK25" s="288" t="str">
        <f>IF(OR(Sheet1!C178="",Sheet1!C178=" "),"",Sheet1!C178)</f>
        <v/>
      </c>
      <c r="AL25" s="248"/>
      <c r="AM25" s="282"/>
      <c r="AN25" s="282"/>
      <c r="AO25" s="228"/>
      <c r="AP25" s="268" t="s">
        <v>625</v>
      </c>
      <c r="AQ25" s="288" t="str">
        <f>IF(OR(Sheet1!C298="",Sheet1!C298=" "),"",Sheet1!C298)</f>
        <v/>
      </c>
      <c r="AR25" s="275"/>
      <c r="AS25" s="313"/>
      <c r="AT25" s="314"/>
      <c r="AU25" s="315"/>
      <c r="AV25" s="275"/>
      <c r="AW25" s="275"/>
      <c r="AX25" s="394"/>
      <c r="AY25" s="394"/>
      <c r="AZ25" s="394"/>
      <c r="BA25" s="394"/>
      <c r="BB25" s="394"/>
      <c r="BC25" s="394"/>
      <c r="BD25" s="394"/>
      <c r="BE25" s="394"/>
      <c r="BF25" s="394"/>
      <c r="BG25" s="394"/>
      <c r="BH25" s="394"/>
      <c r="BI25" s="394"/>
      <c r="BJ25" s="394"/>
      <c r="BK25" s="394"/>
      <c r="BL25" s="394"/>
      <c r="BM25" s="394"/>
      <c r="BN25" s="394"/>
      <c r="BO25" s="394"/>
      <c r="BP25" s="394"/>
      <c r="BQ25" s="394"/>
      <c r="BR25" s="394"/>
      <c r="BS25" s="39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406" customFormat="1" ht="42" customHeight="1" x14ac:dyDescent="0.25">
      <c r="A26" s="259"/>
      <c r="B26" s="260" t="str">
        <f>'US MTM - Calculation (Regular)'!B26</f>
        <v>25BTN3</v>
      </c>
      <c r="C26" s="261"/>
      <c r="D26" s="298"/>
      <c r="E26" s="298"/>
      <c r="F26" s="299"/>
      <c r="G26" s="299"/>
      <c r="H26" s="299"/>
      <c r="I26" s="299"/>
      <c r="J26" s="299"/>
      <c r="K26" s="300"/>
      <c r="L26" s="301"/>
      <c r="M26" s="302"/>
      <c r="N26" s="303"/>
      <c r="O26" s="303"/>
      <c r="P26" s="303"/>
      <c r="Q26" s="303"/>
      <c r="R26" s="303"/>
      <c r="S26" s="291" t="str">
        <f>IF(OR(Sheet1!C47="",Sheet1!C47=" "),"",IF(Sheet1!C47=1,0.394,0))</f>
        <v/>
      </c>
      <c r="T26" s="274"/>
      <c r="U26" s="268" t="s">
        <v>106</v>
      </c>
      <c r="V26" s="288" t="str">
        <f>IF(OR(Sheet1!C92="",Sheet1!C92=" "),"",Sheet1!C92)</f>
        <v/>
      </c>
      <c r="W26" s="228"/>
      <c r="X26" s="259"/>
      <c r="Y26" s="260" t="s">
        <v>503</v>
      </c>
      <c r="Z26" s="290"/>
      <c r="AA26" s="290"/>
      <c r="AB26" s="290"/>
      <c r="AC26" s="290"/>
      <c r="AD26" s="290"/>
      <c r="AE26" s="290"/>
      <c r="AF26" s="290"/>
      <c r="AG26" s="290"/>
      <c r="AH26" s="291" t="str">
        <f>IF(OR(Sheet1!C159="",Sheet1!C159=" "),"",IF(OR(Sheet1!C204=1,Sheet1!C205=1,Sheet1!C334=1,Sheet1!C335=1,Sheet1!C353=1,Sheet1!C354=1),Sheet1!C159,""))</f>
        <v/>
      </c>
      <c r="AI26" s="275"/>
      <c r="AJ26" s="289" t="s">
        <v>314</v>
      </c>
      <c r="AK26" s="288" t="str">
        <f>IF(OR(Sheet1!C179="",Sheet1!C179=" "),"",Sheet1!C179)</f>
        <v/>
      </c>
      <c r="AL26" s="248"/>
      <c r="AM26" s="282"/>
      <c r="AN26" s="282"/>
      <c r="AO26" s="228"/>
      <c r="AP26" s="268" t="s">
        <v>626</v>
      </c>
      <c r="AQ26" s="288" t="str">
        <f>IF(OR(Sheet1!C299="",Sheet1!C299=" "),"",Sheet1!C299)</f>
        <v/>
      </c>
      <c r="AR26" s="275"/>
      <c r="AS26" s="313"/>
      <c r="AT26" s="314"/>
      <c r="AU26" s="315"/>
      <c r="AV26" s="275"/>
      <c r="AW26" s="275"/>
      <c r="AX26" s="394"/>
      <c r="AY26" s="394"/>
      <c r="AZ26" s="394"/>
      <c r="BA26" s="394"/>
      <c r="BB26" s="394"/>
      <c r="BC26" s="394"/>
      <c r="BD26" s="394"/>
      <c r="BE26" s="394"/>
      <c r="BF26" s="394"/>
      <c r="BG26" s="394"/>
      <c r="BH26" s="394"/>
      <c r="BI26" s="394"/>
      <c r="BJ26" s="394"/>
      <c r="BK26" s="394"/>
      <c r="BL26" s="394"/>
      <c r="BM26" s="394"/>
      <c r="BN26" s="394"/>
      <c r="BO26" s="394"/>
      <c r="BP26" s="394"/>
      <c r="BQ26" s="394"/>
      <c r="BR26" s="394"/>
      <c r="BS26" s="39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406" customFormat="1" ht="42" customHeight="1" x14ac:dyDescent="0.25">
      <c r="A27" s="259"/>
      <c r="B27" s="260" t="str">
        <f>'US MTM - Calculation (Regular)'!B27</f>
        <v>26ROPESLV</v>
      </c>
      <c r="C27" s="261"/>
      <c r="D27" s="298"/>
      <c r="E27" s="298"/>
      <c r="F27" s="299"/>
      <c r="G27" s="299"/>
      <c r="H27" s="299"/>
      <c r="I27" s="299"/>
      <c r="J27" s="299"/>
      <c r="K27" s="300"/>
      <c r="L27" s="301"/>
      <c r="M27" s="302"/>
      <c r="N27" s="303"/>
      <c r="O27" s="303"/>
      <c r="P27" s="303"/>
      <c r="Q27" s="303"/>
      <c r="R27" s="303"/>
      <c r="S27" s="291">
        <f>IF(OR(Sheet1!C48="",Sheet1!C48=" "),0,Sheet1!C48)</f>
        <v>0</v>
      </c>
      <c r="T27" s="274"/>
      <c r="U27" s="268" t="s">
        <v>107</v>
      </c>
      <c r="V27" s="288" t="str">
        <f>IF(OR(Sheet1!C93="",Sheet1!C93=" "),"",Sheet1!C93)</f>
        <v/>
      </c>
      <c r="W27" s="228"/>
      <c r="X27" s="259"/>
      <c r="Y27" s="260" t="s">
        <v>615</v>
      </c>
      <c r="Z27" s="316">
        <v>12.75</v>
      </c>
      <c r="AA27" s="290"/>
      <c r="AB27" s="290"/>
      <c r="AC27" s="290"/>
      <c r="AD27" s="290"/>
      <c r="AE27" s="290"/>
      <c r="AF27" s="290"/>
      <c r="AG27" s="242" t="str">
        <f>IF(OR(Sheet1!C160="",Sheet1!C160=" "),"",Sheet1!C160)</f>
        <v/>
      </c>
      <c r="AH27" s="317" t="str">
        <f>IF($AG$27="","",$AG$27-$Z$27)</f>
        <v/>
      </c>
      <c r="AI27" s="275"/>
      <c r="AJ27" s="289" t="s">
        <v>315</v>
      </c>
      <c r="AK27" s="288" t="str">
        <f>IF(OR(Sheet1!C180="",Sheet1!C180=" "),"",Sheet1!C180)</f>
        <v/>
      </c>
      <c r="AL27" s="248"/>
      <c r="AM27" s="282"/>
      <c r="AN27" s="282"/>
      <c r="AO27" s="228"/>
      <c r="AP27" s="268" t="s">
        <v>627</v>
      </c>
      <c r="AQ27" s="288" t="str">
        <f>IF(OR(Sheet1!C300="",Sheet1!C300=" "),"",Sheet1!C300)</f>
        <v/>
      </c>
      <c r="AR27" s="275"/>
      <c r="AS27" s="313"/>
      <c r="AT27" s="314"/>
      <c r="AU27" s="315"/>
      <c r="AV27" s="275"/>
      <c r="AW27" s="275"/>
      <c r="AX27" s="394"/>
      <c r="AY27" s="394"/>
      <c r="AZ27" s="394"/>
      <c r="BA27" s="394"/>
      <c r="BB27" s="394"/>
      <c r="BC27" s="394"/>
      <c r="BD27" s="394"/>
      <c r="BE27" s="394"/>
      <c r="BF27" s="394"/>
      <c r="BG27" s="394"/>
      <c r="BH27" s="394"/>
      <c r="BI27" s="394"/>
      <c r="BJ27" s="394"/>
      <c r="BK27" s="394"/>
      <c r="BL27" s="394"/>
      <c r="BM27" s="394"/>
      <c r="BN27" s="394"/>
      <c r="BO27" s="394"/>
      <c r="BP27" s="394"/>
      <c r="BQ27" s="394"/>
      <c r="BR27" s="394"/>
      <c r="BS27" s="39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406" customFormat="1" ht="42" customHeight="1" thickBot="1" x14ac:dyDescent="0.3">
      <c r="A28" s="259"/>
      <c r="B28" s="260" t="str">
        <f>'US MTM - Calculation (Regular)'!B28</f>
        <v>27SLANTPKT</v>
      </c>
      <c r="C28" s="261"/>
      <c r="D28" s="298"/>
      <c r="E28" s="298"/>
      <c r="F28" s="299"/>
      <c r="G28" s="299"/>
      <c r="H28" s="299"/>
      <c r="I28" s="299"/>
      <c r="J28" s="299"/>
      <c r="K28" s="300"/>
      <c r="L28" s="301"/>
      <c r="M28" s="302"/>
      <c r="N28" s="303"/>
      <c r="O28" s="303"/>
      <c r="P28" s="303"/>
      <c r="Q28" s="303"/>
      <c r="R28" s="303"/>
      <c r="S28" s="291">
        <f>IF(OR(Sheet1!E49="",Sheet1!E49=" "),0,Sheet1!E49)</f>
        <v>0</v>
      </c>
      <c r="T28" s="274"/>
      <c r="U28" s="268" t="s">
        <v>652</v>
      </c>
      <c r="V28" s="288">
        <f>IF(OR(Sheet1!E94="",Sheet1!E94=" "),"",Sheet1!E94)</f>
        <v>1</v>
      </c>
      <c r="W28" s="228"/>
      <c r="X28" s="259"/>
      <c r="Y28" s="260" t="s">
        <v>650</v>
      </c>
      <c r="Z28" s="316"/>
      <c r="AA28" s="290"/>
      <c r="AB28" s="290"/>
      <c r="AC28" s="290"/>
      <c r="AD28" s="290"/>
      <c r="AE28" s="290"/>
      <c r="AF28" s="290"/>
      <c r="AG28" s="318"/>
      <c r="AH28" s="307" t="str">
        <f>IF($AH$10&lt;0,$AH$10,"")</f>
        <v/>
      </c>
      <c r="AI28" s="275"/>
      <c r="AJ28" s="289" t="s">
        <v>316</v>
      </c>
      <c r="AK28" s="288" t="str">
        <f>IF(OR(Sheet1!C181="",Sheet1!C181=" "),"",Sheet1!C181)</f>
        <v/>
      </c>
      <c r="AL28" s="248"/>
      <c r="AM28" s="282"/>
      <c r="AN28" s="282"/>
      <c r="AO28" s="228"/>
      <c r="AP28" s="292" t="s">
        <v>628</v>
      </c>
      <c r="AQ28" s="319" t="str">
        <f>IF(OR(Sheet1!C301="",Sheet1!C301=" "),"",Sheet1!C301)</f>
        <v/>
      </c>
      <c r="AR28" s="275"/>
      <c r="AS28" s="320"/>
      <c r="AT28" s="321"/>
      <c r="AU28" s="322"/>
      <c r="AV28" s="275"/>
      <c r="AW28" s="275"/>
      <c r="AX28" s="394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4"/>
      <c r="BK28" s="394"/>
      <c r="BL28" s="394"/>
      <c r="BM28" s="394"/>
      <c r="BN28" s="394"/>
      <c r="BO28" s="394"/>
      <c r="BP28" s="394"/>
      <c r="BQ28" s="394"/>
      <c r="BR28" s="394"/>
      <c r="BS28" s="39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406" customFormat="1" ht="42" customHeight="1" x14ac:dyDescent="0.55000000000000004">
      <c r="A29" s="259"/>
      <c r="B29" s="260" t="str">
        <f>'US MTM - Calculation (Regular)'!B29</f>
        <v>28ADDLIFT</v>
      </c>
      <c r="C29" s="261"/>
      <c r="D29" s="298"/>
      <c r="E29" s="298"/>
      <c r="F29" s="299"/>
      <c r="G29" s="299"/>
      <c r="H29" s="299"/>
      <c r="I29" s="299"/>
      <c r="J29" s="299"/>
      <c r="K29" s="300"/>
      <c r="L29" s="301"/>
      <c r="M29" s="302"/>
      <c r="N29" s="303"/>
      <c r="O29" s="303"/>
      <c r="P29" s="303"/>
      <c r="Q29" s="303"/>
      <c r="R29" s="303"/>
      <c r="S29" s="291">
        <f>IF(OR(Sheet1!C51="",Sheet1!C51=" "),0,0.394)</f>
        <v>0</v>
      </c>
      <c r="T29" s="274"/>
      <c r="U29" s="284" t="s">
        <v>109</v>
      </c>
      <c r="V29" s="285"/>
      <c r="W29" s="228"/>
      <c r="X29" s="259"/>
      <c r="Y29" s="260" t="s">
        <v>639</v>
      </c>
      <c r="Z29" s="316"/>
      <c r="AA29" s="290"/>
      <c r="AB29" s="290"/>
      <c r="AC29" s="290"/>
      <c r="AD29" s="290"/>
      <c r="AE29" s="290"/>
      <c r="AF29" s="290"/>
      <c r="AG29" s="318"/>
      <c r="AH29" s="307" t="str">
        <f>IF($AH$11&gt;0,$AH$11,"")</f>
        <v/>
      </c>
      <c r="AI29" s="275"/>
      <c r="AJ29" s="289" t="s">
        <v>317</v>
      </c>
      <c r="AK29" s="288" t="str">
        <f>IF(OR(Sheet1!C182="",Sheet1!C182=" "),"",Sheet1!C182)</f>
        <v/>
      </c>
      <c r="AL29" s="248"/>
      <c r="AM29" s="282"/>
      <c r="AN29" s="282"/>
      <c r="AO29" s="228"/>
      <c r="AP29" s="275"/>
      <c r="AQ29" s="275"/>
      <c r="AR29" s="275"/>
      <c r="AS29" s="323"/>
      <c r="AT29" s="323"/>
      <c r="AU29" s="323"/>
      <c r="AV29" s="275"/>
      <c r="AW29" s="275"/>
      <c r="AX29" s="394"/>
      <c r="AY29" s="394"/>
      <c r="AZ29" s="394"/>
      <c r="BA29" s="394"/>
      <c r="BB29" s="394"/>
      <c r="BC29" s="394"/>
      <c r="BD29" s="394"/>
      <c r="BE29" s="394"/>
      <c r="BF29" s="394"/>
      <c r="BG29" s="394"/>
      <c r="BH29" s="394"/>
      <c r="BI29" s="394"/>
      <c r="BJ29" s="394"/>
      <c r="BK29" s="394"/>
      <c r="BL29" s="394"/>
      <c r="BM29" s="394"/>
      <c r="BN29" s="394"/>
      <c r="BO29" s="394"/>
      <c r="BP29" s="394"/>
      <c r="BQ29" s="394"/>
      <c r="BR29" s="394"/>
      <c r="BS29" s="39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406" customFormat="1" ht="42" customHeight="1" x14ac:dyDescent="0.55000000000000004">
      <c r="A30" s="259"/>
      <c r="B30" s="260" t="str">
        <f>'US MTM - Calculation (Regular)'!B30</f>
        <v>29NOOBW</v>
      </c>
      <c r="C30" s="261"/>
      <c r="D30" s="298"/>
      <c r="E30" s="298"/>
      <c r="F30" s="299"/>
      <c r="G30" s="299"/>
      <c r="H30" s="299"/>
      <c r="I30" s="299"/>
      <c r="J30" s="299"/>
      <c r="K30" s="300"/>
      <c r="L30" s="301"/>
      <c r="M30" s="302"/>
      <c r="N30" s="303"/>
      <c r="O30" s="303"/>
      <c r="P30" s="303"/>
      <c r="Q30" s="303"/>
      <c r="R30" s="303"/>
      <c r="S30" s="291">
        <f>IF(OR(Sheet1!E52="",Sheet1!E52=" "),0,Sheet1!E52)</f>
        <v>0</v>
      </c>
      <c r="T30" s="274"/>
      <c r="U30" s="268" t="s">
        <v>110</v>
      </c>
      <c r="V30" s="288" t="str">
        <f>IF(OR(Sheet1!C95="",Sheet1!C95=" "),"",Sheet1!C95)</f>
        <v/>
      </c>
      <c r="W30" s="278"/>
      <c r="X30" s="259"/>
      <c r="Y30" s="260" t="s">
        <v>640</v>
      </c>
      <c r="Z30" s="267"/>
      <c r="AA30" s="290"/>
      <c r="AB30" s="290"/>
      <c r="AC30" s="290"/>
      <c r="AD30" s="290"/>
      <c r="AE30" s="290"/>
      <c r="AF30" s="290"/>
      <c r="AG30" s="318"/>
      <c r="AH30" s="307" t="str">
        <f>IF($AH$10&gt;0,$AH$10,"")</f>
        <v/>
      </c>
      <c r="AI30" s="234"/>
      <c r="AJ30" s="289" t="s">
        <v>318</v>
      </c>
      <c r="AK30" s="288" t="str">
        <f>IF(OR(Sheet1!C183="",Sheet1!C183=" "),"",Sheet1!C183)</f>
        <v/>
      </c>
      <c r="AL30" s="324"/>
      <c r="AM30" s="282"/>
      <c r="AN30" s="282"/>
      <c r="AO30" s="228"/>
      <c r="AP30" s="275"/>
      <c r="AQ30" s="275"/>
      <c r="AR30" s="275"/>
      <c r="AS30" s="323"/>
      <c r="AT30" s="323"/>
      <c r="AU30" s="323"/>
      <c r="AV30" s="275"/>
      <c r="AW30" s="275"/>
      <c r="AX30" s="394"/>
      <c r="AY30" s="394"/>
      <c r="AZ30" s="394"/>
      <c r="BA30" s="394"/>
      <c r="BB30" s="394"/>
      <c r="BC30" s="394"/>
      <c r="BD30" s="394"/>
      <c r="BE30" s="394"/>
      <c r="BF30" s="394"/>
      <c r="BG30" s="394"/>
      <c r="BH30" s="394"/>
      <c r="BI30" s="394"/>
      <c r="BJ30" s="394"/>
      <c r="BK30" s="394"/>
      <c r="BL30" s="394"/>
      <c r="BM30" s="394"/>
      <c r="BN30" s="394"/>
      <c r="BO30" s="394"/>
      <c r="BP30" s="394"/>
      <c r="BQ30" s="394"/>
      <c r="BR30" s="394"/>
      <c r="BS30" s="39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406" customFormat="1" ht="42" customHeight="1" x14ac:dyDescent="0.55000000000000004">
      <c r="A31" s="259"/>
      <c r="B31" s="260" t="str">
        <f>'US MTM - Calculation (Regular)'!B31</f>
        <v>30NODART</v>
      </c>
      <c r="C31" s="261"/>
      <c r="D31" s="298"/>
      <c r="E31" s="298"/>
      <c r="F31" s="299"/>
      <c r="G31" s="299"/>
      <c r="H31" s="299"/>
      <c r="I31" s="299"/>
      <c r="J31" s="299"/>
      <c r="K31" s="300"/>
      <c r="L31" s="301"/>
      <c r="M31" s="302"/>
      <c r="N31" s="303"/>
      <c r="O31" s="303"/>
      <c r="P31" s="303"/>
      <c r="Q31" s="303"/>
      <c r="R31" s="303"/>
      <c r="S31" s="291">
        <f>IF(OR(Sheet1!E53="",Sheet1!E53=" "),0,Sheet1!E53)</f>
        <v>0</v>
      </c>
      <c r="T31" s="274"/>
      <c r="U31" s="284" t="s">
        <v>111</v>
      </c>
      <c r="V31" s="285"/>
      <c r="W31" s="278"/>
      <c r="X31" s="259"/>
      <c r="Y31" s="260" t="s">
        <v>641</v>
      </c>
      <c r="Z31" s="316"/>
      <c r="AA31" s="290"/>
      <c r="AB31" s="290"/>
      <c r="AC31" s="290"/>
      <c r="AD31" s="290"/>
      <c r="AE31" s="290"/>
      <c r="AF31" s="290"/>
      <c r="AG31" s="318"/>
      <c r="AH31" s="307" t="str">
        <f>IF($AH$11&lt;0,$AH$11,"")</f>
        <v/>
      </c>
      <c r="AI31" s="234"/>
      <c r="AJ31" s="289" t="s">
        <v>319</v>
      </c>
      <c r="AK31" s="288" t="str">
        <f>IF(OR(Sheet1!C184="",Sheet1!C184=" "),"",Sheet1!C184)</f>
        <v/>
      </c>
      <c r="AL31" s="324"/>
      <c r="AM31" s="282"/>
      <c r="AN31" s="282"/>
      <c r="AO31" s="228"/>
      <c r="AP31" s="275"/>
      <c r="AQ31" s="275"/>
      <c r="AR31" s="275"/>
      <c r="AS31" s="323"/>
      <c r="AT31" s="323"/>
      <c r="AU31" s="323"/>
      <c r="AV31" s="275"/>
      <c r="AW31" s="275"/>
      <c r="AX31" s="394"/>
      <c r="AY31" s="394"/>
      <c r="AZ31" s="394"/>
      <c r="BA31" s="394"/>
      <c r="BB31" s="394"/>
      <c r="BC31" s="394"/>
      <c r="BD31" s="394"/>
      <c r="BE31" s="394"/>
      <c r="BF31" s="394"/>
      <c r="BG31" s="394"/>
      <c r="BH31" s="394"/>
      <c r="BI31" s="394"/>
      <c r="BJ31" s="394"/>
      <c r="BK31" s="394"/>
      <c r="BL31" s="394"/>
      <c r="BM31" s="394"/>
      <c r="BN31" s="394"/>
      <c r="BO31" s="394"/>
      <c r="BP31" s="394"/>
      <c r="BQ31" s="394"/>
      <c r="BR31" s="394"/>
      <c r="BS31" s="39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406" customFormat="1" ht="42" customHeight="1" thickBot="1" x14ac:dyDescent="0.6">
      <c r="A32" s="259"/>
      <c r="B32" s="260" t="str">
        <f>'US MTM - Calculation (Regular)'!B32</f>
        <v>31FRTEDGE</v>
      </c>
      <c r="C32" s="261"/>
      <c r="D32" s="298"/>
      <c r="E32" s="298"/>
      <c r="F32" s="299"/>
      <c r="G32" s="299"/>
      <c r="H32" s="299"/>
      <c r="I32" s="299"/>
      <c r="J32" s="299"/>
      <c r="K32" s="300"/>
      <c r="L32" s="301"/>
      <c r="M32" s="302"/>
      <c r="N32" s="303"/>
      <c r="O32" s="303"/>
      <c r="P32" s="303"/>
      <c r="Q32" s="303"/>
      <c r="R32" s="303"/>
      <c r="S32" s="291">
        <f>IF(OR(Sheet1!C54="",Sheet1!C54=" "),0,Sheet1!C54)</f>
        <v>0</v>
      </c>
      <c r="T32" s="274"/>
      <c r="U32" s="268" t="s">
        <v>112</v>
      </c>
      <c r="V32" s="288" t="str">
        <f>IF(OR(Sheet1!C97="",Sheet1!C97=" "),"",Sheet1!C97)</f>
        <v/>
      </c>
      <c r="W32" s="278"/>
      <c r="X32" s="259"/>
      <c r="Y32" s="260" t="s">
        <v>616</v>
      </c>
      <c r="Z32" s="316">
        <v>7.375</v>
      </c>
      <c r="AA32" s="290"/>
      <c r="AB32" s="290"/>
      <c r="AC32" s="290"/>
      <c r="AD32" s="290"/>
      <c r="AE32" s="290"/>
      <c r="AF32" s="290"/>
      <c r="AG32" s="447" t="str">
        <f>IF(OR(Sheet1!C161="",Sheet1!C161=" "),"",Sheet1!C161)</f>
        <v/>
      </c>
      <c r="AH32" s="307" t="str">
        <f>IF($AG$32="","",$AG$32-$Z$32)</f>
        <v/>
      </c>
      <c r="AI32" s="234"/>
      <c r="AJ32" s="289" t="s">
        <v>320</v>
      </c>
      <c r="AK32" s="288" t="str">
        <f>IF(OR(Sheet1!C185="",Sheet1!C185=" "),"",Sheet1!C185)</f>
        <v/>
      </c>
      <c r="AL32" s="324"/>
      <c r="AM32" s="282"/>
      <c r="AN32" s="282"/>
      <c r="AO32" s="228"/>
      <c r="AP32" s="275"/>
      <c r="AQ32" s="275"/>
      <c r="AR32" s="275"/>
      <c r="AS32" s="323"/>
      <c r="AT32" s="323"/>
      <c r="AU32" s="323"/>
      <c r="AV32" s="275"/>
      <c r="AW32" s="275"/>
      <c r="AX32" s="394"/>
      <c r="AY32" s="394"/>
      <c r="AZ32" s="394"/>
      <c r="BA32" s="394"/>
      <c r="BB32" s="394"/>
      <c r="BC32" s="394"/>
      <c r="BD32" s="394"/>
      <c r="BE32" s="394"/>
      <c r="BF32" s="394"/>
      <c r="BG32" s="394"/>
      <c r="BH32" s="394"/>
      <c r="BI32" s="394"/>
      <c r="BJ32" s="394"/>
      <c r="BK32" s="394"/>
      <c r="BL32" s="394"/>
      <c r="BM32" s="394"/>
      <c r="BN32" s="394"/>
      <c r="BO32" s="394"/>
      <c r="BP32" s="394"/>
      <c r="BQ32" s="394"/>
      <c r="BR32" s="394"/>
      <c r="BS32" s="394"/>
      <c r="BT32" s="404"/>
      <c r="BU32" s="404"/>
      <c r="BV32" s="404"/>
      <c r="BW32" s="404"/>
      <c r="BX32" s="404"/>
      <c r="BY32" s="404"/>
      <c r="BZ32" s="404"/>
      <c r="CA32" s="404"/>
      <c r="CB32" s="404"/>
      <c r="CC32" s="404"/>
      <c r="CD32" s="404"/>
      <c r="CE32" s="404"/>
      <c r="CF32" s="404"/>
      <c r="CG32" s="404"/>
      <c r="CH32" s="404"/>
      <c r="CI32" s="404"/>
      <c r="CJ32" s="404"/>
      <c r="CK32" s="404"/>
      <c r="CL32" s="404"/>
      <c r="CM32" s="404"/>
      <c r="CN32" s="404"/>
      <c r="CO32" s="404"/>
      <c r="CP32" s="404"/>
      <c r="CQ32" s="404"/>
      <c r="CR32" s="404"/>
      <c r="CS32" s="404"/>
      <c r="CT32" s="404"/>
      <c r="CU32" s="404"/>
      <c r="CV32" s="404"/>
      <c r="CW32" s="404"/>
      <c r="CX32" s="404"/>
      <c r="CY32" s="404"/>
      <c r="CZ32" s="404"/>
      <c r="DA32" s="404"/>
      <c r="DB32" s="404"/>
      <c r="DC32" s="404"/>
      <c r="DD32" s="404"/>
      <c r="DE32" s="404"/>
      <c r="DF32" s="404"/>
      <c r="DG32" s="404"/>
      <c r="DH32" s="404"/>
      <c r="DI32" s="404"/>
      <c r="DJ32" s="404"/>
      <c r="DK32" s="404"/>
      <c r="DL32" s="404"/>
      <c r="DM32" s="404"/>
      <c r="DN32" s="404"/>
      <c r="DO32" s="404"/>
      <c r="DP32" s="404"/>
      <c r="DQ32" s="404"/>
      <c r="DR32" s="404"/>
      <c r="DS32" s="404"/>
      <c r="DT32" s="404"/>
      <c r="DU32" s="404"/>
      <c r="DV32" s="404"/>
      <c r="DW32" s="404"/>
      <c r="DX32" s="404"/>
      <c r="DY32" s="404"/>
      <c r="DZ32" s="404"/>
      <c r="EA32" s="404"/>
      <c r="EB32" s="404"/>
      <c r="EC32" s="404"/>
      <c r="ED32" s="404"/>
      <c r="EE32" s="404"/>
      <c r="EF32" s="404"/>
      <c r="EG32" s="404"/>
      <c r="EH32" s="404"/>
      <c r="EI32" s="404"/>
      <c r="EJ32" s="404"/>
      <c r="EK32" s="404"/>
      <c r="EL32" s="404"/>
      <c r="EM32" s="404"/>
      <c r="EN32" s="404"/>
      <c r="EO32" s="404"/>
      <c r="EP32" s="404"/>
      <c r="EQ32" s="404"/>
      <c r="ER32" s="404"/>
      <c r="ES32" s="404"/>
      <c r="ET32" s="404"/>
      <c r="EU32" s="404"/>
      <c r="EV32" s="404"/>
      <c r="EW32" s="404"/>
      <c r="EX32" s="404"/>
      <c r="EY32" s="404"/>
      <c r="EZ32" s="404"/>
      <c r="FA32" s="404"/>
      <c r="FB32" s="404"/>
      <c r="FC32" s="404"/>
      <c r="FD32" s="404"/>
      <c r="FE32" s="404"/>
      <c r="FF32" s="404"/>
      <c r="FG32" s="404"/>
      <c r="FH32" s="404"/>
      <c r="FI32" s="404"/>
      <c r="FJ32" s="404"/>
      <c r="FK32" s="404"/>
      <c r="FL32" s="404"/>
      <c r="FM32" s="404"/>
      <c r="FN32" s="404"/>
      <c r="FO32" s="404"/>
      <c r="FP32" s="404"/>
      <c r="FQ32" s="404"/>
      <c r="FR32" s="404"/>
      <c r="FS32" s="404"/>
      <c r="FT32" s="404"/>
      <c r="FU32" s="404"/>
      <c r="FV32" s="404"/>
      <c r="FW32" s="404"/>
      <c r="FX32" s="404"/>
      <c r="FY32" s="404"/>
      <c r="FZ32" s="404"/>
      <c r="GA32" s="404"/>
      <c r="GB32" s="404"/>
      <c r="GC32" s="404"/>
      <c r="GD32" s="404"/>
      <c r="GE32" s="404"/>
      <c r="GF32" s="404"/>
      <c r="GG32" s="404"/>
      <c r="GH32" s="404"/>
      <c r="GI32" s="404"/>
      <c r="GJ32" s="404"/>
      <c r="GK32" s="404"/>
      <c r="GL32" s="404"/>
      <c r="GM32" s="404"/>
      <c r="GN32" s="404"/>
      <c r="GO32" s="404"/>
      <c r="GP32" s="404"/>
      <c r="GQ32" s="404"/>
      <c r="GR32" s="404"/>
      <c r="GS32" s="404"/>
      <c r="GT32" s="404"/>
      <c r="GU32" s="404"/>
      <c r="GV32" s="404"/>
      <c r="GW32" s="404"/>
      <c r="GX32" s="404"/>
      <c r="GY32" s="404"/>
      <c r="GZ32" s="404"/>
      <c r="HA32" s="404"/>
      <c r="HB32" s="404"/>
      <c r="HC32" s="404"/>
      <c r="HD32" s="404"/>
      <c r="HE32" s="404"/>
      <c r="HF32" s="404"/>
      <c r="HG32" s="404"/>
      <c r="HH32" s="404"/>
      <c r="HI32" s="404"/>
      <c r="HJ32" s="404"/>
      <c r="HK32" s="404"/>
      <c r="HL32" s="404"/>
      <c r="HM32" s="404"/>
      <c r="HN32" s="404"/>
      <c r="HO32" s="404"/>
      <c r="HP32" s="404"/>
      <c r="HQ32" s="404"/>
      <c r="HR32" s="404"/>
      <c r="HS32" s="404"/>
      <c r="HT32" s="404"/>
      <c r="HU32" s="404"/>
      <c r="HV32" s="404"/>
      <c r="HW32" s="404"/>
      <c r="HX32" s="404"/>
      <c r="HY32" s="404"/>
      <c r="HZ32" s="404"/>
      <c r="IA32" s="404"/>
      <c r="IB32" s="404"/>
      <c r="IC32" s="404"/>
      <c r="ID32" s="404"/>
      <c r="IE32" s="404"/>
      <c r="IF32" s="404"/>
      <c r="IG32" s="404"/>
      <c r="IH32" s="404"/>
      <c r="II32" s="404"/>
      <c r="IJ32" s="404"/>
      <c r="IK32" s="404"/>
      <c r="IL32" s="404"/>
      <c r="IM32" s="404"/>
      <c r="IN32" s="404"/>
      <c r="IO32" s="404"/>
      <c r="IP32" s="404"/>
      <c r="IQ32" s="404"/>
      <c r="IR32" s="404"/>
      <c r="IS32" s="404"/>
      <c r="IT32" s="404"/>
      <c r="IU32" s="404"/>
      <c r="IV32" s="404"/>
    </row>
    <row r="33" spans="1:256" s="406" customFormat="1" ht="42" customHeight="1" thickBot="1" x14ac:dyDescent="0.6">
      <c r="A33" s="259"/>
      <c r="B33" s="260" t="str">
        <f>'US MTM - Calculation (Regular)'!B33</f>
        <v>32LEAFCLR</v>
      </c>
      <c r="C33" s="261"/>
      <c r="D33" s="298"/>
      <c r="E33" s="298"/>
      <c r="F33" s="299"/>
      <c r="G33" s="299"/>
      <c r="H33" s="299"/>
      <c r="I33" s="299"/>
      <c r="J33" s="299"/>
      <c r="K33" s="300"/>
      <c r="L33" s="301"/>
      <c r="M33" s="302"/>
      <c r="N33" s="303"/>
      <c r="O33" s="303"/>
      <c r="P33" s="303"/>
      <c r="Q33" s="303"/>
      <c r="R33" s="303"/>
      <c r="S33" s="291">
        <f>IF(OR(Sheet1!E55="",Sheet1!E55=" "),0,Sheet1!E55)</f>
        <v>0</v>
      </c>
      <c r="T33" s="274"/>
      <c r="U33" s="268" t="s">
        <v>113</v>
      </c>
      <c r="V33" s="288" t="str">
        <f>IF(OR(Sheet1!C98="",Sheet1!C98=" "),"",Sheet1!C98)</f>
        <v/>
      </c>
      <c r="W33" s="278"/>
      <c r="X33" s="325"/>
      <c r="Y33" s="333" t="s">
        <v>617</v>
      </c>
      <c r="Z33" s="441"/>
      <c r="AA33" s="442"/>
      <c r="AB33" s="442"/>
      <c r="AC33" s="442"/>
      <c r="AD33" s="442"/>
      <c r="AE33" s="442"/>
      <c r="AF33" s="445"/>
      <c r="AG33" s="448"/>
      <c r="AH33" s="446" t="str">
        <f>IF(OR(Sheet1!C162="",Sheet1!C162=" "),"",Sheet1!C162)</f>
        <v/>
      </c>
      <c r="AI33" s="234"/>
      <c r="AJ33" s="289" t="s">
        <v>321</v>
      </c>
      <c r="AK33" s="288" t="str">
        <f>IF(OR(Sheet1!C186="",Sheet1!C186=" "),"",Sheet1!C186)</f>
        <v/>
      </c>
      <c r="AL33" s="324"/>
      <c r="AM33" s="282"/>
      <c r="AN33" s="282"/>
      <c r="AO33" s="228"/>
      <c r="AP33" s="275"/>
      <c r="AQ33" s="275"/>
      <c r="AR33" s="275"/>
      <c r="AS33" s="323"/>
      <c r="AT33" s="323"/>
      <c r="AU33" s="323"/>
      <c r="AV33" s="275"/>
      <c r="AW33" s="275"/>
      <c r="AX33" s="394"/>
      <c r="AY33" s="394"/>
      <c r="AZ33" s="394"/>
      <c r="BA33" s="394"/>
      <c r="BB33" s="394"/>
      <c r="BC33" s="394"/>
      <c r="BD33" s="394"/>
      <c r="BE33" s="394"/>
      <c r="BF33" s="394"/>
      <c r="BG33" s="394"/>
      <c r="BH33" s="394"/>
      <c r="BI33" s="394"/>
      <c r="BJ33" s="394"/>
      <c r="BK33" s="394"/>
      <c r="BL33" s="394"/>
      <c r="BM33" s="394"/>
      <c r="BN33" s="394"/>
      <c r="BO33" s="394"/>
      <c r="BP33" s="394"/>
      <c r="BQ33" s="394"/>
      <c r="BR33" s="394"/>
      <c r="BS33" s="394"/>
      <c r="BT33" s="404"/>
      <c r="BU33" s="404"/>
      <c r="BV33" s="404"/>
      <c r="BW33" s="404"/>
      <c r="BX33" s="404"/>
      <c r="BY33" s="404"/>
      <c r="BZ33" s="404"/>
      <c r="CA33" s="404"/>
      <c r="CB33" s="404"/>
      <c r="CC33" s="404"/>
      <c r="CD33" s="404"/>
      <c r="CE33" s="404"/>
      <c r="CF33" s="404"/>
      <c r="CG33" s="404"/>
      <c r="CH33" s="404"/>
      <c r="CI33" s="404"/>
      <c r="CJ33" s="404"/>
      <c r="CK33" s="404"/>
      <c r="CL33" s="404"/>
      <c r="CM33" s="404"/>
      <c r="CN33" s="404"/>
      <c r="CO33" s="404"/>
      <c r="CP33" s="404"/>
      <c r="CQ33" s="404"/>
      <c r="CR33" s="404"/>
      <c r="CS33" s="404"/>
      <c r="CT33" s="404"/>
      <c r="CU33" s="404"/>
      <c r="CV33" s="404"/>
      <c r="CW33" s="404"/>
      <c r="CX33" s="404"/>
      <c r="CY33" s="404"/>
      <c r="CZ33" s="404"/>
      <c r="DA33" s="404"/>
      <c r="DB33" s="404"/>
      <c r="DC33" s="404"/>
      <c r="DD33" s="404"/>
      <c r="DE33" s="404"/>
      <c r="DF33" s="404"/>
      <c r="DG33" s="404"/>
      <c r="DH33" s="404"/>
      <c r="DI33" s="404"/>
      <c r="DJ33" s="404"/>
      <c r="DK33" s="404"/>
      <c r="DL33" s="404"/>
      <c r="DM33" s="404"/>
      <c r="DN33" s="404"/>
      <c r="DO33" s="404"/>
      <c r="DP33" s="404"/>
      <c r="DQ33" s="404"/>
      <c r="DR33" s="404"/>
      <c r="DS33" s="404"/>
      <c r="DT33" s="404"/>
      <c r="DU33" s="404"/>
      <c r="DV33" s="404"/>
      <c r="DW33" s="404"/>
      <c r="DX33" s="404"/>
      <c r="DY33" s="404"/>
      <c r="DZ33" s="404"/>
      <c r="EA33" s="404"/>
      <c r="EB33" s="404"/>
      <c r="EC33" s="404"/>
      <c r="ED33" s="404"/>
      <c r="EE33" s="404"/>
      <c r="EF33" s="404"/>
      <c r="EG33" s="404"/>
      <c r="EH33" s="404"/>
      <c r="EI33" s="404"/>
      <c r="EJ33" s="404"/>
      <c r="EK33" s="404"/>
      <c r="EL33" s="404"/>
      <c r="EM33" s="404"/>
      <c r="EN33" s="404"/>
      <c r="EO33" s="404"/>
      <c r="EP33" s="404"/>
      <c r="EQ33" s="404"/>
      <c r="ER33" s="404"/>
      <c r="ES33" s="404"/>
      <c r="ET33" s="404"/>
      <c r="EU33" s="404"/>
      <c r="EV33" s="404"/>
      <c r="EW33" s="404"/>
      <c r="EX33" s="404"/>
      <c r="EY33" s="404"/>
      <c r="EZ33" s="404"/>
      <c r="FA33" s="404"/>
      <c r="FB33" s="404"/>
      <c r="FC33" s="404"/>
      <c r="FD33" s="404"/>
      <c r="FE33" s="404"/>
      <c r="FF33" s="404"/>
      <c r="FG33" s="404"/>
      <c r="FH33" s="404"/>
      <c r="FI33" s="404"/>
      <c r="FJ33" s="404"/>
      <c r="FK33" s="404"/>
      <c r="FL33" s="404"/>
      <c r="FM33" s="404"/>
      <c r="FN33" s="404"/>
      <c r="FO33" s="404"/>
      <c r="FP33" s="404"/>
      <c r="FQ33" s="404"/>
      <c r="FR33" s="404"/>
      <c r="FS33" s="404"/>
      <c r="FT33" s="404"/>
      <c r="FU33" s="404"/>
      <c r="FV33" s="404"/>
      <c r="FW33" s="404"/>
      <c r="FX33" s="404"/>
      <c r="FY33" s="404"/>
      <c r="FZ33" s="404"/>
      <c r="GA33" s="404"/>
      <c r="GB33" s="404"/>
      <c r="GC33" s="404"/>
      <c r="GD33" s="404"/>
      <c r="GE33" s="404"/>
      <c r="GF33" s="404"/>
      <c r="GG33" s="404"/>
      <c r="GH33" s="404"/>
      <c r="GI33" s="404"/>
      <c r="GJ33" s="404"/>
      <c r="GK33" s="404"/>
      <c r="GL33" s="404"/>
      <c r="GM33" s="404"/>
      <c r="GN33" s="404"/>
      <c r="GO33" s="404"/>
      <c r="GP33" s="404"/>
      <c r="GQ33" s="404"/>
      <c r="GR33" s="404"/>
      <c r="GS33" s="404"/>
      <c r="GT33" s="404"/>
      <c r="GU33" s="404"/>
      <c r="GV33" s="404"/>
      <c r="GW33" s="404"/>
      <c r="GX33" s="404"/>
      <c r="GY33" s="404"/>
      <c r="GZ33" s="404"/>
      <c r="HA33" s="404"/>
      <c r="HB33" s="404"/>
      <c r="HC33" s="404"/>
      <c r="HD33" s="404"/>
      <c r="HE33" s="404"/>
      <c r="HF33" s="404"/>
      <c r="HG33" s="404"/>
      <c r="HH33" s="404"/>
      <c r="HI33" s="404"/>
      <c r="HJ33" s="404"/>
      <c r="HK33" s="404"/>
      <c r="HL33" s="404"/>
      <c r="HM33" s="404"/>
      <c r="HN33" s="404"/>
      <c r="HO33" s="404"/>
      <c r="HP33" s="404"/>
      <c r="HQ33" s="404"/>
      <c r="HR33" s="404"/>
      <c r="HS33" s="404"/>
      <c r="HT33" s="404"/>
      <c r="HU33" s="404"/>
      <c r="HV33" s="404"/>
      <c r="HW33" s="404"/>
      <c r="HX33" s="404"/>
      <c r="HY33" s="404"/>
      <c r="HZ33" s="404"/>
      <c r="IA33" s="404"/>
      <c r="IB33" s="404"/>
      <c r="IC33" s="404"/>
      <c r="ID33" s="404"/>
      <c r="IE33" s="404"/>
      <c r="IF33" s="404"/>
      <c r="IG33" s="404"/>
      <c r="IH33" s="404"/>
      <c r="II33" s="404"/>
      <c r="IJ33" s="404"/>
      <c r="IK33" s="404"/>
      <c r="IL33" s="404"/>
      <c r="IM33" s="404"/>
      <c r="IN33" s="404"/>
      <c r="IO33" s="404"/>
      <c r="IP33" s="404"/>
      <c r="IQ33" s="404"/>
      <c r="IR33" s="404"/>
      <c r="IS33" s="404"/>
      <c r="IT33" s="404"/>
      <c r="IU33" s="404"/>
      <c r="IV33" s="404"/>
    </row>
    <row r="34" spans="1:256" s="406" customFormat="1" ht="42" customHeight="1" x14ac:dyDescent="0.55000000000000004">
      <c r="A34" s="259"/>
      <c r="B34" s="260" t="str">
        <f>'US MTM - Calculation (Regular)'!B34</f>
        <v>33LEFTDN</v>
      </c>
      <c r="C34" s="261"/>
      <c r="D34" s="298"/>
      <c r="E34" s="298"/>
      <c r="F34" s="299"/>
      <c r="G34" s="299"/>
      <c r="H34" s="299"/>
      <c r="I34" s="299"/>
      <c r="J34" s="299"/>
      <c r="K34" s="300"/>
      <c r="L34" s="301"/>
      <c r="M34" s="302"/>
      <c r="N34" s="303"/>
      <c r="O34" s="303"/>
      <c r="P34" s="303"/>
      <c r="Q34" s="303"/>
      <c r="R34" s="303"/>
      <c r="S34" s="291">
        <v>0</v>
      </c>
      <c r="T34" s="274"/>
      <c r="U34" s="268" t="s">
        <v>114</v>
      </c>
      <c r="V34" s="288">
        <f>IF(OR(Sheet1!C99="",Sheet1!C99=" "),"",Sheet1!C99)</f>
        <v>1</v>
      </c>
      <c r="W34" s="278"/>
      <c r="X34" s="234"/>
      <c r="Y34" s="260" t="s">
        <v>1172</v>
      </c>
      <c r="Z34" s="316">
        <v>1</v>
      </c>
      <c r="AA34" s="290"/>
      <c r="AB34" s="290"/>
      <c r="AC34" s="290"/>
      <c r="AD34" s="290"/>
      <c r="AE34" s="290"/>
      <c r="AF34" s="290"/>
      <c r="AG34" s="288" t="str">
        <f>IF(OR(Sheet1!C177="",Sheet1!C177=" "),"",Sheet1!C177)</f>
        <v/>
      </c>
      <c r="AH34" s="317" t="str">
        <f>IF($AG$34="","",$AG$34-$Z$34)</f>
        <v/>
      </c>
      <c r="AI34" s="234"/>
      <c r="AJ34" s="289" t="s">
        <v>322</v>
      </c>
      <c r="AK34" s="288" t="str">
        <f>IF(OR(Sheet1!C187="",Sheet1!C187=" "),"",Sheet1!C187)</f>
        <v/>
      </c>
      <c r="AL34" s="324"/>
      <c r="AM34" s="282"/>
      <c r="AN34" s="282"/>
      <c r="AO34" s="228"/>
      <c r="AP34" s="275"/>
      <c r="AQ34" s="275"/>
      <c r="AR34" s="275"/>
      <c r="AS34" s="323"/>
      <c r="AT34" s="323"/>
      <c r="AU34" s="323"/>
      <c r="AV34" s="275"/>
      <c r="AW34" s="275"/>
      <c r="AX34" s="394"/>
      <c r="AY34" s="394"/>
      <c r="AZ34" s="394"/>
      <c r="BA34" s="394"/>
      <c r="BB34" s="394"/>
      <c r="BC34" s="394"/>
      <c r="BD34" s="394"/>
      <c r="BE34" s="394"/>
      <c r="BF34" s="394"/>
      <c r="BG34" s="394"/>
      <c r="BH34" s="394"/>
      <c r="BI34" s="394"/>
      <c r="BJ34" s="394"/>
      <c r="BK34" s="394"/>
      <c r="BL34" s="394"/>
      <c r="BM34" s="394"/>
      <c r="BN34" s="394"/>
      <c r="BO34" s="394"/>
      <c r="BP34" s="394"/>
      <c r="BQ34" s="394"/>
      <c r="BR34" s="394"/>
      <c r="BS34" s="394"/>
      <c r="BT34" s="404"/>
      <c r="BU34" s="404"/>
      <c r="BV34" s="404"/>
      <c r="BW34" s="404"/>
      <c r="BX34" s="404"/>
      <c r="BY34" s="404"/>
      <c r="BZ34" s="404"/>
      <c r="CA34" s="404"/>
      <c r="CB34" s="404"/>
      <c r="CC34" s="404"/>
      <c r="CD34" s="404"/>
      <c r="CE34" s="404"/>
      <c r="CF34" s="404"/>
      <c r="CG34" s="404"/>
      <c r="CH34" s="404"/>
      <c r="CI34" s="404"/>
      <c r="CJ34" s="404"/>
      <c r="CK34" s="404"/>
      <c r="CL34" s="404"/>
      <c r="CM34" s="404"/>
      <c r="CN34" s="404"/>
      <c r="CO34" s="404"/>
      <c r="CP34" s="404"/>
      <c r="CQ34" s="404"/>
      <c r="CR34" s="404"/>
      <c r="CS34" s="404"/>
      <c r="CT34" s="404"/>
      <c r="CU34" s="404"/>
      <c r="CV34" s="404"/>
      <c r="CW34" s="404"/>
      <c r="CX34" s="404"/>
      <c r="CY34" s="404"/>
      <c r="CZ34" s="404"/>
      <c r="DA34" s="404"/>
      <c r="DB34" s="404"/>
      <c r="DC34" s="404"/>
      <c r="DD34" s="404"/>
      <c r="DE34" s="404"/>
      <c r="DF34" s="404"/>
      <c r="DG34" s="404"/>
      <c r="DH34" s="404"/>
      <c r="DI34" s="404"/>
      <c r="DJ34" s="404"/>
      <c r="DK34" s="404"/>
      <c r="DL34" s="404"/>
      <c r="DM34" s="404"/>
      <c r="DN34" s="404"/>
      <c r="DO34" s="404"/>
      <c r="DP34" s="404"/>
      <c r="DQ34" s="404"/>
      <c r="DR34" s="404"/>
      <c r="DS34" s="404"/>
      <c r="DT34" s="404"/>
      <c r="DU34" s="404"/>
      <c r="DV34" s="404"/>
      <c r="DW34" s="404"/>
      <c r="DX34" s="404"/>
      <c r="DY34" s="404"/>
      <c r="DZ34" s="404"/>
      <c r="EA34" s="404"/>
      <c r="EB34" s="404"/>
      <c r="EC34" s="404"/>
      <c r="ED34" s="404"/>
      <c r="EE34" s="404"/>
      <c r="EF34" s="404"/>
      <c r="EG34" s="404"/>
      <c r="EH34" s="404"/>
      <c r="EI34" s="404"/>
      <c r="EJ34" s="404"/>
      <c r="EK34" s="404"/>
      <c r="EL34" s="404"/>
      <c r="EM34" s="404"/>
      <c r="EN34" s="404"/>
      <c r="EO34" s="404"/>
      <c r="EP34" s="404"/>
      <c r="EQ34" s="404"/>
      <c r="ER34" s="404"/>
      <c r="ES34" s="404"/>
      <c r="ET34" s="404"/>
      <c r="EU34" s="404"/>
      <c r="EV34" s="404"/>
      <c r="EW34" s="404"/>
      <c r="EX34" s="404"/>
      <c r="EY34" s="404"/>
      <c r="EZ34" s="404"/>
      <c r="FA34" s="404"/>
      <c r="FB34" s="404"/>
      <c r="FC34" s="404"/>
      <c r="FD34" s="404"/>
      <c r="FE34" s="404"/>
      <c r="FF34" s="404"/>
      <c r="FG34" s="404"/>
      <c r="FH34" s="404"/>
      <c r="FI34" s="404"/>
      <c r="FJ34" s="404"/>
      <c r="FK34" s="404"/>
      <c r="FL34" s="404"/>
      <c r="FM34" s="404"/>
      <c r="FN34" s="404"/>
      <c r="FO34" s="404"/>
      <c r="FP34" s="404"/>
      <c r="FQ34" s="404"/>
      <c r="FR34" s="404"/>
      <c r="FS34" s="404"/>
      <c r="FT34" s="404"/>
      <c r="FU34" s="404"/>
      <c r="FV34" s="404"/>
      <c r="FW34" s="404"/>
      <c r="FX34" s="404"/>
      <c r="FY34" s="404"/>
      <c r="FZ34" s="404"/>
      <c r="GA34" s="404"/>
      <c r="GB34" s="404"/>
      <c r="GC34" s="404"/>
      <c r="GD34" s="404"/>
      <c r="GE34" s="404"/>
      <c r="GF34" s="404"/>
      <c r="GG34" s="404"/>
      <c r="GH34" s="404"/>
      <c r="GI34" s="404"/>
      <c r="GJ34" s="404"/>
      <c r="GK34" s="404"/>
      <c r="GL34" s="404"/>
      <c r="GM34" s="404"/>
      <c r="GN34" s="404"/>
      <c r="GO34" s="404"/>
      <c r="GP34" s="404"/>
      <c r="GQ34" s="404"/>
      <c r="GR34" s="404"/>
      <c r="GS34" s="404"/>
      <c r="GT34" s="404"/>
      <c r="GU34" s="404"/>
      <c r="GV34" s="404"/>
      <c r="GW34" s="404"/>
      <c r="GX34" s="404"/>
      <c r="GY34" s="404"/>
      <c r="GZ34" s="404"/>
      <c r="HA34" s="404"/>
      <c r="HB34" s="404"/>
      <c r="HC34" s="404"/>
      <c r="HD34" s="404"/>
      <c r="HE34" s="404"/>
      <c r="HF34" s="404"/>
      <c r="HG34" s="404"/>
      <c r="HH34" s="404"/>
      <c r="HI34" s="404"/>
      <c r="HJ34" s="404"/>
      <c r="HK34" s="404"/>
      <c r="HL34" s="404"/>
      <c r="HM34" s="404"/>
      <c r="HN34" s="404"/>
      <c r="HO34" s="404"/>
      <c r="HP34" s="404"/>
      <c r="HQ34" s="404"/>
      <c r="HR34" s="404"/>
      <c r="HS34" s="404"/>
      <c r="HT34" s="404"/>
      <c r="HU34" s="404"/>
      <c r="HV34" s="404"/>
      <c r="HW34" s="404"/>
      <c r="HX34" s="404"/>
      <c r="HY34" s="404"/>
      <c r="HZ34" s="404"/>
      <c r="IA34" s="404"/>
      <c r="IB34" s="404"/>
      <c r="IC34" s="404"/>
      <c r="ID34" s="404"/>
      <c r="IE34" s="404"/>
      <c r="IF34" s="404"/>
      <c r="IG34" s="404"/>
      <c r="IH34" s="404"/>
      <c r="II34" s="404"/>
      <c r="IJ34" s="404"/>
      <c r="IK34" s="404"/>
      <c r="IL34" s="404"/>
      <c r="IM34" s="404"/>
      <c r="IN34" s="404"/>
      <c r="IO34" s="404"/>
      <c r="IP34" s="404"/>
      <c r="IQ34" s="404"/>
      <c r="IR34" s="404"/>
      <c r="IS34" s="404"/>
      <c r="IT34" s="404"/>
      <c r="IU34" s="404"/>
      <c r="IV34" s="404"/>
    </row>
    <row r="35" spans="1:256" s="406" customFormat="1" ht="42" customHeight="1" x14ac:dyDescent="0.25">
      <c r="A35" s="259"/>
      <c r="B35" s="260" t="str">
        <f>'US MTM - Calculation (Regular)'!B35</f>
        <v>34RIGTDN</v>
      </c>
      <c r="C35" s="261"/>
      <c r="D35" s="298"/>
      <c r="E35" s="298"/>
      <c r="F35" s="299"/>
      <c r="G35" s="299"/>
      <c r="H35" s="299"/>
      <c r="I35" s="299"/>
      <c r="J35" s="299"/>
      <c r="K35" s="300"/>
      <c r="L35" s="301"/>
      <c r="M35" s="302"/>
      <c r="N35" s="303"/>
      <c r="O35" s="303"/>
      <c r="P35" s="303"/>
      <c r="Q35" s="303"/>
      <c r="R35" s="303"/>
      <c r="S35" s="291">
        <v>0</v>
      </c>
      <c r="T35" s="274"/>
      <c r="U35" s="268" t="s">
        <v>115</v>
      </c>
      <c r="V35" s="288" t="str">
        <f>IF(OR(Sheet1!C100="",Sheet1!C100=" "),"",Sheet1!C100)</f>
        <v/>
      </c>
      <c r="W35" s="278"/>
      <c r="X35" s="234"/>
      <c r="Y35" s="260" t="s">
        <v>1173</v>
      </c>
      <c r="Z35" s="316">
        <v>6.5</v>
      </c>
      <c r="AA35" s="290"/>
      <c r="AB35" s="290"/>
      <c r="AC35" s="290"/>
      <c r="AD35" s="290"/>
      <c r="AE35" s="290"/>
      <c r="AF35" s="290"/>
      <c r="AG35" s="443" t="str">
        <f>IF(OR(Sheet1!C349="",Sheet1!C349=" "),"",Sheet1!C349)</f>
        <v/>
      </c>
      <c r="AH35" s="317" t="str">
        <f>IF($AG$35="","",$AG$35-$Z$35)</f>
        <v/>
      </c>
      <c r="AI35" s="234"/>
      <c r="AJ35" s="289" t="s">
        <v>323</v>
      </c>
      <c r="AK35" s="288" t="str">
        <f>IF(OR(Sheet1!C188="",Sheet1!C188=" "),"",Sheet1!C188)</f>
        <v/>
      </c>
      <c r="AL35" s="324"/>
      <c r="AM35" s="282"/>
      <c r="AN35" s="282"/>
      <c r="AO35" s="228"/>
      <c r="AP35" s="275"/>
      <c r="AQ35" s="310"/>
      <c r="AR35" s="310"/>
      <c r="AS35" s="275"/>
      <c r="AT35" s="310"/>
      <c r="AU35" s="275"/>
      <c r="AV35" s="275"/>
      <c r="AW35" s="275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404"/>
      <c r="BU35" s="404"/>
      <c r="BV35" s="404"/>
      <c r="BW35" s="404"/>
      <c r="BX35" s="404"/>
      <c r="BY35" s="404"/>
      <c r="BZ35" s="404"/>
      <c r="CA35" s="404"/>
      <c r="CB35" s="404"/>
      <c r="CC35" s="404"/>
      <c r="CD35" s="404"/>
      <c r="CE35" s="404"/>
      <c r="CF35" s="404"/>
      <c r="CG35" s="404"/>
      <c r="CH35" s="404"/>
      <c r="CI35" s="404"/>
      <c r="CJ35" s="404"/>
      <c r="CK35" s="404"/>
      <c r="CL35" s="404"/>
      <c r="CM35" s="404"/>
      <c r="CN35" s="404"/>
      <c r="CO35" s="404"/>
      <c r="CP35" s="404"/>
      <c r="CQ35" s="404"/>
      <c r="CR35" s="404"/>
      <c r="CS35" s="404"/>
      <c r="CT35" s="404"/>
      <c r="CU35" s="404"/>
      <c r="CV35" s="404"/>
      <c r="CW35" s="404"/>
      <c r="CX35" s="404"/>
      <c r="CY35" s="404"/>
      <c r="CZ35" s="404"/>
      <c r="DA35" s="404"/>
      <c r="DB35" s="404"/>
      <c r="DC35" s="404"/>
      <c r="DD35" s="404"/>
      <c r="DE35" s="404"/>
      <c r="DF35" s="404"/>
      <c r="DG35" s="404"/>
      <c r="DH35" s="404"/>
      <c r="DI35" s="404"/>
      <c r="DJ35" s="404"/>
      <c r="DK35" s="404"/>
      <c r="DL35" s="404"/>
      <c r="DM35" s="404"/>
      <c r="DN35" s="404"/>
      <c r="DO35" s="404"/>
      <c r="DP35" s="404"/>
      <c r="DQ35" s="404"/>
      <c r="DR35" s="404"/>
      <c r="DS35" s="404"/>
      <c r="DT35" s="404"/>
      <c r="DU35" s="404"/>
      <c r="DV35" s="404"/>
      <c r="DW35" s="404"/>
      <c r="DX35" s="404"/>
      <c r="DY35" s="404"/>
      <c r="DZ35" s="404"/>
      <c r="EA35" s="404"/>
      <c r="EB35" s="404"/>
      <c r="EC35" s="404"/>
      <c r="ED35" s="404"/>
      <c r="EE35" s="404"/>
      <c r="EF35" s="404"/>
      <c r="EG35" s="404"/>
      <c r="EH35" s="404"/>
      <c r="EI35" s="404"/>
      <c r="EJ35" s="404"/>
      <c r="EK35" s="404"/>
      <c r="EL35" s="404"/>
      <c r="EM35" s="404"/>
      <c r="EN35" s="404"/>
      <c r="EO35" s="404"/>
      <c r="EP35" s="404"/>
      <c r="EQ35" s="404"/>
      <c r="ER35" s="404"/>
      <c r="ES35" s="404"/>
      <c r="ET35" s="404"/>
      <c r="EU35" s="404"/>
      <c r="EV35" s="404"/>
      <c r="EW35" s="404"/>
      <c r="EX35" s="404"/>
      <c r="EY35" s="404"/>
      <c r="EZ35" s="404"/>
      <c r="FA35" s="404"/>
      <c r="FB35" s="404"/>
      <c r="FC35" s="404"/>
      <c r="FD35" s="404"/>
      <c r="FE35" s="404"/>
      <c r="FF35" s="404"/>
      <c r="FG35" s="404"/>
      <c r="FH35" s="404"/>
      <c r="FI35" s="404"/>
      <c r="FJ35" s="404"/>
      <c r="FK35" s="404"/>
      <c r="FL35" s="404"/>
      <c r="FM35" s="404"/>
      <c r="FN35" s="404"/>
      <c r="FO35" s="404"/>
      <c r="FP35" s="404"/>
      <c r="FQ35" s="404"/>
      <c r="FR35" s="404"/>
      <c r="FS35" s="404"/>
      <c r="FT35" s="404"/>
      <c r="FU35" s="404"/>
      <c r="FV35" s="404"/>
      <c r="FW35" s="404"/>
      <c r="FX35" s="404"/>
      <c r="FY35" s="404"/>
      <c r="FZ35" s="404"/>
      <c r="GA35" s="404"/>
      <c r="GB35" s="404"/>
      <c r="GC35" s="404"/>
      <c r="GD35" s="404"/>
      <c r="GE35" s="404"/>
      <c r="GF35" s="404"/>
      <c r="GG35" s="404"/>
      <c r="GH35" s="404"/>
      <c r="GI35" s="404"/>
      <c r="GJ35" s="404"/>
      <c r="GK35" s="404"/>
      <c r="GL35" s="404"/>
      <c r="GM35" s="404"/>
      <c r="GN35" s="404"/>
      <c r="GO35" s="404"/>
      <c r="GP35" s="404"/>
      <c r="GQ35" s="404"/>
      <c r="GR35" s="404"/>
      <c r="GS35" s="404"/>
      <c r="GT35" s="404"/>
      <c r="GU35" s="404"/>
      <c r="GV35" s="404"/>
      <c r="GW35" s="404"/>
      <c r="GX35" s="404"/>
      <c r="GY35" s="404"/>
      <c r="GZ35" s="404"/>
      <c r="HA35" s="404"/>
      <c r="HB35" s="404"/>
      <c r="HC35" s="404"/>
      <c r="HD35" s="404"/>
      <c r="HE35" s="404"/>
      <c r="HF35" s="404"/>
      <c r="HG35" s="404"/>
      <c r="HH35" s="404"/>
      <c r="HI35" s="404"/>
      <c r="HJ35" s="404"/>
      <c r="HK35" s="404"/>
      <c r="HL35" s="404"/>
      <c r="HM35" s="404"/>
      <c r="HN35" s="404"/>
      <c r="HO35" s="404"/>
      <c r="HP35" s="404"/>
      <c r="HQ35" s="404"/>
      <c r="HR35" s="404"/>
      <c r="HS35" s="404"/>
      <c r="HT35" s="404"/>
      <c r="HU35" s="404"/>
      <c r="HV35" s="404"/>
      <c r="HW35" s="404"/>
      <c r="HX35" s="404"/>
      <c r="HY35" s="404"/>
      <c r="HZ35" s="404"/>
      <c r="IA35" s="404"/>
      <c r="IB35" s="404"/>
      <c r="IC35" s="404"/>
      <c r="ID35" s="404"/>
      <c r="IE35" s="404"/>
      <c r="IF35" s="404"/>
      <c r="IG35" s="404"/>
      <c r="IH35" s="404"/>
      <c r="II35" s="404"/>
      <c r="IJ35" s="404"/>
      <c r="IK35" s="404"/>
      <c r="IL35" s="404"/>
      <c r="IM35" s="404"/>
      <c r="IN35" s="404"/>
      <c r="IO35" s="404"/>
      <c r="IP35" s="404"/>
      <c r="IQ35" s="404"/>
      <c r="IR35" s="404"/>
      <c r="IS35" s="404"/>
      <c r="IT35" s="404"/>
      <c r="IU35" s="404"/>
      <c r="IV35" s="404"/>
    </row>
    <row r="36" spans="1:256" s="406" customFormat="1" ht="42" customHeight="1" thickBot="1" x14ac:dyDescent="0.3">
      <c r="A36" s="259"/>
      <c r="B36" s="260" t="str">
        <f>'US MTM - Calculation (Regular)'!B36</f>
        <v>35FULCANV</v>
      </c>
      <c r="C36" s="261"/>
      <c r="D36" s="298"/>
      <c r="E36" s="298"/>
      <c r="F36" s="299"/>
      <c r="G36" s="299"/>
      <c r="H36" s="299"/>
      <c r="I36" s="299"/>
      <c r="J36" s="299"/>
      <c r="K36" s="300"/>
      <c r="L36" s="301"/>
      <c r="M36" s="302"/>
      <c r="N36" s="303"/>
      <c r="O36" s="303"/>
      <c r="P36" s="303"/>
      <c r="Q36" s="303"/>
      <c r="R36" s="303"/>
      <c r="S36" s="291">
        <v>0</v>
      </c>
      <c r="T36" s="274"/>
      <c r="U36" s="268" t="s">
        <v>116</v>
      </c>
      <c r="V36" s="288" t="str">
        <f>IF(OR(Sheet1!C101="",Sheet1!C101=" "),"",Sheet1!C101)</f>
        <v/>
      </c>
      <c r="W36" s="278"/>
      <c r="X36" s="234"/>
      <c r="Y36" s="326" t="s">
        <v>1174</v>
      </c>
      <c r="Z36" s="327"/>
      <c r="AA36" s="328"/>
      <c r="AB36" s="328"/>
      <c r="AC36" s="328"/>
      <c r="AD36" s="328"/>
      <c r="AE36" s="328"/>
      <c r="AF36" s="328"/>
      <c r="AG36" s="443"/>
      <c r="AH36" s="443" t="str">
        <f>IF(OR(Sheet1!C350="",Sheet1!C350=" "),"",IF(Sheet1!C350=1,0.394,""))</f>
        <v/>
      </c>
      <c r="AI36" s="234"/>
      <c r="AJ36" s="289" t="s">
        <v>324</v>
      </c>
      <c r="AK36" s="288" t="str">
        <f>IF(OR(Sheet1!C189="",Sheet1!C189=" "),"",Sheet1!C189)</f>
        <v/>
      </c>
      <c r="AL36" s="324"/>
      <c r="AM36" s="282"/>
      <c r="AN36" s="282"/>
      <c r="AO36" s="228"/>
      <c r="AP36" s="275"/>
      <c r="AQ36" s="310"/>
      <c r="AR36" s="310"/>
      <c r="AS36" s="275"/>
      <c r="AT36" s="310"/>
      <c r="AU36" s="275"/>
      <c r="AV36" s="275"/>
      <c r="AW36" s="275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404"/>
      <c r="BU36" s="404"/>
      <c r="BV36" s="404"/>
      <c r="BW36" s="404"/>
      <c r="BX36" s="404"/>
      <c r="BY36" s="404"/>
      <c r="BZ36" s="404"/>
      <c r="CA36" s="404"/>
      <c r="CB36" s="404"/>
      <c r="CC36" s="404"/>
      <c r="CD36" s="404"/>
      <c r="CE36" s="404"/>
      <c r="CF36" s="404"/>
      <c r="CG36" s="404"/>
      <c r="CH36" s="404"/>
      <c r="CI36" s="404"/>
      <c r="CJ36" s="404"/>
      <c r="CK36" s="404"/>
      <c r="CL36" s="404"/>
      <c r="CM36" s="404"/>
      <c r="CN36" s="404"/>
      <c r="CO36" s="404"/>
      <c r="CP36" s="404"/>
      <c r="CQ36" s="404"/>
      <c r="CR36" s="404"/>
      <c r="CS36" s="404"/>
      <c r="CT36" s="404"/>
      <c r="CU36" s="404"/>
      <c r="CV36" s="404"/>
      <c r="CW36" s="404"/>
      <c r="CX36" s="404"/>
      <c r="CY36" s="404"/>
      <c r="CZ36" s="404"/>
      <c r="DA36" s="404"/>
      <c r="DB36" s="404"/>
      <c r="DC36" s="404"/>
      <c r="DD36" s="404"/>
      <c r="DE36" s="404"/>
      <c r="DF36" s="404"/>
      <c r="DG36" s="404"/>
      <c r="DH36" s="404"/>
      <c r="DI36" s="404"/>
      <c r="DJ36" s="404"/>
      <c r="DK36" s="404"/>
      <c r="DL36" s="404"/>
      <c r="DM36" s="404"/>
      <c r="DN36" s="404"/>
      <c r="DO36" s="404"/>
      <c r="DP36" s="404"/>
      <c r="DQ36" s="404"/>
      <c r="DR36" s="404"/>
      <c r="DS36" s="404"/>
      <c r="DT36" s="404"/>
      <c r="DU36" s="404"/>
      <c r="DV36" s="404"/>
      <c r="DW36" s="404"/>
      <c r="DX36" s="404"/>
      <c r="DY36" s="404"/>
      <c r="DZ36" s="404"/>
      <c r="EA36" s="404"/>
      <c r="EB36" s="404"/>
      <c r="EC36" s="404"/>
      <c r="ED36" s="404"/>
      <c r="EE36" s="404"/>
      <c r="EF36" s="404"/>
      <c r="EG36" s="404"/>
      <c r="EH36" s="404"/>
      <c r="EI36" s="404"/>
      <c r="EJ36" s="404"/>
      <c r="EK36" s="404"/>
      <c r="EL36" s="404"/>
      <c r="EM36" s="404"/>
      <c r="EN36" s="404"/>
      <c r="EO36" s="404"/>
      <c r="EP36" s="404"/>
      <c r="EQ36" s="404"/>
      <c r="ER36" s="404"/>
      <c r="ES36" s="404"/>
      <c r="ET36" s="404"/>
      <c r="EU36" s="404"/>
      <c r="EV36" s="404"/>
      <c r="EW36" s="404"/>
      <c r="EX36" s="404"/>
      <c r="EY36" s="404"/>
      <c r="EZ36" s="404"/>
      <c r="FA36" s="404"/>
      <c r="FB36" s="404"/>
      <c r="FC36" s="404"/>
      <c r="FD36" s="404"/>
      <c r="FE36" s="404"/>
      <c r="FF36" s="404"/>
      <c r="FG36" s="404"/>
      <c r="FH36" s="404"/>
      <c r="FI36" s="404"/>
      <c r="FJ36" s="404"/>
      <c r="FK36" s="404"/>
      <c r="FL36" s="404"/>
      <c r="FM36" s="404"/>
      <c r="FN36" s="404"/>
      <c r="FO36" s="404"/>
      <c r="FP36" s="404"/>
      <c r="FQ36" s="404"/>
      <c r="FR36" s="404"/>
      <c r="FS36" s="404"/>
      <c r="FT36" s="404"/>
      <c r="FU36" s="404"/>
      <c r="FV36" s="404"/>
      <c r="FW36" s="404"/>
      <c r="FX36" s="404"/>
      <c r="FY36" s="404"/>
      <c r="FZ36" s="404"/>
      <c r="GA36" s="404"/>
      <c r="GB36" s="404"/>
      <c r="GC36" s="404"/>
      <c r="GD36" s="404"/>
      <c r="GE36" s="404"/>
      <c r="GF36" s="404"/>
      <c r="GG36" s="404"/>
      <c r="GH36" s="404"/>
      <c r="GI36" s="404"/>
      <c r="GJ36" s="404"/>
      <c r="GK36" s="404"/>
      <c r="GL36" s="404"/>
      <c r="GM36" s="404"/>
      <c r="GN36" s="404"/>
      <c r="GO36" s="404"/>
      <c r="GP36" s="404"/>
      <c r="GQ36" s="404"/>
      <c r="GR36" s="404"/>
      <c r="GS36" s="404"/>
      <c r="GT36" s="404"/>
      <c r="GU36" s="404"/>
      <c r="GV36" s="404"/>
      <c r="GW36" s="404"/>
      <c r="GX36" s="404"/>
      <c r="GY36" s="404"/>
      <c r="GZ36" s="404"/>
      <c r="HA36" s="404"/>
      <c r="HB36" s="404"/>
      <c r="HC36" s="404"/>
      <c r="HD36" s="404"/>
      <c r="HE36" s="404"/>
      <c r="HF36" s="404"/>
      <c r="HG36" s="404"/>
      <c r="HH36" s="404"/>
      <c r="HI36" s="404"/>
      <c r="HJ36" s="404"/>
      <c r="HK36" s="404"/>
      <c r="HL36" s="404"/>
      <c r="HM36" s="404"/>
      <c r="HN36" s="404"/>
      <c r="HO36" s="404"/>
      <c r="HP36" s="404"/>
      <c r="HQ36" s="404"/>
      <c r="HR36" s="404"/>
      <c r="HS36" s="404"/>
      <c r="HT36" s="404"/>
      <c r="HU36" s="404"/>
      <c r="HV36" s="404"/>
      <c r="HW36" s="404"/>
      <c r="HX36" s="404"/>
      <c r="HY36" s="404"/>
      <c r="HZ36" s="404"/>
      <c r="IA36" s="404"/>
      <c r="IB36" s="404"/>
      <c r="IC36" s="404"/>
      <c r="ID36" s="404"/>
      <c r="IE36" s="404"/>
      <c r="IF36" s="404"/>
      <c r="IG36" s="404"/>
      <c r="IH36" s="404"/>
      <c r="II36" s="404"/>
      <c r="IJ36" s="404"/>
      <c r="IK36" s="404"/>
      <c r="IL36" s="404"/>
      <c r="IM36" s="404"/>
      <c r="IN36" s="404"/>
      <c r="IO36" s="404"/>
      <c r="IP36" s="404"/>
      <c r="IQ36" s="404"/>
      <c r="IR36" s="404"/>
      <c r="IS36" s="404"/>
      <c r="IT36" s="404"/>
      <c r="IU36" s="404"/>
      <c r="IV36" s="404"/>
    </row>
    <row r="37" spans="1:256" s="406" customFormat="1" ht="42" customHeight="1" x14ac:dyDescent="0.25">
      <c r="A37" s="259"/>
      <c r="B37" s="260" t="str">
        <f>'US MTM - Calculation (Regular)'!B37</f>
        <v>36HALFCANV</v>
      </c>
      <c r="C37" s="261"/>
      <c r="D37" s="298"/>
      <c r="E37" s="298"/>
      <c r="F37" s="299"/>
      <c r="G37" s="299"/>
      <c r="H37" s="299"/>
      <c r="I37" s="299"/>
      <c r="J37" s="299"/>
      <c r="K37" s="300"/>
      <c r="L37" s="301"/>
      <c r="M37" s="302"/>
      <c r="N37" s="303"/>
      <c r="O37" s="303"/>
      <c r="P37" s="303"/>
      <c r="Q37" s="303"/>
      <c r="R37" s="303"/>
      <c r="S37" s="291">
        <v>0</v>
      </c>
      <c r="T37" s="274"/>
      <c r="U37" s="330" t="s">
        <v>117</v>
      </c>
      <c r="V37" s="288" t="str">
        <f>IF(OR(Sheet1!C102="",Sheet1!C102=" "),"",Sheet1!C102)</f>
        <v/>
      </c>
      <c r="W37" s="278"/>
      <c r="X37" s="234"/>
      <c r="Y37" s="260" t="s">
        <v>1200</v>
      </c>
      <c r="Z37" s="306">
        <v>1.125</v>
      </c>
      <c r="AA37" s="290"/>
      <c r="AB37" s="290"/>
      <c r="AC37" s="290"/>
      <c r="AD37" s="290"/>
      <c r="AE37" s="290"/>
      <c r="AF37" s="290"/>
      <c r="AG37" s="242" t="str">
        <f>IF(OR(Sheet1!C358="",Sheet1!C358=" "),"",Sheet1!C358)</f>
        <v/>
      </c>
      <c r="AH37" s="307" t="str">
        <f>IF($AG$37="","",$AG$37-$Z$37)</f>
        <v/>
      </c>
      <c r="AI37" s="234"/>
      <c r="AJ37" s="289" t="s">
        <v>325</v>
      </c>
      <c r="AK37" s="288" t="str">
        <f>IF(OR(Sheet1!C190="",Sheet1!C190=" "),"",Sheet1!C190)</f>
        <v/>
      </c>
      <c r="AL37" s="324"/>
      <c r="AM37" s="282"/>
      <c r="AN37" s="282"/>
      <c r="AO37" s="228"/>
      <c r="AP37" s="275"/>
      <c r="AQ37" s="310"/>
      <c r="AR37" s="310"/>
      <c r="AS37" s="275"/>
      <c r="AT37" s="310"/>
      <c r="AU37" s="275"/>
      <c r="AV37" s="275"/>
      <c r="AW37" s="275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404"/>
      <c r="BU37" s="404"/>
      <c r="BV37" s="404"/>
      <c r="BW37" s="404"/>
      <c r="BX37" s="404"/>
      <c r="BY37" s="404"/>
      <c r="BZ37" s="404"/>
      <c r="CA37" s="404"/>
      <c r="CB37" s="404"/>
      <c r="CC37" s="404"/>
      <c r="CD37" s="404"/>
      <c r="CE37" s="404"/>
      <c r="CF37" s="404"/>
      <c r="CG37" s="404"/>
      <c r="CH37" s="404"/>
      <c r="CI37" s="404"/>
      <c r="CJ37" s="404"/>
      <c r="CK37" s="404"/>
      <c r="CL37" s="404"/>
      <c r="CM37" s="404"/>
      <c r="CN37" s="404"/>
      <c r="CO37" s="404"/>
      <c r="CP37" s="404"/>
      <c r="CQ37" s="404"/>
      <c r="CR37" s="404"/>
      <c r="CS37" s="404"/>
      <c r="CT37" s="404"/>
      <c r="CU37" s="404"/>
      <c r="CV37" s="404"/>
      <c r="CW37" s="404"/>
      <c r="CX37" s="404"/>
      <c r="CY37" s="404"/>
      <c r="CZ37" s="404"/>
      <c r="DA37" s="404"/>
      <c r="DB37" s="404"/>
      <c r="DC37" s="404"/>
      <c r="DD37" s="404"/>
      <c r="DE37" s="404"/>
      <c r="DF37" s="404"/>
      <c r="DG37" s="404"/>
      <c r="DH37" s="404"/>
      <c r="DI37" s="404"/>
      <c r="DJ37" s="404"/>
      <c r="DK37" s="404"/>
      <c r="DL37" s="404"/>
      <c r="DM37" s="404"/>
      <c r="DN37" s="404"/>
      <c r="DO37" s="404"/>
      <c r="DP37" s="404"/>
      <c r="DQ37" s="404"/>
      <c r="DR37" s="404"/>
      <c r="DS37" s="404"/>
      <c r="DT37" s="404"/>
      <c r="DU37" s="404"/>
      <c r="DV37" s="404"/>
      <c r="DW37" s="404"/>
      <c r="DX37" s="404"/>
      <c r="DY37" s="404"/>
      <c r="DZ37" s="404"/>
      <c r="EA37" s="404"/>
      <c r="EB37" s="404"/>
      <c r="EC37" s="404"/>
      <c r="ED37" s="404"/>
      <c r="EE37" s="404"/>
      <c r="EF37" s="404"/>
      <c r="EG37" s="404"/>
      <c r="EH37" s="404"/>
      <c r="EI37" s="404"/>
      <c r="EJ37" s="404"/>
      <c r="EK37" s="404"/>
      <c r="EL37" s="404"/>
      <c r="EM37" s="404"/>
      <c r="EN37" s="404"/>
      <c r="EO37" s="404"/>
      <c r="EP37" s="404"/>
      <c r="EQ37" s="404"/>
      <c r="ER37" s="404"/>
      <c r="ES37" s="404"/>
      <c r="ET37" s="404"/>
      <c r="EU37" s="404"/>
      <c r="EV37" s="404"/>
      <c r="EW37" s="404"/>
      <c r="EX37" s="404"/>
      <c r="EY37" s="404"/>
      <c r="EZ37" s="404"/>
      <c r="FA37" s="404"/>
      <c r="FB37" s="404"/>
      <c r="FC37" s="404"/>
      <c r="FD37" s="404"/>
      <c r="FE37" s="404"/>
      <c r="FF37" s="404"/>
      <c r="FG37" s="404"/>
      <c r="FH37" s="404"/>
      <c r="FI37" s="404"/>
      <c r="FJ37" s="404"/>
      <c r="FK37" s="404"/>
      <c r="FL37" s="404"/>
      <c r="FM37" s="404"/>
      <c r="FN37" s="404"/>
      <c r="FO37" s="404"/>
      <c r="FP37" s="404"/>
      <c r="FQ37" s="404"/>
      <c r="FR37" s="404"/>
      <c r="FS37" s="404"/>
      <c r="FT37" s="404"/>
      <c r="FU37" s="404"/>
      <c r="FV37" s="404"/>
      <c r="FW37" s="404"/>
      <c r="FX37" s="404"/>
      <c r="FY37" s="404"/>
      <c r="FZ37" s="404"/>
      <c r="GA37" s="404"/>
      <c r="GB37" s="404"/>
      <c r="GC37" s="404"/>
      <c r="GD37" s="404"/>
      <c r="GE37" s="404"/>
      <c r="GF37" s="404"/>
      <c r="GG37" s="404"/>
      <c r="GH37" s="404"/>
      <c r="GI37" s="404"/>
      <c r="GJ37" s="404"/>
      <c r="GK37" s="404"/>
      <c r="GL37" s="404"/>
      <c r="GM37" s="404"/>
      <c r="GN37" s="404"/>
      <c r="GO37" s="404"/>
      <c r="GP37" s="404"/>
      <c r="GQ37" s="404"/>
      <c r="GR37" s="404"/>
      <c r="GS37" s="404"/>
      <c r="GT37" s="404"/>
      <c r="GU37" s="404"/>
      <c r="GV37" s="404"/>
      <c r="GW37" s="404"/>
      <c r="GX37" s="404"/>
      <c r="GY37" s="404"/>
      <c r="GZ37" s="404"/>
      <c r="HA37" s="404"/>
      <c r="HB37" s="404"/>
      <c r="HC37" s="404"/>
      <c r="HD37" s="404"/>
      <c r="HE37" s="404"/>
      <c r="HF37" s="404"/>
      <c r="HG37" s="404"/>
      <c r="HH37" s="404"/>
      <c r="HI37" s="404"/>
      <c r="HJ37" s="404"/>
      <c r="HK37" s="404"/>
      <c r="HL37" s="404"/>
      <c r="HM37" s="404"/>
      <c r="HN37" s="404"/>
      <c r="HO37" s="404"/>
      <c r="HP37" s="404"/>
      <c r="HQ37" s="404"/>
      <c r="HR37" s="404"/>
      <c r="HS37" s="404"/>
      <c r="HT37" s="404"/>
      <c r="HU37" s="404"/>
      <c r="HV37" s="404"/>
      <c r="HW37" s="404"/>
      <c r="HX37" s="404"/>
      <c r="HY37" s="404"/>
      <c r="HZ37" s="404"/>
      <c r="IA37" s="404"/>
      <c r="IB37" s="404"/>
      <c r="IC37" s="404"/>
      <c r="ID37" s="404"/>
      <c r="IE37" s="404"/>
      <c r="IF37" s="404"/>
      <c r="IG37" s="404"/>
      <c r="IH37" s="404"/>
      <c r="II37" s="404"/>
      <c r="IJ37" s="404"/>
      <c r="IK37" s="404"/>
      <c r="IL37" s="404"/>
      <c r="IM37" s="404"/>
      <c r="IN37" s="404"/>
      <c r="IO37" s="404"/>
      <c r="IP37" s="404"/>
      <c r="IQ37" s="404"/>
      <c r="IR37" s="404"/>
      <c r="IS37" s="404"/>
      <c r="IT37" s="404"/>
      <c r="IU37" s="404"/>
      <c r="IV37" s="404"/>
    </row>
    <row r="38" spans="1:256" s="406" customFormat="1" ht="42" customHeight="1" x14ac:dyDescent="0.25">
      <c r="A38" s="259"/>
      <c r="B38" s="260" t="str">
        <f>'US MTM - Calculation (Regular)'!B38</f>
        <v>37PATCHPKT</v>
      </c>
      <c r="C38" s="261"/>
      <c r="D38" s="298"/>
      <c r="E38" s="298"/>
      <c r="F38" s="299"/>
      <c r="G38" s="299"/>
      <c r="H38" s="299"/>
      <c r="I38" s="299"/>
      <c r="J38" s="299"/>
      <c r="K38" s="300"/>
      <c r="L38" s="301"/>
      <c r="M38" s="302"/>
      <c r="N38" s="303"/>
      <c r="O38" s="303"/>
      <c r="P38" s="303"/>
      <c r="Q38" s="303"/>
      <c r="R38" s="303"/>
      <c r="S38" s="291">
        <f>IF(OR(Sheet1!E78="",Sheet1!E78=" "),0,Sheet1!E78)</f>
        <v>0</v>
      </c>
      <c r="T38" s="274"/>
      <c r="U38" s="268" t="s">
        <v>1228</v>
      </c>
      <c r="V38" s="288" t="str">
        <f>IF(OR(Sheet1!C103="",Sheet1!C103=" "),"",Sheet1!C103)</f>
        <v/>
      </c>
      <c r="W38" s="278"/>
      <c r="X38" s="234"/>
      <c r="Y38" s="260" t="s">
        <v>1201</v>
      </c>
      <c r="Z38" s="306">
        <v>0.625</v>
      </c>
      <c r="AA38" s="290"/>
      <c r="AB38" s="290"/>
      <c r="AC38" s="290"/>
      <c r="AD38" s="290"/>
      <c r="AE38" s="290"/>
      <c r="AF38" s="290"/>
      <c r="AG38" s="242" t="str">
        <f>IF(OR(Sheet1!C359="",Sheet1!C359=" "),"",Sheet1!C359)</f>
        <v/>
      </c>
      <c r="AH38" s="307" t="str">
        <f>IF($AG$38="","",$Z$38-$AG$38)</f>
        <v/>
      </c>
      <c r="AI38" s="234"/>
      <c r="AJ38" s="289" t="s">
        <v>326</v>
      </c>
      <c r="AK38" s="288" t="str">
        <f>IF(OR(Sheet1!C191="",Sheet1!C191=" "),"",Sheet1!C191)</f>
        <v/>
      </c>
      <c r="AL38" s="324"/>
      <c r="AM38" s="282"/>
      <c r="AN38" s="282"/>
      <c r="AO38" s="228"/>
      <c r="AP38" s="275"/>
      <c r="AQ38" s="310"/>
      <c r="AR38" s="310"/>
      <c r="AS38" s="275"/>
      <c r="AT38" s="310"/>
      <c r="AU38" s="275"/>
      <c r="AV38" s="275"/>
      <c r="AW38" s="275"/>
      <c r="AX38" s="394"/>
      <c r="AY38" s="394"/>
      <c r="AZ38" s="394"/>
      <c r="BA38" s="394"/>
      <c r="BB38" s="394"/>
      <c r="BC38" s="394"/>
      <c r="BD38" s="394"/>
      <c r="BE38" s="394"/>
      <c r="BF38" s="394"/>
      <c r="BG38" s="394"/>
      <c r="BH38" s="394"/>
      <c r="BI38" s="394"/>
      <c r="BJ38" s="394"/>
      <c r="BK38" s="394"/>
      <c r="BL38" s="394"/>
      <c r="BM38" s="394"/>
      <c r="BN38" s="394"/>
      <c r="BO38" s="394"/>
      <c r="BP38" s="394"/>
      <c r="BQ38" s="394"/>
      <c r="BR38" s="394"/>
      <c r="BS38" s="394"/>
      <c r="BT38" s="404"/>
      <c r="BU38" s="404"/>
      <c r="BV38" s="404"/>
      <c r="BW38" s="404"/>
      <c r="BX38" s="404"/>
      <c r="BY38" s="404"/>
      <c r="BZ38" s="404"/>
      <c r="CA38" s="404"/>
      <c r="CB38" s="404"/>
      <c r="CC38" s="404"/>
      <c r="CD38" s="404"/>
      <c r="CE38" s="404"/>
      <c r="CF38" s="404"/>
      <c r="CG38" s="404"/>
      <c r="CH38" s="404"/>
      <c r="CI38" s="404"/>
      <c r="CJ38" s="404"/>
      <c r="CK38" s="404"/>
      <c r="CL38" s="404"/>
      <c r="CM38" s="404"/>
      <c r="CN38" s="404"/>
      <c r="CO38" s="404"/>
      <c r="CP38" s="404"/>
      <c r="CQ38" s="404"/>
      <c r="CR38" s="404"/>
      <c r="CS38" s="404"/>
      <c r="CT38" s="404"/>
      <c r="CU38" s="404"/>
      <c r="CV38" s="404"/>
      <c r="CW38" s="404"/>
      <c r="CX38" s="404"/>
      <c r="CY38" s="404"/>
      <c r="CZ38" s="404"/>
      <c r="DA38" s="404"/>
      <c r="DB38" s="404"/>
      <c r="DC38" s="404"/>
      <c r="DD38" s="404"/>
      <c r="DE38" s="404"/>
      <c r="DF38" s="404"/>
      <c r="DG38" s="404"/>
      <c r="DH38" s="404"/>
      <c r="DI38" s="404"/>
      <c r="DJ38" s="404"/>
      <c r="DK38" s="404"/>
      <c r="DL38" s="404"/>
      <c r="DM38" s="404"/>
      <c r="DN38" s="404"/>
      <c r="DO38" s="404"/>
      <c r="DP38" s="404"/>
      <c r="DQ38" s="404"/>
      <c r="DR38" s="404"/>
      <c r="DS38" s="404"/>
      <c r="DT38" s="404"/>
      <c r="DU38" s="404"/>
      <c r="DV38" s="404"/>
      <c r="DW38" s="404"/>
      <c r="DX38" s="404"/>
      <c r="DY38" s="404"/>
      <c r="DZ38" s="404"/>
      <c r="EA38" s="404"/>
      <c r="EB38" s="404"/>
      <c r="EC38" s="404"/>
      <c r="ED38" s="404"/>
      <c r="EE38" s="404"/>
      <c r="EF38" s="404"/>
      <c r="EG38" s="404"/>
      <c r="EH38" s="404"/>
      <c r="EI38" s="404"/>
      <c r="EJ38" s="404"/>
      <c r="EK38" s="404"/>
      <c r="EL38" s="404"/>
      <c r="EM38" s="404"/>
      <c r="EN38" s="404"/>
      <c r="EO38" s="404"/>
      <c r="EP38" s="404"/>
      <c r="EQ38" s="404"/>
      <c r="ER38" s="404"/>
      <c r="ES38" s="404"/>
      <c r="ET38" s="404"/>
      <c r="EU38" s="404"/>
      <c r="EV38" s="404"/>
      <c r="EW38" s="404"/>
      <c r="EX38" s="404"/>
      <c r="EY38" s="404"/>
      <c r="EZ38" s="404"/>
      <c r="FA38" s="404"/>
      <c r="FB38" s="404"/>
      <c r="FC38" s="404"/>
      <c r="FD38" s="404"/>
      <c r="FE38" s="404"/>
      <c r="FF38" s="404"/>
      <c r="FG38" s="404"/>
      <c r="FH38" s="404"/>
      <c r="FI38" s="404"/>
      <c r="FJ38" s="404"/>
      <c r="FK38" s="404"/>
      <c r="FL38" s="404"/>
      <c r="FM38" s="404"/>
      <c r="FN38" s="404"/>
      <c r="FO38" s="404"/>
      <c r="FP38" s="404"/>
      <c r="FQ38" s="404"/>
      <c r="FR38" s="404"/>
      <c r="FS38" s="404"/>
      <c r="FT38" s="404"/>
      <c r="FU38" s="404"/>
      <c r="FV38" s="404"/>
      <c r="FW38" s="404"/>
      <c r="FX38" s="404"/>
      <c r="FY38" s="404"/>
      <c r="FZ38" s="404"/>
      <c r="GA38" s="404"/>
      <c r="GB38" s="404"/>
      <c r="GC38" s="404"/>
      <c r="GD38" s="404"/>
      <c r="GE38" s="404"/>
      <c r="GF38" s="404"/>
      <c r="GG38" s="404"/>
      <c r="GH38" s="404"/>
      <c r="GI38" s="404"/>
      <c r="GJ38" s="404"/>
      <c r="GK38" s="404"/>
      <c r="GL38" s="404"/>
      <c r="GM38" s="404"/>
      <c r="GN38" s="404"/>
      <c r="GO38" s="404"/>
      <c r="GP38" s="404"/>
      <c r="GQ38" s="404"/>
      <c r="GR38" s="404"/>
      <c r="GS38" s="404"/>
      <c r="GT38" s="404"/>
      <c r="GU38" s="404"/>
      <c r="GV38" s="404"/>
      <c r="GW38" s="404"/>
      <c r="GX38" s="404"/>
      <c r="GY38" s="404"/>
      <c r="GZ38" s="404"/>
      <c r="HA38" s="404"/>
      <c r="HB38" s="404"/>
      <c r="HC38" s="404"/>
      <c r="HD38" s="404"/>
      <c r="HE38" s="404"/>
      <c r="HF38" s="404"/>
      <c r="HG38" s="404"/>
      <c r="HH38" s="404"/>
      <c r="HI38" s="404"/>
      <c r="HJ38" s="404"/>
      <c r="HK38" s="404"/>
      <c r="HL38" s="404"/>
      <c r="HM38" s="404"/>
      <c r="HN38" s="404"/>
      <c r="HO38" s="404"/>
      <c r="HP38" s="404"/>
      <c r="HQ38" s="404"/>
      <c r="HR38" s="404"/>
      <c r="HS38" s="404"/>
      <c r="HT38" s="404"/>
      <c r="HU38" s="404"/>
      <c r="HV38" s="404"/>
      <c r="HW38" s="404"/>
      <c r="HX38" s="404"/>
      <c r="HY38" s="404"/>
      <c r="HZ38" s="404"/>
      <c r="IA38" s="404"/>
      <c r="IB38" s="404"/>
      <c r="IC38" s="404"/>
      <c r="ID38" s="404"/>
      <c r="IE38" s="404"/>
      <c r="IF38" s="404"/>
      <c r="IG38" s="404"/>
      <c r="IH38" s="404"/>
      <c r="II38" s="404"/>
      <c r="IJ38" s="404"/>
      <c r="IK38" s="404"/>
      <c r="IL38" s="404"/>
      <c r="IM38" s="404"/>
      <c r="IN38" s="404"/>
      <c r="IO38" s="404"/>
      <c r="IP38" s="404"/>
      <c r="IQ38" s="404"/>
      <c r="IR38" s="404"/>
      <c r="IS38" s="404"/>
      <c r="IT38" s="404"/>
      <c r="IU38" s="404"/>
      <c r="IV38" s="404"/>
    </row>
    <row r="39" spans="1:256" s="406" customFormat="1" ht="42" customHeight="1" x14ac:dyDescent="0.25">
      <c r="A39" s="259"/>
      <c r="B39" s="260" t="str">
        <f>'US MTM - Calculation (Regular)'!B39</f>
        <v>38SLVVENT</v>
      </c>
      <c r="C39" s="261"/>
      <c r="D39" s="298"/>
      <c r="E39" s="298"/>
      <c r="F39" s="299"/>
      <c r="G39" s="299"/>
      <c r="H39" s="299"/>
      <c r="I39" s="299"/>
      <c r="J39" s="299"/>
      <c r="K39" s="300"/>
      <c r="L39" s="301"/>
      <c r="M39" s="302"/>
      <c r="N39" s="303"/>
      <c r="O39" s="303"/>
      <c r="P39" s="303"/>
      <c r="Q39" s="303"/>
      <c r="R39" s="303"/>
      <c r="S39" s="291">
        <f>IF(OR(Sheet1!C62="",Sheet1!C62=" "),Sheet1!E31,Sheet1!C62)</f>
        <v>0.125</v>
      </c>
      <c r="T39" s="274"/>
      <c r="U39" s="268" t="s">
        <v>622</v>
      </c>
      <c r="V39" s="288" t="str">
        <f>IF(OR(Sheet1!C20="",Sheet1!C20=" "),"",Sheet1!C20)</f>
        <v/>
      </c>
      <c r="W39" s="278"/>
      <c r="X39" s="234"/>
      <c r="Y39" s="260" t="s">
        <v>1208</v>
      </c>
      <c r="Z39" s="316"/>
      <c r="AA39" s="290"/>
      <c r="AB39" s="290"/>
      <c r="AC39" s="290"/>
      <c r="AD39" s="290"/>
      <c r="AE39" s="290"/>
      <c r="AF39" s="290"/>
      <c r="AG39" s="242"/>
      <c r="AH39" s="242" t="str">
        <f>IF(OR(Sheet1!C360="",Sheet1!C360=" "),"",Sheet1!C360)</f>
        <v/>
      </c>
      <c r="AI39" s="234"/>
      <c r="AJ39" s="331" t="s">
        <v>635</v>
      </c>
      <c r="AK39" s="288" t="str">
        <f>IF(OR(Sheet1!C192="",Sheet1!C192=" "),"",Sheet1!C192)</f>
        <v/>
      </c>
      <c r="AL39" s="324"/>
      <c r="AM39" s="282"/>
      <c r="AN39" s="282"/>
      <c r="AO39" s="228"/>
      <c r="AP39" s="275"/>
      <c r="AQ39" s="310"/>
      <c r="AR39" s="310"/>
      <c r="AS39" s="275"/>
      <c r="AT39" s="310"/>
      <c r="AU39" s="275"/>
      <c r="AV39" s="275"/>
      <c r="AW39" s="275"/>
      <c r="AX39" s="394"/>
      <c r="AY39" s="394"/>
      <c r="AZ39" s="394"/>
      <c r="BA39" s="394"/>
      <c r="BB39" s="394"/>
      <c r="BC39" s="394"/>
      <c r="BD39" s="394"/>
      <c r="BE39" s="394"/>
      <c r="BF39" s="394"/>
      <c r="BG39" s="394"/>
      <c r="BH39" s="394"/>
      <c r="BI39" s="394"/>
      <c r="BJ39" s="394"/>
      <c r="BK39" s="394"/>
      <c r="BL39" s="394"/>
      <c r="BM39" s="394"/>
      <c r="BN39" s="394"/>
      <c r="BO39" s="394"/>
      <c r="BP39" s="394"/>
      <c r="BQ39" s="394"/>
      <c r="BR39" s="394"/>
      <c r="BS39" s="394"/>
      <c r="BT39" s="404"/>
      <c r="BU39" s="404"/>
      <c r="BV39" s="404"/>
      <c r="BW39" s="404"/>
      <c r="BX39" s="404"/>
      <c r="BY39" s="404"/>
      <c r="BZ39" s="404"/>
      <c r="CA39" s="404"/>
      <c r="CB39" s="404"/>
      <c r="CC39" s="404"/>
      <c r="CD39" s="404"/>
      <c r="CE39" s="404"/>
      <c r="CF39" s="404"/>
      <c r="CG39" s="404"/>
      <c r="CH39" s="404"/>
      <c r="CI39" s="404"/>
      <c r="CJ39" s="404"/>
      <c r="CK39" s="404"/>
      <c r="CL39" s="404"/>
      <c r="CM39" s="404"/>
      <c r="CN39" s="404"/>
      <c r="CO39" s="404"/>
      <c r="CP39" s="404"/>
      <c r="CQ39" s="404"/>
      <c r="CR39" s="404"/>
      <c r="CS39" s="404"/>
      <c r="CT39" s="404"/>
      <c r="CU39" s="404"/>
      <c r="CV39" s="404"/>
      <c r="CW39" s="404"/>
      <c r="CX39" s="404"/>
      <c r="CY39" s="404"/>
      <c r="CZ39" s="404"/>
      <c r="DA39" s="404"/>
      <c r="DB39" s="404"/>
      <c r="DC39" s="404"/>
      <c r="DD39" s="404"/>
      <c r="DE39" s="404"/>
      <c r="DF39" s="404"/>
      <c r="DG39" s="404"/>
      <c r="DH39" s="404"/>
      <c r="DI39" s="404"/>
      <c r="DJ39" s="404"/>
      <c r="DK39" s="404"/>
      <c r="DL39" s="404"/>
      <c r="DM39" s="404"/>
      <c r="DN39" s="404"/>
      <c r="DO39" s="404"/>
      <c r="DP39" s="404"/>
      <c r="DQ39" s="404"/>
      <c r="DR39" s="404"/>
      <c r="DS39" s="404"/>
      <c r="DT39" s="404"/>
      <c r="DU39" s="404"/>
      <c r="DV39" s="404"/>
      <c r="DW39" s="404"/>
      <c r="DX39" s="404"/>
      <c r="DY39" s="404"/>
      <c r="DZ39" s="404"/>
      <c r="EA39" s="404"/>
      <c r="EB39" s="404"/>
      <c r="EC39" s="404"/>
      <c r="ED39" s="404"/>
      <c r="EE39" s="404"/>
      <c r="EF39" s="404"/>
      <c r="EG39" s="404"/>
      <c r="EH39" s="404"/>
      <c r="EI39" s="404"/>
      <c r="EJ39" s="404"/>
      <c r="EK39" s="404"/>
      <c r="EL39" s="404"/>
      <c r="EM39" s="404"/>
      <c r="EN39" s="404"/>
      <c r="EO39" s="404"/>
      <c r="EP39" s="404"/>
      <c r="EQ39" s="404"/>
      <c r="ER39" s="404"/>
      <c r="ES39" s="404"/>
      <c r="ET39" s="404"/>
      <c r="EU39" s="404"/>
      <c r="EV39" s="404"/>
      <c r="EW39" s="404"/>
      <c r="EX39" s="404"/>
      <c r="EY39" s="404"/>
      <c r="EZ39" s="404"/>
      <c r="FA39" s="404"/>
      <c r="FB39" s="404"/>
      <c r="FC39" s="404"/>
      <c r="FD39" s="404"/>
      <c r="FE39" s="404"/>
      <c r="FF39" s="404"/>
      <c r="FG39" s="404"/>
      <c r="FH39" s="404"/>
      <c r="FI39" s="404"/>
      <c r="FJ39" s="404"/>
      <c r="FK39" s="404"/>
      <c r="FL39" s="404"/>
      <c r="FM39" s="404"/>
      <c r="FN39" s="404"/>
      <c r="FO39" s="404"/>
      <c r="FP39" s="404"/>
      <c r="FQ39" s="404"/>
      <c r="FR39" s="404"/>
      <c r="FS39" s="404"/>
      <c r="FT39" s="404"/>
      <c r="FU39" s="404"/>
      <c r="FV39" s="404"/>
      <c r="FW39" s="404"/>
      <c r="FX39" s="404"/>
      <c r="FY39" s="404"/>
      <c r="FZ39" s="404"/>
      <c r="GA39" s="404"/>
      <c r="GB39" s="404"/>
      <c r="GC39" s="404"/>
      <c r="GD39" s="404"/>
      <c r="GE39" s="404"/>
      <c r="GF39" s="404"/>
      <c r="GG39" s="404"/>
      <c r="GH39" s="404"/>
      <c r="GI39" s="404"/>
      <c r="GJ39" s="404"/>
      <c r="GK39" s="404"/>
      <c r="GL39" s="404"/>
      <c r="GM39" s="404"/>
      <c r="GN39" s="404"/>
      <c r="GO39" s="404"/>
      <c r="GP39" s="404"/>
      <c r="GQ39" s="404"/>
      <c r="GR39" s="404"/>
      <c r="GS39" s="404"/>
      <c r="GT39" s="404"/>
      <c r="GU39" s="404"/>
      <c r="GV39" s="404"/>
      <c r="GW39" s="404"/>
      <c r="GX39" s="404"/>
      <c r="GY39" s="404"/>
      <c r="GZ39" s="404"/>
      <c r="HA39" s="404"/>
      <c r="HB39" s="404"/>
      <c r="HC39" s="404"/>
      <c r="HD39" s="404"/>
      <c r="HE39" s="404"/>
      <c r="HF39" s="404"/>
      <c r="HG39" s="404"/>
      <c r="HH39" s="404"/>
      <c r="HI39" s="404"/>
      <c r="HJ39" s="404"/>
      <c r="HK39" s="404"/>
      <c r="HL39" s="404"/>
      <c r="HM39" s="404"/>
      <c r="HN39" s="404"/>
      <c r="HO39" s="404"/>
      <c r="HP39" s="404"/>
      <c r="HQ39" s="404"/>
      <c r="HR39" s="404"/>
      <c r="HS39" s="404"/>
      <c r="HT39" s="404"/>
      <c r="HU39" s="404"/>
      <c r="HV39" s="404"/>
      <c r="HW39" s="404"/>
      <c r="HX39" s="404"/>
      <c r="HY39" s="404"/>
      <c r="HZ39" s="404"/>
      <c r="IA39" s="404"/>
      <c r="IB39" s="404"/>
      <c r="IC39" s="404"/>
      <c r="ID39" s="404"/>
      <c r="IE39" s="404"/>
      <c r="IF39" s="404"/>
      <c r="IG39" s="404"/>
      <c r="IH39" s="404"/>
      <c r="II39" s="404"/>
      <c r="IJ39" s="404"/>
      <c r="IK39" s="404"/>
      <c r="IL39" s="404"/>
      <c r="IM39" s="404"/>
      <c r="IN39" s="404"/>
      <c r="IO39" s="404"/>
      <c r="IP39" s="404"/>
      <c r="IQ39" s="404"/>
      <c r="IR39" s="404"/>
      <c r="IS39" s="404"/>
      <c r="IT39" s="404"/>
      <c r="IU39" s="404"/>
      <c r="IV39" s="404"/>
    </row>
    <row r="40" spans="1:256" s="406" customFormat="1" ht="42" customHeight="1" thickBot="1" x14ac:dyDescent="0.3">
      <c r="A40" s="259"/>
      <c r="B40" s="260" t="str">
        <f>'US MTM - Calculation (Regular)'!B40</f>
        <v>39SLVBACK</v>
      </c>
      <c r="C40" s="261"/>
      <c r="D40" s="298"/>
      <c r="E40" s="298"/>
      <c r="F40" s="299"/>
      <c r="G40" s="299"/>
      <c r="H40" s="299"/>
      <c r="I40" s="299"/>
      <c r="J40" s="299"/>
      <c r="K40" s="300"/>
      <c r="L40" s="301"/>
      <c r="M40" s="302"/>
      <c r="N40" s="303"/>
      <c r="O40" s="303"/>
      <c r="P40" s="303"/>
      <c r="Q40" s="303"/>
      <c r="R40" s="303"/>
      <c r="S40" s="291">
        <f>IF(OR(Sheet1!C63="",Sheet1!C63=" "),0,Sheet1!C63)</f>
        <v>0</v>
      </c>
      <c r="T40" s="274"/>
      <c r="U40" s="292" t="s">
        <v>623</v>
      </c>
      <c r="V40" s="319" t="str">
        <f>IF(OR(Sheet1!C104="",Sheet1!C104=" "),"",Sheet1!C104)</f>
        <v/>
      </c>
      <c r="W40" s="278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34"/>
      <c r="AJ40" s="331" t="s">
        <v>636</v>
      </c>
      <c r="AK40" s="288" t="str">
        <f>IF(OR(Sheet1!C193="",Sheet1!C193=" "),"",Sheet1!C193)</f>
        <v/>
      </c>
      <c r="AL40" s="324"/>
      <c r="AM40" s="282"/>
      <c r="AN40" s="282"/>
      <c r="AO40" s="228"/>
      <c r="AP40" s="275"/>
      <c r="AQ40" s="310"/>
      <c r="AR40" s="310"/>
      <c r="AS40" s="275"/>
      <c r="AT40" s="310"/>
      <c r="AU40" s="275"/>
      <c r="AV40" s="275"/>
      <c r="AW40" s="275"/>
      <c r="AX40" s="394"/>
      <c r="AY40" s="394"/>
      <c r="AZ40" s="394"/>
      <c r="BA40" s="394"/>
      <c r="BB40" s="394"/>
      <c r="BC40" s="394"/>
      <c r="BD40" s="394"/>
      <c r="BE40" s="394"/>
      <c r="BF40" s="394"/>
      <c r="BG40" s="394"/>
      <c r="BH40" s="394"/>
      <c r="BI40" s="394"/>
      <c r="BJ40" s="394"/>
      <c r="BK40" s="394"/>
      <c r="BL40" s="394"/>
      <c r="BM40" s="394"/>
      <c r="BN40" s="394"/>
      <c r="BO40" s="394"/>
      <c r="BP40" s="394"/>
      <c r="BQ40" s="394"/>
      <c r="BR40" s="394"/>
      <c r="BS40" s="394"/>
      <c r="BT40" s="404"/>
      <c r="BU40" s="404"/>
      <c r="BV40" s="404"/>
      <c r="BW40" s="404"/>
      <c r="BX40" s="404"/>
      <c r="BY40" s="404"/>
      <c r="BZ40" s="404"/>
      <c r="CA40" s="404"/>
      <c r="CB40" s="404"/>
      <c r="CC40" s="404"/>
      <c r="CD40" s="404"/>
      <c r="CE40" s="404"/>
      <c r="CF40" s="404"/>
      <c r="CG40" s="404"/>
      <c r="CH40" s="404"/>
      <c r="CI40" s="404"/>
      <c r="CJ40" s="404"/>
      <c r="CK40" s="404"/>
      <c r="CL40" s="404"/>
      <c r="CM40" s="404"/>
      <c r="CN40" s="404"/>
      <c r="CO40" s="404"/>
      <c r="CP40" s="404"/>
      <c r="CQ40" s="404"/>
      <c r="CR40" s="404"/>
      <c r="CS40" s="404"/>
      <c r="CT40" s="404"/>
      <c r="CU40" s="404"/>
      <c r="CV40" s="404"/>
      <c r="CW40" s="404"/>
      <c r="CX40" s="404"/>
      <c r="CY40" s="404"/>
      <c r="CZ40" s="404"/>
      <c r="DA40" s="404"/>
      <c r="DB40" s="404"/>
      <c r="DC40" s="404"/>
      <c r="DD40" s="404"/>
      <c r="DE40" s="404"/>
      <c r="DF40" s="404"/>
      <c r="DG40" s="404"/>
      <c r="DH40" s="404"/>
      <c r="DI40" s="404"/>
      <c r="DJ40" s="404"/>
      <c r="DK40" s="404"/>
      <c r="DL40" s="404"/>
      <c r="DM40" s="404"/>
      <c r="DN40" s="404"/>
      <c r="DO40" s="404"/>
      <c r="DP40" s="404"/>
      <c r="DQ40" s="404"/>
      <c r="DR40" s="404"/>
      <c r="DS40" s="404"/>
      <c r="DT40" s="404"/>
      <c r="DU40" s="404"/>
      <c r="DV40" s="404"/>
      <c r="DW40" s="404"/>
      <c r="DX40" s="404"/>
      <c r="DY40" s="404"/>
      <c r="DZ40" s="404"/>
      <c r="EA40" s="404"/>
      <c r="EB40" s="404"/>
      <c r="EC40" s="404"/>
      <c r="ED40" s="404"/>
      <c r="EE40" s="404"/>
      <c r="EF40" s="404"/>
      <c r="EG40" s="404"/>
      <c r="EH40" s="404"/>
      <c r="EI40" s="404"/>
      <c r="EJ40" s="404"/>
      <c r="EK40" s="404"/>
      <c r="EL40" s="404"/>
      <c r="EM40" s="404"/>
      <c r="EN40" s="404"/>
      <c r="EO40" s="404"/>
      <c r="EP40" s="404"/>
      <c r="EQ40" s="404"/>
      <c r="ER40" s="404"/>
      <c r="ES40" s="404"/>
      <c r="ET40" s="404"/>
      <c r="EU40" s="404"/>
      <c r="EV40" s="404"/>
      <c r="EW40" s="404"/>
      <c r="EX40" s="404"/>
      <c r="EY40" s="404"/>
      <c r="EZ40" s="404"/>
      <c r="FA40" s="404"/>
      <c r="FB40" s="404"/>
      <c r="FC40" s="404"/>
      <c r="FD40" s="404"/>
      <c r="FE40" s="404"/>
      <c r="FF40" s="404"/>
      <c r="FG40" s="404"/>
      <c r="FH40" s="404"/>
      <c r="FI40" s="404"/>
      <c r="FJ40" s="404"/>
      <c r="FK40" s="404"/>
      <c r="FL40" s="404"/>
      <c r="FM40" s="404"/>
      <c r="FN40" s="404"/>
      <c r="FO40" s="404"/>
      <c r="FP40" s="404"/>
      <c r="FQ40" s="404"/>
      <c r="FR40" s="404"/>
      <c r="FS40" s="404"/>
      <c r="FT40" s="404"/>
      <c r="FU40" s="404"/>
      <c r="FV40" s="404"/>
      <c r="FW40" s="404"/>
      <c r="FX40" s="404"/>
      <c r="FY40" s="404"/>
      <c r="FZ40" s="404"/>
      <c r="GA40" s="404"/>
      <c r="GB40" s="404"/>
      <c r="GC40" s="404"/>
      <c r="GD40" s="404"/>
      <c r="GE40" s="404"/>
      <c r="GF40" s="404"/>
      <c r="GG40" s="404"/>
      <c r="GH40" s="404"/>
      <c r="GI40" s="404"/>
      <c r="GJ40" s="404"/>
      <c r="GK40" s="404"/>
      <c r="GL40" s="404"/>
      <c r="GM40" s="404"/>
      <c r="GN40" s="404"/>
      <c r="GO40" s="404"/>
      <c r="GP40" s="404"/>
      <c r="GQ40" s="404"/>
      <c r="GR40" s="404"/>
      <c r="GS40" s="404"/>
      <c r="GT40" s="404"/>
      <c r="GU40" s="404"/>
      <c r="GV40" s="404"/>
      <c r="GW40" s="404"/>
      <c r="GX40" s="404"/>
      <c r="GY40" s="404"/>
      <c r="GZ40" s="404"/>
      <c r="HA40" s="404"/>
      <c r="HB40" s="404"/>
      <c r="HC40" s="404"/>
      <c r="HD40" s="404"/>
      <c r="HE40" s="404"/>
      <c r="HF40" s="404"/>
      <c r="HG40" s="404"/>
      <c r="HH40" s="404"/>
      <c r="HI40" s="404"/>
      <c r="HJ40" s="404"/>
      <c r="HK40" s="404"/>
      <c r="HL40" s="404"/>
      <c r="HM40" s="404"/>
      <c r="HN40" s="404"/>
      <c r="HO40" s="404"/>
      <c r="HP40" s="404"/>
      <c r="HQ40" s="404"/>
      <c r="HR40" s="404"/>
      <c r="HS40" s="404"/>
      <c r="HT40" s="404"/>
      <c r="HU40" s="404"/>
      <c r="HV40" s="404"/>
      <c r="HW40" s="404"/>
      <c r="HX40" s="404"/>
      <c r="HY40" s="404"/>
      <c r="HZ40" s="404"/>
      <c r="IA40" s="404"/>
      <c r="IB40" s="404"/>
      <c r="IC40" s="404"/>
      <c r="ID40" s="404"/>
      <c r="IE40" s="404"/>
      <c r="IF40" s="404"/>
      <c r="IG40" s="404"/>
      <c r="IH40" s="404"/>
      <c r="II40" s="404"/>
      <c r="IJ40" s="404"/>
      <c r="IK40" s="404"/>
      <c r="IL40" s="404"/>
      <c r="IM40" s="404"/>
      <c r="IN40" s="404"/>
      <c r="IO40" s="404"/>
      <c r="IP40" s="404"/>
      <c r="IQ40" s="404"/>
      <c r="IR40" s="404"/>
      <c r="IS40" s="404"/>
      <c r="IT40" s="404"/>
      <c r="IU40" s="404"/>
      <c r="IV40" s="404"/>
    </row>
    <row r="41" spans="1:256" s="406" customFormat="1" ht="42" customHeight="1" x14ac:dyDescent="0.25">
      <c r="A41" s="259"/>
      <c r="B41" s="260" t="str">
        <f>'US MTM - Calculation (Regular)'!B41</f>
        <v>40SLVFW</v>
      </c>
      <c r="C41" s="261"/>
      <c r="D41" s="298"/>
      <c r="E41" s="298"/>
      <c r="F41" s="299"/>
      <c r="G41" s="299"/>
      <c r="H41" s="299"/>
      <c r="I41" s="299"/>
      <c r="J41" s="299"/>
      <c r="K41" s="300"/>
      <c r="L41" s="301"/>
      <c r="M41" s="302"/>
      <c r="N41" s="303"/>
      <c r="O41" s="303"/>
      <c r="P41" s="303"/>
      <c r="Q41" s="303"/>
      <c r="R41" s="303"/>
      <c r="S41" s="291">
        <f>IF(OR(Sheet1!C64="",Sheet1!C64=" "),0,Sheet1!C64)</f>
        <v>0</v>
      </c>
      <c r="T41" s="274"/>
      <c r="U41" s="330" t="s">
        <v>1161</v>
      </c>
      <c r="V41" s="288" t="str">
        <f>IF(OR(Sheet1!C338="",Sheet1!C338=" "),"",Sheet1!C338)</f>
        <v>Ventresca, Ltd.</v>
      </c>
      <c r="W41" s="228"/>
      <c r="X41" s="310"/>
      <c r="Y41" s="332"/>
      <c r="Z41" s="310"/>
      <c r="AA41" s="310"/>
      <c r="AB41" s="310"/>
      <c r="AC41" s="310"/>
      <c r="AD41" s="310"/>
      <c r="AE41" s="310"/>
      <c r="AF41" s="310"/>
      <c r="AG41" s="310"/>
      <c r="AH41" s="310"/>
      <c r="AI41" s="275"/>
      <c r="AJ41" s="331" t="s">
        <v>637</v>
      </c>
      <c r="AK41" s="288" t="str">
        <f>IF(OR(Sheet1!C194="",Sheet1!C194=" "),"",Sheet1!C194)</f>
        <v/>
      </c>
      <c r="AL41" s="248"/>
      <c r="AM41" s="282"/>
      <c r="AN41" s="282"/>
      <c r="AO41" s="228"/>
      <c r="AP41" s="275"/>
      <c r="AQ41" s="310"/>
      <c r="AR41" s="310"/>
      <c r="AS41" s="275"/>
      <c r="AT41" s="310"/>
      <c r="AU41" s="275"/>
      <c r="AV41" s="275"/>
      <c r="AW41" s="275"/>
      <c r="AX41" s="394"/>
      <c r="AY41" s="394"/>
      <c r="AZ41" s="394"/>
      <c r="BA41" s="394"/>
      <c r="BB41" s="394"/>
      <c r="BC41" s="394"/>
      <c r="BD41" s="394"/>
      <c r="BE41" s="394"/>
      <c r="BF41" s="394"/>
      <c r="BG41" s="394"/>
      <c r="BH41" s="394"/>
      <c r="BI41" s="394"/>
      <c r="BJ41" s="394"/>
      <c r="BK41" s="394"/>
      <c r="BL41" s="394"/>
      <c r="BM41" s="394"/>
      <c r="BN41" s="394"/>
      <c r="BO41" s="394"/>
      <c r="BP41" s="394"/>
      <c r="BQ41" s="394"/>
      <c r="BR41" s="394"/>
      <c r="BS41" s="394"/>
      <c r="BT41" s="404"/>
      <c r="BU41" s="404"/>
      <c r="BV41" s="404"/>
      <c r="BW41" s="404"/>
      <c r="BX41" s="404"/>
      <c r="BY41" s="404"/>
      <c r="BZ41" s="404"/>
      <c r="CA41" s="404"/>
      <c r="CB41" s="404"/>
      <c r="CC41" s="404"/>
      <c r="CD41" s="404"/>
      <c r="CE41" s="404"/>
      <c r="CF41" s="404"/>
      <c r="CG41" s="404"/>
      <c r="CH41" s="404"/>
      <c r="CI41" s="404"/>
      <c r="CJ41" s="404"/>
      <c r="CK41" s="404"/>
      <c r="CL41" s="404"/>
      <c r="CM41" s="404"/>
      <c r="CN41" s="404"/>
      <c r="CO41" s="404"/>
      <c r="CP41" s="404"/>
      <c r="CQ41" s="404"/>
      <c r="CR41" s="404"/>
      <c r="CS41" s="404"/>
      <c r="CT41" s="404"/>
      <c r="CU41" s="404"/>
      <c r="CV41" s="404"/>
      <c r="CW41" s="404"/>
      <c r="CX41" s="404"/>
      <c r="CY41" s="404"/>
      <c r="CZ41" s="404"/>
      <c r="DA41" s="404"/>
      <c r="DB41" s="404"/>
      <c r="DC41" s="404"/>
      <c r="DD41" s="404"/>
      <c r="DE41" s="404"/>
      <c r="DF41" s="404"/>
      <c r="DG41" s="404"/>
      <c r="DH41" s="404"/>
      <c r="DI41" s="404"/>
      <c r="DJ41" s="404"/>
      <c r="DK41" s="404"/>
      <c r="DL41" s="404"/>
      <c r="DM41" s="404"/>
      <c r="DN41" s="404"/>
      <c r="DO41" s="404"/>
      <c r="DP41" s="404"/>
      <c r="DQ41" s="404"/>
      <c r="DR41" s="404"/>
      <c r="DS41" s="404"/>
      <c r="DT41" s="404"/>
      <c r="DU41" s="404"/>
      <c r="DV41" s="404"/>
      <c r="DW41" s="404"/>
      <c r="DX41" s="404"/>
      <c r="DY41" s="404"/>
      <c r="DZ41" s="404"/>
      <c r="EA41" s="404"/>
      <c r="EB41" s="404"/>
      <c r="EC41" s="404"/>
      <c r="ED41" s="404"/>
      <c r="EE41" s="404"/>
      <c r="EF41" s="404"/>
      <c r="EG41" s="404"/>
      <c r="EH41" s="404"/>
      <c r="EI41" s="404"/>
      <c r="EJ41" s="404"/>
      <c r="EK41" s="404"/>
      <c r="EL41" s="404"/>
      <c r="EM41" s="404"/>
      <c r="EN41" s="404"/>
      <c r="EO41" s="404"/>
      <c r="EP41" s="404"/>
      <c r="EQ41" s="404"/>
      <c r="ER41" s="404"/>
      <c r="ES41" s="404"/>
      <c r="ET41" s="404"/>
      <c r="EU41" s="404"/>
      <c r="EV41" s="404"/>
      <c r="EW41" s="404"/>
      <c r="EX41" s="404"/>
      <c r="EY41" s="404"/>
      <c r="EZ41" s="404"/>
      <c r="FA41" s="404"/>
      <c r="FB41" s="404"/>
      <c r="FC41" s="404"/>
      <c r="FD41" s="404"/>
      <c r="FE41" s="404"/>
      <c r="FF41" s="404"/>
      <c r="FG41" s="404"/>
      <c r="FH41" s="404"/>
      <c r="FI41" s="404"/>
      <c r="FJ41" s="404"/>
      <c r="FK41" s="404"/>
      <c r="FL41" s="404"/>
      <c r="FM41" s="404"/>
      <c r="FN41" s="404"/>
      <c r="FO41" s="404"/>
      <c r="FP41" s="404"/>
      <c r="FQ41" s="404"/>
      <c r="FR41" s="404"/>
      <c r="FS41" s="404"/>
      <c r="FT41" s="404"/>
      <c r="FU41" s="404"/>
      <c r="FV41" s="404"/>
      <c r="FW41" s="404"/>
      <c r="FX41" s="404"/>
      <c r="FY41" s="404"/>
      <c r="FZ41" s="404"/>
      <c r="GA41" s="404"/>
      <c r="GB41" s="404"/>
      <c r="GC41" s="404"/>
      <c r="GD41" s="404"/>
      <c r="GE41" s="404"/>
      <c r="GF41" s="404"/>
      <c r="GG41" s="404"/>
      <c r="GH41" s="404"/>
      <c r="GI41" s="404"/>
      <c r="GJ41" s="404"/>
      <c r="GK41" s="404"/>
      <c r="GL41" s="404"/>
      <c r="GM41" s="404"/>
      <c r="GN41" s="404"/>
      <c r="GO41" s="404"/>
      <c r="GP41" s="404"/>
      <c r="GQ41" s="404"/>
      <c r="GR41" s="404"/>
      <c r="GS41" s="404"/>
      <c r="GT41" s="404"/>
      <c r="GU41" s="404"/>
      <c r="GV41" s="404"/>
      <c r="GW41" s="404"/>
      <c r="GX41" s="404"/>
      <c r="GY41" s="404"/>
      <c r="GZ41" s="404"/>
      <c r="HA41" s="404"/>
      <c r="HB41" s="404"/>
      <c r="HC41" s="404"/>
      <c r="HD41" s="404"/>
      <c r="HE41" s="404"/>
      <c r="HF41" s="404"/>
      <c r="HG41" s="404"/>
      <c r="HH41" s="404"/>
      <c r="HI41" s="404"/>
      <c r="HJ41" s="404"/>
      <c r="HK41" s="404"/>
      <c r="HL41" s="404"/>
      <c r="HM41" s="404"/>
      <c r="HN41" s="404"/>
      <c r="HO41" s="404"/>
      <c r="HP41" s="404"/>
      <c r="HQ41" s="404"/>
      <c r="HR41" s="404"/>
      <c r="HS41" s="404"/>
      <c r="HT41" s="404"/>
      <c r="HU41" s="404"/>
      <c r="HV41" s="404"/>
      <c r="HW41" s="404"/>
      <c r="HX41" s="404"/>
      <c r="HY41" s="404"/>
      <c r="HZ41" s="404"/>
      <c r="IA41" s="404"/>
      <c r="IB41" s="404"/>
      <c r="IC41" s="404"/>
      <c r="ID41" s="404"/>
      <c r="IE41" s="404"/>
      <c r="IF41" s="404"/>
      <c r="IG41" s="404"/>
      <c r="IH41" s="404"/>
      <c r="II41" s="404"/>
      <c r="IJ41" s="404"/>
      <c r="IK41" s="404"/>
      <c r="IL41" s="404"/>
      <c r="IM41" s="404"/>
      <c r="IN41" s="404"/>
      <c r="IO41" s="404"/>
      <c r="IP41" s="404"/>
      <c r="IQ41" s="404"/>
      <c r="IR41" s="404"/>
      <c r="IS41" s="404"/>
      <c r="IT41" s="404"/>
      <c r="IU41" s="404"/>
      <c r="IV41" s="404"/>
    </row>
    <row r="42" spans="1:256" s="406" customFormat="1" ht="42" customHeight="1" thickBot="1" x14ac:dyDescent="0.3">
      <c r="A42" s="259"/>
      <c r="B42" s="260" t="str">
        <f>'US MTM - Calculation (Regular)'!B42</f>
        <v>41LONDONF</v>
      </c>
      <c r="C42" s="261"/>
      <c r="D42" s="298"/>
      <c r="E42" s="298"/>
      <c r="F42" s="299"/>
      <c r="G42" s="299"/>
      <c r="H42" s="299"/>
      <c r="I42" s="299"/>
      <c r="J42" s="299"/>
      <c r="K42" s="300"/>
      <c r="L42" s="301"/>
      <c r="M42" s="302"/>
      <c r="N42" s="303"/>
      <c r="O42" s="303"/>
      <c r="P42" s="303"/>
      <c r="Q42" s="303"/>
      <c r="R42" s="303"/>
      <c r="S42" s="291">
        <v>0.39400000000000002</v>
      </c>
      <c r="T42" s="274"/>
      <c r="U42" s="330" t="s">
        <v>1251</v>
      </c>
      <c r="V42" s="288" t="str">
        <f>IF(OR(Sheet1!C339="",Sheet1!C339=" "),"",Sheet1!C339)</f>
        <v/>
      </c>
      <c r="W42" s="228"/>
      <c r="X42" s="310"/>
      <c r="Y42" s="332"/>
      <c r="Z42" s="310"/>
      <c r="AA42" s="310"/>
      <c r="AB42" s="310"/>
      <c r="AC42" s="310"/>
      <c r="AD42" s="310"/>
      <c r="AE42" s="310"/>
      <c r="AF42" s="310"/>
      <c r="AG42" s="310"/>
      <c r="AH42" s="310"/>
      <c r="AI42" s="275"/>
      <c r="AJ42" s="331" t="s">
        <v>638</v>
      </c>
      <c r="AK42" s="288" t="str">
        <f>IF(OR(Sheet1!C195="",Sheet1!C195=" "),"",Sheet1!C195)</f>
        <v/>
      </c>
      <c r="AL42" s="248"/>
      <c r="AM42" s="282"/>
      <c r="AN42" s="282"/>
      <c r="AO42" s="228"/>
      <c r="AP42" s="275"/>
      <c r="AQ42" s="310"/>
      <c r="AR42" s="310"/>
      <c r="AS42" s="275"/>
      <c r="AT42" s="310"/>
      <c r="AU42" s="275"/>
      <c r="AV42" s="275"/>
      <c r="AW42" s="275"/>
      <c r="AX42" s="394"/>
      <c r="AY42" s="394"/>
      <c r="AZ42" s="394"/>
      <c r="BA42" s="394"/>
      <c r="BB42" s="394"/>
      <c r="BC42" s="394"/>
      <c r="BD42" s="394"/>
      <c r="BE42" s="394"/>
      <c r="BF42" s="394"/>
      <c r="BG42" s="394"/>
      <c r="BH42" s="394"/>
      <c r="BI42" s="394"/>
      <c r="BJ42" s="394"/>
      <c r="BK42" s="394"/>
      <c r="BL42" s="394"/>
      <c r="BM42" s="394"/>
      <c r="BN42" s="394"/>
      <c r="BO42" s="394"/>
      <c r="BP42" s="394"/>
      <c r="BQ42" s="394"/>
      <c r="BR42" s="394"/>
      <c r="BS42" s="394"/>
      <c r="BT42" s="404"/>
      <c r="BU42" s="404"/>
      <c r="BV42" s="404"/>
      <c r="BW42" s="404"/>
      <c r="BX42" s="404"/>
      <c r="BY42" s="404"/>
      <c r="BZ42" s="404"/>
      <c r="CA42" s="404"/>
      <c r="CB42" s="404"/>
      <c r="CC42" s="404"/>
      <c r="CD42" s="404"/>
      <c r="CE42" s="404"/>
      <c r="CF42" s="404"/>
      <c r="CG42" s="404"/>
      <c r="CH42" s="404"/>
      <c r="CI42" s="404"/>
      <c r="CJ42" s="404"/>
      <c r="CK42" s="404"/>
      <c r="CL42" s="404"/>
      <c r="CM42" s="404"/>
      <c r="CN42" s="404"/>
      <c r="CO42" s="404"/>
      <c r="CP42" s="404"/>
      <c r="CQ42" s="404"/>
      <c r="CR42" s="404"/>
      <c r="CS42" s="404"/>
      <c r="CT42" s="404"/>
      <c r="CU42" s="404"/>
      <c r="CV42" s="404"/>
      <c r="CW42" s="404"/>
      <c r="CX42" s="404"/>
      <c r="CY42" s="404"/>
      <c r="CZ42" s="404"/>
      <c r="DA42" s="404"/>
      <c r="DB42" s="404"/>
      <c r="DC42" s="404"/>
      <c r="DD42" s="404"/>
      <c r="DE42" s="404"/>
      <c r="DF42" s="404"/>
      <c r="DG42" s="404"/>
      <c r="DH42" s="404"/>
      <c r="DI42" s="404"/>
      <c r="DJ42" s="404"/>
      <c r="DK42" s="404"/>
      <c r="DL42" s="404"/>
      <c r="DM42" s="404"/>
      <c r="DN42" s="404"/>
      <c r="DO42" s="404"/>
      <c r="DP42" s="404"/>
      <c r="DQ42" s="404"/>
      <c r="DR42" s="404"/>
      <c r="DS42" s="404"/>
      <c r="DT42" s="404"/>
      <c r="DU42" s="404"/>
      <c r="DV42" s="404"/>
      <c r="DW42" s="404"/>
      <c r="DX42" s="404"/>
      <c r="DY42" s="404"/>
      <c r="DZ42" s="404"/>
      <c r="EA42" s="404"/>
      <c r="EB42" s="404"/>
      <c r="EC42" s="404"/>
      <c r="ED42" s="404"/>
      <c r="EE42" s="404"/>
      <c r="EF42" s="404"/>
      <c r="EG42" s="404"/>
      <c r="EH42" s="404"/>
      <c r="EI42" s="404"/>
      <c r="EJ42" s="404"/>
      <c r="EK42" s="404"/>
      <c r="EL42" s="404"/>
      <c r="EM42" s="404"/>
      <c r="EN42" s="404"/>
      <c r="EO42" s="404"/>
      <c r="EP42" s="404"/>
      <c r="EQ42" s="404"/>
      <c r="ER42" s="404"/>
      <c r="ES42" s="404"/>
      <c r="ET42" s="404"/>
      <c r="EU42" s="404"/>
      <c r="EV42" s="404"/>
      <c r="EW42" s="404"/>
      <c r="EX42" s="404"/>
      <c r="EY42" s="404"/>
      <c r="EZ42" s="404"/>
      <c r="FA42" s="404"/>
      <c r="FB42" s="404"/>
      <c r="FC42" s="404"/>
      <c r="FD42" s="404"/>
      <c r="FE42" s="404"/>
      <c r="FF42" s="404"/>
      <c r="FG42" s="404"/>
      <c r="FH42" s="404"/>
      <c r="FI42" s="404"/>
      <c r="FJ42" s="404"/>
      <c r="FK42" s="404"/>
      <c r="FL42" s="404"/>
      <c r="FM42" s="404"/>
      <c r="FN42" s="404"/>
      <c r="FO42" s="404"/>
      <c r="FP42" s="404"/>
      <c r="FQ42" s="404"/>
      <c r="FR42" s="404"/>
      <c r="FS42" s="404"/>
      <c r="FT42" s="404"/>
      <c r="FU42" s="404"/>
      <c r="FV42" s="404"/>
      <c r="FW42" s="404"/>
      <c r="FX42" s="404"/>
      <c r="FY42" s="404"/>
      <c r="FZ42" s="404"/>
      <c r="GA42" s="404"/>
      <c r="GB42" s="404"/>
      <c r="GC42" s="404"/>
      <c r="GD42" s="404"/>
      <c r="GE42" s="404"/>
      <c r="GF42" s="404"/>
      <c r="GG42" s="404"/>
      <c r="GH42" s="404"/>
      <c r="GI42" s="404"/>
      <c r="GJ42" s="404"/>
      <c r="GK42" s="404"/>
      <c r="GL42" s="404"/>
      <c r="GM42" s="404"/>
      <c r="GN42" s="404"/>
      <c r="GO42" s="404"/>
      <c r="GP42" s="404"/>
      <c r="GQ42" s="404"/>
      <c r="GR42" s="404"/>
      <c r="GS42" s="404"/>
      <c r="GT42" s="404"/>
      <c r="GU42" s="404"/>
      <c r="GV42" s="404"/>
      <c r="GW42" s="404"/>
      <c r="GX42" s="404"/>
      <c r="GY42" s="404"/>
      <c r="GZ42" s="404"/>
      <c r="HA42" s="404"/>
      <c r="HB42" s="404"/>
      <c r="HC42" s="404"/>
      <c r="HD42" s="404"/>
      <c r="HE42" s="404"/>
      <c r="HF42" s="404"/>
      <c r="HG42" s="404"/>
      <c r="HH42" s="404"/>
      <c r="HI42" s="404"/>
      <c r="HJ42" s="404"/>
      <c r="HK42" s="404"/>
      <c r="HL42" s="404"/>
      <c r="HM42" s="404"/>
      <c r="HN42" s="404"/>
      <c r="HO42" s="404"/>
      <c r="HP42" s="404"/>
      <c r="HQ42" s="404"/>
      <c r="HR42" s="404"/>
      <c r="HS42" s="404"/>
      <c r="HT42" s="404"/>
      <c r="HU42" s="404"/>
      <c r="HV42" s="404"/>
      <c r="HW42" s="404"/>
      <c r="HX42" s="404"/>
      <c r="HY42" s="404"/>
      <c r="HZ42" s="404"/>
      <c r="IA42" s="404"/>
      <c r="IB42" s="404"/>
      <c r="IC42" s="404"/>
      <c r="ID42" s="404"/>
      <c r="IE42" s="404"/>
      <c r="IF42" s="404"/>
      <c r="IG42" s="404"/>
      <c r="IH42" s="404"/>
      <c r="II42" s="404"/>
      <c r="IJ42" s="404"/>
      <c r="IK42" s="404"/>
      <c r="IL42" s="404"/>
      <c r="IM42" s="404"/>
      <c r="IN42" s="404"/>
      <c r="IO42" s="404"/>
      <c r="IP42" s="404"/>
      <c r="IQ42" s="404"/>
      <c r="IR42" s="404"/>
      <c r="IS42" s="404"/>
      <c r="IT42" s="404"/>
      <c r="IU42" s="404"/>
      <c r="IV42" s="404"/>
    </row>
    <row r="43" spans="1:256" s="406" customFormat="1" ht="42" customHeight="1" x14ac:dyDescent="0.25">
      <c r="A43" s="259"/>
      <c r="B43" s="260" t="str">
        <f>'US MTM - Calculation (Regular)'!B43</f>
        <v>42PORTLYF</v>
      </c>
      <c r="C43" s="261"/>
      <c r="D43" s="298"/>
      <c r="E43" s="298"/>
      <c r="F43" s="299"/>
      <c r="G43" s="299"/>
      <c r="H43" s="299"/>
      <c r="I43" s="299"/>
      <c r="J43" s="299"/>
      <c r="K43" s="300"/>
      <c r="L43" s="301"/>
      <c r="M43" s="302"/>
      <c r="N43" s="303"/>
      <c r="O43" s="303"/>
      <c r="P43" s="303"/>
      <c r="Q43" s="303"/>
      <c r="R43" s="303"/>
      <c r="S43" s="291">
        <f>IF(OR(Sheet1!C66="",Sheet1!C66=" "),0,Sheet1!C66)</f>
        <v>0</v>
      </c>
      <c r="T43" s="274"/>
      <c r="U43" s="330" t="s">
        <v>1162</v>
      </c>
      <c r="V43" s="288" t="str">
        <f>IF(OR(Sheet1!C340="",Sheet1!C340=" "),"",Sheet1!C340)</f>
        <v/>
      </c>
      <c r="W43" s="228"/>
      <c r="X43" s="310"/>
      <c r="Y43" s="332"/>
      <c r="Z43" s="310"/>
      <c r="AA43" s="310"/>
      <c r="AB43" s="310"/>
      <c r="AC43" s="310"/>
      <c r="AD43" s="310"/>
      <c r="AE43" s="310"/>
      <c r="AF43" s="310"/>
      <c r="AG43" s="310"/>
      <c r="AH43" s="310"/>
      <c r="AI43" s="275"/>
      <c r="AJ43" s="489" t="str">
        <f>IF(Sheet1!E23="","",Sheet1!E23)</f>
        <v>HARI-11-FF-TRS</v>
      </c>
      <c r="AK43" s="490"/>
      <c r="AL43" s="248"/>
      <c r="AM43" s="282"/>
      <c r="AN43" s="282"/>
      <c r="AO43" s="228"/>
      <c r="AP43" s="275"/>
      <c r="AQ43" s="310"/>
      <c r="AR43" s="310"/>
      <c r="AS43" s="275"/>
      <c r="AT43" s="310"/>
      <c r="AU43" s="275"/>
      <c r="AV43" s="275"/>
      <c r="AW43" s="275"/>
      <c r="AX43" s="394"/>
      <c r="AY43" s="394"/>
      <c r="AZ43" s="394"/>
      <c r="BA43" s="394"/>
      <c r="BB43" s="394"/>
      <c r="BC43" s="394"/>
      <c r="BD43" s="394"/>
      <c r="BE43" s="394"/>
      <c r="BF43" s="394"/>
      <c r="BG43" s="394"/>
      <c r="BH43" s="394"/>
      <c r="BI43" s="394"/>
      <c r="BJ43" s="394"/>
      <c r="BK43" s="394"/>
      <c r="BL43" s="394"/>
      <c r="BM43" s="394"/>
      <c r="BN43" s="394"/>
      <c r="BO43" s="394"/>
      <c r="BP43" s="394"/>
      <c r="BQ43" s="394"/>
      <c r="BR43" s="394"/>
      <c r="BS43" s="394"/>
      <c r="BT43" s="404"/>
      <c r="BU43" s="404"/>
      <c r="BV43" s="404"/>
      <c r="BW43" s="404"/>
      <c r="BX43" s="404"/>
      <c r="BY43" s="404"/>
      <c r="BZ43" s="404"/>
      <c r="CA43" s="404"/>
      <c r="CB43" s="404"/>
      <c r="CC43" s="404"/>
      <c r="CD43" s="404"/>
      <c r="CE43" s="404"/>
      <c r="CF43" s="404"/>
      <c r="CG43" s="404"/>
      <c r="CH43" s="404"/>
      <c r="CI43" s="404"/>
      <c r="CJ43" s="404"/>
      <c r="CK43" s="404"/>
      <c r="CL43" s="404"/>
      <c r="CM43" s="404"/>
      <c r="CN43" s="404"/>
      <c r="CO43" s="404"/>
      <c r="CP43" s="404"/>
      <c r="CQ43" s="404"/>
      <c r="CR43" s="404"/>
      <c r="CS43" s="404"/>
      <c r="CT43" s="404"/>
      <c r="CU43" s="404"/>
      <c r="CV43" s="404"/>
      <c r="CW43" s="404"/>
      <c r="CX43" s="404"/>
      <c r="CY43" s="404"/>
      <c r="CZ43" s="404"/>
      <c r="DA43" s="404"/>
      <c r="DB43" s="404"/>
      <c r="DC43" s="404"/>
      <c r="DD43" s="404"/>
      <c r="DE43" s="404"/>
      <c r="DF43" s="404"/>
      <c r="DG43" s="404"/>
      <c r="DH43" s="404"/>
      <c r="DI43" s="404"/>
      <c r="DJ43" s="404"/>
      <c r="DK43" s="404"/>
      <c r="DL43" s="404"/>
      <c r="DM43" s="404"/>
      <c r="DN43" s="404"/>
      <c r="DO43" s="404"/>
      <c r="DP43" s="404"/>
      <c r="DQ43" s="404"/>
      <c r="DR43" s="404"/>
      <c r="DS43" s="404"/>
      <c r="DT43" s="404"/>
      <c r="DU43" s="404"/>
      <c r="DV43" s="404"/>
      <c r="DW43" s="404"/>
      <c r="DX43" s="404"/>
      <c r="DY43" s="404"/>
      <c r="DZ43" s="404"/>
      <c r="EA43" s="404"/>
      <c r="EB43" s="404"/>
      <c r="EC43" s="404"/>
      <c r="ED43" s="404"/>
      <c r="EE43" s="404"/>
      <c r="EF43" s="404"/>
      <c r="EG43" s="404"/>
      <c r="EH43" s="404"/>
      <c r="EI43" s="404"/>
      <c r="EJ43" s="404"/>
      <c r="EK43" s="404"/>
      <c r="EL43" s="404"/>
      <c r="EM43" s="404"/>
      <c r="EN43" s="404"/>
      <c r="EO43" s="404"/>
      <c r="EP43" s="404"/>
      <c r="EQ43" s="404"/>
      <c r="ER43" s="404"/>
      <c r="ES43" s="404"/>
      <c r="ET43" s="404"/>
      <c r="EU43" s="404"/>
      <c r="EV43" s="404"/>
      <c r="EW43" s="404"/>
      <c r="EX43" s="404"/>
      <c r="EY43" s="404"/>
      <c r="EZ43" s="404"/>
      <c r="FA43" s="404"/>
      <c r="FB43" s="404"/>
      <c r="FC43" s="404"/>
      <c r="FD43" s="404"/>
      <c r="FE43" s="404"/>
      <c r="FF43" s="404"/>
      <c r="FG43" s="404"/>
      <c r="FH43" s="404"/>
      <c r="FI43" s="404"/>
      <c r="FJ43" s="404"/>
      <c r="FK43" s="404"/>
      <c r="FL43" s="404"/>
      <c r="FM43" s="404"/>
      <c r="FN43" s="404"/>
      <c r="FO43" s="404"/>
      <c r="FP43" s="404"/>
      <c r="FQ43" s="404"/>
      <c r="FR43" s="404"/>
      <c r="FS43" s="404"/>
      <c r="FT43" s="404"/>
      <c r="FU43" s="404"/>
      <c r="FV43" s="404"/>
      <c r="FW43" s="404"/>
      <c r="FX43" s="404"/>
      <c r="FY43" s="404"/>
      <c r="FZ43" s="404"/>
      <c r="GA43" s="404"/>
      <c r="GB43" s="404"/>
      <c r="GC43" s="404"/>
      <c r="GD43" s="404"/>
      <c r="GE43" s="404"/>
      <c r="GF43" s="404"/>
      <c r="GG43" s="404"/>
      <c r="GH43" s="404"/>
      <c r="GI43" s="404"/>
      <c r="GJ43" s="404"/>
      <c r="GK43" s="404"/>
      <c r="GL43" s="404"/>
      <c r="GM43" s="404"/>
      <c r="GN43" s="404"/>
      <c r="GO43" s="404"/>
      <c r="GP43" s="404"/>
      <c r="GQ43" s="404"/>
      <c r="GR43" s="404"/>
      <c r="GS43" s="404"/>
      <c r="GT43" s="404"/>
      <c r="GU43" s="404"/>
      <c r="GV43" s="404"/>
      <c r="GW43" s="404"/>
      <c r="GX43" s="404"/>
      <c r="GY43" s="404"/>
      <c r="GZ43" s="404"/>
      <c r="HA43" s="404"/>
      <c r="HB43" s="404"/>
      <c r="HC43" s="404"/>
      <c r="HD43" s="404"/>
      <c r="HE43" s="404"/>
      <c r="HF43" s="404"/>
      <c r="HG43" s="404"/>
      <c r="HH43" s="404"/>
      <c r="HI43" s="404"/>
      <c r="HJ43" s="404"/>
      <c r="HK43" s="404"/>
      <c r="HL43" s="404"/>
      <c r="HM43" s="404"/>
      <c r="HN43" s="404"/>
      <c r="HO43" s="404"/>
      <c r="HP43" s="404"/>
      <c r="HQ43" s="404"/>
      <c r="HR43" s="404"/>
      <c r="HS43" s="404"/>
      <c r="HT43" s="404"/>
      <c r="HU43" s="404"/>
      <c r="HV43" s="404"/>
      <c r="HW43" s="404"/>
      <c r="HX43" s="404"/>
      <c r="HY43" s="404"/>
      <c r="HZ43" s="404"/>
      <c r="IA43" s="404"/>
      <c r="IB43" s="404"/>
      <c r="IC43" s="404"/>
      <c r="ID43" s="404"/>
      <c r="IE43" s="404"/>
      <c r="IF43" s="404"/>
      <c r="IG43" s="404"/>
      <c r="IH43" s="404"/>
      <c r="II43" s="404"/>
      <c r="IJ43" s="404"/>
      <c r="IK43" s="404"/>
      <c r="IL43" s="404"/>
      <c r="IM43" s="404"/>
      <c r="IN43" s="404"/>
      <c r="IO43" s="404"/>
      <c r="IP43" s="404"/>
      <c r="IQ43" s="404"/>
      <c r="IR43" s="404"/>
      <c r="IS43" s="404"/>
      <c r="IT43" s="404"/>
      <c r="IU43" s="404"/>
      <c r="IV43" s="404"/>
    </row>
    <row r="44" spans="1:256" s="406" customFormat="1" ht="42" customHeight="1" thickBot="1" x14ac:dyDescent="0.3">
      <c r="A44" s="259"/>
      <c r="B44" s="260" t="str">
        <f>'US MTM - Calculation (Regular)'!B44</f>
        <v>43DB</v>
      </c>
      <c r="C44" s="261"/>
      <c r="D44" s="298"/>
      <c r="E44" s="298"/>
      <c r="F44" s="299"/>
      <c r="G44" s="299"/>
      <c r="H44" s="299"/>
      <c r="I44" s="299"/>
      <c r="J44" s="299"/>
      <c r="K44" s="300"/>
      <c r="L44" s="301"/>
      <c r="M44" s="302"/>
      <c r="N44" s="303"/>
      <c r="O44" s="303"/>
      <c r="P44" s="303"/>
      <c r="Q44" s="303"/>
      <c r="R44" s="303"/>
      <c r="S44" s="291">
        <f>IF(OR(Sheet1!E67="",Sheet1!E67=" "),0,Sheet1!E67)</f>
        <v>0</v>
      </c>
      <c r="T44" s="274"/>
      <c r="U44" s="330" t="s">
        <v>1163</v>
      </c>
      <c r="V44" s="288" t="str">
        <f>IF(OR(Sheet1!C341="",Sheet1!C341=" "),"",Sheet1!C341)</f>
        <v/>
      </c>
      <c r="W44" s="228"/>
      <c r="X44" s="310"/>
      <c r="Y44" s="332"/>
      <c r="Z44" s="310"/>
      <c r="AA44" s="310"/>
      <c r="AB44" s="310"/>
      <c r="AC44" s="310"/>
      <c r="AD44" s="310"/>
      <c r="AE44" s="310"/>
      <c r="AF44" s="310"/>
      <c r="AG44" s="310"/>
      <c r="AH44" s="310"/>
      <c r="AI44" s="275"/>
      <c r="AJ44" s="491"/>
      <c r="AK44" s="492"/>
      <c r="AL44" s="248"/>
      <c r="AM44" s="282"/>
      <c r="AN44" s="282"/>
      <c r="AO44" s="228"/>
      <c r="AP44" s="275"/>
      <c r="AQ44" s="310"/>
      <c r="AR44" s="310"/>
      <c r="AS44" s="275"/>
      <c r="AT44" s="310"/>
      <c r="AU44" s="275"/>
      <c r="AV44" s="275"/>
      <c r="AW44" s="275"/>
      <c r="AX44" s="394"/>
      <c r="AY44" s="394"/>
      <c r="AZ44" s="394"/>
      <c r="BA44" s="394"/>
      <c r="BB44" s="394"/>
      <c r="BC44" s="394"/>
      <c r="BD44" s="394"/>
      <c r="BE44" s="394"/>
      <c r="BF44" s="394"/>
      <c r="BG44" s="394"/>
      <c r="BH44" s="394"/>
      <c r="BI44" s="394"/>
      <c r="BJ44" s="394"/>
      <c r="BK44" s="394"/>
      <c r="BL44" s="394"/>
      <c r="BM44" s="394"/>
      <c r="BN44" s="394"/>
      <c r="BO44" s="394"/>
      <c r="BP44" s="394"/>
      <c r="BQ44" s="394"/>
      <c r="BR44" s="394"/>
      <c r="BS44" s="394"/>
      <c r="BT44" s="404"/>
      <c r="BU44" s="404"/>
      <c r="BV44" s="404"/>
      <c r="BW44" s="404"/>
      <c r="BX44" s="404"/>
      <c r="BY44" s="404"/>
      <c r="BZ44" s="404"/>
      <c r="CA44" s="404"/>
      <c r="CB44" s="404"/>
      <c r="CC44" s="404"/>
      <c r="CD44" s="404"/>
      <c r="CE44" s="404"/>
      <c r="CF44" s="404"/>
      <c r="CG44" s="404"/>
      <c r="CH44" s="404"/>
      <c r="CI44" s="404"/>
      <c r="CJ44" s="404"/>
      <c r="CK44" s="404"/>
      <c r="CL44" s="404"/>
      <c r="CM44" s="404"/>
      <c r="CN44" s="404"/>
      <c r="CO44" s="404"/>
      <c r="CP44" s="404"/>
      <c r="CQ44" s="404"/>
      <c r="CR44" s="404"/>
      <c r="CS44" s="404"/>
      <c r="CT44" s="404"/>
      <c r="CU44" s="404"/>
      <c r="CV44" s="404"/>
      <c r="CW44" s="404"/>
      <c r="CX44" s="404"/>
      <c r="CY44" s="404"/>
      <c r="CZ44" s="404"/>
      <c r="DA44" s="404"/>
      <c r="DB44" s="404"/>
      <c r="DC44" s="404"/>
      <c r="DD44" s="404"/>
      <c r="DE44" s="404"/>
      <c r="DF44" s="404"/>
      <c r="DG44" s="404"/>
      <c r="DH44" s="404"/>
      <c r="DI44" s="404"/>
      <c r="DJ44" s="404"/>
      <c r="DK44" s="404"/>
      <c r="DL44" s="404"/>
      <c r="DM44" s="404"/>
      <c r="DN44" s="404"/>
      <c r="DO44" s="404"/>
      <c r="DP44" s="404"/>
      <c r="DQ44" s="404"/>
      <c r="DR44" s="404"/>
      <c r="DS44" s="404"/>
      <c r="DT44" s="404"/>
      <c r="DU44" s="404"/>
      <c r="DV44" s="404"/>
      <c r="DW44" s="404"/>
      <c r="DX44" s="404"/>
      <c r="DY44" s="404"/>
      <c r="DZ44" s="404"/>
      <c r="EA44" s="404"/>
      <c r="EB44" s="404"/>
      <c r="EC44" s="404"/>
      <c r="ED44" s="404"/>
      <c r="EE44" s="404"/>
      <c r="EF44" s="404"/>
      <c r="EG44" s="404"/>
      <c r="EH44" s="404"/>
      <c r="EI44" s="404"/>
      <c r="EJ44" s="404"/>
      <c r="EK44" s="404"/>
      <c r="EL44" s="404"/>
      <c r="EM44" s="404"/>
      <c r="EN44" s="404"/>
      <c r="EO44" s="404"/>
      <c r="EP44" s="404"/>
      <c r="EQ44" s="404"/>
      <c r="ER44" s="404"/>
      <c r="ES44" s="404"/>
      <c r="ET44" s="404"/>
      <c r="EU44" s="404"/>
      <c r="EV44" s="404"/>
      <c r="EW44" s="404"/>
      <c r="EX44" s="404"/>
      <c r="EY44" s="404"/>
      <c r="EZ44" s="404"/>
      <c r="FA44" s="404"/>
      <c r="FB44" s="404"/>
      <c r="FC44" s="404"/>
      <c r="FD44" s="404"/>
      <c r="FE44" s="404"/>
      <c r="FF44" s="404"/>
      <c r="FG44" s="404"/>
      <c r="FH44" s="404"/>
      <c r="FI44" s="404"/>
      <c r="FJ44" s="404"/>
      <c r="FK44" s="404"/>
      <c r="FL44" s="404"/>
      <c r="FM44" s="404"/>
      <c r="FN44" s="404"/>
      <c r="FO44" s="404"/>
      <c r="FP44" s="404"/>
      <c r="FQ44" s="404"/>
      <c r="FR44" s="404"/>
      <c r="FS44" s="404"/>
      <c r="FT44" s="404"/>
      <c r="FU44" s="404"/>
      <c r="FV44" s="404"/>
      <c r="FW44" s="404"/>
      <c r="FX44" s="404"/>
      <c r="FY44" s="404"/>
      <c r="FZ44" s="404"/>
      <c r="GA44" s="404"/>
      <c r="GB44" s="404"/>
      <c r="GC44" s="404"/>
      <c r="GD44" s="404"/>
      <c r="GE44" s="404"/>
      <c r="GF44" s="404"/>
      <c r="GG44" s="404"/>
      <c r="GH44" s="404"/>
      <c r="GI44" s="404"/>
      <c r="GJ44" s="404"/>
      <c r="GK44" s="404"/>
      <c r="GL44" s="404"/>
      <c r="GM44" s="404"/>
      <c r="GN44" s="404"/>
      <c r="GO44" s="404"/>
      <c r="GP44" s="404"/>
      <c r="GQ44" s="404"/>
      <c r="GR44" s="404"/>
      <c r="GS44" s="404"/>
      <c r="GT44" s="404"/>
      <c r="GU44" s="404"/>
      <c r="GV44" s="404"/>
      <c r="GW44" s="404"/>
      <c r="GX44" s="404"/>
      <c r="GY44" s="404"/>
      <c r="GZ44" s="404"/>
      <c r="HA44" s="404"/>
      <c r="HB44" s="404"/>
      <c r="HC44" s="404"/>
      <c r="HD44" s="404"/>
      <c r="HE44" s="404"/>
      <c r="HF44" s="404"/>
      <c r="HG44" s="404"/>
      <c r="HH44" s="404"/>
      <c r="HI44" s="404"/>
      <c r="HJ44" s="404"/>
      <c r="HK44" s="404"/>
      <c r="HL44" s="404"/>
      <c r="HM44" s="404"/>
      <c r="HN44" s="404"/>
      <c r="HO44" s="404"/>
      <c r="HP44" s="404"/>
      <c r="HQ44" s="404"/>
      <c r="HR44" s="404"/>
      <c r="HS44" s="404"/>
      <c r="HT44" s="404"/>
      <c r="HU44" s="404"/>
      <c r="HV44" s="404"/>
      <c r="HW44" s="404"/>
      <c r="HX44" s="404"/>
      <c r="HY44" s="404"/>
      <c r="HZ44" s="404"/>
      <c r="IA44" s="404"/>
      <c r="IB44" s="404"/>
      <c r="IC44" s="404"/>
      <c r="ID44" s="404"/>
      <c r="IE44" s="404"/>
      <c r="IF44" s="404"/>
      <c r="IG44" s="404"/>
      <c r="IH44" s="404"/>
      <c r="II44" s="404"/>
      <c r="IJ44" s="404"/>
      <c r="IK44" s="404"/>
      <c r="IL44" s="404"/>
      <c r="IM44" s="404"/>
      <c r="IN44" s="404"/>
      <c r="IO44" s="404"/>
      <c r="IP44" s="404"/>
      <c r="IQ44" s="404"/>
      <c r="IR44" s="404"/>
      <c r="IS44" s="404"/>
      <c r="IT44" s="404"/>
      <c r="IU44" s="404"/>
      <c r="IV44" s="404"/>
    </row>
    <row r="45" spans="1:256" s="406" customFormat="1" ht="42" customHeight="1" thickBot="1" x14ac:dyDescent="0.3">
      <c r="A45" s="259"/>
      <c r="B45" s="260" t="str">
        <f>'US MTM - Calculation (Regular)'!B45</f>
        <v>44TKTPKT</v>
      </c>
      <c r="C45" s="261"/>
      <c r="D45" s="298"/>
      <c r="E45" s="298"/>
      <c r="F45" s="299"/>
      <c r="G45" s="299"/>
      <c r="H45" s="299"/>
      <c r="I45" s="299"/>
      <c r="J45" s="299"/>
      <c r="K45" s="300"/>
      <c r="L45" s="301"/>
      <c r="M45" s="302"/>
      <c r="N45" s="303"/>
      <c r="O45" s="303"/>
      <c r="P45" s="303"/>
      <c r="Q45" s="303"/>
      <c r="R45" s="303"/>
      <c r="S45" s="291">
        <v>0</v>
      </c>
      <c r="T45" s="274"/>
      <c r="U45" s="330" t="s">
        <v>1164</v>
      </c>
      <c r="V45" s="288" t="str">
        <f>IF(OR(Sheet1!C342="",Sheet1!C342=" "),"",Sheet1!C342)</f>
        <v/>
      </c>
      <c r="W45" s="228"/>
      <c r="X45" s="310"/>
      <c r="Y45" s="332"/>
      <c r="Z45" s="310"/>
      <c r="AA45" s="310"/>
      <c r="AB45" s="310"/>
      <c r="AC45" s="310"/>
      <c r="AD45" s="310"/>
      <c r="AE45" s="310"/>
      <c r="AF45" s="310"/>
      <c r="AG45" s="310"/>
      <c r="AH45" s="310"/>
      <c r="AI45" s="275"/>
      <c r="AJ45" s="331" t="s">
        <v>1170</v>
      </c>
      <c r="AK45" s="444" t="str">
        <f>IF(OR(Sheet1!C351="",Sheet1!C351=" "),"",Sheet1!C351)</f>
        <v/>
      </c>
      <c r="AL45" s="248"/>
      <c r="AM45" s="282"/>
      <c r="AN45" s="282"/>
      <c r="AO45" s="228"/>
      <c r="AP45" s="275"/>
      <c r="AQ45" s="310"/>
      <c r="AR45" s="310"/>
      <c r="AS45" s="275"/>
      <c r="AT45" s="310"/>
      <c r="AU45" s="275"/>
      <c r="AV45" s="275"/>
      <c r="AW45" s="275"/>
      <c r="AX45" s="394"/>
      <c r="AY45" s="394"/>
      <c r="AZ45" s="394"/>
      <c r="BA45" s="394"/>
      <c r="BB45" s="394"/>
      <c r="BC45" s="394"/>
      <c r="BD45" s="394"/>
      <c r="BE45" s="394"/>
      <c r="BF45" s="394"/>
      <c r="BG45" s="394"/>
      <c r="BH45" s="394"/>
      <c r="BI45" s="394"/>
      <c r="BJ45" s="394"/>
      <c r="BK45" s="394"/>
      <c r="BL45" s="394"/>
      <c r="BM45" s="394"/>
      <c r="BN45" s="394"/>
      <c r="BO45" s="394"/>
      <c r="BP45" s="394"/>
      <c r="BQ45" s="394"/>
      <c r="BR45" s="394"/>
      <c r="BS45" s="394"/>
      <c r="BT45" s="404"/>
      <c r="BU45" s="404"/>
      <c r="BV45" s="404"/>
      <c r="BW45" s="404"/>
      <c r="BX45" s="404"/>
      <c r="BY45" s="404"/>
      <c r="BZ45" s="404"/>
      <c r="CA45" s="404"/>
      <c r="CB45" s="404"/>
      <c r="CC45" s="404"/>
      <c r="CD45" s="404"/>
      <c r="CE45" s="404"/>
      <c r="CF45" s="404"/>
      <c r="CG45" s="404"/>
      <c r="CH45" s="404"/>
      <c r="CI45" s="404"/>
      <c r="CJ45" s="404"/>
      <c r="CK45" s="404"/>
      <c r="CL45" s="404"/>
      <c r="CM45" s="404"/>
      <c r="CN45" s="404"/>
      <c r="CO45" s="404"/>
      <c r="CP45" s="404"/>
      <c r="CQ45" s="404"/>
      <c r="CR45" s="404"/>
      <c r="CS45" s="404"/>
      <c r="CT45" s="404"/>
      <c r="CU45" s="404"/>
      <c r="CV45" s="404"/>
      <c r="CW45" s="404"/>
      <c r="CX45" s="404"/>
      <c r="CY45" s="404"/>
      <c r="CZ45" s="404"/>
      <c r="DA45" s="404"/>
      <c r="DB45" s="404"/>
      <c r="DC45" s="404"/>
      <c r="DD45" s="404"/>
      <c r="DE45" s="404"/>
      <c r="DF45" s="404"/>
      <c r="DG45" s="404"/>
      <c r="DH45" s="404"/>
      <c r="DI45" s="404"/>
      <c r="DJ45" s="404"/>
      <c r="DK45" s="404"/>
      <c r="DL45" s="404"/>
      <c r="DM45" s="404"/>
      <c r="DN45" s="404"/>
      <c r="DO45" s="404"/>
      <c r="DP45" s="404"/>
      <c r="DQ45" s="404"/>
      <c r="DR45" s="404"/>
      <c r="DS45" s="404"/>
      <c r="DT45" s="404"/>
      <c r="DU45" s="404"/>
      <c r="DV45" s="404"/>
      <c r="DW45" s="404"/>
      <c r="DX45" s="404"/>
      <c r="DY45" s="404"/>
      <c r="DZ45" s="404"/>
      <c r="EA45" s="404"/>
      <c r="EB45" s="404"/>
      <c r="EC45" s="404"/>
      <c r="ED45" s="404"/>
      <c r="EE45" s="404"/>
      <c r="EF45" s="404"/>
      <c r="EG45" s="404"/>
      <c r="EH45" s="404"/>
      <c r="EI45" s="404"/>
      <c r="EJ45" s="404"/>
      <c r="EK45" s="404"/>
      <c r="EL45" s="404"/>
      <c r="EM45" s="404"/>
      <c r="EN45" s="404"/>
      <c r="EO45" s="404"/>
      <c r="EP45" s="404"/>
      <c r="EQ45" s="404"/>
      <c r="ER45" s="404"/>
      <c r="ES45" s="404"/>
      <c r="ET45" s="404"/>
      <c r="EU45" s="404"/>
      <c r="EV45" s="404"/>
      <c r="EW45" s="404"/>
      <c r="EX45" s="404"/>
      <c r="EY45" s="404"/>
      <c r="EZ45" s="404"/>
      <c r="FA45" s="404"/>
      <c r="FB45" s="404"/>
      <c r="FC45" s="404"/>
      <c r="FD45" s="404"/>
      <c r="FE45" s="404"/>
      <c r="FF45" s="404"/>
      <c r="FG45" s="404"/>
      <c r="FH45" s="404"/>
      <c r="FI45" s="404"/>
      <c r="FJ45" s="404"/>
      <c r="FK45" s="404"/>
      <c r="FL45" s="404"/>
      <c r="FM45" s="404"/>
      <c r="FN45" s="404"/>
      <c r="FO45" s="404"/>
      <c r="FP45" s="404"/>
      <c r="FQ45" s="404"/>
      <c r="FR45" s="404"/>
      <c r="FS45" s="404"/>
      <c r="FT45" s="404"/>
      <c r="FU45" s="404"/>
      <c r="FV45" s="404"/>
      <c r="FW45" s="404"/>
      <c r="FX45" s="404"/>
      <c r="FY45" s="404"/>
      <c r="FZ45" s="404"/>
      <c r="GA45" s="404"/>
      <c r="GB45" s="404"/>
      <c r="GC45" s="404"/>
      <c r="GD45" s="404"/>
      <c r="GE45" s="404"/>
      <c r="GF45" s="404"/>
      <c r="GG45" s="404"/>
      <c r="GH45" s="404"/>
      <c r="GI45" s="404"/>
      <c r="GJ45" s="404"/>
      <c r="GK45" s="404"/>
      <c r="GL45" s="404"/>
      <c r="GM45" s="404"/>
      <c r="GN45" s="404"/>
      <c r="GO45" s="404"/>
      <c r="GP45" s="404"/>
      <c r="GQ45" s="404"/>
      <c r="GR45" s="404"/>
      <c r="GS45" s="404"/>
      <c r="GT45" s="404"/>
      <c r="GU45" s="404"/>
      <c r="GV45" s="404"/>
      <c r="GW45" s="404"/>
      <c r="GX45" s="404"/>
      <c r="GY45" s="404"/>
      <c r="GZ45" s="404"/>
      <c r="HA45" s="404"/>
      <c r="HB45" s="404"/>
      <c r="HC45" s="404"/>
      <c r="HD45" s="404"/>
      <c r="HE45" s="404"/>
      <c r="HF45" s="404"/>
      <c r="HG45" s="404"/>
      <c r="HH45" s="404"/>
      <c r="HI45" s="404"/>
      <c r="HJ45" s="404"/>
      <c r="HK45" s="404"/>
      <c r="HL45" s="404"/>
      <c r="HM45" s="404"/>
      <c r="HN45" s="404"/>
      <c r="HO45" s="404"/>
      <c r="HP45" s="404"/>
      <c r="HQ45" s="404"/>
      <c r="HR45" s="404"/>
      <c r="HS45" s="404"/>
      <c r="HT45" s="404"/>
      <c r="HU45" s="404"/>
      <c r="HV45" s="404"/>
      <c r="HW45" s="404"/>
      <c r="HX45" s="404"/>
      <c r="HY45" s="404"/>
      <c r="HZ45" s="404"/>
      <c r="IA45" s="404"/>
      <c r="IB45" s="404"/>
      <c r="IC45" s="404"/>
      <c r="ID45" s="404"/>
      <c r="IE45" s="404"/>
      <c r="IF45" s="404"/>
      <c r="IG45" s="404"/>
      <c r="IH45" s="404"/>
      <c r="II45" s="404"/>
      <c r="IJ45" s="404"/>
      <c r="IK45" s="404"/>
      <c r="IL45" s="404"/>
      <c r="IM45" s="404"/>
      <c r="IN45" s="404"/>
      <c r="IO45" s="404"/>
      <c r="IP45" s="404"/>
      <c r="IQ45" s="404"/>
      <c r="IR45" s="404"/>
      <c r="IS45" s="404"/>
      <c r="IT45" s="404"/>
      <c r="IU45" s="404"/>
      <c r="IV45" s="404"/>
    </row>
    <row r="46" spans="1:256" s="406" customFormat="1" ht="42" customHeight="1" thickBot="1" x14ac:dyDescent="0.3">
      <c r="A46" s="259"/>
      <c r="B46" s="260" t="str">
        <f>'US MTM - Calculation (Regular)'!B46</f>
        <v>45CBPLUS</v>
      </c>
      <c r="C46" s="261"/>
      <c r="D46" s="298"/>
      <c r="E46" s="298"/>
      <c r="F46" s="299"/>
      <c r="G46" s="299"/>
      <c r="H46" s="299"/>
      <c r="I46" s="299"/>
      <c r="J46" s="299"/>
      <c r="K46" s="300"/>
      <c r="L46" s="301"/>
      <c r="M46" s="302"/>
      <c r="N46" s="303"/>
      <c r="O46" s="303"/>
      <c r="P46" s="303"/>
      <c r="Q46" s="303"/>
      <c r="R46" s="303"/>
      <c r="S46" s="291">
        <f>IF(OR(Sheet1!C68="",Sheet1!C68=" "),0,Sheet1!C68)</f>
        <v>0</v>
      </c>
      <c r="T46" s="274"/>
      <c r="U46" s="330" t="s">
        <v>1165</v>
      </c>
      <c r="V46" s="288" t="str">
        <f>IF(OR(Sheet1!C343="",Sheet1!C343=" "),"",Sheet1!C343)</f>
        <v/>
      </c>
      <c r="W46" s="228"/>
      <c r="X46" s="310"/>
      <c r="Y46" s="332"/>
      <c r="Z46" s="310"/>
      <c r="AA46" s="310"/>
      <c r="AB46" s="310"/>
      <c r="AC46" s="310"/>
      <c r="AD46" s="310"/>
      <c r="AE46" s="310"/>
      <c r="AF46" s="310"/>
      <c r="AG46" s="310"/>
      <c r="AH46" s="310"/>
      <c r="AI46" s="275"/>
      <c r="AJ46" s="331" t="s">
        <v>1171</v>
      </c>
      <c r="AK46" s="444" t="str">
        <f>IF(OR(Sheet1!C352="",Sheet1!C352=" "),"",Sheet1!C352)</f>
        <v/>
      </c>
      <c r="AL46" s="248"/>
      <c r="AM46" s="282"/>
      <c r="AN46" s="282"/>
      <c r="AO46" s="228"/>
      <c r="AP46" s="275"/>
      <c r="AQ46" s="310"/>
      <c r="AR46" s="310"/>
      <c r="AS46" s="275"/>
      <c r="AT46" s="310"/>
      <c r="AU46" s="275"/>
      <c r="AV46" s="275"/>
      <c r="AW46" s="275"/>
      <c r="AX46" s="394"/>
      <c r="AY46" s="394"/>
      <c r="AZ46" s="394"/>
      <c r="BA46" s="394"/>
      <c r="BB46" s="394"/>
      <c r="BC46" s="394"/>
      <c r="BD46" s="394"/>
      <c r="BE46" s="394"/>
      <c r="BF46" s="394"/>
      <c r="BG46" s="394"/>
      <c r="BH46" s="394"/>
      <c r="BI46" s="394"/>
      <c r="BJ46" s="394"/>
      <c r="BK46" s="394"/>
      <c r="BL46" s="394"/>
      <c r="BM46" s="394"/>
      <c r="BN46" s="394"/>
      <c r="BO46" s="394"/>
      <c r="BP46" s="394"/>
      <c r="BQ46" s="394"/>
      <c r="BR46" s="394"/>
      <c r="BS46" s="394"/>
      <c r="BT46" s="404"/>
      <c r="BU46" s="404"/>
      <c r="BV46" s="404"/>
      <c r="BW46" s="404"/>
      <c r="BX46" s="404"/>
      <c r="BY46" s="404"/>
      <c r="BZ46" s="404"/>
      <c r="CA46" s="404"/>
      <c r="CB46" s="404"/>
      <c r="CC46" s="404"/>
      <c r="CD46" s="404"/>
      <c r="CE46" s="404"/>
      <c r="CF46" s="404"/>
      <c r="CG46" s="404"/>
      <c r="CH46" s="404"/>
      <c r="CI46" s="404"/>
      <c r="CJ46" s="404"/>
      <c r="CK46" s="404"/>
      <c r="CL46" s="404"/>
      <c r="CM46" s="404"/>
      <c r="CN46" s="404"/>
      <c r="CO46" s="404"/>
      <c r="CP46" s="404"/>
      <c r="CQ46" s="404"/>
      <c r="CR46" s="404"/>
      <c r="CS46" s="404"/>
      <c r="CT46" s="404"/>
      <c r="CU46" s="404"/>
      <c r="CV46" s="404"/>
      <c r="CW46" s="404"/>
      <c r="CX46" s="404"/>
      <c r="CY46" s="404"/>
      <c r="CZ46" s="404"/>
      <c r="DA46" s="404"/>
      <c r="DB46" s="404"/>
      <c r="DC46" s="404"/>
      <c r="DD46" s="404"/>
      <c r="DE46" s="404"/>
      <c r="DF46" s="404"/>
      <c r="DG46" s="404"/>
      <c r="DH46" s="404"/>
      <c r="DI46" s="404"/>
      <c r="DJ46" s="404"/>
      <c r="DK46" s="404"/>
      <c r="DL46" s="404"/>
      <c r="DM46" s="404"/>
      <c r="DN46" s="404"/>
      <c r="DO46" s="404"/>
      <c r="DP46" s="404"/>
      <c r="DQ46" s="404"/>
      <c r="DR46" s="404"/>
      <c r="DS46" s="404"/>
      <c r="DT46" s="404"/>
      <c r="DU46" s="404"/>
      <c r="DV46" s="404"/>
      <c r="DW46" s="404"/>
      <c r="DX46" s="404"/>
      <c r="DY46" s="404"/>
      <c r="DZ46" s="404"/>
      <c r="EA46" s="404"/>
      <c r="EB46" s="404"/>
      <c r="EC46" s="404"/>
      <c r="ED46" s="404"/>
      <c r="EE46" s="404"/>
      <c r="EF46" s="404"/>
      <c r="EG46" s="404"/>
      <c r="EH46" s="404"/>
      <c r="EI46" s="404"/>
      <c r="EJ46" s="404"/>
      <c r="EK46" s="404"/>
      <c r="EL46" s="404"/>
      <c r="EM46" s="404"/>
      <c r="EN46" s="404"/>
      <c r="EO46" s="404"/>
      <c r="EP46" s="404"/>
      <c r="EQ46" s="404"/>
      <c r="ER46" s="404"/>
      <c r="ES46" s="404"/>
      <c r="ET46" s="404"/>
      <c r="EU46" s="404"/>
      <c r="EV46" s="404"/>
      <c r="EW46" s="404"/>
      <c r="EX46" s="404"/>
      <c r="EY46" s="404"/>
      <c r="EZ46" s="404"/>
      <c r="FA46" s="404"/>
      <c r="FB46" s="404"/>
      <c r="FC46" s="404"/>
      <c r="FD46" s="404"/>
      <c r="FE46" s="404"/>
      <c r="FF46" s="404"/>
      <c r="FG46" s="404"/>
      <c r="FH46" s="404"/>
      <c r="FI46" s="404"/>
      <c r="FJ46" s="404"/>
      <c r="FK46" s="404"/>
      <c r="FL46" s="404"/>
      <c r="FM46" s="404"/>
      <c r="FN46" s="404"/>
      <c r="FO46" s="404"/>
      <c r="FP46" s="404"/>
      <c r="FQ46" s="404"/>
      <c r="FR46" s="404"/>
      <c r="FS46" s="404"/>
      <c r="FT46" s="404"/>
      <c r="FU46" s="404"/>
      <c r="FV46" s="404"/>
      <c r="FW46" s="404"/>
      <c r="FX46" s="404"/>
      <c r="FY46" s="404"/>
      <c r="FZ46" s="404"/>
      <c r="GA46" s="404"/>
      <c r="GB46" s="404"/>
      <c r="GC46" s="404"/>
      <c r="GD46" s="404"/>
      <c r="GE46" s="404"/>
      <c r="GF46" s="404"/>
      <c r="GG46" s="404"/>
      <c r="GH46" s="404"/>
      <c r="GI46" s="404"/>
      <c r="GJ46" s="404"/>
      <c r="GK46" s="404"/>
      <c r="GL46" s="404"/>
      <c r="GM46" s="404"/>
      <c r="GN46" s="404"/>
      <c r="GO46" s="404"/>
      <c r="GP46" s="404"/>
      <c r="GQ46" s="404"/>
      <c r="GR46" s="404"/>
      <c r="GS46" s="404"/>
      <c r="GT46" s="404"/>
      <c r="GU46" s="404"/>
      <c r="GV46" s="404"/>
      <c r="GW46" s="404"/>
      <c r="GX46" s="404"/>
      <c r="GY46" s="404"/>
      <c r="GZ46" s="404"/>
      <c r="HA46" s="404"/>
      <c r="HB46" s="404"/>
      <c r="HC46" s="404"/>
      <c r="HD46" s="404"/>
      <c r="HE46" s="404"/>
      <c r="HF46" s="404"/>
      <c r="HG46" s="404"/>
      <c r="HH46" s="404"/>
      <c r="HI46" s="404"/>
      <c r="HJ46" s="404"/>
      <c r="HK46" s="404"/>
      <c r="HL46" s="404"/>
      <c r="HM46" s="404"/>
      <c r="HN46" s="404"/>
      <c r="HO46" s="404"/>
      <c r="HP46" s="404"/>
      <c r="HQ46" s="404"/>
      <c r="HR46" s="404"/>
      <c r="HS46" s="404"/>
      <c r="HT46" s="404"/>
      <c r="HU46" s="404"/>
      <c r="HV46" s="404"/>
      <c r="HW46" s="404"/>
      <c r="HX46" s="404"/>
      <c r="HY46" s="404"/>
      <c r="HZ46" s="404"/>
      <c r="IA46" s="404"/>
      <c r="IB46" s="404"/>
      <c r="IC46" s="404"/>
      <c r="ID46" s="404"/>
      <c r="IE46" s="404"/>
      <c r="IF46" s="404"/>
      <c r="IG46" s="404"/>
      <c r="IH46" s="404"/>
      <c r="II46" s="404"/>
      <c r="IJ46" s="404"/>
      <c r="IK46" s="404"/>
      <c r="IL46" s="404"/>
      <c r="IM46" s="404"/>
      <c r="IN46" s="404"/>
      <c r="IO46" s="404"/>
      <c r="IP46" s="404"/>
      <c r="IQ46" s="404"/>
      <c r="IR46" s="404"/>
      <c r="IS46" s="404"/>
      <c r="IT46" s="404"/>
      <c r="IU46" s="404"/>
      <c r="IV46" s="404"/>
    </row>
    <row r="47" spans="1:256" s="406" customFormat="1" ht="42" customHeight="1" x14ac:dyDescent="0.25">
      <c r="A47" s="259"/>
      <c r="B47" s="260" t="str">
        <f>'US MTM - Calculation (Regular)'!B47</f>
        <v>46SHGIRTHF</v>
      </c>
      <c r="C47" s="261"/>
      <c r="D47" s="298"/>
      <c r="E47" s="298"/>
      <c r="F47" s="299"/>
      <c r="G47" s="299"/>
      <c r="H47" s="299"/>
      <c r="I47" s="299"/>
      <c r="J47" s="299"/>
      <c r="K47" s="300"/>
      <c r="L47" s="301"/>
      <c r="M47" s="302"/>
      <c r="N47" s="303"/>
      <c r="O47" s="303"/>
      <c r="P47" s="303"/>
      <c r="Q47" s="303"/>
      <c r="R47" s="303"/>
      <c r="S47" s="291" t="str">
        <f>IF(OR(Sheet1!C69="",Sheet1!C69=" "),0,Sheet1!C69)</f>
        <v xml:space="preserve"> 1/2</v>
      </c>
      <c r="T47" s="274"/>
      <c r="U47" s="330" t="s">
        <v>1166</v>
      </c>
      <c r="V47" s="288" t="str">
        <f>IF(OR(Sheet1!C344="",Sheet1!C344=" "),"",Sheet1!C344)</f>
        <v/>
      </c>
      <c r="W47" s="228"/>
      <c r="X47" s="310"/>
      <c r="Y47" s="332"/>
      <c r="Z47" s="310"/>
      <c r="AA47" s="310"/>
      <c r="AB47" s="310"/>
      <c r="AC47" s="310"/>
      <c r="AD47" s="310"/>
      <c r="AE47" s="310"/>
      <c r="AF47" s="310"/>
      <c r="AG47" s="310"/>
      <c r="AH47" s="310"/>
      <c r="AI47" s="275"/>
      <c r="AJ47" s="331" t="s">
        <v>1209</v>
      </c>
      <c r="AK47" s="288" t="str">
        <f>IF(OR(Sheet1!C361="",Sheet1!C361=" "),"",Sheet1!C361)</f>
        <v/>
      </c>
      <c r="AL47" s="248"/>
      <c r="AM47" s="282"/>
      <c r="AN47" s="282"/>
      <c r="AO47" s="228"/>
      <c r="AP47" s="275"/>
      <c r="AQ47" s="310"/>
      <c r="AR47" s="310"/>
      <c r="AS47" s="275"/>
      <c r="AT47" s="310"/>
      <c r="AU47" s="275"/>
      <c r="AV47" s="275"/>
      <c r="AW47" s="275"/>
      <c r="AX47" s="394"/>
      <c r="AY47" s="394"/>
      <c r="AZ47" s="394"/>
      <c r="BA47" s="394"/>
      <c r="BB47" s="394"/>
      <c r="BC47" s="394"/>
      <c r="BD47" s="394"/>
      <c r="BE47" s="394"/>
      <c r="BF47" s="394"/>
      <c r="BG47" s="394"/>
      <c r="BH47" s="394"/>
      <c r="BI47" s="394"/>
      <c r="BJ47" s="394"/>
      <c r="BK47" s="394"/>
      <c r="BL47" s="394"/>
      <c r="BM47" s="394"/>
      <c r="BN47" s="394"/>
      <c r="BO47" s="394"/>
      <c r="BP47" s="394"/>
      <c r="BQ47" s="394"/>
      <c r="BR47" s="394"/>
      <c r="BS47" s="394"/>
      <c r="BT47" s="404"/>
      <c r="BU47" s="404"/>
      <c r="BV47" s="404"/>
      <c r="BW47" s="404"/>
      <c r="BX47" s="404"/>
      <c r="BY47" s="404"/>
      <c r="BZ47" s="404"/>
      <c r="CA47" s="404"/>
      <c r="CB47" s="404"/>
      <c r="CC47" s="404"/>
      <c r="CD47" s="404"/>
      <c r="CE47" s="404"/>
      <c r="CF47" s="404"/>
      <c r="CG47" s="404"/>
      <c r="CH47" s="404"/>
      <c r="CI47" s="404"/>
      <c r="CJ47" s="404"/>
      <c r="CK47" s="404"/>
      <c r="CL47" s="404"/>
      <c r="CM47" s="404"/>
      <c r="CN47" s="404"/>
      <c r="CO47" s="404"/>
      <c r="CP47" s="404"/>
      <c r="CQ47" s="404"/>
      <c r="CR47" s="404"/>
      <c r="CS47" s="404"/>
      <c r="CT47" s="404"/>
      <c r="CU47" s="404"/>
      <c r="CV47" s="404"/>
      <c r="CW47" s="404"/>
      <c r="CX47" s="404"/>
      <c r="CY47" s="404"/>
      <c r="CZ47" s="404"/>
      <c r="DA47" s="404"/>
      <c r="DB47" s="404"/>
      <c r="DC47" s="404"/>
      <c r="DD47" s="404"/>
      <c r="DE47" s="404"/>
      <c r="DF47" s="404"/>
      <c r="DG47" s="404"/>
      <c r="DH47" s="404"/>
      <c r="DI47" s="404"/>
      <c r="DJ47" s="404"/>
      <c r="DK47" s="404"/>
      <c r="DL47" s="404"/>
      <c r="DM47" s="404"/>
      <c r="DN47" s="404"/>
      <c r="DO47" s="404"/>
      <c r="DP47" s="404"/>
      <c r="DQ47" s="404"/>
      <c r="DR47" s="404"/>
      <c r="DS47" s="404"/>
      <c r="DT47" s="404"/>
      <c r="DU47" s="404"/>
      <c r="DV47" s="404"/>
      <c r="DW47" s="404"/>
      <c r="DX47" s="404"/>
      <c r="DY47" s="404"/>
      <c r="DZ47" s="404"/>
      <c r="EA47" s="404"/>
      <c r="EB47" s="404"/>
      <c r="EC47" s="404"/>
      <c r="ED47" s="404"/>
      <c r="EE47" s="404"/>
      <c r="EF47" s="404"/>
      <c r="EG47" s="404"/>
      <c r="EH47" s="404"/>
      <c r="EI47" s="404"/>
      <c r="EJ47" s="404"/>
      <c r="EK47" s="404"/>
      <c r="EL47" s="404"/>
      <c r="EM47" s="404"/>
      <c r="EN47" s="404"/>
      <c r="EO47" s="404"/>
      <c r="EP47" s="404"/>
      <c r="EQ47" s="404"/>
      <c r="ER47" s="404"/>
      <c r="ES47" s="404"/>
      <c r="ET47" s="404"/>
      <c r="EU47" s="404"/>
      <c r="EV47" s="404"/>
      <c r="EW47" s="404"/>
      <c r="EX47" s="404"/>
      <c r="EY47" s="404"/>
      <c r="EZ47" s="404"/>
      <c r="FA47" s="404"/>
      <c r="FB47" s="404"/>
      <c r="FC47" s="404"/>
      <c r="FD47" s="404"/>
      <c r="FE47" s="404"/>
      <c r="FF47" s="404"/>
      <c r="FG47" s="404"/>
      <c r="FH47" s="404"/>
      <c r="FI47" s="404"/>
      <c r="FJ47" s="404"/>
      <c r="FK47" s="404"/>
      <c r="FL47" s="404"/>
      <c r="FM47" s="404"/>
      <c r="FN47" s="404"/>
      <c r="FO47" s="404"/>
      <c r="FP47" s="404"/>
      <c r="FQ47" s="404"/>
      <c r="FR47" s="404"/>
      <c r="FS47" s="404"/>
      <c r="FT47" s="404"/>
      <c r="FU47" s="404"/>
      <c r="FV47" s="404"/>
      <c r="FW47" s="404"/>
      <c r="FX47" s="404"/>
      <c r="FY47" s="404"/>
      <c r="FZ47" s="404"/>
      <c r="GA47" s="404"/>
      <c r="GB47" s="404"/>
      <c r="GC47" s="404"/>
      <c r="GD47" s="404"/>
      <c r="GE47" s="404"/>
      <c r="GF47" s="404"/>
      <c r="GG47" s="404"/>
      <c r="GH47" s="404"/>
      <c r="GI47" s="404"/>
      <c r="GJ47" s="404"/>
      <c r="GK47" s="404"/>
      <c r="GL47" s="404"/>
      <c r="GM47" s="404"/>
      <c r="GN47" s="404"/>
      <c r="GO47" s="404"/>
      <c r="GP47" s="404"/>
      <c r="GQ47" s="404"/>
      <c r="GR47" s="404"/>
      <c r="GS47" s="404"/>
      <c r="GT47" s="404"/>
      <c r="GU47" s="404"/>
      <c r="GV47" s="404"/>
      <c r="GW47" s="404"/>
      <c r="GX47" s="404"/>
      <c r="GY47" s="404"/>
      <c r="GZ47" s="404"/>
      <c r="HA47" s="404"/>
      <c r="HB47" s="404"/>
      <c r="HC47" s="404"/>
      <c r="HD47" s="404"/>
      <c r="HE47" s="404"/>
      <c r="HF47" s="404"/>
      <c r="HG47" s="404"/>
      <c r="HH47" s="404"/>
      <c r="HI47" s="404"/>
      <c r="HJ47" s="404"/>
      <c r="HK47" s="404"/>
      <c r="HL47" s="404"/>
      <c r="HM47" s="404"/>
      <c r="HN47" s="404"/>
      <c r="HO47" s="404"/>
      <c r="HP47" s="404"/>
      <c r="HQ47" s="404"/>
      <c r="HR47" s="404"/>
      <c r="HS47" s="404"/>
      <c r="HT47" s="404"/>
      <c r="HU47" s="404"/>
      <c r="HV47" s="404"/>
      <c r="HW47" s="404"/>
      <c r="HX47" s="404"/>
      <c r="HY47" s="404"/>
      <c r="HZ47" s="404"/>
      <c r="IA47" s="404"/>
      <c r="IB47" s="404"/>
      <c r="IC47" s="404"/>
      <c r="ID47" s="404"/>
      <c r="IE47" s="404"/>
      <c r="IF47" s="404"/>
      <c r="IG47" s="404"/>
      <c r="IH47" s="404"/>
      <c r="II47" s="404"/>
      <c r="IJ47" s="404"/>
      <c r="IK47" s="404"/>
      <c r="IL47" s="404"/>
      <c r="IM47" s="404"/>
      <c r="IN47" s="404"/>
      <c r="IO47" s="404"/>
      <c r="IP47" s="404"/>
      <c r="IQ47" s="404"/>
      <c r="IR47" s="404"/>
      <c r="IS47" s="404"/>
      <c r="IT47" s="404"/>
      <c r="IU47" s="404"/>
      <c r="IV47" s="404"/>
    </row>
    <row r="48" spans="1:256" s="406" customFormat="1" ht="42" customHeight="1" thickBot="1" x14ac:dyDescent="0.3">
      <c r="A48" s="259"/>
      <c r="B48" s="333" t="str">
        <f>'US MTM - Calculation (Regular)'!B48</f>
        <v>47SHGIRTBK</v>
      </c>
      <c r="C48" s="334"/>
      <c r="D48" s="335"/>
      <c r="E48" s="335"/>
      <c r="F48" s="336"/>
      <c r="G48" s="336"/>
      <c r="H48" s="336"/>
      <c r="I48" s="336"/>
      <c r="J48" s="336"/>
      <c r="K48" s="337"/>
      <c r="L48" s="338"/>
      <c r="M48" s="339"/>
      <c r="N48" s="340"/>
      <c r="O48" s="340"/>
      <c r="P48" s="340"/>
      <c r="Q48" s="340"/>
      <c r="R48" s="340"/>
      <c r="S48" s="291">
        <f>IF(OR(Sheet1!C70="",Sheet1!C70=" "),0,Sheet1!C70)</f>
        <v>0</v>
      </c>
      <c r="T48" s="274"/>
      <c r="U48" s="330" t="s">
        <v>1167</v>
      </c>
      <c r="V48" s="288" t="str">
        <f>IF(OR(Sheet1!C345="",Sheet1!C345=" "),"",Sheet1!C345)</f>
        <v/>
      </c>
      <c r="W48" s="228"/>
      <c r="X48" s="310"/>
      <c r="Y48" s="332"/>
      <c r="Z48" s="310"/>
      <c r="AA48" s="310"/>
      <c r="AB48" s="310"/>
      <c r="AC48" s="310"/>
      <c r="AD48" s="310"/>
      <c r="AE48" s="310"/>
      <c r="AF48" s="310"/>
      <c r="AG48" s="310"/>
      <c r="AH48" s="310"/>
      <c r="AI48" s="275"/>
      <c r="AJ48" s="331" t="s">
        <v>1210</v>
      </c>
      <c r="AK48" s="288" t="str">
        <f>IF(OR(Sheet1!C362="",Sheet1!C362=" "),"",Sheet1!C362)</f>
        <v/>
      </c>
      <c r="AL48" s="248"/>
      <c r="AM48" s="282"/>
      <c r="AN48" s="282"/>
      <c r="AO48" s="228"/>
      <c r="AP48" s="275"/>
      <c r="AQ48" s="310"/>
      <c r="AR48" s="310"/>
      <c r="AS48" s="275"/>
      <c r="AT48" s="310"/>
      <c r="AU48" s="275"/>
      <c r="AV48" s="275"/>
      <c r="AW48" s="275"/>
      <c r="AX48" s="394"/>
      <c r="AY48" s="394"/>
      <c r="AZ48" s="394"/>
      <c r="BA48" s="394"/>
      <c r="BB48" s="394"/>
      <c r="BC48" s="394"/>
      <c r="BD48" s="394"/>
      <c r="BE48" s="394"/>
      <c r="BF48" s="394"/>
      <c r="BG48" s="394"/>
      <c r="BH48" s="394"/>
      <c r="BI48" s="394"/>
      <c r="BJ48" s="394"/>
      <c r="BK48" s="394"/>
      <c r="BL48" s="394"/>
      <c r="BM48" s="394"/>
      <c r="BN48" s="394"/>
      <c r="BO48" s="394"/>
      <c r="BP48" s="394"/>
      <c r="BQ48" s="394"/>
      <c r="BR48" s="394"/>
      <c r="BS48" s="394"/>
      <c r="BT48" s="404"/>
      <c r="BU48" s="404"/>
      <c r="BV48" s="404"/>
      <c r="BW48" s="404"/>
      <c r="BX48" s="404"/>
      <c r="BY48" s="404"/>
      <c r="BZ48" s="404"/>
      <c r="CA48" s="404"/>
      <c r="CB48" s="404"/>
      <c r="CC48" s="404"/>
      <c r="CD48" s="404"/>
      <c r="CE48" s="404"/>
      <c r="CF48" s="404"/>
      <c r="CG48" s="404"/>
      <c r="CH48" s="404"/>
      <c r="CI48" s="404"/>
      <c r="CJ48" s="404"/>
      <c r="CK48" s="404"/>
      <c r="CL48" s="404"/>
      <c r="CM48" s="404"/>
      <c r="CN48" s="404"/>
      <c r="CO48" s="404"/>
      <c r="CP48" s="404"/>
      <c r="CQ48" s="404"/>
      <c r="CR48" s="404"/>
      <c r="CS48" s="404"/>
      <c r="CT48" s="404"/>
      <c r="CU48" s="404"/>
      <c r="CV48" s="404"/>
      <c r="CW48" s="404"/>
      <c r="CX48" s="404"/>
      <c r="CY48" s="404"/>
      <c r="CZ48" s="404"/>
      <c r="DA48" s="404"/>
      <c r="DB48" s="404"/>
      <c r="DC48" s="404"/>
      <c r="DD48" s="404"/>
      <c r="DE48" s="404"/>
      <c r="DF48" s="404"/>
      <c r="DG48" s="404"/>
      <c r="DH48" s="404"/>
      <c r="DI48" s="404"/>
      <c r="DJ48" s="404"/>
      <c r="DK48" s="404"/>
      <c r="DL48" s="404"/>
      <c r="DM48" s="404"/>
      <c r="DN48" s="404"/>
      <c r="DO48" s="404"/>
      <c r="DP48" s="404"/>
      <c r="DQ48" s="404"/>
      <c r="DR48" s="404"/>
      <c r="DS48" s="404"/>
      <c r="DT48" s="404"/>
      <c r="DU48" s="404"/>
      <c r="DV48" s="404"/>
      <c r="DW48" s="404"/>
      <c r="DX48" s="404"/>
      <c r="DY48" s="404"/>
      <c r="DZ48" s="404"/>
      <c r="EA48" s="404"/>
      <c r="EB48" s="404"/>
      <c r="EC48" s="404"/>
      <c r="ED48" s="404"/>
      <c r="EE48" s="404"/>
      <c r="EF48" s="404"/>
      <c r="EG48" s="404"/>
      <c r="EH48" s="404"/>
      <c r="EI48" s="404"/>
      <c r="EJ48" s="404"/>
      <c r="EK48" s="404"/>
      <c r="EL48" s="404"/>
      <c r="EM48" s="404"/>
      <c r="EN48" s="404"/>
      <c r="EO48" s="404"/>
      <c r="EP48" s="404"/>
      <c r="EQ48" s="404"/>
      <c r="ER48" s="404"/>
      <c r="ES48" s="404"/>
      <c r="ET48" s="404"/>
      <c r="EU48" s="404"/>
      <c r="EV48" s="404"/>
      <c r="EW48" s="404"/>
      <c r="EX48" s="404"/>
      <c r="EY48" s="404"/>
      <c r="EZ48" s="404"/>
      <c r="FA48" s="404"/>
      <c r="FB48" s="404"/>
      <c r="FC48" s="404"/>
      <c r="FD48" s="404"/>
      <c r="FE48" s="404"/>
      <c r="FF48" s="404"/>
      <c r="FG48" s="404"/>
      <c r="FH48" s="404"/>
      <c r="FI48" s="404"/>
      <c r="FJ48" s="404"/>
      <c r="FK48" s="404"/>
      <c r="FL48" s="404"/>
      <c r="FM48" s="404"/>
      <c r="FN48" s="404"/>
      <c r="FO48" s="404"/>
      <c r="FP48" s="404"/>
      <c r="FQ48" s="404"/>
      <c r="FR48" s="404"/>
      <c r="FS48" s="404"/>
      <c r="FT48" s="404"/>
      <c r="FU48" s="404"/>
      <c r="FV48" s="404"/>
      <c r="FW48" s="404"/>
      <c r="FX48" s="404"/>
      <c r="FY48" s="404"/>
      <c r="FZ48" s="404"/>
      <c r="GA48" s="404"/>
      <c r="GB48" s="404"/>
      <c r="GC48" s="404"/>
      <c r="GD48" s="404"/>
      <c r="GE48" s="404"/>
      <c r="GF48" s="404"/>
      <c r="GG48" s="404"/>
      <c r="GH48" s="404"/>
      <c r="GI48" s="404"/>
      <c r="GJ48" s="404"/>
      <c r="GK48" s="404"/>
      <c r="GL48" s="404"/>
      <c r="GM48" s="404"/>
      <c r="GN48" s="404"/>
      <c r="GO48" s="404"/>
      <c r="GP48" s="404"/>
      <c r="GQ48" s="404"/>
      <c r="GR48" s="404"/>
      <c r="GS48" s="404"/>
      <c r="GT48" s="404"/>
      <c r="GU48" s="404"/>
      <c r="GV48" s="404"/>
      <c r="GW48" s="404"/>
      <c r="GX48" s="404"/>
      <c r="GY48" s="404"/>
      <c r="GZ48" s="404"/>
      <c r="HA48" s="404"/>
      <c r="HB48" s="404"/>
      <c r="HC48" s="404"/>
      <c r="HD48" s="404"/>
      <c r="HE48" s="404"/>
      <c r="HF48" s="404"/>
      <c r="HG48" s="404"/>
      <c r="HH48" s="404"/>
      <c r="HI48" s="404"/>
      <c r="HJ48" s="404"/>
      <c r="HK48" s="404"/>
      <c r="HL48" s="404"/>
      <c r="HM48" s="404"/>
      <c r="HN48" s="404"/>
      <c r="HO48" s="404"/>
      <c r="HP48" s="404"/>
      <c r="HQ48" s="404"/>
      <c r="HR48" s="404"/>
      <c r="HS48" s="404"/>
      <c r="HT48" s="404"/>
      <c r="HU48" s="404"/>
      <c r="HV48" s="404"/>
      <c r="HW48" s="404"/>
      <c r="HX48" s="404"/>
      <c r="HY48" s="404"/>
      <c r="HZ48" s="404"/>
      <c r="IA48" s="404"/>
      <c r="IB48" s="404"/>
      <c r="IC48" s="404"/>
      <c r="ID48" s="404"/>
      <c r="IE48" s="404"/>
      <c r="IF48" s="404"/>
      <c r="IG48" s="404"/>
      <c r="IH48" s="404"/>
      <c r="II48" s="404"/>
      <c r="IJ48" s="404"/>
      <c r="IK48" s="404"/>
      <c r="IL48" s="404"/>
      <c r="IM48" s="404"/>
      <c r="IN48" s="404"/>
      <c r="IO48" s="404"/>
      <c r="IP48" s="404"/>
      <c r="IQ48" s="404"/>
      <c r="IR48" s="404"/>
      <c r="IS48" s="404"/>
      <c r="IT48" s="404"/>
      <c r="IU48" s="404"/>
      <c r="IV48" s="404"/>
    </row>
    <row r="49" spans="1:256" ht="42" customHeight="1" thickBot="1" x14ac:dyDescent="0.3">
      <c r="A49" s="259"/>
      <c r="B49" s="260" t="s">
        <v>618</v>
      </c>
      <c r="C49" s="261"/>
      <c r="D49" s="298"/>
      <c r="E49" s="298"/>
      <c r="F49" s="299"/>
      <c r="G49" s="299"/>
      <c r="H49" s="299"/>
      <c r="I49" s="299"/>
      <c r="J49" s="299"/>
      <c r="K49" s="300"/>
      <c r="L49" s="301"/>
      <c r="M49" s="339"/>
      <c r="N49" s="340"/>
      <c r="O49" s="340"/>
      <c r="P49" s="340"/>
      <c r="Q49" s="340"/>
      <c r="R49" s="340"/>
      <c r="S49" s="291">
        <f>IF(OR(Sheet1!C71="",Sheet1!C71=" "),0,Sheet1!C71)</f>
        <v>0</v>
      </c>
      <c r="T49" s="341"/>
      <c r="U49" s="330" t="s">
        <v>1169</v>
      </c>
      <c r="V49" s="288" t="str">
        <f>IF(OR(Sheet1!C346="",Sheet1!C346=" "),"",Sheet1!C346)</f>
        <v/>
      </c>
      <c r="W49" s="228"/>
      <c r="X49" s="310"/>
      <c r="Y49" s="310"/>
      <c r="Z49" s="310"/>
      <c r="AA49" s="310"/>
      <c r="AB49" s="310"/>
      <c r="AC49" s="310"/>
      <c r="AD49" s="310"/>
      <c r="AE49" s="310"/>
      <c r="AF49" s="310"/>
      <c r="AG49" s="310"/>
      <c r="AH49" s="310"/>
      <c r="AI49" s="310"/>
      <c r="AJ49" s="310"/>
      <c r="AK49" s="310"/>
      <c r="AL49" s="342"/>
      <c r="AM49" s="342"/>
      <c r="AN49" s="342"/>
      <c r="AO49" s="228"/>
      <c r="AP49" s="310"/>
      <c r="AQ49" s="310"/>
      <c r="AR49" s="310"/>
      <c r="AS49" s="310"/>
      <c r="AT49" s="310"/>
      <c r="AU49" s="310"/>
      <c r="AV49" s="310"/>
      <c r="AW49" s="310"/>
      <c r="AX49" s="394"/>
      <c r="AZ49" s="394"/>
      <c r="BA49" s="394"/>
      <c r="BB49" s="394"/>
      <c r="BC49" s="394"/>
      <c r="BD49" s="394"/>
      <c r="BE49" s="394"/>
      <c r="BF49" s="394"/>
      <c r="BG49" s="394"/>
      <c r="BH49" s="394"/>
      <c r="BI49" s="394"/>
      <c r="BJ49" s="394"/>
      <c r="BK49" s="394"/>
      <c r="BL49" s="394"/>
      <c r="BM49" s="394"/>
      <c r="BN49" s="394"/>
      <c r="BO49" s="394"/>
      <c r="BP49" s="394"/>
      <c r="BQ49" s="394"/>
      <c r="BR49" s="394"/>
      <c r="BS49" s="394"/>
      <c r="BT49" s="404"/>
      <c r="BU49" s="404"/>
      <c r="BV49" s="404"/>
      <c r="BW49" s="404"/>
      <c r="BX49" s="404"/>
      <c r="BY49" s="404"/>
      <c r="BZ49" s="404"/>
      <c r="CA49" s="404"/>
      <c r="CB49" s="404"/>
      <c r="CC49" s="404"/>
      <c r="CD49" s="404"/>
      <c r="CE49" s="404"/>
      <c r="CF49" s="404"/>
      <c r="CG49" s="404"/>
      <c r="CH49" s="404"/>
      <c r="CI49" s="404"/>
      <c r="CJ49" s="404"/>
      <c r="CK49" s="404"/>
      <c r="CL49" s="404"/>
      <c r="CM49" s="404"/>
      <c r="CN49" s="404"/>
      <c r="CO49" s="404"/>
      <c r="CP49" s="404"/>
      <c r="CQ49" s="404"/>
      <c r="CR49" s="404"/>
      <c r="CS49" s="404"/>
      <c r="CT49" s="404"/>
      <c r="CU49" s="404"/>
      <c r="CV49" s="404"/>
      <c r="CW49" s="404"/>
      <c r="CX49" s="404"/>
      <c r="CY49" s="404"/>
      <c r="CZ49" s="404"/>
      <c r="DA49" s="404"/>
      <c r="DB49" s="404"/>
      <c r="DC49" s="404"/>
      <c r="DD49" s="404"/>
      <c r="DE49" s="404"/>
      <c r="DF49" s="404"/>
      <c r="DG49" s="404"/>
      <c r="DH49" s="404"/>
      <c r="DI49" s="404"/>
      <c r="DJ49" s="404"/>
      <c r="DK49" s="404"/>
      <c r="DL49" s="404"/>
      <c r="DM49" s="404"/>
      <c r="DN49" s="404"/>
      <c r="DO49" s="404"/>
      <c r="DP49" s="404"/>
      <c r="DQ49" s="404"/>
      <c r="DR49" s="404"/>
      <c r="DS49" s="404"/>
      <c r="DT49" s="404"/>
      <c r="DU49" s="404"/>
      <c r="DV49" s="404"/>
      <c r="DW49" s="404"/>
      <c r="DX49" s="404"/>
      <c r="DY49" s="404"/>
      <c r="DZ49" s="404"/>
      <c r="EA49" s="404"/>
      <c r="EB49" s="404"/>
      <c r="EC49" s="404"/>
      <c r="ED49" s="404"/>
      <c r="EE49" s="404"/>
      <c r="EF49" s="404"/>
      <c r="EG49" s="404"/>
      <c r="EH49" s="404"/>
      <c r="EI49" s="404"/>
      <c r="EJ49" s="404"/>
      <c r="EK49" s="404"/>
      <c r="EL49" s="404"/>
      <c r="EM49" s="404"/>
      <c r="EN49" s="404"/>
      <c r="EO49" s="404"/>
      <c r="EP49" s="404"/>
      <c r="EQ49" s="404"/>
      <c r="ER49" s="404"/>
      <c r="ES49" s="404"/>
      <c r="ET49" s="404"/>
      <c r="EU49" s="404"/>
      <c r="EV49" s="404"/>
      <c r="EW49" s="404"/>
      <c r="EX49" s="404"/>
      <c r="EY49" s="404"/>
      <c r="EZ49" s="404"/>
      <c r="FA49" s="404"/>
      <c r="FB49" s="404"/>
      <c r="FC49" s="404"/>
      <c r="FD49" s="404"/>
      <c r="FE49" s="404"/>
      <c r="FF49" s="404"/>
      <c r="FG49" s="404"/>
      <c r="FH49" s="404"/>
      <c r="FI49" s="404"/>
      <c r="FJ49" s="404"/>
      <c r="FK49" s="404"/>
      <c r="FL49" s="404"/>
      <c r="FM49" s="404"/>
      <c r="FN49" s="404"/>
      <c r="FO49" s="404"/>
      <c r="FP49" s="404"/>
      <c r="FQ49" s="404"/>
      <c r="FR49" s="404"/>
      <c r="FS49" s="404"/>
      <c r="FT49" s="404"/>
      <c r="FU49" s="404"/>
      <c r="FV49" s="404"/>
      <c r="FW49" s="404"/>
      <c r="FX49" s="404"/>
      <c r="FY49" s="404"/>
      <c r="FZ49" s="404"/>
      <c r="GA49" s="404"/>
      <c r="GB49" s="404"/>
      <c r="GC49" s="404"/>
      <c r="GD49" s="404"/>
      <c r="GE49" s="404"/>
      <c r="GF49" s="404"/>
      <c r="GG49" s="404"/>
      <c r="GH49" s="404"/>
      <c r="GI49" s="404"/>
      <c r="GJ49" s="404"/>
      <c r="GK49" s="404"/>
      <c r="GL49" s="404"/>
      <c r="GM49" s="404"/>
      <c r="GN49" s="404"/>
      <c r="GO49" s="404"/>
      <c r="GP49" s="404"/>
      <c r="GQ49" s="404"/>
      <c r="GR49" s="404"/>
      <c r="GS49" s="404"/>
      <c r="GT49" s="404"/>
      <c r="GU49" s="404"/>
      <c r="GV49" s="404"/>
      <c r="GW49" s="404"/>
      <c r="GX49" s="404"/>
      <c r="GY49" s="404"/>
      <c r="GZ49" s="404"/>
      <c r="HA49" s="404"/>
      <c r="HB49" s="404"/>
      <c r="HC49" s="404"/>
      <c r="HD49" s="404"/>
      <c r="HE49" s="404"/>
      <c r="HF49" s="404"/>
      <c r="HG49" s="404"/>
      <c r="HH49" s="404"/>
      <c r="HI49" s="404"/>
      <c r="HJ49" s="404"/>
      <c r="HK49" s="404"/>
      <c r="HL49" s="404"/>
      <c r="HM49" s="404"/>
      <c r="HN49" s="404"/>
      <c r="HO49" s="404"/>
      <c r="HP49" s="404"/>
      <c r="HQ49" s="404"/>
      <c r="HR49" s="404"/>
      <c r="HS49" s="404"/>
      <c r="HT49" s="404"/>
      <c r="HU49" s="404"/>
      <c r="HV49" s="404"/>
      <c r="HW49" s="404"/>
      <c r="HX49" s="404"/>
      <c r="HY49" s="404"/>
      <c r="HZ49" s="404"/>
      <c r="IA49" s="404"/>
      <c r="IB49" s="404"/>
      <c r="IC49" s="404"/>
      <c r="ID49" s="404"/>
      <c r="IE49" s="404"/>
      <c r="IF49" s="404"/>
      <c r="IG49" s="404"/>
      <c r="IH49" s="404"/>
      <c r="II49" s="404"/>
      <c r="IJ49" s="404"/>
      <c r="IK49" s="404"/>
      <c r="IL49" s="404"/>
      <c r="IM49" s="404"/>
      <c r="IN49" s="404"/>
      <c r="IO49" s="404"/>
      <c r="IP49" s="404"/>
      <c r="IQ49" s="404"/>
      <c r="IR49" s="404"/>
      <c r="IS49" s="404"/>
      <c r="IT49" s="404"/>
      <c r="IU49" s="404"/>
      <c r="IV49" s="404"/>
    </row>
    <row r="50" spans="1:256" ht="42" customHeight="1" thickBot="1" x14ac:dyDescent="0.3">
      <c r="A50" s="259"/>
      <c r="B50" s="260" t="s">
        <v>645</v>
      </c>
      <c r="C50" s="261"/>
      <c r="D50" s="298"/>
      <c r="E50" s="298"/>
      <c r="F50" s="299"/>
      <c r="G50" s="299"/>
      <c r="H50" s="299"/>
      <c r="I50" s="299"/>
      <c r="J50" s="299"/>
      <c r="K50" s="300"/>
      <c r="L50" s="301"/>
      <c r="M50" s="339"/>
      <c r="N50" s="340"/>
      <c r="O50" s="340"/>
      <c r="P50" s="340"/>
      <c r="Q50" s="340"/>
      <c r="R50" s="340"/>
      <c r="S50" s="291">
        <f>IF(OR(Sheet1!C72="",Sheet1!C72=" "),0,Sheet1!C72)</f>
        <v>0</v>
      </c>
      <c r="T50" s="341"/>
      <c r="U50" s="439" t="s">
        <v>1168</v>
      </c>
      <c r="V50" s="438" t="str">
        <f>IF(OR(Sheet1!C347="",Sheet1!C347=" "),"",Sheet1!C347)</f>
        <v/>
      </c>
      <c r="W50" s="228"/>
      <c r="X50" s="310"/>
      <c r="Y50" s="310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42"/>
      <c r="AM50" s="342"/>
      <c r="AN50" s="342"/>
      <c r="AO50" s="228"/>
      <c r="AP50" s="310"/>
      <c r="AQ50" s="310"/>
      <c r="AR50" s="332"/>
      <c r="AS50" s="310"/>
      <c r="AT50" s="310"/>
      <c r="AU50" s="310"/>
      <c r="AV50" s="449"/>
      <c r="AW50" s="310"/>
      <c r="AX50" s="394"/>
      <c r="AZ50" s="394"/>
      <c r="BA50" s="394"/>
      <c r="BB50" s="394"/>
      <c r="BC50" s="394"/>
      <c r="BD50" s="394"/>
      <c r="BE50" s="394"/>
      <c r="BF50" s="394"/>
      <c r="BG50" s="394"/>
      <c r="BH50" s="394"/>
      <c r="BI50" s="394"/>
      <c r="BJ50" s="394"/>
      <c r="BK50" s="394"/>
      <c r="BL50" s="394"/>
      <c r="BM50" s="394"/>
      <c r="BN50" s="394"/>
      <c r="BO50" s="394"/>
      <c r="BP50" s="394"/>
      <c r="BQ50" s="394"/>
      <c r="BR50" s="394"/>
      <c r="BS50" s="394"/>
      <c r="BT50" s="404"/>
      <c r="BU50" s="404"/>
      <c r="BV50" s="404"/>
      <c r="BW50" s="404"/>
      <c r="BX50" s="404"/>
      <c r="BY50" s="404"/>
      <c r="BZ50" s="404"/>
      <c r="CA50" s="404"/>
      <c r="CB50" s="404"/>
      <c r="CC50" s="404"/>
      <c r="CD50" s="404"/>
      <c r="CE50" s="404"/>
      <c r="CF50" s="404"/>
      <c r="CG50" s="404"/>
      <c r="CH50" s="404"/>
      <c r="CI50" s="404"/>
      <c r="CJ50" s="404"/>
      <c r="CK50" s="404"/>
      <c r="CL50" s="404"/>
      <c r="CM50" s="404"/>
      <c r="CN50" s="404"/>
      <c r="CO50" s="404"/>
      <c r="CP50" s="404"/>
      <c r="CQ50" s="404"/>
      <c r="CR50" s="404"/>
      <c r="CS50" s="404"/>
      <c r="CT50" s="404"/>
      <c r="CU50" s="404"/>
      <c r="CV50" s="404"/>
      <c r="CW50" s="404"/>
      <c r="CX50" s="404"/>
      <c r="CY50" s="404"/>
      <c r="CZ50" s="404"/>
      <c r="DA50" s="404"/>
      <c r="DB50" s="404"/>
      <c r="DC50" s="404"/>
      <c r="DD50" s="404"/>
      <c r="DE50" s="404"/>
      <c r="DF50" s="404"/>
      <c r="DG50" s="404"/>
      <c r="DH50" s="404"/>
      <c r="DI50" s="404"/>
      <c r="DJ50" s="404"/>
      <c r="DK50" s="404"/>
      <c r="DL50" s="404"/>
      <c r="DM50" s="404"/>
      <c r="DN50" s="404"/>
      <c r="DO50" s="404"/>
      <c r="DP50" s="404"/>
      <c r="DQ50" s="404"/>
      <c r="DR50" s="404"/>
      <c r="DS50" s="404"/>
      <c r="DT50" s="404"/>
      <c r="DU50" s="404"/>
      <c r="DV50" s="404"/>
      <c r="DW50" s="404"/>
      <c r="DX50" s="404"/>
      <c r="DY50" s="404"/>
      <c r="DZ50" s="404"/>
      <c r="EA50" s="404"/>
      <c r="EB50" s="404"/>
      <c r="EC50" s="404"/>
      <c r="ED50" s="404"/>
      <c r="EE50" s="404"/>
      <c r="EF50" s="404"/>
      <c r="EG50" s="404"/>
      <c r="EH50" s="404"/>
      <c r="EI50" s="404"/>
      <c r="EJ50" s="404"/>
      <c r="EK50" s="404"/>
      <c r="EL50" s="404"/>
      <c r="EM50" s="404"/>
      <c r="EN50" s="404"/>
      <c r="EO50" s="404"/>
      <c r="EP50" s="404"/>
      <c r="EQ50" s="404"/>
      <c r="ER50" s="404"/>
      <c r="ES50" s="404"/>
      <c r="ET50" s="404"/>
      <c r="EU50" s="404"/>
      <c r="EV50" s="404"/>
      <c r="EW50" s="404"/>
      <c r="EX50" s="404"/>
      <c r="EY50" s="404"/>
      <c r="EZ50" s="404"/>
      <c r="FA50" s="404"/>
      <c r="FB50" s="404"/>
      <c r="FC50" s="404"/>
      <c r="FD50" s="404"/>
      <c r="FE50" s="404"/>
      <c r="FF50" s="404"/>
      <c r="FG50" s="404"/>
      <c r="FH50" s="404"/>
      <c r="FI50" s="404"/>
      <c r="FJ50" s="404"/>
      <c r="FK50" s="404"/>
      <c r="FL50" s="404"/>
      <c r="FM50" s="404"/>
      <c r="FN50" s="404"/>
      <c r="FO50" s="404"/>
      <c r="FP50" s="404"/>
      <c r="FQ50" s="404"/>
      <c r="FR50" s="404"/>
      <c r="FS50" s="404"/>
      <c r="FT50" s="404"/>
      <c r="FU50" s="404"/>
      <c r="FV50" s="404"/>
      <c r="FW50" s="404"/>
      <c r="FX50" s="404"/>
      <c r="FY50" s="404"/>
      <c r="FZ50" s="404"/>
      <c r="GA50" s="404"/>
      <c r="GB50" s="404"/>
      <c r="GC50" s="404"/>
      <c r="GD50" s="404"/>
      <c r="GE50" s="404"/>
      <c r="GF50" s="404"/>
      <c r="GG50" s="404"/>
      <c r="GH50" s="404"/>
      <c r="GI50" s="404"/>
      <c r="GJ50" s="404"/>
      <c r="GK50" s="404"/>
      <c r="GL50" s="404"/>
      <c r="GM50" s="404"/>
      <c r="GN50" s="404"/>
      <c r="GO50" s="404"/>
      <c r="GP50" s="404"/>
      <c r="GQ50" s="404"/>
      <c r="GR50" s="404"/>
      <c r="GS50" s="404"/>
      <c r="GT50" s="404"/>
      <c r="GU50" s="404"/>
      <c r="GV50" s="404"/>
      <c r="GW50" s="404"/>
      <c r="GX50" s="404"/>
      <c r="GY50" s="404"/>
      <c r="GZ50" s="404"/>
      <c r="HA50" s="404"/>
      <c r="HB50" s="404"/>
      <c r="HC50" s="404"/>
      <c r="HD50" s="404"/>
      <c r="HE50" s="404"/>
      <c r="HF50" s="404"/>
      <c r="HG50" s="404"/>
      <c r="HH50" s="404"/>
      <c r="HI50" s="404"/>
      <c r="HJ50" s="404"/>
      <c r="HK50" s="404"/>
      <c r="HL50" s="404"/>
      <c r="HM50" s="404"/>
      <c r="HN50" s="404"/>
      <c r="HO50" s="404"/>
      <c r="HP50" s="404"/>
      <c r="HQ50" s="404"/>
      <c r="HR50" s="404"/>
      <c r="HS50" s="404"/>
      <c r="HT50" s="404"/>
      <c r="HU50" s="404"/>
      <c r="HV50" s="404"/>
      <c r="HW50" s="404"/>
      <c r="HX50" s="404"/>
      <c r="HY50" s="404"/>
      <c r="HZ50" s="404"/>
      <c r="IA50" s="404"/>
      <c r="IB50" s="404"/>
      <c r="IC50" s="404"/>
      <c r="ID50" s="404"/>
      <c r="IE50" s="404"/>
      <c r="IF50" s="404"/>
      <c r="IG50" s="404"/>
      <c r="IH50" s="404"/>
      <c r="II50" s="404"/>
      <c r="IJ50" s="404"/>
      <c r="IK50" s="404"/>
      <c r="IL50" s="404"/>
      <c r="IM50" s="404"/>
      <c r="IN50" s="404"/>
      <c r="IO50" s="404"/>
      <c r="IP50" s="404"/>
      <c r="IQ50" s="404"/>
      <c r="IR50" s="404"/>
      <c r="IS50" s="404"/>
      <c r="IT50" s="404"/>
      <c r="IU50" s="404"/>
      <c r="IV50" s="404"/>
    </row>
    <row r="51" spans="1:256" ht="42" customHeight="1" thickBot="1" x14ac:dyDescent="0.3">
      <c r="A51" s="259"/>
      <c r="B51" s="260" t="s">
        <v>619</v>
      </c>
      <c r="C51" s="261"/>
      <c r="D51" s="298"/>
      <c r="E51" s="298"/>
      <c r="F51" s="299"/>
      <c r="G51" s="299"/>
      <c r="H51" s="299"/>
      <c r="I51" s="299"/>
      <c r="J51" s="299"/>
      <c r="K51" s="300"/>
      <c r="L51" s="301"/>
      <c r="M51" s="339"/>
      <c r="N51" s="340"/>
      <c r="O51" s="340"/>
      <c r="P51" s="340"/>
      <c r="Q51" s="340"/>
      <c r="R51" s="340"/>
      <c r="S51" s="291">
        <f>IF(OR(Sheet1!C73="",Sheet1!C73=" "),0,Sheet1!C73)</f>
        <v>0</v>
      </c>
      <c r="T51" s="341"/>
      <c r="U51" s="260" t="s">
        <v>1223</v>
      </c>
      <c r="V51" s="465" t="str">
        <f>IF(OR(Sheet1!C364="",Sheet1!C364=" "),"",Sheet1!C364)</f>
        <v xml:space="preserve"> 1/4</v>
      </c>
      <c r="W51" s="228"/>
      <c r="X51" s="310"/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42"/>
      <c r="AM51" s="342"/>
      <c r="AN51" s="342"/>
      <c r="AO51" s="228"/>
      <c r="AP51" s="310"/>
      <c r="AQ51" s="310"/>
      <c r="AR51" s="310"/>
      <c r="AS51" s="310"/>
      <c r="AT51" s="310"/>
      <c r="AU51" s="310"/>
      <c r="AV51" s="310"/>
      <c r="AW51" s="310"/>
      <c r="AX51" s="394"/>
      <c r="AZ51" s="394"/>
      <c r="BA51" s="394"/>
      <c r="BB51" s="394"/>
      <c r="BC51" s="394"/>
      <c r="BD51" s="394"/>
      <c r="BE51" s="394"/>
      <c r="BF51" s="394"/>
      <c r="BG51" s="394"/>
      <c r="BH51" s="394"/>
      <c r="BI51" s="394"/>
      <c r="BJ51" s="394"/>
      <c r="BK51" s="394"/>
      <c r="BL51" s="394"/>
      <c r="BM51" s="394"/>
      <c r="BN51" s="394"/>
      <c r="BO51" s="394"/>
      <c r="BP51" s="394"/>
      <c r="BQ51" s="394"/>
      <c r="BR51" s="394"/>
      <c r="BS51" s="394"/>
      <c r="BT51" s="404"/>
      <c r="BU51" s="404"/>
      <c r="BV51" s="404"/>
      <c r="BW51" s="404"/>
      <c r="BX51" s="404"/>
      <c r="BY51" s="404"/>
      <c r="BZ51" s="404"/>
      <c r="CA51" s="404"/>
      <c r="CB51" s="404"/>
      <c r="CC51" s="404"/>
      <c r="CD51" s="404"/>
      <c r="CE51" s="404"/>
      <c r="CF51" s="404"/>
      <c r="CG51" s="404"/>
      <c r="CH51" s="404"/>
      <c r="CI51" s="404"/>
      <c r="CJ51" s="404"/>
      <c r="CK51" s="404"/>
      <c r="CL51" s="404"/>
      <c r="CM51" s="404"/>
      <c r="CN51" s="404"/>
      <c r="CO51" s="404"/>
      <c r="CP51" s="404"/>
      <c r="CQ51" s="404"/>
      <c r="CR51" s="404"/>
      <c r="CS51" s="404"/>
      <c r="CT51" s="404"/>
      <c r="CU51" s="404"/>
      <c r="CV51" s="404"/>
      <c r="CW51" s="404"/>
      <c r="CX51" s="404"/>
      <c r="CY51" s="404"/>
      <c r="CZ51" s="404"/>
      <c r="DA51" s="404"/>
      <c r="DB51" s="404"/>
      <c r="DC51" s="404"/>
      <c r="DD51" s="404"/>
      <c r="DE51" s="404"/>
      <c r="DF51" s="404"/>
      <c r="DG51" s="404"/>
      <c r="DH51" s="404"/>
      <c r="DI51" s="404"/>
      <c r="DJ51" s="404"/>
      <c r="DK51" s="404"/>
      <c r="DL51" s="404"/>
      <c r="DM51" s="404"/>
      <c r="DN51" s="404"/>
      <c r="DO51" s="404"/>
      <c r="DP51" s="404"/>
      <c r="DQ51" s="404"/>
      <c r="DR51" s="404"/>
      <c r="DS51" s="404"/>
      <c r="DT51" s="404"/>
      <c r="DU51" s="404"/>
      <c r="DV51" s="404"/>
      <c r="DW51" s="404"/>
      <c r="DX51" s="404"/>
      <c r="DY51" s="404"/>
      <c r="DZ51" s="404"/>
      <c r="EA51" s="404"/>
      <c r="EB51" s="404"/>
      <c r="EC51" s="404"/>
      <c r="ED51" s="404"/>
      <c r="EE51" s="404"/>
      <c r="EF51" s="404"/>
      <c r="EG51" s="404"/>
      <c r="EH51" s="404"/>
      <c r="EI51" s="404"/>
      <c r="EJ51" s="404"/>
      <c r="EK51" s="404"/>
      <c r="EL51" s="404"/>
      <c r="EM51" s="404"/>
      <c r="EN51" s="404"/>
      <c r="EO51" s="404"/>
      <c r="EP51" s="404"/>
      <c r="EQ51" s="404"/>
      <c r="ER51" s="404"/>
      <c r="ES51" s="404"/>
      <c r="ET51" s="404"/>
      <c r="EU51" s="404"/>
      <c r="EV51" s="404"/>
      <c r="EW51" s="404"/>
      <c r="EX51" s="404"/>
      <c r="EY51" s="404"/>
      <c r="EZ51" s="404"/>
      <c r="FA51" s="404"/>
      <c r="FB51" s="404"/>
      <c r="FC51" s="404"/>
      <c r="FD51" s="404"/>
      <c r="FE51" s="404"/>
      <c r="FF51" s="404"/>
      <c r="FG51" s="404"/>
      <c r="FH51" s="404"/>
      <c r="FI51" s="404"/>
      <c r="FJ51" s="404"/>
      <c r="FK51" s="404"/>
      <c r="FL51" s="404"/>
      <c r="FM51" s="404"/>
      <c r="FN51" s="404"/>
      <c r="FO51" s="404"/>
      <c r="FP51" s="404"/>
      <c r="FQ51" s="404"/>
      <c r="FR51" s="404"/>
      <c r="FS51" s="404"/>
      <c r="FT51" s="404"/>
      <c r="FU51" s="404"/>
      <c r="FV51" s="404"/>
      <c r="FW51" s="404"/>
      <c r="FX51" s="404"/>
      <c r="FY51" s="404"/>
      <c r="FZ51" s="404"/>
      <c r="GA51" s="404"/>
      <c r="GB51" s="404"/>
      <c r="GC51" s="404"/>
      <c r="GD51" s="404"/>
      <c r="GE51" s="404"/>
      <c r="GF51" s="404"/>
      <c r="GG51" s="404"/>
      <c r="GH51" s="404"/>
      <c r="GI51" s="404"/>
      <c r="GJ51" s="404"/>
      <c r="GK51" s="404"/>
      <c r="GL51" s="404"/>
      <c r="GM51" s="404"/>
      <c r="GN51" s="404"/>
      <c r="GO51" s="404"/>
      <c r="GP51" s="404"/>
      <c r="GQ51" s="404"/>
      <c r="GR51" s="404"/>
      <c r="GS51" s="404"/>
      <c r="GT51" s="404"/>
      <c r="GU51" s="404"/>
      <c r="GV51" s="404"/>
      <c r="GW51" s="404"/>
      <c r="GX51" s="404"/>
      <c r="GY51" s="404"/>
      <c r="GZ51" s="404"/>
      <c r="HA51" s="404"/>
      <c r="HB51" s="404"/>
      <c r="HC51" s="404"/>
      <c r="HD51" s="404"/>
      <c r="HE51" s="404"/>
      <c r="HF51" s="404"/>
      <c r="HG51" s="404"/>
      <c r="HH51" s="404"/>
      <c r="HI51" s="404"/>
      <c r="HJ51" s="404"/>
      <c r="HK51" s="404"/>
      <c r="HL51" s="404"/>
      <c r="HM51" s="404"/>
      <c r="HN51" s="404"/>
      <c r="HO51" s="404"/>
      <c r="HP51" s="404"/>
      <c r="HQ51" s="404"/>
      <c r="HR51" s="404"/>
      <c r="HS51" s="404"/>
      <c r="HT51" s="404"/>
      <c r="HU51" s="404"/>
      <c r="HV51" s="404"/>
      <c r="HW51" s="404"/>
      <c r="HX51" s="404"/>
      <c r="HY51" s="404"/>
      <c r="HZ51" s="404"/>
      <c r="IA51" s="404"/>
      <c r="IB51" s="404"/>
      <c r="IC51" s="404"/>
      <c r="ID51" s="404"/>
      <c r="IE51" s="404"/>
      <c r="IF51" s="404"/>
      <c r="IG51" s="404"/>
      <c r="IH51" s="404"/>
      <c r="II51" s="404"/>
      <c r="IJ51" s="404"/>
      <c r="IK51" s="404"/>
      <c r="IL51" s="404"/>
      <c r="IM51" s="404"/>
      <c r="IN51" s="404"/>
      <c r="IO51" s="404"/>
      <c r="IP51" s="404"/>
      <c r="IQ51" s="404"/>
      <c r="IR51" s="404"/>
      <c r="IS51" s="404"/>
      <c r="IT51" s="404"/>
      <c r="IU51" s="404"/>
      <c r="IV51" s="404"/>
    </row>
    <row r="52" spans="1:256" ht="42" customHeight="1" thickBot="1" x14ac:dyDescent="0.3">
      <c r="A52" s="259"/>
      <c r="B52" s="260" t="s">
        <v>620</v>
      </c>
      <c r="C52" s="261"/>
      <c r="D52" s="298"/>
      <c r="E52" s="298"/>
      <c r="F52" s="299"/>
      <c r="G52" s="299"/>
      <c r="H52" s="299"/>
      <c r="I52" s="299"/>
      <c r="J52" s="299"/>
      <c r="K52" s="300"/>
      <c r="L52" s="301"/>
      <c r="M52" s="339"/>
      <c r="N52" s="340"/>
      <c r="O52" s="340"/>
      <c r="P52" s="340"/>
      <c r="Q52" s="340"/>
      <c r="R52" s="340"/>
      <c r="S52" s="291">
        <f>IF(OR(Sheet1!C74="",Sheet1!C74=" "),0,Sheet1!C74)</f>
        <v>0</v>
      </c>
      <c r="T52" s="341"/>
      <c r="U52" s="260" t="s">
        <v>1225</v>
      </c>
      <c r="V52" s="465" t="str">
        <f>IF(OR(Sheet1!C365="",Sheet1!C365=" "),"",Sheet1!C365)</f>
        <v/>
      </c>
      <c r="W52" s="228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42"/>
      <c r="AM52" s="342"/>
      <c r="AN52" s="342"/>
      <c r="AO52" s="228"/>
      <c r="AP52" s="310"/>
      <c r="AQ52" s="310"/>
      <c r="AR52" s="310"/>
      <c r="AS52" s="310"/>
      <c r="AT52" s="310"/>
      <c r="AU52" s="310"/>
      <c r="AV52" s="310"/>
      <c r="AW52" s="310"/>
      <c r="AX52" s="394"/>
      <c r="AZ52" s="394"/>
      <c r="BA52" s="394"/>
      <c r="BB52" s="394"/>
      <c r="BC52" s="394"/>
      <c r="BD52" s="394"/>
      <c r="BE52" s="394"/>
      <c r="BF52" s="394"/>
      <c r="BG52" s="394"/>
      <c r="BH52" s="394"/>
      <c r="BI52" s="394"/>
      <c r="BJ52" s="394"/>
      <c r="BK52" s="394"/>
      <c r="BL52" s="394"/>
      <c r="BM52" s="394"/>
      <c r="BN52" s="394"/>
      <c r="BO52" s="394"/>
      <c r="BP52" s="394"/>
      <c r="BQ52" s="394"/>
      <c r="BR52" s="394"/>
      <c r="BS52" s="394"/>
    </row>
    <row r="53" spans="1:256" ht="42" customHeight="1" x14ac:dyDescent="0.25">
      <c r="A53" s="440"/>
      <c r="B53" s="333" t="s">
        <v>646</v>
      </c>
      <c r="C53" s="334"/>
      <c r="D53" s="335"/>
      <c r="E53" s="335"/>
      <c r="F53" s="336"/>
      <c r="G53" s="336"/>
      <c r="H53" s="336"/>
      <c r="I53" s="336"/>
      <c r="J53" s="336"/>
      <c r="K53" s="337"/>
      <c r="L53" s="338"/>
      <c r="M53" s="453"/>
      <c r="N53" s="454"/>
      <c r="O53" s="454"/>
      <c r="P53" s="454"/>
      <c r="Q53" s="454"/>
      <c r="R53" s="454"/>
      <c r="S53" s="455">
        <f>IF(OR(Sheet1!C75="",Sheet1!C75=" "),0,Sheet1!C75)</f>
        <v>0</v>
      </c>
      <c r="T53" s="341"/>
      <c r="U53" s="260" t="s">
        <v>1229</v>
      </c>
      <c r="V53" s="465" t="str">
        <f>IF(OR(Sheet1!C366="",Sheet1!C366=" "),"",Sheet1!C366)</f>
        <v/>
      </c>
      <c r="W53" s="228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42"/>
      <c r="AM53" s="342"/>
      <c r="AN53" s="342"/>
      <c r="AO53" s="228"/>
      <c r="AP53" s="310"/>
      <c r="AQ53" s="310"/>
      <c r="AR53" s="310"/>
      <c r="AS53" s="310"/>
      <c r="AT53" s="310"/>
      <c r="AU53" s="310"/>
      <c r="AV53" s="310"/>
      <c r="AW53" s="310"/>
      <c r="AX53" s="394"/>
      <c r="AZ53" s="394"/>
      <c r="BA53" s="394"/>
      <c r="BB53" s="394"/>
      <c r="BC53" s="394"/>
      <c r="BD53" s="394"/>
      <c r="BE53" s="394"/>
      <c r="BF53" s="394"/>
      <c r="BG53" s="394"/>
      <c r="BH53" s="394"/>
      <c r="BI53" s="394"/>
      <c r="BJ53" s="394"/>
      <c r="BK53" s="394"/>
      <c r="BL53" s="394"/>
      <c r="BM53" s="394"/>
      <c r="BN53" s="394"/>
      <c r="BO53" s="394"/>
      <c r="BP53" s="394"/>
      <c r="BQ53" s="394"/>
      <c r="BR53" s="394"/>
      <c r="BS53" s="394"/>
    </row>
    <row r="54" spans="1:256" ht="42" customHeight="1" x14ac:dyDescent="0.25">
      <c r="A54" s="457"/>
      <c r="B54" s="260" t="s">
        <v>1160</v>
      </c>
      <c r="C54" s="261"/>
      <c r="D54" s="298"/>
      <c r="E54" s="298"/>
      <c r="F54" s="299"/>
      <c r="G54" s="299"/>
      <c r="H54" s="299"/>
      <c r="I54" s="299"/>
      <c r="J54" s="299"/>
      <c r="K54" s="300"/>
      <c r="L54" s="301"/>
      <c r="M54" s="302"/>
      <c r="N54" s="303"/>
      <c r="O54" s="303"/>
      <c r="P54" s="303"/>
      <c r="Q54" s="303"/>
      <c r="R54" s="303"/>
      <c r="S54" s="456">
        <f>IF(OR(Sheet1!C337="",Sheet1!C337=" "),0,Sheet1!C337)</f>
        <v>0</v>
      </c>
      <c r="T54" s="341"/>
      <c r="U54" s="260" t="s">
        <v>1230</v>
      </c>
      <c r="V54" s="465" t="str">
        <f>IF(OR(Sheet1!C367="",Sheet1!C367=" "),"",Sheet1!C367)</f>
        <v/>
      </c>
      <c r="W54" s="228"/>
      <c r="X54" s="310"/>
      <c r="Y54" s="310"/>
      <c r="Z54" s="310"/>
      <c r="AA54" s="310"/>
      <c r="AB54" s="310"/>
      <c r="AC54" s="310"/>
      <c r="AD54" s="310"/>
      <c r="AE54" s="310"/>
      <c r="AF54" s="310"/>
      <c r="AG54" s="310"/>
      <c r="AH54" s="310"/>
      <c r="AI54" s="310"/>
      <c r="AJ54" s="310"/>
      <c r="AK54" s="310"/>
      <c r="AL54" s="342"/>
      <c r="AM54" s="342"/>
      <c r="AN54" s="342"/>
      <c r="AO54" s="228"/>
      <c r="AP54" s="310"/>
      <c r="AQ54" s="310"/>
      <c r="AR54" s="310"/>
      <c r="AS54" s="310"/>
      <c r="AT54" s="310"/>
      <c r="AU54" s="310"/>
      <c r="AV54" s="310"/>
      <c r="AW54" s="310"/>
      <c r="AX54" s="361"/>
      <c r="AZ54" s="394"/>
      <c r="BA54" s="394"/>
      <c r="BB54" s="394"/>
      <c r="BC54" s="394"/>
      <c r="BD54" s="394"/>
      <c r="BE54" s="394"/>
      <c r="BF54" s="394"/>
      <c r="BG54" s="394"/>
      <c r="BH54" s="394"/>
      <c r="BI54" s="394"/>
      <c r="BJ54" s="394"/>
      <c r="BK54" s="394"/>
      <c r="BL54" s="394"/>
      <c r="BM54" s="394"/>
      <c r="BN54" s="394"/>
      <c r="BO54" s="394"/>
      <c r="BP54" s="394"/>
      <c r="BQ54" s="394"/>
      <c r="BR54" s="394"/>
      <c r="BS54" s="394"/>
    </row>
    <row r="55" spans="1:256" ht="45" customHeight="1" x14ac:dyDescent="0.25">
      <c r="A55" s="457"/>
      <c r="B55" s="238" t="s">
        <v>1202</v>
      </c>
      <c r="C55" s="239"/>
      <c r="D55" s="459"/>
      <c r="E55" s="459"/>
      <c r="F55" s="460"/>
      <c r="G55" s="460"/>
      <c r="H55" s="460"/>
      <c r="I55" s="460"/>
      <c r="J55" s="460"/>
      <c r="K55" s="461"/>
      <c r="L55" s="462"/>
      <c r="M55" s="463"/>
      <c r="N55" s="464"/>
      <c r="O55" s="464"/>
      <c r="P55" s="464"/>
      <c r="Q55" s="464"/>
      <c r="R55" s="464"/>
      <c r="S55" s="423">
        <f>IF(OR(Sheet1!C355="",Sheet1!C355=" "),0,Sheet1!C355)</f>
        <v>0</v>
      </c>
      <c r="T55" s="407"/>
      <c r="U55" s="260" t="s">
        <v>1254</v>
      </c>
      <c r="V55" s="465" t="str">
        <f>Sheet1!E57</f>
        <v/>
      </c>
      <c r="W55" s="228"/>
      <c r="X55" s="407"/>
      <c r="Y55" s="407"/>
      <c r="Z55" s="407"/>
      <c r="AA55" s="349"/>
      <c r="AB55" s="349"/>
      <c r="AC55" s="349"/>
      <c r="AD55" s="349"/>
      <c r="AE55" s="349"/>
      <c r="AF55" s="349"/>
      <c r="AG55" s="349"/>
      <c r="AH55" s="349"/>
      <c r="AI55" s="349"/>
      <c r="AJ55" s="407"/>
      <c r="AK55" s="407"/>
      <c r="AL55" s="349"/>
      <c r="AM55" s="349"/>
      <c r="AN55" s="349"/>
      <c r="AO55" s="228"/>
      <c r="AP55" s="407"/>
      <c r="AQ55" s="407"/>
      <c r="AR55" s="349"/>
      <c r="AS55" s="349"/>
      <c r="AT55" s="349"/>
      <c r="AU55" s="349"/>
      <c r="AV55" s="409"/>
      <c r="AW55" s="349"/>
      <c r="AX55" s="361"/>
      <c r="AZ55" s="394"/>
      <c r="BA55" s="394"/>
      <c r="BB55" s="394"/>
      <c r="BC55" s="394"/>
      <c r="BD55" s="394"/>
      <c r="BE55" s="394"/>
      <c r="BF55" s="394"/>
      <c r="BG55" s="394"/>
      <c r="BH55" s="394"/>
      <c r="BI55" s="394"/>
      <c r="BJ55" s="394"/>
      <c r="BK55" s="394"/>
      <c r="BL55" s="394"/>
      <c r="BM55" s="394"/>
      <c r="BN55" s="394"/>
      <c r="BO55" s="394"/>
      <c r="BP55" s="394"/>
      <c r="BQ55" s="394"/>
      <c r="BR55" s="394"/>
      <c r="BS55" s="394"/>
    </row>
    <row r="56" spans="1:256" ht="45" customHeight="1" x14ac:dyDescent="0.25">
      <c r="A56" s="457"/>
      <c r="B56" s="260" t="s">
        <v>1198</v>
      </c>
      <c r="C56" s="261"/>
      <c r="D56" s="298"/>
      <c r="E56" s="298"/>
      <c r="F56" s="299"/>
      <c r="G56" s="299"/>
      <c r="H56" s="299"/>
      <c r="I56" s="299"/>
      <c r="J56" s="299"/>
      <c r="K56" s="300"/>
      <c r="L56" s="301"/>
      <c r="M56" s="302"/>
      <c r="N56" s="303"/>
      <c r="O56" s="303"/>
      <c r="P56" s="303"/>
      <c r="Q56" s="303"/>
      <c r="R56" s="303"/>
      <c r="S56" s="456" t="str">
        <f>IF(Sheet1!C356=1,0.394,"0.000")</f>
        <v>0.000</v>
      </c>
      <c r="T56" s="407"/>
      <c r="U56" s="260" t="s">
        <v>1253</v>
      </c>
      <c r="V56" s="465" t="str">
        <f>Sheet1!E59</f>
        <v/>
      </c>
      <c r="W56" s="407"/>
      <c r="X56" s="407"/>
      <c r="Y56" s="468" t="s">
        <v>504</v>
      </c>
      <c r="Z56" s="407"/>
      <c r="AA56" s="349"/>
      <c r="AB56" s="349"/>
      <c r="AC56" s="349"/>
      <c r="AD56" s="349"/>
      <c r="AE56" s="349"/>
      <c r="AF56" s="349"/>
      <c r="AG56" s="310"/>
      <c r="AH56" s="310" t="str">
        <f>$Y$1</f>
        <v>Peter Reardon 20737</v>
      </c>
      <c r="AI56" s="310"/>
      <c r="AJ56" s="275" t="s">
        <v>613</v>
      </c>
      <c r="AK56" s="349"/>
      <c r="AL56" s="349"/>
      <c r="AM56" s="349"/>
      <c r="AN56" s="349"/>
      <c r="AO56" s="349"/>
      <c r="AP56" s="407"/>
      <c r="AQ56" s="468" t="s">
        <v>559</v>
      </c>
      <c r="AR56" s="275" t="s">
        <v>613</v>
      </c>
      <c r="AS56" s="349"/>
      <c r="AT56" s="349"/>
      <c r="AU56" s="349"/>
      <c r="AV56" s="409"/>
      <c r="AW56" s="349"/>
      <c r="AX56" s="361"/>
      <c r="AZ56" s="394"/>
      <c r="BA56" s="394"/>
      <c r="BB56" s="394"/>
      <c r="BC56" s="394"/>
      <c r="BD56" s="394"/>
      <c r="BE56" s="394"/>
      <c r="BF56" s="394"/>
      <c r="BG56" s="394"/>
      <c r="BH56" s="394"/>
      <c r="BI56" s="394"/>
      <c r="BJ56" s="394"/>
      <c r="BK56" s="394"/>
      <c r="BL56" s="394"/>
      <c r="BM56" s="394"/>
      <c r="BN56" s="394"/>
      <c r="BO56" s="394"/>
      <c r="BP56" s="394"/>
      <c r="BQ56" s="394"/>
      <c r="BR56" s="394"/>
      <c r="BS56" s="394"/>
    </row>
    <row r="57" spans="1:256" ht="45" customHeight="1" x14ac:dyDescent="0.25">
      <c r="A57" s="457"/>
      <c r="B57" s="260" t="s">
        <v>1199</v>
      </c>
      <c r="C57" s="261"/>
      <c r="D57" s="298"/>
      <c r="E57" s="298"/>
      <c r="F57" s="299"/>
      <c r="G57" s="299"/>
      <c r="H57" s="299"/>
      <c r="I57" s="299"/>
      <c r="J57" s="299"/>
      <c r="K57" s="300"/>
      <c r="L57" s="301"/>
      <c r="M57" s="302"/>
      <c r="N57" s="303"/>
      <c r="O57" s="303"/>
      <c r="P57" s="303"/>
      <c r="Q57" s="303"/>
      <c r="R57" s="303"/>
      <c r="S57" s="456">
        <f>IF(OR(Sheet1!C357="",Sheet1!C357=" "),0,Sheet1!C357)</f>
        <v>0</v>
      </c>
      <c r="T57" s="407"/>
      <c r="U57" s="260" t="s">
        <v>1255</v>
      </c>
      <c r="V57" s="465" t="str">
        <f>Sheet1!E58</f>
        <v/>
      </c>
      <c r="W57" s="407"/>
      <c r="X57" s="407"/>
      <c r="Y57" s="407"/>
      <c r="Z57" s="407"/>
      <c r="AA57" s="349"/>
      <c r="AB57" s="349"/>
      <c r="AC57" s="349"/>
      <c r="AD57" s="349"/>
      <c r="AE57" s="349"/>
      <c r="AF57" s="349"/>
      <c r="AG57" s="349"/>
      <c r="AH57" s="349"/>
      <c r="AI57" s="349"/>
      <c r="AJ57" s="349"/>
      <c r="AK57" s="349"/>
      <c r="AL57" s="349"/>
      <c r="AM57" s="349"/>
      <c r="AN57" s="349"/>
      <c r="AO57" s="349"/>
      <c r="AP57" s="407"/>
      <c r="AQ57" s="407"/>
      <c r="AR57" s="349"/>
      <c r="AS57" s="349"/>
      <c r="AT57" s="349"/>
      <c r="AU57" s="349"/>
      <c r="AV57" s="409"/>
      <c r="AW57" s="349"/>
      <c r="AX57" s="361"/>
      <c r="AZ57" s="394"/>
      <c r="BA57" s="394"/>
      <c r="BB57" s="394"/>
      <c r="BC57" s="394"/>
      <c r="BD57" s="394"/>
      <c r="BE57" s="394"/>
      <c r="BF57" s="394"/>
      <c r="BG57" s="394"/>
      <c r="BH57" s="394"/>
      <c r="BI57" s="394"/>
      <c r="BJ57" s="394"/>
      <c r="BK57" s="394"/>
      <c r="BL57" s="394"/>
      <c r="BM57" s="394"/>
      <c r="BN57" s="394"/>
      <c r="BO57" s="394"/>
      <c r="BP57" s="394"/>
      <c r="BQ57" s="394"/>
      <c r="BR57" s="394"/>
      <c r="BS57" s="394"/>
    </row>
    <row r="58" spans="1:256" ht="45" customHeight="1" x14ac:dyDescent="0.25">
      <c r="A58" s="457"/>
      <c r="B58" s="260" t="s">
        <v>1252</v>
      </c>
      <c r="C58" s="261"/>
      <c r="D58" s="298"/>
      <c r="E58" s="298"/>
      <c r="F58" s="299"/>
      <c r="G58" s="299"/>
      <c r="H58" s="299"/>
      <c r="I58" s="299"/>
      <c r="J58" s="299"/>
      <c r="K58" s="300"/>
      <c r="L58" s="301"/>
      <c r="M58" s="302"/>
      <c r="N58" s="303"/>
      <c r="O58" s="303"/>
      <c r="P58" s="303"/>
      <c r="Q58" s="303"/>
      <c r="R58" s="303"/>
      <c r="S58" s="456"/>
      <c r="T58" s="407"/>
      <c r="U58" s="275" t="s">
        <v>613</v>
      </c>
      <c r="V58" s="407"/>
      <c r="W58" s="407"/>
      <c r="X58" s="407"/>
      <c r="Y58" s="407"/>
      <c r="Z58" s="407"/>
      <c r="AA58" s="349"/>
      <c r="AB58" s="349"/>
      <c r="AC58" s="349"/>
      <c r="AD58" s="349"/>
      <c r="AE58" s="349"/>
      <c r="AF58" s="349"/>
      <c r="AG58" s="349"/>
      <c r="AH58" s="349"/>
      <c r="AI58" s="349"/>
      <c r="AJ58" s="349"/>
      <c r="AK58" s="349"/>
      <c r="AL58" s="349"/>
      <c r="AM58" s="349"/>
      <c r="AN58" s="349"/>
      <c r="AO58" s="349"/>
      <c r="AP58" s="407"/>
      <c r="AQ58" s="407"/>
      <c r="AR58" s="349"/>
      <c r="AS58" s="349"/>
      <c r="AT58" s="349"/>
      <c r="AU58" s="349"/>
      <c r="AV58" s="409"/>
      <c r="AW58" s="349"/>
      <c r="AX58" s="361"/>
      <c r="AZ58" s="394"/>
      <c r="BA58" s="394"/>
      <c r="BB58" s="394"/>
      <c r="BC58" s="394"/>
      <c r="BD58" s="394"/>
      <c r="BE58" s="394"/>
      <c r="BF58" s="394"/>
      <c r="BG58" s="394"/>
      <c r="BH58" s="394"/>
      <c r="BI58" s="394"/>
      <c r="BJ58" s="394"/>
      <c r="BK58" s="394"/>
      <c r="BL58" s="394"/>
      <c r="BM58" s="394"/>
      <c r="BN58" s="394"/>
      <c r="BO58" s="394"/>
      <c r="BP58" s="394"/>
      <c r="BQ58" s="394"/>
      <c r="BR58" s="394"/>
      <c r="BS58" s="394"/>
    </row>
    <row r="59" spans="1:256" ht="45" customHeight="1" x14ac:dyDescent="0.25">
      <c r="A59" s="407"/>
      <c r="B59" s="407"/>
      <c r="C59" s="407"/>
      <c r="D59" s="408"/>
      <c r="E59" s="408"/>
      <c r="F59" s="408"/>
      <c r="G59" s="408"/>
      <c r="H59" s="408"/>
      <c r="I59" s="408"/>
      <c r="J59" s="408"/>
      <c r="K59" s="407"/>
      <c r="L59" s="407"/>
      <c r="M59" s="407"/>
      <c r="N59" s="408"/>
      <c r="O59" s="408"/>
      <c r="P59" s="408"/>
      <c r="Q59" s="408"/>
      <c r="R59" s="408"/>
      <c r="S59" s="407"/>
      <c r="T59" s="407"/>
      <c r="U59" s="407"/>
      <c r="V59" s="407"/>
      <c r="W59" s="407"/>
      <c r="X59" s="407"/>
      <c r="Y59" s="407"/>
      <c r="Z59" s="407"/>
      <c r="AA59" s="349"/>
      <c r="AB59" s="349"/>
      <c r="AC59" s="349"/>
      <c r="AD59" s="349"/>
      <c r="AE59" s="349"/>
      <c r="AF59" s="349"/>
      <c r="AG59" s="349"/>
      <c r="AH59" s="349"/>
      <c r="AI59" s="349"/>
      <c r="AJ59" s="349"/>
      <c r="AK59" s="349"/>
      <c r="AL59" s="349"/>
      <c r="AM59" s="349"/>
      <c r="AN59" s="349"/>
      <c r="AO59" s="349"/>
      <c r="AP59" s="407"/>
      <c r="AQ59" s="407"/>
      <c r="AR59" s="349"/>
      <c r="AS59" s="349"/>
      <c r="AT59" s="349"/>
      <c r="AU59" s="349"/>
      <c r="AV59" s="409"/>
      <c r="AW59" s="349"/>
      <c r="AX59" s="361"/>
      <c r="AZ59" s="394"/>
      <c r="BA59" s="394"/>
      <c r="BB59" s="394"/>
      <c r="BC59" s="394"/>
      <c r="BD59" s="394"/>
      <c r="BE59" s="394"/>
      <c r="BF59" s="394"/>
      <c r="BG59" s="394"/>
      <c r="BH59" s="394"/>
      <c r="BI59" s="394"/>
      <c r="BJ59" s="394"/>
      <c r="BK59" s="394"/>
      <c r="BL59" s="394"/>
      <c r="BM59" s="394"/>
      <c r="BN59" s="394"/>
      <c r="BO59" s="394"/>
      <c r="BP59" s="394"/>
      <c r="BQ59" s="394"/>
      <c r="BR59" s="394"/>
      <c r="BS59" s="394"/>
    </row>
    <row r="60" spans="1:256" ht="45" customHeight="1" x14ac:dyDescent="0.25">
      <c r="A60" s="407"/>
      <c r="B60" s="407"/>
      <c r="C60" s="407"/>
      <c r="D60" s="408"/>
      <c r="E60" s="408"/>
      <c r="F60" s="408"/>
      <c r="G60" s="408"/>
      <c r="H60" s="408"/>
      <c r="I60" s="408"/>
      <c r="J60" s="408"/>
      <c r="K60" s="407"/>
      <c r="L60" s="407"/>
      <c r="M60" s="407"/>
      <c r="N60" s="408"/>
      <c r="O60" s="408"/>
      <c r="P60" s="408"/>
      <c r="Q60" s="408"/>
      <c r="R60" s="408"/>
      <c r="S60" s="407"/>
      <c r="T60" s="407"/>
      <c r="U60" s="407"/>
      <c r="V60" s="407"/>
      <c r="W60" s="407"/>
      <c r="X60" s="407"/>
      <c r="Y60" s="407"/>
      <c r="Z60" s="407"/>
      <c r="AA60" s="349"/>
      <c r="AB60" s="349"/>
      <c r="AC60" s="349"/>
      <c r="AD60" s="349"/>
      <c r="AE60" s="349"/>
      <c r="AF60" s="349"/>
      <c r="AG60" s="349"/>
      <c r="AH60" s="349"/>
      <c r="AI60" s="349"/>
      <c r="AJ60" s="349"/>
      <c r="AK60" s="349"/>
      <c r="AL60" s="349"/>
      <c r="AM60" s="349"/>
      <c r="AN60" s="349"/>
      <c r="AO60" s="349"/>
      <c r="AP60" s="407"/>
      <c r="AQ60" s="407"/>
      <c r="AR60" s="349"/>
      <c r="AS60" s="349"/>
      <c r="AT60" s="349"/>
      <c r="AU60" s="349"/>
      <c r="AV60" s="409"/>
      <c r="AW60" s="349"/>
      <c r="AX60" s="361"/>
      <c r="AZ60" s="394"/>
      <c r="BA60" s="394"/>
      <c r="BB60" s="394"/>
      <c r="BC60" s="394"/>
      <c r="BD60" s="394"/>
      <c r="BE60" s="394"/>
      <c r="BF60" s="394"/>
      <c r="BG60" s="394"/>
      <c r="BH60" s="394"/>
      <c r="BI60" s="394"/>
      <c r="BJ60" s="394"/>
      <c r="BK60" s="394"/>
      <c r="BL60" s="394"/>
      <c r="BM60" s="394"/>
      <c r="BN60" s="394"/>
      <c r="BO60" s="394"/>
      <c r="BP60" s="394"/>
      <c r="BQ60" s="394"/>
      <c r="BR60" s="394"/>
      <c r="BS60" s="394"/>
    </row>
    <row r="61" spans="1:256" ht="45" customHeight="1" x14ac:dyDescent="0.25">
      <c r="A61" s="407"/>
      <c r="B61" s="407"/>
      <c r="C61" s="407"/>
      <c r="D61" s="408"/>
      <c r="E61" s="408"/>
      <c r="F61" s="408"/>
      <c r="G61" s="408"/>
      <c r="H61" s="408"/>
      <c r="I61" s="408"/>
      <c r="J61" s="408"/>
      <c r="K61" s="407"/>
      <c r="L61" s="407"/>
      <c r="M61" s="407"/>
      <c r="N61" s="408"/>
      <c r="O61" s="408"/>
      <c r="P61" s="408"/>
      <c r="Q61" s="408"/>
      <c r="R61" s="408"/>
      <c r="S61" s="407"/>
      <c r="T61" s="407"/>
      <c r="U61" s="407"/>
      <c r="V61" s="407"/>
      <c r="W61" s="407"/>
      <c r="X61" s="407"/>
      <c r="Y61" s="407"/>
      <c r="Z61" s="407"/>
      <c r="AA61" s="349"/>
      <c r="AB61" s="349"/>
      <c r="AC61" s="349"/>
      <c r="AD61" s="349"/>
      <c r="AE61" s="349"/>
      <c r="AF61" s="349"/>
      <c r="AG61" s="349"/>
      <c r="AH61" s="349"/>
      <c r="AI61" s="349"/>
      <c r="AJ61" s="349"/>
      <c r="AK61" s="349"/>
      <c r="AL61" s="349"/>
      <c r="AM61" s="349"/>
      <c r="AN61" s="349"/>
      <c r="AO61" s="349"/>
      <c r="AP61" s="407"/>
      <c r="AQ61" s="407"/>
      <c r="AR61" s="349"/>
      <c r="AS61" s="349"/>
      <c r="AT61" s="349"/>
      <c r="AU61" s="349"/>
      <c r="AV61" s="409"/>
      <c r="AW61" s="349"/>
      <c r="AX61" s="361"/>
      <c r="AZ61" s="394"/>
      <c r="BA61" s="394"/>
      <c r="BB61" s="394"/>
      <c r="BC61" s="394"/>
      <c r="BD61" s="394"/>
      <c r="BE61" s="394"/>
      <c r="BF61" s="394"/>
      <c r="BG61" s="394"/>
      <c r="BH61" s="394"/>
      <c r="BI61" s="394"/>
      <c r="BJ61" s="394"/>
      <c r="BK61" s="394"/>
      <c r="BL61" s="394"/>
      <c r="BM61" s="394"/>
      <c r="BN61" s="394"/>
      <c r="BO61" s="394"/>
      <c r="BP61" s="394"/>
      <c r="BQ61" s="394"/>
      <c r="BR61" s="394"/>
      <c r="BS61" s="394"/>
    </row>
    <row r="62" spans="1:256" ht="45" customHeight="1" x14ac:dyDescent="0.25">
      <c r="A62" s="407"/>
      <c r="B62" s="407"/>
      <c r="C62" s="407"/>
      <c r="D62" s="408"/>
      <c r="E62" s="408"/>
      <c r="F62" s="408"/>
      <c r="G62" s="408"/>
      <c r="H62" s="408"/>
      <c r="I62" s="408"/>
      <c r="J62" s="408"/>
      <c r="K62" s="407"/>
      <c r="L62" s="407"/>
      <c r="M62" s="407"/>
      <c r="N62" s="408"/>
      <c r="O62" s="408"/>
      <c r="P62" s="408"/>
      <c r="Q62" s="408"/>
      <c r="R62" s="408"/>
      <c r="S62" s="407"/>
      <c r="T62" s="407"/>
      <c r="U62" s="407"/>
      <c r="V62" s="407"/>
      <c r="W62" s="407"/>
      <c r="X62" s="407"/>
      <c r="Y62" s="407"/>
      <c r="Z62" s="407"/>
      <c r="AA62" s="349"/>
      <c r="AB62" s="349"/>
      <c r="AC62" s="349"/>
      <c r="AD62" s="349"/>
      <c r="AE62" s="349"/>
      <c r="AF62" s="349"/>
      <c r="AG62" s="349"/>
      <c r="AH62" s="349"/>
      <c r="AI62" s="349"/>
      <c r="AJ62" s="349"/>
      <c r="AK62" s="349"/>
      <c r="AL62" s="349"/>
      <c r="AM62" s="349"/>
      <c r="AN62" s="349"/>
      <c r="AO62" s="349"/>
      <c r="AP62" s="407"/>
      <c r="AQ62" s="407"/>
      <c r="AR62" s="349"/>
      <c r="AS62" s="349"/>
      <c r="AT62" s="349"/>
      <c r="AU62" s="349"/>
      <c r="AV62" s="409"/>
      <c r="AW62" s="349"/>
      <c r="AX62" s="361"/>
      <c r="AZ62" s="394"/>
      <c r="BA62" s="394"/>
      <c r="BB62" s="394"/>
      <c r="BC62" s="394"/>
      <c r="BD62" s="394"/>
      <c r="BE62" s="394"/>
      <c r="BF62" s="394"/>
      <c r="BG62" s="394"/>
      <c r="BH62" s="394"/>
      <c r="BI62" s="394"/>
      <c r="BJ62" s="394"/>
      <c r="BK62" s="394"/>
      <c r="BL62" s="394"/>
      <c r="BM62" s="394"/>
      <c r="BN62" s="394"/>
      <c r="BO62" s="394"/>
      <c r="BP62" s="394"/>
      <c r="BQ62" s="394"/>
      <c r="BR62" s="394"/>
      <c r="BS62" s="394"/>
    </row>
    <row r="63" spans="1:256" ht="45" customHeight="1" x14ac:dyDescent="0.25">
      <c r="A63" s="407"/>
      <c r="B63" s="407"/>
      <c r="C63" s="407"/>
      <c r="D63" s="408"/>
      <c r="E63" s="408"/>
      <c r="F63" s="408"/>
      <c r="G63" s="408"/>
      <c r="H63" s="408"/>
      <c r="I63" s="408"/>
      <c r="J63" s="408"/>
      <c r="K63" s="407"/>
      <c r="L63" s="407"/>
      <c r="M63" s="407"/>
      <c r="N63" s="408"/>
      <c r="O63" s="408"/>
      <c r="P63" s="408"/>
      <c r="Q63" s="408"/>
      <c r="R63" s="408"/>
      <c r="S63" s="407"/>
      <c r="T63" s="407"/>
      <c r="U63" s="407"/>
      <c r="V63" s="407"/>
      <c r="W63" s="407"/>
      <c r="X63" s="407"/>
      <c r="Y63" s="407"/>
      <c r="Z63" s="407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407"/>
      <c r="AQ63" s="407"/>
      <c r="AR63" s="349"/>
      <c r="AS63" s="349"/>
      <c r="AT63" s="349"/>
      <c r="AU63" s="349"/>
      <c r="AV63" s="409"/>
      <c r="AW63" s="349"/>
      <c r="AX63" s="361"/>
      <c r="AZ63" s="394"/>
      <c r="BA63" s="394"/>
      <c r="BB63" s="394"/>
      <c r="BC63" s="394"/>
      <c r="BD63" s="394"/>
      <c r="BE63" s="394"/>
      <c r="BF63" s="394"/>
      <c r="BG63" s="394"/>
      <c r="BH63" s="394"/>
      <c r="BI63" s="394"/>
      <c r="BJ63" s="394"/>
      <c r="BK63" s="394"/>
      <c r="BL63" s="394"/>
      <c r="BM63" s="394"/>
      <c r="BN63" s="394"/>
      <c r="BO63" s="394"/>
      <c r="BP63" s="394"/>
      <c r="BQ63" s="394"/>
      <c r="BR63" s="394"/>
      <c r="BS63" s="394"/>
    </row>
    <row r="64" spans="1:256" ht="45" customHeight="1" x14ac:dyDescent="0.25">
      <c r="A64" s="407"/>
      <c r="B64" s="407"/>
      <c r="C64" s="407"/>
      <c r="D64" s="408"/>
      <c r="E64" s="408"/>
      <c r="F64" s="408"/>
      <c r="G64" s="408"/>
      <c r="H64" s="408"/>
      <c r="I64" s="408"/>
      <c r="J64" s="408"/>
      <c r="K64" s="407"/>
      <c r="L64" s="407"/>
      <c r="M64" s="407"/>
      <c r="N64" s="408"/>
      <c r="O64" s="408"/>
      <c r="P64" s="408"/>
      <c r="Q64" s="408"/>
      <c r="R64" s="408"/>
      <c r="S64" s="407"/>
      <c r="T64" s="407"/>
      <c r="U64" s="407"/>
      <c r="V64" s="407"/>
      <c r="W64" s="407"/>
      <c r="X64" s="407"/>
      <c r="Y64" s="407"/>
      <c r="Z64" s="407"/>
      <c r="AA64" s="349"/>
      <c r="AB64" s="349"/>
      <c r="AC64" s="349"/>
      <c r="AD64" s="349"/>
      <c r="AE64" s="349"/>
      <c r="AF64" s="349"/>
      <c r="AG64" s="349"/>
      <c r="AH64" s="349"/>
      <c r="AI64" s="349"/>
      <c r="AJ64" s="349"/>
      <c r="AK64" s="349"/>
      <c r="AL64" s="349"/>
      <c r="AM64" s="349"/>
      <c r="AN64" s="349"/>
      <c r="AO64" s="349"/>
      <c r="AP64" s="407"/>
      <c r="AQ64" s="407"/>
      <c r="AR64" s="349"/>
      <c r="AS64" s="349"/>
      <c r="AT64" s="349"/>
      <c r="AU64" s="349"/>
      <c r="AV64" s="409"/>
      <c r="AW64" s="349"/>
      <c r="AX64" s="361"/>
      <c r="AZ64" s="394"/>
      <c r="BA64" s="394"/>
      <c r="BB64" s="394"/>
      <c r="BC64" s="394"/>
      <c r="BD64" s="394"/>
      <c r="BE64" s="394"/>
      <c r="BF64" s="394"/>
      <c r="BG64" s="394"/>
      <c r="BH64" s="394"/>
      <c r="BI64" s="394"/>
      <c r="BJ64" s="394"/>
      <c r="BK64" s="394"/>
      <c r="BL64" s="394"/>
      <c r="BM64" s="394"/>
      <c r="BN64" s="394"/>
      <c r="BO64" s="394"/>
      <c r="BP64" s="394"/>
      <c r="BQ64" s="394"/>
      <c r="BR64" s="394"/>
      <c r="BS64" s="394"/>
    </row>
    <row r="65" spans="1:71" ht="45" customHeight="1" x14ac:dyDescent="0.25">
      <c r="A65" s="407"/>
      <c r="B65" s="407"/>
      <c r="C65" s="407"/>
      <c r="D65" s="408"/>
      <c r="E65" s="408"/>
      <c r="F65" s="408"/>
      <c r="G65" s="408"/>
      <c r="H65" s="408"/>
      <c r="I65" s="408"/>
      <c r="J65" s="408"/>
      <c r="K65" s="407"/>
      <c r="L65" s="407"/>
      <c r="M65" s="407"/>
      <c r="N65" s="408"/>
      <c r="O65" s="408"/>
      <c r="P65" s="408"/>
      <c r="Q65" s="408"/>
      <c r="R65" s="408"/>
      <c r="S65" s="407"/>
      <c r="T65" s="407"/>
      <c r="U65" s="407"/>
      <c r="V65" s="407"/>
      <c r="W65" s="407"/>
      <c r="X65" s="407"/>
      <c r="Y65" s="407"/>
      <c r="Z65" s="407"/>
      <c r="AA65" s="349"/>
      <c r="AB65" s="349"/>
      <c r="AC65" s="349"/>
      <c r="AD65" s="349"/>
      <c r="AE65" s="349"/>
      <c r="AF65" s="349"/>
      <c r="AG65" s="349"/>
      <c r="AH65" s="349"/>
      <c r="AI65" s="349"/>
      <c r="AJ65" s="349"/>
      <c r="AK65" s="349"/>
      <c r="AL65" s="349"/>
      <c r="AM65" s="349"/>
      <c r="AN65" s="349"/>
      <c r="AO65" s="349"/>
      <c r="AP65" s="407"/>
      <c r="AQ65" s="407"/>
      <c r="AR65" s="349"/>
      <c r="AS65" s="349"/>
      <c r="AT65" s="349"/>
      <c r="AU65" s="349"/>
      <c r="AV65" s="409"/>
      <c r="AW65" s="349"/>
      <c r="AX65" s="361"/>
      <c r="AZ65" s="394"/>
      <c r="BA65" s="394"/>
      <c r="BB65" s="394"/>
      <c r="BC65" s="394"/>
      <c r="BD65" s="394"/>
      <c r="BE65" s="394"/>
      <c r="BF65" s="394"/>
      <c r="BG65" s="394"/>
      <c r="BH65" s="394"/>
      <c r="BI65" s="394"/>
      <c r="BJ65" s="394"/>
      <c r="BK65" s="394"/>
      <c r="BL65" s="394"/>
      <c r="BM65" s="394"/>
      <c r="BN65" s="394"/>
      <c r="BO65" s="394"/>
      <c r="BP65" s="394"/>
      <c r="BQ65" s="394"/>
      <c r="BR65" s="394"/>
      <c r="BS65" s="394"/>
    </row>
    <row r="66" spans="1:71" ht="45" customHeight="1" x14ac:dyDescent="0.25">
      <c r="A66" s="407"/>
      <c r="B66" s="407"/>
      <c r="C66" s="407"/>
      <c r="D66" s="408"/>
      <c r="E66" s="408"/>
      <c r="F66" s="408"/>
      <c r="G66" s="408"/>
      <c r="H66" s="408"/>
      <c r="I66" s="408"/>
      <c r="J66" s="408"/>
      <c r="K66" s="407"/>
      <c r="L66" s="407"/>
      <c r="M66" s="407"/>
      <c r="N66" s="408"/>
      <c r="O66" s="408"/>
      <c r="P66" s="408"/>
      <c r="Q66" s="408"/>
      <c r="R66" s="408"/>
      <c r="S66" s="407"/>
      <c r="T66" s="407"/>
      <c r="U66" s="407"/>
      <c r="V66" s="407"/>
      <c r="W66" s="407"/>
      <c r="X66" s="407"/>
      <c r="Y66" s="407"/>
      <c r="Z66" s="407"/>
      <c r="AA66" s="349"/>
      <c r="AB66" s="349"/>
      <c r="AC66" s="349"/>
      <c r="AD66" s="349"/>
      <c r="AE66" s="349"/>
      <c r="AF66" s="349"/>
      <c r="AG66" s="349"/>
      <c r="AH66" s="349"/>
      <c r="AI66" s="349"/>
      <c r="AJ66" s="349"/>
      <c r="AK66" s="349"/>
      <c r="AL66" s="349"/>
      <c r="AM66" s="349"/>
      <c r="AN66" s="349"/>
      <c r="AO66" s="349"/>
      <c r="AP66" s="407"/>
      <c r="AQ66" s="407"/>
      <c r="AR66" s="349"/>
      <c r="AS66" s="349"/>
      <c r="AT66" s="349"/>
      <c r="AU66" s="349"/>
      <c r="AV66" s="409"/>
      <c r="AW66" s="349"/>
      <c r="AX66" s="361"/>
      <c r="AZ66" s="394"/>
      <c r="BA66" s="394"/>
      <c r="BB66" s="394"/>
      <c r="BC66" s="394"/>
      <c r="BD66" s="394"/>
      <c r="BE66" s="394"/>
      <c r="BF66" s="394"/>
      <c r="BG66" s="394"/>
      <c r="BH66" s="394"/>
      <c r="BI66" s="394"/>
      <c r="BJ66" s="394"/>
      <c r="BK66" s="394"/>
      <c r="BL66" s="394"/>
      <c r="BM66" s="394"/>
      <c r="BN66" s="394"/>
      <c r="BO66" s="394"/>
      <c r="BP66" s="394"/>
      <c r="BQ66" s="394"/>
      <c r="BR66" s="394"/>
      <c r="BS66" s="394"/>
    </row>
    <row r="67" spans="1:71" ht="45" customHeight="1" x14ac:dyDescent="0.25">
      <c r="A67" s="407"/>
      <c r="B67" s="407"/>
      <c r="C67" s="407"/>
      <c r="D67" s="408"/>
      <c r="E67" s="408"/>
      <c r="F67" s="408"/>
      <c r="G67" s="408"/>
      <c r="H67" s="408"/>
      <c r="I67" s="408"/>
      <c r="J67" s="408"/>
      <c r="K67" s="407"/>
      <c r="L67" s="407"/>
      <c r="M67" s="407"/>
      <c r="N67" s="408"/>
      <c r="O67" s="408"/>
      <c r="P67" s="408"/>
      <c r="Q67" s="408"/>
      <c r="R67" s="408"/>
      <c r="S67" s="407"/>
      <c r="T67" s="407"/>
      <c r="U67" s="407"/>
      <c r="V67" s="407"/>
      <c r="W67" s="407"/>
      <c r="X67" s="407"/>
      <c r="Y67" s="407"/>
      <c r="Z67" s="407"/>
      <c r="AA67" s="349"/>
      <c r="AB67" s="349"/>
      <c r="AC67" s="349"/>
      <c r="AD67" s="349"/>
      <c r="AE67" s="349"/>
      <c r="AF67" s="349"/>
      <c r="AG67" s="349"/>
      <c r="AH67" s="349"/>
      <c r="AI67" s="349"/>
      <c r="AJ67" s="349"/>
      <c r="AK67" s="349"/>
      <c r="AL67" s="349"/>
      <c r="AM67" s="349"/>
      <c r="AN67" s="349"/>
      <c r="AO67" s="349"/>
      <c r="AP67" s="407"/>
      <c r="AQ67" s="407"/>
      <c r="AR67" s="349"/>
      <c r="AS67" s="349"/>
      <c r="AT67" s="349"/>
      <c r="AU67" s="349"/>
      <c r="AV67" s="409"/>
      <c r="AW67" s="349"/>
      <c r="AX67" s="361"/>
      <c r="AZ67" s="394"/>
      <c r="BA67" s="394"/>
      <c r="BB67" s="394"/>
      <c r="BC67" s="394"/>
      <c r="BD67" s="394"/>
      <c r="BE67" s="394"/>
      <c r="BF67" s="394"/>
      <c r="BG67" s="394"/>
      <c r="BH67" s="394"/>
      <c r="BI67" s="394"/>
      <c r="BJ67" s="394"/>
      <c r="BK67" s="394"/>
      <c r="BL67" s="394"/>
      <c r="BM67" s="394"/>
      <c r="BN67" s="394"/>
      <c r="BO67" s="394"/>
      <c r="BP67" s="394"/>
      <c r="BQ67" s="394"/>
      <c r="BR67" s="394"/>
      <c r="BS67" s="394"/>
    </row>
    <row r="68" spans="1:71" ht="45" customHeight="1" x14ac:dyDescent="0.25">
      <c r="A68" s="407"/>
      <c r="B68" s="407"/>
      <c r="C68" s="407"/>
      <c r="D68" s="408"/>
      <c r="E68" s="408"/>
      <c r="F68" s="408"/>
      <c r="G68" s="408"/>
      <c r="H68" s="408"/>
      <c r="I68" s="408"/>
      <c r="J68" s="408"/>
      <c r="K68" s="407"/>
      <c r="L68" s="407"/>
      <c r="M68" s="407"/>
      <c r="N68" s="408"/>
      <c r="O68" s="408"/>
      <c r="P68" s="408"/>
      <c r="Q68" s="408"/>
      <c r="R68" s="408"/>
      <c r="S68" s="407"/>
      <c r="T68" s="407"/>
      <c r="U68" s="407"/>
      <c r="V68" s="407"/>
      <c r="W68" s="407"/>
      <c r="X68" s="407"/>
      <c r="Y68" s="407"/>
      <c r="Z68" s="407"/>
      <c r="AA68" s="349"/>
      <c r="AB68" s="349"/>
      <c r="AC68" s="349"/>
      <c r="AD68" s="349"/>
      <c r="AE68" s="349"/>
      <c r="AF68" s="349"/>
      <c r="AG68" s="349"/>
      <c r="AH68" s="349"/>
      <c r="AI68" s="349"/>
      <c r="AJ68" s="349"/>
      <c r="AK68" s="349"/>
      <c r="AL68" s="349"/>
      <c r="AM68" s="349"/>
      <c r="AN68" s="349"/>
      <c r="AO68" s="349"/>
      <c r="AP68" s="407"/>
      <c r="AQ68" s="407"/>
      <c r="AR68" s="349"/>
      <c r="AS68" s="349"/>
      <c r="AT68" s="349"/>
      <c r="AU68" s="349"/>
      <c r="AV68" s="409"/>
      <c r="AW68" s="349"/>
      <c r="AX68" s="361"/>
      <c r="AZ68" s="394"/>
      <c r="BA68" s="394"/>
      <c r="BB68" s="394"/>
      <c r="BC68" s="394"/>
      <c r="BD68" s="394"/>
      <c r="BE68" s="394"/>
      <c r="BF68" s="394"/>
      <c r="BG68" s="394"/>
      <c r="BH68" s="394"/>
      <c r="BI68" s="394"/>
      <c r="BJ68" s="394"/>
      <c r="BK68" s="394"/>
      <c r="BL68" s="394"/>
      <c r="BM68" s="394"/>
      <c r="BN68" s="394"/>
      <c r="BO68" s="394"/>
      <c r="BP68" s="394"/>
      <c r="BQ68" s="394"/>
      <c r="BR68" s="394"/>
      <c r="BS68" s="394"/>
    </row>
    <row r="69" spans="1:71" ht="45" customHeight="1" x14ac:dyDescent="0.25">
      <c r="A69" s="407"/>
      <c r="B69" s="407"/>
      <c r="C69" s="407"/>
      <c r="D69" s="408"/>
      <c r="E69" s="408"/>
      <c r="F69" s="408"/>
      <c r="G69" s="408"/>
      <c r="H69" s="408"/>
      <c r="I69" s="408"/>
      <c r="J69" s="408"/>
      <c r="K69" s="407"/>
      <c r="L69" s="407"/>
      <c r="M69" s="407"/>
      <c r="N69" s="408"/>
      <c r="O69" s="408"/>
      <c r="P69" s="408"/>
      <c r="Q69" s="408"/>
      <c r="R69" s="408"/>
      <c r="S69" s="407"/>
      <c r="T69" s="407"/>
      <c r="U69" s="407"/>
      <c r="V69" s="407"/>
      <c r="W69" s="407"/>
      <c r="X69" s="407"/>
      <c r="Y69" s="407"/>
      <c r="Z69" s="407"/>
      <c r="AA69" s="349"/>
      <c r="AB69" s="349"/>
      <c r="AC69" s="349"/>
      <c r="AD69" s="349"/>
      <c r="AE69" s="349"/>
      <c r="AF69" s="349"/>
      <c r="AG69" s="349"/>
      <c r="AH69" s="349"/>
      <c r="AI69" s="349"/>
      <c r="AJ69" s="349"/>
      <c r="AK69" s="349"/>
      <c r="AL69" s="349"/>
      <c r="AM69" s="349"/>
      <c r="AN69" s="349"/>
      <c r="AO69" s="349"/>
      <c r="AP69" s="407"/>
      <c r="AQ69" s="407"/>
      <c r="AR69" s="349"/>
      <c r="AS69" s="349"/>
      <c r="AT69" s="349"/>
      <c r="AU69" s="349"/>
      <c r="AV69" s="409"/>
      <c r="AW69" s="349"/>
      <c r="AX69" s="361"/>
      <c r="AZ69" s="394"/>
      <c r="BA69" s="394"/>
      <c r="BB69" s="394"/>
      <c r="BC69" s="394"/>
      <c r="BD69" s="394"/>
      <c r="BE69" s="394"/>
      <c r="BF69" s="394"/>
      <c r="BG69" s="394"/>
      <c r="BH69" s="394"/>
      <c r="BI69" s="394"/>
      <c r="BJ69" s="394"/>
      <c r="BK69" s="394"/>
      <c r="BL69" s="394"/>
      <c r="BM69" s="394"/>
      <c r="BN69" s="394"/>
      <c r="BO69" s="394"/>
      <c r="BP69" s="394"/>
      <c r="BQ69" s="394"/>
      <c r="BR69" s="394"/>
      <c r="BS69" s="394"/>
    </row>
    <row r="70" spans="1:71" ht="45" customHeight="1" x14ac:dyDescent="0.25">
      <c r="A70" s="407"/>
      <c r="B70" s="407"/>
      <c r="C70" s="407"/>
      <c r="D70" s="408"/>
      <c r="E70" s="408"/>
      <c r="F70" s="408"/>
      <c r="G70" s="408"/>
      <c r="H70" s="408"/>
      <c r="I70" s="408"/>
      <c r="J70" s="408"/>
      <c r="K70" s="407"/>
      <c r="L70" s="407"/>
      <c r="M70" s="407"/>
      <c r="N70" s="408"/>
      <c r="O70" s="408"/>
      <c r="P70" s="408"/>
      <c r="Q70" s="408"/>
      <c r="R70" s="408"/>
      <c r="S70" s="407"/>
      <c r="T70" s="407"/>
      <c r="U70" s="407"/>
      <c r="V70" s="407"/>
      <c r="W70" s="407"/>
      <c r="X70" s="407"/>
      <c r="Y70" s="407"/>
      <c r="Z70" s="407"/>
      <c r="AA70" s="349"/>
      <c r="AB70" s="349"/>
      <c r="AC70" s="349"/>
      <c r="AD70" s="349"/>
      <c r="AE70" s="349"/>
      <c r="AF70" s="349"/>
      <c r="AG70" s="349"/>
      <c r="AH70" s="349"/>
      <c r="AI70" s="349"/>
      <c r="AJ70" s="349"/>
      <c r="AK70" s="349"/>
      <c r="AL70" s="349"/>
      <c r="AM70" s="349"/>
      <c r="AN70" s="349"/>
      <c r="AO70" s="349"/>
      <c r="AP70" s="407"/>
      <c r="AQ70" s="407"/>
      <c r="AR70" s="349"/>
      <c r="AS70" s="349"/>
      <c r="AT70" s="349"/>
      <c r="AU70" s="349"/>
      <c r="AV70" s="409"/>
      <c r="AW70" s="349"/>
      <c r="AX70" s="361"/>
      <c r="AZ70" s="394"/>
      <c r="BA70" s="394"/>
      <c r="BB70" s="394"/>
      <c r="BC70" s="394"/>
      <c r="BD70" s="394"/>
      <c r="BE70" s="394"/>
      <c r="BF70" s="394"/>
      <c r="BG70" s="394"/>
      <c r="BH70" s="394"/>
      <c r="BI70" s="394"/>
      <c r="BJ70" s="394"/>
      <c r="BK70" s="394"/>
      <c r="BL70" s="394"/>
      <c r="BM70" s="394"/>
      <c r="BN70" s="394"/>
      <c r="BO70" s="394"/>
      <c r="BP70" s="394"/>
      <c r="BQ70" s="394"/>
      <c r="BR70" s="394"/>
      <c r="BS70" s="394"/>
    </row>
    <row r="71" spans="1:71" ht="45" customHeight="1" x14ac:dyDescent="0.25">
      <c r="A71" s="407"/>
      <c r="B71" s="407"/>
      <c r="C71" s="407"/>
      <c r="D71" s="408"/>
      <c r="E71" s="408"/>
      <c r="F71" s="408"/>
      <c r="G71" s="408"/>
      <c r="H71" s="408"/>
      <c r="I71" s="408"/>
      <c r="J71" s="408"/>
      <c r="K71" s="407"/>
      <c r="L71" s="407"/>
      <c r="M71" s="407"/>
      <c r="N71" s="408"/>
      <c r="O71" s="408"/>
      <c r="P71" s="408"/>
      <c r="Q71" s="408"/>
      <c r="R71" s="408"/>
      <c r="S71" s="407"/>
      <c r="T71" s="407"/>
      <c r="U71" s="407"/>
      <c r="V71" s="407"/>
      <c r="W71" s="407"/>
      <c r="X71" s="407"/>
      <c r="Y71" s="407"/>
      <c r="Z71" s="407"/>
      <c r="AA71" s="349"/>
      <c r="AB71" s="349"/>
      <c r="AC71" s="349"/>
      <c r="AD71" s="349"/>
      <c r="AE71" s="349"/>
      <c r="AF71" s="349"/>
      <c r="AG71" s="349"/>
      <c r="AH71" s="349"/>
      <c r="AI71" s="349"/>
      <c r="AJ71" s="349"/>
      <c r="AK71" s="349"/>
      <c r="AL71" s="349"/>
      <c r="AM71" s="349"/>
      <c r="AN71" s="349"/>
      <c r="AO71" s="349"/>
      <c r="AP71" s="407"/>
      <c r="AQ71" s="407"/>
      <c r="AR71" s="349"/>
      <c r="AS71" s="349"/>
      <c r="AT71" s="349"/>
      <c r="AU71" s="349"/>
      <c r="AV71" s="409"/>
      <c r="AW71" s="349"/>
      <c r="AX71" s="361"/>
      <c r="AZ71" s="394"/>
      <c r="BA71" s="394"/>
      <c r="BB71" s="394"/>
      <c r="BC71" s="394"/>
      <c r="BD71" s="394"/>
      <c r="BE71" s="394"/>
      <c r="BF71" s="394"/>
      <c r="BG71" s="394"/>
      <c r="BH71" s="394"/>
      <c r="BI71" s="394"/>
      <c r="BJ71" s="394"/>
      <c r="BK71" s="394"/>
      <c r="BL71" s="394"/>
      <c r="BM71" s="394"/>
      <c r="BN71" s="394"/>
      <c r="BO71" s="394"/>
      <c r="BP71" s="394"/>
      <c r="BQ71" s="394"/>
      <c r="BR71" s="394"/>
      <c r="BS71" s="394"/>
    </row>
    <row r="72" spans="1:71" ht="45" customHeight="1" x14ac:dyDescent="0.25">
      <c r="A72" s="407"/>
      <c r="B72" s="407"/>
      <c r="C72" s="407"/>
      <c r="D72" s="408"/>
      <c r="E72" s="408"/>
      <c r="F72" s="408"/>
      <c r="G72" s="408"/>
      <c r="H72" s="408"/>
      <c r="I72" s="408"/>
      <c r="J72" s="408"/>
      <c r="K72" s="407"/>
      <c r="L72" s="407"/>
      <c r="M72" s="407"/>
      <c r="N72" s="408"/>
      <c r="O72" s="408"/>
      <c r="P72" s="408"/>
      <c r="Q72" s="408"/>
      <c r="R72" s="408"/>
      <c r="S72" s="407"/>
      <c r="T72" s="407"/>
      <c r="U72" s="407"/>
      <c r="V72" s="407"/>
      <c r="W72" s="407"/>
      <c r="X72" s="407"/>
      <c r="Y72" s="407"/>
      <c r="Z72" s="407"/>
      <c r="AA72" s="349"/>
      <c r="AB72" s="349"/>
      <c r="AC72" s="349"/>
      <c r="AD72" s="349"/>
      <c r="AE72" s="349"/>
      <c r="AF72" s="349"/>
      <c r="AG72" s="349"/>
      <c r="AH72" s="349"/>
      <c r="AI72" s="349"/>
      <c r="AJ72" s="349"/>
      <c r="AK72" s="349"/>
      <c r="AL72" s="349"/>
      <c r="AM72" s="349"/>
      <c r="AN72" s="349"/>
      <c r="AO72" s="349"/>
      <c r="AP72" s="407"/>
      <c r="AQ72" s="407"/>
      <c r="AR72" s="349"/>
      <c r="AS72" s="349"/>
      <c r="AT72" s="349"/>
      <c r="AU72" s="349"/>
      <c r="AV72" s="409"/>
      <c r="AW72" s="349"/>
      <c r="AX72" s="361"/>
      <c r="AZ72" s="394"/>
      <c r="BA72" s="394"/>
      <c r="BB72" s="394"/>
      <c r="BC72" s="394"/>
      <c r="BD72" s="394"/>
      <c r="BE72" s="394"/>
      <c r="BF72" s="394"/>
      <c r="BG72" s="394"/>
      <c r="BH72" s="394"/>
      <c r="BI72" s="394"/>
      <c r="BJ72" s="394"/>
      <c r="BK72" s="394"/>
      <c r="BL72" s="394"/>
      <c r="BM72" s="394"/>
      <c r="BN72" s="394"/>
      <c r="BO72" s="394"/>
      <c r="BP72" s="394"/>
      <c r="BQ72" s="394"/>
      <c r="BR72" s="394"/>
      <c r="BS72" s="394"/>
    </row>
    <row r="73" spans="1:71" ht="45" customHeight="1" x14ac:dyDescent="0.25">
      <c r="A73" s="407"/>
      <c r="B73" s="407"/>
      <c r="C73" s="407"/>
      <c r="D73" s="408"/>
      <c r="E73" s="408"/>
      <c r="F73" s="408"/>
      <c r="G73" s="408"/>
      <c r="H73" s="408"/>
      <c r="I73" s="408"/>
      <c r="J73" s="408"/>
      <c r="K73" s="407"/>
      <c r="L73" s="407"/>
      <c r="M73" s="407"/>
      <c r="N73" s="408"/>
      <c r="O73" s="408"/>
      <c r="P73" s="408"/>
      <c r="Q73" s="408"/>
      <c r="R73" s="408"/>
      <c r="S73" s="407"/>
      <c r="T73" s="407"/>
      <c r="U73" s="407"/>
      <c r="V73" s="407"/>
      <c r="W73" s="407"/>
      <c r="X73" s="407"/>
      <c r="Y73" s="407"/>
      <c r="Z73" s="407"/>
      <c r="AA73" s="349"/>
      <c r="AB73" s="349"/>
      <c r="AC73" s="349"/>
      <c r="AD73" s="349"/>
      <c r="AE73" s="349"/>
      <c r="AF73" s="349"/>
      <c r="AG73" s="349"/>
      <c r="AH73" s="349"/>
      <c r="AI73" s="349"/>
      <c r="AJ73" s="349"/>
      <c r="AK73" s="349"/>
      <c r="AL73" s="349"/>
      <c r="AM73" s="349"/>
      <c r="AN73" s="349"/>
      <c r="AO73" s="349"/>
      <c r="AP73" s="349"/>
      <c r="AQ73" s="349"/>
      <c r="AR73" s="349"/>
      <c r="AS73" s="349"/>
      <c r="AT73" s="349"/>
      <c r="AU73" s="349"/>
      <c r="AV73" s="409"/>
      <c r="AW73" s="349"/>
      <c r="AX73" s="361"/>
      <c r="AZ73" s="394"/>
      <c r="BA73" s="394"/>
      <c r="BB73" s="394"/>
      <c r="BC73" s="394"/>
      <c r="BD73" s="394"/>
      <c r="BE73" s="394"/>
      <c r="BF73" s="394"/>
      <c r="BG73" s="394"/>
      <c r="BH73" s="394"/>
      <c r="BI73" s="394"/>
      <c r="BJ73" s="394"/>
      <c r="BK73" s="394"/>
      <c r="BL73" s="394"/>
      <c r="BM73" s="394"/>
      <c r="BN73" s="394"/>
      <c r="BO73" s="394"/>
      <c r="BP73" s="394"/>
      <c r="BQ73" s="394"/>
      <c r="BR73" s="394"/>
      <c r="BS73" s="394"/>
    </row>
    <row r="74" spans="1:71" ht="45" customHeight="1" x14ac:dyDescent="0.25">
      <c r="A74" s="407"/>
      <c r="B74" s="407"/>
      <c r="C74" s="407"/>
      <c r="D74" s="408"/>
      <c r="E74" s="408"/>
      <c r="F74" s="408"/>
      <c r="G74" s="408"/>
      <c r="H74" s="408"/>
      <c r="I74" s="408"/>
      <c r="J74" s="408"/>
      <c r="K74" s="407"/>
      <c r="L74" s="407"/>
      <c r="M74" s="407"/>
      <c r="N74" s="408"/>
      <c r="O74" s="408"/>
      <c r="P74" s="408"/>
      <c r="Q74" s="408"/>
      <c r="R74" s="408"/>
      <c r="S74" s="407"/>
      <c r="T74" s="407"/>
      <c r="U74" s="407"/>
      <c r="V74" s="407"/>
      <c r="W74" s="407"/>
      <c r="X74" s="407"/>
      <c r="Y74" s="407"/>
      <c r="Z74" s="407"/>
      <c r="AA74" s="349"/>
      <c r="AB74" s="349"/>
      <c r="AC74" s="349"/>
      <c r="AD74" s="349"/>
      <c r="AE74" s="349"/>
      <c r="AF74" s="349"/>
      <c r="AG74" s="349"/>
      <c r="AH74" s="349"/>
      <c r="AI74" s="349"/>
      <c r="AJ74" s="349"/>
      <c r="AK74" s="349"/>
      <c r="AL74" s="349"/>
      <c r="AM74" s="349"/>
      <c r="AN74" s="349"/>
      <c r="AO74" s="349"/>
      <c r="AP74" s="349"/>
      <c r="AQ74" s="349"/>
      <c r="AR74" s="349"/>
      <c r="AS74" s="349"/>
      <c r="AT74" s="349"/>
      <c r="AU74" s="349"/>
      <c r="AV74" s="409"/>
      <c r="AW74" s="349"/>
      <c r="AX74" s="361"/>
      <c r="AZ74" s="394"/>
      <c r="BA74" s="394"/>
      <c r="BB74" s="394"/>
      <c r="BC74" s="394"/>
      <c r="BD74" s="394"/>
      <c r="BE74" s="394"/>
      <c r="BF74" s="394"/>
      <c r="BG74" s="394"/>
      <c r="BH74" s="394"/>
      <c r="BI74" s="394"/>
      <c r="BJ74" s="394"/>
      <c r="BK74" s="394"/>
      <c r="BL74" s="394"/>
      <c r="BM74" s="394"/>
      <c r="BN74" s="394"/>
      <c r="BO74" s="394"/>
      <c r="BP74" s="394"/>
      <c r="BQ74" s="394"/>
      <c r="BR74" s="394"/>
      <c r="BS74" s="394"/>
    </row>
    <row r="75" spans="1:71" ht="45" customHeight="1" x14ac:dyDescent="0.25">
      <c r="A75" s="407"/>
      <c r="B75" s="407"/>
      <c r="C75" s="407"/>
      <c r="D75" s="408"/>
      <c r="E75" s="408"/>
      <c r="F75" s="408"/>
      <c r="G75" s="408"/>
      <c r="H75" s="408"/>
      <c r="I75" s="408"/>
      <c r="J75" s="408"/>
      <c r="K75" s="407"/>
      <c r="L75" s="407"/>
      <c r="M75" s="407"/>
      <c r="N75" s="408"/>
      <c r="O75" s="408"/>
      <c r="P75" s="408"/>
      <c r="Q75" s="408"/>
      <c r="R75" s="408"/>
      <c r="S75" s="407"/>
      <c r="T75" s="407"/>
      <c r="U75" s="407"/>
      <c r="V75" s="407"/>
      <c r="W75" s="407"/>
      <c r="X75" s="407"/>
      <c r="Y75" s="407"/>
      <c r="Z75" s="407"/>
      <c r="AA75" s="349"/>
      <c r="AB75" s="349"/>
      <c r="AC75" s="349"/>
      <c r="AD75" s="349"/>
      <c r="AE75" s="349"/>
      <c r="AF75" s="349"/>
      <c r="AG75" s="349"/>
      <c r="AH75" s="349"/>
      <c r="AI75" s="349"/>
      <c r="AJ75" s="349"/>
      <c r="AK75" s="349"/>
      <c r="AL75" s="349"/>
      <c r="AM75" s="349"/>
      <c r="AN75" s="349"/>
      <c r="AO75" s="349"/>
      <c r="AP75" s="349"/>
      <c r="AQ75" s="349"/>
      <c r="AR75" s="349"/>
      <c r="AS75" s="349"/>
      <c r="AT75" s="349"/>
      <c r="AU75" s="349"/>
      <c r="AV75" s="409"/>
      <c r="AW75" s="349"/>
      <c r="AX75" s="361"/>
      <c r="AZ75" s="394"/>
      <c r="BA75" s="394"/>
      <c r="BB75" s="394"/>
      <c r="BC75" s="394"/>
      <c r="BD75" s="394"/>
      <c r="BE75" s="394"/>
      <c r="BF75" s="394"/>
      <c r="BG75" s="394"/>
      <c r="BH75" s="394"/>
      <c r="BI75" s="394"/>
      <c r="BJ75" s="394"/>
      <c r="BK75" s="394"/>
      <c r="BL75" s="394"/>
      <c r="BM75" s="394"/>
      <c r="BN75" s="394"/>
      <c r="BO75" s="394"/>
      <c r="BP75" s="394"/>
      <c r="BQ75" s="394"/>
      <c r="BR75" s="394"/>
      <c r="BS75" s="394"/>
    </row>
    <row r="76" spans="1:71" ht="45" customHeight="1" x14ac:dyDescent="0.25">
      <c r="A76" s="407"/>
      <c r="B76" s="407"/>
      <c r="C76" s="407"/>
      <c r="D76" s="408"/>
      <c r="E76" s="408"/>
      <c r="F76" s="408"/>
      <c r="G76" s="408"/>
      <c r="H76" s="408"/>
      <c r="I76" s="408"/>
      <c r="J76" s="408"/>
      <c r="K76" s="407"/>
      <c r="L76" s="407"/>
      <c r="M76" s="407"/>
      <c r="N76" s="408"/>
      <c r="O76" s="408"/>
      <c r="P76" s="408"/>
      <c r="Q76" s="408"/>
      <c r="R76" s="408"/>
      <c r="S76" s="407"/>
      <c r="T76" s="407"/>
      <c r="U76" s="407"/>
      <c r="V76" s="407"/>
      <c r="W76" s="407"/>
      <c r="X76" s="407"/>
      <c r="Y76" s="407"/>
      <c r="Z76" s="407"/>
      <c r="AA76" s="349"/>
      <c r="AB76" s="349"/>
      <c r="AC76" s="349"/>
      <c r="AD76" s="349"/>
      <c r="AE76" s="349"/>
      <c r="AF76" s="349"/>
      <c r="AG76" s="349"/>
      <c r="AH76" s="349"/>
      <c r="AI76" s="349"/>
      <c r="AJ76" s="349"/>
      <c r="AK76" s="349"/>
      <c r="AL76" s="349"/>
      <c r="AM76" s="349"/>
      <c r="AN76" s="349"/>
      <c r="AO76" s="349"/>
      <c r="AP76" s="349"/>
      <c r="AQ76" s="349"/>
      <c r="AR76" s="349"/>
      <c r="AS76" s="349"/>
      <c r="AT76" s="349"/>
      <c r="AU76" s="349"/>
      <c r="AV76" s="409"/>
      <c r="AW76" s="349"/>
      <c r="AX76" s="361"/>
      <c r="AZ76" s="394"/>
      <c r="BA76" s="394"/>
      <c r="BB76" s="394"/>
      <c r="BC76" s="394"/>
      <c r="BD76" s="394"/>
      <c r="BE76" s="394"/>
      <c r="BF76" s="394"/>
      <c r="BG76" s="394"/>
      <c r="BH76" s="394"/>
      <c r="BI76" s="394"/>
      <c r="BJ76" s="394"/>
      <c r="BK76" s="394"/>
      <c r="BL76" s="394"/>
      <c r="BM76" s="394"/>
      <c r="BN76" s="394"/>
      <c r="BO76" s="394"/>
      <c r="BP76" s="394"/>
      <c r="BQ76" s="394"/>
      <c r="BR76" s="394"/>
      <c r="BS76" s="394"/>
    </row>
    <row r="77" spans="1:71" ht="45" customHeight="1" x14ac:dyDescent="0.25">
      <c r="A77" s="407"/>
      <c r="B77" s="407"/>
      <c r="C77" s="407"/>
      <c r="D77" s="408"/>
      <c r="E77" s="408"/>
      <c r="F77" s="408"/>
      <c r="G77" s="408"/>
      <c r="H77" s="408"/>
      <c r="I77" s="408"/>
      <c r="J77" s="408"/>
      <c r="K77" s="407"/>
      <c r="L77" s="407"/>
      <c r="M77" s="407"/>
      <c r="N77" s="408"/>
      <c r="O77" s="408"/>
      <c r="P77" s="408"/>
      <c r="Q77" s="408"/>
      <c r="R77" s="408"/>
      <c r="S77" s="407"/>
      <c r="T77" s="407"/>
      <c r="U77" s="407"/>
      <c r="V77" s="407"/>
      <c r="W77" s="407"/>
      <c r="X77" s="407"/>
      <c r="Y77" s="407"/>
      <c r="Z77" s="407"/>
      <c r="AA77" s="349"/>
      <c r="AB77" s="349"/>
      <c r="AC77" s="349"/>
      <c r="AD77" s="349"/>
      <c r="AE77" s="349"/>
      <c r="AF77" s="349"/>
      <c r="AG77" s="349"/>
      <c r="AH77" s="349"/>
      <c r="AI77" s="349"/>
      <c r="AJ77" s="349"/>
      <c r="AK77" s="349"/>
      <c r="AL77" s="349"/>
      <c r="AM77" s="349"/>
      <c r="AN77" s="349"/>
      <c r="AO77" s="349"/>
      <c r="AP77" s="349"/>
      <c r="AQ77" s="349"/>
      <c r="AR77" s="349"/>
      <c r="AS77" s="349"/>
      <c r="AT77" s="349"/>
      <c r="AU77" s="349"/>
      <c r="AV77" s="409"/>
      <c r="AW77" s="349"/>
      <c r="AX77" s="361"/>
      <c r="AZ77" s="394"/>
      <c r="BA77" s="394"/>
      <c r="BB77" s="394"/>
      <c r="BC77" s="394"/>
      <c r="BD77" s="394"/>
      <c r="BE77" s="394"/>
      <c r="BF77" s="394"/>
      <c r="BG77" s="394"/>
      <c r="BH77" s="394"/>
      <c r="BI77" s="394"/>
      <c r="BJ77" s="394"/>
      <c r="BK77" s="394"/>
      <c r="BL77" s="394"/>
      <c r="BM77" s="394"/>
      <c r="BN77" s="394"/>
      <c r="BO77" s="394"/>
      <c r="BP77" s="394"/>
      <c r="BQ77" s="394"/>
      <c r="BR77" s="394"/>
      <c r="BS77" s="394"/>
    </row>
    <row r="78" spans="1:71" ht="45" customHeight="1" x14ac:dyDescent="0.25">
      <c r="A78" s="407"/>
      <c r="B78" s="407"/>
      <c r="C78" s="407"/>
      <c r="D78" s="408"/>
      <c r="E78" s="408"/>
      <c r="F78" s="408"/>
      <c r="G78" s="408"/>
      <c r="H78" s="408"/>
      <c r="I78" s="408"/>
      <c r="J78" s="408"/>
      <c r="K78" s="407"/>
      <c r="L78" s="407"/>
      <c r="M78" s="407"/>
      <c r="N78" s="408"/>
      <c r="O78" s="408"/>
      <c r="P78" s="408"/>
      <c r="Q78" s="408"/>
      <c r="R78" s="408"/>
      <c r="S78" s="407"/>
      <c r="T78" s="407"/>
      <c r="U78" s="407"/>
      <c r="V78" s="407"/>
      <c r="W78" s="407"/>
      <c r="X78" s="407"/>
      <c r="Y78" s="407"/>
      <c r="Z78" s="407"/>
      <c r="AA78" s="349"/>
      <c r="AB78" s="349"/>
      <c r="AC78" s="349"/>
      <c r="AD78" s="349"/>
      <c r="AE78" s="349"/>
      <c r="AF78" s="349"/>
      <c r="AG78" s="349"/>
      <c r="AH78" s="349"/>
      <c r="AI78" s="349"/>
      <c r="AJ78" s="349"/>
      <c r="AK78" s="349"/>
      <c r="AL78" s="349"/>
      <c r="AM78" s="349"/>
      <c r="AN78" s="349"/>
      <c r="AO78" s="349"/>
      <c r="AP78" s="349"/>
      <c r="AQ78" s="349"/>
      <c r="AR78" s="349"/>
      <c r="AS78" s="349"/>
      <c r="AT78" s="349"/>
      <c r="AU78" s="349"/>
      <c r="AV78" s="409"/>
      <c r="AW78" s="349"/>
      <c r="AX78" s="361"/>
      <c r="AZ78" s="394"/>
      <c r="BA78" s="394"/>
      <c r="BB78" s="394"/>
      <c r="BC78" s="394"/>
      <c r="BD78" s="394"/>
      <c r="BE78" s="394"/>
      <c r="BF78" s="394"/>
      <c r="BG78" s="394"/>
      <c r="BH78" s="394"/>
      <c r="BI78" s="394"/>
      <c r="BJ78" s="394"/>
      <c r="BK78" s="394"/>
      <c r="BL78" s="394"/>
      <c r="BM78" s="394"/>
      <c r="BN78" s="394"/>
      <c r="BO78" s="394"/>
      <c r="BP78" s="394"/>
      <c r="BQ78" s="394"/>
      <c r="BR78" s="394"/>
      <c r="BS78" s="394"/>
    </row>
    <row r="79" spans="1:71" ht="45" customHeight="1" x14ac:dyDescent="0.25">
      <c r="A79" s="407"/>
      <c r="B79" s="407"/>
      <c r="C79" s="407"/>
      <c r="D79" s="408"/>
      <c r="E79" s="408"/>
      <c r="F79" s="408"/>
      <c r="G79" s="408"/>
      <c r="H79" s="408"/>
      <c r="I79" s="408"/>
      <c r="J79" s="408"/>
      <c r="K79" s="407"/>
      <c r="L79" s="407"/>
      <c r="M79" s="407"/>
      <c r="N79" s="408"/>
      <c r="O79" s="408"/>
      <c r="P79" s="408"/>
      <c r="Q79" s="408"/>
      <c r="R79" s="408"/>
      <c r="S79" s="407"/>
      <c r="T79" s="407"/>
      <c r="U79" s="407"/>
      <c r="V79" s="407"/>
      <c r="W79" s="407"/>
      <c r="X79" s="407"/>
      <c r="Y79" s="407"/>
      <c r="Z79" s="407"/>
      <c r="AA79" s="349"/>
      <c r="AB79" s="349"/>
      <c r="AC79" s="349"/>
      <c r="AD79" s="349"/>
      <c r="AE79" s="349"/>
      <c r="AF79" s="349"/>
      <c r="AG79" s="349"/>
      <c r="AH79" s="349"/>
      <c r="AI79" s="349"/>
      <c r="AJ79" s="349"/>
      <c r="AK79" s="349"/>
      <c r="AL79" s="349"/>
      <c r="AM79" s="349"/>
      <c r="AN79" s="349"/>
      <c r="AO79" s="349"/>
      <c r="AP79" s="349"/>
      <c r="AQ79" s="349"/>
      <c r="AR79" s="349"/>
      <c r="AS79" s="349"/>
      <c r="AT79" s="349"/>
      <c r="AU79" s="349"/>
      <c r="AV79" s="409"/>
      <c r="AW79" s="349"/>
      <c r="AX79" s="361"/>
      <c r="AZ79" s="394"/>
      <c r="BA79" s="394"/>
      <c r="BB79" s="394"/>
      <c r="BC79" s="394"/>
      <c r="BD79" s="394"/>
      <c r="BE79" s="394"/>
      <c r="BF79" s="394"/>
      <c r="BG79" s="394"/>
      <c r="BH79" s="394"/>
      <c r="BI79" s="394"/>
      <c r="BJ79" s="394"/>
      <c r="BK79" s="394"/>
      <c r="BL79" s="394"/>
      <c r="BM79" s="394"/>
      <c r="BN79" s="394"/>
      <c r="BO79" s="394"/>
      <c r="BP79" s="394"/>
      <c r="BQ79" s="394"/>
      <c r="BR79" s="394"/>
      <c r="BS79" s="394"/>
    </row>
    <row r="80" spans="1:71" ht="45" customHeight="1" x14ac:dyDescent="0.25">
      <c r="A80" s="407"/>
      <c r="B80" s="407"/>
      <c r="C80" s="407"/>
      <c r="D80" s="408"/>
      <c r="E80" s="408"/>
      <c r="F80" s="408"/>
      <c r="G80" s="408"/>
      <c r="H80" s="408"/>
      <c r="I80" s="408"/>
      <c r="J80" s="408"/>
      <c r="K80" s="407"/>
      <c r="L80" s="407"/>
      <c r="M80" s="407"/>
      <c r="N80" s="408"/>
      <c r="O80" s="408"/>
      <c r="P80" s="408"/>
      <c r="Q80" s="408"/>
      <c r="R80" s="408"/>
      <c r="S80" s="407"/>
      <c r="T80" s="407"/>
      <c r="U80" s="407"/>
      <c r="V80" s="407"/>
      <c r="W80" s="407"/>
      <c r="X80" s="407"/>
      <c r="Y80" s="407"/>
      <c r="Z80" s="407"/>
      <c r="AA80" s="349"/>
      <c r="AB80" s="349"/>
      <c r="AC80" s="349"/>
      <c r="AD80" s="349"/>
      <c r="AE80" s="349"/>
      <c r="AF80" s="349"/>
      <c r="AG80" s="349"/>
      <c r="AH80" s="349"/>
      <c r="AI80" s="349"/>
      <c r="AJ80" s="349"/>
      <c r="AK80" s="349"/>
      <c r="AL80" s="349"/>
      <c r="AM80" s="349"/>
      <c r="AN80" s="349"/>
      <c r="AO80" s="349"/>
      <c r="AP80" s="349"/>
      <c r="AQ80" s="349"/>
      <c r="AR80" s="349"/>
      <c r="AS80" s="349"/>
      <c r="AT80" s="349"/>
      <c r="AU80" s="349"/>
      <c r="AV80" s="409"/>
      <c r="AW80" s="349"/>
      <c r="AX80" s="361"/>
      <c r="AZ80" s="394"/>
      <c r="BA80" s="394"/>
      <c r="BB80" s="394"/>
      <c r="BC80" s="394"/>
      <c r="BD80" s="394"/>
      <c r="BE80" s="394"/>
      <c r="BF80" s="394"/>
      <c r="BG80" s="394"/>
      <c r="BH80" s="394"/>
      <c r="BI80" s="394"/>
      <c r="BJ80" s="394"/>
      <c r="BK80" s="394"/>
      <c r="BL80" s="394"/>
      <c r="BM80" s="394"/>
      <c r="BN80" s="394"/>
      <c r="BO80" s="394"/>
      <c r="BP80" s="394"/>
      <c r="BQ80" s="394"/>
      <c r="BR80" s="394"/>
      <c r="BS80" s="394"/>
    </row>
    <row r="81" spans="1:71" ht="45" customHeight="1" x14ac:dyDescent="0.25">
      <c r="A81" s="407"/>
      <c r="B81" s="407"/>
      <c r="C81" s="407"/>
      <c r="D81" s="408"/>
      <c r="E81" s="408"/>
      <c r="F81" s="408"/>
      <c r="G81" s="408"/>
      <c r="H81" s="408"/>
      <c r="I81" s="408"/>
      <c r="J81" s="408"/>
      <c r="K81" s="407"/>
      <c r="L81" s="407"/>
      <c r="M81" s="407"/>
      <c r="N81" s="408"/>
      <c r="O81" s="408"/>
      <c r="P81" s="408"/>
      <c r="Q81" s="408"/>
      <c r="R81" s="408"/>
      <c r="S81" s="407"/>
      <c r="T81" s="407"/>
      <c r="U81" s="407"/>
      <c r="V81" s="407"/>
      <c r="W81" s="407"/>
      <c r="X81" s="407"/>
      <c r="Y81" s="407"/>
      <c r="Z81" s="407"/>
      <c r="AA81" s="349"/>
      <c r="AB81" s="349"/>
      <c r="AC81" s="349"/>
      <c r="AD81" s="349"/>
      <c r="AE81" s="349"/>
      <c r="AF81" s="349"/>
      <c r="AG81" s="349"/>
      <c r="AH81" s="349"/>
      <c r="AI81" s="349"/>
      <c r="AJ81" s="349"/>
      <c r="AK81" s="349"/>
      <c r="AL81" s="349"/>
      <c r="AM81" s="349"/>
      <c r="AN81" s="349"/>
      <c r="AO81" s="349"/>
      <c r="AP81" s="349"/>
      <c r="AQ81" s="349"/>
      <c r="AR81" s="349"/>
      <c r="AS81" s="349"/>
      <c r="AT81" s="349"/>
      <c r="AU81" s="349"/>
      <c r="AV81" s="409"/>
      <c r="AW81" s="349"/>
      <c r="AX81" s="361"/>
      <c r="AZ81" s="394"/>
      <c r="BA81" s="394"/>
      <c r="BB81" s="394"/>
      <c r="BC81" s="394"/>
      <c r="BD81" s="394"/>
      <c r="BE81" s="394"/>
      <c r="BF81" s="394"/>
      <c r="BG81" s="394"/>
      <c r="BH81" s="394"/>
      <c r="BI81" s="394"/>
      <c r="BJ81" s="394"/>
      <c r="BK81" s="394"/>
      <c r="BL81" s="394"/>
      <c r="BM81" s="394"/>
      <c r="BN81" s="394"/>
      <c r="BO81" s="394"/>
      <c r="BP81" s="394"/>
      <c r="BQ81" s="394"/>
      <c r="BR81" s="394"/>
      <c r="BS81" s="394"/>
    </row>
    <row r="82" spans="1:71" ht="45" customHeight="1" x14ac:dyDescent="0.25">
      <c r="A82" s="407"/>
      <c r="B82" s="407"/>
      <c r="C82" s="407"/>
      <c r="D82" s="408"/>
      <c r="E82" s="408"/>
      <c r="F82" s="408"/>
      <c r="G82" s="408"/>
      <c r="H82" s="408"/>
      <c r="I82" s="408"/>
      <c r="J82" s="408"/>
      <c r="K82" s="407"/>
      <c r="L82" s="407"/>
      <c r="M82" s="407"/>
      <c r="N82" s="408"/>
      <c r="O82" s="408"/>
      <c r="P82" s="408"/>
      <c r="Q82" s="408"/>
      <c r="R82" s="408"/>
      <c r="S82" s="407"/>
      <c r="T82" s="407"/>
      <c r="U82" s="407"/>
      <c r="V82" s="407"/>
      <c r="W82" s="407"/>
      <c r="X82" s="407"/>
      <c r="Y82" s="407"/>
      <c r="Z82" s="407"/>
      <c r="AA82" s="349"/>
      <c r="AB82" s="349"/>
      <c r="AC82" s="349"/>
      <c r="AD82" s="349"/>
      <c r="AE82" s="349"/>
      <c r="AF82" s="349"/>
      <c r="AG82" s="349"/>
      <c r="AH82" s="349"/>
      <c r="AI82" s="349"/>
      <c r="AJ82" s="349"/>
      <c r="AK82" s="349"/>
      <c r="AL82" s="349"/>
      <c r="AM82" s="349"/>
      <c r="AN82" s="349"/>
      <c r="AO82" s="349"/>
      <c r="AP82" s="349"/>
      <c r="AQ82" s="349"/>
      <c r="AR82" s="349"/>
      <c r="AS82" s="349"/>
      <c r="AT82" s="349"/>
      <c r="AU82" s="349"/>
      <c r="AV82" s="409"/>
      <c r="AW82" s="349"/>
      <c r="AX82" s="361"/>
      <c r="AZ82" s="394"/>
      <c r="BA82" s="394"/>
      <c r="BB82" s="394"/>
      <c r="BC82" s="394"/>
      <c r="BD82" s="394"/>
      <c r="BE82" s="394"/>
      <c r="BF82" s="394"/>
      <c r="BG82" s="394"/>
      <c r="BH82" s="394"/>
      <c r="BI82" s="394"/>
      <c r="BJ82" s="394"/>
      <c r="BK82" s="394"/>
      <c r="BL82" s="394"/>
      <c r="BM82" s="394"/>
      <c r="BN82" s="394"/>
      <c r="BO82" s="394"/>
      <c r="BP82" s="394"/>
      <c r="BQ82" s="394"/>
      <c r="BR82" s="394"/>
      <c r="BS82" s="394"/>
    </row>
    <row r="83" spans="1:71" ht="45" customHeight="1" x14ac:dyDescent="0.25">
      <c r="A83" s="407"/>
      <c r="B83" s="407"/>
      <c r="C83" s="407"/>
      <c r="D83" s="408"/>
      <c r="E83" s="408"/>
      <c r="F83" s="408"/>
      <c r="G83" s="408"/>
      <c r="H83" s="408"/>
      <c r="I83" s="408"/>
      <c r="J83" s="408"/>
      <c r="K83" s="407"/>
      <c r="L83" s="407"/>
      <c r="M83" s="407"/>
      <c r="N83" s="408"/>
      <c r="O83" s="408"/>
      <c r="P83" s="408"/>
      <c r="Q83" s="408"/>
      <c r="R83" s="408"/>
      <c r="S83" s="407"/>
      <c r="T83" s="407"/>
      <c r="U83" s="407"/>
      <c r="V83" s="407"/>
      <c r="W83" s="407"/>
      <c r="X83" s="407"/>
      <c r="Y83" s="407"/>
      <c r="Z83" s="407"/>
      <c r="AA83" s="349"/>
      <c r="AB83" s="349"/>
      <c r="AC83" s="349"/>
      <c r="AD83" s="349"/>
      <c r="AE83" s="349"/>
      <c r="AF83" s="349"/>
      <c r="AG83" s="349"/>
      <c r="AH83" s="349"/>
      <c r="AI83" s="349"/>
      <c r="AJ83" s="349"/>
      <c r="AK83" s="349"/>
      <c r="AL83" s="349"/>
      <c r="AM83" s="349"/>
      <c r="AN83" s="349"/>
      <c r="AO83" s="349"/>
      <c r="AP83" s="349"/>
      <c r="AQ83" s="349"/>
      <c r="AR83" s="349"/>
      <c r="AS83" s="349"/>
      <c r="AT83" s="349"/>
      <c r="AU83" s="349"/>
      <c r="AV83" s="409"/>
      <c r="AW83" s="349"/>
      <c r="AX83" s="361"/>
      <c r="AZ83" s="394"/>
      <c r="BA83" s="394"/>
      <c r="BB83" s="394"/>
      <c r="BC83" s="394"/>
      <c r="BD83" s="394"/>
      <c r="BE83" s="394"/>
      <c r="BF83" s="394"/>
      <c r="BG83" s="394"/>
      <c r="BH83" s="394"/>
      <c r="BI83" s="394"/>
      <c r="BJ83" s="394"/>
      <c r="BK83" s="394"/>
      <c r="BL83" s="394"/>
      <c r="BM83" s="394"/>
      <c r="BN83" s="394"/>
      <c r="BO83" s="394"/>
      <c r="BP83" s="394"/>
      <c r="BQ83" s="394"/>
      <c r="BR83" s="394"/>
      <c r="BS83" s="394"/>
    </row>
    <row r="84" spans="1:71" ht="45" customHeight="1" x14ac:dyDescent="0.25">
      <c r="A84" s="407"/>
      <c r="B84" s="407"/>
      <c r="C84" s="407"/>
      <c r="D84" s="408"/>
      <c r="E84" s="408"/>
      <c r="F84" s="408"/>
      <c r="G84" s="408"/>
      <c r="H84" s="408"/>
      <c r="I84" s="408"/>
      <c r="J84" s="408"/>
      <c r="K84" s="407"/>
      <c r="L84" s="407"/>
      <c r="M84" s="407"/>
      <c r="N84" s="408"/>
      <c r="O84" s="408"/>
      <c r="P84" s="408"/>
      <c r="Q84" s="408"/>
      <c r="R84" s="408"/>
      <c r="S84" s="407"/>
      <c r="T84" s="407"/>
      <c r="U84" s="407"/>
      <c r="V84" s="407"/>
      <c r="W84" s="407"/>
      <c r="X84" s="407"/>
      <c r="Y84" s="407"/>
      <c r="Z84" s="407"/>
      <c r="AA84" s="349"/>
      <c r="AB84" s="349"/>
      <c r="AC84" s="349"/>
      <c r="AD84" s="349"/>
      <c r="AE84" s="349"/>
      <c r="AF84" s="349"/>
      <c r="AG84" s="349"/>
      <c r="AH84" s="349"/>
      <c r="AI84" s="349"/>
      <c r="AJ84" s="349"/>
      <c r="AK84" s="349"/>
      <c r="AL84" s="349"/>
      <c r="AM84" s="349"/>
      <c r="AN84" s="349"/>
      <c r="AO84" s="349"/>
      <c r="AP84" s="349"/>
      <c r="AQ84" s="349"/>
      <c r="AR84" s="349"/>
      <c r="AS84" s="349"/>
      <c r="AT84" s="349"/>
      <c r="AU84" s="349"/>
      <c r="AV84" s="409"/>
      <c r="AW84" s="349"/>
      <c r="AX84" s="361"/>
      <c r="AZ84" s="394"/>
      <c r="BA84" s="394"/>
      <c r="BB84" s="394"/>
      <c r="BC84" s="394"/>
      <c r="BD84" s="394"/>
      <c r="BE84" s="394"/>
      <c r="BF84" s="394"/>
      <c r="BG84" s="394"/>
      <c r="BH84" s="394"/>
      <c r="BI84" s="394"/>
      <c r="BJ84" s="394"/>
      <c r="BK84" s="394"/>
      <c r="BL84" s="394"/>
      <c r="BM84" s="394"/>
      <c r="BN84" s="394"/>
      <c r="BO84" s="394"/>
      <c r="BP84" s="394"/>
      <c r="BQ84" s="394"/>
      <c r="BR84" s="394"/>
      <c r="BS84" s="394"/>
    </row>
    <row r="85" spans="1:71" ht="45" customHeight="1" x14ac:dyDescent="0.25">
      <c r="A85" s="407"/>
      <c r="B85" s="407"/>
      <c r="C85" s="407"/>
      <c r="D85" s="408"/>
      <c r="E85" s="408"/>
      <c r="F85" s="408"/>
      <c r="G85" s="408"/>
      <c r="H85" s="408"/>
      <c r="I85" s="408"/>
      <c r="J85" s="408"/>
      <c r="K85" s="407"/>
      <c r="L85" s="407"/>
      <c r="M85" s="407"/>
      <c r="N85" s="408"/>
      <c r="O85" s="408"/>
      <c r="P85" s="408"/>
      <c r="Q85" s="408"/>
      <c r="R85" s="408"/>
      <c r="S85" s="407"/>
      <c r="T85" s="407"/>
      <c r="U85" s="407"/>
      <c r="V85" s="407"/>
      <c r="W85" s="407"/>
      <c r="X85" s="407"/>
      <c r="Y85" s="407"/>
      <c r="Z85" s="407"/>
      <c r="AA85" s="349"/>
      <c r="AB85" s="349"/>
      <c r="AC85" s="349"/>
      <c r="AD85" s="349"/>
      <c r="AE85" s="349"/>
      <c r="AF85" s="349"/>
      <c r="AG85" s="349"/>
      <c r="AH85" s="349"/>
      <c r="AI85" s="349"/>
      <c r="AJ85" s="349"/>
      <c r="AK85" s="349"/>
      <c r="AL85" s="349"/>
      <c r="AM85" s="349"/>
      <c r="AN85" s="349"/>
      <c r="AO85" s="349"/>
      <c r="AP85" s="349"/>
      <c r="AQ85" s="349"/>
      <c r="AR85" s="349"/>
      <c r="AS85" s="349"/>
      <c r="AT85" s="349"/>
      <c r="AU85" s="349"/>
      <c r="AV85" s="409"/>
      <c r="AW85" s="349"/>
      <c r="AX85" s="361"/>
      <c r="AZ85" s="394"/>
      <c r="BA85" s="394"/>
      <c r="BB85" s="394"/>
      <c r="BC85" s="394"/>
      <c r="BD85" s="394"/>
      <c r="BE85" s="394"/>
      <c r="BF85" s="394"/>
      <c r="BG85" s="394"/>
      <c r="BH85" s="394"/>
      <c r="BI85" s="394"/>
      <c r="BJ85" s="394"/>
      <c r="BK85" s="394"/>
      <c r="BL85" s="394"/>
      <c r="BM85" s="394"/>
      <c r="BN85" s="394"/>
      <c r="BO85" s="394"/>
      <c r="BP85" s="394"/>
      <c r="BQ85" s="394"/>
      <c r="BR85" s="394"/>
      <c r="BS85" s="394"/>
    </row>
    <row r="86" spans="1:71" ht="45" customHeight="1" x14ac:dyDescent="0.25">
      <c r="A86" s="407"/>
      <c r="B86" s="407"/>
      <c r="C86" s="407"/>
      <c r="D86" s="408"/>
      <c r="E86" s="408"/>
      <c r="F86" s="408"/>
      <c r="G86" s="408"/>
      <c r="H86" s="408"/>
      <c r="I86" s="408"/>
      <c r="J86" s="408"/>
      <c r="K86" s="407"/>
      <c r="L86" s="407"/>
      <c r="M86" s="407"/>
      <c r="N86" s="408"/>
      <c r="O86" s="408"/>
      <c r="P86" s="408"/>
      <c r="Q86" s="408"/>
      <c r="R86" s="408"/>
      <c r="S86" s="407"/>
      <c r="T86" s="407"/>
      <c r="U86" s="407"/>
      <c r="V86" s="407"/>
      <c r="W86" s="407"/>
      <c r="X86" s="407"/>
      <c r="Y86" s="407"/>
      <c r="Z86" s="407"/>
      <c r="AA86" s="349"/>
      <c r="AB86" s="349"/>
      <c r="AC86" s="349"/>
      <c r="AD86" s="349"/>
      <c r="AE86" s="349"/>
      <c r="AF86" s="349"/>
      <c r="AG86" s="349"/>
      <c r="AH86" s="349"/>
      <c r="AI86" s="349"/>
      <c r="AJ86" s="349"/>
      <c r="AK86" s="349"/>
      <c r="AL86" s="349"/>
      <c r="AM86" s="349"/>
      <c r="AN86" s="349"/>
      <c r="AO86" s="349"/>
      <c r="AP86" s="349"/>
      <c r="AQ86" s="349"/>
      <c r="AR86" s="349"/>
      <c r="AS86" s="349"/>
      <c r="AT86" s="349"/>
      <c r="AU86" s="349"/>
      <c r="AV86" s="409"/>
      <c r="AW86" s="349"/>
      <c r="AX86" s="361"/>
      <c r="AZ86" s="394"/>
      <c r="BA86" s="394"/>
      <c r="BB86" s="394"/>
      <c r="BC86" s="394"/>
      <c r="BD86" s="394"/>
      <c r="BE86" s="394"/>
      <c r="BF86" s="394"/>
      <c r="BG86" s="394"/>
      <c r="BH86" s="394"/>
      <c r="BI86" s="394"/>
      <c r="BJ86" s="394"/>
      <c r="BK86" s="394"/>
      <c r="BL86" s="394"/>
      <c r="BM86" s="394"/>
      <c r="BN86" s="394"/>
      <c r="BO86" s="394"/>
      <c r="BP86" s="394"/>
      <c r="BQ86" s="394"/>
      <c r="BR86" s="394"/>
      <c r="BS86" s="394"/>
    </row>
    <row r="87" spans="1:71" ht="45" customHeight="1" x14ac:dyDescent="0.25">
      <c r="A87" s="407"/>
      <c r="B87" s="407"/>
      <c r="C87" s="407"/>
      <c r="D87" s="408"/>
      <c r="E87" s="408"/>
      <c r="F87" s="408"/>
      <c r="G87" s="408"/>
      <c r="H87" s="408"/>
      <c r="I87" s="408"/>
      <c r="J87" s="408"/>
      <c r="K87" s="407"/>
      <c r="L87" s="407"/>
      <c r="M87" s="407"/>
      <c r="N87" s="408"/>
      <c r="O87" s="408"/>
      <c r="P87" s="408"/>
      <c r="Q87" s="408"/>
      <c r="R87" s="408"/>
      <c r="S87" s="407"/>
      <c r="T87" s="407"/>
      <c r="U87" s="407"/>
      <c r="V87" s="407"/>
      <c r="W87" s="407"/>
      <c r="X87" s="407"/>
      <c r="Y87" s="407"/>
      <c r="Z87" s="407"/>
      <c r="AA87" s="349"/>
      <c r="AB87" s="349"/>
      <c r="AC87" s="349"/>
      <c r="AD87" s="349"/>
      <c r="AE87" s="349"/>
      <c r="AF87" s="349"/>
      <c r="AG87" s="349"/>
      <c r="AH87" s="349"/>
      <c r="AI87" s="349"/>
      <c r="AJ87" s="349"/>
      <c r="AK87" s="349"/>
      <c r="AL87" s="349"/>
      <c r="AM87" s="349"/>
      <c r="AN87" s="349"/>
      <c r="AO87" s="349"/>
      <c r="AP87" s="349"/>
      <c r="AQ87" s="349"/>
      <c r="AR87" s="349"/>
      <c r="AS87" s="349"/>
      <c r="AT87" s="349"/>
      <c r="AU87" s="349"/>
      <c r="AV87" s="409"/>
      <c r="AW87" s="349"/>
      <c r="AX87" s="361"/>
      <c r="AZ87" s="394"/>
      <c r="BA87" s="394"/>
      <c r="BB87" s="394"/>
      <c r="BC87" s="394"/>
      <c r="BD87" s="394"/>
      <c r="BE87" s="394"/>
      <c r="BF87" s="394"/>
      <c r="BG87" s="394"/>
      <c r="BH87" s="394"/>
      <c r="BI87" s="394"/>
      <c r="BJ87" s="394"/>
      <c r="BK87" s="394"/>
      <c r="BL87" s="394"/>
      <c r="BM87" s="394"/>
      <c r="BN87" s="394"/>
      <c r="BO87" s="394"/>
      <c r="BP87" s="394"/>
      <c r="BQ87" s="394"/>
      <c r="BR87" s="394"/>
      <c r="BS87" s="394"/>
    </row>
    <row r="88" spans="1:71" ht="45" customHeight="1" x14ac:dyDescent="0.25">
      <c r="A88" s="407"/>
      <c r="B88" s="407"/>
      <c r="C88" s="407"/>
      <c r="D88" s="408"/>
      <c r="E88" s="408"/>
      <c r="F88" s="408"/>
      <c r="G88" s="408"/>
      <c r="H88" s="408"/>
      <c r="I88" s="408"/>
      <c r="J88" s="408"/>
      <c r="K88" s="407"/>
      <c r="L88" s="407"/>
      <c r="M88" s="407"/>
      <c r="N88" s="408"/>
      <c r="O88" s="408"/>
      <c r="P88" s="408"/>
      <c r="Q88" s="408"/>
      <c r="R88" s="408"/>
      <c r="S88" s="407"/>
      <c r="T88" s="407"/>
      <c r="U88" s="407"/>
      <c r="V88" s="407"/>
      <c r="W88" s="407"/>
      <c r="X88" s="407"/>
      <c r="Y88" s="407"/>
      <c r="Z88" s="407"/>
      <c r="AA88" s="349"/>
      <c r="AB88" s="349"/>
      <c r="AC88" s="349"/>
      <c r="AD88" s="349"/>
      <c r="AE88" s="349"/>
      <c r="AF88" s="349"/>
      <c r="AG88" s="349"/>
      <c r="AH88" s="349"/>
      <c r="AI88" s="349"/>
      <c r="AJ88" s="349"/>
      <c r="AK88" s="349"/>
      <c r="AL88" s="349"/>
      <c r="AM88" s="349"/>
      <c r="AN88" s="349"/>
      <c r="AO88" s="349"/>
      <c r="AP88" s="349"/>
      <c r="AQ88" s="349"/>
      <c r="AR88" s="349"/>
      <c r="AS88" s="349"/>
      <c r="AT88" s="349"/>
      <c r="AU88" s="349"/>
      <c r="AV88" s="409"/>
      <c r="AW88" s="349"/>
      <c r="AX88" s="361"/>
      <c r="AZ88" s="394"/>
      <c r="BA88" s="394"/>
      <c r="BB88" s="394"/>
      <c r="BC88" s="394"/>
      <c r="BD88" s="394"/>
      <c r="BE88" s="394"/>
      <c r="BF88" s="394"/>
      <c r="BG88" s="394"/>
      <c r="BH88" s="394"/>
      <c r="BI88" s="394"/>
      <c r="BJ88" s="394"/>
      <c r="BK88" s="394"/>
      <c r="BL88" s="394"/>
      <c r="BM88" s="394"/>
      <c r="BN88" s="394"/>
      <c r="BO88" s="394"/>
      <c r="BP88" s="394"/>
      <c r="BQ88" s="394"/>
      <c r="BR88" s="394"/>
      <c r="BS88" s="394"/>
    </row>
    <row r="89" spans="1:71" ht="45" customHeight="1" x14ac:dyDescent="0.25">
      <c r="A89" s="407"/>
      <c r="B89" s="407"/>
      <c r="C89" s="407"/>
      <c r="D89" s="408"/>
      <c r="E89" s="408"/>
      <c r="F89" s="408"/>
      <c r="G89" s="408"/>
      <c r="H89" s="408"/>
      <c r="I89" s="408"/>
      <c r="J89" s="408"/>
      <c r="K89" s="407"/>
      <c r="L89" s="407"/>
      <c r="M89" s="407"/>
      <c r="N89" s="408"/>
      <c r="O89" s="408"/>
      <c r="P89" s="408"/>
      <c r="Q89" s="408"/>
      <c r="R89" s="408"/>
      <c r="S89" s="407"/>
      <c r="T89" s="407"/>
      <c r="U89" s="407"/>
      <c r="V89" s="407"/>
      <c r="W89" s="407"/>
      <c r="X89" s="407"/>
      <c r="Y89" s="407"/>
      <c r="Z89" s="407"/>
      <c r="AA89" s="349"/>
      <c r="AB89" s="349"/>
      <c r="AC89" s="349"/>
      <c r="AD89" s="349"/>
      <c r="AE89" s="349"/>
      <c r="AF89" s="349"/>
      <c r="AG89" s="349"/>
      <c r="AH89" s="349"/>
      <c r="AI89" s="349"/>
      <c r="AJ89" s="349"/>
      <c r="AK89" s="349"/>
      <c r="AL89" s="349"/>
      <c r="AM89" s="349"/>
      <c r="AN89" s="349"/>
      <c r="AO89" s="349"/>
      <c r="AP89" s="349"/>
      <c r="AQ89" s="349"/>
      <c r="AR89" s="349"/>
      <c r="AS89" s="349"/>
      <c r="AT89" s="349"/>
      <c r="AU89" s="349"/>
      <c r="AV89" s="409"/>
      <c r="AW89" s="349"/>
      <c r="AX89" s="361"/>
      <c r="AZ89" s="394"/>
      <c r="BA89" s="394"/>
      <c r="BB89" s="394"/>
      <c r="BC89" s="394"/>
      <c r="BD89" s="394"/>
      <c r="BE89" s="394"/>
      <c r="BF89" s="394"/>
      <c r="BG89" s="394"/>
      <c r="BH89" s="394"/>
      <c r="BI89" s="394"/>
      <c r="BJ89" s="394"/>
      <c r="BK89" s="394"/>
      <c r="BL89" s="394"/>
      <c r="BM89" s="394"/>
      <c r="BN89" s="394"/>
      <c r="BO89" s="394"/>
      <c r="BP89" s="394"/>
      <c r="BQ89" s="394"/>
      <c r="BR89" s="394"/>
      <c r="BS89" s="394"/>
    </row>
    <row r="90" spans="1:71" ht="45" customHeight="1" x14ac:dyDescent="0.25">
      <c r="A90" s="407"/>
      <c r="B90" s="407"/>
      <c r="C90" s="407"/>
      <c r="D90" s="408"/>
      <c r="E90" s="408"/>
      <c r="F90" s="408"/>
      <c r="G90" s="408"/>
      <c r="H90" s="408"/>
      <c r="I90" s="408"/>
      <c r="J90" s="408"/>
      <c r="K90" s="407"/>
      <c r="L90" s="407"/>
      <c r="M90" s="407"/>
      <c r="N90" s="408"/>
      <c r="O90" s="408"/>
      <c r="P90" s="408"/>
      <c r="Q90" s="408"/>
      <c r="R90" s="408"/>
      <c r="S90" s="407"/>
      <c r="T90" s="407"/>
      <c r="U90" s="407"/>
      <c r="V90" s="407"/>
      <c r="W90" s="407"/>
      <c r="X90" s="407"/>
      <c r="Y90" s="407"/>
      <c r="Z90" s="407"/>
      <c r="AA90" s="349"/>
      <c r="AB90" s="349"/>
      <c r="AC90" s="349"/>
      <c r="AD90" s="349"/>
      <c r="AE90" s="349"/>
      <c r="AF90" s="349"/>
      <c r="AG90" s="349"/>
      <c r="AH90" s="349"/>
      <c r="AI90" s="349"/>
      <c r="AJ90" s="349"/>
      <c r="AK90" s="349"/>
      <c r="AL90" s="349"/>
      <c r="AM90" s="349"/>
      <c r="AN90" s="349"/>
      <c r="AO90" s="349"/>
      <c r="AP90" s="349"/>
      <c r="AQ90" s="349"/>
      <c r="AR90" s="349"/>
      <c r="AS90" s="349"/>
      <c r="AT90" s="349"/>
      <c r="AU90" s="349"/>
      <c r="AV90" s="409"/>
      <c r="AW90" s="349"/>
      <c r="AX90" s="361"/>
      <c r="AZ90" s="394"/>
      <c r="BA90" s="394"/>
      <c r="BB90" s="394"/>
      <c r="BC90" s="394"/>
      <c r="BD90" s="394"/>
      <c r="BE90" s="394"/>
      <c r="BF90" s="394"/>
      <c r="BG90" s="394"/>
      <c r="BH90" s="394"/>
      <c r="BI90" s="394"/>
      <c r="BJ90" s="394"/>
      <c r="BK90" s="394"/>
      <c r="BL90" s="394"/>
      <c r="BM90" s="394"/>
      <c r="BN90" s="394"/>
      <c r="BO90" s="394"/>
      <c r="BP90" s="394"/>
      <c r="BQ90" s="394"/>
      <c r="BR90" s="394"/>
      <c r="BS90" s="394"/>
    </row>
    <row r="91" spans="1:71" ht="45" customHeight="1" x14ac:dyDescent="0.25">
      <c r="A91" s="407"/>
      <c r="B91" s="407"/>
      <c r="C91" s="407"/>
      <c r="D91" s="408"/>
      <c r="E91" s="408"/>
      <c r="F91" s="408"/>
      <c r="G91" s="408"/>
      <c r="H91" s="408"/>
      <c r="I91" s="408"/>
      <c r="J91" s="408"/>
      <c r="K91" s="407"/>
      <c r="L91" s="407"/>
      <c r="M91" s="407"/>
      <c r="N91" s="408"/>
      <c r="O91" s="408"/>
      <c r="P91" s="408"/>
      <c r="Q91" s="408"/>
      <c r="R91" s="408"/>
      <c r="S91" s="407"/>
      <c r="T91" s="407"/>
      <c r="U91" s="407"/>
      <c r="V91" s="407"/>
      <c r="W91" s="407"/>
      <c r="X91" s="407"/>
      <c r="Y91" s="407"/>
      <c r="Z91" s="407"/>
      <c r="AA91" s="349"/>
      <c r="AB91" s="349"/>
      <c r="AC91" s="349"/>
      <c r="AD91" s="349"/>
      <c r="AE91" s="349"/>
      <c r="AF91" s="349"/>
      <c r="AG91" s="349"/>
      <c r="AH91" s="349"/>
      <c r="AI91" s="349"/>
      <c r="AJ91" s="349"/>
      <c r="AK91" s="349"/>
      <c r="AL91" s="349"/>
      <c r="AM91" s="349"/>
      <c r="AN91" s="349"/>
      <c r="AO91" s="349"/>
      <c r="AP91" s="349"/>
      <c r="AQ91" s="349"/>
      <c r="AR91" s="349"/>
      <c r="AS91" s="349"/>
      <c r="AT91" s="349"/>
      <c r="AU91" s="349"/>
      <c r="AV91" s="409"/>
      <c r="AW91" s="349"/>
      <c r="AX91" s="361"/>
      <c r="AZ91" s="394"/>
      <c r="BA91" s="394"/>
      <c r="BB91" s="394"/>
      <c r="BC91" s="394"/>
      <c r="BD91" s="394"/>
      <c r="BE91" s="394"/>
      <c r="BF91" s="394"/>
      <c r="BG91" s="394"/>
      <c r="BH91" s="394"/>
      <c r="BI91" s="394"/>
      <c r="BJ91" s="394"/>
      <c r="BK91" s="394"/>
      <c r="BL91" s="394"/>
      <c r="BM91" s="394"/>
      <c r="BN91" s="394"/>
      <c r="BO91" s="394"/>
      <c r="BP91" s="394"/>
      <c r="BQ91" s="394"/>
      <c r="BR91" s="394"/>
      <c r="BS91" s="394"/>
    </row>
    <row r="92" spans="1:71" ht="45" customHeight="1" x14ac:dyDescent="0.25">
      <c r="A92" s="407"/>
      <c r="B92" s="407"/>
      <c r="C92" s="407"/>
      <c r="D92" s="408"/>
      <c r="E92" s="408"/>
      <c r="F92" s="408"/>
      <c r="G92" s="408"/>
      <c r="H92" s="408"/>
      <c r="I92" s="408"/>
      <c r="J92" s="408"/>
      <c r="K92" s="407"/>
      <c r="L92" s="407"/>
      <c r="M92" s="407"/>
      <c r="N92" s="408"/>
      <c r="O92" s="408"/>
      <c r="P92" s="408"/>
      <c r="Q92" s="408"/>
      <c r="R92" s="408"/>
      <c r="S92" s="407"/>
      <c r="T92" s="407"/>
      <c r="U92" s="407"/>
      <c r="V92" s="407"/>
      <c r="W92" s="407"/>
      <c r="X92" s="407"/>
      <c r="Y92" s="407"/>
      <c r="Z92" s="407"/>
      <c r="AA92" s="349"/>
      <c r="AB92" s="349"/>
      <c r="AC92" s="349"/>
      <c r="AD92" s="349"/>
      <c r="AE92" s="349"/>
      <c r="AF92" s="349"/>
      <c r="AG92" s="349"/>
      <c r="AH92" s="349"/>
      <c r="AI92" s="349"/>
      <c r="AJ92" s="349"/>
      <c r="AK92" s="349"/>
      <c r="AL92" s="349"/>
      <c r="AM92" s="349"/>
      <c r="AN92" s="349"/>
      <c r="AO92" s="349"/>
      <c r="AP92" s="349"/>
      <c r="AQ92" s="349"/>
      <c r="AR92" s="349"/>
      <c r="AS92" s="349"/>
      <c r="AT92" s="349"/>
      <c r="AU92" s="349"/>
      <c r="AV92" s="409"/>
      <c r="AW92" s="349"/>
      <c r="AX92" s="361"/>
      <c r="AZ92" s="394"/>
      <c r="BA92" s="394"/>
      <c r="BB92" s="394"/>
      <c r="BC92" s="394"/>
      <c r="BD92" s="394"/>
      <c r="BE92" s="394"/>
      <c r="BF92" s="394"/>
      <c r="BG92" s="394"/>
      <c r="BH92" s="394"/>
      <c r="BI92" s="394"/>
      <c r="BJ92" s="394"/>
      <c r="BK92" s="394"/>
      <c r="BL92" s="394"/>
      <c r="BM92" s="394"/>
      <c r="BN92" s="394"/>
      <c r="BO92" s="394"/>
      <c r="BP92" s="394"/>
      <c r="BQ92" s="394"/>
      <c r="BR92" s="394"/>
      <c r="BS92" s="394"/>
    </row>
    <row r="93" spans="1:71" ht="45" customHeight="1" x14ac:dyDescent="0.25">
      <c r="A93" s="407"/>
      <c r="B93" s="407"/>
      <c r="C93" s="407"/>
      <c r="D93" s="408"/>
      <c r="E93" s="408"/>
      <c r="F93" s="408"/>
      <c r="G93" s="408"/>
      <c r="H93" s="408"/>
      <c r="I93" s="408"/>
      <c r="J93" s="408"/>
      <c r="K93" s="407"/>
      <c r="L93" s="407"/>
      <c r="M93" s="407"/>
      <c r="N93" s="408"/>
      <c r="O93" s="408"/>
      <c r="P93" s="408"/>
      <c r="Q93" s="408"/>
      <c r="R93" s="408"/>
      <c r="S93" s="407"/>
      <c r="T93" s="407"/>
      <c r="U93" s="407"/>
      <c r="V93" s="407"/>
      <c r="W93" s="407"/>
      <c r="X93" s="407"/>
      <c r="Y93" s="407"/>
      <c r="Z93" s="407"/>
      <c r="AA93" s="349"/>
      <c r="AB93" s="349"/>
      <c r="AC93" s="349"/>
      <c r="AD93" s="349"/>
      <c r="AE93" s="349"/>
      <c r="AF93" s="349"/>
      <c r="AG93" s="349"/>
      <c r="AH93" s="349"/>
      <c r="AI93" s="349"/>
      <c r="AJ93" s="349"/>
      <c r="AK93" s="349"/>
      <c r="AL93" s="349"/>
      <c r="AM93" s="349"/>
      <c r="AN93" s="349"/>
      <c r="AO93" s="349"/>
      <c r="AP93" s="349"/>
      <c r="AQ93" s="349"/>
      <c r="AR93" s="349"/>
      <c r="AS93" s="349"/>
      <c r="AT93" s="349"/>
      <c r="AU93" s="349"/>
      <c r="AV93" s="409"/>
      <c r="AW93" s="349"/>
      <c r="AX93" s="361"/>
      <c r="AZ93" s="394"/>
      <c r="BA93" s="394"/>
      <c r="BB93" s="394"/>
      <c r="BC93" s="394"/>
      <c r="BD93" s="394"/>
      <c r="BE93" s="394"/>
      <c r="BF93" s="394"/>
      <c r="BG93" s="394"/>
      <c r="BH93" s="394"/>
      <c r="BI93" s="394"/>
      <c r="BJ93" s="394"/>
      <c r="BK93" s="394"/>
      <c r="BL93" s="394"/>
      <c r="BM93" s="394"/>
      <c r="BN93" s="394"/>
      <c r="BO93" s="394"/>
      <c r="BP93" s="394"/>
      <c r="BQ93" s="394"/>
      <c r="BR93" s="394"/>
      <c r="BS93" s="394"/>
    </row>
    <row r="94" spans="1:71" ht="45" customHeight="1" x14ac:dyDescent="0.25">
      <c r="A94" s="407"/>
      <c r="B94" s="407"/>
      <c r="C94" s="407"/>
      <c r="D94" s="408"/>
      <c r="E94" s="408"/>
      <c r="F94" s="408"/>
      <c r="G94" s="408"/>
      <c r="H94" s="408"/>
      <c r="I94" s="408"/>
      <c r="J94" s="408"/>
      <c r="K94" s="407"/>
      <c r="L94" s="407"/>
      <c r="M94" s="407"/>
      <c r="N94" s="408"/>
      <c r="O94" s="408"/>
      <c r="P94" s="408"/>
      <c r="Q94" s="408"/>
      <c r="R94" s="408"/>
      <c r="S94" s="407"/>
      <c r="T94" s="407"/>
      <c r="U94" s="407"/>
      <c r="V94" s="407"/>
      <c r="W94" s="407"/>
      <c r="X94" s="407"/>
      <c r="Y94" s="407"/>
      <c r="Z94" s="407"/>
      <c r="AA94" s="349"/>
      <c r="AB94" s="349"/>
      <c r="AC94" s="349"/>
      <c r="AD94" s="349"/>
      <c r="AE94" s="349"/>
      <c r="AF94" s="349"/>
      <c r="AG94" s="349"/>
      <c r="AH94" s="349"/>
      <c r="AI94" s="349"/>
      <c r="AJ94" s="349"/>
      <c r="AK94" s="349"/>
      <c r="AL94" s="349"/>
      <c r="AM94" s="349"/>
      <c r="AN94" s="349"/>
      <c r="AO94" s="349"/>
      <c r="AP94" s="349"/>
      <c r="AQ94" s="349"/>
      <c r="AR94" s="349"/>
      <c r="AS94" s="349"/>
      <c r="AT94" s="349"/>
      <c r="AU94" s="349"/>
      <c r="AV94" s="409"/>
      <c r="AW94" s="349"/>
      <c r="AX94" s="361"/>
      <c r="AZ94" s="394"/>
      <c r="BA94" s="394"/>
      <c r="BB94" s="394"/>
      <c r="BC94" s="394"/>
      <c r="BD94" s="394"/>
      <c r="BE94" s="394"/>
      <c r="BF94" s="394"/>
      <c r="BG94" s="394"/>
      <c r="BH94" s="394"/>
      <c r="BI94" s="394"/>
      <c r="BJ94" s="394"/>
      <c r="BK94" s="394"/>
      <c r="BL94" s="394"/>
      <c r="BM94" s="394"/>
      <c r="BN94" s="394"/>
      <c r="BO94" s="394"/>
      <c r="BP94" s="394"/>
      <c r="BQ94" s="394"/>
      <c r="BR94" s="394"/>
      <c r="BS94" s="394"/>
    </row>
    <row r="95" spans="1:71" ht="45" customHeight="1" x14ac:dyDescent="0.25">
      <c r="A95" s="407"/>
      <c r="B95" s="407"/>
      <c r="C95" s="407"/>
      <c r="D95" s="408"/>
      <c r="E95" s="408"/>
      <c r="F95" s="408"/>
      <c r="G95" s="408"/>
      <c r="H95" s="408"/>
      <c r="I95" s="408"/>
      <c r="J95" s="408"/>
      <c r="K95" s="407"/>
      <c r="L95" s="407"/>
      <c r="M95" s="407"/>
      <c r="N95" s="408"/>
      <c r="O95" s="408"/>
      <c r="P95" s="408"/>
      <c r="Q95" s="408"/>
      <c r="R95" s="408"/>
      <c r="S95" s="407"/>
      <c r="T95" s="407"/>
      <c r="U95" s="407"/>
      <c r="V95" s="407"/>
      <c r="W95" s="407"/>
      <c r="X95" s="407"/>
      <c r="Y95" s="407"/>
      <c r="Z95" s="407"/>
      <c r="AA95" s="349"/>
      <c r="AB95" s="349"/>
      <c r="AC95" s="349"/>
      <c r="AD95" s="349"/>
      <c r="AE95" s="349"/>
      <c r="AF95" s="349"/>
      <c r="AG95" s="349"/>
      <c r="AH95" s="349"/>
      <c r="AI95" s="349"/>
      <c r="AJ95" s="349"/>
      <c r="AK95" s="349"/>
      <c r="AL95" s="349"/>
      <c r="AM95" s="349"/>
      <c r="AN95" s="349"/>
      <c r="AO95" s="349"/>
      <c r="AP95" s="349"/>
      <c r="AQ95" s="349"/>
      <c r="AR95" s="349"/>
      <c r="AS95" s="349"/>
      <c r="AT95" s="349"/>
      <c r="AU95" s="349"/>
      <c r="AV95" s="409"/>
      <c r="AW95" s="349"/>
      <c r="AX95" s="361"/>
      <c r="AZ95" s="394"/>
      <c r="BA95" s="394"/>
      <c r="BB95" s="394"/>
      <c r="BC95" s="394"/>
      <c r="BD95" s="394"/>
      <c r="BE95" s="394"/>
      <c r="BF95" s="394"/>
      <c r="BG95" s="394"/>
      <c r="BH95" s="394"/>
      <c r="BI95" s="394"/>
      <c r="BJ95" s="394"/>
      <c r="BK95" s="394"/>
      <c r="BL95" s="394"/>
      <c r="BM95" s="394"/>
      <c r="BN95" s="394"/>
      <c r="BO95" s="394"/>
      <c r="BP95" s="394"/>
      <c r="BQ95" s="394"/>
      <c r="BR95" s="394"/>
      <c r="BS95" s="394"/>
    </row>
    <row r="96" spans="1:71" ht="45" customHeight="1" x14ac:dyDescent="0.25">
      <c r="A96" s="407"/>
      <c r="B96" s="407"/>
      <c r="C96" s="407"/>
      <c r="D96" s="408"/>
      <c r="E96" s="408"/>
      <c r="F96" s="408"/>
      <c r="G96" s="408"/>
      <c r="H96" s="408"/>
      <c r="I96" s="408"/>
      <c r="J96" s="408"/>
      <c r="K96" s="407"/>
      <c r="L96" s="407"/>
      <c r="M96" s="407"/>
      <c r="N96" s="408"/>
      <c r="O96" s="408"/>
      <c r="P96" s="408"/>
      <c r="Q96" s="408"/>
      <c r="R96" s="408"/>
      <c r="S96" s="407"/>
      <c r="T96" s="407"/>
      <c r="U96" s="407"/>
      <c r="V96" s="407"/>
      <c r="W96" s="407"/>
      <c r="X96" s="407"/>
      <c r="Y96" s="407"/>
      <c r="Z96" s="407"/>
      <c r="AA96" s="349"/>
      <c r="AB96" s="349"/>
      <c r="AC96" s="349"/>
      <c r="AD96" s="349"/>
      <c r="AE96" s="349"/>
      <c r="AF96" s="349"/>
      <c r="AG96" s="349"/>
      <c r="AH96" s="349"/>
      <c r="AI96" s="349"/>
      <c r="AJ96" s="349"/>
      <c r="AK96" s="349"/>
      <c r="AL96" s="349"/>
      <c r="AM96" s="349"/>
      <c r="AN96" s="349"/>
      <c r="AO96" s="349"/>
      <c r="AP96" s="349"/>
      <c r="AQ96" s="349"/>
      <c r="AR96" s="349"/>
      <c r="AS96" s="349"/>
      <c r="AT96" s="349"/>
      <c r="AU96" s="349"/>
      <c r="AV96" s="409"/>
      <c r="AW96" s="349"/>
      <c r="AX96" s="361"/>
      <c r="AZ96" s="394"/>
      <c r="BA96" s="394"/>
      <c r="BB96" s="394"/>
      <c r="BC96" s="394"/>
      <c r="BD96" s="394"/>
      <c r="BE96" s="394"/>
      <c r="BF96" s="394"/>
      <c r="BG96" s="394"/>
      <c r="BH96" s="394"/>
      <c r="BI96" s="394"/>
      <c r="BJ96" s="394"/>
      <c r="BK96" s="394"/>
      <c r="BL96" s="394"/>
      <c r="BM96" s="394"/>
      <c r="BN96" s="394"/>
      <c r="BO96" s="394"/>
      <c r="BP96" s="394"/>
      <c r="BQ96" s="394"/>
      <c r="BR96" s="394"/>
      <c r="BS96" s="394"/>
    </row>
    <row r="97" spans="1:71" ht="45" customHeight="1" x14ac:dyDescent="0.25">
      <c r="A97" s="407"/>
      <c r="B97" s="407"/>
      <c r="C97" s="407"/>
      <c r="D97" s="408"/>
      <c r="E97" s="408"/>
      <c r="F97" s="408"/>
      <c r="G97" s="408"/>
      <c r="H97" s="408"/>
      <c r="I97" s="408"/>
      <c r="J97" s="408"/>
      <c r="K97" s="407"/>
      <c r="L97" s="407"/>
      <c r="M97" s="407"/>
      <c r="N97" s="408"/>
      <c r="O97" s="408"/>
      <c r="P97" s="408"/>
      <c r="Q97" s="408"/>
      <c r="R97" s="408"/>
      <c r="S97" s="407"/>
      <c r="T97" s="407"/>
      <c r="U97" s="407"/>
      <c r="V97" s="407"/>
      <c r="W97" s="407"/>
      <c r="X97" s="407"/>
      <c r="Y97" s="407"/>
      <c r="Z97" s="407"/>
      <c r="AA97" s="349"/>
      <c r="AB97" s="349"/>
      <c r="AC97" s="349"/>
      <c r="AD97" s="349"/>
      <c r="AE97" s="349"/>
      <c r="AF97" s="349"/>
      <c r="AG97" s="349"/>
      <c r="AH97" s="349"/>
      <c r="AI97" s="349"/>
      <c r="AJ97" s="349"/>
      <c r="AK97" s="349"/>
      <c r="AL97" s="349"/>
      <c r="AM97" s="349"/>
      <c r="AN97" s="349"/>
      <c r="AO97" s="349"/>
      <c r="AP97" s="349"/>
      <c r="AQ97" s="349"/>
      <c r="AR97" s="349"/>
      <c r="AS97" s="349"/>
      <c r="AT97" s="349"/>
      <c r="AU97" s="349"/>
      <c r="AV97" s="409"/>
      <c r="AW97" s="349"/>
      <c r="AX97" s="361"/>
      <c r="AZ97" s="394"/>
      <c r="BA97" s="394"/>
      <c r="BB97" s="394"/>
      <c r="BC97" s="394"/>
      <c r="BD97" s="394"/>
      <c r="BE97" s="394"/>
      <c r="BF97" s="394"/>
      <c r="BG97" s="394"/>
      <c r="BH97" s="394"/>
      <c r="BI97" s="394"/>
      <c r="BJ97" s="394"/>
      <c r="BK97" s="394"/>
      <c r="BL97" s="394"/>
      <c r="BM97" s="394"/>
      <c r="BN97" s="394"/>
      <c r="BO97" s="394"/>
      <c r="BP97" s="394"/>
      <c r="BQ97" s="394"/>
      <c r="BR97" s="394"/>
      <c r="BS97" s="394"/>
    </row>
    <row r="98" spans="1:71" ht="45" customHeight="1" x14ac:dyDescent="0.25">
      <c r="A98" s="407"/>
      <c r="B98" s="407"/>
      <c r="C98" s="407"/>
      <c r="D98" s="408"/>
      <c r="E98" s="408"/>
      <c r="F98" s="408"/>
      <c r="G98" s="408"/>
      <c r="H98" s="408"/>
      <c r="I98" s="408"/>
      <c r="J98" s="408"/>
      <c r="K98" s="407"/>
      <c r="L98" s="407"/>
      <c r="M98" s="407"/>
      <c r="N98" s="408"/>
      <c r="O98" s="408"/>
      <c r="P98" s="408"/>
      <c r="Q98" s="408"/>
      <c r="R98" s="408"/>
      <c r="S98" s="407"/>
      <c r="T98" s="407"/>
      <c r="U98" s="407"/>
      <c r="V98" s="407"/>
      <c r="W98" s="407"/>
      <c r="X98" s="407"/>
      <c r="Y98" s="407"/>
      <c r="Z98" s="407"/>
      <c r="AA98" s="349"/>
      <c r="AB98" s="349"/>
      <c r="AC98" s="349"/>
      <c r="AD98" s="349"/>
      <c r="AE98" s="349"/>
      <c r="AF98" s="349"/>
      <c r="AG98" s="349"/>
      <c r="AH98" s="349"/>
      <c r="AI98" s="349"/>
      <c r="AJ98" s="349"/>
      <c r="AK98" s="349"/>
      <c r="AL98" s="349"/>
      <c r="AM98" s="349"/>
      <c r="AN98" s="349"/>
      <c r="AO98" s="349"/>
      <c r="AP98" s="349"/>
      <c r="AQ98" s="349"/>
      <c r="AR98" s="349"/>
      <c r="AS98" s="349"/>
      <c r="AT98" s="349"/>
      <c r="AU98" s="349"/>
      <c r="AV98" s="409"/>
      <c r="AW98" s="349"/>
      <c r="AX98" s="361"/>
      <c r="AZ98" s="394"/>
      <c r="BA98" s="394"/>
      <c r="BB98" s="394"/>
      <c r="BC98" s="394"/>
      <c r="BD98" s="394"/>
      <c r="BE98" s="394"/>
      <c r="BF98" s="394"/>
      <c r="BG98" s="394"/>
      <c r="BH98" s="394"/>
      <c r="BI98" s="394"/>
      <c r="BJ98" s="394"/>
      <c r="BK98" s="394"/>
      <c r="BL98" s="394"/>
      <c r="BM98" s="394"/>
      <c r="BN98" s="394"/>
      <c r="BO98" s="394"/>
      <c r="BP98" s="394"/>
      <c r="BQ98" s="394"/>
      <c r="BR98" s="394"/>
      <c r="BS98" s="394"/>
    </row>
    <row r="99" spans="1:71" ht="45" customHeight="1" x14ac:dyDescent="0.25">
      <c r="A99" s="407"/>
      <c r="B99" s="407"/>
      <c r="C99" s="407"/>
      <c r="D99" s="408"/>
      <c r="E99" s="408"/>
      <c r="F99" s="408"/>
      <c r="G99" s="408"/>
      <c r="H99" s="408"/>
      <c r="I99" s="408"/>
      <c r="J99" s="408"/>
      <c r="K99" s="407"/>
      <c r="L99" s="407"/>
      <c r="M99" s="407"/>
      <c r="N99" s="408"/>
      <c r="O99" s="408"/>
      <c r="P99" s="408"/>
      <c r="Q99" s="408"/>
      <c r="R99" s="408"/>
      <c r="S99" s="407"/>
      <c r="T99" s="407"/>
      <c r="U99" s="407"/>
      <c r="V99" s="407"/>
      <c r="W99" s="407"/>
      <c r="X99" s="407"/>
      <c r="Y99" s="407"/>
      <c r="Z99" s="407"/>
      <c r="AA99" s="349"/>
      <c r="AB99" s="349"/>
      <c r="AC99" s="349"/>
      <c r="AD99" s="349"/>
      <c r="AE99" s="349"/>
      <c r="AF99" s="349"/>
      <c r="AG99" s="349"/>
      <c r="AH99" s="349"/>
      <c r="AI99" s="349"/>
      <c r="AJ99" s="349"/>
      <c r="AK99" s="349"/>
      <c r="AL99" s="349"/>
      <c r="AM99" s="349"/>
      <c r="AN99" s="349"/>
      <c r="AO99" s="349"/>
      <c r="AP99" s="349"/>
      <c r="AQ99" s="349"/>
      <c r="AR99" s="349"/>
      <c r="AS99" s="349"/>
      <c r="AT99" s="349"/>
      <c r="AU99" s="349"/>
      <c r="AV99" s="409"/>
      <c r="AW99" s="349"/>
      <c r="AX99" s="361"/>
      <c r="AZ99" s="394"/>
      <c r="BA99" s="394"/>
      <c r="BB99" s="394"/>
      <c r="BC99" s="394"/>
      <c r="BD99" s="394"/>
      <c r="BE99" s="394"/>
      <c r="BF99" s="394"/>
      <c r="BG99" s="394"/>
      <c r="BH99" s="394"/>
      <c r="BI99" s="394"/>
      <c r="BJ99" s="394"/>
      <c r="BK99" s="394"/>
      <c r="BL99" s="394"/>
      <c r="BM99" s="394"/>
      <c r="BN99" s="394"/>
      <c r="BO99" s="394"/>
      <c r="BP99" s="394"/>
      <c r="BQ99" s="394"/>
      <c r="BR99" s="394"/>
      <c r="BS99" s="394"/>
    </row>
    <row r="100" spans="1:71" ht="45" customHeight="1" x14ac:dyDescent="0.25">
      <c r="A100" s="407"/>
      <c r="B100" s="407"/>
      <c r="C100" s="407"/>
      <c r="D100" s="408"/>
      <c r="E100" s="408"/>
      <c r="F100" s="408"/>
      <c r="G100" s="408"/>
      <c r="H100" s="408"/>
      <c r="I100" s="408"/>
      <c r="J100" s="408"/>
      <c r="K100" s="407"/>
      <c r="L100" s="407"/>
      <c r="M100" s="407"/>
      <c r="N100" s="408"/>
      <c r="O100" s="408"/>
      <c r="P100" s="408"/>
      <c r="Q100" s="408"/>
      <c r="R100" s="408"/>
      <c r="S100" s="407"/>
      <c r="T100" s="407"/>
      <c r="U100" s="407"/>
      <c r="V100" s="407"/>
      <c r="W100" s="407"/>
      <c r="X100" s="407"/>
      <c r="Y100" s="407"/>
      <c r="Z100" s="407"/>
      <c r="AA100" s="349"/>
      <c r="AB100" s="349"/>
      <c r="AC100" s="349"/>
      <c r="AD100" s="349"/>
      <c r="AE100" s="349"/>
      <c r="AF100" s="349"/>
      <c r="AG100" s="349"/>
      <c r="AH100" s="349"/>
      <c r="AI100" s="349"/>
      <c r="AJ100" s="349"/>
      <c r="AK100" s="349"/>
      <c r="AL100" s="349"/>
      <c r="AM100" s="349"/>
      <c r="AN100" s="349"/>
      <c r="AO100" s="349"/>
      <c r="AP100" s="349"/>
      <c r="AQ100" s="349"/>
      <c r="AR100" s="349"/>
      <c r="AS100" s="349"/>
      <c r="AT100" s="349"/>
      <c r="AU100" s="349"/>
      <c r="AV100" s="409"/>
      <c r="AW100" s="349"/>
      <c r="AX100" s="361"/>
      <c r="AZ100" s="394"/>
      <c r="BA100" s="394"/>
      <c r="BB100" s="394"/>
      <c r="BC100" s="394"/>
      <c r="BD100" s="394"/>
      <c r="BE100" s="394"/>
      <c r="BF100" s="394"/>
      <c r="BG100" s="394"/>
      <c r="BH100" s="394"/>
      <c r="BI100" s="394"/>
      <c r="BJ100" s="394"/>
      <c r="BK100" s="394"/>
      <c r="BL100" s="394"/>
      <c r="BM100" s="394"/>
      <c r="BN100" s="394"/>
      <c r="BO100" s="394"/>
      <c r="BP100" s="394"/>
      <c r="BQ100" s="394"/>
      <c r="BR100" s="394"/>
      <c r="BS100" s="394"/>
    </row>
    <row r="101" spans="1:71" ht="45" customHeight="1" x14ac:dyDescent="0.25">
      <c r="A101" s="407"/>
      <c r="B101" s="407"/>
      <c r="C101" s="407"/>
      <c r="D101" s="408"/>
      <c r="E101" s="408"/>
      <c r="F101" s="408"/>
      <c r="G101" s="408"/>
      <c r="H101" s="408"/>
      <c r="I101" s="408"/>
      <c r="J101" s="408"/>
      <c r="K101" s="407"/>
      <c r="L101" s="407"/>
      <c r="M101" s="407"/>
      <c r="N101" s="408"/>
      <c r="O101" s="408"/>
      <c r="P101" s="408"/>
      <c r="Q101" s="408"/>
      <c r="R101" s="408"/>
      <c r="S101" s="407"/>
      <c r="T101" s="407"/>
      <c r="U101" s="407"/>
      <c r="V101" s="407"/>
      <c r="W101" s="407"/>
      <c r="X101" s="407"/>
      <c r="Y101" s="407"/>
      <c r="Z101" s="407"/>
      <c r="AA101" s="349"/>
      <c r="AB101" s="349"/>
      <c r="AC101" s="349"/>
      <c r="AD101" s="349"/>
      <c r="AE101" s="349"/>
      <c r="AF101" s="349"/>
      <c r="AG101" s="349"/>
      <c r="AH101" s="349"/>
      <c r="AI101" s="349"/>
      <c r="AJ101" s="349"/>
      <c r="AK101" s="349"/>
      <c r="AL101" s="349"/>
      <c r="AM101" s="349"/>
      <c r="AN101" s="349"/>
      <c r="AO101" s="349"/>
      <c r="AP101" s="349"/>
      <c r="AQ101" s="349"/>
      <c r="AR101" s="349"/>
      <c r="AS101" s="349"/>
      <c r="AT101" s="349"/>
      <c r="AU101" s="349"/>
      <c r="AV101" s="409"/>
      <c r="AW101" s="349"/>
      <c r="AX101" s="361"/>
      <c r="AZ101" s="394"/>
      <c r="BA101" s="394"/>
      <c r="BB101" s="394"/>
      <c r="BC101" s="394"/>
      <c r="BD101" s="394"/>
      <c r="BE101" s="394"/>
      <c r="BF101" s="394"/>
      <c r="BG101" s="394"/>
      <c r="BH101" s="394"/>
      <c r="BI101" s="394"/>
      <c r="BJ101" s="394"/>
      <c r="BK101" s="394"/>
      <c r="BL101" s="394"/>
      <c r="BM101" s="394"/>
      <c r="BN101" s="394"/>
      <c r="BO101" s="394"/>
      <c r="BP101" s="394"/>
      <c r="BQ101" s="394"/>
      <c r="BR101" s="394"/>
      <c r="BS101" s="394"/>
    </row>
    <row r="102" spans="1:71" ht="45" customHeight="1" x14ac:dyDescent="0.25">
      <c r="A102" s="407"/>
      <c r="B102" s="407"/>
      <c r="C102" s="407"/>
      <c r="D102" s="408"/>
      <c r="E102" s="408"/>
      <c r="F102" s="408"/>
      <c r="G102" s="408"/>
      <c r="H102" s="408"/>
      <c r="I102" s="408"/>
      <c r="J102" s="408"/>
      <c r="K102" s="407"/>
      <c r="L102" s="407"/>
      <c r="M102" s="407"/>
      <c r="N102" s="408"/>
      <c r="O102" s="408"/>
      <c r="P102" s="408"/>
      <c r="Q102" s="408"/>
      <c r="R102" s="408"/>
      <c r="S102" s="407"/>
      <c r="T102" s="407"/>
      <c r="U102" s="407"/>
      <c r="V102" s="407"/>
      <c r="W102" s="407"/>
      <c r="X102" s="407"/>
      <c r="Y102" s="407"/>
      <c r="Z102" s="407"/>
      <c r="AA102" s="349"/>
      <c r="AB102" s="349"/>
      <c r="AC102" s="349"/>
      <c r="AD102" s="349"/>
      <c r="AE102" s="349"/>
      <c r="AF102" s="349"/>
      <c r="AG102" s="349"/>
      <c r="AH102" s="349"/>
      <c r="AI102" s="349"/>
      <c r="AJ102" s="349"/>
      <c r="AK102" s="349"/>
      <c r="AL102" s="349"/>
      <c r="AM102" s="349"/>
      <c r="AN102" s="349"/>
      <c r="AO102" s="349"/>
      <c r="AP102" s="349"/>
      <c r="AQ102" s="349"/>
      <c r="AR102" s="349"/>
      <c r="AS102" s="349"/>
      <c r="AT102" s="349"/>
      <c r="AU102" s="349"/>
      <c r="AV102" s="409"/>
      <c r="AW102" s="349"/>
      <c r="AX102" s="361"/>
      <c r="AZ102" s="394"/>
      <c r="BA102" s="394"/>
      <c r="BB102" s="394"/>
      <c r="BC102" s="394"/>
      <c r="BD102" s="394"/>
      <c r="BE102" s="394"/>
      <c r="BF102" s="394"/>
      <c r="BG102" s="394"/>
      <c r="BH102" s="394"/>
      <c r="BI102" s="394"/>
      <c r="BJ102" s="394"/>
      <c r="BK102" s="394"/>
      <c r="BL102" s="394"/>
      <c r="BM102" s="394"/>
      <c r="BN102" s="394"/>
      <c r="BO102" s="394"/>
      <c r="BP102" s="394"/>
      <c r="BQ102" s="394"/>
      <c r="BR102" s="394"/>
      <c r="BS102" s="394"/>
    </row>
    <row r="103" spans="1:71" ht="45" customHeight="1" x14ac:dyDescent="0.25">
      <c r="A103" s="407"/>
      <c r="B103" s="407"/>
      <c r="C103" s="407"/>
      <c r="D103" s="408"/>
      <c r="E103" s="408"/>
      <c r="F103" s="408"/>
      <c r="G103" s="408"/>
      <c r="H103" s="408"/>
      <c r="I103" s="408"/>
      <c r="J103" s="408"/>
      <c r="K103" s="407"/>
      <c r="L103" s="407"/>
      <c r="M103" s="407"/>
      <c r="N103" s="408"/>
      <c r="O103" s="408"/>
      <c r="P103" s="408"/>
      <c r="Q103" s="408"/>
      <c r="R103" s="408"/>
      <c r="S103" s="407"/>
      <c r="T103" s="407"/>
      <c r="U103" s="407"/>
      <c r="V103" s="407"/>
      <c r="W103" s="407"/>
      <c r="X103" s="407"/>
      <c r="Y103" s="407"/>
      <c r="Z103" s="407"/>
      <c r="AA103" s="349"/>
      <c r="AB103" s="349"/>
      <c r="AC103" s="349"/>
      <c r="AD103" s="349"/>
      <c r="AE103" s="349"/>
      <c r="AF103" s="349"/>
      <c r="AG103" s="349"/>
      <c r="AH103" s="349"/>
      <c r="AI103" s="349"/>
      <c r="AJ103" s="349"/>
      <c r="AK103" s="349"/>
      <c r="AL103" s="349"/>
      <c r="AM103" s="349"/>
      <c r="AN103" s="349"/>
      <c r="AO103" s="349"/>
      <c r="AP103" s="349"/>
      <c r="AQ103" s="349"/>
      <c r="AR103" s="349"/>
      <c r="AS103" s="349"/>
      <c r="AT103" s="349"/>
      <c r="AU103" s="349"/>
      <c r="AV103" s="409"/>
      <c r="AW103" s="349"/>
      <c r="AX103" s="361"/>
      <c r="AZ103" s="394"/>
      <c r="BA103" s="394"/>
      <c r="BB103" s="394"/>
      <c r="BC103" s="394"/>
      <c r="BD103" s="394"/>
      <c r="BE103" s="394"/>
      <c r="BF103" s="394"/>
      <c r="BG103" s="394"/>
      <c r="BH103" s="394"/>
      <c r="BI103" s="394"/>
      <c r="BJ103" s="394"/>
      <c r="BK103" s="394"/>
      <c r="BL103" s="394"/>
      <c r="BM103" s="394"/>
      <c r="BN103" s="394"/>
      <c r="BO103" s="394"/>
      <c r="BP103" s="394"/>
      <c r="BQ103" s="394"/>
      <c r="BR103" s="394"/>
      <c r="BS103" s="394"/>
    </row>
    <row r="104" spans="1:71" ht="45" customHeight="1" x14ac:dyDescent="0.25">
      <c r="A104" s="407"/>
      <c r="B104" s="407"/>
      <c r="C104" s="407"/>
      <c r="D104" s="408"/>
      <c r="E104" s="408"/>
      <c r="F104" s="408"/>
      <c r="G104" s="408"/>
      <c r="H104" s="408"/>
      <c r="I104" s="408"/>
      <c r="J104" s="408"/>
      <c r="K104" s="407"/>
      <c r="L104" s="407"/>
      <c r="M104" s="407"/>
      <c r="N104" s="408"/>
      <c r="O104" s="408"/>
      <c r="P104" s="408"/>
      <c r="Q104" s="408"/>
      <c r="R104" s="408"/>
      <c r="S104" s="407"/>
      <c r="T104" s="407"/>
      <c r="U104" s="407"/>
      <c r="V104" s="407"/>
      <c r="W104" s="407"/>
      <c r="X104" s="407"/>
      <c r="Y104" s="407"/>
      <c r="Z104" s="407"/>
      <c r="AA104" s="349"/>
      <c r="AB104" s="349"/>
      <c r="AC104" s="349"/>
      <c r="AD104" s="349"/>
      <c r="AE104" s="349"/>
      <c r="AF104" s="349"/>
      <c r="AG104" s="349"/>
      <c r="AH104" s="349"/>
      <c r="AI104" s="349"/>
      <c r="AJ104" s="407"/>
      <c r="AK104" s="407"/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409"/>
      <c r="AW104" s="349"/>
      <c r="AX104" s="361"/>
      <c r="AZ104" s="394"/>
      <c r="BA104" s="394"/>
      <c r="BB104" s="394"/>
      <c r="BC104" s="394"/>
      <c r="BD104" s="394"/>
      <c r="BE104" s="394"/>
      <c r="BF104" s="394"/>
      <c r="BG104" s="394"/>
      <c r="BH104" s="394"/>
      <c r="BI104" s="394"/>
      <c r="BJ104" s="394"/>
      <c r="BK104" s="394"/>
      <c r="BL104" s="394"/>
      <c r="BM104" s="394"/>
      <c r="BN104" s="394"/>
      <c r="BO104" s="394"/>
      <c r="BP104" s="394"/>
      <c r="BQ104" s="394"/>
      <c r="BR104" s="394"/>
      <c r="BS104" s="394"/>
    </row>
    <row r="105" spans="1:71" ht="45" customHeight="1" x14ac:dyDescent="0.25">
      <c r="A105" s="407"/>
      <c r="B105" s="407"/>
      <c r="C105" s="407"/>
      <c r="D105" s="408"/>
      <c r="E105" s="408"/>
      <c r="F105" s="408"/>
      <c r="G105" s="408"/>
      <c r="H105" s="408"/>
      <c r="I105" s="408"/>
      <c r="J105" s="408"/>
      <c r="K105" s="407"/>
      <c r="L105" s="407"/>
      <c r="M105" s="407"/>
      <c r="N105" s="408"/>
      <c r="O105" s="408"/>
      <c r="P105" s="408"/>
      <c r="Q105" s="408"/>
      <c r="R105" s="408"/>
      <c r="S105" s="407"/>
      <c r="T105" s="407"/>
      <c r="U105" s="407"/>
      <c r="V105" s="407"/>
      <c r="W105" s="407"/>
      <c r="X105" s="407"/>
      <c r="Y105" s="407"/>
      <c r="Z105" s="407"/>
      <c r="AA105" s="407"/>
      <c r="AB105" s="407"/>
      <c r="AC105" s="407"/>
      <c r="AD105" s="407"/>
      <c r="AE105" s="407"/>
      <c r="AF105" s="407"/>
      <c r="AG105" s="407"/>
      <c r="AH105" s="407"/>
      <c r="AI105" s="407"/>
      <c r="AJ105" s="407"/>
      <c r="AK105" s="407"/>
      <c r="AL105" s="407"/>
      <c r="AM105" s="407"/>
      <c r="AN105" s="407"/>
      <c r="AO105" s="407"/>
      <c r="AP105" s="407"/>
      <c r="AQ105" s="407"/>
      <c r="AR105" s="407"/>
      <c r="AS105" s="407"/>
      <c r="AT105" s="407"/>
      <c r="AU105" s="407"/>
      <c r="AV105" s="410"/>
      <c r="AW105" s="407"/>
      <c r="AX105" s="394"/>
      <c r="AZ105" s="394"/>
      <c r="BA105" s="394"/>
      <c r="BB105" s="394"/>
      <c r="BC105" s="394"/>
      <c r="BD105" s="394"/>
      <c r="BE105" s="394"/>
      <c r="BF105" s="394"/>
      <c r="BG105" s="394"/>
      <c r="BH105" s="394"/>
      <c r="BI105" s="394"/>
      <c r="BJ105" s="394"/>
      <c r="BK105" s="394"/>
      <c r="BL105" s="394"/>
      <c r="BM105" s="394"/>
      <c r="BN105" s="394"/>
      <c r="BO105" s="394"/>
      <c r="BP105" s="394"/>
      <c r="BQ105" s="394"/>
      <c r="BR105" s="394"/>
      <c r="BS105" s="394"/>
    </row>
    <row r="106" spans="1:71" ht="45" customHeight="1" x14ac:dyDescent="0.25">
      <c r="A106" s="407"/>
      <c r="B106" s="407"/>
      <c r="C106" s="407"/>
      <c r="D106" s="408"/>
      <c r="E106" s="408"/>
      <c r="F106" s="408"/>
      <c r="G106" s="408"/>
      <c r="H106" s="408"/>
      <c r="I106" s="408"/>
      <c r="J106" s="408"/>
      <c r="K106" s="407"/>
      <c r="L106" s="407"/>
      <c r="M106" s="407"/>
      <c r="N106" s="408"/>
      <c r="O106" s="408"/>
      <c r="P106" s="408"/>
      <c r="Q106" s="408"/>
      <c r="R106" s="408"/>
      <c r="S106" s="407"/>
      <c r="T106" s="407"/>
      <c r="U106" s="407"/>
      <c r="V106" s="407"/>
      <c r="W106" s="407"/>
      <c r="X106" s="407"/>
      <c r="Y106" s="407"/>
      <c r="Z106" s="407"/>
      <c r="AA106" s="407"/>
      <c r="AB106" s="407"/>
      <c r="AC106" s="407"/>
      <c r="AD106" s="407"/>
      <c r="AE106" s="407"/>
      <c r="AF106" s="407"/>
      <c r="AG106" s="407"/>
      <c r="AH106" s="407"/>
      <c r="AI106" s="407"/>
      <c r="AJ106" s="407"/>
      <c r="AK106" s="407"/>
      <c r="AL106" s="407"/>
      <c r="AM106" s="407"/>
      <c r="AN106" s="407"/>
      <c r="AO106" s="407"/>
      <c r="AP106" s="407"/>
      <c r="AQ106" s="407"/>
      <c r="AR106" s="407"/>
      <c r="AS106" s="407"/>
      <c r="AT106" s="407"/>
      <c r="AU106" s="407"/>
      <c r="AV106" s="410"/>
      <c r="AW106" s="407"/>
      <c r="AX106" s="394"/>
      <c r="AZ106" s="394"/>
      <c r="BA106" s="394"/>
      <c r="BB106" s="394"/>
      <c r="BC106" s="394"/>
      <c r="BD106" s="394"/>
      <c r="BE106" s="394"/>
      <c r="BF106" s="394"/>
      <c r="BG106" s="394"/>
      <c r="BH106" s="394"/>
      <c r="BI106" s="394"/>
      <c r="BJ106" s="394"/>
      <c r="BK106" s="394"/>
      <c r="BL106" s="394"/>
      <c r="BM106" s="394"/>
      <c r="BN106" s="394"/>
      <c r="BO106" s="394"/>
      <c r="BP106" s="394"/>
      <c r="BQ106" s="394"/>
      <c r="BR106" s="394"/>
      <c r="BS106" s="394"/>
    </row>
    <row r="107" spans="1:71" ht="45" customHeight="1" x14ac:dyDescent="0.25">
      <c r="A107" s="407"/>
      <c r="B107" s="407"/>
      <c r="C107" s="407"/>
      <c r="D107" s="408"/>
      <c r="E107" s="408"/>
      <c r="F107" s="408"/>
      <c r="G107" s="408"/>
      <c r="H107" s="408"/>
      <c r="I107" s="408"/>
      <c r="J107" s="408"/>
      <c r="K107" s="407"/>
      <c r="L107" s="407"/>
      <c r="M107" s="407"/>
      <c r="N107" s="408"/>
      <c r="O107" s="408"/>
      <c r="P107" s="408"/>
      <c r="Q107" s="408"/>
      <c r="R107" s="408"/>
      <c r="S107" s="407"/>
      <c r="T107" s="407"/>
      <c r="U107" s="407"/>
      <c r="V107" s="407"/>
      <c r="W107" s="407"/>
      <c r="X107" s="407"/>
      <c r="Y107" s="407"/>
      <c r="Z107" s="407"/>
      <c r="AA107" s="407"/>
      <c r="AB107" s="407"/>
      <c r="AC107" s="407"/>
      <c r="AD107" s="407"/>
      <c r="AE107" s="407"/>
      <c r="AF107" s="407"/>
      <c r="AG107" s="407"/>
      <c r="AH107" s="407"/>
      <c r="AI107" s="407"/>
      <c r="AJ107" s="407"/>
      <c r="AK107" s="407"/>
      <c r="AL107" s="407"/>
      <c r="AM107" s="407"/>
      <c r="AN107" s="407"/>
      <c r="AO107" s="407"/>
      <c r="AP107" s="407"/>
      <c r="AQ107" s="407"/>
      <c r="AR107" s="407"/>
      <c r="AS107" s="407"/>
      <c r="AT107" s="407"/>
      <c r="AU107" s="407"/>
      <c r="AV107" s="410"/>
      <c r="AW107" s="407"/>
      <c r="AX107" s="394"/>
      <c r="AZ107" s="394"/>
      <c r="BA107" s="394"/>
      <c r="BB107" s="394"/>
      <c r="BC107" s="394"/>
      <c r="BD107" s="394"/>
      <c r="BE107" s="394"/>
      <c r="BF107" s="394"/>
      <c r="BG107" s="394"/>
      <c r="BH107" s="394"/>
      <c r="BI107" s="394"/>
      <c r="BJ107" s="394"/>
      <c r="BK107" s="394"/>
      <c r="BL107" s="394"/>
      <c r="BM107" s="394"/>
      <c r="BN107" s="394"/>
      <c r="BO107" s="394"/>
      <c r="BP107" s="394"/>
      <c r="BQ107" s="394"/>
      <c r="BR107" s="394"/>
      <c r="BS107" s="394"/>
    </row>
    <row r="108" spans="1:71" ht="45" customHeight="1" x14ac:dyDescent="0.25">
      <c r="A108" s="407"/>
      <c r="B108" s="407"/>
      <c r="C108" s="407"/>
      <c r="D108" s="408"/>
      <c r="E108" s="408"/>
      <c r="F108" s="408"/>
      <c r="G108" s="408"/>
      <c r="H108" s="408"/>
      <c r="I108" s="408"/>
      <c r="J108" s="408"/>
      <c r="K108" s="407"/>
      <c r="L108" s="407"/>
      <c r="M108" s="407"/>
      <c r="N108" s="408"/>
      <c r="O108" s="408"/>
      <c r="P108" s="408"/>
      <c r="Q108" s="408"/>
      <c r="R108" s="408"/>
      <c r="S108" s="407"/>
      <c r="T108" s="407"/>
      <c r="U108" s="407"/>
      <c r="V108" s="407"/>
      <c r="W108" s="407"/>
      <c r="X108" s="407"/>
      <c r="Y108" s="407"/>
      <c r="Z108" s="407"/>
      <c r="AA108" s="407"/>
      <c r="AB108" s="407"/>
      <c r="AC108" s="407"/>
      <c r="AD108" s="407"/>
      <c r="AE108" s="407"/>
      <c r="AF108" s="407"/>
      <c r="AG108" s="407"/>
      <c r="AH108" s="407"/>
      <c r="AI108" s="407"/>
      <c r="AJ108" s="407"/>
      <c r="AK108" s="407"/>
      <c r="AL108" s="407"/>
      <c r="AM108" s="407"/>
      <c r="AN108" s="407"/>
      <c r="AO108" s="407"/>
      <c r="AP108" s="407"/>
      <c r="AQ108" s="407"/>
      <c r="AR108" s="407"/>
      <c r="AS108" s="407"/>
      <c r="AT108" s="407"/>
      <c r="AU108" s="407"/>
      <c r="AV108" s="410"/>
      <c r="AW108" s="407"/>
      <c r="AX108" s="394"/>
      <c r="AZ108" s="394"/>
      <c r="BA108" s="394"/>
      <c r="BB108" s="394"/>
      <c r="BC108" s="394"/>
      <c r="BD108" s="394"/>
      <c r="BE108" s="394"/>
      <c r="BF108" s="394"/>
      <c r="BG108" s="394"/>
      <c r="BH108" s="394"/>
      <c r="BI108" s="394"/>
      <c r="BJ108" s="394"/>
      <c r="BK108" s="394"/>
      <c r="BL108" s="394"/>
      <c r="BM108" s="394"/>
      <c r="BN108" s="394"/>
      <c r="BO108" s="394"/>
      <c r="BP108" s="394"/>
      <c r="BQ108" s="394"/>
      <c r="BR108" s="394"/>
      <c r="BS108" s="394"/>
    </row>
    <row r="109" spans="1:71" ht="45" customHeight="1" x14ac:dyDescent="0.25">
      <c r="A109" s="407"/>
      <c r="B109" s="407"/>
      <c r="C109" s="407"/>
      <c r="D109" s="408"/>
      <c r="E109" s="408"/>
      <c r="F109" s="408"/>
      <c r="G109" s="408"/>
      <c r="H109" s="408"/>
      <c r="I109" s="408"/>
      <c r="J109" s="408"/>
      <c r="K109" s="407"/>
      <c r="L109" s="407"/>
      <c r="M109" s="407"/>
      <c r="N109" s="408"/>
      <c r="O109" s="408"/>
      <c r="P109" s="408"/>
      <c r="Q109" s="408"/>
      <c r="R109" s="408"/>
      <c r="S109" s="407"/>
      <c r="T109" s="407"/>
      <c r="U109" s="407"/>
      <c r="V109" s="407"/>
      <c r="W109" s="407"/>
      <c r="X109" s="407"/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7"/>
      <c r="AN109" s="407"/>
      <c r="AO109" s="407"/>
      <c r="AP109" s="407"/>
      <c r="AQ109" s="407"/>
      <c r="AR109" s="407"/>
      <c r="AS109" s="407"/>
      <c r="AT109" s="407"/>
      <c r="AU109" s="407"/>
      <c r="AV109" s="410"/>
      <c r="AW109" s="407"/>
      <c r="AX109" s="394"/>
      <c r="AZ109" s="394"/>
      <c r="BA109" s="394"/>
      <c r="BB109" s="394"/>
      <c r="BC109" s="394"/>
      <c r="BD109" s="394"/>
      <c r="BE109" s="394"/>
      <c r="BF109" s="394"/>
      <c r="BG109" s="394"/>
      <c r="BH109" s="394"/>
      <c r="BI109" s="394"/>
      <c r="BJ109" s="394"/>
      <c r="BK109" s="394"/>
      <c r="BL109" s="394"/>
      <c r="BM109" s="394"/>
      <c r="BN109" s="394"/>
      <c r="BO109" s="394"/>
      <c r="BP109" s="394"/>
      <c r="BQ109" s="394"/>
      <c r="BR109" s="394"/>
      <c r="BS109" s="394"/>
    </row>
    <row r="110" spans="1:71" ht="45" customHeight="1" x14ac:dyDescent="0.25">
      <c r="A110" s="407"/>
      <c r="B110" s="407"/>
      <c r="C110" s="407"/>
      <c r="D110" s="408"/>
      <c r="E110" s="408"/>
      <c r="F110" s="408"/>
      <c r="G110" s="408"/>
      <c r="H110" s="408"/>
      <c r="I110" s="408"/>
      <c r="J110" s="408"/>
      <c r="K110" s="407"/>
      <c r="L110" s="407"/>
      <c r="M110" s="407"/>
      <c r="N110" s="408"/>
      <c r="O110" s="408"/>
      <c r="P110" s="408"/>
      <c r="Q110" s="408"/>
      <c r="R110" s="408"/>
      <c r="S110" s="407"/>
      <c r="T110" s="407"/>
      <c r="U110" s="407"/>
      <c r="V110" s="407"/>
      <c r="W110" s="407"/>
      <c r="X110" s="407"/>
      <c r="Y110" s="407"/>
      <c r="Z110" s="407"/>
      <c r="AA110" s="407"/>
      <c r="AB110" s="407"/>
      <c r="AC110" s="407"/>
      <c r="AD110" s="407"/>
      <c r="AE110" s="407"/>
      <c r="AF110" s="407"/>
      <c r="AG110" s="407"/>
      <c r="AH110" s="407"/>
      <c r="AI110" s="407"/>
      <c r="AJ110" s="407"/>
      <c r="AK110" s="407"/>
      <c r="AL110" s="407"/>
      <c r="AM110" s="407"/>
      <c r="AN110" s="407"/>
      <c r="AO110" s="407"/>
      <c r="AP110" s="407"/>
      <c r="AQ110" s="407"/>
      <c r="AR110" s="407"/>
      <c r="AS110" s="407"/>
      <c r="AT110" s="407"/>
      <c r="AU110" s="407"/>
      <c r="AV110" s="410"/>
      <c r="AW110" s="407"/>
      <c r="AX110" s="394"/>
      <c r="AZ110" s="394"/>
      <c r="BA110" s="394"/>
      <c r="BB110" s="394"/>
      <c r="BC110" s="394"/>
      <c r="BD110" s="394"/>
      <c r="BE110" s="394"/>
      <c r="BF110" s="394"/>
      <c r="BG110" s="394"/>
      <c r="BH110" s="394"/>
      <c r="BI110" s="394"/>
      <c r="BJ110" s="394"/>
      <c r="BK110" s="394"/>
      <c r="BL110" s="394"/>
      <c r="BM110" s="394"/>
      <c r="BN110" s="394"/>
      <c r="BO110" s="394"/>
      <c r="BP110" s="394"/>
      <c r="BQ110" s="394"/>
      <c r="BR110" s="394"/>
      <c r="BS110" s="394"/>
    </row>
    <row r="111" spans="1:71" ht="45" customHeight="1" x14ac:dyDescent="0.25">
      <c r="A111" s="407"/>
      <c r="B111" s="407"/>
      <c r="C111" s="407"/>
      <c r="D111" s="408"/>
      <c r="E111" s="408"/>
      <c r="F111" s="408"/>
      <c r="G111" s="408"/>
      <c r="H111" s="408"/>
      <c r="I111" s="408"/>
      <c r="J111" s="408"/>
      <c r="K111" s="407"/>
      <c r="L111" s="407"/>
      <c r="M111" s="407"/>
      <c r="N111" s="408"/>
      <c r="O111" s="408"/>
      <c r="P111" s="408"/>
      <c r="Q111" s="408"/>
      <c r="R111" s="408"/>
      <c r="S111" s="407"/>
      <c r="T111" s="407"/>
      <c r="U111" s="407"/>
      <c r="V111" s="407"/>
      <c r="W111" s="407"/>
      <c r="X111" s="407"/>
      <c r="Y111" s="407"/>
      <c r="Z111" s="407"/>
      <c r="AA111" s="407"/>
      <c r="AB111" s="407"/>
      <c r="AC111" s="407"/>
      <c r="AD111" s="407"/>
      <c r="AE111" s="407"/>
      <c r="AF111" s="407"/>
      <c r="AG111" s="407"/>
      <c r="AH111" s="407"/>
      <c r="AI111" s="407"/>
      <c r="AJ111" s="407"/>
      <c r="AK111" s="407"/>
      <c r="AL111" s="407"/>
      <c r="AM111" s="407"/>
      <c r="AN111" s="407"/>
      <c r="AO111" s="407"/>
      <c r="AP111" s="407"/>
      <c r="AQ111" s="407"/>
      <c r="AR111" s="407"/>
      <c r="AS111" s="407"/>
      <c r="AT111" s="407"/>
      <c r="AU111" s="407"/>
      <c r="AV111" s="410"/>
      <c r="AW111" s="407"/>
      <c r="AX111" s="394"/>
      <c r="AZ111" s="394"/>
      <c r="BA111" s="394"/>
      <c r="BB111" s="394"/>
      <c r="BC111" s="394"/>
      <c r="BD111" s="394"/>
      <c r="BE111" s="394"/>
      <c r="BF111" s="394"/>
      <c r="BG111" s="394"/>
      <c r="BH111" s="394"/>
      <c r="BI111" s="394"/>
      <c r="BJ111" s="394"/>
      <c r="BK111" s="394"/>
      <c r="BL111" s="394"/>
      <c r="BM111" s="394"/>
      <c r="BN111" s="394"/>
      <c r="BO111" s="394"/>
      <c r="BP111" s="394"/>
      <c r="BQ111" s="394"/>
      <c r="BR111" s="394"/>
      <c r="BS111" s="394"/>
    </row>
    <row r="112" spans="1:71" ht="45" customHeight="1" x14ac:dyDescent="0.25">
      <c r="A112" s="407"/>
      <c r="B112" s="407"/>
      <c r="C112" s="407"/>
      <c r="D112" s="408"/>
      <c r="E112" s="408"/>
      <c r="F112" s="408"/>
      <c r="G112" s="408"/>
      <c r="H112" s="408"/>
      <c r="I112" s="408"/>
      <c r="J112" s="408"/>
      <c r="K112" s="407"/>
      <c r="L112" s="407"/>
      <c r="M112" s="407"/>
      <c r="N112" s="408"/>
      <c r="O112" s="408"/>
      <c r="P112" s="408"/>
      <c r="Q112" s="408"/>
      <c r="R112" s="408"/>
      <c r="S112" s="407"/>
      <c r="T112" s="407"/>
      <c r="U112" s="407"/>
      <c r="V112" s="407"/>
      <c r="W112" s="407"/>
      <c r="X112" s="407"/>
      <c r="Y112" s="407"/>
      <c r="Z112" s="407"/>
      <c r="AA112" s="407"/>
      <c r="AB112" s="407"/>
      <c r="AC112" s="407"/>
      <c r="AD112" s="407"/>
      <c r="AE112" s="407"/>
      <c r="AF112" s="407"/>
      <c r="AG112" s="407"/>
      <c r="AH112" s="407"/>
      <c r="AI112" s="407"/>
      <c r="AJ112" s="407"/>
      <c r="AK112" s="407"/>
      <c r="AL112" s="407"/>
      <c r="AM112" s="407"/>
      <c r="AN112" s="407"/>
      <c r="AO112" s="407"/>
      <c r="AP112" s="407"/>
      <c r="AQ112" s="407"/>
      <c r="AR112" s="407"/>
      <c r="AS112" s="407"/>
      <c r="AT112" s="407"/>
      <c r="AU112" s="407"/>
      <c r="AV112" s="410"/>
      <c r="AW112" s="407"/>
      <c r="AX112" s="394"/>
      <c r="AZ112" s="394"/>
      <c r="BA112" s="394"/>
      <c r="BB112" s="394"/>
      <c r="BC112" s="394"/>
      <c r="BD112" s="394"/>
      <c r="BE112" s="394"/>
      <c r="BF112" s="394"/>
      <c r="BG112" s="394"/>
      <c r="BH112" s="394"/>
      <c r="BI112" s="394"/>
      <c r="BJ112" s="394"/>
      <c r="BK112" s="394"/>
      <c r="BL112" s="394"/>
      <c r="BM112" s="394"/>
      <c r="BN112" s="394"/>
      <c r="BO112" s="394"/>
      <c r="BP112" s="394"/>
      <c r="BQ112" s="394"/>
      <c r="BR112" s="394"/>
      <c r="BS112" s="394"/>
    </row>
    <row r="113" spans="1:71" ht="45" customHeight="1" x14ac:dyDescent="0.25">
      <c r="A113" s="407"/>
      <c r="B113" s="407"/>
      <c r="C113" s="407"/>
      <c r="D113" s="408"/>
      <c r="E113" s="408"/>
      <c r="F113" s="408"/>
      <c r="G113" s="408"/>
      <c r="H113" s="408"/>
      <c r="I113" s="408"/>
      <c r="J113" s="408"/>
      <c r="K113" s="407"/>
      <c r="L113" s="407"/>
      <c r="M113" s="407"/>
      <c r="N113" s="408"/>
      <c r="O113" s="408"/>
      <c r="P113" s="408"/>
      <c r="Q113" s="408"/>
      <c r="R113" s="408"/>
      <c r="S113" s="407"/>
      <c r="T113" s="407"/>
      <c r="U113" s="407"/>
      <c r="V113" s="407"/>
      <c r="W113" s="407"/>
      <c r="X113" s="407"/>
      <c r="Y113" s="407"/>
      <c r="Z113" s="407"/>
      <c r="AA113" s="407"/>
      <c r="AB113" s="407"/>
      <c r="AC113" s="407"/>
      <c r="AD113" s="407"/>
      <c r="AE113" s="407"/>
      <c r="AF113" s="407"/>
      <c r="AG113" s="407"/>
      <c r="AH113" s="407"/>
      <c r="AI113" s="407"/>
      <c r="AJ113" s="407"/>
      <c r="AK113" s="407"/>
      <c r="AL113" s="407"/>
      <c r="AM113" s="407"/>
      <c r="AN113" s="407"/>
      <c r="AO113" s="407"/>
      <c r="AP113" s="407"/>
      <c r="AQ113" s="407"/>
      <c r="AR113" s="407"/>
      <c r="AS113" s="407"/>
      <c r="AT113" s="407"/>
      <c r="AU113" s="407"/>
      <c r="AV113" s="410"/>
      <c r="AW113" s="407"/>
      <c r="AX113" s="394"/>
      <c r="AZ113" s="394"/>
      <c r="BA113" s="394"/>
      <c r="BB113" s="394"/>
      <c r="BC113" s="394"/>
      <c r="BD113" s="394"/>
      <c r="BE113" s="394"/>
      <c r="BF113" s="394"/>
      <c r="BG113" s="394"/>
      <c r="BH113" s="394"/>
      <c r="BI113" s="394"/>
      <c r="BJ113" s="394"/>
      <c r="BK113" s="394"/>
      <c r="BL113" s="394"/>
      <c r="BM113" s="394"/>
      <c r="BN113" s="394"/>
      <c r="BO113" s="394"/>
      <c r="BP113" s="394"/>
      <c r="BQ113" s="394"/>
      <c r="BR113" s="394"/>
      <c r="BS113" s="394"/>
    </row>
    <row r="114" spans="1:71" ht="45" customHeight="1" x14ac:dyDescent="0.25">
      <c r="A114" s="407"/>
      <c r="B114" s="407"/>
      <c r="C114" s="407"/>
      <c r="D114" s="408"/>
      <c r="E114" s="408"/>
      <c r="F114" s="408"/>
      <c r="G114" s="408"/>
      <c r="H114" s="408"/>
      <c r="I114" s="408"/>
      <c r="J114" s="408"/>
      <c r="K114" s="407"/>
      <c r="L114" s="407"/>
      <c r="M114" s="407"/>
      <c r="N114" s="408"/>
      <c r="O114" s="408"/>
      <c r="P114" s="408"/>
      <c r="Q114" s="408"/>
      <c r="R114" s="408"/>
      <c r="S114" s="407"/>
      <c r="T114" s="407"/>
      <c r="U114" s="407"/>
      <c r="V114" s="407"/>
      <c r="W114" s="407"/>
      <c r="X114" s="407"/>
      <c r="Y114" s="407"/>
      <c r="Z114" s="407"/>
      <c r="AA114" s="407"/>
      <c r="AB114" s="407"/>
      <c r="AC114" s="407"/>
      <c r="AD114" s="407"/>
      <c r="AE114" s="407"/>
      <c r="AF114" s="407"/>
      <c r="AG114" s="407"/>
      <c r="AH114" s="407"/>
      <c r="AI114" s="407"/>
      <c r="AJ114" s="407"/>
      <c r="AK114" s="407"/>
      <c r="AL114" s="407"/>
      <c r="AM114" s="407"/>
      <c r="AN114" s="407"/>
      <c r="AO114" s="407"/>
      <c r="AP114" s="407"/>
      <c r="AQ114" s="407"/>
      <c r="AR114" s="407"/>
      <c r="AS114" s="407"/>
      <c r="AT114" s="407"/>
      <c r="AU114" s="407"/>
      <c r="AV114" s="410"/>
      <c r="AW114" s="407"/>
      <c r="AX114" s="394"/>
      <c r="AZ114" s="394"/>
      <c r="BA114" s="394"/>
      <c r="BB114" s="394"/>
      <c r="BC114" s="394"/>
      <c r="BD114" s="394"/>
      <c r="BE114" s="394"/>
      <c r="BF114" s="394"/>
      <c r="BG114" s="394"/>
      <c r="BH114" s="394"/>
      <c r="BI114" s="394"/>
      <c r="BJ114" s="394"/>
      <c r="BK114" s="394"/>
      <c r="BL114" s="394"/>
      <c r="BM114" s="394"/>
      <c r="BN114" s="394"/>
      <c r="BO114" s="394"/>
      <c r="BP114" s="394"/>
      <c r="BQ114" s="394"/>
      <c r="BR114" s="394"/>
      <c r="BS114" s="394"/>
    </row>
    <row r="115" spans="1:71" ht="45" customHeight="1" x14ac:dyDescent="0.25">
      <c r="A115" s="407"/>
      <c r="B115" s="407"/>
      <c r="C115" s="407"/>
      <c r="D115" s="408"/>
      <c r="E115" s="408"/>
      <c r="F115" s="408"/>
      <c r="G115" s="408"/>
      <c r="H115" s="408"/>
      <c r="I115" s="408"/>
      <c r="J115" s="408"/>
      <c r="K115" s="407"/>
      <c r="L115" s="407"/>
      <c r="M115" s="407"/>
      <c r="N115" s="408"/>
      <c r="O115" s="408"/>
      <c r="P115" s="408"/>
      <c r="Q115" s="408"/>
      <c r="R115" s="408"/>
      <c r="S115" s="407"/>
      <c r="T115" s="407"/>
      <c r="U115" s="407"/>
      <c r="V115" s="407"/>
      <c r="W115" s="407"/>
      <c r="X115" s="407"/>
      <c r="Y115" s="407"/>
      <c r="Z115" s="407"/>
      <c r="AA115" s="407"/>
      <c r="AB115" s="407"/>
      <c r="AC115" s="407"/>
      <c r="AD115" s="407"/>
      <c r="AE115" s="407"/>
      <c r="AF115" s="407"/>
      <c r="AG115" s="407"/>
      <c r="AH115" s="407"/>
      <c r="AI115" s="407"/>
      <c r="AJ115" s="407"/>
      <c r="AK115" s="407"/>
      <c r="AL115" s="407"/>
      <c r="AM115" s="407"/>
      <c r="AN115" s="407"/>
      <c r="AO115" s="407"/>
      <c r="AP115" s="407"/>
      <c r="AQ115" s="407"/>
      <c r="AR115" s="407"/>
      <c r="AS115" s="407"/>
      <c r="AT115" s="407"/>
      <c r="AU115" s="407"/>
      <c r="AV115" s="410"/>
      <c r="AW115" s="407"/>
      <c r="AX115" s="394"/>
      <c r="AZ115" s="394"/>
      <c r="BA115" s="394"/>
      <c r="BB115" s="394"/>
      <c r="BC115" s="394"/>
      <c r="BD115" s="394"/>
      <c r="BE115" s="394"/>
      <c r="BF115" s="394"/>
      <c r="BG115" s="394"/>
      <c r="BH115" s="394"/>
      <c r="BI115" s="394"/>
      <c r="BJ115" s="394"/>
      <c r="BK115" s="394"/>
      <c r="BL115" s="394"/>
      <c r="BM115" s="394"/>
      <c r="BN115" s="394"/>
      <c r="BO115" s="394"/>
      <c r="BP115" s="394"/>
      <c r="BQ115" s="394"/>
      <c r="BR115" s="394"/>
      <c r="BS115" s="394"/>
    </row>
    <row r="116" spans="1:71" ht="45" customHeight="1" x14ac:dyDescent="0.25">
      <c r="A116" s="407"/>
      <c r="B116" s="407"/>
      <c r="C116" s="407"/>
      <c r="D116" s="408"/>
      <c r="E116" s="408"/>
      <c r="F116" s="408"/>
      <c r="G116" s="408"/>
      <c r="H116" s="408"/>
      <c r="I116" s="408"/>
      <c r="J116" s="408"/>
      <c r="K116" s="407"/>
      <c r="L116" s="407"/>
      <c r="M116" s="407"/>
      <c r="N116" s="408"/>
      <c r="O116" s="408"/>
      <c r="P116" s="408"/>
      <c r="Q116" s="408"/>
      <c r="R116" s="408"/>
      <c r="S116" s="407"/>
      <c r="T116" s="407"/>
      <c r="U116" s="407"/>
      <c r="V116" s="407"/>
      <c r="W116" s="407"/>
      <c r="X116" s="407"/>
      <c r="Y116" s="407"/>
      <c r="Z116" s="407"/>
      <c r="AA116" s="407"/>
      <c r="AB116" s="407"/>
      <c r="AC116" s="407"/>
      <c r="AD116" s="407"/>
      <c r="AE116" s="407"/>
      <c r="AF116" s="407"/>
      <c r="AG116" s="407"/>
      <c r="AH116" s="407"/>
      <c r="AI116" s="407"/>
      <c r="AJ116" s="407"/>
      <c r="AK116" s="407"/>
      <c r="AL116" s="407"/>
      <c r="AM116" s="407"/>
      <c r="AN116" s="407"/>
      <c r="AO116" s="407"/>
      <c r="AP116" s="407"/>
      <c r="AQ116" s="407"/>
      <c r="AR116" s="407"/>
      <c r="AS116" s="407"/>
      <c r="AT116" s="407"/>
      <c r="AU116" s="407"/>
      <c r="AV116" s="410"/>
      <c r="AW116" s="407"/>
      <c r="AX116" s="394"/>
      <c r="AZ116" s="394"/>
      <c r="BA116" s="394"/>
      <c r="BB116" s="394"/>
      <c r="BC116" s="394"/>
      <c r="BD116" s="394"/>
      <c r="BE116" s="394"/>
      <c r="BF116" s="394"/>
      <c r="BG116" s="394"/>
      <c r="BH116" s="394"/>
      <c r="BI116" s="394"/>
      <c r="BJ116" s="394"/>
      <c r="BK116" s="394"/>
      <c r="BL116" s="394"/>
      <c r="BM116" s="394"/>
      <c r="BN116" s="394"/>
      <c r="BO116" s="394"/>
      <c r="BP116" s="394"/>
      <c r="BQ116" s="394"/>
      <c r="BR116" s="394"/>
      <c r="BS116" s="394"/>
    </row>
    <row r="117" spans="1:71" ht="45" customHeight="1" x14ac:dyDescent="0.25">
      <c r="A117" s="407"/>
      <c r="B117" s="407"/>
      <c r="C117" s="407"/>
      <c r="D117" s="408"/>
      <c r="E117" s="408"/>
      <c r="F117" s="408"/>
      <c r="G117" s="408"/>
      <c r="H117" s="408"/>
      <c r="I117" s="408"/>
      <c r="J117" s="408"/>
      <c r="K117" s="407"/>
      <c r="L117" s="407"/>
      <c r="M117" s="407"/>
      <c r="N117" s="408"/>
      <c r="O117" s="408"/>
      <c r="P117" s="408"/>
      <c r="Q117" s="408"/>
      <c r="R117" s="408"/>
      <c r="S117" s="407"/>
      <c r="T117" s="407"/>
      <c r="U117" s="407"/>
      <c r="V117" s="407"/>
      <c r="W117" s="407"/>
      <c r="X117" s="407"/>
      <c r="Y117" s="407"/>
      <c r="Z117" s="407"/>
      <c r="AA117" s="407"/>
      <c r="AB117" s="407"/>
      <c r="AC117" s="407"/>
      <c r="AD117" s="407"/>
      <c r="AE117" s="407"/>
      <c r="AF117" s="407"/>
      <c r="AG117" s="407"/>
      <c r="AH117" s="407"/>
      <c r="AI117" s="407"/>
      <c r="AJ117" s="407"/>
      <c r="AK117" s="407"/>
      <c r="AL117" s="407"/>
      <c r="AM117" s="407"/>
      <c r="AN117" s="407"/>
      <c r="AO117" s="407"/>
      <c r="AP117" s="407"/>
      <c r="AQ117" s="407"/>
      <c r="AR117" s="407"/>
      <c r="AS117" s="407"/>
      <c r="AT117" s="407"/>
      <c r="AU117" s="407"/>
      <c r="AV117" s="410"/>
      <c r="AW117" s="407"/>
      <c r="AX117" s="394"/>
      <c r="AZ117" s="394"/>
      <c r="BA117" s="394"/>
      <c r="BB117" s="394"/>
      <c r="BC117" s="394"/>
      <c r="BD117" s="394"/>
      <c r="BE117" s="394"/>
      <c r="BF117" s="394"/>
      <c r="BG117" s="394"/>
      <c r="BH117" s="394"/>
      <c r="BI117" s="394"/>
      <c r="BJ117" s="394"/>
      <c r="BK117" s="394"/>
      <c r="BL117" s="394"/>
      <c r="BM117" s="394"/>
      <c r="BN117" s="394"/>
      <c r="BO117" s="394"/>
      <c r="BP117" s="394"/>
      <c r="BQ117" s="394"/>
      <c r="BR117" s="394"/>
      <c r="BS117" s="394"/>
    </row>
    <row r="118" spans="1:71" ht="45" customHeight="1" x14ac:dyDescent="0.25">
      <c r="A118" s="407"/>
      <c r="B118" s="407"/>
      <c r="C118" s="407"/>
      <c r="D118" s="408"/>
      <c r="E118" s="408"/>
      <c r="F118" s="408"/>
      <c r="G118" s="408"/>
      <c r="H118" s="408"/>
      <c r="I118" s="408"/>
      <c r="J118" s="408"/>
      <c r="K118" s="407"/>
      <c r="L118" s="407"/>
      <c r="M118" s="407"/>
      <c r="N118" s="408"/>
      <c r="O118" s="408"/>
      <c r="P118" s="408"/>
      <c r="Q118" s="408"/>
      <c r="R118" s="408"/>
      <c r="S118" s="407"/>
      <c r="T118" s="407"/>
      <c r="U118" s="407"/>
      <c r="V118" s="407"/>
      <c r="W118" s="407"/>
      <c r="X118" s="407"/>
      <c r="Y118" s="407"/>
      <c r="Z118" s="407"/>
      <c r="AA118" s="407"/>
      <c r="AB118" s="407"/>
      <c r="AC118" s="407"/>
      <c r="AD118" s="407"/>
      <c r="AE118" s="407"/>
      <c r="AF118" s="407"/>
      <c r="AG118" s="407"/>
      <c r="AH118" s="407"/>
      <c r="AI118" s="407"/>
      <c r="AJ118" s="407"/>
      <c r="AK118" s="407"/>
      <c r="AL118" s="407"/>
      <c r="AM118" s="407"/>
      <c r="AN118" s="407"/>
      <c r="AO118" s="407"/>
      <c r="AP118" s="407"/>
      <c r="AQ118" s="407"/>
      <c r="AR118" s="407"/>
      <c r="AS118" s="407"/>
      <c r="AT118" s="407"/>
      <c r="AU118" s="407"/>
      <c r="AV118" s="410"/>
      <c r="AW118" s="407"/>
      <c r="AX118" s="394"/>
      <c r="AZ118" s="394"/>
      <c r="BA118" s="394"/>
      <c r="BB118" s="394"/>
      <c r="BC118" s="394"/>
      <c r="BD118" s="394"/>
      <c r="BE118" s="394"/>
      <c r="BF118" s="394"/>
      <c r="BG118" s="394"/>
      <c r="BH118" s="394"/>
      <c r="BI118" s="394"/>
      <c r="BJ118" s="394"/>
      <c r="BK118" s="394"/>
      <c r="BL118" s="394"/>
      <c r="BM118" s="394"/>
      <c r="BN118" s="394"/>
      <c r="BO118" s="394"/>
      <c r="BP118" s="394"/>
      <c r="BQ118" s="394"/>
      <c r="BR118" s="394"/>
      <c r="BS118" s="394"/>
    </row>
    <row r="119" spans="1:71" ht="45" customHeight="1" x14ac:dyDescent="0.25">
      <c r="A119" s="407"/>
      <c r="B119" s="407"/>
      <c r="C119" s="407"/>
      <c r="D119" s="408"/>
      <c r="E119" s="408"/>
      <c r="F119" s="408"/>
      <c r="G119" s="408"/>
      <c r="H119" s="408"/>
      <c r="I119" s="408"/>
      <c r="J119" s="408"/>
      <c r="K119" s="407"/>
      <c r="L119" s="407"/>
      <c r="M119" s="407"/>
      <c r="N119" s="408"/>
      <c r="O119" s="408"/>
      <c r="P119" s="408"/>
      <c r="Q119" s="408"/>
      <c r="R119" s="408"/>
      <c r="S119" s="407"/>
      <c r="T119" s="407"/>
      <c r="U119" s="407"/>
      <c r="V119" s="407"/>
      <c r="W119" s="407"/>
      <c r="X119" s="407"/>
      <c r="Y119" s="407"/>
      <c r="Z119" s="407"/>
      <c r="AA119" s="407"/>
      <c r="AB119" s="407"/>
      <c r="AC119" s="407"/>
      <c r="AD119" s="407"/>
      <c r="AE119" s="407"/>
      <c r="AF119" s="407"/>
      <c r="AG119" s="407"/>
      <c r="AH119" s="407"/>
      <c r="AI119" s="407"/>
      <c r="AJ119" s="407"/>
      <c r="AK119" s="407"/>
      <c r="AL119" s="407"/>
      <c r="AM119" s="407"/>
      <c r="AN119" s="407"/>
      <c r="AO119" s="407"/>
      <c r="AP119" s="407"/>
      <c r="AQ119" s="407"/>
      <c r="AR119" s="407"/>
      <c r="AS119" s="407"/>
      <c r="AT119" s="407"/>
      <c r="AU119" s="407"/>
      <c r="AV119" s="410"/>
      <c r="AW119" s="407"/>
      <c r="AX119" s="394"/>
      <c r="AZ119" s="394"/>
      <c r="BA119" s="394"/>
      <c r="BB119" s="394"/>
      <c r="BC119" s="394"/>
      <c r="BD119" s="394"/>
      <c r="BE119" s="394"/>
      <c r="BF119" s="394"/>
      <c r="BG119" s="394"/>
      <c r="BH119" s="394"/>
      <c r="BI119" s="394"/>
      <c r="BJ119" s="394"/>
      <c r="BK119" s="394"/>
      <c r="BL119" s="394"/>
      <c r="BM119" s="394"/>
      <c r="BN119" s="394"/>
      <c r="BO119" s="394"/>
      <c r="BP119" s="394"/>
      <c r="BQ119" s="394"/>
      <c r="BR119" s="394"/>
      <c r="BS119" s="394"/>
    </row>
    <row r="120" spans="1:71" ht="45" customHeight="1" x14ac:dyDescent="0.25">
      <c r="A120" s="407"/>
      <c r="B120" s="407"/>
      <c r="C120" s="407"/>
      <c r="D120" s="408"/>
      <c r="E120" s="408"/>
      <c r="F120" s="408"/>
      <c r="G120" s="408"/>
      <c r="H120" s="408"/>
      <c r="I120" s="408"/>
      <c r="J120" s="408"/>
      <c r="K120" s="407"/>
      <c r="L120" s="407"/>
      <c r="M120" s="407"/>
      <c r="N120" s="408"/>
      <c r="O120" s="408"/>
      <c r="P120" s="408"/>
      <c r="Q120" s="408"/>
      <c r="R120" s="408"/>
      <c r="S120" s="407"/>
      <c r="T120" s="407"/>
      <c r="U120" s="407"/>
      <c r="V120" s="407"/>
      <c r="W120" s="407"/>
      <c r="X120" s="407"/>
      <c r="Y120" s="407"/>
      <c r="Z120" s="407"/>
      <c r="AA120" s="407"/>
      <c r="AB120" s="407"/>
      <c r="AC120" s="407"/>
      <c r="AD120" s="407"/>
      <c r="AE120" s="407"/>
      <c r="AF120" s="407"/>
      <c r="AG120" s="407"/>
      <c r="AH120" s="407"/>
      <c r="AI120" s="407"/>
      <c r="AJ120" s="407"/>
      <c r="AK120" s="407"/>
      <c r="AL120" s="407"/>
      <c r="AM120" s="407"/>
      <c r="AN120" s="407"/>
      <c r="AO120" s="407"/>
      <c r="AP120" s="407"/>
      <c r="AQ120" s="407"/>
      <c r="AR120" s="407"/>
      <c r="AS120" s="407"/>
      <c r="AT120" s="407"/>
      <c r="AU120" s="407"/>
      <c r="AV120" s="410"/>
      <c r="AW120" s="407"/>
      <c r="AX120" s="394"/>
      <c r="AZ120" s="394"/>
      <c r="BA120" s="394"/>
      <c r="BB120" s="394"/>
      <c r="BC120" s="394"/>
      <c r="BD120" s="394"/>
      <c r="BE120" s="394"/>
      <c r="BF120" s="394"/>
      <c r="BG120" s="394"/>
      <c r="BH120" s="394"/>
      <c r="BI120" s="394"/>
      <c r="BJ120" s="394"/>
      <c r="BK120" s="394"/>
      <c r="BL120" s="394"/>
      <c r="BM120" s="394"/>
      <c r="BN120" s="394"/>
      <c r="BO120" s="394"/>
      <c r="BP120" s="394"/>
      <c r="BQ120" s="394"/>
      <c r="BR120" s="394"/>
      <c r="BS120" s="394"/>
    </row>
    <row r="121" spans="1:71" ht="45" customHeight="1" x14ac:dyDescent="0.25">
      <c r="A121" s="407"/>
      <c r="B121" s="407"/>
      <c r="C121" s="407"/>
      <c r="D121" s="408"/>
      <c r="E121" s="408"/>
      <c r="F121" s="408"/>
      <c r="G121" s="408"/>
      <c r="H121" s="408"/>
      <c r="I121" s="408"/>
      <c r="J121" s="408"/>
      <c r="K121" s="407"/>
      <c r="L121" s="407"/>
      <c r="M121" s="407"/>
      <c r="N121" s="408"/>
      <c r="O121" s="408"/>
      <c r="P121" s="408"/>
      <c r="Q121" s="408"/>
      <c r="R121" s="408"/>
      <c r="S121" s="407"/>
      <c r="T121" s="407"/>
      <c r="U121" s="407"/>
      <c r="V121" s="407"/>
      <c r="W121" s="407"/>
      <c r="X121" s="407"/>
      <c r="Y121" s="407"/>
      <c r="Z121" s="407"/>
      <c r="AA121" s="407"/>
      <c r="AB121" s="407"/>
      <c r="AC121" s="407"/>
      <c r="AD121" s="407"/>
      <c r="AE121" s="407"/>
      <c r="AF121" s="407"/>
      <c r="AG121" s="407"/>
      <c r="AH121" s="407"/>
      <c r="AI121" s="407"/>
      <c r="AJ121" s="407"/>
      <c r="AK121" s="407"/>
      <c r="AL121" s="407"/>
      <c r="AM121" s="407"/>
      <c r="AN121" s="407"/>
      <c r="AO121" s="407"/>
      <c r="AP121" s="407"/>
      <c r="AQ121" s="407"/>
      <c r="AR121" s="407"/>
      <c r="AS121" s="407"/>
      <c r="AT121" s="407"/>
      <c r="AU121" s="407"/>
      <c r="AV121" s="410"/>
      <c r="AW121" s="407"/>
      <c r="AX121" s="394"/>
      <c r="AZ121" s="394"/>
      <c r="BA121" s="394"/>
      <c r="BB121" s="394"/>
      <c r="BC121" s="394"/>
      <c r="BD121" s="394"/>
      <c r="BE121" s="394"/>
      <c r="BF121" s="394"/>
      <c r="BG121" s="394"/>
      <c r="BH121" s="394"/>
      <c r="BI121" s="394"/>
      <c r="BJ121" s="394"/>
      <c r="BK121" s="394"/>
      <c r="BL121" s="394"/>
      <c r="BM121" s="394"/>
      <c r="BN121" s="394"/>
      <c r="BO121" s="394"/>
      <c r="BP121" s="394"/>
      <c r="BQ121" s="394"/>
      <c r="BR121" s="394"/>
      <c r="BS121" s="394"/>
    </row>
    <row r="122" spans="1:71" ht="45" customHeight="1" x14ac:dyDescent="0.25">
      <c r="A122" s="407"/>
      <c r="B122" s="407"/>
      <c r="C122" s="407"/>
      <c r="D122" s="408"/>
      <c r="E122" s="408"/>
      <c r="F122" s="408"/>
      <c r="G122" s="408"/>
      <c r="H122" s="408"/>
      <c r="I122" s="408"/>
      <c r="J122" s="408"/>
      <c r="K122" s="407"/>
      <c r="L122" s="407"/>
      <c r="M122" s="407"/>
      <c r="N122" s="408"/>
      <c r="O122" s="408"/>
      <c r="P122" s="408"/>
      <c r="Q122" s="408"/>
      <c r="R122" s="408"/>
      <c r="S122" s="407"/>
      <c r="T122" s="407"/>
      <c r="U122" s="407"/>
      <c r="V122" s="407"/>
      <c r="W122" s="407"/>
      <c r="X122" s="407"/>
      <c r="Y122" s="407"/>
      <c r="Z122" s="407"/>
      <c r="AA122" s="407"/>
      <c r="AB122" s="407"/>
      <c r="AC122" s="407"/>
      <c r="AD122" s="407"/>
      <c r="AE122" s="407"/>
      <c r="AF122" s="407"/>
      <c r="AG122" s="407"/>
      <c r="AH122" s="407"/>
      <c r="AI122" s="407"/>
      <c r="AJ122" s="407"/>
      <c r="AK122" s="407"/>
      <c r="AL122" s="407"/>
      <c r="AM122" s="407"/>
      <c r="AN122" s="407"/>
      <c r="AO122" s="407"/>
      <c r="AP122" s="407"/>
      <c r="AQ122" s="407"/>
      <c r="AR122" s="407"/>
      <c r="AS122" s="407"/>
      <c r="AT122" s="407"/>
      <c r="AU122" s="407"/>
      <c r="AV122" s="410"/>
      <c r="AW122" s="407"/>
      <c r="AX122" s="394"/>
      <c r="AZ122" s="394"/>
      <c r="BA122" s="394"/>
      <c r="BB122" s="394"/>
      <c r="BC122" s="394"/>
      <c r="BD122" s="394"/>
      <c r="BE122" s="394"/>
      <c r="BF122" s="394"/>
      <c r="BG122" s="394"/>
      <c r="BH122" s="394"/>
      <c r="BI122" s="394"/>
      <c r="BJ122" s="394"/>
      <c r="BK122" s="394"/>
      <c r="BL122" s="394"/>
      <c r="BM122" s="394"/>
      <c r="BN122" s="394"/>
      <c r="BO122" s="394"/>
      <c r="BP122" s="394"/>
      <c r="BQ122" s="394"/>
      <c r="BR122" s="394"/>
      <c r="BS122" s="394"/>
    </row>
    <row r="123" spans="1:71" ht="45" customHeight="1" x14ac:dyDescent="0.25">
      <c r="A123" s="407"/>
      <c r="B123" s="407"/>
      <c r="C123" s="407"/>
      <c r="D123" s="408"/>
      <c r="E123" s="408"/>
      <c r="F123" s="408"/>
      <c r="G123" s="408"/>
      <c r="H123" s="408"/>
      <c r="I123" s="408"/>
      <c r="J123" s="408"/>
      <c r="K123" s="407"/>
      <c r="L123" s="407"/>
      <c r="M123" s="407"/>
      <c r="N123" s="408"/>
      <c r="O123" s="408"/>
      <c r="P123" s="408"/>
      <c r="Q123" s="408"/>
      <c r="R123" s="408"/>
      <c r="S123" s="407"/>
      <c r="T123" s="407"/>
      <c r="U123" s="407"/>
      <c r="V123" s="407"/>
      <c r="W123" s="407"/>
      <c r="X123" s="407"/>
      <c r="Y123" s="407"/>
      <c r="Z123" s="407"/>
      <c r="AA123" s="407"/>
      <c r="AB123" s="407"/>
      <c r="AC123" s="407"/>
      <c r="AD123" s="407"/>
      <c r="AE123" s="407"/>
      <c r="AF123" s="407"/>
      <c r="AG123" s="407"/>
      <c r="AH123" s="407"/>
      <c r="AI123" s="407"/>
      <c r="AJ123" s="407"/>
      <c r="AK123" s="407"/>
      <c r="AL123" s="407"/>
      <c r="AM123" s="407"/>
      <c r="AN123" s="407"/>
      <c r="AO123" s="407"/>
      <c r="AP123" s="407"/>
      <c r="AQ123" s="407"/>
      <c r="AR123" s="407"/>
      <c r="AS123" s="407"/>
      <c r="AT123" s="407"/>
      <c r="AU123" s="407"/>
      <c r="AV123" s="410"/>
      <c r="AW123" s="407"/>
      <c r="AX123" s="394"/>
      <c r="AZ123" s="394"/>
      <c r="BA123" s="394"/>
      <c r="BB123" s="394"/>
      <c r="BC123" s="394"/>
      <c r="BD123" s="394"/>
      <c r="BE123" s="394"/>
      <c r="BF123" s="394"/>
      <c r="BG123" s="394"/>
      <c r="BH123" s="394"/>
      <c r="BI123" s="394"/>
      <c r="BJ123" s="394"/>
      <c r="BK123" s="394"/>
      <c r="BL123" s="394"/>
      <c r="BM123" s="394"/>
      <c r="BN123" s="394"/>
      <c r="BO123" s="394"/>
      <c r="BP123" s="394"/>
      <c r="BQ123" s="394"/>
      <c r="BR123" s="394"/>
      <c r="BS123" s="394"/>
    </row>
    <row r="124" spans="1:71" ht="45" customHeight="1" x14ac:dyDescent="0.25">
      <c r="A124" s="407"/>
      <c r="B124" s="407"/>
      <c r="C124" s="407"/>
      <c r="D124" s="408"/>
      <c r="E124" s="408"/>
      <c r="F124" s="408"/>
      <c r="G124" s="408"/>
      <c r="H124" s="408"/>
      <c r="I124" s="408"/>
      <c r="J124" s="408"/>
      <c r="K124" s="407"/>
      <c r="L124" s="407"/>
      <c r="M124" s="407"/>
      <c r="N124" s="408"/>
      <c r="O124" s="408"/>
      <c r="P124" s="408"/>
      <c r="Q124" s="408"/>
      <c r="R124" s="408"/>
      <c r="S124" s="407"/>
      <c r="T124" s="407"/>
      <c r="U124" s="407"/>
      <c r="V124" s="407"/>
      <c r="W124" s="407"/>
      <c r="X124" s="407"/>
      <c r="Y124" s="407"/>
      <c r="Z124" s="407"/>
      <c r="AA124" s="407"/>
      <c r="AB124" s="407"/>
      <c r="AC124" s="407"/>
      <c r="AD124" s="407"/>
      <c r="AE124" s="407"/>
      <c r="AF124" s="407"/>
      <c r="AG124" s="407"/>
      <c r="AH124" s="407"/>
      <c r="AI124" s="407"/>
      <c r="AJ124" s="407"/>
      <c r="AK124" s="407"/>
      <c r="AL124" s="407"/>
      <c r="AM124" s="407"/>
      <c r="AN124" s="407"/>
      <c r="AO124" s="407"/>
      <c r="AP124" s="407"/>
      <c r="AQ124" s="407"/>
      <c r="AR124" s="407"/>
      <c r="AS124" s="407"/>
      <c r="AT124" s="407"/>
      <c r="AU124" s="407"/>
      <c r="AV124" s="410"/>
      <c r="AW124" s="407"/>
      <c r="AX124" s="394"/>
      <c r="AZ124" s="394"/>
      <c r="BA124" s="394"/>
      <c r="BB124" s="394"/>
      <c r="BC124" s="394"/>
      <c r="BD124" s="394"/>
      <c r="BE124" s="394"/>
      <c r="BF124" s="394"/>
      <c r="BG124" s="394"/>
      <c r="BH124" s="394"/>
      <c r="BI124" s="394"/>
      <c r="BJ124" s="394"/>
      <c r="BK124" s="394"/>
      <c r="BL124" s="394"/>
      <c r="BM124" s="394"/>
      <c r="BN124" s="394"/>
      <c r="BO124" s="394"/>
      <c r="BP124" s="394"/>
      <c r="BQ124" s="394"/>
      <c r="BR124" s="394"/>
      <c r="BS124" s="394"/>
    </row>
    <row r="125" spans="1:71" ht="45" customHeight="1" x14ac:dyDescent="0.25">
      <c r="A125" s="407"/>
      <c r="B125" s="407"/>
      <c r="C125" s="407"/>
      <c r="D125" s="408"/>
      <c r="E125" s="408"/>
      <c r="F125" s="408"/>
      <c r="G125" s="408"/>
      <c r="H125" s="408"/>
      <c r="I125" s="408"/>
      <c r="J125" s="408"/>
      <c r="K125" s="407"/>
      <c r="L125" s="407"/>
      <c r="M125" s="407"/>
      <c r="N125" s="408"/>
      <c r="O125" s="408"/>
      <c r="P125" s="408"/>
      <c r="Q125" s="408"/>
      <c r="R125" s="408"/>
      <c r="S125" s="407"/>
      <c r="T125" s="407"/>
      <c r="U125" s="407"/>
      <c r="V125" s="407"/>
      <c r="W125" s="407"/>
      <c r="X125" s="407"/>
      <c r="Y125" s="407"/>
      <c r="Z125" s="407"/>
      <c r="AA125" s="407"/>
      <c r="AB125" s="407"/>
      <c r="AC125" s="407"/>
      <c r="AD125" s="407"/>
      <c r="AE125" s="407"/>
      <c r="AF125" s="407"/>
      <c r="AG125" s="407"/>
      <c r="AH125" s="407"/>
      <c r="AI125" s="407"/>
      <c r="AJ125" s="407"/>
      <c r="AK125" s="407"/>
      <c r="AL125" s="407"/>
      <c r="AM125" s="407"/>
      <c r="AN125" s="407"/>
      <c r="AO125" s="407"/>
      <c r="AP125" s="407"/>
      <c r="AQ125" s="407"/>
      <c r="AR125" s="407"/>
      <c r="AS125" s="407"/>
      <c r="AT125" s="407"/>
      <c r="AU125" s="407"/>
      <c r="AV125" s="410"/>
      <c r="AW125" s="407"/>
      <c r="AX125" s="394"/>
      <c r="AZ125" s="394"/>
      <c r="BA125" s="394"/>
      <c r="BB125" s="394"/>
      <c r="BC125" s="394"/>
      <c r="BD125" s="394"/>
      <c r="BE125" s="394"/>
      <c r="BF125" s="394"/>
      <c r="BG125" s="394"/>
      <c r="BH125" s="394"/>
      <c r="BI125" s="394"/>
      <c r="BJ125" s="394"/>
      <c r="BK125" s="394"/>
      <c r="BL125" s="394"/>
      <c r="BM125" s="394"/>
      <c r="BN125" s="394"/>
      <c r="BO125" s="394"/>
      <c r="BP125" s="394"/>
      <c r="BQ125" s="394"/>
      <c r="BR125" s="394"/>
      <c r="BS125" s="394"/>
    </row>
    <row r="126" spans="1:71" ht="45" customHeight="1" x14ac:dyDescent="0.25">
      <c r="A126" s="407"/>
      <c r="B126" s="407"/>
      <c r="C126" s="407"/>
      <c r="D126" s="408"/>
      <c r="E126" s="408"/>
      <c r="F126" s="408"/>
      <c r="G126" s="408"/>
      <c r="H126" s="408"/>
      <c r="I126" s="408"/>
      <c r="J126" s="408"/>
      <c r="K126" s="407"/>
      <c r="L126" s="407"/>
      <c r="M126" s="407"/>
      <c r="N126" s="408"/>
      <c r="O126" s="408"/>
      <c r="P126" s="408"/>
      <c r="Q126" s="408"/>
      <c r="R126" s="408"/>
      <c r="S126" s="407"/>
      <c r="T126" s="407"/>
      <c r="U126" s="407"/>
      <c r="V126" s="407"/>
      <c r="W126" s="407"/>
      <c r="X126" s="407"/>
      <c r="Y126" s="407"/>
      <c r="Z126" s="407"/>
      <c r="AA126" s="407"/>
      <c r="AB126" s="407"/>
      <c r="AC126" s="407"/>
      <c r="AD126" s="407"/>
      <c r="AE126" s="407"/>
      <c r="AF126" s="407"/>
      <c r="AG126" s="407"/>
      <c r="AH126" s="407"/>
      <c r="AI126" s="407"/>
      <c r="AJ126" s="407"/>
      <c r="AK126" s="407"/>
      <c r="AL126" s="407"/>
      <c r="AM126" s="407"/>
      <c r="AN126" s="407"/>
      <c r="AO126" s="407"/>
      <c r="AP126" s="407"/>
      <c r="AQ126" s="407"/>
      <c r="AR126" s="407"/>
      <c r="AS126" s="407"/>
      <c r="AT126" s="407"/>
      <c r="AU126" s="407"/>
      <c r="AV126" s="410"/>
      <c r="AW126" s="407"/>
      <c r="AX126" s="394"/>
      <c r="AZ126" s="394"/>
      <c r="BA126" s="394"/>
      <c r="BB126" s="394"/>
      <c r="BC126" s="394"/>
      <c r="BD126" s="394"/>
      <c r="BE126" s="394"/>
      <c r="BF126" s="394"/>
      <c r="BG126" s="394"/>
      <c r="BH126" s="394"/>
      <c r="BI126" s="394"/>
      <c r="BJ126" s="394"/>
      <c r="BK126" s="394"/>
      <c r="BL126" s="394"/>
      <c r="BM126" s="394"/>
      <c r="BN126" s="394"/>
      <c r="BO126" s="394"/>
      <c r="BP126" s="394"/>
      <c r="BQ126" s="394"/>
      <c r="BR126" s="394"/>
      <c r="BS126" s="394"/>
    </row>
    <row r="127" spans="1:71" ht="45" customHeight="1" x14ac:dyDescent="0.25">
      <c r="A127" s="407"/>
      <c r="B127" s="407"/>
      <c r="C127" s="407"/>
      <c r="D127" s="408"/>
      <c r="E127" s="408"/>
      <c r="F127" s="408"/>
      <c r="G127" s="408"/>
      <c r="H127" s="408"/>
      <c r="I127" s="408"/>
      <c r="J127" s="408"/>
      <c r="K127" s="407"/>
      <c r="L127" s="407"/>
      <c r="M127" s="407"/>
      <c r="N127" s="408"/>
      <c r="O127" s="408"/>
      <c r="P127" s="408"/>
      <c r="Q127" s="408"/>
      <c r="R127" s="408"/>
      <c r="S127" s="407"/>
      <c r="T127" s="407"/>
      <c r="U127" s="407"/>
      <c r="V127" s="407"/>
      <c r="W127" s="407"/>
      <c r="X127" s="407"/>
      <c r="Y127" s="407"/>
      <c r="Z127" s="407"/>
      <c r="AA127" s="407"/>
      <c r="AB127" s="407"/>
      <c r="AC127" s="407"/>
      <c r="AD127" s="407"/>
      <c r="AE127" s="407"/>
      <c r="AF127" s="407"/>
      <c r="AG127" s="407"/>
      <c r="AH127" s="407"/>
      <c r="AI127" s="407"/>
      <c r="AJ127" s="407"/>
      <c r="AK127" s="407"/>
      <c r="AL127" s="407"/>
      <c r="AM127" s="407"/>
      <c r="AN127" s="407"/>
      <c r="AO127" s="407"/>
      <c r="AP127" s="407"/>
      <c r="AQ127" s="407"/>
      <c r="AR127" s="407"/>
      <c r="AS127" s="407"/>
      <c r="AT127" s="407"/>
      <c r="AU127" s="407"/>
      <c r="AV127" s="410"/>
      <c r="AW127" s="407"/>
      <c r="AX127" s="394"/>
      <c r="AZ127" s="394"/>
      <c r="BA127" s="394"/>
      <c r="BB127" s="394"/>
      <c r="BC127" s="394"/>
      <c r="BD127" s="394"/>
      <c r="BE127" s="394"/>
      <c r="BF127" s="394"/>
      <c r="BG127" s="394"/>
      <c r="BH127" s="394"/>
      <c r="BI127" s="394"/>
      <c r="BJ127" s="394"/>
      <c r="BK127" s="394"/>
      <c r="BL127" s="394"/>
      <c r="BM127" s="394"/>
      <c r="BN127" s="394"/>
      <c r="BO127" s="394"/>
      <c r="BP127" s="394"/>
      <c r="BQ127" s="394"/>
      <c r="BR127" s="394"/>
      <c r="BS127" s="394"/>
    </row>
    <row r="128" spans="1:71" ht="45" customHeight="1" x14ac:dyDescent="0.25">
      <c r="A128" s="407"/>
      <c r="B128" s="407"/>
      <c r="C128" s="407"/>
      <c r="D128" s="408"/>
      <c r="E128" s="408"/>
      <c r="F128" s="408"/>
      <c r="G128" s="408"/>
      <c r="H128" s="408"/>
      <c r="I128" s="408"/>
      <c r="J128" s="408"/>
      <c r="K128" s="407"/>
      <c r="L128" s="407"/>
      <c r="M128" s="407"/>
      <c r="N128" s="408"/>
      <c r="O128" s="408"/>
      <c r="P128" s="408"/>
      <c r="Q128" s="408"/>
      <c r="R128" s="408"/>
      <c r="S128" s="407"/>
      <c r="T128" s="407"/>
      <c r="U128" s="407"/>
      <c r="V128" s="407"/>
      <c r="W128" s="407"/>
      <c r="X128" s="407"/>
      <c r="Y128" s="407"/>
      <c r="Z128" s="407"/>
      <c r="AA128" s="407"/>
      <c r="AB128" s="407"/>
      <c r="AC128" s="407"/>
      <c r="AD128" s="407"/>
      <c r="AE128" s="407"/>
      <c r="AF128" s="407"/>
      <c r="AG128" s="407"/>
      <c r="AH128" s="407"/>
      <c r="AI128" s="407"/>
      <c r="AJ128" s="407"/>
      <c r="AK128" s="407"/>
      <c r="AL128" s="407"/>
      <c r="AM128" s="407"/>
      <c r="AN128" s="407"/>
      <c r="AO128" s="407"/>
      <c r="AP128" s="407"/>
      <c r="AQ128" s="407"/>
      <c r="AR128" s="407"/>
      <c r="AS128" s="407"/>
      <c r="AT128" s="407"/>
      <c r="AU128" s="407"/>
      <c r="AV128" s="410"/>
      <c r="AW128" s="407"/>
      <c r="AX128" s="394"/>
      <c r="AZ128" s="394"/>
      <c r="BA128" s="394"/>
      <c r="BB128" s="394"/>
      <c r="BC128" s="394"/>
      <c r="BD128" s="394"/>
      <c r="BE128" s="394"/>
      <c r="BF128" s="394"/>
      <c r="BG128" s="394"/>
      <c r="BH128" s="394"/>
      <c r="BI128" s="394"/>
      <c r="BJ128" s="394"/>
      <c r="BK128" s="394"/>
      <c r="BL128" s="394"/>
      <c r="BM128" s="394"/>
      <c r="BN128" s="394"/>
      <c r="BO128" s="394"/>
      <c r="BP128" s="394"/>
      <c r="BQ128" s="394"/>
      <c r="BR128" s="394"/>
      <c r="BS128" s="394"/>
    </row>
    <row r="129" spans="1:71" ht="45" customHeight="1" x14ac:dyDescent="0.25">
      <c r="A129" s="407"/>
      <c r="B129" s="407"/>
      <c r="C129" s="407"/>
      <c r="D129" s="408"/>
      <c r="E129" s="408"/>
      <c r="F129" s="408"/>
      <c r="G129" s="408"/>
      <c r="H129" s="408"/>
      <c r="I129" s="408"/>
      <c r="J129" s="408"/>
      <c r="K129" s="407"/>
      <c r="L129" s="407"/>
      <c r="M129" s="407"/>
      <c r="N129" s="408"/>
      <c r="O129" s="408"/>
      <c r="P129" s="408"/>
      <c r="Q129" s="408"/>
      <c r="R129" s="408"/>
      <c r="S129" s="407"/>
      <c r="T129" s="407"/>
      <c r="U129" s="407"/>
      <c r="V129" s="407"/>
      <c r="W129" s="407"/>
      <c r="X129" s="407"/>
      <c r="Y129" s="407"/>
      <c r="Z129" s="407"/>
      <c r="AA129" s="407"/>
      <c r="AB129" s="407"/>
      <c r="AC129" s="407"/>
      <c r="AD129" s="407"/>
      <c r="AE129" s="407"/>
      <c r="AF129" s="407"/>
      <c r="AG129" s="407"/>
      <c r="AH129" s="407"/>
      <c r="AI129" s="407"/>
      <c r="AJ129" s="407"/>
      <c r="AK129" s="407"/>
      <c r="AL129" s="407"/>
      <c r="AM129" s="407"/>
      <c r="AN129" s="407"/>
      <c r="AO129" s="407"/>
      <c r="AP129" s="407"/>
      <c r="AQ129" s="407"/>
      <c r="AR129" s="407"/>
      <c r="AS129" s="407"/>
      <c r="AT129" s="407"/>
      <c r="AU129" s="407"/>
      <c r="AV129" s="410"/>
      <c r="AW129" s="407"/>
      <c r="AX129" s="394"/>
      <c r="AZ129" s="394"/>
      <c r="BA129" s="394"/>
      <c r="BB129" s="394"/>
      <c r="BC129" s="394"/>
      <c r="BD129" s="394"/>
      <c r="BE129" s="394"/>
      <c r="BF129" s="394"/>
      <c r="BG129" s="394"/>
      <c r="BH129" s="394"/>
      <c r="BI129" s="394"/>
      <c r="BJ129" s="394"/>
      <c r="BK129" s="394"/>
      <c r="BL129" s="394"/>
      <c r="BM129" s="394"/>
      <c r="BN129" s="394"/>
      <c r="BO129" s="394"/>
      <c r="BP129" s="394"/>
      <c r="BQ129" s="394"/>
      <c r="BR129" s="394"/>
      <c r="BS129" s="394"/>
    </row>
    <row r="130" spans="1:71" ht="45" customHeight="1" x14ac:dyDescent="0.25">
      <c r="A130" s="407"/>
      <c r="B130" s="407"/>
      <c r="C130" s="407"/>
      <c r="D130" s="408"/>
      <c r="E130" s="408"/>
      <c r="F130" s="408"/>
      <c r="G130" s="408"/>
      <c r="H130" s="408"/>
      <c r="I130" s="408"/>
      <c r="J130" s="408"/>
      <c r="K130" s="407"/>
      <c r="L130" s="407"/>
      <c r="M130" s="407"/>
      <c r="N130" s="408"/>
      <c r="O130" s="408"/>
      <c r="P130" s="408"/>
      <c r="Q130" s="408"/>
      <c r="R130" s="408"/>
      <c r="S130" s="407"/>
      <c r="T130" s="407"/>
      <c r="U130" s="407"/>
      <c r="V130" s="407"/>
      <c r="W130" s="407"/>
      <c r="X130" s="407"/>
      <c r="Y130" s="407"/>
      <c r="Z130" s="407"/>
      <c r="AA130" s="407"/>
      <c r="AB130" s="407"/>
      <c r="AC130" s="407"/>
      <c r="AD130" s="407"/>
      <c r="AE130" s="407"/>
      <c r="AF130" s="407"/>
      <c r="AG130" s="407"/>
      <c r="AH130" s="407"/>
      <c r="AI130" s="407"/>
      <c r="AJ130" s="407"/>
      <c r="AK130" s="407"/>
      <c r="AL130" s="407"/>
      <c r="AM130" s="407"/>
      <c r="AN130" s="407"/>
      <c r="AO130" s="407"/>
      <c r="AP130" s="407"/>
      <c r="AQ130" s="407"/>
      <c r="AR130" s="407"/>
      <c r="AS130" s="407"/>
      <c r="AT130" s="407"/>
      <c r="AU130" s="407"/>
      <c r="AV130" s="410"/>
      <c r="AW130" s="407"/>
      <c r="AX130" s="394"/>
      <c r="AZ130" s="394"/>
      <c r="BA130" s="394"/>
      <c r="BB130" s="394"/>
      <c r="BC130" s="394"/>
      <c r="BD130" s="394"/>
      <c r="BE130" s="394"/>
      <c r="BF130" s="394"/>
      <c r="BG130" s="394"/>
      <c r="BH130" s="394"/>
      <c r="BI130" s="394"/>
      <c r="BJ130" s="394"/>
      <c r="BK130" s="394"/>
      <c r="BL130" s="394"/>
      <c r="BM130" s="394"/>
      <c r="BN130" s="394"/>
      <c r="BO130" s="394"/>
      <c r="BP130" s="394"/>
      <c r="BQ130" s="394"/>
      <c r="BR130" s="394"/>
      <c r="BS130" s="394"/>
    </row>
    <row r="131" spans="1:71" ht="45" customHeight="1" x14ac:dyDescent="0.25">
      <c r="A131" s="407"/>
      <c r="B131" s="407"/>
      <c r="C131" s="407"/>
      <c r="D131" s="408"/>
      <c r="E131" s="408"/>
      <c r="F131" s="408"/>
      <c r="G131" s="408"/>
      <c r="H131" s="408"/>
      <c r="I131" s="408"/>
      <c r="J131" s="408"/>
      <c r="K131" s="407"/>
      <c r="L131" s="407"/>
      <c r="M131" s="407"/>
      <c r="N131" s="408"/>
      <c r="O131" s="408"/>
      <c r="P131" s="408"/>
      <c r="Q131" s="408"/>
      <c r="R131" s="408"/>
      <c r="S131" s="407"/>
      <c r="T131" s="407"/>
      <c r="U131" s="407"/>
      <c r="V131" s="407"/>
      <c r="W131" s="407"/>
      <c r="X131" s="407"/>
      <c r="Y131" s="407"/>
      <c r="Z131" s="407"/>
      <c r="AA131" s="407"/>
      <c r="AB131" s="407"/>
      <c r="AC131" s="407"/>
      <c r="AD131" s="407"/>
      <c r="AE131" s="407"/>
      <c r="AF131" s="407"/>
      <c r="AG131" s="407"/>
      <c r="AH131" s="407"/>
      <c r="AI131" s="407"/>
      <c r="AJ131" s="407"/>
      <c r="AK131" s="407"/>
      <c r="AL131" s="407"/>
      <c r="AM131" s="407"/>
      <c r="AN131" s="407"/>
      <c r="AO131" s="407"/>
      <c r="AP131" s="407"/>
      <c r="AQ131" s="407"/>
      <c r="AR131" s="407"/>
      <c r="AS131" s="407"/>
      <c r="AT131" s="407"/>
      <c r="AU131" s="407"/>
      <c r="AV131" s="410"/>
      <c r="AW131" s="407"/>
      <c r="AX131" s="394"/>
      <c r="AZ131" s="394"/>
      <c r="BA131" s="394"/>
      <c r="BB131" s="394"/>
      <c r="BC131" s="394"/>
      <c r="BD131" s="394"/>
      <c r="BE131" s="394"/>
      <c r="BF131" s="394"/>
      <c r="BG131" s="394"/>
      <c r="BH131" s="394"/>
      <c r="BI131" s="394"/>
      <c r="BJ131" s="394"/>
      <c r="BK131" s="394"/>
      <c r="BL131" s="394"/>
      <c r="BM131" s="394"/>
      <c r="BN131" s="394"/>
      <c r="BO131" s="394"/>
      <c r="BP131" s="394"/>
      <c r="BQ131" s="394"/>
      <c r="BR131" s="394"/>
      <c r="BS131" s="394"/>
    </row>
    <row r="132" spans="1:71" ht="45" customHeight="1" x14ac:dyDescent="0.25">
      <c r="A132" s="407"/>
      <c r="B132" s="407"/>
      <c r="C132" s="407"/>
      <c r="D132" s="408"/>
      <c r="E132" s="408"/>
      <c r="F132" s="408"/>
      <c r="G132" s="408"/>
      <c r="H132" s="408"/>
      <c r="I132" s="408"/>
      <c r="J132" s="408"/>
      <c r="K132" s="407"/>
      <c r="L132" s="407"/>
      <c r="M132" s="407"/>
      <c r="N132" s="408"/>
      <c r="O132" s="408"/>
      <c r="P132" s="408"/>
      <c r="Q132" s="408"/>
      <c r="R132" s="408"/>
      <c r="S132" s="407"/>
      <c r="T132" s="407"/>
      <c r="U132" s="407"/>
      <c r="V132" s="407"/>
      <c r="W132" s="407"/>
      <c r="X132" s="407"/>
      <c r="Y132" s="407"/>
      <c r="Z132" s="407"/>
      <c r="AA132" s="407"/>
      <c r="AB132" s="407"/>
      <c r="AC132" s="407"/>
      <c r="AD132" s="407"/>
      <c r="AE132" s="407"/>
      <c r="AF132" s="407"/>
      <c r="AG132" s="407"/>
      <c r="AH132" s="407"/>
      <c r="AI132" s="407"/>
      <c r="AJ132" s="407"/>
      <c r="AK132" s="407"/>
      <c r="AL132" s="407"/>
      <c r="AM132" s="407"/>
      <c r="AN132" s="407"/>
      <c r="AO132" s="407"/>
      <c r="AP132" s="407"/>
      <c r="AQ132" s="407"/>
      <c r="AR132" s="407"/>
      <c r="AS132" s="407"/>
      <c r="AT132" s="407"/>
      <c r="AU132" s="407"/>
      <c r="AV132" s="410"/>
      <c r="AW132" s="407"/>
      <c r="AX132" s="394"/>
      <c r="AZ132" s="394"/>
      <c r="BA132" s="394"/>
      <c r="BB132" s="394"/>
      <c r="BC132" s="394"/>
      <c r="BD132" s="394"/>
      <c r="BE132" s="394"/>
      <c r="BF132" s="394"/>
      <c r="BG132" s="394"/>
      <c r="BH132" s="394"/>
      <c r="BI132" s="394"/>
      <c r="BJ132" s="394"/>
      <c r="BK132" s="394"/>
      <c r="BL132" s="394"/>
      <c r="BM132" s="394"/>
      <c r="BN132" s="394"/>
      <c r="BO132" s="394"/>
      <c r="BP132" s="394"/>
      <c r="BQ132" s="394"/>
      <c r="BR132" s="394"/>
      <c r="BS132" s="394"/>
    </row>
    <row r="133" spans="1:71" ht="45" customHeight="1" x14ac:dyDescent="0.25">
      <c r="A133" s="407"/>
      <c r="B133" s="407"/>
      <c r="C133" s="407"/>
      <c r="D133" s="408"/>
      <c r="E133" s="408"/>
      <c r="F133" s="408"/>
      <c r="G133" s="408"/>
      <c r="H133" s="408"/>
      <c r="I133" s="408"/>
      <c r="J133" s="408"/>
      <c r="K133" s="407"/>
      <c r="L133" s="407"/>
      <c r="M133" s="407"/>
      <c r="N133" s="408"/>
      <c r="O133" s="408"/>
      <c r="P133" s="408"/>
      <c r="Q133" s="408"/>
      <c r="R133" s="408"/>
      <c r="S133" s="407"/>
      <c r="T133" s="407"/>
      <c r="U133" s="407"/>
      <c r="V133" s="407"/>
      <c r="W133" s="407"/>
      <c r="X133" s="407"/>
      <c r="Y133" s="411"/>
      <c r="Z133" s="407"/>
      <c r="AA133" s="407"/>
      <c r="AB133" s="407"/>
      <c r="AC133" s="407"/>
      <c r="AD133" s="407"/>
      <c r="AE133" s="407"/>
      <c r="AF133" s="407"/>
      <c r="AG133" s="407"/>
      <c r="AH133" s="407"/>
      <c r="AI133" s="407"/>
      <c r="AJ133" s="407"/>
      <c r="AK133" s="407"/>
      <c r="AL133" s="407"/>
      <c r="AM133" s="407"/>
      <c r="AN133" s="407"/>
      <c r="AO133" s="407"/>
      <c r="AP133" s="411"/>
      <c r="AQ133" s="407"/>
      <c r="AR133" s="407"/>
      <c r="AS133" s="407"/>
      <c r="AT133" s="407"/>
      <c r="AU133" s="407"/>
      <c r="AV133" s="410"/>
      <c r="AW133" s="407"/>
      <c r="AX133" s="394"/>
      <c r="AZ133" s="394"/>
      <c r="BA133" s="394"/>
      <c r="BB133" s="394"/>
      <c r="BC133" s="394"/>
      <c r="BD133" s="394"/>
      <c r="BE133" s="394"/>
      <c r="BF133" s="394"/>
      <c r="BG133" s="394"/>
      <c r="BH133" s="394"/>
      <c r="BI133" s="394"/>
      <c r="BJ133" s="394"/>
      <c r="BK133" s="394"/>
      <c r="BL133" s="394"/>
      <c r="BM133" s="394"/>
      <c r="BN133" s="394"/>
      <c r="BO133" s="394"/>
      <c r="BP133" s="394"/>
      <c r="BQ133" s="394"/>
      <c r="BR133" s="394"/>
      <c r="BS133" s="394"/>
    </row>
    <row r="134" spans="1:71" ht="45" customHeight="1" x14ac:dyDescent="0.25">
      <c r="A134" s="407"/>
      <c r="B134" s="412" t="s">
        <v>593</v>
      </c>
      <c r="C134" s="395"/>
      <c r="D134" s="413"/>
      <c r="E134" s="413"/>
      <c r="F134" s="413"/>
      <c r="G134" s="413"/>
      <c r="H134" s="413"/>
      <c r="I134" s="413"/>
      <c r="J134" s="413"/>
      <c r="K134" s="395"/>
      <c r="L134" s="395"/>
      <c r="M134" s="395"/>
      <c r="N134" s="413"/>
      <c r="O134" s="413"/>
      <c r="P134" s="413"/>
      <c r="Q134" s="413"/>
      <c r="R134" s="413"/>
      <c r="S134" s="395"/>
      <c r="T134" s="395"/>
      <c r="U134" s="395" t="s">
        <v>606</v>
      </c>
      <c r="V134" s="395"/>
      <c r="W134" s="395"/>
      <c r="X134" s="395"/>
      <c r="Y134" s="414" t="s">
        <v>594</v>
      </c>
      <c r="Z134" s="395"/>
      <c r="AA134" s="395"/>
      <c r="AB134" s="395"/>
      <c r="AC134" s="395"/>
      <c r="AD134" s="395"/>
      <c r="AE134" s="395"/>
      <c r="AF134" s="395"/>
      <c r="AG134" s="395"/>
      <c r="AH134" s="395"/>
      <c r="AI134" s="395"/>
      <c r="AJ134" s="395" t="s">
        <v>606</v>
      </c>
      <c r="AK134" s="395"/>
      <c r="AL134" s="395"/>
      <c r="AM134" s="395"/>
      <c r="AN134" s="395"/>
      <c r="AO134" s="395"/>
      <c r="AP134" s="414" t="s">
        <v>602</v>
      </c>
      <c r="AQ134" s="395"/>
      <c r="AR134" s="395"/>
      <c r="AS134" s="395"/>
      <c r="AT134" s="395"/>
      <c r="AU134" s="395"/>
      <c r="AV134" s="415" t="s">
        <v>606</v>
      </c>
      <c r="AW134" s="412"/>
      <c r="AX134" s="395"/>
      <c r="AY134" s="395"/>
      <c r="AZ134" s="395"/>
      <c r="BA134" s="395"/>
      <c r="BB134" s="395"/>
      <c r="BC134" s="395"/>
      <c r="BD134" s="395"/>
      <c r="BE134" s="394"/>
      <c r="BF134" s="394"/>
      <c r="BG134" s="394"/>
      <c r="BH134" s="394"/>
      <c r="BI134" s="394"/>
      <c r="BJ134" s="394"/>
      <c r="BK134" s="394"/>
      <c r="BL134" s="394"/>
      <c r="BM134" s="394"/>
      <c r="BN134" s="394"/>
      <c r="BO134" s="394"/>
      <c r="BP134" s="394"/>
      <c r="BQ134" s="394"/>
      <c r="BR134" s="394"/>
      <c r="BS134" s="394"/>
    </row>
    <row r="135" spans="1:71" ht="45" customHeight="1" x14ac:dyDescent="0.25">
      <c r="A135" s="407"/>
      <c r="B135" s="412" t="s">
        <v>438</v>
      </c>
      <c r="C135" s="395"/>
      <c r="D135" s="413"/>
      <c r="E135" s="413"/>
      <c r="F135" s="413"/>
      <c r="G135" s="413"/>
      <c r="H135" s="413"/>
      <c r="I135" s="413"/>
      <c r="J135" s="413"/>
      <c r="K135" s="395"/>
      <c r="L135" s="395"/>
      <c r="M135" s="395"/>
      <c r="N135" s="413"/>
      <c r="O135" s="413"/>
      <c r="P135" s="413"/>
      <c r="Q135" s="413"/>
      <c r="R135" s="413"/>
      <c r="S135" s="395"/>
      <c r="T135" s="395"/>
      <c r="U135" s="412" t="s">
        <v>524</v>
      </c>
      <c r="V135" s="395"/>
      <c r="W135" s="395"/>
      <c r="X135" s="395"/>
      <c r="Y135" s="414" t="s">
        <v>508</v>
      </c>
      <c r="Z135" s="395"/>
      <c r="AA135" s="395"/>
      <c r="AB135" s="395"/>
      <c r="AC135" s="395"/>
      <c r="AD135" s="395"/>
      <c r="AE135" s="395"/>
      <c r="AF135" s="395"/>
      <c r="AG135" s="395"/>
      <c r="AH135" s="395"/>
      <c r="AI135" s="395"/>
      <c r="AJ135" s="416" t="s">
        <v>524</v>
      </c>
      <c r="AK135" s="395"/>
      <c r="AL135" s="395"/>
      <c r="AM135" s="395"/>
      <c r="AN135" s="395"/>
      <c r="AO135" s="395"/>
      <c r="AP135" s="414" t="s">
        <v>561</v>
      </c>
      <c r="AQ135" s="395"/>
      <c r="AR135" s="395"/>
      <c r="AS135" s="395"/>
      <c r="AT135" s="395"/>
      <c r="AU135" s="395"/>
      <c r="AV135" s="415" t="s">
        <v>524</v>
      </c>
      <c r="AW135" s="412"/>
      <c r="AX135" s="395"/>
      <c r="AY135" s="395"/>
      <c r="AZ135" s="395"/>
      <c r="BA135" s="395"/>
      <c r="BB135" s="395"/>
      <c r="BC135" s="395"/>
      <c r="BD135" s="395"/>
      <c r="BE135" s="394"/>
      <c r="BF135" s="394"/>
      <c r="BG135" s="394"/>
      <c r="BH135" s="394"/>
      <c r="BI135" s="394"/>
      <c r="BJ135" s="394"/>
      <c r="BK135" s="394"/>
      <c r="BL135" s="394"/>
      <c r="BM135" s="394"/>
      <c r="BN135" s="394"/>
      <c r="BO135" s="394"/>
      <c r="BP135" s="394"/>
      <c r="BQ135" s="394"/>
      <c r="BR135" s="394"/>
      <c r="BS135" s="394"/>
    </row>
    <row r="136" spans="1:71" ht="45" customHeight="1" x14ac:dyDescent="0.25">
      <c r="A136" s="407"/>
      <c r="B136" s="412" t="s">
        <v>439</v>
      </c>
      <c r="C136" s="395"/>
      <c r="D136" s="413"/>
      <c r="E136" s="413"/>
      <c r="F136" s="413"/>
      <c r="G136" s="413"/>
      <c r="H136" s="413"/>
      <c r="I136" s="413"/>
      <c r="J136" s="413"/>
      <c r="K136" s="395"/>
      <c r="L136" s="395"/>
      <c r="M136" s="395"/>
      <c r="N136" s="413"/>
      <c r="O136" s="413"/>
      <c r="P136" s="413"/>
      <c r="Q136" s="413"/>
      <c r="R136" s="413"/>
      <c r="S136" s="395"/>
      <c r="T136" s="395"/>
      <c r="U136" s="412" t="s">
        <v>525</v>
      </c>
      <c r="V136" s="395"/>
      <c r="W136" s="395"/>
      <c r="X136" s="395"/>
      <c r="Y136" s="414" t="s">
        <v>507</v>
      </c>
      <c r="Z136" s="395"/>
      <c r="AA136" s="395"/>
      <c r="AB136" s="395"/>
      <c r="AC136" s="395"/>
      <c r="AD136" s="395"/>
      <c r="AE136" s="395"/>
      <c r="AF136" s="395"/>
      <c r="AG136" s="395"/>
      <c r="AH136" s="395"/>
      <c r="AI136" s="395"/>
      <c r="AJ136" s="416" t="s">
        <v>525</v>
      </c>
      <c r="AK136" s="395"/>
      <c r="AL136" s="395"/>
      <c r="AM136" s="395"/>
      <c r="AN136" s="395"/>
      <c r="AO136" s="395"/>
      <c r="AP136" s="414" t="s">
        <v>562</v>
      </c>
      <c r="AQ136" s="395"/>
      <c r="AR136" s="395"/>
      <c r="AS136" s="395"/>
      <c r="AT136" s="395"/>
      <c r="AU136" s="395"/>
      <c r="AV136" s="415" t="str">
        <f>$AJ$136</f>
        <v>S95-SHELL SOLID</v>
      </c>
      <c r="AW136" s="412"/>
      <c r="AX136" s="395"/>
      <c r="AY136" s="395"/>
      <c r="AZ136" s="395"/>
      <c r="BA136" s="395"/>
      <c r="BB136" s="395"/>
      <c r="BC136" s="395"/>
      <c r="BD136" s="395"/>
      <c r="BE136" s="394"/>
      <c r="BF136" s="394"/>
      <c r="BG136" s="394"/>
      <c r="BH136" s="394"/>
      <c r="BI136" s="394"/>
      <c r="BJ136" s="394"/>
      <c r="BK136" s="394"/>
      <c r="BL136" s="394"/>
      <c r="BM136" s="394"/>
      <c r="BN136" s="394"/>
      <c r="BO136" s="394"/>
      <c r="BP136" s="394"/>
      <c r="BQ136" s="394"/>
      <c r="BR136" s="394"/>
      <c r="BS136" s="394"/>
    </row>
    <row r="137" spans="1:71" ht="45" customHeight="1" x14ac:dyDescent="0.25">
      <c r="A137" s="407"/>
      <c r="B137" s="412" t="s">
        <v>440</v>
      </c>
      <c r="C137" s="395"/>
      <c r="D137" s="413"/>
      <c r="E137" s="413"/>
      <c r="F137" s="413"/>
      <c r="G137" s="413"/>
      <c r="H137" s="413"/>
      <c r="I137" s="413"/>
      <c r="J137" s="413"/>
      <c r="K137" s="395"/>
      <c r="L137" s="395"/>
      <c r="M137" s="395"/>
      <c r="N137" s="413"/>
      <c r="O137" s="413"/>
      <c r="P137" s="413"/>
      <c r="Q137" s="413"/>
      <c r="R137" s="413"/>
      <c r="S137" s="395"/>
      <c r="T137" s="395"/>
      <c r="U137" s="412" t="s">
        <v>526</v>
      </c>
      <c r="V137" s="395"/>
      <c r="W137" s="395"/>
      <c r="X137" s="395"/>
      <c r="Y137" s="414" t="s">
        <v>509</v>
      </c>
      <c r="Z137" s="395"/>
      <c r="AA137" s="395"/>
      <c r="AB137" s="395"/>
      <c r="AC137" s="395"/>
      <c r="AD137" s="395"/>
      <c r="AE137" s="395"/>
      <c r="AF137" s="395"/>
      <c r="AG137" s="395"/>
      <c r="AH137" s="395"/>
      <c r="AI137" s="395"/>
      <c r="AJ137" s="416" t="s">
        <v>526</v>
      </c>
      <c r="AK137" s="395"/>
      <c r="AL137" s="395"/>
      <c r="AM137" s="395"/>
      <c r="AN137" s="395"/>
      <c r="AO137" s="395"/>
      <c r="AP137" s="414" t="s">
        <v>563</v>
      </c>
      <c r="AQ137" s="395"/>
      <c r="AR137" s="395"/>
      <c r="AS137" s="395"/>
      <c r="AT137" s="395"/>
      <c r="AU137" s="395"/>
      <c r="AV137" s="415" t="s">
        <v>526</v>
      </c>
      <c r="AW137" s="412"/>
      <c r="AX137" s="395"/>
      <c r="AY137" s="395"/>
      <c r="AZ137" s="395"/>
      <c r="BA137" s="395"/>
      <c r="BB137" s="395"/>
      <c r="BC137" s="395"/>
      <c r="BD137" s="395"/>
      <c r="BE137" s="394"/>
      <c r="BF137" s="394"/>
      <c r="BG137" s="394"/>
      <c r="BH137" s="394"/>
      <c r="BI137" s="394"/>
      <c r="BJ137" s="394"/>
      <c r="BK137" s="394"/>
      <c r="BL137" s="394"/>
      <c r="BM137" s="394"/>
      <c r="BN137" s="394"/>
      <c r="BO137" s="394"/>
      <c r="BP137" s="394"/>
      <c r="BQ137" s="394"/>
      <c r="BR137" s="394"/>
      <c r="BS137" s="394"/>
    </row>
    <row r="138" spans="1:71" ht="45" customHeight="1" x14ac:dyDescent="0.25">
      <c r="A138" s="407"/>
      <c r="B138" s="412" t="s">
        <v>441</v>
      </c>
      <c r="C138" s="395"/>
      <c r="D138" s="413"/>
      <c r="E138" s="413"/>
      <c r="F138" s="413"/>
      <c r="G138" s="413"/>
      <c r="H138" s="413"/>
      <c r="I138" s="413"/>
      <c r="J138" s="413"/>
      <c r="K138" s="395"/>
      <c r="L138" s="395"/>
      <c r="M138" s="395"/>
      <c r="N138" s="413"/>
      <c r="O138" s="413"/>
      <c r="P138" s="413"/>
      <c r="Q138" s="413"/>
      <c r="R138" s="413"/>
      <c r="S138" s="395"/>
      <c r="T138" s="395"/>
      <c r="U138" s="417"/>
      <c r="V138" s="395"/>
      <c r="W138" s="395"/>
      <c r="X138" s="395"/>
      <c r="Y138" s="414" t="s">
        <v>510</v>
      </c>
      <c r="Z138" s="395"/>
      <c r="AA138" s="395"/>
      <c r="AB138" s="395"/>
      <c r="AC138" s="395"/>
      <c r="AD138" s="395"/>
      <c r="AE138" s="395"/>
      <c r="AF138" s="395"/>
      <c r="AG138" s="395"/>
      <c r="AH138" s="395"/>
      <c r="AI138" s="395"/>
      <c r="AJ138" s="417"/>
      <c r="AK138" s="395"/>
      <c r="AL138" s="395"/>
      <c r="AM138" s="395"/>
      <c r="AN138" s="395"/>
      <c r="AO138" s="395"/>
      <c r="AP138" s="414" t="s">
        <v>564</v>
      </c>
      <c r="AQ138" s="395"/>
      <c r="AR138" s="395"/>
      <c r="AS138" s="395"/>
      <c r="AT138" s="395"/>
      <c r="AU138" s="395"/>
      <c r="AV138" s="418"/>
      <c r="AW138" s="412"/>
      <c r="AX138" s="395"/>
      <c r="AY138" s="395"/>
      <c r="AZ138" s="395"/>
      <c r="BA138" s="395"/>
      <c r="BB138" s="395"/>
      <c r="BC138" s="395"/>
      <c r="BD138" s="395"/>
      <c r="BE138" s="394"/>
      <c r="BF138" s="394"/>
      <c r="BG138" s="394"/>
      <c r="BH138" s="394"/>
      <c r="BI138" s="394"/>
      <c r="BJ138" s="394"/>
      <c r="BK138" s="394"/>
      <c r="BL138" s="394"/>
      <c r="BM138" s="394"/>
      <c r="BN138" s="394"/>
      <c r="BO138" s="394"/>
      <c r="BP138" s="394"/>
      <c r="BQ138" s="394"/>
      <c r="BR138" s="394"/>
      <c r="BS138" s="394"/>
    </row>
    <row r="139" spans="1:71" ht="45" customHeight="1" x14ac:dyDescent="0.25">
      <c r="A139" s="407"/>
      <c r="B139" s="412" t="s">
        <v>442</v>
      </c>
      <c r="C139" s="395"/>
      <c r="D139" s="413"/>
      <c r="E139" s="413"/>
      <c r="F139" s="413"/>
      <c r="G139" s="413"/>
      <c r="H139" s="413"/>
      <c r="I139" s="413"/>
      <c r="J139" s="413"/>
      <c r="K139" s="395"/>
      <c r="L139" s="395"/>
      <c r="M139" s="395"/>
      <c r="N139" s="413"/>
      <c r="O139" s="413"/>
      <c r="P139" s="413"/>
      <c r="Q139" s="413"/>
      <c r="R139" s="413"/>
      <c r="S139" s="395"/>
      <c r="T139" s="395"/>
      <c r="U139" s="412" t="s">
        <v>607</v>
      </c>
      <c r="V139" s="419"/>
      <c r="W139" s="395"/>
      <c r="X139" s="395"/>
      <c r="Y139" s="414" t="s">
        <v>511</v>
      </c>
      <c r="Z139" s="395"/>
      <c r="AA139" s="395"/>
      <c r="AB139" s="395"/>
      <c r="AC139" s="395"/>
      <c r="AD139" s="395"/>
      <c r="AE139" s="395"/>
      <c r="AF139" s="395"/>
      <c r="AG139" s="395"/>
      <c r="AH139" s="395"/>
      <c r="AI139" s="395"/>
      <c r="AJ139" s="416" t="s">
        <v>607</v>
      </c>
      <c r="AK139" s="395"/>
      <c r="AL139" s="395"/>
      <c r="AM139" s="395"/>
      <c r="AN139" s="395"/>
      <c r="AO139" s="395"/>
      <c r="AP139" s="414" t="s">
        <v>565</v>
      </c>
      <c r="AQ139" s="395"/>
      <c r="AR139" s="395"/>
      <c r="AS139" s="395"/>
      <c r="AT139" s="395"/>
      <c r="AU139" s="395"/>
      <c r="AV139" s="415" t="s">
        <v>607</v>
      </c>
      <c r="AW139" s="412"/>
      <c r="AX139" s="395"/>
      <c r="AY139" s="395"/>
      <c r="AZ139" s="395"/>
      <c r="BA139" s="395"/>
      <c r="BB139" s="395"/>
      <c r="BC139" s="395"/>
      <c r="BD139" s="395"/>
      <c r="BE139" s="394"/>
      <c r="BF139" s="394"/>
      <c r="BG139" s="394"/>
      <c r="BH139" s="394"/>
      <c r="BI139" s="394"/>
      <c r="BJ139" s="394"/>
      <c r="BK139" s="394"/>
      <c r="BL139" s="394"/>
      <c r="BM139" s="394"/>
      <c r="BN139" s="394"/>
      <c r="BO139" s="394"/>
      <c r="BP139" s="394"/>
      <c r="BQ139" s="394"/>
      <c r="BR139" s="394"/>
      <c r="BS139" s="394"/>
    </row>
    <row r="140" spans="1:71" ht="45" customHeight="1" x14ac:dyDescent="0.25">
      <c r="A140" s="407"/>
      <c r="B140" s="412" t="s">
        <v>443</v>
      </c>
      <c r="C140" s="395"/>
      <c r="D140" s="413"/>
      <c r="E140" s="413"/>
      <c r="F140" s="413"/>
      <c r="G140" s="413"/>
      <c r="H140" s="413"/>
      <c r="I140" s="413"/>
      <c r="J140" s="413"/>
      <c r="K140" s="395"/>
      <c r="L140" s="395"/>
      <c r="M140" s="395"/>
      <c r="N140" s="413"/>
      <c r="O140" s="413"/>
      <c r="P140" s="413"/>
      <c r="Q140" s="413"/>
      <c r="R140" s="413"/>
      <c r="S140" s="395"/>
      <c r="T140" s="395"/>
      <c r="U140" s="412" t="s">
        <v>505</v>
      </c>
      <c r="V140" s="419"/>
      <c r="W140" s="395"/>
      <c r="X140" s="395"/>
      <c r="Y140" s="414" t="s">
        <v>512</v>
      </c>
      <c r="Z140" s="395"/>
      <c r="AA140" s="395"/>
      <c r="AB140" s="395"/>
      <c r="AC140" s="395"/>
      <c r="AD140" s="395"/>
      <c r="AE140" s="395"/>
      <c r="AF140" s="395"/>
      <c r="AG140" s="395"/>
      <c r="AH140" s="395"/>
      <c r="AI140" s="395"/>
      <c r="AJ140" s="416" t="s">
        <v>505</v>
      </c>
      <c r="AK140" s="395"/>
      <c r="AL140" s="395"/>
      <c r="AM140" s="395"/>
      <c r="AN140" s="395"/>
      <c r="AO140" s="395"/>
      <c r="AP140" s="414" t="s">
        <v>566</v>
      </c>
      <c r="AQ140" s="395"/>
      <c r="AR140" s="395"/>
      <c r="AS140" s="395"/>
      <c r="AT140" s="395"/>
      <c r="AU140" s="395"/>
      <c r="AV140" s="415" t="s">
        <v>505</v>
      </c>
      <c r="AW140" s="412"/>
      <c r="AX140" s="396"/>
      <c r="AY140" s="395"/>
      <c r="AZ140" s="396"/>
      <c r="BA140" s="396"/>
      <c r="BB140" s="396"/>
      <c r="BC140" s="396"/>
      <c r="BD140" s="396"/>
    </row>
    <row r="141" spans="1:71" ht="45" customHeight="1" x14ac:dyDescent="0.25">
      <c r="A141" s="407"/>
      <c r="B141" s="412" t="s">
        <v>445</v>
      </c>
      <c r="C141" s="395"/>
      <c r="D141" s="413"/>
      <c r="E141" s="413"/>
      <c r="F141" s="413"/>
      <c r="G141" s="413"/>
      <c r="H141" s="413"/>
      <c r="I141" s="413"/>
      <c r="J141" s="413"/>
      <c r="K141" s="395"/>
      <c r="L141" s="395"/>
      <c r="M141" s="395"/>
      <c r="N141" s="413"/>
      <c r="O141" s="413"/>
      <c r="P141" s="413"/>
      <c r="Q141" s="413"/>
      <c r="R141" s="413"/>
      <c r="S141" s="395"/>
      <c r="T141" s="395"/>
      <c r="U141" s="412" t="s">
        <v>506</v>
      </c>
      <c r="V141" s="419"/>
      <c r="W141" s="395"/>
      <c r="X141" s="395"/>
      <c r="Y141" s="414" t="s">
        <v>513</v>
      </c>
      <c r="Z141" s="395"/>
      <c r="AA141" s="395"/>
      <c r="AB141" s="395"/>
      <c r="AC141" s="395"/>
      <c r="AD141" s="395"/>
      <c r="AE141" s="395"/>
      <c r="AF141" s="395"/>
      <c r="AG141" s="395"/>
      <c r="AH141" s="395"/>
      <c r="AI141" s="395"/>
      <c r="AJ141" s="416" t="s">
        <v>506</v>
      </c>
      <c r="AK141" s="395"/>
      <c r="AL141" s="395"/>
      <c r="AM141" s="395"/>
      <c r="AN141" s="395"/>
      <c r="AO141" s="395"/>
      <c r="AP141" s="414" t="s">
        <v>567</v>
      </c>
      <c r="AQ141" s="395"/>
      <c r="AR141" s="395"/>
      <c r="AS141" s="395"/>
      <c r="AT141" s="395"/>
      <c r="AU141" s="395"/>
      <c r="AV141" s="415" t="s">
        <v>506</v>
      </c>
      <c r="AW141" s="412"/>
      <c r="AX141" s="396"/>
      <c r="AY141" s="395"/>
      <c r="AZ141" s="396"/>
      <c r="BA141" s="396"/>
      <c r="BB141" s="396"/>
      <c r="BC141" s="396"/>
      <c r="BD141" s="396"/>
    </row>
    <row r="142" spans="1:71" ht="45" customHeight="1" x14ac:dyDescent="0.25">
      <c r="A142" s="407"/>
      <c r="B142" s="412" t="s">
        <v>444</v>
      </c>
      <c r="C142" s="395"/>
      <c r="D142" s="413"/>
      <c r="E142" s="413"/>
      <c r="F142" s="413"/>
      <c r="G142" s="413"/>
      <c r="H142" s="413"/>
      <c r="I142" s="413"/>
      <c r="J142" s="413"/>
      <c r="K142" s="395"/>
      <c r="L142" s="395"/>
      <c r="M142" s="395"/>
      <c r="N142" s="413"/>
      <c r="O142" s="413"/>
      <c r="P142" s="413"/>
      <c r="Q142" s="413"/>
      <c r="R142" s="413"/>
      <c r="S142" s="395"/>
      <c r="T142" s="395"/>
      <c r="U142" s="412" t="s">
        <v>591</v>
      </c>
      <c r="V142" s="419"/>
      <c r="W142" s="395"/>
      <c r="X142" s="395"/>
      <c r="Y142" s="414" t="s">
        <v>514</v>
      </c>
      <c r="Z142" s="395"/>
      <c r="AA142" s="395"/>
      <c r="AB142" s="395"/>
      <c r="AC142" s="395"/>
      <c r="AD142" s="395"/>
      <c r="AE142" s="395"/>
      <c r="AF142" s="395"/>
      <c r="AG142" s="395"/>
      <c r="AH142" s="395"/>
      <c r="AI142" s="395"/>
      <c r="AJ142" s="416" t="s">
        <v>591</v>
      </c>
      <c r="AK142" s="395"/>
      <c r="AL142" s="395"/>
      <c r="AM142" s="395"/>
      <c r="AN142" s="395"/>
      <c r="AO142" s="395"/>
      <c r="AP142" s="414" t="s">
        <v>568</v>
      </c>
      <c r="AQ142" s="395"/>
      <c r="AR142" s="395"/>
      <c r="AS142" s="395"/>
      <c r="AT142" s="395"/>
      <c r="AU142" s="395"/>
      <c r="AV142" s="415" t="s">
        <v>591</v>
      </c>
      <c r="AW142" s="417"/>
      <c r="AX142" s="396"/>
      <c r="AY142" s="395"/>
      <c r="AZ142" s="396"/>
      <c r="BA142" s="396"/>
      <c r="BB142" s="396"/>
      <c r="BC142" s="396"/>
      <c r="BD142" s="396"/>
    </row>
    <row r="143" spans="1:71" ht="45" customHeight="1" x14ac:dyDescent="0.25">
      <c r="A143" s="407"/>
      <c r="B143" s="412" t="s">
        <v>446</v>
      </c>
      <c r="C143" s="395"/>
      <c r="D143" s="413"/>
      <c r="E143" s="413"/>
      <c r="F143" s="413"/>
      <c r="G143" s="413"/>
      <c r="H143" s="413"/>
      <c r="I143" s="413"/>
      <c r="J143" s="413"/>
      <c r="K143" s="395"/>
      <c r="L143" s="395"/>
      <c r="M143" s="395"/>
      <c r="N143" s="413"/>
      <c r="O143" s="413"/>
      <c r="P143" s="413"/>
      <c r="Q143" s="413"/>
      <c r="R143" s="413"/>
      <c r="S143" s="395"/>
      <c r="T143" s="395"/>
      <c r="U143" s="395"/>
      <c r="V143" s="395"/>
      <c r="W143" s="395"/>
      <c r="X143" s="395"/>
      <c r="Y143" s="414" t="s">
        <v>515</v>
      </c>
      <c r="Z143" s="395"/>
      <c r="AA143" s="395"/>
      <c r="AB143" s="395"/>
      <c r="AC143" s="395"/>
      <c r="AD143" s="395"/>
      <c r="AE143" s="395"/>
      <c r="AF143" s="395"/>
      <c r="AG143" s="395"/>
      <c r="AH143" s="395"/>
      <c r="AI143" s="395"/>
      <c r="AJ143" s="417"/>
      <c r="AK143" s="395"/>
      <c r="AL143" s="395"/>
      <c r="AM143" s="395"/>
      <c r="AN143" s="395"/>
      <c r="AO143" s="395"/>
      <c r="AP143" s="414" t="s">
        <v>569</v>
      </c>
      <c r="AQ143" s="395"/>
      <c r="AR143" s="395"/>
      <c r="AS143" s="395"/>
      <c r="AT143" s="395"/>
      <c r="AU143" s="395"/>
      <c r="AV143" s="420"/>
      <c r="AW143" s="395"/>
      <c r="AX143" s="396"/>
      <c r="AY143" s="395"/>
      <c r="AZ143" s="396"/>
      <c r="BA143" s="396"/>
      <c r="BB143" s="396"/>
      <c r="BC143" s="396"/>
      <c r="BD143" s="396"/>
    </row>
    <row r="144" spans="1:71" ht="45" customHeight="1" x14ac:dyDescent="0.25">
      <c r="A144" s="407"/>
      <c r="B144" s="412" t="s">
        <v>447</v>
      </c>
      <c r="C144" s="395"/>
      <c r="D144" s="413"/>
      <c r="E144" s="413"/>
      <c r="F144" s="413"/>
      <c r="G144" s="413"/>
      <c r="H144" s="413"/>
      <c r="I144" s="413"/>
      <c r="J144" s="413"/>
      <c r="K144" s="395"/>
      <c r="L144" s="395"/>
      <c r="M144" s="395"/>
      <c r="N144" s="413"/>
      <c r="O144" s="413"/>
      <c r="P144" s="413"/>
      <c r="Q144" s="413"/>
      <c r="R144" s="413"/>
      <c r="S144" s="395"/>
      <c r="T144" s="395"/>
      <c r="U144" s="395"/>
      <c r="V144" s="395"/>
      <c r="W144" s="395"/>
      <c r="X144" s="395"/>
      <c r="Y144" s="414" t="s">
        <v>516</v>
      </c>
      <c r="Z144" s="395"/>
      <c r="AA144" s="395"/>
      <c r="AB144" s="395"/>
      <c r="AC144" s="395"/>
      <c r="AD144" s="395"/>
      <c r="AE144" s="395"/>
      <c r="AF144" s="395"/>
      <c r="AG144" s="395"/>
      <c r="AH144" s="395"/>
      <c r="AI144" s="395"/>
      <c r="AJ144" s="414" t="s">
        <v>608</v>
      </c>
      <c r="AK144" s="395"/>
      <c r="AL144" s="395"/>
      <c r="AM144" s="395"/>
      <c r="AN144" s="395"/>
      <c r="AO144" s="395"/>
      <c r="AP144" s="414" t="s">
        <v>570</v>
      </c>
      <c r="AQ144" s="395"/>
      <c r="AR144" s="395"/>
      <c r="AS144" s="395"/>
      <c r="AT144" s="395"/>
      <c r="AU144" s="395"/>
      <c r="AV144" s="420"/>
      <c r="AW144" s="395"/>
      <c r="AX144" s="396"/>
      <c r="AY144" s="395"/>
      <c r="AZ144" s="396"/>
      <c r="BA144" s="396"/>
      <c r="BB144" s="396"/>
      <c r="BC144" s="396"/>
      <c r="BD144" s="396"/>
    </row>
    <row r="145" spans="1:56" ht="45" customHeight="1" x14ac:dyDescent="0.25">
      <c r="A145" s="407"/>
      <c r="B145" s="412" t="s">
        <v>448</v>
      </c>
      <c r="C145" s="395"/>
      <c r="D145" s="413"/>
      <c r="E145" s="413"/>
      <c r="F145" s="413"/>
      <c r="G145" s="413"/>
      <c r="H145" s="413"/>
      <c r="I145" s="413"/>
      <c r="J145" s="413"/>
      <c r="K145" s="395"/>
      <c r="L145" s="395"/>
      <c r="M145" s="395"/>
      <c r="N145" s="413"/>
      <c r="O145" s="413"/>
      <c r="P145" s="413"/>
      <c r="Q145" s="413"/>
      <c r="R145" s="413"/>
      <c r="S145" s="395"/>
      <c r="T145" s="395"/>
      <c r="U145" s="395"/>
      <c r="V145" s="395"/>
      <c r="W145" s="395"/>
      <c r="X145" s="395"/>
      <c r="Y145" s="395"/>
      <c r="Z145" s="395"/>
      <c r="AA145" s="395"/>
      <c r="AB145" s="395"/>
      <c r="AC145" s="395"/>
      <c r="AD145" s="395"/>
      <c r="AE145" s="395"/>
      <c r="AF145" s="395"/>
      <c r="AG145" s="395"/>
      <c r="AH145" s="395"/>
      <c r="AI145" s="395"/>
      <c r="AJ145" s="414" t="s">
        <v>519</v>
      </c>
      <c r="AK145" s="395"/>
      <c r="AL145" s="395"/>
      <c r="AM145" s="395"/>
      <c r="AN145" s="395"/>
      <c r="AO145" s="395"/>
      <c r="AP145" s="414" t="s">
        <v>571</v>
      </c>
      <c r="AQ145" s="395"/>
      <c r="AR145" s="395"/>
      <c r="AS145" s="395"/>
      <c r="AT145" s="395"/>
      <c r="AU145" s="395"/>
      <c r="AV145" s="420"/>
      <c r="AW145" s="395"/>
      <c r="AX145" s="396"/>
      <c r="AY145" s="395"/>
      <c r="AZ145" s="396"/>
      <c r="BA145" s="396"/>
      <c r="BB145" s="396"/>
      <c r="BC145" s="396"/>
      <c r="BD145" s="396"/>
    </row>
    <row r="146" spans="1:56" ht="45" customHeight="1" x14ac:dyDescent="0.25">
      <c r="A146" s="407"/>
      <c r="B146" s="412" t="s">
        <v>449</v>
      </c>
      <c r="C146" s="395"/>
      <c r="D146" s="413"/>
      <c r="E146" s="413"/>
      <c r="F146" s="413"/>
      <c r="G146" s="413"/>
      <c r="H146" s="413"/>
      <c r="I146" s="413"/>
      <c r="J146" s="413"/>
      <c r="K146" s="395"/>
      <c r="L146" s="395"/>
      <c r="M146" s="395"/>
      <c r="N146" s="413"/>
      <c r="O146" s="413"/>
      <c r="P146" s="413"/>
      <c r="Q146" s="413"/>
      <c r="R146" s="413"/>
      <c r="S146" s="395"/>
      <c r="T146" s="395"/>
      <c r="U146" s="395"/>
      <c r="V146" s="395"/>
      <c r="W146" s="395"/>
      <c r="X146" s="395"/>
      <c r="Y146" s="395"/>
      <c r="Z146" s="395"/>
      <c r="AA146" s="395"/>
      <c r="AB146" s="395"/>
      <c r="AC146" s="395"/>
      <c r="AD146" s="395"/>
      <c r="AE146" s="395"/>
      <c r="AF146" s="395"/>
      <c r="AG146" s="395"/>
      <c r="AH146" s="395"/>
      <c r="AI146" s="395"/>
      <c r="AJ146" s="414" t="s">
        <v>520</v>
      </c>
      <c r="AK146" s="395"/>
      <c r="AL146" s="395"/>
      <c r="AM146" s="395"/>
      <c r="AN146" s="395"/>
      <c r="AO146" s="395"/>
      <c r="AP146" s="414" t="s">
        <v>572</v>
      </c>
      <c r="AQ146" s="395"/>
      <c r="AR146" s="395"/>
      <c r="AS146" s="395"/>
      <c r="AT146" s="395"/>
      <c r="AU146" s="395"/>
      <c r="AV146" s="420"/>
      <c r="AW146" s="395"/>
      <c r="AX146" s="396"/>
      <c r="AY146" s="395"/>
      <c r="AZ146" s="396"/>
      <c r="BA146" s="396"/>
      <c r="BB146" s="396"/>
      <c r="BC146" s="396"/>
      <c r="BD146" s="396"/>
    </row>
    <row r="147" spans="1:56" ht="45" customHeight="1" x14ac:dyDescent="0.25">
      <c r="A147" s="407"/>
      <c r="B147" s="412" t="s">
        <v>450</v>
      </c>
      <c r="C147" s="395"/>
      <c r="D147" s="413"/>
      <c r="E147" s="413"/>
      <c r="F147" s="413"/>
      <c r="G147" s="413"/>
      <c r="H147" s="413"/>
      <c r="I147" s="413"/>
      <c r="J147" s="413"/>
      <c r="K147" s="395"/>
      <c r="L147" s="395"/>
      <c r="M147" s="395"/>
      <c r="N147" s="413"/>
      <c r="O147" s="413"/>
      <c r="P147" s="413"/>
      <c r="Q147" s="413"/>
      <c r="R147" s="413"/>
      <c r="S147" s="395"/>
      <c r="T147" s="395"/>
      <c r="U147" s="395"/>
      <c r="V147" s="395"/>
      <c r="W147" s="395"/>
      <c r="X147" s="395"/>
      <c r="Y147" s="395"/>
      <c r="Z147" s="395"/>
      <c r="AA147" s="395"/>
      <c r="AB147" s="395"/>
      <c r="AC147" s="395"/>
      <c r="AD147" s="395"/>
      <c r="AE147" s="395"/>
      <c r="AF147" s="395"/>
      <c r="AG147" s="395"/>
      <c r="AH147" s="395"/>
      <c r="AI147" s="395"/>
      <c r="AJ147" s="414" t="s">
        <v>521</v>
      </c>
      <c r="AK147" s="395"/>
      <c r="AL147" s="395"/>
      <c r="AM147" s="395"/>
      <c r="AN147" s="395"/>
      <c r="AO147" s="395"/>
      <c r="AP147" s="414" t="s">
        <v>573</v>
      </c>
      <c r="AQ147" s="395"/>
      <c r="AR147" s="395"/>
      <c r="AS147" s="395"/>
      <c r="AT147" s="395"/>
      <c r="AU147" s="395"/>
      <c r="AV147" s="420"/>
      <c r="AW147" s="395"/>
      <c r="AX147" s="396"/>
      <c r="AY147" s="395"/>
      <c r="AZ147" s="396"/>
      <c r="BA147" s="396"/>
      <c r="BB147" s="396"/>
      <c r="BC147" s="396"/>
      <c r="BD147" s="396"/>
    </row>
    <row r="148" spans="1:56" ht="45" customHeight="1" x14ac:dyDescent="0.25">
      <c r="A148" s="407"/>
      <c r="B148" s="412" t="s">
        <v>451</v>
      </c>
      <c r="C148" s="395"/>
      <c r="D148" s="413"/>
      <c r="E148" s="413"/>
      <c r="F148" s="413"/>
      <c r="G148" s="413"/>
      <c r="H148" s="413"/>
      <c r="I148" s="413"/>
      <c r="J148" s="413"/>
      <c r="K148" s="395"/>
      <c r="L148" s="395"/>
      <c r="M148" s="395"/>
      <c r="N148" s="413"/>
      <c r="O148" s="413"/>
      <c r="P148" s="413"/>
      <c r="Q148" s="413"/>
      <c r="R148" s="413"/>
      <c r="S148" s="395"/>
      <c r="T148" s="395"/>
      <c r="U148" s="395"/>
      <c r="V148" s="395"/>
      <c r="W148" s="395"/>
      <c r="X148" s="395"/>
      <c r="Y148" s="395"/>
      <c r="Z148" s="395"/>
      <c r="AA148" s="395"/>
      <c r="AB148" s="395"/>
      <c r="AC148" s="395"/>
      <c r="AD148" s="395"/>
      <c r="AE148" s="395"/>
      <c r="AF148" s="395"/>
      <c r="AG148" s="395"/>
      <c r="AH148" s="395"/>
      <c r="AI148" s="395"/>
      <c r="AJ148" s="414" t="s">
        <v>522</v>
      </c>
      <c r="AK148" s="395"/>
      <c r="AL148" s="395"/>
      <c r="AM148" s="395"/>
      <c r="AN148" s="395"/>
      <c r="AO148" s="395"/>
      <c r="AP148" s="414" t="s">
        <v>574</v>
      </c>
      <c r="AQ148" s="395"/>
      <c r="AR148" s="395"/>
      <c r="AS148" s="395"/>
      <c r="AT148" s="395"/>
      <c r="AU148" s="395"/>
      <c r="AV148" s="420"/>
      <c r="AW148" s="395"/>
      <c r="AX148" s="396"/>
      <c r="AY148" s="395"/>
      <c r="AZ148" s="396"/>
      <c r="BA148" s="396"/>
      <c r="BB148" s="396"/>
      <c r="BC148" s="396"/>
      <c r="BD148" s="396"/>
    </row>
    <row r="149" spans="1:56" ht="45" customHeight="1" x14ac:dyDescent="0.25">
      <c r="A149" s="407"/>
      <c r="B149" s="412" t="s">
        <v>452</v>
      </c>
      <c r="C149" s="395"/>
      <c r="D149" s="413"/>
      <c r="E149" s="413"/>
      <c r="F149" s="413"/>
      <c r="G149" s="413"/>
      <c r="H149" s="413"/>
      <c r="I149" s="413"/>
      <c r="J149" s="413"/>
      <c r="K149" s="395"/>
      <c r="L149" s="395"/>
      <c r="M149" s="395"/>
      <c r="N149" s="413"/>
      <c r="O149" s="413"/>
      <c r="P149" s="413"/>
      <c r="Q149" s="413"/>
      <c r="R149" s="413"/>
      <c r="S149" s="395"/>
      <c r="T149" s="395"/>
      <c r="U149" s="395"/>
      <c r="V149" s="395"/>
      <c r="W149" s="395"/>
      <c r="X149" s="395"/>
      <c r="Y149" s="395"/>
      <c r="Z149" s="395"/>
      <c r="AA149" s="395"/>
      <c r="AB149" s="395"/>
      <c r="AC149" s="395"/>
      <c r="AD149" s="395"/>
      <c r="AE149" s="395"/>
      <c r="AF149" s="395"/>
      <c r="AG149" s="395"/>
      <c r="AH149" s="395"/>
      <c r="AI149" s="395"/>
      <c r="AJ149" s="414" t="s">
        <v>527</v>
      </c>
      <c r="AK149" s="395"/>
      <c r="AL149" s="395"/>
      <c r="AM149" s="395"/>
      <c r="AN149" s="395"/>
      <c r="AO149" s="395"/>
      <c r="AP149" s="395"/>
      <c r="AQ149" s="395"/>
      <c r="AR149" s="395"/>
      <c r="AS149" s="395"/>
      <c r="AT149" s="395"/>
      <c r="AU149" s="395"/>
      <c r="AV149" s="420"/>
      <c r="AW149" s="395"/>
      <c r="AX149" s="396"/>
      <c r="AY149" s="395"/>
      <c r="AZ149" s="396"/>
      <c r="BA149" s="396"/>
      <c r="BB149" s="396"/>
      <c r="BC149" s="396"/>
      <c r="BD149" s="396"/>
    </row>
    <row r="150" spans="1:56" ht="45" customHeight="1" x14ac:dyDescent="0.25">
      <c r="A150" s="407"/>
      <c r="B150" s="412" t="s">
        <v>453</v>
      </c>
      <c r="C150" s="395"/>
      <c r="D150" s="413"/>
      <c r="E150" s="413"/>
      <c r="F150" s="413"/>
      <c r="G150" s="413"/>
      <c r="H150" s="413"/>
      <c r="I150" s="413"/>
      <c r="J150" s="413"/>
      <c r="K150" s="395"/>
      <c r="L150" s="395"/>
      <c r="M150" s="395"/>
      <c r="N150" s="413"/>
      <c r="O150" s="413"/>
      <c r="P150" s="413"/>
      <c r="Q150" s="413"/>
      <c r="R150" s="413"/>
      <c r="S150" s="395"/>
      <c r="T150" s="395"/>
      <c r="U150" s="395"/>
      <c r="V150" s="395"/>
      <c r="W150" s="395"/>
      <c r="X150" s="395"/>
      <c r="Y150" s="395"/>
      <c r="Z150" s="395"/>
      <c r="AA150" s="395"/>
      <c r="AB150" s="395"/>
      <c r="AC150" s="395"/>
      <c r="AD150" s="395"/>
      <c r="AE150" s="395"/>
      <c r="AF150" s="395"/>
      <c r="AG150" s="395"/>
      <c r="AH150" s="395"/>
      <c r="AI150" s="395"/>
      <c r="AJ150" s="395"/>
      <c r="AK150" s="395"/>
      <c r="AL150" s="395"/>
      <c r="AM150" s="395"/>
      <c r="AN150" s="395"/>
      <c r="AO150" s="395"/>
      <c r="AP150" s="395"/>
      <c r="AQ150" s="395"/>
      <c r="AR150" s="395"/>
      <c r="AS150" s="395"/>
      <c r="AT150" s="395"/>
      <c r="AU150" s="395"/>
      <c r="AV150" s="420"/>
      <c r="AW150" s="395"/>
      <c r="AX150" s="396"/>
      <c r="AY150" s="395"/>
      <c r="AZ150" s="396"/>
      <c r="BA150" s="396"/>
      <c r="BB150" s="396"/>
      <c r="BC150" s="396"/>
      <c r="BD150" s="396"/>
    </row>
    <row r="151" spans="1:56" ht="45" customHeight="1" x14ac:dyDescent="0.25">
      <c r="A151" s="407"/>
      <c r="B151" s="412" t="s">
        <v>454</v>
      </c>
      <c r="C151" s="395"/>
      <c r="D151" s="413"/>
      <c r="E151" s="413"/>
      <c r="F151" s="413"/>
      <c r="G151" s="413"/>
      <c r="H151" s="413"/>
      <c r="I151" s="413"/>
      <c r="J151" s="413"/>
      <c r="K151" s="395"/>
      <c r="L151" s="395"/>
      <c r="M151" s="395"/>
      <c r="N151" s="413"/>
      <c r="O151" s="413"/>
      <c r="P151" s="413"/>
      <c r="Q151" s="413"/>
      <c r="R151" s="413"/>
      <c r="S151" s="395"/>
      <c r="T151" s="395"/>
      <c r="U151" s="395"/>
      <c r="V151" s="395"/>
      <c r="W151" s="395"/>
      <c r="X151" s="395"/>
      <c r="Y151" s="395"/>
      <c r="Z151" s="395"/>
      <c r="AA151" s="395"/>
      <c r="AB151" s="395"/>
      <c r="AC151" s="395"/>
      <c r="AD151" s="395"/>
      <c r="AE151" s="395"/>
      <c r="AF151" s="395"/>
      <c r="AG151" s="395"/>
      <c r="AH151" s="395"/>
      <c r="AI151" s="395"/>
      <c r="AJ151" s="395"/>
      <c r="AK151" s="395"/>
      <c r="AL151" s="395"/>
      <c r="AM151" s="395"/>
      <c r="AN151" s="395"/>
      <c r="AO151" s="395"/>
      <c r="AP151" s="395"/>
      <c r="AQ151" s="395"/>
      <c r="AR151" s="395"/>
      <c r="AS151" s="395"/>
      <c r="AT151" s="395"/>
      <c r="AU151" s="395"/>
      <c r="AV151" s="420"/>
      <c r="AW151" s="395"/>
      <c r="AX151" s="396"/>
      <c r="AY151" s="395"/>
      <c r="AZ151" s="396"/>
      <c r="BA151" s="396"/>
      <c r="BB151" s="396"/>
      <c r="BC151" s="396"/>
      <c r="BD151" s="396"/>
    </row>
    <row r="152" spans="1:56" ht="45" customHeight="1" x14ac:dyDescent="0.25">
      <c r="A152" s="407"/>
      <c r="B152" s="412" t="s">
        <v>455</v>
      </c>
      <c r="C152" s="395"/>
      <c r="D152" s="413"/>
      <c r="E152" s="413"/>
      <c r="F152" s="413"/>
      <c r="G152" s="413"/>
      <c r="H152" s="413"/>
      <c r="I152" s="413"/>
      <c r="J152" s="413"/>
      <c r="K152" s="395"/>
      <c r="L152" s="395"/>
      <c r="M152" s="395"/>
      <c r="N152" s="413"/>
      <c r="O152" s="413"/>
      <c r="P152" s="413"/>
      <c r="Q152" s="413"/>
      <c r="R152" s="413"/>
      <c r="S152" s="395"/>
      <c r="T152" s="395"/>
      <c r="U152" s="395"/>
      <c r="V152" s="395"/>
      <c r="W152" s="395"/>
      <c r="X152" s="395"/>
      <c r="Y152" s="395"/>
      <c r="Z152" s="395"/>
      <c r="AA152" s="395"/>
      <c r="AB152" s="395"/>
      <c r="AC152" s="395"/>
      <c r="AD152" s="395"/>
      <c r="AE152" s="395"/>
      <c r="AF152" s="395"/>
      <c r="AG152" s="395"/>
      <c r="AH152" s="395"/>
      <c r="AI152" s="395"/>
      <c r="AJ152" s="395"/>
      <c r="AK152" s="395"/>
      <c r="AL152" s="395"/>
      <c r="AM152" s="395"/>
      <c r="AN152" s="395"/>
      <c r="AO152" s="395"/>
      <c r="AP152" s="395"/>
      <c r="AQ152" s="395"/>
      <c r="AR152" s="395"/>
      <c r="AS152" s="395"/>
      <c r="AT152" s="395"/>
      <c r="AU152" s="395"/>
      <c r="AV152" s="420"/>
      <c r="AW152" s="395"/>
      <c r="AX152" s="396"/>
      <c r="AY152" s="395"/>
      <c r="AZ152" s="396"/>
      <c r="BA152" s="396"/>
      <c r="BB152" s="396"/>
      <c r="BC152" s="396"/>
      <c r="BD152" s="396"/>
    </row>
    <row r="153" spans="1:56" ht="45" customHeight="1" x14ac:dyDescent="0.25">
      <c r="A153" s="407"/>
      <c r="B153" s="412" t="s">
        <v>456</v>
      </c>
      <c r="C153" s="395"/>
      <c r="D153" s="413"/>
      <c r="E153" s="413"/>
      <c r="F153" s="413"/>
      <c r="G153" s="413"/>
      <c r="H153" s="413"/>
      <c r="I153" s="413"/>
      <c r="J153" s="413"/>
      <c r="K153" s="395"/>
      <c r="L153" s="395"/>
      <c r="M153" s="395"/>
      <c r="N153" s="413"/>
      <c r="O153" s="413"/>
      <c r="P153" s="413"/>
      <c r="Q153" s="413"/>
      <c r="R153" s="413"/>
      <c r="S153" s="395"/>
      <c r="T153" s="395"/>
      <c r="U153" s="395"/>
      <c r="V153" s="395"/>
      <c r="W153" s="395"/>
      <c r="X153" s="395"/>
      <c r="Y153" s="395"/>
      <c r="Z153" s="395"/>
      <c r="AA153" s="395"/>
      <c r="AB153" s="395"/>
      <c r="AC153" s="395"/>
      <c r="AD153" s="395"/>
      <c r="AE153" s="395"/>
      <c r="AF153" s="395"/>
      <c r="AG153" s="395"/>
      <c r="AH153" s="395"/>
      <c r="AI153" s="395"/>
      <c r="AJ153" s="395"/>
      <c r="AK153" s="395"/>
      <c r="AL153" s="395"/>
      <c r="AM153" s="395"/>
      <c r="AN153" s="395"/>
      <c r="AO153" s="395"/>
      <c r="AP153" s="395"/>
      <c r="AQ153" s="395"/>
      <c r="AR153" s="395"/>
      <c r="AS153" s="395"/>
      <c r="AT153" s="395"/>
      <c r="AU153" s="395"/>
      <c r="AV153" s="420"/>
      <c r="AW153" s="395"/>
      <c r="AX153" s="396"/>
      <c r="AY153" s="395"/>
      <c r="AZ153" s="396"/>
      <c r="BA153" s="396"/>
      <c r="BB153" s="396"/>
      <c r="BC153" s="396"/>
      <c r="BD153" s="396"/>
    </row>
    <row r="154" spans="1:56" ht="45" customHeight="1" x14ac:dyDescent="0.25">
      <c r="A154" s="407"/>
      <c r="B154" s="412" t="s">
        <v>457</v>
      </c>
      <c r="C154" s="395"/>
      <c r="D154" s="413"/>
      <c r="E154" s="413"/>
      <c r="F154" s="413"/>
      <c r="G154" s="413"/>
      <c r="H154" s="413"/>
      <c r="I154" s="413"/>
      <c r="J154" s="413"/>
      <c r="K154" s="395"/>
      <c r="L154" s="395"/>
      <c r="M154" s="395"/>
      <c r="N154" s="413"/>
      <c r="O154" s="413"/>
      <c r="P154" s="413"/>
      <c r="Q154" s="413"/>
      <c r="R154" s="413"/>
      <c r="S154" s="395"/>
      <c r="T154" s="395"/>
      <c r="U154" s="395"/>
      <c r="V154" s="395"/>
      <c r="W154" s="395"/>
      <c r="X154" s="395"/>
      <c r="Y154" s="395"/>
      <c r="Z154" s="395"/>
      <c r="AA154" s="395"/>
      <c r="AB154" s="395"/>
      <c r="AC154" s="395"/>
      <c r="AD154" s="395"/>
      <c r="AE154" s="395"/>
      <c r="AF154" s="395"/>
      <c r="AG154" s="395"/>
      <c r="AH154" s="395"/>
      <c r="AI154" s="395"/>
      <c r="AJ154" s="395"/>
      <c r="AK154" s="395"/>
      <c r="AL154" s="395"/>
      <c r="AM154" s="395"/>
      <c r="AN154" s="395"/>
      <c r="AO154" s="395"/>
      <c r="AP154" s="395"/>
      <c r="AQ154" s="395"/>
      <c r="AR154" s="395"/>
      <c r="AS154" s="395"/>
      <c r="AT154" s="395"/>
      <c r="AU154" s="395"/>
      <c r="AV154" s="420"/>
      <c r="AW154" s="395"/>
      <c r="AX154" s="396"/>
      <c r="AY154" s="395"/>
      <c r="AZ154" s="396"/>
      <c r="BA154" s="396"/>
      <c r="BB154" s="396"/>
      <c r="BC154" s="396"/>
      <c r="BD154" s="396"/>
    </row>
    <row r="155" spans="1:56" ht="45" customHeight="1" x14ac:dyDescent="0.25">
      <c r="A155" s="407"/>
      <c r="B155" s="412" t="s">
        <v>458</v>
      </c>
      <c r="C155" s="395"/>
      <c r="D155" s="413"/>
      <c r="E155" s="413"/>
      <c r="F155" s="413"/>
      <c r="G155" s="413"/>
      <c r="H155" s="413"/>
      <c r="I155" s="413"/>
      <c r="J155" s="413"/>
      <c r="K155" s="395"/>
      <c r="L155" s="395"/>
      <c r="M155" s="395"/>
      <c r="N155" s="413"/>
      <c r="O155" s="413"/>
      <c r="P155" s="413"/>
      <c r="Q155" s="413"/>
      <c r="R155" s="413"/>
      <c r="S155" s="395"/>
      <c r="T155" s="395"/>
      <c r="U155" s="395"/>
      <c r="V155" s="395"/>
      <c r="W155" s="395"/>
      <c r="X155" s="395"/>
      <c r="Y155" s="395"/>
      <c r="Z155" s="395"/>
      <c r="AA155" s="395"/>
      <c r="AB155" s="395"/>
      <c r="AC155" s="395"/>
      <c r="AD155" s="395"/>
      <c r="AE155" s="395"/>
      <c r="AF155" s="395"/>
      <c r="AG155" s="395"/>
      <c r="AH155" s="395"/>
      <c r="AI155" s="395"/>
      <c r="AJ155" s="395"/>
      <c r="AK155" s="395"/>
      <c r="AL155" s="395"/>
      <c r="AM155" s="395"/>
      <c r="AN155" s="395"/>
      <c r="AO155" s="395"/>
      <c r="AP155" s="395"/>
      <c r="AQ155" s="395"/>
      <c r="AR155" s="395"/>
      <c r="AS155" s="395"/>
      <c r="AT155" s="395"/>
      <c r="AU155" s="395"/>
      <c r="AV155" s="420"/>
      <c r="AW155" s="395"/>
      <c r="AX155" s="396"/>
      <c r="AY155" s="395"/>
      <c r="AZ155" s="396"/>
      <c r="BA155" s="396"/>
      <c r="BB155" s="396"/>
      <c r="BC155" s="396"/>
      <c r="BD155" s="396"/>
    </row>
    <row r="156" spans="1:56" ht="45" customHeight="1" x14ac:dyDescent="0.25">
      <c r="A156" s="407"/>
      <c r="B156" s="412" t="s">
        <v>459</v>
      </c>
      <c r="C156" s="395"/>
      <c r="D156" s="413"/>
      <c r="E156" s="413"/>
      <c r="F156" s="413"/>
      <c r="G156" s="413"/>
      <c r="H156" s="413"/>
      <c r="I156" s="413"/>
      <c r="J156" s="413"/>
      <c r="K156" s="395"/>
      <c r="L156" s="395"/>
      <c r="M156" s="395"/>
      <c r="N156" s="413"/>
      <c r="O156" s="413"/>
      <c r="P156" s="413"/>
      <c r="Q156" s="413"/>
      <c r="R156" s="413"/>
      <c r="S156" s="395"/>
      <c r="T156" s="395"/>
      <c r="U156" s="395"/>
      <c r="V156" s="395"/>
      <c r="W156" s="395"/>
      <c r="X156" s="395"/>
      <c r="Y156" s="395"/>
      <c r="Z156" s="395"/>
      <c r="AA156" s="395"/>
      <c r="AB156" s="395"/>
      <c r="AC156" s="395"/>
      <c r="AD156" s="395"/>
      <c r="AE156" s="395"/>
      <c r="AF156" s="395"/>
      <c r="AG156" s="395"/>
      <c r="AH156" s="395"/>
      <c r="AI156" s="395"/>
      <c r="AJ156" s="395"/>
      <c r="AK156" s="395"/>
      <c r="AL156" s="395"/>
      <c r="AM156" s="395"/>
      <c r="AN156" s="395"/>
      <c r="AO156" s="395"/>
      <c r="AP156" s="395"/>
      <c r="AQ156" s="395"/>
      <c r="AR156" s="395"/>
      <c r="AS156" s="395"/>
      <c r="AT156" s="395"/>
      <c r="AU156" s="395"/>
      <c r="AV156" s="420"/>
      <c r="AW156" s="395"/>
      <c r="AX156" s="396"/>
      <c r="AY156" s="395"/>
      <c r="AZ156" s="396"/>
      <c r="BA156" s="396"/>
      <c r="BB156" s="396"/>
      <c r="BC156" s="396"/>
      <c r="BD156" s="396"/>
    </row>
    <row r="157" spans="1:56" ht="45" customHeight="1" x14ac:dyDescent="0.25">
      <c r="A157" s="407"/>
      <c r="B157" s="412" t="s">
        <v>460</v>
      </c>
      <c r="C157" s="395"/>
      <c r="D157" s="413"/>
      <c r="E157" s="413"/>
      <c r="F157" s="413"/>
      <c r="G157" s="413"/>
      <c r="H157" s="413"/>
      <c r="I157" s="413"/>
      <c r="J157" s="413"/>
      <c r="K157" s="395"/>
      <c r="L157" s="395"/>
      <c r="M157" s="395"/>
      <c r="N157" s="413"/>
      <c r="O157" s="413"/>
      <c r="P157" s="413"/>
      <c r="Q157" s="413"/>
      <c r="R157" s="413"/>
      <c r="S157" s="395"/>
      <c r="T157" s="395"/>
      <c r="U157" s="395"/>
      <c r="V157" s="395"/>
      <c r="W157" s="395"/>
      <c r="X157" s="395"/>
      <c r="Y157" s="395"/>
      <c r="Z157" s="395"/>
      <c r="AA157" s="395"/>
      <c r="AB157" s="395"/>
      <c r="AC157" s="395"/>
      <c r="AD157" s="395"/>
      <c r="AE157" s="395"/>
      <c r="AF157" s="395"/>
      <c r="AG157" s="395"/>
      <c r="AH157" s="395"/>
      <c r="AI157" s="395"/>
      <c r="AJ157" s="395"/>
      <c r="AK157" s="395"/>
      <c r="AL157" s="395"/>
      <c r="AM157" s="395"/>
      <c r="AN157" s="395"/>
      <c r="AO157" s="395"/>
      <c r="AP157" s="395"/>
      <c r="AQ157" s="395"/>
      <c r="AR157" s="395"/>
      <c r="AS157" s="395"/>
      <c r="AT157" s="395"/>
      <c r="AU157" s="395"/>
      <c r="AV157" s="420"/>
      <c r="AW157" s="395"/>
      <c r="AX157" s="396"/>
      <c r="AY157" s="395"/>
      <c r="AZ157" s="396"/>
      <c r="BA157" s="396"/>
      <c r="BB157" s="396"/>
      <c r="BC157" s="396"/>
      <c r="BD157" s="396"/>
    </row>
    <row r="158" spans="1:56" ht="45" customHeight="1" x14ac:dyDescent="0.25">
      <c r="A158" s="407"/>
      <c r="B158" s="412" t="s">
        <v>461</v>
      </c>
      <c r="C158" s="395"/>
      <c r="D158" s="413"/>
      <c r="E158" s="413"/>
      <c r="F158" s="413"/>
      <c r="G158" s="413"/>
      <c r="H158" s="413"/>
      <c r="I158" s="413"/>
      <c r="J158" s="413"/>
      <c r="K158" s="395"/>
      <c r="L158" s="395"/>
      <c r="M158" s="395"/>
      <c r="N158" s="413"/>
      <c r="O158" s="413"/>
      <c r="P158" s="413"/>
      <c r="Q158" s="413"/>
      <c r="R158" s="413"/>
      <c r="S158" s="395"/>
      <c r="T158" s="395"/>
      <c r="U158" s="395"/>
      <c r="V158" s="395"/>
      <c r="W158" s="395"/>
      <c r="X158" s="395"/>
      <c r="Y158" s="395"/>
      <c r="Z158" s="395"/>
      <c r="AA158" s="395"/>
      <c r="AB158" s="395"/>
      <c r="AC158" s="395"/>
      <c r="AD158" s="395"/>
      <c r="AE158" s="395"/>
      <c r="AF158" s="395"/>
      <c r="AG158" s="395"/>
      <c r="AH158" s="395"/>
      <c r="AI158" s="395"/>
      <c r="AJ158" s="395"/>
      <c r="AK158" s="395"/>
      <c r="AL158" s="395"/>
      <c r="AM158" s="395"/>
      <c r="AN158" s="395"/>
      <c r="AO158" s="395"/>
      <c r="AP158" s="395"/>
      <c r="AQ158" s="395"/>
      <c r="AR158" s="395"/>
      <c r="AS158" s="395"/>
      <c r="AT158" s="395"/>
      <c r="AU158" s="395"/>
      <c r="AV158" s="420"/>
      <c r="AW158" s="395"/>
      <c r="AX158" s="396"/>
      <c r="AY158" s="395"/>
      <c r="AZ158" s="396"/>
      <c r="BA158" s="396"/>
      <c r="BB158" s="396"/>
      <c r="BC158" s="396"/>
      <c r="BD158" s="396"/>
    </row>
    <row r="159" spans="1:56" ht="45" customHeight="1" x14ac:dyDescent="0.25">
      <c r="A159" s="407"/>
      <c r="B159" s="412" t="s">
        <v>462</v>
      </c>
      <c r="C159" s="395"/>
      <c r="D159" s="413"/>
      <c r="E159" s="413"/>
      <c r="F159" s="413"/>
      <c r="G159" s="413"/>
      <c r="H159" s="413"/>
      <c r="I159" s="413"/>
      <c r="J159" s="413"/>
      <c r="K159" s="395"/>
      <c r="L159" s="395"/>
      <c r="M159" s="395"/>
      <c r="N159" s="413"/>
      <c r="O159" s="413"/>
      <c r="P159" s="413"/>
      <c r="Q159" s="413"/>
      <c r="R159" s="413"/>
      <c r="S159" s="395"/>
      <c r="T159" s="395"/>
      <c r="U159" s="395"/>
      <c r="V159" s="395"/>
      <c r="W159" s="395"/>
      <c r="X159" s="395"/>
      <c r="Y159" s="395"/>
      <c r="Z159" s="395"/>
      <c r="AA159" s="395"/>
      <c r="AB159" s="395"/>
      <c r="AC159" s="395"/>
      <c r="AD159" s="395"/>
      <c r="AE159" s="395"/>
      <c r="AF159" s="395"/>
      <c r="AG159" s="395"/>
      <c r="AH159" s="395"/>
      <c r="AI159" s="395"/>
      <c r="AJ159" s="395"/>
      <c r="AK159" s="395"/>
      <c r="AL159" s="395"/>
      <c r="AM159" s="395"/>
      <c r="AN159" s="395"/>
      <c r="AO159" s="395"/>
      <c r="AP159" s="395"/>
      <c r="AQ159" s="395"/>
      <c r="AR159" s="395"/>
      <c r="AS159" s="395"/>
      <c r="AT159" s="395"/>
      <c r="AU159" s="395"/>
      <c r="AV159" s="420"/>
      <c r="AW159" s="395"/>
      <c r="AX159" s="396"/>
      <c r="AY159" s="395"/>
      <c r="AZ159" s="396"/>
      <c r="BA159" s="396"/>
      <c r="BB159" s="396"/>
      <c r="BC159" s="396"/>
      <c r="BD159" s="396"/>
    </row>
    <row r="160" spans="1:56" ht="45" customHeight="1" x14ac:dyDescent="0.25">
      <c r="A160" s="407"/>
      <c r="B160" s="412" t="s">
        <v>463</v>
      </c>
      <c r="C160" s="395"/>
      <c r="D160" s="413"/>
      <c r="E160" s="413"/>
      <c r="F160" s="413"/>
      <c r="G160" s="413"/>
      <c r="H160" s="413"/>
      <c r="I160" s="413"/>
      <c r="J160" s="413"/>
      <c r="K160" s="395"/>
      <c r="L160" s="395"/>
      <c r="M160" s="395"/>
      <c r="N160" s="413"/>
      <c r="O160" s="413"/>
      <c r="P160" s="413"/>
      <c r="Q160" s="413"/>
      <c r="R160" s="413"/>
      <c r="S160" s="395"/>
      <c r="T160" s="395"/>
      <c r="U160" s="395"/>
      <c r="V160" s="395"/>
      <c r="W160" s="395"/>
      <c r="X160" s="395"/>
      <c r="Y160" s="395"/>
      <c r="Z160" s="395"/>
      <c r="AA160" s="395"/>
      <c r="AB160" s="395"/>
      <c r="AC160" s="395"/>
      <c r="AD160" s="395"/>
      <c r="AE160" s="395"/>
      <c r="AF160" s="395"/>
      <c r="AG160" s="395"/>
      <c r="AH160" s="395"/>
      <c r="AI160" s="395"/>
      <c r="AJ160" s="395"/>
      <c r="AK160" s="395"/>
      <c r="AL160" s="395"/>
      <c r="AM160" s="395"/>
      <c r="AN160" s="395"/>
      <c r="AO160" s="395"/>
      <c r="AP160" s="395"/>
      <c r="AQ160" s="395"/>
      <c r="AR160" s="395"/>
      <c r="AS160" s="395"/>
      <c r="AT160" s="395"/>
      <c r="AU160" s="395"/>
      <c r="AV160" s="420"/>
      <c r="AW160" s="395"/>
      <c r="AX160" s="396"/>
      <c r="AY160" s="395"/>
      <c r="AZ160" s="396"/>
      <c r="BA160" s="396"/>
      <c r="BB160" s="396"/>
      <c r="BC160" s="396"/>
      <c r="BD160" s="396"/>
    </row>
    <row r="161" spans="1:56" ht="45" customHeight="1" x14ac:dyDescent="0.25">
      <c r="A161" s="407"/>
      <c r="B161" s="412" t="s">
        <v>464</v>
      </c>
      <c r="C161" s="395"/>
      <c r="D161" s="413"/>
      <c r="E161" s="413"/>
      <c r="F161" s="413"/>
      <c r="G161" s="413"/>
      <c r="H161" s="413"/>
      <c r="I161" s="413"/>
      <c r="J161" s="413"/>
      <c r="K161" s="395"/>
      <c r="L161" s="395"/>
      <c r="M161" s="395"/>
      <c r="N161" s="413"/>
      <c r="O161" s="413"/>
      <c r="P161" s="413"/>
      <c r="Q161" s="413"/>
      <c r="R161" s="413"/>
      <c r="S161" s="395"/>
      <c r="T161" s="395"/>
      <c r="U161" s="395"/>
      <c r="V161" s="395"/>
      <c r="W161" s="395"/>
      <c r="X161" s="395"/>
      <c r="Y161" s="395"/>
      <c r="Z161" s="395"/>
      <c r="AA161" s="395"/>
      <c r="AB161" s="395"/>
      <c r="AC161" s="395"/>
      <c r="AD161" s="395"/>
      <c r="AE161" s="395"/>
      <c r="AF161" s="395"/>
      <c r="AG161" s="395"/>
      <c r="AH161" s="395"/>
      <c r="AI161" s="395"/>
      <c r="AJ161" s="395"/>
      <c r="AK161" s="395"/>
      <c r="AL161" s="395"/>
      <c r="AM161" s="395"/>
      <c r="AN161" s="395"/>
      <c r="AO161" s="395"/>
      <c r="AP161" s="395"/>
      <c r="AQ161" s="395"/>
      <c r="AR161" s="395"/>
      <c r="AS161" s="395"/>
      <c r="AT161" s="395"/>
      <c r="AU161" s="395"/>
      <c r="AV161" s="420"/>
      <c r="AW161" s="395"/>
      <c r="AX161" s="396"/>
      <c r="AY161" s="395"/>
      <c r="AZ161" s="396"/>
      <c r="BA161" s="396"/>
      <c r="BB161" s="396"/>
      <c r="BC161" s="396"/>
      <c r="BD161" s="396"/>
    </row>
    <row r="162" spans="1:56" ht="45" customHeight="1" x14ac:dyDescent="0.25">
      <c r="A162" s="407"/>
      <c r="B162" s="395"/>
      <c r="C162" s="395"/>
      <c r="D162" s="413"/>
      <c r="E162" s="413"/>
      <c r="F162" s="413"/>
      <c r="G162" s="413"/>
      <c r="H162" s="413"/>
      <c r="I162" s="413"/>
      <c r="J162" s="413"/>
      <c r="K162" s="395"/>
      <c r="L162" s="395"/>
      <c r="M162" s="395"/>
      <c r="N162" s="413"/>
      <c r="O162" s="413"/>
      <c r="P162" s="413"/>
      <c r="Q162" s="413"/>
      <c r="R162" s="413"/>
      <c r="S162" s="395"/>
      <c r="T162" s="395"/>
      <c r="U162" s="395"/>
      <c r="V162" s="395"/>
      <c r="W162" s="395"/>
      <c r="X162" s="395"/>
      <c r="Y162" s="395"/>
      <c r="Z162" s="395"/>
      <c r="AA162" s="395"/>
      <c r="AB162" s="395"/>
      <c r="AC162" s="395"/>
      <c r="AD162" s="395"/>
      <c r="AE162" s="395"/>
      <c r="AF162" s="395"/>
      <c r="AG162" s="395"/>
      <c r="AH162" s="395"/>
      <c r="AI162" s="395"/>
      <c r="AJ162" s="395"/>
      <c r="AK162" s="395"/>
      <c r="AL162" s="395"/>
      <c r="AM162" s="395"/>
      <c r="AN162" s="395"/>
      <c r="AO162" s="395"/>
      <c r="AP162" s="395"/>
      <c r="AQ162" s="395"/>
      <c r="AR162" s="395"/>
      <c r="AS162" s="395"/>
      <c r="AT162" s="395"/>
      <c r="AU162" s="395"/>
      <c r="AV162" s="420"/>
      <c r="AW162" s="395"/>
      <c r="AX162" s="396"/>
      <c r="AY162" s="395"/>
      <c r="AZ162" s="396"/>
      <c r="BA162" s="396"/>
      <c r="BB162" s="396"/>
      <c r="BC162" s="396"/>
      <c r="BD162" s="396"/>
    </row>
    <row r="163" spans="1:56" ht="45" customHeight="1" x14ac:dyDescent="0.25">
      <c r="A163" s="407"/>
      <c r="B163" s="395"/>
      <c r="C163" s="395"/>
      <c r="D163" s="413"/>
      <c r="E163" s="413"/>
      <c r="F163" s="413"/>
      <c r="G163" s="413"/>
      <c r="H163" s="413"/>
      <c r="I163" s="413"/>
      <c r="J163" s="413"/>
      <c r="K163" s="395"/>
      <c r="L163" s="395"/>
      <c r="M163" s="395"/>
      <c r="N163" s="413"/>
      <c r="O163" s="413"/>
      <c r="P163" s="413"/>
      <c r="Q163" s="413"/>
      <c r="R163" s="413"/>
      <c r="S163" s="395"/>
      <c r="T163" s="395"/>
      <c r="U163" s="395"/>
      <c r="V163" s="395"/>
      <c r="W163" s="395"/>
      <c r="X163" s="395"/>
      <c r="Y163" s="395"/>
      <c r="Z163" s="395"/>
      <c r="AA163" s="395"/>
      <c r="AB163" s="395"/>
      <c r="AC163" s="395"/>
      <c r="AD163" s="395"/>
      <c r="AE163" s="395"/>
      <c r="AF163" s="395"/>
      <c r="AG163" s="395"/>
      <c r="AH163" s="395"/>
      <c r="AI163" s="395"/>
      <c r="AJ163" s="395"/>
      <c r="AK163" s="395"/>
      <c r="AL163" s="395"/>
      <c r="AM163" s="395"/>
      <c r="AN163" s="395"/>
      <c r="AO163" s="395"/>
      <c r="AP163" s="395"/>
      <c r="AQ163" s="395"/>
      <c r="AR163" s="395"/>
      <c r="AS163" s="395"/>
      <c r="AT163" s="395"/>
      <c r="AU163" s="395"/>
      <c r="AV163" s="420"/>
      <c r="AW163" s="395"/>
      <c r="AX163" s="396"/>
      <c r="AY163" s="395"/>
      <c r="AZ163" s="396"/>
      <c r="BA163" s="396"/>
      <c r="BB163" s="396"/>
      <c r="BC163" s="396"/>
      <c r="BD163" s="396"/>
    </row>
    <row r="164" spans="1:56" ht="45" customHeight="1" x14ac:dyDescent="0.25">
      <c r="A164" s="407"/>
      <c r="B164" s="407"/>
      <c r="C164" s="407"/>
      <c r="D164" s="408"/>
      <c r="E164" s="408"/>
      <c r="F164" s="408"/>
      <c r="G164" s="408"/>
      <c r="H164" s="408"/>
      <c r="I164" s="408"/>
      <c r="J164" s="408"/>
      <c r="K164" s="407"/>
      <c r="L164" s="407"/>
      <c r="M164" s="407"/>
      <c r="N164" s="408"/>
      <c r="O164" s="408"/>
      <c r="P164" s="408"/>
      <c r="Q164" s="408"/>
      <c r="R164" s="408"/>
      <c r="S164" s="407"/>
      <c r="T164" s="407"/>
      <c r="U164" s="407"/>
      <c r="V164" s="407"/>
      <c r="W164" s="407"/>
      <c r="X164" s="407"/>
      <c r="Y164" s="407"/>
      <c r="Z164" s="407"/>
      <c r="AA164" s="407"/>
      <c r="AB164" s="407"/>
      <c r="AC164" s="407"/>
      <c r="AD164" s="407"/>
      <c r="AE164" s="407"/>
      <c r="AF164" s="407"/>
      <c r="AG164" s="407"/>
      <c r="AH164" s="407"/>
      <c r="AI164" s="407"/>
      <c r="AJ164" s="407"/>
      <c r="AK164" s="407"/>
      <c r="AL164" s="407"/>
      <c r="AM164" s="407"/>
      <c r="AN164" s="407"/>
      <c r="AO164" s="407"/>
      <c r="AP164" s="407"/>
      <c r="AQ164" s="407"/>
      <c r="AR164" s="407"/>
      <c r="AS164" s="407"/>
      <c r="AT164" s="407"/>
      <c r="AU164" s="407"/>
      <c r="AV164" s="410"/>
      <c r="AW164" s="407"/>
    </row>
    <row r="165" spans="1:56" ht="45" customHeight="1" x14ac:dyDescent="0.25">
      <c r="A165" s="407"/>
      <c r="B165" s="407"/>
      <c r="C165" s="407"/>
      <c r="D165" s="408"/>
      <c r="E165" s="408"/>
      <c r="F165" s="408"/>
      <c r="G165" s="408"/>
      <c r="H165" s="408"/>
      <c r="I165" s="408"/>
      <c r="J165" s="408"/>
      <c r="K165" s="407"/>
      <c r="L165" s="407"/>
      <c r="M165" s="407"/>
      <c r="N165" s="408"/>
      <c r="O165" s="408"/>
      <c r="P165" s="408"/>
      <c r="Q165" s="408"/>
      <c r="R165" s="408"/>
      <c r="S165" s="407"/>
      <c r="T165" s="407"/>
      <c r="U165" s="407"/>
      <c r="V165" s="407"/>
      <c r="W165" s="407"/>
      <c r="X165" s="407"/>
      <c r="Y165" s="407"/>
      <c r="Z165" s="407"/>
      <c r="AA165" s="407"/>
      <c r="AB165" s="407"/>
      <c r="AC165" s="407"/>
      <c r="AD165" s="407"/>
      <c r="AE165" s="407"/>
      <c r="AF165" s="407"/>
      <c r="AG165" s="407"/>
      <c r="AH165" s="407"/>
      <c r="AI165" s="407"/>
      <c r="AJ165" s="407"/>
      <c r="AK165" s="407"/>
      <c r="AL165" s="407"/>
      <c r="AM165" s="407"/>
      <c r="AN165" s="407"/>
      <c r="AO165" s="407"/>
      <c r="AP165" s="407"/>
      <c r="AQ165" s="407"/>
      <c r="AR165" s="407"/>
      <c r="AS165" s="407"/>
      <c r="AT165" s="407"/>
      <c r="AU165" s="407"/>
      <c r="AV165" s="410"/>
      <c r="AW165" s="407"/>
    </row>
    <row r="166" spans="1:56" ht="45" customHeight="1" x14ac:dyDescent="0.25">
      <c r="A166" s="407"/>
      <c r="B166" s="407"/>
      <c r="C166" s="407"/>
      <c r="D166" s="408"/>
      <c r="E166" s="408"/>
      <c r="F166" s="408"/>
      <c r="G166" s="408"/>
      <c r="H166" s="408"/>
      <c r="I166" s="408"/>
      <c r="J166" s="408"/>
      <c r="K166" s="407"/>
      <c r="L166" s="407"/>
      <c r="M166" s="407"/>
      <c r="N166" s="408"/>
      <c r="O166" s="408"/>
      <c r="P166" s="408"/>
      <c r="Q166" s="408"/>
      <c r="R166" s="408"/>
      <c r="S166" s="407"/>
      <c r="T166" s="407"/>
      <c r="U166" s="407"/>
      <c r="V166" s="407"/>
      <c r="W166" s="407"/>
      <c r="X166" s="407"/>
      <c r="Y166" s="407"/>
      <c r="Z166" s="407"/>
      <c r="AA166" s="407"/>
      <c r="AB166" s="407"/>
      <c r="AC166" s="407"/>
      <c r="AD166" s="407"/>
      <c r="AE166" s="407"/>
      <c r="AF166" s="407"/>
      <c r="AG166" s="407"/>
      <c r="AH166" s="407"/>
      <c r="AI166" s="407"/>
      <c r="AJ166" s="407"/>
      <c r="AK166" s="407"/>
      <c r="AL166" s="407"/>
      <c r="AM166" s="407"/>
      <c r="AN166" s="407"/>
      <c r="AO166" s="407"/>
      <c r="AP166" s="407"/>
      <c r="AQ166" s="407"/>
      <c r="AR166" s="407"/>
      <c r="AS166" s="407"/>
      <c r="AT166" s="407"/>
      <c r="AU166" s="407"/>
      <c r="AV166" s="410"/>
      <c r="AW166" s="407"/>
    </row>
    <row r="167" spans="1:56" ht="45" customHeight="1" x14ac:dyDescent="0.25">
      <c r="A167" s="407"/>
      <c r="B167" s="407"/>
      <c r="C167" s="407"/>
      <c r="D167" s="408"/>
      <c r="E167" s="408"/>
      <c r="F167" s="408"/>
      <c r="G167" s="408"/>
      <c r="H167" s="408"/>
      <c r="I167" s="408"/>
      <c r="J167" s="408"/>
      <c r="K167" s="407"/>
      <c r="L167" s="407"/>
      <c r="M167" s="407"/>
      <c r="N167" s="408"/>
      <c r="O167" s="408"/>
      <c r="P167" s="408"/>
      <c r="Q167" s="408"/>
      <c r="R167" s="408"/>
      <c r="S167" s="407"/>
      <c r="T167" s="407"/>
      <c r="U167" s="407"/>
      <c r="V167" s="407"/>
      <c r="W167" s="407"/>
      <c r="X167" s="407"/>
      <c r="Y167" s="407"/>
      <c r="Z167" s="407"/>
      <c r="AA167" s="407"/>
      <c r="AB167" s="407"/>
      <c r="AC167" s="407"/>
      <c r="AD167" s="407"/>
      <c r="AE167" s="407"/>
      <c r="AF167" s="407"/>
      <c r="AG167" s="407"/>
      <c r="AH167" s="407"/>
      <c r="AI167" s="407"/>
      <c r="AJ167" s="407"/>
      <c r="AK167" s="407"/>
      <c r="AL167" s="407"/>
      <c r="AM167" s="407"/>
      <c r="AN167" s="407"/>
      <c r="AO167" s="407"/>
      <c r="AP167" s="407"/>
      <c r="AQ167" s="407"/>
      <c r="AR167" s="407"/>
      <c r="AS167" s="407"/>
      <c r="AT167" s="407"/>
      <c r="AU167" s="407"/>
      <c r="AV167" s="410"/>
      <c r="AW167" s="407"/>
    </row>
    <row r="168" spans="1:56" ht="45" customHeight="1" x14ac:dyDescent="0.25">
      <c r="A168" s="407"/>
      <c r="B168" s="407"/>
      <c r="C168" s="407"/>
      <c r="D168" s="408"/>
      <c r="E168" s="408"/>
      <c r="F168" s="408"/>
      <c r="G168" s="408"/>
      <c r="H168" s="408"/>
      <c r="I168" s="408"/>
      <c r="J168" s="408"/>
      <c r="K168" s="407"/>
      <c r="L168" s="407"/>
      <c r="M168" s="407"/>
      <c r="N168" s="408"/>
      <c r="O168" s="408"/>
      <c r="P168" s="408"/>
      <c r="Q168" s="408"/>
      <c r="R168" s="408"/>
      <c r="S168" s="407"/>
      <c r="T168" s="407"/>
      <c r="U168" s="407"/>
      <c r="V168" s="407"/>
      <c r="W168" s="407"/>
      <c r="X168" s="407"/>
      <c r="Y168" s="407"/>
      <c r="Z168" s="407"/>
      <c r="AA168" s="407"/>
      <c r="AB168" s="407"/>
      <c r="AC168" s="407"/>
      <c r="AD168" s="407"/>
      <c r="AE168" s="407"/>
      <c r="AF168" s="407"/>
      <c r="AG168" s="407"/>
      <c r="AH168" s="407"/>
      <c r="AI168" s="407"/>
      <c r="AJ168" s="407"/>
      <c r="AK168" s="407"/>
      <c r="AL168" s="407"/>
      <c r="AM168" s="407"/>
      <c r="AN168" s="407"/>
      <c r="AO168" s="407"/>
      <c r="AP168" s="407"/>
      <c r="AQ168" s="407"/>
      <c r="AR168" s="407"/>
      <c r="AS168" s="407"/>
      <c r="AT168" s="407"/>
      <c r="AU168" s="407"/>
      <c r="AV168" s="410"/>
      <c r="AW168" s="407"/>
    </row>
    <row r="169" spans="1:56" ht="45" customHeight="1" x14ac:dyDescent="0.25">
      <c r="A169" s="407"/>
      <c r="B169" s="407"/>
      <c r="C169" s="407"/>
      <c r="D169" s="408"/>
      <c r="E169" s="408"/>
      <c r="F169" s="408"/>
      <c r="G169" s="408"/>
      <c r="H169" s="408"/>
      <c r="I169" s="408"/>
      <c r="J169" s="408"/>
      <c r="K169" s="407"/>
      <c r="L169" s="407"/>
      <c r="M169" s="407"/>
      <c r="N169" s="408"/>
      <c r="O169" s="408"/>
      <c r="P169" s="408"/>
      <c r="Q169" s="408"/>
      <c r="R169" s="408"/>
      <c r="S169" s="407"/>
      <c r="T169" s="407"/>
      <c r="U169" s="407"/>
      <c r="V169" s="407"/>
      <c r="W169" s="407"/>
      <c r="X169" s="407"/>
      <c r="Y169" s="407"/>
      <c r="Z169" s="407"/>
      <c r="AA169" s="407"/>
      <c r="AB169" s="407"/>
      <c r="AC169" s="407"/>
      <c r="AD169" s="407"/>
      <c r="AE169" s="407"/>
      <c r="AF169" s="407"/>
      <c r="AG169" s="407"/>
      <c r="AH169" s="407"/>
      <c r="AI169" s="407"/>
      <c r="AJ169" s="407"/>
      <c r="AK169" s="407"/>
      <c r="AL169" s="407"/>
      <c r="AM169" s="407"/>
      <c r="AN169" s="407"/>
      <c r="AO169" s="407"/>
      <c r="AP169" s="407"/>
      <c r="AQ169" s="407"/>
      <c r="AR169" s="407"/>
      <c r="AS169" s="407"/>
      <c r="AT169" s="407"/>
      <c r="AU169" s="407"/>
      <c r="AV169" s="410"/>
      <c r="AW169" s="407"/>
    </row>
    <row r="170" spans="1:56" ht="45" customHeight="1" x14ac:dyDescent="0.25">
      <c r="A170" s="407"/>
      <c r="B170" s="407"/>
      <c r="C170" s="407"/>
      <c r="D170" s="408"/>
      <c r="E170" s="408"/>
      <c r="F170" s="408"/>
      <c r="G170" s="408"/>
      <c r="H170" s="408"/>
      <c r="I170" s="408"/>
      <c r="J170" s="408"/>
      <c r="K170" s="407"/>
      <c r="L170" s="407"/>
      <c r="M170" s="407"/>
      <c r="N170" s="408"/>
      <c r="O170" s="408"/>
      <c r="P170" s="408"/>
      <c r="Q170" s="408"/>
      <c r="R170" s="408"/>
      <c r="S170" s="407"/>
      <c r="T170" s="407"/>
      <c r="U170" s="407"/>
      <c r="V170" s="407"/>
      <c r="W170" s="407"/>
      <c r="X170" s="407"/>
      <c r="Y170" s="407"/>
      <c r="Z170" s="407"/>
      <c r="AA170" s="407"/>
      <c r="AB170" s="407"/>
      <c r="AC170" s="407"/>
      <c r="AD170" s="407"/>
      <c r="AE170" s="407"/>
      <c r="AF170" s="407"/>
      <c r="AG170" s="407"/>
      <c r="AH170" s="407"/>
      <c r="AI170" s="407"/>
      <c r="AJ170" s="407"/>
      <c r="AK170" s="407"/>
      <c r="AL170" s="407"/>
      <c r="AM170" s="407"/>
      <c r="AN170" s="407"/>
      <c r="AO170" s="407"/>
      <c r="AP170" s="407"/>
      <c r="AQ170" s="407"/>
      <c r="AR170" s="407"/>
      <c r="AS170" s="407"/>
      <c r="AT170" s="407"/>
      <c r="AU170" s="407"/>
      <c r="AV170" s="410"/>
      <c r="AW170" s="407"/>
    </row>
  </sheetData>
  <sheetProtection formatCells="0" formatColumns="0" autoFilter="0"/>
  <mergeCells count="14">
    <mergeCell ref="T2:T3"/>
    <mergeCell ref="AI2:AI3"/>
    <mergeCell ref="U2:V3"/>
    <mergeCell ref="U7:V8"/>
    <mergeCell ref="U5:V5"/>
    <mergeCell ref="AJ43:AK44"/>
    <mergeCell ref="AP20:AP21"/>
    <mergeCell ref="AW2:AW3"/>
    <mergeCell ref="AP23:AQ23"/>
    <mergeCell ref="U9:V9"/>
    <mergeCell ref="AJ2:AK3"/>
    <mergeCell ref="AJ5:AK5"/>
    <mergeCell ref="AJ7:AK8"/>
    <mergeCell ref="AP15:AP16"/>
  </mergeCells>
  <conditionalFormatting sqref="D2:J16">
    <cfRule type="cellIs" dxfId="22" priority="7" operator="notEqual">
      <formula>0</formula>
    </cfRule>
  </conditionalFormatting>
  <conditionalFormatting sqref="AA2:AE12">
    <cfRule type="cellIs" dxfId="21" priority="6" operator="notEqual">
      <formula>0</formula>
    </cfRule>
  </conditionalFormatting>
  <conditionalFormatting sqref="N2:N16">
    <cfRule type="cellIs" dxfId="20" priority="5" operator="notEqual">
      <formula>0</formula>
    </cfRule>
  </conditionalFormatting>
  <conditionalFormatting sqref="O2:O16">
    <cfRule type="cellIs" dxfId="19" priority="4" operator="notEqual">
      <formula>0</formula>
    </cfRule>
  </conditionalFormatting>
  <conditionalFormatting sqref="P2:P16">
    <cfRule type="cellIs" dxfId="18" priority="3" operator="notEqual">
      <formula>0</formula>
    </cfRule>
  </conditionalFormatting>
  <conditionalFormatting sqref="Q2:Q16">
    <cfRule type="cellIs" dxfId="17" priority="2" operator="notEqual">
      <formula>0</formula>
    </cfRule>
  </conditionalFormatting>
  <conditionalFormatting sqref="R2:R16">
    <cfRule type="cellIs" dxfId="16" priority="1" operator="notEqual">
      <formula>0</formula>
    </cfRule>
  </conditionalFormatting>
  <printOptions verticalCentered="1"/>
  <pageMargins left="0.55118110236220497" right="0.55118110236220497" top="0.23622047244094502" bottom="0.23622047244094502" header="0" footer="0"/>
  <pageSetup paperSize="9" scale="11" orientation="landscape" blackAndWhite="1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J406"/>
  <sheetViews>
    <sheetView workbookViewId="0">
      <selection activeCell="A322" sqref="A322"/>
    </sheetView>
  </sheetViews>
  <sheetFormatPr defaultRowHeight="15" x14ac:dyDescent="0.25"/>
  <cols>
    <col min="1" max="1" width="37.5703125" style="169" customWidth="1"/>
    <col min="2" max="2" width="9.140625" style="169"/>
    <col min="3" max="3" width="34.5703125" style="169" customWidth="1"/>
    <col min="4" max="16384" width="9.140625" style="169"/>
  </cols>
  <sheetData>
    <row r="1" spans="1:10" x14ac:dyDescent="0.25">
      <c r="A1" s="169" t="s">
        <v>501</v>
      </c>
    </row>
    <row r="2" spans="1:10" x14ac:dyDescent="0.25">
      <c r="A2" s="169" t="s">
        <v>465</v>
      </c>
    </row>
    <row r="3" spans="1:10" x14ac:dyDescent="0.25">
      <c r="A3" s="169" t="s">
        <v>355</v>
      </c>
    </row>
    <row r="4" spans="1:10" x14ac:dyDescent="0.25">
      <c r="A4" s="169" t="s">
        <v>466</v>
      </c>
    </row>
    <row r="5" spans="1:10" x14ac:dyDescent="0.25">
      <c r="A5" s="169" t="s">
        <v>467</v>
      </c>
    </row>
    <row r="6" spans="1:10" x14ac:dyDescent="0.25">
      <c r="A6" s="169" t="str">
        <f>CONCATENATE("o:",'MTM - Calculation (London)'!$BQ$4,"A")</f>
        <v>o:PeterA</v>
      </c>
    </row>
    <row r="7" spans="1:10" x14ac:dyDescent="0.25">
      <c r="A7" s="169" t="s">
        <v>468</v>
      </c>
    </row>
    <row r="8" spans="1:10" x14ac:dyDescent="0.25">
      <c r="A8" s="169" t="str">
        <f>CONCATENATE("5:",'MTM - Calculation (London)'!$BQ$4,"A")</f>
        <v>5:PeterA</v>
      </c>
    </row>
    <row r="9" spans="1:10" x14ac:dyDescent="0.25">
      <c r="A9" s="169" t="s">
        <v>1265</v>
      </c>
    </row>
    <row r="10" spans="1:10" x14ac:dyDescent="0.25">
      <c r="A10" s="169" t="str">
        <f>CONCATENATE("y:",Sheet1!$E$12)</f>
        <v>y:1.75</v>
      </c>
    </row>
    <row r="11" spans="1:10" x14ac:dyDescent="0.25">
      <c r="A11" s="169" t="s">
        <v>1264</v>
      </c>
    </row>
    <row r="12" spans="1:10" x14ac:dyDescent="0.25">
      <c r="A12" s="105" t="str">
        <f>CONCATENATE("x:",Sheet1!$E$13)</f>
        <v>x:1.5</v>
      </c>
      <c r="J12" s="47"/>
    </row>
    <row r="13" spans="1:10" x14ac:dyDescent="0.25">
      <c r="A13" s="169" t="s">
        <v>471</v>
      </c>
      <c r="J13" s="47"/>
    </row>
    <row r="14" spans="1:10" x14ac:dyDescent="0.25">
      <c r="A14" s="169" t="str">
        <f>CONCATENATE("w:",'MTM - Calculation (London)'!$T$4)</f>
        <v>w:28.37</v>
      </c>
      <c r="J14" s="47"/>
    </row>
    <row r="15" spans="1:10" x14ac:dyDescent="0.25">
      <c r="A15" s="169" t="s">
        <v>472</v>
      </c>
      <c r="J15" s="47"/>
    </row>
    <row r="16" spans="1:10" x14ac:dyDescent="0.25">
      <c r="A16" s="105" t="str">
        <f>CONCATENATE("f:",Sheet1!$E$14)</f>
        <v>f:0.12</v>
      </c>
    </row>
    <row r="17" spans="1:3" x14ac:dyDescent="0.25">
      <c r="A17" s="169" t="s">
        <v>474</v>
      </c>
    </row>
    <row r="18" spans="1:3" x14ac:dyDescent="0.25">
      <c r="A18" s="169" t="str">
        <f>CONCATENATE("a:","IMP-US")</f>
        <v>a:IMP-US</v>
      </c>
    </row>
    <row r="19" spans="1:3" x14ac:dyDescent="0.25">
      <c r="A19" s="169" t="s">
        <v>494</v>
      </c>
      <c r="C19" s="106"/>
    </row>
    <row r="20" spans="1:3" x14ac:dyDescent="0.25">
      <c r="A20" s="169" t="str">
        <f>CONCATENATE("b:",'MTM - Calculation (London)'!$U$5)</f>
        <v>b:BUFFER PLAID -S95</v>
      </c>
    </row>
    <row r="21" spans="1:3" x14ac:dyDescent="0.25">
      <c r="A21" s="169" t="s">
        <v>475</v>
      </c>
    </row>
    <row r="22" spans="1:3" x14ac:dyDescent="0.25">
      <c r="A22" s="169" t="str">
        <f>CONCATENATE("l:",'MTM - Calculation (London)'!$U$2)</f>
        <v>l:S95-SHELL PLAID</v>
      </c>
    </row>
    <row r="23" spans="1:3" x14ac:dyDescent="0.25">
      <c r="A23" s="169" t="s">
        <v>476</v>
      </c>
    </row>
    <row r="24" spans="1:3" x14ac:dyDescent="0.25">
      <c r="A24" s="169" t="s">
        <v>477</v>
      </c>
    </row>
    <row r="25" spans="1:3" x14ac:dyDescent="0.25">
      <c r="A25" s="169" t="s">
        <v>478</v>
      </c>
    </row>
    <row r="26" spans="1:3" x14ac:dyDescent="0.25">
      <c r="A26" s="169" t="s">
        <v>479</v>
      </c>
    </row>
    <row r="27" spans="1:3" x14ac:dyDescent="0.25">
      <c r="A27" s="169" t="s">
        <v>496</v>
      </c>
    </row>
    <row r="28" spans="1:3" x14ac:dyDescent="0.25">
      <c r="A28" s="169" t="s">
        <v>480</v>
      </c>
    </row>
    <row r="29" spans="1:3" x14ac:dyDescent="0.25">
      <c r="A29" s="169" t="s">
        <v>497</v>
      </c>
    </row>
    <row r="30" spans="1:3" x14ac:dyDescent="0.25">
      <c r="A30" s="169" t="s">
        <v>355</v>
      </c>
    </row>
    <row r="31" spans="1:3" x14ac:dyDescent="0.25">
      <c r="A31" s="169" t="s">
        <v>481</v>
      </c>
    </row>
    <row r="32" spans="1:3" x14ac:dyDescent="0.25">
      <c r="A32" s="169" t="s">
        <v>355</v>
      </c>
    </row>
    <row r="33" spans="1:4" x14ac:dyDescent="0.25">
      <c r="A33" s="169" t="s">
        <v>482</v>
      </c>
    </row>
    <row r="34" spans="1:4" x14ac:dyDescent="0.25">
      <c r="A34" s="169" t="str">
        <f>CONCATENATE("m:",'MTM - Calculation (London)'!$U$7)</f>
        <v>m:</v>
      </c>
    </row>
    <row r="35" spans="1:4" x14ac:dyDescent="0.25">
      <c r="A35" s="169" t="s">
        <v>483</v>
      </c>
    </row>
    <row r="36" spans="1:4" x14ac:dyDescent="0.25">
      <c r="A36" s="169" t="s">
        <v>488</v>
      </c>
    </row>
    <row r="37" spans="1:4" x14ac:dyDescent="0.25">
      <c r="A37" s="169" t="s">
        <v>484</v>
      </c>
    </row>
    <row r="38" spans="1:4" x14ac:dyDescent="0.25">
      <c r="A38" s="169" t="str">
        <f>CONCATENATE("z:",'MTM - Calculation (London)'!$BQ$4,"JKT")</f>
        <v>z:PeterJKT</v>
      </c>
    </row>
    <row r="39" spans="1:4" x14ac:dyDescent="0.25">
      <c r="A39" s="169" t="s">
        <v>485</v>
      </c>
    </row>
    <row r="40" spans="1:4" ht="15.75" customHeight="1" x14ac:dyDescent="0.25">
      <c r="A40" s="169" t="str">
        <f>CONCATENATE("s:",'MTM - Calculation (London)'!$C$1)</f>
        <v>s:47</v>
      </c>
    </row>
    <row r="41" spans="1:4" x14ac:dyDescent="0.25">
      <c r="A41" s="169" t="s">
        <v>489</v>
      </c>
    </row>
    <row r="42" spans="1:4" x14ac:dyDescent="0.25">
      <c r="A42" s="169" t="s">
        <v>492</v>
      </c>
    </row>
    <row r="43" spans="1:4" x14ac:dyDescent="0.25">
      <c r="A43" s="169" t="s">
        <v>490</v>
      </c>
    </row>
    <row r="44" spans="1:4" x14ac:dyDescent="0.25">
      <c r="A44" s="169" t="s">
        <v>590</v>
      </c>
      <c r="D44" s="169" t="s">
        <v>493</v>
      </c>
    </row>
    <row r="45" spans="1:4" x14ac:dyDescent="0.25">
      <c r="A45" s="169" t="s">
        <v>491</v>
      </c>
    </row>
    <row r="46" spans="1:4" x14ac:dyDescent="0.25">
      <c r="A46" s="169" t="str">
        <f>IF('MTM - Calculation (London)'!V10="","",CONCATENATE("1:",'MTM - Calculation (London)'!U10))</f>
        <v/>
      </c>
    </row>
    <row r="47" spans="1:4" x14ac:dyDescent="0.25">
      <c r="A47" s="169" t="str">
        <f>IF('MTM - Calculation (London)'!V11="","",CONCATENATE("1:",'MTM - Calculation (London)'!U11))</f>
        <v/>
      </c>
    </row>
    <row r="48" spans="1:4" x14ac:dyDescent="0.25">
      <c r="A48" s="169" t="str">
        <f>IF('MTM - Calculation (London)'!V12="","",CONCATENATE("1:",'MTM - Calculation (London)'!U12))</f>
        <v/>
      </c>
    </row>
    <row r="49" spans="1:1" x14ac:dyDescent="0.25">
      <c r="A49" s="169" t="str">
        <f>IF('MTM - Calculation (London)'!V13="","",CONCATENATE("1:",'MTM - Calculation (London)'!U13))</f>
        <v/>
      </c>
    </row>
    <row r="50" spans="1:1" x14ac:dyDescent="0.25">
      <c r="A50" s="169" t="str">
        <f>IF('MTM - Calculation (London)'!V14="","",CONCATENATE("1:",'MTM - Calculation (London)'!U14))</f>
        <v/>
      </c>
    </row>
    <row r="51" spans="1:1" x14ac:dyDescent="0.25">
      <c r="A51" s="169" t="str">
        <f>IF('MTM - Calculation (London)'!V15="","",CONCATENATE("1:",'MTM - Calculation (London)'!U15))</f>
        <v/>
      </c>
    </row>
    <row r="52" spans="1:1" x14ac:dyDescent="0.25">
      <c r="A52" s="169" t="str">
        <f>IF('MTM - Calculation (London)'!V16="","",CONCATENATE("1:",'MTM - Calculation (London)'!U16))</f>
        <v/>
      </c>
    </row>
    <row r="53" spans="1:1" x14ac:dyDescent="0.25">
      <c r="A53" s="169" t="str">
        <f>IF('MTM - Calculation (London)'!V17="","",CONCATENATE("1:",'MTM - Calculation (London)'!U17))</f>
        <v/>
      </c>
    </row>
    <row r="54" spans="1:1" x14ac:dyDescent="0.25">
      <c r="A54" s="169" t="str">
        <f>IF('MTM - Calculation (London)'!V18="","",CONCATENATE("1:",'MTM - Calculation (London)'!U18))</f>
        <v/>
      </c>
    </row>
    <row r="55" spans="1:1" x14ac:dyDescent="0.25">
      <c r="A55" s="169" t="str">
        <f>IF('MTM - Calculation (London)'!V19="","",CONCATENATE("1:",'MTM - Calculation (London)'!U19))</f>
        <v>1:2CIGLG</v>
      </c>
    </row>
    <row r="56" spans="1:1" x14ac:dyDescent="0.25">
      <c r="A56" s="169" t="str">
        <f>IF('MTM - Calculation (London)'!V20="","",CONCATENATE("1:",'MTM - Calculation (London)'!U20))</f>
        <v/>
      </c>
    </row>
    <row r="57" spans="1:1" x14ac:dyDescent="0.25">
      <c r="A57" s="169" t="str">
        <f>IF('MTM - Calculation (London)'!V21="","",CONCATENATE("1:",'MTM - Calculation (London)'!U21))</f>
        <v/>
      </c>
    </row>
    <row r="58" spans="1:1" x14ac:dyDescent="0.25">
      <c r="A58" s="169" t="str">
        <f>IF('MTM - Calculation (London)'!V22="","",CONCATENATE("1:",'MTM - Calculation (London)'!U22))</f>
        <v/>
      </c>
    </row>
    <row r="59" spans="1:1" x14ac:dyDescent="0.25">
      <c r="A59" s="169" t="str">
        <f>IF('MTM - Calculation (London)'!V23="","",CONCATENATE("1:",'MTM - Calculation (London)'!U23))</f>
        <v/>
      </c>
    </row>
    <row r="60" spans="1:1" x14ac:dyDescent="0.25">
      <c r="A60" s="169" t="str">
        <f>IF('MTM - Calculation (London)'!V24="","",CONCATENATE("1:",'MTM - Calculation (London)'!U24))</f>
        <v/>
      </c>
    </row>
    <row r="61" spans="1:1" x14ac:dyDescent="0.25">
      <c r="A61" s="169" t="str">
        <f>IF('MTM - Calculation (London)'!V25="","",CONCATENATE("1:",'MTM - Calculation (London)'!U25))</f>
        <v/>
      </c>
    </row>
    <row r="62" spans="1:1" x14ac:dyDescent="0.25">
      <c r="A62" s="169" t="str">
        <f>IF('MTM - Calculation (London)'!V26="","",CONCATENATE("1:",'MTM - Calculation (London)'!U26))</f>
        <v/>
      </c>
    </row>
    <row r="63" spans="1:1" x14ac:dyDescent="0.25">
      <c r="A63" s="169" t="str">
        <f>IF('MTM - Calculation (London)'!V27="","",CONCATENATE("1:",'MTM - Calculation (London)'!U27))</f>
        <v/>
      </c>
    </row>
    <row r="64" spans="1:1" x14ac:dyDescent="0.25">
      <c r="A64" s="169" t="str">
        <f>IF('MTM - Calculation (London)'!V28="","",CONCATENATE("1:",'MTM - Calculation (London)'!U28))</f>
        <v>1:TKT-PK</v>
      </c>
    </row>
    <row r="65" spans="1:1" x14ac:dyDescent="0.25">
      <c r="A65" s="169" t="str">
        <f>IF('MTM - Calculation (London)'!V29="","",CONCATENATE("1:",'MTM - Calculation (London)'!U29))</f>
        <v/>
      </c>
    </row>
    <row r="66" spans="1:1" x14ac:dyDescent="0.25">
      <c r="A66" s="169" t="str">
        <f>IF('MTM - Calculation (London)'!V30="","",CONCATENATE("1:",'MTM - Calculation (London)'!U30))</f>
        <v/>
      </c>
    </row>
    <row r="67" spans="1:1" x14ac:dyDescent="0.25">
      <c r="A67" s="169" t="str">
        <f>IF('MTM - Calculation (London)'!V31="","",CONCATENATE("1:",'MTM - Calculation (London)'!U31))</f>
        <v/>
      </c>
    </row>
    <row r="68" spans="1:1" x14ac:dyDescent="0.25">
      <c r="A68" s="169" t="str">
        <f>IF('MTM - Calculation (London)'!V32="","",CONCATENATE("1:",'MTM - Calculation (London)'!U32))</f>
        <v/>
      </c>
    </row>
    <row r="69" spans="1:1" x14ac:dyDescent="0.25">
      <c r="A69" s="169" t="str">
        <f>IF('MTM - Calculation (London)'!V33="","",CONCATENATE("1:",'MTM - Calculation (London)'!U33))</f>
        <v/>
      </c>
    </row>
    <row r="70" spans="1:1" x14ac:dyDescent="0.25">
      <c r="A70" s="169" t="str">
        <f>IF('MTM - Calculation (London)'!V34="","",CONCATENATE("1:",'MTM - Calculation (London)'!U34))</f>
        <v>1:RIOFAC</v>
      </c>
    </row>
    <row r="71" spans="1:1" x14ac:dyDescent="0.25">
      <c r="A71" s="169" t="str">
        <f>IF('MTM - Calculation (London)'!V35="","",CONCATENATE("1:",'MTM - Calculation (London)'!U35))</f>
        <v/>
      </c>
    </row>
    <row r="72" spans="1:1" x14ac:dyDescent="0.25">
      <c r="A72" s="169" t="str">
        <f>IF('MTM - Calculation (London)'!V36="","",CONCATENATE("1:",'MTM - Calculation (London)'!U36))</f>
        <v/>
      </c>
    </row>
    <row r="73" spans="1:1" x14ac:dyDescent="0.25">
      <c r="A73" s="169" t="str">
        <f>IF('MTM - Calculation (London)'!V37="","",CONCATENATE("1:",'MTM - Calculation (London)'!U37))</f>
        <v/>
      </c>
    </row>
    <row r="74" spans="1:1" x14ac:dyDescent="0.25">
      <c r="A74" s="169" t="str">
        <f>IF('MTM - Calculation (London)'!V38="","",CONCATENATE("1:",'MTM - Calculation (London)'!U38))</f>
        <v/>
      </c>
    </row>
    <row r="75" spans="1:1" x14ac:dyDescent="0.25">
      <c r="A75" s="169" t="str">
        <f>IF('MTM - Calculation (London)'!V39="","",CONCATENATE("1:",'MTM - Calculation (London)'!U39))</f>
        <v/>
      </c>
    </row>
    <row r="76" spans="1:1" x14ac:dyDescent="0.25">
      <c r="A76" s="169" t="str">
        <f>IF('MTM - Calculation (London)'!V40="","",CONCATENATE("1:",'MTM - Calculation (London)'!U40))</f>
        <v/>
      </c>
    </row>
    <row r="77" spans="1:1" x14ac:dyDescent="0.25">
      <c r="A77" s="169" t="str">
        <f>IF('MTM - Calculation (London)'!V41="","",CONCATENATE("1:",'MTM - Calculation (London)'!U41))</f>
        <v>1:PKT-SQ</v>
      </c>
    </row>
    <row r="78" spans="1:1" x14ac:dyDescent="0.25">
      <c r="A78" s="169" t="str">
        <f>IF('MTM - Calculation (London)'!V42="","",CONCATENATE("1:",'MTM - Calculation (London)'!U42))</f>
        <v/>
      </c>
    </row>
    <row r="79" spans="1:1" x14ac:dyDescent="0.25">
      <c r="A79" s="169" t="str">
        <f>IF('MTM - Calculation (London)'!V43="","",CONCATENATE("1:",'MTM - Calculation (London)'!U43))</f>
        <v/>
      </c>
    </row>
    <row r="80" spans="1:1" x14ac:dyDescent="0.25">
      <c r="A80" s="169" t="str">
        <f>IF('MTM - Calculation (London)'!V44="","",CONCATENATE("1:",'MTM - Calculation (London)'!U44))</f>
        <v/>
      </c>
    </row>
    <row r="81" spans="1:1" x14ac:dyDescent="0.25">
      <c r="A81" s="169" t="str">
        <f>IF('MTM - Calculation (London)'!V45="","",CONCATENATE("1:",'MTM - Calculation (London)'!U45))</f>
        <v/>
      </c>
    </row>
    <row r="82" spans="1:1" x14ac:dyDescent="0.25">
      <c r="A82" s="169" t="str">
        <f>IF('MTM - Calculation (London)'!V46="","",CONCATENATE("1:",'MTM - Calculation (London)'!U46))</f>
        <v/>
      </c>
    </row>
    <row r="83" spans="1:1" x14ac:dyDescent="0.25">
      <c r="A83" s="169" t="str">
        <f>IF('MTM - Calculation (London)'!V47="","",CONCATENATE("1:",'MTM - Calculation (London)'!U47))</f>
        <v/>
      </c>
    </row>
    <row r="84" spans="1:1" x14ac:dyDescent="0.25">
      <c r="A84" s="169" t="str">
        <f>IF('MTM - Calculation (London)'!V48="","",CONCATENATE("1:",'MTM - Calculation (London)'!U48))</f>
        <v/>
      </c>
    </row>
    <row r="85" spans="1:1" x14ac:dyDescent="0.25">
      <c r="A85" s="169" t="str">
        <f>IF('MTM - Calculation (London)'!V49="","",CONCATENATE("1:",'MTM - Calculation (London)'!U49))</f>
        <v/>
      </c>
    </row>
    <row r="86" spans="1:1" x14ac:dyDescent="0.25">
      <c r="A86" s="169" t="str">
        <f>IF('MTM - Calculation (London)'!V50="","",CONCATENATE("1:",'MTM - Calculation (London)'!U50))</f>
        <v/>
      </c>
    </row>
    <row r="87" spans="1:1" x14ac:dyDescent="0.25">
      <c r="A87" s="169" t="str">
        <f>IF('MTM - Calculation (London)'!V55="","",CONCATENATE("1:",'MTM - Calculation (London)'!U55))</f>
        <v/>
      </c>
    </row>
    <row r="88" spans="1:1" x14ac:dyDescent="0.25">
      <c r="A88" s="169" t="str">
        <f>IF('MTM - Calculation (London)'!V56="","",CONCATENATE("1:",'MTM - Calculation (London)'!U56))</f>
        <v/>
      </c>
    </row>
    <row r="89" spans="1:1" x14ac:dyDescent="0.25">
      <c r="A89" s="169" t="str">
        <f>IF('MTM - Calculation (London)'!V57="","",CONCATENATE("1:",'MTM - Calculation (London)'!U57))</f>
        <v/>
      </c>
    </row>
    <row r="90" spans="1:1" x14ac:dyDescent="0.25">
      <c r="A90" s="169" t="s">
        <v>575</v>
      </c>
    </row>
    <row r="91" spans="1:1" x14ac:dyDescent="0.25">
      <c r="A91" s="169" t="s">
        <v>465</v>
      </c>
    </row>
    <row r="92" spans="1:1" x14ac:dyDescent="0.25">
      <c r="A92" s="169" t="s">
        <v>355</v>
      </c>
    </row>
    <row r="93" spans="1:1" x14ac:dyDescent="0.25">
      <c r="A93" s="169" t="s">
        <v>466</v>
      </c>
    </row>
    <row r="94" spans="1:1" x14ac:dyDescent="0.25">
      <c r="A94" s="169" t="s">
        <v>467</v>
      </c>
    </row>
    <row r="95" spans="1:1" x14ac:dyDescent="0.25">
      <c r="A95" s="169" t="str">
        <f>CONCATENATE("o:",'MTM - Calculation (London)'!$BQ$4,"B")</f>
        <v>o:PeterB</v>
      </c>
    </row>
    <row r="96" spans="1:1" x14ac:dyDescent="0.25">
      <c r="A96" s="169" t="s">
        <v>468</v>
      </c>
    </row>
    <row r="97" spans="1:1" x14ac:dyDescent="0.25">
      <c r="A97" s="169" t="str">
        <f>CONCATENATE("5:",'MTM - Calculation (London)'!$BQ$4,"B")</f>
        <v>5:PeterB</v>
      </c>
    </row>
    <row r="98" spans="1:1" x14ac:dyDescent="0.25">
      <c r="A98" s="169" t="s">
        <v>469</v>
      </c>
    </row>
    <row r="99" spans="1:1" x14ac:dyDescent="0.25">
      <c r="A99" s="169" t="s">
        <v>486</v>
      </c>
    </row>
    <row r="100" spans="1:1" x14ac:dyDescent="0.25">
      <c r="A100" s="169" t="s">
        <v>470</v>
      </c>
    </row>
    <row r="101" spans="1:1" x14ac:dyDescent="0.25">
      <c r="A101" s="105" t="str">
        <f>CONCATENATE("4:",'MTM - Calculation (London)'!$BQ$4)</f>
        <v>4:Peter</v>
      </c>
    </row>
    <row r="102" spans="1:1" x14ac:dyDescent="0.25">
      <c r="A102" s="169" t="s">
        <v>471</v>
      </c>
    </row>
    <row r="103" spans="1:1" x14ac:dyDescent="0.25">
      <c r="A103" s="480" t="s">
        <v>1266</v>
      </c>
    </row>
    <row r="104" spans="1:1" x14ac:dyDescent="0.25">
      <c r="A104" s="169" t="s">
        <v>472</v>
      </c>
    </row>
    <row r="105" spans="1:1" x14ac:dyDescent="0.25">
      <c r="A105" s="169" t="s">
        <v>473</v>
      </c>
    </row>
    <row r="106" spans="1:1" x14ac:dyDescent="0.25">
      <c r="A106" s="169" t="s">
        <v>474</v>
      </c>
    </row>
    <row r="107" spans="1:1" x14ac:dyDescent="0.25">
      <c r="A107" s="169" t="str">
        <f>CONCATENATE("a:","IMP-US")</f>
        <v>a:IMP-US</v>
      </c>
    </row>
    <row r="108" spans="1:1" x14ac:dyDescent="0.25">
      <c r="A108" s="169" t="s">
        <v>494</v>
      </c>
    </row>
    <row r="109" spans="1:1" x14ac:dyDescent="0.25">
      <c r="A109" s="169" t="s">
        <v>610</v>
      </c>
    </row>
    <row r="110" spans="1:1" x14ac:dyDescent="0.25">
      <c r="A110" s="169" t="s">
        <v>475</v>
      </c>
    </row>
    <row r="111" spans="1:1" x14ac:dyDescent="0.25">
      <c r="A111" s="169" t="s">
        <v>611</v>
      </c>
    </row>
    <row r="112" spans="1:1" x14ac:dyDescent="0.25">
      <c r="A112" s="169" t="s">
        <v>476</v>
      </c>
    </row>
    <row r="113" spans="1:1" x14ac:dyDescent="0.25">
      <c r="A113" s="169" t="s">
        <v>477</v>
      </c>
    </row>
    <row r="114" spans="1:1" x14ac:dyDescent="0.25">
      <c r="A114" s="169" t="s">
        <v>478</v>
      </c>
    </row>
    <row r="115" spans="1:1" x14ac:dyDescent="0.25">
      <c r="A115" s="169" t="s">
        <v>479</v>
      </c>
    </row>
    <row r="116" spans="1:1" x14ac:dyDescent="0.25">
      <c r="A116" s="169" t="s">
        <v>498</v>
      </c>
    </row>
    <row r="117" spans="1:1" x14ac:dyDescent="0.25">
      <c r="A117" s="169" t="s">
        <v>480</v>
      </c>
    </row>
    <row r="118" spans="1:1" x14ac:dyDescent="0.25">
      <c r="A118" s="169" t="s">
        <v>499</v>
      </c>
    </row>
    <row r="119" spans="1:1" x14ac:dyDescent="0.25">
      <c r="A119" s="169" t="s">
        <v>355</v>
      </c>
    </row>
    <row r="120" spans="1:1" x14ac:dyDescent="0.25">
      <c r="A120" s="169" t="s">
        <v>481</v>
      </c>
    </row>
    <row r="121" spans="1:1" x14ac:dyDescent="0.25">
      <c r="A121" s="169" t="s">
        <v>355</v>
      </c>
    </row>
    <row r="122" spans="1:1" x14ac:dyDescent="0.25">
      <c r="A122" s="169" t="s">
        <v>482</v>
      </c>
    </row>
    <row r="123" spans="1:1" x14ac:dyDescent="0.25">
      <c r="A123" s="169" t="str">
        <f>CONCATENATE("m:",'MTM - Calculation (London)'!$U$7)</f>
        <v>m:</v>
      </c>
    </row>
    <row r="124" spans="1:1" x14ac:dyDescent="0.25">
      <c r="A124" s="169" t="s">
        <v>483</v>
      </c>
    </row>
    <row r="125" spans="1:1" x14ac:dyDescent="0.25">
      <c r="A125" s="169" t="s">
        <v>488</v>
      </c>
    </row>
    <row r="126" spans="1:1" x14ac:dyDescent="0.25">
      <c r="A126" s="169" t="s">
        <v>484</v>
      </c>
    </row>
    <row r="127" spans="1:1" x14ac:dyDescent="0.25">
      <c r="A127" s="169" t="str">
        <f>CONCATENATE("z:",'MTM - Calculation (London)'!$BQ$4,"JKT")</f>
        <v>z:PeterJKT</v>
      </c>
    </row>
    <row r="128" spans="1:1" x14ac:dyDescent="0.25">
      <c r="A128" s="169" t="s">
        <v>485</v>
      </c>
    </row>
    <row r="129" spans="1:1" x14ac:dyDescent="0.25">
      <c r="A129" s="169" t="str">
        <f>CONCATENATE("s:",'MTM - Calculation (London)'!$C$1)</f>
        <v>s:47</v>
      </c>
    </row>
    <row r="130" spans="1:1" x14ac:dyDescent="0.25">
      <c r="A130" s="169" t="s">
        <v>489</v>
      </c>
    </row>
    <row r="131" spans="1:1" x14ac:dyDescent="0.25">
      <c r="A131" s="169" t="s">
        <v>492</v>
      </c>
    </row>
    <row r="132" spans="1:1" x14ac:dyDescent="0.25">
      <c r="A132" s="169" t="s">
        <v>490</v>
      </c>
    </row>
    <row r="133" spans="1:1" x14ac:dyDescent="0.25">
      <c r="A133" s="169" t="s">
        <v>500</v>
      </c>
    </row>
    <row r="134" spans="1:1" x14ac:dyDescent="0.25">
      <c r="A134" s="169" t="s">
        <v>491</v>
      </c>
    </row>
    <row r="135" spans="1:1" x14ac:dyDescent="0.25">
      <c r="A135" s="169" t="str">
        <f>IF('MTM - Calculation (London)'!V10="","",CONCATENATE("1:",'MTM - Calculation (London)'!U10))</f>
        <v/>
      </c>
    </row>
    <row r="136" spans="1:1" x14ac:dyDescent="0.25">
      <c r="A136" s="169" t="str">
        <f>IF('MTM - Calculation (London)'!V11="","",CONCATENATE("1:",'MTM - Calculation (London)'!U11))</f>
        <v/>
      </c>
    </row>
    <row r="137" spans="1:1" x14ac:dyDescent="0.25">
      <c r="A137" s="169" t="str">
        <f>IF('MTM - Calculation (London)'!V12="","",CONCATENATE("1:",'MTM - Calculation (London)'!U12))</f>
        <v/>
      </c>
    </row>
    <row r="138" spans="1:1" x14ac:dyDescent="0.25">
      <c r="A138" s="169" t="str">
        <f>IF('MTM - Calculation (London)'!V13="","",CONCATENATE("1:",'MTM - Calculation (London)'!U13))</f>
        <v/>
      </c>
    </row>
    <row r="139" spans="1:1" x14ac:dyDescent="0.25">
      <c r="A139" s="169" t="str">
        <f>IF('MTM - Calculation (London)'!V14="","",CONCATENATE("1:",'MTM - Calculation (London)'!U14))</f>
        <v/>
      </c>
    </row>
    <row r="140" spans="1:1" x14ac:dyDescent="0.25">
      <c r="A140" s="169" t="str">
        <f>IF('MTM - Calculation (London)'!V15="","",CONCATENATE("1:",'MTM - Calculation (London)'!U15))</f>
        <v/>
      </c>
    </row>
    <row r="141" spans="1:1" x14ac:dyDescent="0.25">
      <c r="A141" s="169" t="str">
        <f>IF('MTM - Calculation (London)'!V16="","",CONCATENATE("1:",'MTM - Calculation (London)'!U16))</f>
        <v/>
      </c>
    </row>
    <row r="142" spans="1:1" x14ac:dyDescent="0.25">
      <c r="A142" s="169" t="str">
        <f>IF('MTM - Calculation (London)'!V17="","",CONCATENATE("1:",'MTM - Calculation (London)'!U17))</f>
        <v/>
      </c>
    </row>
    <row r="143" spans="1:1" x14ac:dyDescent="0.25">
      <c r="A143" s="169" t="str">
        <f>IF('MTM - Calculation (London)'!V18="","",CONCATENATE("1:",'MTM - Calculation (London)'!U18))</f>
        <v/>
      </c>
    </row>
    <row r="144" spans="1:1" x14ac:dyDescent="0.25">
      <c r="A144" s="169" t="str">
        <f>IF('MTM - Calculation (London)'!V19="","",CONCATENATE("1:",'MTM - Calculation (London)'!U19))</f>
        <v>1:2CIGLG</v>
      </c>
    </row>
    <row r="145" spans="1:1" x14ac:dyDescent="0.25">
      <c r="A145" s="169" t="str">
        <f>IF('MTM - Calculation (London)'!V20="","",CONCATENATE("1:",'MTM - Calculation (London)'!U20))</f>
        <v/>
      </c>
    </row>
    <row r="146" spans="1:1" x14ac:dyDescent="0.25">
      <c r="A146" s="169" t="str">
        <f>IF('MTM - Calculation (London)'!V21="","",CONCATENATE("1:",'MTM - Calculation (London)'!U21))</f>
        <v/>
      </c>
    </row>
    <row r="147" spans="1:1" x14ac:dyDescent="0.25">
      <c r="A147" s="169" t="str">
        <f>IF('MTM - Calculation (London)'!V22="","",CONCATENATE("1:",'MTM - Calculation (London)'!U22))</f>
        <v/>
      </c>
    </row>
    <row r="148" spans="1:1" x14ac:dyDescent="0.25">
      <c r="A148" s="169" t="str">
        <f>IF('MTM - Calculation (London)'!V23="","",CONCATENATE("1:",'MTM - Calculation (London)'!U23))</f>
        <v/>
      </c>
    </row>
    <row r="149" spans="1:1" x14ac:dyDescent="0.25">
      <c r="A149" s="169" t="str">
        <f>IF('MTM - Calculation (London)'!V24="","",CONCATENATE("1:",'MTM - Calculation (London)'!U24))</f>
        <v/>
      </c>
    </row>
    <row r="150" spans="1:1" x14ac:dyDescent="0.25">
      <c r="A150" s="169" t="str">
        <f>IF('MTM - Calculation (London)'!V25="","",CONCATENATE("1:",'MTM - Calculation (London)'!U25))</f>
        <v/>
      </c>
    </row>
    <row r="151" spans="1:1" x14ac:dyDescent="0.25">
      <c r="A151" s="169" t="str">
        <f>IF('MTM - Calculation (London)'!V26="","",CONCATENATE("1:",'MTM - Calculation (London)'!U26))</f>
        <v/>
      </c>
    </row>
    <row r="152" spans="1:1" x14ac:dyDescent="0.25">
      <c r="A152" s="169" t="str">
        <f>IF('MTM - Calculation (London)'!V27="","",CONCATENATE("1:",'MTM - Calculation (London)'!U27))</f>
        <v/>
      </c>
    </row>
    <row r="153" spans="1:1" x14ac:dyDescent="0.25">
      <c r="A153" s="169" t="str">
        <f>IF('MTM - Calculation (London)'!V28="","",CONCATENATE("1:",'MTM - Calculation (London)'!U28))</f>
        <v>1:TKT-PK</v>
      </c>
    </row>
    <row r="154" spans="1:1" x14ac:dyDescent="0.25">
      <c r="A154" s="169" t="str">
        <f>IF('MTM - Calculation (London)'!V29="","",CONCATENATE("1:",'MTM - Calculation (London)'!U29))</f>
        <v/>
      </c>
    </row>
    <row r="155" spans="1:1" x14ac:dyDescent="0.25">
      <c r="A155" s="169" t="str">
        <f>IF('MTM - Calculation (London)'!V30="","",CONCATENATE("1:",'MTM - Calculation (London)'!U30))</f>
        <v/>
      </c>
    </row>
    <row r="156" spans="1:1" x14ac:dyDescent="0.25">
      <c r="A156" s="169" t="str">
        <f>IF('MTM - Calculation (London)'!V31="","",CONCATENATE("1:",'MTM - Calculation (London)'!U31))</f>
        <v/>
      </c>
    </row>
    <row r="157" spans="1:1" x14ac:dyDescent="0.25">
      <c r="A157" s="169" t="str">
        <f>IF('MTM - Calculation (London)'!V32="","",CONCATENATE("1:",'MTM - Calculation (London)'!U32))</f>
        <v/>
      </c>
    </row>
    <row r="158" spans="1:1" x14ac:dyDescent="0.25">
      <c r="A158" s="169" t="str">
        <f>IF('MTM - Calculation (London)'!V33="","",CONCATENATE("1:",'MTM - Calculation (London)'!U33))</f>
        <v/>
      </c>
    </row>
    <row r="159" spans="1:1" x14ac:dyDescent="0.25">
      <c r="A159" s="169" t="str">
        <f>IF('MTM - Calculation (London)'!V34="","",CONCATENATE("1:",'MTM - Calculation (London)'!U34))</f>
        <v>1:RIOFAC</v>
      </c>
    </row>
    <row r="160" spans="1:1" x14ac:dyDescent="0.25">
      <c r="A160" s="169" t="str">
        <f>IF('MTM - Calculation (London)'!V35="","",CONCATENATE("1:",'MTM - Calculation (London)'!U35))</f>
        <v/>
      </c>
    </row>
    <row r="161" spans="1:1" x14ac:dyDescent="0.25">
      <c r="A161" s="169" t="str">
        <f>IF('MTM - Calculation (London)'!V36="","",CONCATENATE("1:",'MTM - Calculation (London)'!U36))</f>
        <v/>
      </c>
    </row>
    <row r="162" spans="1:1" x14ac:dyDescent="0.25">
      <c r="A162" s="169" t="str">
        <f>IF('MTM - Calculation (London)'!V37="","",CONCATENATE("1:",'MTM - Calculation (London)'!U37))</f>
        <v/>
      </c>
    </row>
    <row r="163" spans="1:1" x14ac:dyDescent="0.25">
      <c r="A163" s="169" t="str">
        <f>IF('MTM - Calculation (London)'!V38="","",CONCATENATE("1:",'MTM - Calculation (London)'!U38))</f>
        <v/>
      </c>
    </row>
    <row r="164" spans="1:1" x14ac:dyDescent="0.25">
      <c r="A164" s="169" t="str">
        <f>IF('MTM - Calculation (London)'!V39="","",CONCATENATE("1:",'MTM - Calculation (London)'!U39))</f>
        <v/>
      </c>
    </row>
    <row r="165" spans="1:1" x14ac:dyDescent="0.25">
      <c r="A165" s="169" t="str">
        <f>IF('MTM - Calculation (London)'!V40="","",CONCATENATE("1:",'MTM - Calculation (London)'!U40))</f>
        <v/>
      </c>
    </row>
    <row r="166" spans="1:1" x14ac:dyDescent="0.25">
      <c r="A166" s="169" t="str">
        <f>IF('MTM - Calculation (London)'!V41="","",CONCATENATE("1:",'MTM - Calculation (London)'!U41))</f>
        <v>1:PKT-SQ</v>
      </c>
    </row>
    <row r="167" spans="1:1" x14ac:dyDescent="0.25">
      <c r="A167" s="169" t="str">
        <f>IF('MTM - Calculation (London)'!V42="","",CONCATENATE("1:",'MTM - Calculation (London)'!U42))</f>
        <v/>
      </c>
    </row>
    <row r="168" spans="1:1" x14ac:dyDescent="0.25">
      <c r="A168" s="169" t="str">
        <f>IF('MTM - Calculation (London)'!V43="","",CONCATENATE("1:",'MTM - Calculation (London)'!U43))</f>
        <v/>
      </c>
    </row>
    <row r="169" spans="1:1" x14ac:dyDescent="0.25">
      <c r="A169" s="169" t="str">
        <f>IF('MTM - Calculation (London)'!V44="","",CONCATENATE("1:",'MTM - Calculation (London)'!U44))</f>
        <v/>
      </c>
    </row>
    <row r="170" spans="1:1" x14ac:dyDescent="0.25">
      <c r="A170" s="169" t="str">
        <f>IF('MTM - Calculation (London)'!V45="","",CONCATENATE("1:",'MTM - Calculation (London)'!U45))</f>
        <v/>
      </c>
    </row>
    <row r="171" spans="1:1" x14ac:dyDescent="0.25">
      <c r="A171" s="169" t="str">
        <f>IF('MTM - Calculation (London)'!V46="","",CONCATENATE("1:",'MTM - Calculation (London)'!U46))</f>
        <v/>
      </c>
    </row>
    <row r="172" spans="1:1" x14ac:dyDescent="0.25">
      <c r="A172" s="169" t="str">
        <f>IF('MTM - Calculation (London)'!V47="","",CONCATENATE("1:",'MTM - Calculation (London)'!U47))</f>
        <v/>
      </c>
    </row>
    <row r="173" spans="1:1" x14ac:dyDescent="0.25">
      <c r="A173" s="169" t="str">
        <f>IF('MTM - Calculation (London)'!V48="","",CONCATENATE("1:",'MTM - Calculation (London)'!U48))</f>
        <v/>
      </c>
    </row>
    <row r="174" spans="1:1" x14ac:dyDescent="0.25">
      <c r="A174" s="169" t="str">
        <f>IF('MTM - Calculation (London)'!V49="","",CONCATENATE("1:",'MTM - Calculation (London)'!U49))</f>
        <v/>
      </c>
    </row>
    <row r="175" spans="1:1" x14ac:dyDescent="0.25">
      <c r="A175" s="169" t="str">
        <f>IF('MTM - Calculation (London)'!V50="","",CONCATENATE("1:",'MTM - Calculation (London)'!U50))</f>
        <v/>
      </c>
    </row>
    <row r="176" spans="1:1" x14ac:dyDescent="0.25">
      <c r="A176" s="169" t="str">
        <f>IF('MTM - Calculation (London)'!V55="","",CONCATENATE("1:",'MTM - Calculation (London)'!U55))</f>
        <v/>
      </c>
    </row>
    <row r="177" spans="1:1" x14ac:dyDescent="0.25">
      <c r="A177" s="169" t="str">
        <f>IF('MTM - Calculation (London)'!V56="","",CONCATENATE("1:",'MTM - Calculation (London)'!U56))</f>
        <v/>
      </c>
    </row>
    <row r="178" spans="1:1" x14ac:dyDescent="0.25">
      <c r="A178" s="169" t="str">
        <f>IF('MTM - Calculation (London)'!V57="","",CONCATENATE("1:",'MTM - Calculation (London)'!U57))</f>
        <v/>
      </c>
    </row>
    <row r="180" spans="1:1" x14ac:dyDescent="0.25">
      <c r="A180" s="169" t="s">
        <v>355</v>
      </c>
    </row>
    <row r="181" spans="1:1" x14ac:dyDescent="0.25">
      <c r="A181" s="169" t="s">
        <v>356</v>
      </c>
    </row>
    <row r="182" spans="1:1" x14ac:dyDescent="0.25">
      <c r="A182" s="169" t="s">
        <v>355</v>
      </c>
    </row>
    <row r="183" spans="1:1" x14ac:dyDescent="0.25">
      <c r="A183" s="169" t="s">
        <v>357</v>
      </c>
    </row>
    <row r="184" spans="1:1" x14ac:dyDescent="0.25">
      <c r="A184" s="169" t="s">
        <v>358</v>
      </c>
    </row>
    <row r="185" spans="1:1" x14ac:dyDescent="0.25">
      <c r="A185" s="169" t="str">
        <f>CONCATENATE("s:",'MTM - Calculation (London)'!$BQ$4,"JKT")</f>
        <v>s:PeterJKT</v>
      </c>
    </row>
    <row r="186" spans="1:1" x14ac:dyDescent="0.25">
      <c r="A186" s="169" t="s">
        <v>359</v>
      </c>
    </row>
    <row r="187" spans="1:1" x14ac:dyDescent="0.25">
      <c r="A187" s="169" t="str">
        <f>CONCATENATE("a:",'MTM - Calculation (London)'!$C$1)</f>
        <v>a:47</v>
      </c>
    </row>
    <row r="188" spans="1:1" x14ac:dyDescent="0.25">
      <c r="A188" s="169" t="s">
        <v>360</v>
      </c>
    </row>
    <row r="189" spans="1:1" x14ac:dyDescent="0.25">
      <c r="A189" s="169" t="str">
        <f>CONCATENATE("o:",'MTM - Calculation (London)'!$C$1)</f>
        <v>o:47</v>
      </c>
    </row>
    <row r="190" spans="1:1" x14ac:dyDescent="0.25">
      <c r="A190" s="169" t="s">
        <v>402</v>
      </c>
    </row>
    <row r="191" spans="1:1" x14ac:dyDescent="0.25">
      <c r="A191" s="169" t="str">
        <f>CONCATENATE("v:",'Print JKT &amp; TRS (London) '!$B$2)</f>
        <v>v:1.375</v>
      </c>
    </row>
    <row r="192" spans="1:1" x14ac:dyDescent="0.25">
      <c r="A192" s="169" t="s">
        <v>403</v>
      </c>
    </row>
    <row r="193" spans="1:1" x14ac:dyDescent="0.25">
      <c r="A193" s="169" t="str">
        <f>CONCATENATE("v:",'Print JKT &amp; TRS (London) '!$B$3)</f>
        <v>v:-2.25</v>
      </c>
    </row>
    <row r="194" spans="1:1" x14ac:dyDescent="0.25">
      <c r="A194" s="169" t="s">
        <v>404</v>
      </c>
    </row>
    <row r="195" spans="1:1" x14ac:dyDescent="0.25">
      <c r="A195" s="169" t="str">
        <f>CONCATENATE("v:",'Print JKT &amp; TRS (London) '!$B$4)</f>
        <v>v:-4.5</v>
      </c>
    </row>
    <row r="196" spans="1:1" x14ac:dyDescent="0.25">
      <c r="A196" s="169" t="s">
        <v>405</v>
      </c>
    </row>
    <row r="197" spans="1:1" x14ac:dyDescent="0.25">
      <c r="A197" s="169" t="str">
        <f>CONCATENATE("v:",'Print JKT &amp; TRS (London) '!$B$5)</f>
        <v>v:-1.625</v>
      </c>
    </row>
    <row r="198" spans="1:1" x14ac:dyDescent="0.25">
      <c r="A198" s="169" t="s">
        <v>406</v>
      </c>
    </row>
    <row r="199" spans="1:1" x14ac:dyDescent="0.25">
      <c r="A199" s="169" t="str">
        <f>CONCATENATE("v:",'Print JKT &amp; TRS (London) '!$B$6)</f>
        <v>v:0</v>
      </c>
    </row>
    <row r="200" spans="1:1" x14ac:dyDescent="0.25">
      <c r="A200" s="169" t="s">
        <v>407</v>
      </c>
    </row>
    <row r="201" spans="1:1" x14ac:dyDescent="0.25">
      <c r="A201" s="169" t="str">
        <f>CONCATENATE("v:",'Print JKT &amp; TRS (London) '!$B$7)</f>
        <v>v:-1</v>
      </c>
    </row>
    <row r="202" spans="1:1" x14ac:dyDescent="0.25">
      <c r="A202" s="169" t="s">
        <v>361</v>
      </c>
    </row>
    <row r="203" spans="1:1" x14ac:dyDescent="0.25">
      <c r="A203" s="169" t="str">
        <f>CONCATENATE("v:",'Print JKT &amp; TRS (London) '!$B$8)</f>
        <v>v:-0.875</v>
      </c>
    </row>
    <row r="204" spans="1:1" x14ac:dyDescent="0.25">
      <c r="A204" s="169" t="s">
        <v>362</v>
      </c>
    </row>
    <row r="205" spans="1:1" x14ac:dyDescent="0.25">
      <c r="A205" s="169" t="str">
        <f>CONCATENATE("v:",'Print JKT &amp; TRS (London) '!$B$9)</f>
        <v>v:-1</v>
      </c>
    </row>
    <row r="206" spans="1:1" x14ac:dyDescent="0.25">
      <c r="A206" s="169" t="s">
        <v>363</v>
      </c>
    </row>
    <row r="207" spans="1:1" x14ac:dyDescent="0.25">
      <c r="A207" s="169" t="str">
        <f>CONCATENATE("v:",'Print JKT &amp; TRS (London) '!$B$10)</f>
        <v>v:0</v>
      </c>
    </row>
    <row r="208" spans="1:1" x14ac:dyDescent="0.25">
      <c r="A208" s="169" t="s">
        <v>364</v>
      </c>
    </row>
    <row r="209" spans="1:1" x14ac:dyDescent="0.25">
      <c r="A209" s="169" t="str">
        <f>CONCATENATE("v:",'Print JKT &amp; TRS (London) '!$B$11)</f>
        <v>v:-0.25</v>
      </c>
    </row>
    <row r="210" spans="1:1" x14ac:dyDescent="0.25">
      <c r="A210" s="169" t="s">
        <v>365</v>
      </c>
    </row>
    <row r="211" spans="1:1" x14ac:dyDescent="0.25">
      <c r="A211" s="169" t="str">
        <f>CONCATENATE("v:",'Print JKT &amp; TRS (London) '!$B$12)</f>
        <v>v:0</v>
      </c>
    </row>
    <row r="212" spans="1:1" x14ac:dyDescent="0.25">
      <c r="A212" s="169" t="s">
        <v>366</v>
      </c>
    </row>
    <row r="213" spans="1:1" x14ac:dyDescent="0.25">
      <c r="A213" s="169" t="str">
        <f>CONCATENATE("v:",'Print JKT &amp; TRS (London) '!$B$13)</f>
        <v>v:0</v>
      </c>
    </row>
    <row r="214" spans="1:1" x14ac:dyDescent="0.25">
      <c r="A214" s="169" t="s">
        <v>367</v>
      </c>
    </row>
    <row r="215" spans="1:1" x14ac:dyDescent="0.25">
      <c r="A215" s="169" t="str">
        <f>CONCATENATE("v:",'Print JKT &amp; TRS (London) '!$B$14)</f>
        <v>v:0</v>
      </c>
    </row>
    <row r="216" spans="1:1" x14ac:dyDescent="0.25">
      <c r="A216" s="169" t="s">
        <v>368</v>
      </c>
    </row>
    <row r="217" spans="1:1" x14ac:dyDescent="0.25">
      <c r="A217" s="169" t="str">
        <f>CONCATENATE("v:",'Print JKT &amp; TRS (London) '!$B$15)</f>
        <v>v:0</v>
      </c>
    </row>
    <row r="218" spans="1:1" x14ac:dyDescent="0.25">
      <c r="A218" s="169" t="s">
        <v>369</v>
      </c>
    </row>
    <row r="219" spans="1:1" x14ac:dyDescent="0.25">
      <c r="A219" s="169" t="str">
        <f>CONCATENATE("v:",'Print JKT &amp; TRS (London) '!$B$16)</f>
        <v>v:0</v>
      </c>
    </row>
    <row r="220" spans="1:1" x14ac:dyDescent="0.25">
      <c r="A220" s="169" t="s">
        <v>370</v>
      </c>
    </row>
    <row r="221" spans="1:1" x14ac:dyDescent="0.25">
      <c r="A221" s="169" t="str">
        <f>CONCATENATE("v:",'Print JKT &amp; TRS (London) '!$B$17)</f>
        <v>v:0</v>
      </c>
    </row>
    <row r="222" spans="1:1" x14ac:dyDescent="0.25">
      <c r="A222" s="169" t="s">
        <v>371</v>
      </c>
    </row>
    <row r="223" spans="1:1" x14ac:dyDescent="0.25">
      <c r="A223" s="169" t="str">
        <f>CONCATENATE("v:",'Print JKT &amp; TRS (London) '!$B$18)</f>
        <v>v:0</v>
      </c>
    </row>
    <row r="224" spans="1:1" x14ac:dyDescent="0.25">
      <c r="A224" s="169" t="s">
        <v>372</v>
      </c>
    </row>
    <row r="225" spans="1:1" x14ac:dyDescent="0.25">
      <c r="A225" s="169" t="str">
        <f>CONCATENATE("v:",'Print JKT &amp; TRS (London) '!$B$19)</f>
        <v>v: 3/4</v>
      </c>
    </row>
    <row r="226" spans="1:1" x14ac:dyDescent="0.25">
      <c r="A226" s="169" t="s">
        <v>373</v>
      </c>
    </row>
    <row r="227" spans="1:1" x14ac:dyDescent="0.25">
      <c r="A227" s="169" t="str">
        <f>CONCATENATE("v:",'Print JKT &amp; TRS (London) '!$B$20)</f>
        <v>v:0</v>
      </c>
    </row>
    <row r="228" spans="1:1" x14ac:dyDescent="0.25">
      <c r="A228" s="169" t="s">
        <v>374</v>
      </c>
    </row>
    <row r="229" spans="1:1" x14ac:dyDescent="0.25">
      <c r="A229" s="169" t="str">
        <f>CONCATENATE("v:",'Print JKT &amp; TRS (London) '!$B$21)</f>
        <v>v:0</v>
      </c>
    </row>
    <row r="230" spans="1:1" x14ac:dyDescent="0.25">
      <c r="A230" s="169" t="s">
        <v>375</v>
      </c>
    </row>
    <row r="231" spans="1:1" x14ac:dyDescent="0.25">
      <c r="A231" s="169" t="str">
        <f>CONCATENATE("v:",'Print JKT &amp; TRS (London) '!$B$22)</f>
        <v>v: 1/2</v>
      </c>
    </row>
    <row r="232" spans="1:1" x14ac:dyDescent="0.25">
      <c r="A232" s="169" t="s">
        <v>376</v>
      </c>
    </row>
    <row r="233" spans="1:1" x14ac:dyDescent="0.25">
      <c r="A233" s="169" t="str">
        <f>CONCATENATE("v:",'Print JKT &amp; TRS (London) '!$B$23)</f>
        <v>v:0</v>
      </c>
    </row>
    <row r="234" spans="1:1" x14ac:dyDescent="0.25">
      <c r="A234" s="169" t="s">
        <v>377</v>
      </c>
    </row>
    <row r="235" spans="1:1" x14ac:dyDescent="0.25">
      <c r="A235" s="169" t="str">
        <f>CONCATENATE("v:",'Print JKT &amp; TRS (London) '!$B$24)</f>
        <v>v:0</v>
      </c>
    </row>
    <row r="236" spans="1:1" x14ac:dyDescent="0.25">
      <c r="A236" s="169" t="s">
        <v>378</v>
      </c>
    </row>
    <row r="237" spans="1:1" x14ac:dyDescent="0.25">
      <c r="A237" s="169" t="str">
        <f>CONCATENATE("v:",'Print JKT &amp; TRS (London) '!$B$25)</f>
        <v>v:</v>
      </c>
    </row>
    <row r="238" spans="1:1" x14ac:dyDescent="0.25">
      <c r="A238" s="169" t="s">
        <v>379</v>
      </c>
    </row>
    <row r="239" spans="1:1" x14ac:dyDescent="0.25">
      <c r="A239" s="169" t="str">
        <f>CONCATENATE("v:",'Print JKT &amp; TRS (London) '!$B$26)</f>
        <v>v:</v>
      </c>
    </row>
    <row r="240" spans="1:1" x14ac:dyDescent="0.25">
      <c r="A240" s="169" t="s">
        <v>380</v>
      </c>
    </row>
    <row r="241" spans="1:1" x14ac:dyDescent="0.25">
      <c r="A241" s="169" t="str">
        <f>CONCATENATE("v:",'Print JKT &amp; TRS (London) '!$B$27)</f>
        <v>v:0</v>
      </c>
    </row>
    <row r="242" spans="1:1" x14ac:dyDescent="0.25">
      <c r="A242" s="169" t="s">
        <v>381</v>
      </c>
    </row>
    <row r="243" spans="1:1" x14ac:dyDescent="0.25">
      <c r="A243" s="169" t="str">
        <f>CONCATENATE("v:",'Print JKT &amp; TRS (London) '!$B$28)</f>
        <v>v:0</v>
      </c>
    </row>
    <row r="244" spans="1:1" x14ac:dyDescent="0.25">
      <c r="A244" s="169" t="s">
        <v>382</v>
      </c>
    </row>
    <row r="245" spans="1:1" x14ac:dyDescent="0.25">
      <c r="A245" s="169" t="str">
        <f>CONCATENATE("v:",'Print JKT &amp; TRS (London) '!$B$29)</f>
        <v>v:0</v>
      </c>
    </row>
    <row r="246" spans="1:1" x14ac:dyDescent="0.25">
      <c r="A246" s="169" t="s">
        <v>383</v>
      </c>
    </row>
    <row r="247" spans="1:1" x14ac:dyDescent="0.25">
      <c r="A247" s="169" t="str">
        <f>CONCATENATE("v:",'Print JKT &amp; TRS (London) '!$B$30)</f>
        <v>v:0</v>
      </c>
    </row>
    <row r="248" spans="1:1" x14ac:dyDescent="0.25">
      <c r="A248" s="169" t="s">
        <v>384</v>
      </c>
    </row>
    <row r="249" spans="1:1" x14ac:dyDescent="0.25">
      <c r="A249" s="169" t="str">
        <f>CONCATENATE("v:",'Print JKT &amp; TRS (London) '!$B$31)</f>
        <v>v:0</v>
      </c>
    </row>
    <row r="250" spans="1:1" x14ac:dyDescent="0.25">
      <c r="A250" s="169" t="s">
        <v>385</v>
      </c>
    </row>
    <row r="251" spans="1:1" x14ac:dyDescent="0.25">
      <c r="A251" s="169" t="str">
        <f>CONCATENATE("v:",'Print JKT &amp; TRS (London) '!$B$32)</f>
        <v>v:0</v>
      </c>
    </row>
    <row r="252" spans="1:1" x14ac:dyDescent="0.25">
      <c r="A252" s="169" t="s">
        <v>386</v>
      </c>
    </row>
    <row r="253" spans="1:1" x14ac:dyDescent="0.25">
      <c r="A253" s="169" t="str">
        <f>CONCATENATE("v:",'Print JKT &amp; TRS (London) '!$B$33)</f>
        <v>v:0</v>
      </c>
    </row>
    <row r="254" spans="1:1" x14ac:dyDescent="0.25">
      <c r="A254" s="169" t="s">
        <v>387</v>
      </c>
    </row>
    <row r="255" spans="1:1" x14ac:dyDescent="0.25">
      <c r="A255" s="169" t="str">
        <f>CONCATENATE("v:",'Print JKT &amp; TRS (London) '!$B$34)</f>
        <v>v:0</v>
      </c>
    </row>
    <row r="256" spans="1:1" x14ac:dyDescent="0.25">
      <c r="A256" s="169" t="s">
        <v>388</v>
      </c>
    </row>
    <row r="257" spans="1:1" x14ac:dyDescent="0.25">
      <c r="A257" s="169" t="str">
        <f>CONCATENATE("v:",'Print JKT &amp; TRS (London) '!$B$35)</f>
        <v>v:0</v>
      </c>
    </row>
    <row r="258" spans="1:1" x14ac:dyDescent="0.25">
      <c r="A258" s="169" t="s">
        <v>389</v>
      </c>
    </row>
    <row r="259" spans="1:1" x14ac:dyDescent="0.25">
      <c r="A259" s="169" t="str">
        <f>CONCATENATE("v:",'Print JKT &amp; TRS (London) '!$B$36)</f>
        <v>v:0</v>
      </c>
    </row>
    <row r="260" spans="1:1" x14ac:dyDescent="0.25">
      <c r="A260" s="169" t="s">
        <v>390</v>
      </c>
    </row>
    <row r="261" spans="1:1" x14ac:dyDescent="0.25">
      <c r="A261" s="169" t="str">
        <f>CONCATENATE("v:",'Print JKT &amp; TRS (London) '!$B$37)</f>
        <v>v:0</v>
      </c>
    </row>
    <row r="262" spans="1:1" x14ac:dyDescent="0.25">
      <c r="A262" s="169" t="s">
        <v>391</v>
      </c>
    </row>
    <row r="263" spans="1:1" x14ac:dyDescent="0.25">
      <c r="A263" s="169" t="str">
        <f>CONCATENATE("v:",'Print JKT &amp; TRS (London) '!$B$38)</f>
        <v>v:0</v>
      </c>
    </row>
    <row r="264" spans="1:1" x14ac:dyDescent="0.25">
      <c r="A264" s="169" t="s">
        <v>392</v>
      </c>
    </row>
    <row r="265" spans="1:1" x14ac:dyDescent="0.25">
      <c r="A265" s="169" t="str">
        <f>CONCATENATE("v:",'Print JKT &amp; TRS (London) '!$B$39)</f>
        <v>v:0.125</v>
      </c>
    </row>
    <row r="266" spans="1:1" x14ac:dyDescent="0.25">
      <c r="A266" s="169" t="s">
        <v>393</v>
      </c>
    </row>
    <row r="267" spans="1:1" x14ac:dyDescent="0.25">
      <c r="A267" s="169" t="str">
        <f>CONCATENATE("v:",'Print JKT &amp; TRS (London) '!$B$40)</f>
        <v>v:0</v>
      </c>
    </row>
    <row r="268" spans="1:1" x14ac:dyDescent="0.25">
      <c r="A268" s="169" t="s">
        <v>394</v>
      </c>
    </row>
    <row r="269" spans="1:1" x14ac:dyDescent="0.25">
      <c r="A269" s="169" t="str">
        <f>CONCATENATE("v:",'Print JKT &amp; TRS (London) '!$B$41)</f>
        <v>v:0</v>
      </c>
    </row>
    <row r="270" spans="1:1" x14ac:dyDescent="0.25">
      <c r="A270" s="169" t="s">
        <v>395</v>
      </c>
    </row>
    <row r="271" spans="1:1" x14ac:dyDescent="0.25">
      <c r="A271" s="169" t="str">
        <f>CONCATENATE("v:",'Print JKT &amp; TRS (London) '!$B$42)</f>
        <v>v:0.394</v>
      </c>
    </row>
    <row r="272" spans="1:1" x14ac:dyDescent="0.25">
      <c r="A272" s="169" t="s">
        <v>396</v>
      </c>
    </row>
    <row r="273" spans="1:1" x14ac:dyDescent="0.25">
      <c r="A273" s="169" t="str">
        <f>CONCATENATE("v:",'Print JKT &amp; TRS (London) '!$B$43)</f>
        <v>v:0</v>
      </c>
    </row>
    <row r="274" spans="1:1" x14ac:dyDescent="0.25">
      <c r="A274" s="169" t="s">
        <v>397</v>
      </c>
    </row>
    <row r="275" spans="1:1" x14ac:dyDescent="0.25">
      <c r="A275" s="169" t="str">
        <f>CONCATENATE("v:",'Print JKT &amp; TRS (London) '!$B$44)</f>
        <v>v:0</v>
      </c>
    </row>
    <row r="276" spans="1:1" x14ac:dyDescent="0.25">
      <c r="A276" s="169" t="s">
        <v>398</v>
      </c>
    </row>
    <row r="277" spans="1:1" x14ac:dyDescent="0.25">
      <c r="A277" s="169" t="str">
        <f>CONCATENATE("v:",'Print JKT &amp; TRS (London) '!$B$45)</f>
        <v>v:0</v>
      </c>
    </row>
    <row r="278" spans="1:1" x14ac:dyDescent="0.25">
      <c r="A278" s="169" t="s">
        <v>399</v>
      </c>
    </row>
    <row r="279" spans="1:1" x14ac:dyDescent="0.25">
      <c r="A279" s="169" t="str">
        <f>CONCATENATE("v:",'Print JKT &amp; TRS (London) '!$B$46)</f>
        <v>v:0</v>
      </c>
    </row>
    <row r="280" spans="1:1" x14ac:dyDescent="0.25">
      <c r="A280" s="169" t="s">
        <v>400</v>
      </c>
    </row>
    <row r="281" spans="1:1" x14ac:dyDescent="0.25">
      <c r="A281" s="169" t="str">
        <f>CONCATENATE("v:",'Print JKT &amp; TRS (London) '!$B$47)</f>
        <v>v: 1/2</v>
      </c>
    </row>
    <row r="282" spans="1:1" x14ac:dyDescent="0.25">
      <c r="A282" s="169" t="s">
        <v>401</v>
      </c>
    </row>
    <row r="283" spans="1:1" x14ac:dyDescent="0.25">
      <c r="A283" s="169" t="str">
        <f>CONCATENATE("v:",'Print JKT &amp; TRS (London) '!$B$48)</f>
        <v>v:0</v>
      </c>
    </row>
    <row r="284" spans="1:1" x14ac:dyDescent="0.25">
      <c r="A284" s="169" t="s">
        <v>629</v>
      </c>
    </row>
    <row r="285" spans="1:1" x14ac:dyDescent="0.25">
      <c r="A285" s="169" t="str">
        <f>CONCATENATE("v:",'Print JKT &amp; TRS (London) '!$B$49)</f>
        <v>v:0</v>
      </c>
    </row>
    <row r="286" spans="1:1" x14ac:dyDescent="0.25">
      <c r="A286" s="169" t="s">
        <v>647</v>
      </c>
    </row>
    <row r="287" spans="1:1" x14ac:dyDescent="0.25">
      <c r="A287" s="169" t="str">
        <f>CONCATENATE("v:",'Print JKT &amp; TRS (London) '!$B$50)</f>
        <v>v:0</v>
      </c>
    </row>
    <row r="288" spans="1:1" x14ac:dyDescent="0.25">
      <c r="A288" s="169" t="s">
        <v>630</v>
      </c>
    </row>
    <row r="289" spans="1:1" x14ac:dyDescent="0.25">
      <c r="A289" s="169" t="str">
        <f>CONCATENATE("v:",'Print JKT &amp; TRS (London) '!$B$51)</f>
        <v>v:0</v>
      </c>
    </row>
    <row r="290" spans="1:1" x14ac:dyDescent="0.25">
      <c r="A290" s="169" t="s">
        <v>631</v>
      </c>
    </row>
    <row r="291" spans="1:1" x14ac:dyDescent="0.25">
      <c r="A291" s="169" t="str">
        <f>CONCATENATE("v:",'Print JKT &amp; TRS (London) '!$B$52)</f>
        <v>v:0</v>
      </c>
    </row>
    <row r="292" spans="1:1" x14ac:dyDescent="0.25">
      <c r="A292" s="169" t="s">
        <v>648</v>
      </c>
    </row>
    <row r="293" spans="1:1" x14ac:dyDescent="0.25">
      <c r="A293" s="169" t="str">
        <f>CONCATENATE("v:",'Print JKT &amp; TRS (London) '!$B$53)</f>
        <v>v:0</v>
      </c>
    </row>
    <row r="294" spans="1:1" x14ac:dyDescent="0.25">
      <c r="A294" s="169" t="s">
        <v>1175</v>
      </c>
    </row>
    <row r="295" spans="1:1" x14ac:dyDescent="0.25">
      <c r="A295" s="169" t="str">
        <f>CONCATENATE("v:",'Print JKT &amp; TRS (London) '!$B$54)</f>
        <v>v:0</v>
      </c>
    </row>
    <row r="296" spans="1:1" x14ac:dyDescent="0.25">
      <c r="A296" s="169" t="s">
        <v>1214</v>
      </c>
    </row>
    <row r="297" spans="1:1" x14ac:dyDescent="0.25">
      <c r="A297" s="169" t="str">
        <f>CONCATENATE("v:",'Print JKT &amp; TRS (London) '!$B$55)</f>
        <v>v:0</v>
      </c>
    </row>
    <row r="298" spans="1:1" x14ac:dyDescent="0.25">
      <c r="A298" s="169" t="s">
        <v>1215</v>
      </c>
    </row>
    <row r="299" spans="1:1" x14ac:dyDescent="0.25">
      <c r="A299" s="169" t="str">
        <f>CONCATENATE("v:",'Print JKT &amp; TRS (London) '!$B$56)</f>
        <v>v:0.000</v>
      </c>
    </row>
    <row r="300" spans="1:1" x14ac:dyDescent="0.25">
      <c r="A300" s="169" t="s">
        <v>1216</v>
      </c>
    </row>
    <row r="301" spans="1:1" x14ac:dyDescent="0.25">
      <c r="A301" s="169" t="str">
        <f>CONCATENATE("v:",'Print JKT &amp; TRS (London) '!$B$57)</f>
        <v>v:0</v>
      </c>
    </row>
    <row r="314" spans="1:1" x14ac:dyDescent="0.25">
      <c r="A314" s="169" t="s">
        <v>502</v>
      </c>
    </row>
    <row r="315" spans="1:1" x14ac:dyDescent="0.25">
      <c r="A315" s="169" t="s">
        <v>465</v>
      </c>
    </row>
    <row r="316" spans="1:1" x14ac:dyDescent="0.25">
      <c r="A316" s="169" t="s">
        <v>355</v>
      </c>
    </row>
    <row r="317" spans="1:1" x14ac:dyDescent="0.25">
      <c r="A317" s="169" t="s">
        <v>466</v>
      </c>
    </row>
    <row r="318" spans="1:1" x14ac:dyDescent="0.25">
      <c r="A318" s="169" t="s">
        <v>467</v>
      </c>
    </row>
    <row r="319" spans="1:1" x14ac:dyDescent="0.25">
      <c r="A319" s="169" t="str">
        <f>CONCATENATE("o:",'MTM - Calculation (London)'!$BQ$4,"RM")</f>
        <v>o:PeterRM</v>
      </c>
    </row>
    <row r="320" spans="1:1" x14ac:dyDescent="0.25">
      <c r="A320" s="169" t="s">
        <v>468</v>
      </c>
    </row>
    <row r="321" spans="1:1" x14ac:dyDescent="0.25">
      <c r="A321" s="169" t="str">
        <f>CONCATENATE("5:",'MTM - Calculation (London)'!$BQ$4,"RM")</f>
        <v>5:PeterRM</v>
      </c>
    </row>
    <row r="322" spans="1:1" x14ac:dyDescent="0.25">
      <c r="A322" s="169" t="s">
        <v>469</v>
      </c>
    </row>
    <row r="323" spans="1:1" x14ac:dyDescent="0.25">
      <c r="A323" s="169" t="s">
        <v>486</v>
      </c>
    </row>
    <row r="324" spans="1:1" x14ac:dyDescent="0.25">
      <c r="A324" s="169" t="s">
        <v>470</v>
      </c>
    </row>
    <row r="325" spans="1:1" x14ac:dyDescent="0.25">
      <c r="A325" s="105" t="str">
        <f>CONCATENATE("4:",'MTM - Calculation (London)'!$BQ$4)</f>
        <v>4:Peter</v>
      </c>
    </row>
    <row r="326" spans="1:1" x14ac:dyDescent="0.25">
      <c r="A326" s="169" t="s">
        <v>471</v>
      </c>
    </row>
    <row r="327" spans="1:1" x14ac:dyDescent="0.25">
      <c r="A327" s="169" t="s">
        <v>589</v>
      </c>
    </row>
    <row r="328" spans="1:1" x14ac:dyDescent="0.25">
      <c r="A328" s="169" t="s">
        <v>472</v>
      </c>
    </row>
    <row r="329" spans="1:1" x14ac:dyDescent="0.25">
      <c r="A329" s="169" t="s">
        <v>473</v>
      </c>
    </row>
    <row r="330" spans="1:1" x14ac:dyDescent="0.25">
      <c r="A330" s="169" t="s">
        <v>474</v>
      </c>
    </row>
    <row r="331" spans="1:1" x14ac:dyDescent="0.25">
      <c r="A331" s="169" t="str">
        <f>CONCATENATE("a:","IMP-US")</f>
        <v>a:IMP-US</v>
      </c>
    </row>
    <row r="332" spans="1:1" x14ac:dyDescent="0.25">
      <c r="A332" s="169" t="s">
        <v>494</v>
      </c>
    </row>
    <row r="333" spans="1:1" x14ac:dyDescent="0.25">
      <c r="A333" s="169" t="str">
        <f>CONCATENATE("b:",'MTM - Calculation (London)'!$U$5)</f>
        <v>b:BUFFER PLAID -S95</v>
      </c>
    </row>
    <row r="334" spans="1:1" x14ac:dyDescent="0.25">
      <c r="A334" s="169" t="s">
        <v>475</v>
      </c>
    </row>
    <row r="335" spans="1:1" x14ac:dyDescent="0.25">
      <c r="A335" s="169" t="str">
        <f>CONCATENATE("l:",'MTM - Calculation (London)'!$U$2)</f>
        <v>l:S95-SHELL PLAID</v>
      </c>
    </row>
    <row r="336" spans="1:1" x14ac:dyDescent="0.25">
      <c r="A336" s="169" t="s">
        <v>476</v>
      </c>
    </row>
    <row r="337" spans="1:1" x14ac:dyDescent="0.25">
      <c r="A337" s="169" t="s">
        <v>477</v>
      </c>
    </row>
    <row r="338" spans="1:1" x14ac:dyDescent="0.25">
      <c r="A338" s="169" t="s">
        <v>478</v>
      </c>
    </row>
    <row r="339" spans="1:1" x14ac:dyDescent="0.25">
      <c r="A339" s="169" t="s">
        <v>479</v>
      </c>
    </row>
    <row r="340" spans="1:1" x14ac:dyDescent="0.25">
      <c r="A340" s="169" t="s">
        <v>496</v>
      </c>
    </row>
    <row r="341" spans="1:1" x14ac:dyDescent="0.25">
      <c r="A341" s="169" t="s">
        <v>480</v>
      </c>
    </row>
    <row r="342" spans="1:1" x14ac:dyDescent="0.25">
      <c r="A342" s="169" t="s">
        <v>497</v>
      </c>
    </row>
    <row r="343" spans="1:1" x14ac:dyDescent="0.25">
      <c r="A343" s="169" t="s">
        <v>355</v>
      </c>
    </row>
    <row r="344" spans="1:1" x14ac:dyDescent="0.25">
      <c r="A344" s="169" t="s">
        <v>481</v>
      </c>
    </row>
    <row r="345" spans="1:1" x14ac:dyDescent="0.25">
      <c r="A345" s="169" t="s">
        <v>355</v>
      </c>
    </row>
    <row r="346" spans="1:1" x14ac:dyDescent="0.25">
      <c r="A346" s="169" t="s">
        <v>482</v>
      </c>
    </row>
    <row r="347" spans="1:1" x14ac:dyDescent="0.25">
      <c r="A347" s="169" t="str">
        <f>CONCATENATE("m:",'MTM - Calculation (London)'!$U$7)</f>
        <v>m:</v>
      </c>
    </row>
    <row r="348" spans="1:1" x14ac:dyDescent="0.25">
      <c r="A348" s="169" t="s">
        <v>483</v>
      </c>
    </row>
    <row r="349" spans="1:1" x14ac:dyDescent="0.25">
      <c r="A349" s="169" t="s">
        <v>488</v>
      </c>
    </row>
    <row r="350" spans="1:1" x14ac:dyDescent="0.25">
      <c r="A350" s="169" t="s">
        <v>484</v>
      </c>
    </row>
    <row r="351" spans="1:1" x14ac:dyDescent="0.25">
      <c r="A351" s="169" t="str">
        <f>CONCATENATE("z:",'MTM - Calculation (London)'!$BQ$4,"JKT")</f>
        <v>z:PeterJKT</v>
      </c>
    </row>
    <row r="352" spans="1:1" x14ac:dyDescent="0.25">
      <c r="A352" s="169" t="s">
        <v>485</v>
      </c>
    </row>
    <row r="353" spans="1:1" x14ac:dyDescent="0.25">
      <c r="A353" s="169" t="str">
        <f>CONCATENATE("s:",'MTM - Calculation (London)'!$C$1)</f>
        <v>s:47</v>
      </c>
    </row>
    <row r="354" spans="1:1" x14ac:dyDescent="0.25">
      <c r="A354" s="169" t="s">
        <v>489</v>
      </c>
    </row>
    <row r="355" spans="1:1" x14ac:dyDescent="0.25">
      <c r="A355" s="169" t="s">
        <v>492</v>
      </c>
    </row>
    <row r="356" spans="1:1" x14ac:dyDescent="0.25">
      <c r="A356" s="169" t="s">
        <v>490</v>
      </c>
    </row>
    <row r="357" spans="1:1" x14ac:dyDescent="0.25">
      <c r="A357" s="169" t="s">
        <v>1267</v>
      </c>
    </row>
    <row r="358" spans="1:1" x14ac:dyDescent="0.25">
      <c r="A358" s="169" t="s">
        <v>491</v>
      </c>
    </row>
    <row r="359" spans="1:1" x14ac:dyDescent="0.25">
      <c r="A359" s="169" t="str">
        <f>IF('MTM - Calculation (London)'!V10="","",CONCATENATE("1:",'MTM - Calculation (London)'!U10))</f>
        <v/>
      </c>
    </row>
    <row r="360" spans="1:1" x14ac:dyDescent="0.25">
      <c r="A360" s="169" t="str">
        <f>IF('MTM - Calculation (London)'!V11="","",CONCATENATE("1:",'MTM - Calculation (London)'!U11))</f>
        <v/>
      </c>
    </row>
    <row r="361" spans="1:1" x14ac:dyDescent="0.25">
      <c r="A361" s="169" t="str">
        <f>IF('MTM - Calculation (London)'!V12="","",CONCATENATE("1:",'MTM - Calculation (London)'!U12))</f>
        <v/>
      </c>
    </row>
    <row r="362" spans="1:1" x14ac:dyDescent="0.25">
      <c r="A362" s="169" t="str">
        <f>IF('MTM - Calculation (London)'!V13="","",CONCATENATE("1:",'MTM - Calculation (London)'!U13))</f>
        <v/>
      </c>
    </row>
    <row r="363" spans="1:1" x14ac:dyDescent="0.25">
      <c r="A363" s="169" t="str">
        <f>IF('MTM - Calculation (London)'!V14="","",CONCATENATE("1:",'MTM - Calculation (London)'!U14))</f>
        <v/>
      </c>
    </row>
    <row r="364" spans="1:1" x14ac:dyDescent="0.25">
      <c r="A364" s="169" t="str">
        <f>IF('MTM - Calculation (London)'!V15="","",CONCATENATE("1:",'MTM - Calculation (London)'!U15))</f>
        <v/>
      </c>
    </row>
    <row r="365" spans="1:1" x14ac:dyDescent="0.25">
      <c r="A365" s="169" t="str">
        <f>IF('MTM - Calculation (London)'!V16="","",CONCATENATE("1:",'MTM - Calculation (London)'!U16))</f>
        <v/>
      </c>
    </row>
    <row r="366" spans="1:1" x14ac:dyDescent="0.25">
      <c r="A366" s="169" t="str">
        <f>IF('MTM - Calculation (London)'!V17="","",CONCATENATE("1:",'MTM - Calculation (London)'!U17))</f>
        <v/>
      </c>
    </row>
    <row r="367" spans="1:1" x14ac:dyDescent="0.25">
      <c r="A367" s="169" t="str">
        <f>IF('MTM - Calculation (London)'!V18="","",CONCATENATE("1:",'MTM - Calculation (London)'!U18))</f>
        <v/>
      </c>
    </row>
    <row r="368" spans="1:1" x14ac:dyDescent="0.25">
      <c r="A368" s="169" t="str">
        <f>IF('MTM - Calculation (London)'!V19="","",CONCATENATE("1:",'MTM - Calculation (London)'!U19))</f>
        <v>1:2CIGLG</v>
      </c>
    </row>
    <row r="369" spans="1:1" x14ac:dyDescent="0.25">
      <c r="A369" s="169" t="str">
        <f>IF('MTM - Calculation (London)'!V20="","",CONCATENATE("1:",'MTM - Calculation (London)'!U20))</f>
        <v/>
      </c>
    </row>
    <row r="370" spans="1:1" x14ac:dyDescent="0.25">
      <c r="A370" s="169" t="str">
        <f>IF('MTM - Calculation (London)'!V21="","",CONCATENATE("1:",'MTM - Calculation (London)'!U21))</f>
        <v/>
      </c>
    </row>
    <row r="371" spans="1:1" x14ac:dyDescent="0.25">
      <c r="A371" s="169" t="str">
        <f>IF('MTM - Calculation (London)'!V22="","",CONCATENATE("1:",'MTM - Calculation (London)'!U22))</f>
        <v/>
      </c>
    </row>
    <row r="372" spans="1:1" x14ac:dyDescent="0.25">
      <c r="A372" s="169" t="str">
        <f>IF('MTM - Calculation (London)'!V23="","",CONCATENATE("1:",'MTM - Calculation (London)'!U23))</f>
        <v/>
      </c>
    </row>
    <row r="373" spans="1:1" x14ac:dyDescent="0.25">
      <c r="A373" s="169" t="str">
        <f>IF('MTM - Calculation (London)'!V24="","",CONCATENATE("1:",'MTM - Calculation (London)'!U24))</f>
        <v/>
      </c>
    </row>
    <row r="374" spans="1:1" x14ac:dyDescent="0.25">
      <c r="A374" s="169" t="str">
        <f>IF('MTM - Calculation (London)'!V25="","",CONCATENATE("1:",'MTM - Calculation (London)'!U25))</f>
        <v/>
      </c>
    </row>
    <row r="375" spans="1:1" x14ac:dyDescent="0.25">
      <c r="A375" s="169" t="str">
        <f>IF('MTM - Calculation (London)'!V26="","",CONCATENATE("1:",'MTM - Calculation (London)'!U26))</f>
        <v/>
      </c>
    </row>
    <row r="376" spans="1:1" x14ac:dyDescent="0.25">
      <c r="A376" s="169" t="str">
        <f>IF('MTM - Calculation (London)'!V27="","",CONCATENATE("1:",'MTM - Calculation (London)'!U27))</f>
        <v/>
      </c>
    </row>
    <row r="377" spans="1:1" x14ac:dyDescent="0.25">
      <c r="A377" s="169" t="str">
        <f>IF('MTM - Calculation (London)'!V28="","",CONCATENATE("1:",'MTM - Calculation (London)'!U28))</f>
        <v>1:TKT-PK</v>
      </c>
    </row>
    <row r="378" spans="1:1" x14ac:dyDescent="0.25">
      <c r="A378" s="169" t="str">
        <f>IF('MTM - Calculation (London)'!V29="","",CONCATENATE("1:",'MTM - Calculation (London)'!U29))</f>
        <v/>
      </c>
    </row>
    <row r="379" spans="1:1" x14ac:dyDescent="0.25">
      <c r="A379" s="169" t="str">
        <f>IF('MTM - Calculation (London)'!V30="","",CONCATENATE("1:",'MTM - Calculation (London)'!U30))</f>
        <v/>
      </c>
    </row>
    <row r="380" spans="1:1" x14ac:dyDescent="0.25">
      <c r="A380" s="169" t="str">
        <f>IF('MTM - Calculation (London)'!V31="","",CONCATENATE("1:",'MTM - Calculation (London)'!U31))</f>
        <v/>
      </c>
    </row>
    <row r="381" spans="1:1" x14ac:dyDescent="0.25">
      <c r="A381" s="169" t="str">
        <f>IF('MTM - Calculation (London)'!V32="","",CONCATENATE("1:",'MTM - Calculation (London)'!U32))</f>
        <v/>
      </c>
    </row>
    <row r="382" spans="1:1" x14ac:dyDescent="0.25">
      <c r="A382" s="169" t="str">
        <f>IF('MTM - Calculation (London)'!V33="","",CONCATENATE("1:",'MTM - Calculation (London)'!U33))</f>
        <v/>
      </c>
    </row>
    <row r="383" spans="1:1" x14ac:dyDescent="0.25">
      <c r="A383" s="169" t="str">
        <f>IF('MTM - Calculation (London)'!V34="","",CONCATENATE("1:",'MTM - Calculation (London)'!U34))</f>
        <v>1:RIOFAC</v>
      </c>
    </row>
    <row r="384" spans="1:1" x14ac:dyDescent="0.25">
      <c r="A384" s="169" t="str">
        <f>IF('MTM - Calculation (London)'!V35="","",CONCATENATE("1:",'MTM - Calculation (London)'!U35))</f>
        <v/>
      </c>
    </row>
    <row r="385" spans="1:1" x14ac:dyDescent="0.25">
      <c r="A385" s="169" t="str">
        <f>IF('MTM - Calculation (London)'!V36="","",CONCATENATE("1:",'MTM - Calculation (London)'!U36))</f>
        <v/>
      </c>
    </row>
    <row r="386" spans="1:1" x14ac:dyDescent="0.25">
      <c r="A386" s="169" t="str">
        <f>IF('MTM - Calculation (London)'!V37="","",CONCATENATE("1:",'MTM - Calculation (London)'!U37))</f>
        <v/>
      </c>
    </row>
    <row r="387" spans="1:1" x14ac:dyDescent="0.25">
      <c r="A387" s="169" t="str">
        <f>IF('MTM - Calculation (London)'!V38="","",CONCATENATE("1:",'MTM - Calculation (London)'!U38))</f>
        <v/>
      </c>
    </row>
    <row r="388" spans="1:1" x14ac:dyDescent="0.25">
      <c r="A388" s="169" t="str">
        <f>IF('MTM - Calculation (London)'!V39="","",CONCATENATE("1:",'MTM - Calculation (London)'!U39))</f>
        <v/>
      </c>
    </row>
    <row r="389" spans="1:1" x14ac:dyDescent="0.25">
      <c r="A389" s="169" t="str">
        <f>IF('MTM - Calculation (London)'!V40="","",CONCATENATE("1:",'MTM - Calculation (London)'!U40))</f>
        <v/>
      </c>
    </row>
    <row r="390" spans="1:1" x14ac:dyDescent="0.25">
      <c r="A390" s="169" t="str">
        <f>IF('MTM - Calculation (London)'!V41="","",CONCATENATE("1:",'MTM - Calculation (London)'!U41))</f>
        <v>1:PKT-SQ</v>
      </c>
    </row>
    <row r="391" spans="1:1" x14ac:dyDescent="0.25">
      <c r="A391" s="169" t="str">
        <f>IF('MTM - Calculation (London)'!V42="","",CONCATENATE("1:",'MTM - Calculation (London)'!U42))</f>
        <v/>
      </c>
    </row>
    <row r="392" spans="1:1" x14ac:dyDescent="0.25">
      <c r="A392" s="169" t="str">
        <f>IF('MTM - Calculation (London)'!V43="","",CONCATENATE("1:",'MTM - Calculation (London)'!U43))</f>
        <v/>
      </c>
    </row>
    <row r="393" spans="1:1" x14ac:dyDescent="0.25">
      <c r="A393" s="169" t="str">
        <f>IF('MTM - Calculation (London)'!V44="","",CONCATENATE("1:",'MTM - Calculation (London)'!U44))</f>
        <v/>
      </c>
    </row>
    <row r="394" spans="1:1" x14ac:dyDescent="0.25">
      <c r="A394" s="169" t="str">
        <f>IF('MTM - Calculation (London)'!V45="","",CONCATENATE("1:",'MTM - Calculation (London)'!U45))</f>
        <v/>
      </c>
    </row>
    <row r="395" spans="1:1" x14ac:dyDescent="0.25">
      <c r="A395" s="169" t="str">
        <f>IF('MTM - Calculation (London)'!V46="","",CONCATENATE("1:",'MTM - Calculation (London)'!U46))</f>
        <v/>
      </c>
    </row>
    <row r="396" spans="1:1" x14ac:dyDescent="0.25">
      <c r="A396" s="169" t="str">
        <f>IF('MTM - Calculation (London)'!V47="","",CONCATENATE("1:",'MTM - Calculation (London)'!U47))</f>
        <v/>
      </c>
    </row>
    <row r="397" spans="1:1" x14ac:dyDescent="0.25">
      <c r="A397" s="169" t="str">
        <f>IF('MTM - Calculation (London)'!V48="","",CONCATENATE("1:",'MTM - Calculation (London)'!U48))</f>
        <v/>
      </c>
    </row>
    <row r="398" spans="1:1" x14ac:dyDescent="0.25">
      <c r="A398" s="169" t="str">
        <f>IF('MTM - Calculation (London)'!V49="","",CONCATENATE("1:",'MTM - Calculation (London)'!U49))</f>
        <v/>
      </c>
    </row>
    <row r="399" spans="1:1" x14ac:dyDescent="0.25">
      <c r="A399" s="169" t="str">
        <f>IF('MTM - Calculation (London)'!V50="","",CONCATENATE("1:",'MTM - Calculation (London)'!U50))</f>
        <v/>
      </c>
    </row>
    <row r="400" spans="1:1" x14ac:dyDescent="0.25">
      <c r="A400" s="169" t="str">
        <f>IF('MTM - Calculation (London)'!V51="","",CONCATENATE("1:",'MTM - Calculation (London)'!U51))</f>
        <v>1:NOVSLV</v>
      </c>
    </row>
    <row r="401" spans="1:1" x14ac:dyDescent="0.25">
      <c r="A401" s="169" t="str">
        <f>IF('MTM - Calculation (London)'!V52="","",CONCATENATE("1:",'MTM - Calculation (London)'!U52))</f>
        <v/>
      </c>
    </row>
    <row r="402" spans="1:1" x14ac:dyDescent="0.25">
      <c r="A402" s="169" t="str">
        <f>IF('MTM - Calculation (London)'!V53="","",CONCATENATE("1:",'MTM - Calculation (London)'!U53))</f>
        <v/>
      </c>
    </row>
    <row r="403" spans="1:1" x14ac:dyDescent="0.25">
      <c r="A403" s="169" t="str">
        <f>IF('MTM - Calculation (London)'!V54="","",CONCATENATE("1:",'MTM - Calculation (London)'!U54))</f>
        <v/>
      </c>
    </row>
    <row r="404" spans="1:1" x14ac:dyDescent="0.25">
      <c r="A404" s="169" t="str">
        <f>IF('MTM - Calculation (London)'!V55="","",CONCATENATE("1:",'MTM - Calculation (London)'!U55))</f>
        <v/>
      </c>
    </row>
    <row r="405" spans="1:1" x14ac:dyDescent="0.25">
      <c r="A405" s="169" t="str">
        <f>IF('MTM - Calculation (London)'!V56="","",CONCATENATE("1:",'MTM - Calculation (London)'!U56))</f>
        <v/>
      </c>
    </row>
    <row r="406" spans="1:1" x14ac:dyDescent="0.25">
      <c r="A406" s="169" t="str">
        <f>IF('MTM - Calculation (London)'!V57="","",CONCATENATE("1:",'MTM - Calculation (London)'!U57))</f>
        <v/>
      </c>
    </row>
  </sheetData>
  <pageMargins left="0.7" right="0.7" top="0.75" bottom="0.75" header="0.3" footer="0.3"/>
  <pageSetup paperSize="9" orientation="portrait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US72"/>
  <sheetViews>
    <sheetView topLeftCell="HT1" zoomScale="80" zoomScaleNormal="80" workbookViewId="0">
      <selection activeCell="IA13" sqref="IA13"/>
    </sheetView>
  </sheetViews>
  <sheetFormatPr defaultRowHeight="20.100000000000001" customHeight="1" x14ac:dyDescent="0.2"/>
  <cols>
    <col min="1" max="1" width="11.7109375" style="202" bestFit="1" customWidth="1"/>
    <col min="2" max="2" width="9.5703125" style="202" customWidth="1"/>
    <col min="3" max="3" width="21.28515625" style="202" bestFit="1" customWidth="1"/>
    <col min="4" max="4" width="12.85546875" style="202" bestFit="1" customWidth="1"/>
    <col min="5" max="5" width="14.5703125" style="202" bestFit="1" customWidth="1"/>
    <col min="6" max="7" width="22.85546875" style="202" bestFit="1" customWidth="1"/>
    <col min="8" max="8" width="9.5703125" style="202" bestFit="1" customWidth="1"/>
    <col min="9" max="9" width="21.28515625" style="202" bestFit="1" customWidth="1"/>
    <col min="10" max="10" width="9.5703125" style="202" bestFit="1" customWidth="1"/>
    <col min="11" max="12" width="11.28515625" style="202" bestFit="1" customWidth="1"/>
    <col min="13" max="13" width="17.85546875" style="202" bestFit="1" customWidth="1"/>
    <col min="14" max="14" width="21.28515625" style="202" bestFit="1" customWidth="1"/>
    <col min="15" max="15" width="26.28515625" style="202" bestFit="1" customWidth="1"/>
    <col min="16" max="16" width="22.85546875" style="202" bestFit="1" customWidth="1"/>
    <col min="17" max="17" width="26.28515625" style="202" bestFit="1" customWidth="1"/>
    <col min="18" max="18" width="28" style="202" bestFit="1" customWidth="1"/>
    <col min="19" max="19" width="24.5703125" style="202" bestFit="1" customWidth="1"/>
    <col min="20" max="20" width="28" style="202" bestFit="1" customWidth="1"/>
    <col min="21" max="22" width="17.85546875" style="202" bestFit="1" customWidth="1"/>
    <col min="23" max="24" width="12.85546875" style="202" bestFit="1" customWidth="1"/>
    <col min="25" max="25" width="14.5703125" style="202" bestFit="1" customWidth="1"/>
    <col min="26" max="26" width="12.85546875" style="202" bestFit="1" customWidth="1"/>
    <col min="27" max="27" width="17.85546875" style="202" bestFit="1" customWidth="1"/>
    <col min="28" max="28" width="11.28515625" style="202" bestFit="1" customWidth="1"/>
    <col min="29" max="29" width="19.5703125" style="202" bestFit="1" customWidth="1"/>
    <col min="30" max="30" width="28" style="202" bestFit="1" customWidth="1"/>
    <col min="31" max="31" width="26.28515625" style="202" bestFit="1" customWidth="1"/>
    <col min="32" max="32" width="16.28515625" style="202" bestFit="1" customWidth="1"/>
    <col min="33" max="34" width="14.5703125" style="202" bestFit="1" customWidth="1"/>
    <col min="35" max="35" width="12.85546875" style="202" bestFit="1" customWidth="1"/>
    <col min="36" max="36" width="16.28515625" style="202" bestFit="1" customWidth="1"/>
    <col min="37" max="37" width="19.5703125" style="202" bestFit="1" customWidth="1"/>
    <col min="38" max="38" width="14.5703125" style="202" bestFit="1" customWidth="1"/>
    <col min="39" max="39" width="19.5703125" style="202" bestFit="1" customWidth="1"/>
    <col min="40" max="40" width="16.28515625" style="202" bestFit="1" customWidth="1"/>
    <col min="41" max="41" width="21.28515625" style="202" bestFit="1" customWidth="1"/>
    <col min="42" max="42" width="16.28515625" style="202" bestFit="1" customWidth="1"/>
    <col min="43" max="43" width="17.85546875" style="202" bestFit="1" customWidth="1"/>
    <col min="44" max="44" width="19.5703125" style="202" bestFit="1" customWidth="1"/>
    <col min="45" max="45" width="21.28515625" style="202" bestFit="1" customWidth="1"/>
    <col min="46" max="46" width="16.28515625" style="202" bestFit="1" customWidth="1"/>
    <col min="47" max="48" width="14.5703125" style="202" bestFit="1" customWidth="1"/>
    <col min="49" max="49" width="19.5703125" style="202" bestFit="1" customWidth="1"/>
    <col min="50" max="50" width="21.28515625" style="202" bestFit="1" customWidth="1"/>
    <col min="51" max="51" width="17.85546875" style="202" bestFit="1" customWidth="1"/>
    <col min="52" max="52" width="19.5703125" style="202" bestFit="1" customWidth="1"/>
    <col min="53" max="53" width="16.28515625" style="202" bestFit="1" customWidth="1"/>
    <col min="54" max="54" width="17.85546875" style="202" bestFit="1" customWidth="1"/>
    <col min="55" max="56" width="19.5703125" style="202" bestFit="1" customWidth="1"/>
    <col min="57" max="58" width="17.85546875" style="202" bestFit="1" customWidth="1"/>
    <col min="59" max="59" width="19.5703125" style="202" bestFit="1" customWidth="1"/>
    <col min="60" max="60" width="21.28515625" style="202" bestFit="1" customWidth="1"/>
    <col min="61" max="61" width="19.5703125" style="202" bestFit="1" customWidth="1"/>
    <col min="62" max="62" width="21.28515625" style="202" bestFit="1" customWidth="1"/>
    <col min="63" max="64" width="19.5703125" style="202" bestFit="1" customWidth="1"/>
    <col min="65" max="65" width="16.28515625" style="202" bestFit="1" customWidth="1"/>
    <col min="66" max="67" width="19.5703125" style="202" bestFit="1" customWidth="1"/>
    <col min="68" max="68" width="11.28515625" style="202" bestFit="1" customWidth="1"/>
    <col min="69" max="69" width="19.5703125" style="202" bestFit="1" customWidth="1"/>
    <col min="70" max="71" width="21.28515625" style="202" bestFit="1" customWidth="1"/>
    <col min="72" max="72" width="17.85546875" style="202" bestFit="1" customWidth="1"/>
    <col min="73" max="73" width="21.28515625" style="202" bestFit="1" customWidth="1"/>
    <col min="74" max="74" width="22.85546875" style="202" bestFit="1" customWidth="1"/>
    <col min="75" max="75" width="21.28515625" style="202" bestFit="1" customWidth="1"/>
    <col min="76" max="76" width="16.28515625" style="202" bestFit="1" customWidth="1"/>
    <col min="77" max="85" width="17.85546875" style="202" bestFit="1" customWidth="1"/>
    <col min="86" max="87" width="16.28515625" style="202" bestFit="1" customWidth="1"/>
    <col min="88" max="101" width="17.85546875" style="202" bestFit="1" customWidth="1"/>
    <col min="102" max="102" width="11.28515625" style="202" bestFit="1" customWidth="1"/>
    <col min="103" max="103" width="16.28515625" style="202" bestFit="1" customWidth="1"/>
    <col min="104" max="104" width="14.5703125" style="202" bestFit="1" customWidth="1"/>
    <col min="105" max="105" width="17.85546875" style="202" bestFit="1" customWidth="1"/>
    <col min="106" max="107" width="38" style="202" bestFit="1" customWidth="1"/>
    <col min="108" max="108" width="41.42578125" style="202" bestFit="1" customWidth="1"/>
    <col min="109" max="110" width="33" style="202" bestFit="1" customWidth="1"/>
    <col min="111" max="111" width="36.28515625" style="202" bestFit="1" customWidth="1"/>
    <col min="112" max="113" width="41.42578125" style="202" bestFit="1" customWidth="1"/>
    <col min="114" max="114" width="44.5703125" style="202" bestFit="1" customWidth="1"/>
    <col min="115" max="116" width="38" style="202" bestFit="1" customWidth="1"/>
    <col min="117" max="117" width="41.42578125" style="202" bestFit="1" customWidth="1"/>
    <col min="118" max="119" width="33" style="202" bestFit="1" customWidth="1"/>
    <col min="120" max="120" width="36.28515625" style="202" bestFit="1" customWidth="1"/>
    <col min="121" max="122" width="41.42578125" style="202" bestFit="1" customWidth="1"/>
    <col min="123" max="123" width="44.5703125" style="202" bestFit="1" customWidth="1"/>
    <col min="124" max="125" width="38" style="202" bestFit="1" customWidth="1"/>
    <col min="126" max="126" width="41.42578125" style="202" bestFit="1" customWidth="1"/>
    <col min="127" max="128" width="33" style="202" bestFit="1" customWidth="1"/>
    <col min="129" max="129" width="36.28515625" style="202" bestFit="1" customWidth="1"/>
    <col min="130" max="131" width="41.42578125" style="202" bestFit="1" customWidth="1"/>
    <col min="132" max="132" width="44.5703125" style="202" bestFit="1" customWidth="1"/>
    <col min="133" max="135" width="17.85546875" style="202" bestFit="1" customWidth="1"/>
    <col min="136" max="136" width="16.28515625" style="202" bestFit="1" customWidth="1"/>
    <col min="137" max="137" width="17.85546875" style="202" bestFit="1" customWidth="1"/>
    <col min="138" max="138" width="16.28515625" style="202" bestFit="1" customWidth="1"/>
    <col min="139" max="139" width="14.5703125" style="202" bestFit="1" customWidth="1"/>
    <col min="140" max="140" width="29.5703125" style="202" bestFit="1" customWidth="1"/>
    <col min="141" max="141" width="28" style="202" bestFit="1" customWidth="1"/>
    <col min="142" max="142" width="19.5703125" style="202" bestFit="1" customWidth="1"/>
    <col min="143" max="144" width="21.28515625" style="202" bestFit="1" customWidth="1"/>
    <col min="145" max="145" width="19.5703125" style="202" bestFit="1" customWidth="1"/>
    <col min="146" max="146" width="17.85546875" style="202" bestFit="1" customWidth="1"/>
    <col min="147" max="148" width="19.5703125" style="202" bestFit="1" customWidth="1"/>
    <col min="149" max="149" width="17.85546875" style="202" bestFit="1" customWidth="1"/>
    <col min="150" max="151" width="19.5703125" style="202" bestFit="1" customWidth="1"/>
    <col min="152" max="153" width="21.28515625" style="202" bestFit="1" customWidth="1"/>
    <col min="154" max="154" width="17.85546875" style="202" bestFit="1" customWidth="1"/>
    <col min="155" max="155" width="16.28515625" style="202" bestFit="1" customWidth="1"/>
    <col min="156" max="157" width="17.85546875" style="202" bestFit="1" customWidth="1"/>
    <col min="158" max="158" width="19.5703125" style="202" bestFit="1" customWidth="1"/>
    <col min="159" max="159" width="16.28515625" style="202" bestFit="1" customWidth="1"/>
    <col min="160" max="160" width="22.85546875" style="202" bestFit="1" customWidth="1"/>
    <col min="161" max="161" width="21.28515625" style="202" bestFit="1" customWidth="1"/>
    <col min="162" max="163" width="19.5703125" style="202" bestFit="1" customWidth="1"/>
    <col min="164" max="164" width="17.85546875" style="202" bestFit="1" customWidth="1"/>
    <col min="165" max="167" width="19.5703125" style="202" bestFit="1" customWidth="1"/>
    <col min="168" max="168" width="17.85546875" style="202" bestFit="1" customWidth="1"/>
    <col min="169" max="192" width="19.5703125" style="202" bestFit="1" customWidth="1"/>
    <col min="193" max="193" width="17.85546875" style="202" bestFit="1" customWidth="1"/>
    <col min="194" max="196" width="19.5703125" style="202" bestFit="1" customWidth="1"/>
    <col min="197" max="204" width="41.42578125" style="202" bestFit="1" customWidth="1"/>
    <col min="205" max="206" width="39.5703125" style="202" bestFit="1" customWidth="1"/>
    <col min="207" max="210" width="34.5703125" style="202" bestFit="1" customWidth="1"/>
    <col min="211" max="211" width="33" style="202" bestFit="1" customWidth="1"/>
    <col min="212" max="212" width="19.5703125" style="202" bestFit="1" customWidth="1"/>
    <col min="213" max="213" width="17.85546875" style="202" bestFit="1" customWidth="1"/>
    <col min="214" max="214" width="16.28515625" style="202" bestFit="1" customWidth="1"/>
    <col min="215" max="215" width="17.85546875" style="202" bestFit="1" customWidth="1"/>
    <col min="216" max="216" width="16.28515625" style="202" bestFit="1" customWidth="1"/>
    <col min="217" max="217" width="14.5703125" style="202" bestFit="1" customWidth="1"/>
    <col min="218" max="218" width="29.5703125" style="202" bestFit="1" customWidth="1"/>
    <col min="219" max="219" width="28" style="202" bestFit="1" customWidth="1"/>
    <col min="220" max="220" width="19.5703125" style="202" bestFit="1" customWidth="1"/>
    <col min="221" max="222" width="21.28515625" style="202" bestFit="1" customWidth="1"/>
    <col min="223" max="223" width="19.5703125" style="202" bestFit="1" customWidth="1"/>
    <col min="224" max="224" width="17.85546875" style="202" bestFit="1" customWidth="1"/>
    <col min="225" max="226" width="19.5703125" style="202" bestFit="1" customWidth="1"/>
    <col min="227" max="227" width="17.85546875" style="202" bestFit="1" customWidth="1"/>
    <col min="228" max="229" width="19.5703125" style="202" bestFit="1" customWidth="1"/>
    <col min="230" max="231" width="21.28515625" style="202" bestFit="1" customWidth="1"/>
    <col min="232" max="232" width="17.85546875" style="202" bestFit="1" customWidth="1"/>
    <col min="233" max="233" width="16.28515625" style="202" bestFit="1" customWidth="1"/>
    <col min="234" max="235" width="17.85546875" style="202" bestFit="1" customWidth="1"/>
    <col min="236" max="236" width="19.5703125" style="202" bestFit="1" customWidth="1"/>
    <col min="237" max="237" width="16.28515625" style="202" bestFit="1" customWidth="1"/>
    <col min="238" max="238" width="22.85546875" style="202" bestFit="1" customWidth="1"/>
    <col min="239" max="239" width="21.28515625" style="202" bestFit="1" customWidth="1"/>
    <col min="240" max="241" width="19.5703125" style="202" bestFit="1" customWidth="1"/>
    <col min="242" max="242" width="17.85546875" style="202" bestFit="1" customWidth="1"/>
    <col min="243" max="245" width="19.5703125" style="202" bestFit="1" customWidth="1"/>
    <col min="246" max="246" width="17.85546875" style="202" bestFit="1" customWidth="1"/>
    <col min="247" max="270" width="19.5703125" style="202" bestFit="1" customWidth="1"/>
    <col min="271" max="271" width="17.85546875" style="202" bestFit="1" customWidth="1"/>
    <col min="272" max="274" width="19.5703125" style="202" bestFit="1" customWidth="1"/>
    <col min="275" max="282" width="41.42578125" style="202" bestFit="1" customWidth="1"/>
    <col min="283" max="284" width="39.5703125" style="202" bestFit="1" customWidth="1"/>
    <col min="285" max="288" width="34.5703125" style="202" bestFit="1" customWidth="1"/>
    <col min="289" max="289" width="33" style="202" bestFit="1" customWidth="1"/>
    <col min="290" max="291" width="17.85546875" style="202" bestFit="1" customWidth="1"/>
    <col min="292" max="292" width="16.28515625" style="202" bestFit="1" customWidth="1"/>
    <col min="293" max="293" width="12.85546875" style="202" bestFit="1" customWidth="1"/>
    <col min="294" max="294" width="14.5703125" style="202" bestFit="1" customWidth="1"/>
    <col min="295" max="295" width="12.85546875" style="202" bestFit="1" customWidth="1"/>
    <col min="296" max="296" width="11.28515625" style="202" bestFit="1" customWidth="1"/>
    <col min="297" max="297" width="21.28515625" style="202" bestFit="1" customWidth="1"/>
    <col min="298" max="302" width="17.85546875" style="202" bestFit="1" customWidth="1"/>
    <col min="303" max="303" width="66.42578125" style="202" bestFit="1" customWidth="1"/>
    <col min="304" max="304" width="38" style="202" bestFit="1" customWidth="1"/>
    <col min="305" max="305" width="39.5703125" style="202" bestFit="1" customWidth="1"/>
    <col min="306" max="306" width="44.5703125" style="202" bestFit="1" customWidth="1"/>
    <col min="307" max="307" width="51.42578125" style="202" bestFit="1" customWidth="1"/>
    <col min="308" max="308" width="38" style="202" bestFit="1" customWidth="1"/>
    <col min="309" max="309" width="39.5703125" style="202" bestFit="1" customWidth="1"/>
    <col min="310" max="310" width="33" style="202" bestFit="1" customWidth="1"/>
    <col min="311" max="311" width="34.5703125" style="202" bestFit="1" customWidth="1"/>
    <col min="312" max="312" width="31.28515625" style="202" bestFit="1" customWidth="1"/>
    <col min="313" max="314" width="36.28515625" style="202" bestFit="1" customWidth="1"/>
    <col min="315" max="315" width="33" style="202" bestFit="1" customWidth="1"/>
    <col min="316" max="317" width="38" style="202" bestFit="1" customWidth="1"/>
    <col min="318" max="318" width="28" style="202" bestFit="1" customWidth="1"/>
    <col min="319" max="319" width="29.5703125" style="202" bestFit="1" customWidth="1"/>
    <col min="320" max="320" width="34.5703125" style="202" bestFit="1" customWidth="1"/>
    <col min="321" max="322" width="26.28515625" style="202" bestFit="1" customWidth="1"/>
    <col min="323" max="328" width="28" style="202" bestFit="1" customWidth="1"/>
    <col min="329" max="329" width="29.5703125" style="202" bestFit="1" customWidth="1"/>
    <col min="330" max="330" width="19.5703125" style="202" bestFit="1" customWidth="1"/>
    <col min="331" max="331" width="28" style="202" bestFit="1" customWidth="1"/>
    <col min="332" max="332" width="26.28515625" style="202" bestFit="1" customWidth="1"/>
    <col min="333" max="333" width="28" style="202" bestFit="1" customWidth="1"/>
    <col min="334" max="334" width="26.28515625" style="202" bestFit="1" customWidth="1"/>
    <col min="335" max="336" width="39.5703125" style="202" bestFit="1" customWidth="1"/>
    <col min="337" max="337" width="19.5703125" style="202" bestFit="1" customWidth="1"/>
    <col min="338" max="338" width="24.5703125" style="202" bestFit="1" customWidth="1"/>
    <col min="339" max="339" width="17.85546875" style="202" bestFit="1" customWidth="1"/>
    <col min="340" max="340" width="19.5703125" style="202" bestFit="1" customWidth="1"/>
    <col min="341" max="343" width="17.85546875" style="202" bestFit="1" customWidth="1"/>
    <col min="344" max="344" width="16.28515625" style="202" bestFit="1" customWidth="1"/>
    <col min="345" max="345" width="17.85546875" style="202" bestFit="1" customWidth="1"/>
    <col min="346" max="346" width="16.28515625" style="202" bestFit="1" customWidth="1"/>
    <col min="347" max="348" width="17.85546875" style="202" bestFit="1" customWidth="1"/>
    <col min="349" max="349" width="24.5703125" style="202" bestFit="1" customWidth="1"/>
    <col min="350" max="350" width="26.28515625" style="202" bestFit="1" customWidth="1"/>
    <col min="351" max="351" width="24.5703125" style="202" bestFit="1" customWidth="1"/>
    <col min="352" max="352" width="19.5703125" style="202" bestFit="1" customWidth="1"/>
    <col min="353" max="353" width="17.85546875" style="202" bestFit="1" customWidth="1"/>
    <col min="354" max="355" width="39.5703125" style="202" bestFit="1" customWidth="1"/>
    <col min="356" max="356" width="22.85546875" style="202" bestFit="1" customWidth="1"/>
    <col min="357" max="357" width="11.28515625" style="202" bestFit="1" customWidth="1"/>
    <col min="358" max="358" width="17.85546875" style="202" bestFit="1" customWidth="1"/>
    <col min="359" max="360" width="22.85546875" style="202" bestFit="1" customWidth="1"/>
    <col min="361" max="361" width="17.85546875" style="202" bestFit="1" customWidth="1"/>
    <col min="362" max="363" width="14.5703125" style="202" bestFit="1" customWidth="1"/>
    <col min="364" max="368" width="17.85546875" style="202" bestFit="1" customWidth="1"/>
    <col min="369" max="369" width="6" style="202" bestFit="1" customWidth="1"/>
    <col min="370" max="370" width="13.42578125" style="202" bestFit="1" customWidth="1"/>
    <col min="371" max="372" width="10.7109375" style="202" bestFit="1" customWidth="1"/>
    <col min="373" max="373" width="12.7109375" style="202" bestFit="1" customWidth="1"/>
    <col min="374" max="375" width="14.28515625" style="202" bestFit="1" customWidth="1"/>
    <col min="376" max="376" width="10.85546875" style="202" bestFit="1" customWidth="1"/>
    <col min="377" max="16384" width="9.140625" style="202"/>
  </cols>
  <sheetData>
    <row r="1" spans="1:565" ht="20.100000000000001" customHeight="1" x14ac:dyDescent="0.3">
      <c r="D1" s="203"/>
      <c r="O1" s="202" t="s">
        <v>525</v>
      </c>
      <c r="P1" s="202" t="s">
        <v>526</v>
      </c>
      <c r="Q1" s="202" t="s">
        <v>524</v>
      </c>
      <c r="R1" s="202" t="s">
        <v>506</v>
      </c>
      <c r="S1" s="202" t="s">
        <v>591</v>
      </c>
      <c r="T1" s="202" t="s">
        <v>505</v>
      </c>
      <c r="U1" s="202" t="s">
        <v>622</v>
      </c>
      <c r="BY1" s="202" t="s">
        <v>495</v>
      </c>
      <c r="BZ1" s="202" t="s">
        <v>91</v>
      </c>
      <c r="CA1" s="202" t="s">
        <v>92</v>
      </c>
      <c r="CB1" s="202" t="s">
        <v>94</v>
      </c>
      <c r="CC1" s="202" t="s">
        <v>93</v>
      </c>
      <c r="CD1" s="202" t="s">
        <v>95</v>
      </c>
      <c r="CE1" s="202" t="s">
        <v>96</v>
      </c>
      <c r="CF1" s="202" t="s">
        <v>97</v>
      </c>
      <c r="CG1" s="202" t="s">
        <v>98</v>
      </c>
      <c r="CH1" s="202" t="s">
        <v>99</v>
      </c>
      <c r="CI1" s="202" t="s">
        <v>100</v>
      </c>
      <c r="CJ1" s="202" t="s">
        <v>101</v>
      </c>
      <c r="CK1" s="202" t="s">
        <v>102</v>
      </c>
      <c r="CL1" s="202" t="s">
        <v>103</v>
      </c>
      <c r="CM1" s="202" t="s">
        <v>104</v>
      </c>
      <c r="CN1" s="202" t="s">
        <v>105</v>
      </c>
      <c r="CO1" s="202" t="s">
        <v>106</v>
      </c>
      <c r="CP1" s="202" t="s">
        <v>107</v>
      </c>
      <c r="CQ1" s="202" t="s">
        <v>652</v>
      </c>
      <c r="CR1" s="202" t="s">
        <v>110</v>
      </c>
      <c r="CS1" s="202" t="s">
        <v>111</v>
      </c>
      <c r="CT1" s="202" t="s">
        <v>112</v>
      </c>
      <c r="CU1" s="202" t="s">
        <v>113</v>
      </c>
      <c r="CV1" s="202" t="s">
        <v>114</v>
      </c>
      <c r="CW1" s="202" t="s">
        <v>115</v>
      </c>
      <c r="CX1" s="202" t="s">
        <v>116</v>
      </c>
      <c r="CY1" s="202" t="s">
        <v>117</v>
      </c>
      <c r="CZ1" s="202" t="s">
        <v>621</v>
      </c>
      <c r="DA1" s="202" t="s">
        <v>623</v>
      </c>
      <c r="DB1" s="202" t="s">
        <v>438</v>
      </c>
      <c r="DC1" s="202" t="s">
        <v>439</v>
      </c>
      <c r="DD1" s="202" t="s">
        <v>440</v>
      </c>
      <c r="DE1" s="202" t="s">
        <v>441</v>
      </c>
      <c r="DF1" s="202" t="s">
        <v>442</v>
      </c>
      <c r="DG1" s="202" t="s">
        <v>443</v>
      </c>
      <c r="DH1" s="202" t="s">
        <v>445</v>
      </c>
      <c r="DI1" s="202" t="s">
        <v>444</v>
      </c>
      <c r="DJ1" s="204" t="s">
        <v>446</v>
      </c>
      <c r="DK1" s="202" t="s">
        <v>447</v>
      </c>
      <c r="DL1" s="202" t="s">
        <v>448</v>
      </c>
      <c r="DM1" s="202" t="s">
        <v>449</v>
      </c>
      <c r="DN1" s="202" t="s">
        <v>450</v>
      </c>
      <c r="DO1" s="202" t="s">
        <v>451</v>
      </c>
      <c r="DP1" s="202" t="s">
        <v>452</v>
      </c>
      <c r="DQ1" s="202" t="s">
        <v>453</v>
      </c>
      <c r="DR1" s="202" t="s">
        <v>454</v>
      </c>
      <c r="DS1" s="204" t="s">
        <v>455</v>
      </c>
      <c r="DT1" s="202" t="s">
        <v>456</v>
      </c>
      <c r="DU1" s="202" t="s">
        <v>457</v>
      </c>
      <c r="DV1" s="202" t="s">
        <v>458</v>
      </c>
      <c r="DW1" s="202" t="s">
        <v>459</v>
      </c>
      <c r="DX1" s="202" t="s">
        <v>460</v>
      </c>
      <c r="DY1" s="202" t="s">
        <v>461</v>
      </c>
      <c r="DZ1" s="202" t="s">
        <v>462</v>
      </c>
      <c r="EA1" s="202" t="s">
        <v>463</v>
      </c>
      <c r="EB1" s="204" t="s">
        <v>464</v>
      </c>
      <c r="FH1" s="202" t="s">
        <v>298</v>
      </c>
      <c r="FI1" s="202" t="s">
        <v>299</v>
      </c>
      <c r="FJ1" s="202" t="s">
        <v>300</v>
      </c>
      <c r="FK1" s="202" t="s">
        <v>301</v>
      </c>
      <c r="FL1" s="202" t="s">
        <v>302</v>
      </c>
      <c r="FM1" s="202" t="s">
        <v>303</v>
      </c>
      <c r="FN1" s="202" t="s">
        <v>304</v>
      </c>
      <c r="FO1" s="202" t="s">
        <v>305</v>
      </c>
      <c r="FP1" s="202" t="s">
        <v>306</v>
      </c>
      <c r="FQ1" s="202" t="s">
        <v>307</v>
      </c>
      <c r="FR1" s="202" t="s">
        <v>308</v>
      </c>
      <c r="FS1" s="202" t="s">
        <v>309</v>
      </c>
      <c r="FT1" s="202" t="s">
        <v>310</v>
      </c>
      <c r="FU1" s="202" t="s">
        <v>649</v>
      </c>
      <c r="FV1" s="202" t="s">
        <v>312</v>
      </c>
      <c r="FW1" s="202" t="s">
        <v>313</v>
      </c>
      <c r="FX1" s="202" t="s">
        <v>314</v>
      </c>
      <c r="FY1" s="202" t="s">
        <v>315</v>
      </c>
      <c r="FZ1" s="202" t="s">
        <v>316</v>
      </c>
      <c r="GA1" s="202" t="s">
        <v>317</v>
      </c>
      <c r="GB1" s="202" t="s">
        <v>318</v>
      </c>
      <c r="GC1" s="202" t="s">
        <v>319</v>
      </c>
      <c r="GD1" s="202" t="s">
        <v>320</v>
      </c>
      <c r="GE1" s="202" t="s">
        <v>321</v>
      </c>
      <c r="GF1" s="202" t="s">
        <v>322</v>
      </c>
      <c r="GG1" s="202" t="s">
        <v>323</v>
      </c>
      <c r="GH1" s="202" t="s">
        <v>324</v>
      </c>
      <c r="GI1" s="202" t="s">
        <v>325</v>
      </c>
      <c r="GJ1" s="202" t="s">
        <v>326</v>
      </c>
      <c r="GK1" s="202" t="s">
        <v>635</v>
      </c>
      <c r="GL1" s="202" t="s">
        <v>636</v>
      </c>
      <c r="GM1" s="202" t="s">
        <v>637</v>
      </c>
      <c r="GN1" s="202" t="s">
        <v>638</v>
      </c>
      <c r="GO1" s="202" t="s">
        <v>508</v>
      </c>
      <c r="GP1" s="202" t="s">
        <v>507</v>
      </c>
      <c r="GQ1" s="202" t="s">
        <v>509</v>
      </c>
      <c r="GR1" s="202" t="s">
        <v>510</v>
      </c>
      <c r="GS1" s="202" t="s">
        <v>511</v>
      </c>
      <c r="GT1" s="202" t="s">
        <v>512</v>
      </c>
      <c r="GU1" s="202" t="s">
        <v>513</v>
      </c>
      <c r="GV1" s="202" t="s">
        <v>514</v>
      </c>
      <c r="GW1" s="202" t="s">
        <v>515</v>
      </c>
      <c r="GX1" s="202" t="s">
        <v>516</v>
      </c>
      <c r="GY1" s="202" t="s">
        <v>519</v>
      </c>
      <c r="GZ1" s="202" t="s">
        <v>520</v>
      </c>
      <c r="HA1" s="202" t="s">
        <v>521</v>
      </c>
      <c r="HB1" s="202" t="s">
        <v>522</v>
      </c>
      <c r="HC1" s="202" t="s">
        <v>527</v>
      </c>
      <c r="IH1" s="202" t="s">
        <v>298</v>
      </c>
      <c r="II1" s="202" t="s">
        <v>299</v>
      </c>
      <c r="IJ1" s="202" t="s">
        <v>300</v>
      </c>
      <c r="IK1" s="202" t="s">
        <v>301</v>
      </c>
      <c r="IL1" s="202" t="s">
        <v>302</v>
      </c>
      <c r="IM1" s="202" t="s">
        <v>303</v>
      </c>
      <c r="IN1" s="202" t="s">
        <v>304</v>
      </c>
      <c r="IO1" s="202" t="s">
        <v>305</v>
      </c>
      <c r="IP1" s="202" t="s">
        <v>306</v>
      </c>
      <c r="IQ1" s="202" t="s">
        <v>307</v>
      </c>
      <c r="IR1" s="202" t="s">
        <v>308</v>
      </c>
      <c r="IS1" s="202" t="s">
        <v>309</v>
      </c>
      <c r="IT1" s="202" t="s">
        <v>310</v>
      </c>
      <c r="IU1" s="202" t="s">
        <v>649</v>
      </c>
      <c r="IV1" s="202" t="s">
        <v>312</v>
      </c>
      <c r="IW1" s="202" t="s">
        <v>313</v>
      </c>
      <c r="IX1" s="202" t="s">
        <v>314</v>
      </c>
      <c r="IY1" s="202" t="s">
        <v>315</v>
      </c>
      <c r="IZ1" s="202" t="s">
        <v>316</v>
      </c>
      <c r="JA1" s="202" t="s">
        <v>317</v>
      </c>
      <c r="JB1" s="202" t="s">
        <v>318</v>
      </c>
      <c r="JC1" s="202" t="s">
        <v>319</v>
      </c>
      <c r="JD1" s="202" t="s">
        <v>320</v>
      </c>
      <c r="JE1" s="202" t="s">
        <v>321</v>
      </c>
      <c r="JF1" s="202" t="s">
        <v>322</v>
      </c>
      <c r="JG1" s="202" t="s">
        <v>323</v>
      </c>
      <c r="JH1" s="202" t="s">
        <v>324</v>
      </c>
      <c r="JI1" s="202" t="s">
        <v>325</v>
      </c>
      <c r="JJ1" s="202" t="s">
        <v>326</v>
      </c>
      <c r="JK1" s="202" t="s">
        <v>635</v>
      </c>
      <c r="JL1" s="202" t="s">
        <v>636</v>
      </c>
      <c r="JM1" s="202" t="s">
        <v>637</v>
      </c>
      <c r="JN1" s="202" t="s">
        <v>638</v>
      </c>
      <c r="JO1" s="202" t="s">
        <v>508</v>
      </c>
      <c r="JP1" s="202" t="s">
        <v>507</v>
      </c>
      <c r="JQ1" s="202" t="s">
        <v>509</v>
      </c>
      <c r="JR1" s="202" t="s">
        <v>510</v>
      </c>
      <c r="JS1" s="202" t="s">
        <v>511</v>
      </c>
      <c r="JT1" s="202" t="s">
        <v>512</v>
      </c>
      <c r="JU1" s="202" t="s">
        <v>513</v>
      </c>
      <c r="JV1" s="202" t="s">
        <v>514</v>
      </c>
      <c r="JW1" s="202" t="s">
        <v>515</v>
      </c>
      <c r="JX1" s="202" t="s">
        <v>516</v>
      </c>
      <c r="JY1" s="202" t="s">
        <v>519</v>
      </c>
      <c r="JZ1" s="202" t="s">
        <v>520</v>
      </c>
      <c r="KA1" s="202" t="s">
        <v>521</v>
      </c>
      <c r="KB1" s="202" t="s">
        <v>522</v>
      </c>
      <c r="KC1" s="202" t="s">
        <v>527</v>
      </c>
      <c r="LD1" s="202" t="s">
        <v>561</v>
      </c>
      <c r="LE1" s="202" t="s">
        <v>562</v>
      </c>
      <c r="LF1" s="202" t="s">
        <v>563</v>
      </c>
      <c r="LG1" s="202" t="s">
        <v>564</v>
      </c>
      <c r="LH1" s="202" t="s">
        <v>565</v>
      </c>
      <c r="LI1" s="202" t="s">
        <v>566</v>
      </c>
      <c r="LJ1" s="202" t="s">
        <v>567</v>
      </c>
      <c r="LK1" s="202" t="s">
        <v>568</v>
      </c>
      <c r="LL1" s="202" t="s">
        <v>569</v>
      </c>
      <c r="LM1" s="202" t="s">
        <v>570</v>
      </c>
      <c r="LN1" s="202" t="s">
        <v>571</v>
      </c>
      <c r="LO1" s="202" t="s">
        <v>572</v>
      </c>
      <c r="LP1" s="202" t="s">
        <v>573</v>
      </c>
      <c r="LQ1" s="202" t="s">
        <v>574</v>
      </c>
      <c r="LR1" s="169"/>
      <c r="LS1" s="169"/>
      <c r="LT1" s="207"/>
      <c r="LU1" s="207"/>
      <c r="LV1" s="207"/>
      <c r="LW1" s="207"/>
      <c r="LX1" s="207"/>
      <c r="LY1" s="169"/>
      <c r="LZ1" s="169"/>
      <c r="NA1" s="476"/>
      <c r="NB1" s="476"/>
      <c r="NC1" s="476"/>
      <c r="ND1" s="476"/>
    </row>
    <row r="2" spans="1:565" ht="20.100000000000001" customHeight="1" x14ac:dyDescent="0.3">
      <c r="A2" s="206"/>
      <c r="B2" s="471" t="s">
        <v>654</v>
      </c>
      <c r="C2" s="471" t="s">
        <v>653</v>
      </c>
      <c r="D2" s="472" t="s">
        <v>977</v>
      </c>
      <c r="E2" s="471" t="s">
        <v>656</v>
      </c>
      <c r="F2" s="471" t="s">
        <v>655</v>
      </c>
      <c r="G2" s="471" t="s">
        <v>657</v>
      </c>
      <c r="H2" s="471" t="s">
        <v>658</v>
      </c>
      <c r="I2" s="471" t="s">
        <v>659</v>
      </c>
      <c r="J2" s="471" t="s">
        <v>660</v>
      </c>
      <c r="K2" s="471" t="s">
        <v>661</v>
      </c>
      <c r="L2" s="471" t="s">
        <v>662</v>
      </c>
      <c r="M2" s="471" t="s">
        <v>663</v>
      </c>
      <c r="N2" s="471" t="s">
        <v>664</v>
      </c>
      <c r="O2" s="471" t="s">
        <v>525</v>
      </c>
      <c r="P2" s="471" t="s">
        <v>526</v>
      </c>
      <c r="Q2" s="471" t="s">
        <v>524</v>
      </c>
      <c r="R2" s="471" t="s">
        <v>665</v>
      </c>
      <c r="S2" s="471" t="s">
        <v>666</v>
      </c>
      <c r="T2" s="471" t="s">
        <v>667</v>
      </c>
      <c r="U2" s="471" t="s">
        <v>668</v>
      </c>
      <c r="V2" s="471" t="s">
        <v>669</v>
      </c>
      <c r="W2" s="471" t="s">
        <v>670</v>
      </c>
      <c r="X2" s="471" t="s">
        <v>671</v>
      </c>
      <c r="Y2" s="471" t="s">
        <v>672</v>
      </c>
      <c r="Z2" s="471" t="s">
        <v>673</v>
      </c>
      <c r="AA2" s="471" t="s">
        <v>674</v>
      </c>
      <c r="AB2" s="471" t="s">
        <v>675</v>
      </c>
      <c r="AC2" s="471" t="s">
        <v>676</v>
      </c>
      <c r="AD2" s="471" t="s">
        <v>677</v>
      </c>
      <c r="AE2" s="471" t="s">
        <v>678</v>
      </c>
      <c r="AF2" s="471" t="s">
        <v>679</v>
      </c>
      <c r="AG2" s="471" t="s">
        <v>680</v>
      </c>
      <c r="AH2" s="471" t="s">
        <v>681</v>
      </c>
      <c r="AI2" s="471" t="s">
        <v>682</v>
      </c>
      <c r="AJ2" s="471" t="s">
        <v>683</v>
      </c>
      <c r="AK2" s="471" t="s">
        <v>684</v>
      </c>
      <c r="AL2" s="471" t="s">
        <v>685</v>
      </c>
      <c r="AM2" s="471" t="s">
        <v>686</v>
      </c>
      <c r="AN2" s="471" t="s">
        <v>687</v>
      </c>
      <c r="AO2" s="471" t="s">
        <v>688</v>
      </c>
      <c r="AP2" s="471" t="s">
        <v>689</v>
      </c>
      <c r="AQ2" s="471" t="s">
        <v>690</v>
      </c>
      <c r="AR2" s="471" t="s">
        <v>691</v>
      </c>
      <c r="AS2" s="471" t="s">
        <v>692</v>
      </c>
      <c r="AT2" s="471" t="s">
        <v>693</v>
      </c>
      <c r="AU2" s="471" t="s">
        <v>694</v>
      </c>
      <c r="AV2" s="471" t="s">
        <v>695</v>
      </c>
      <c r="AW2" s="471" t="s">
        <v>696</v>
      </c>
      <c r="AX2" s="471" t="s">
        <v>697</v>
      </c>
      <c r="AY2" s="471" t="s">
        <v>698</v>
      </c>
      <c r="AZ2" s="471" t="s">
        <v>699</v>
      </c>
      <c r="BA2" s="471" t="s">
        <v>700</v>
      </c>
      <c r="BB2" s="471" t="s">
        <v>701</v>
      </c>
      <c r="BC2" s="471" t="s">
        <v>702</v>
      </c>
      <c r="BD2" s="471" t="s">
        <v>703</v>
      </c>
      <c r="BE2" s="471" t="s">
        <v>704</v>
      </c>
      <c r="BF2" s="471" t="s">
        <v>705</v>
      </c>
      <c r="BG2" s="471" t="s">
        <v>706</v>
      </c>
      <c r="BH2" s="471" t="s">
        <v>707</v>
      </c>
      <c r="BI2" s="471" t="s">
        <v>708</v>
      </c>
      <c r="BJ2" s="471" t="s">
        <v>1234</v>
      </c>
      <c r="BK2" s="471" t="s">
        <v>710</v>
      </c>
      <c r="BL2" s="471" t="s">
        <v>711</v>
      </c>
      <c r="BM2" s="471" t="s">
        <v>712</v>
      </c>
      <c r="BN2" s="471" t="s">
        <v>713</v>
      </c>
      <c r="BO2" s="471" t="s">
        <v>714</v>
      </c>
      <c r="BP2" s="471" t="s">
        <v>715</v>
      </c>
      <c r="BQ2" s="471" t="s">
        <v>716</v>
      </c>
      <c r="BR2" s="471" t="s">
        <v>717</v>
      </c>
      <c r="BS2" s="471" t="s">
        <v>718</v>
      </c>
      <c r="BT2" s="471" t="s">
        <v>719</v>
      </c>
      <c r="BU2" s="471" t="s">
        <v>720</v>
      </c>
      <c r="BV2" s="471" t="s">
        <v>721</v>
      </c>
      <c r="BW2" s="471" t="s">
        <v>722</v>
      </c>
      <c r="BX2" s="471" t="s">
        <v>723</v>
      </c>
      <c r="BY2" s="471" t="s">
        <v>724</v>
      </c>
      <c r="BZ2" s="471" t="s">
        <v>725</v>
      </c>
      <c r="CA2" s="471" t="s">
        <v>726</v>
      </c>
      <c r="CB2" s="471" t="s">
        <v>727</v>
      </c>
      <c r="CC2" s="471" t="s">
        <v>728</v>
      </c>
      <c r="CD2" s="471" t="s">
        <v>729</v>
      </c>
      <c r="CE2" s="471" t="s">
        <v>730</v>
      </c>
      <c r="CF2" s="471" t="s">
        <v>731</v>
      </c>
      <c r="CG2" s="471" t="s">
        <v>732</v>
      </c>
      <c r="CH2" s="471" t="s">
        <v>733</v>
      </c>
      <c r="CI2" s="471" t="s">
        <v>734</v>
      </c>
      <c r="CJ2" s="471" t="s">
        <v>735</v>
      </c>
      <c r="CK2" s="471" t="s">
        <v>736</v>
      </c>
      <c r="CL2" s="471" t="s">
        <v>737</v>
      </c>
      <c r="CM2" s="471" t="s">
        <v>738</v>
      </c>
      <c r="CN2" s="471" t="s">
        <v>739</v>
      </c>
      <c r="CO2" s="471" t="s">
        <v>740</v>
      </c>
      <c r="CP2" s="471" t="s">
        <v>741</v>
      </c>
      <c r="CQ2" s="471" t="s">
        <v>742</v>
      </c>
      <c r="CR2" s="471" t="s">
        <v>743</v>
      </c>
      <c r="CS2" s="471" t="s">
        <v>744</v>
      </c>
      <c r="CT2" s="471" t="s">
        <v>745</v>
      </c>
      <c r="CU2" s="471" t="s">
        <v>746</v>
      </c>
      <c r="CV2" s="471" t="s">
        <v>747</v>
      </c>
      <c r="CW2" s="471" t="s">
        <v>748</v>
      </c>
      <c r="CX2" s="471" t="s">
        <v>749</v>
      </c>
      <c r="CY2" s="471" t="s">
        <v>750</v>
      </c>
      <c r="CZ2" s="471" t="s">
        <v>1235</v>
      </c>
      <c r="DA2" s="471" t="s">
        <v>752</v>
      </c>
      <c r="DB2" s="471" t="s">
        <v>753</v>
      </c>
      <c r="DC2" s="471" t="s">
        <v>754</v>
      </c>
      <c r="DD2" s="471" t="s">
        <v>755</v>
      </c>
      <c r="DE2" s="471" t="s">
        <v>756</v>
      </c>
      <c r="DF2" s="471" t="s">
        <v>757</v>
      </c>
      <c r="DG2" s="471" t="s">
        <v>758</v>
      </c>
      <c r="DH2" s="471" t="s">
        <v>759</v>
      </c>
      <c r="DI2" s="471" t="s">
        <v>760</v>
      </c>
      <c r="DJ2" s="473" t="s">
        <v>761</v>
      </c>
      <c r="DK2" s="471" t="s">
        <v>762</v>
      </c>
      <c r="DL2" s="471" t="s">
        <v>763</v>
      </c>
      <c r="DM2" s="471" t="s">
        <v>764</v>
      </c>
      <c r="DN2" s="471" t="s">
        <v>765</v>
      </c>
      <c r="DO2" s="471" t="s">
        <v>766</v>
      </c>
      <c r="DP2" s="471" t="s">
        <v>767</v>
      </c>
      <c r="DQ2" s="471" t="s">
        <v>768</v>
      </c>
      <c r="DR2" s="471" t="s">
        <v>769</v>
      </c>
      <c r="DS2" s="473" t="s">
        <v>770</v>
      </c>
      <c r="DT2" s="471" t="s">
        <v>771</v>
      </c>
      <c r="DU2" s="471" t="s">
        <v>772</v>
      </c>
      <c r="DV2" s="471" t="s">
        <v>773</v>
      </c>
      <c r="DW2" s="471" t="s">
        <v>774</v>
      </c>
      <c r="DX2" s="471" t="s">
        <v>775</v>
      </c>
      <c r="DY2" s="471" t="s">
        <v>776</v>
      </c>
      <c r="DZ2" s="471" t="s">
        <v>777</v>
      </c>
      <c r="EA2" s="471" t="s">
        <v>778</v>
      </c>
      <c r="EB2" s="473" t="s">
        <v>779</v>
      </c>
      <c r="EC2" s="471" t="s">
        <v>780</v>
      </c>
      <c r="ED2" s="471" t="s">
        <v>781</v>
      </c>
      <c r="EE2" s="471" t="s">
        <v>782</v>
      </c>
      <c r="EF2" s="471" t="s">
        <v>783</v>
      </c>
      <c r="EG2" s="471" t="s">
        <v>784</v>
      </c>
      <c r="EH2" s="471" t="s">
        <v>785</v>
      </c>
      <c r="EI2" s="471" t="s">
        <v>786</v>
      </c>
      <c r="EJ2" s="471" t="s">
        <v>787</v>
      </c>
      <c r="EK2" s="471" t="s">
        <v>788</v>
      </c>
      <c r="EL2" s="471" t="s">
        <v>789</v>
      </c>
      <c r="EM2" s="471" t="s">
        <v>790</v>
      </c>
      <c r="EN2" s="471" t="s">
        <v>791</v>
      </c>
      <c r="EO2" s="471" t="s">
        <v>792</v>
      </c>
      <c r="EP2" s="471" t="s">
        <v>793</v>
      </c>
      <c r="EQ2" s="471" t="s">
        <v>794</v>
      </c>
      <c r="ER2" s="471" t="s">
        <v>795</v>
      </c>
      <c r="ES2" s="471" t="s">
        <v>796</v>
      </c>
      <c r="ET2" s="471" t="s">
        <v>797</v>
      </c>
      <c r="EU2" s="471" t="s">
        <v>798</v>
      </c>
      <c r="EV2" s="471" t="s">
        <v>799</v>
      </c>
      <c r="EW2" s="471" t="s">
        <v>800</v>
      </c>
      <c r="EX2" s="471" t="s">
        <v>801</v>
      </c>
      <c r="EY2" s="471" t="s">
        <v>802</v>
      </c>
      <c r="EZ2" s="471" t="s">
        <v>803</v>
      </c>
      <c r="FA2" s="471" t="s">
        <v>804</v>
      </c>
      <c r="FB2" s="471" t="s">
        <v>805</v>
      </c>
      <c r="FC2" s="471" t="s">
        <v>806</v>
      </c>
      <c r="FD2" s="471" t="s">
        <v>807</v>
      </c>
      <c r="FE2" s="471" t="s">
        <v>808</v>
      </c>
      <c r="FF2" s="471" t="s">
        <v>809</v>
      </c>
      <c r="FG2" s="471" t="s">
        <v>810</v>
      </c>
      <c r="FH2" s="471" t="s">
        <v>811</v>
      </c>
      <c r="FI2" s="471" t="s">
        <v>812</v>
      </c>
      <c r="FJ2" s="471" t="s">
        <v>813</v>
      </c>
      <c r="FK2" s="471" t="s">
        <v>814</v>
      </c>
      <c r="FL2" s="471" t="s">
        <v>815</v>
      </c>
      <c r="FM2" s="471" t="s">
        <v>816</v>
      </c>
      <c r="FN2" s="471" t="s">
        <v>817</v>
      </c>
      <c r="FO2" s="471" t="s">
        <v>818</v>
      </c>
      <c r="FP2" s="471" t="s">
        <v>819</v>
      </c>
      <c r="FQ2" s="471" t="s">
        <v>820</v>
      </c>
      <c r="FR2" s="471" t="s">
        <v>821</v>
      </c>
      <c r="FS2" s="471" t="s">
        <v>822</v>
      </c>
      <c r="FT2" s="471" t="s">
        <v>823</v>
      </c>
      <c r="FU2" s="471" t="s">
        <v>824</v>
      </c>
      <c r="FV2" s="471" t="s">
        <v>825</v>
      </c>
      <c r="FW2" s="471" t="s">
        <v>826</v>
      </c>
      <c r="FX2" s="471" t="s">
        <v>827</v>
      </c>
      <c r="FY2" s="471" t="s">
        <v>828</v>
      </c>
      <c r="FZ2" s="471" t="s">
        <v>829</v>
      </c>
      <c r="GA2" s="471" t="s">
        <v>830</v>
      </c>
      <c r="GB2" s="471" t="s">
        <v>831</v>
      </c>
      <c r="GC2" s="471" t="s">
        <v>832</v>
      </c>
      <c r="GD2" s="471" t="s">
        <v>833</v>
      </c>
      <c r="GE2" s="471" t="s">
        <v>834</v>
      </c>
      <c r="GF2" s="471" t="s">
        <v>835</v>
      </c>
      <c r="GG2" s="471" t="s">
        <v>836</v>
      </c>
      <c r="GH2" s="471" t="s">
        <v>837</v>
      </c>
      <c r="GI2" s="471" t="s">
        <v>838</v>
      </c>
      <c r="GJ2" s="471" t="s">
        <v>839</v>
      </c>
      <c r="GK2" s="471" t="s">
        <v>840</v>
      </c>
      <c r="GL2" s="471" t="s">
        <v>841</v>
      </c>
      <c r="GM2" s="471" t="s">
        <v>842</v>
      </c>
      <c r="GN2" s="471" t="s">
        <v>843</v>
      </c>
      <c r="GO2" s="471" t="s">
        <v>844</v>
      </c>
      <c r="GP2" s="471" t="s">
        <v>845</v>
      </c>
      <c r="GQ2" s="471" t="s">
        <v>846</v>
      </c>
      <c r="GR2" s="471" t="s">
        <v>847</v>
      </c>
      <c r="GS2" s="471" t="s">
        <v>848</v>
      </c>
      <c r="GT2" s="471" t="s">
        <v>849</v>
      </c>
      <c r="GU2" s="471" t="s">
        <v>850</v>
      </c>
      <c r="GV2" s="471" t="s">
        <v>851</v>
      </c>
      <c r="GW2" s="471" t="s">
        <v>852</v>
      </c>
      <c r="GX2" s="471" t="s">
        <v>853</v>
      </c>
      <c r="GY2" s="471" t="s">
        <v>854</v>
      </c>
      <c r="GZ2" s="471" t="s">
        <v>855</v>
      </c>
      <c r="HA2" s="471" t="s">
        <v>856</v>
      </c>
      <c r="HB2" s="471" t="s">
        <v>857</v>
      </c>
      <c r="HC2" s="471" t="s">
        <v>858</v>
      </c>
      <c r="HD2" s="471" t="s">
        <v>859</v>
      </c>
      <c r="HE2" s="471" t="s">
        <v>860</v>
      </c>
      <c r="HF2" s="471" t="s">
        <v>861</v>
      </c>
      <c r="HG2" s="471" t="s">
        <v>862</v>
      </c>
      <c r="HH2" s="471" t="s">
        <v>863</v>
      </c>
      <c r="HI2" s="471" t="s">
        <v>864</v>
      </c>
      <c r="HJ2" s="471" t="s">
        <v>865</v>
      </c>
      <c r="HK2" s="471" t="s">
        <v>866</v>
      </c>
      <c r="HL2" s="471" t="s">
        <v>867</v>
      </c>
      <c r="HM2" s="471" t="s">
        <v>868</v>
      </c>
      <c r="HN2" s="471" t="s">
        <v>869</v>
      </c>
      <c r="HO2" s="471" t="s">
        <v>870</v>
      </c>
      <c r="HP2" s="471" t="s">
        <v>871</v>
      </c>
      <c r="HQ2" s="471" t="s">
        <v>872</v>
      </c>
      <c r="HR2" s="471" t="s">
        <v>873</v>
      </c>
      <c r="HS2" s="471" t="s">
        <v>874</v>
      </c>
      <c r="HT2" s="471" t="s">
        <v>875</v>
      </c>
      <c r="HU2" s="471" t="s">
        <v>876</v>
      </c>
      <c r="HV2" s="471" t="s">
        <v>877</v>
      </c>
      <c r="HW2" s="471" t="s">
        <v>878</v>
      </c>
      <c r="HX2" s="471" t="s">
        <v>879</v>
      </c>
      <c r="HY2" s="471" t="s">
        <v>880</v>
      </c>
      <c r="HZ2" s="471" t="s">
        <v>881</v>
      </c>
      <c r="IA2" s="471" t="s">
        <v>882</v>
      </c>
      <c r="IB2" s="471" t="s">
        <v>883</v>
      </c>
      <c r="IC2" s="471" t="s">
        <v>884</v>
      </c>
      <c r="ID2" s="471" t="s">
        <v>885</v>
      </c>
      <c r="IE2" s="471" t="s">
        <v>886</v>
      </c>
      <c r="IF2" s="471" t="s">
        <v>887</v>
      </c>
      <c r="IG2" s="471" t="s">
        <v>888</v>
      </c>
      <c r="IH2" s="471" t="s">
        <v>889</v>
      </c>
      <c r="II2" s="471" t="s">
        <v>890</v>
      </c>
      <c r="IJ2" s="471" t="s">
        <v>891</v>
      </c>
      <c r="IK2" s="471" t="s">
        <v>892</v>
      </c>
      <c r="IL2" s="471" t="s">
        <v>893</v>
      </c>
      <c r="IM2" s="471" t="s">
        <v>894</v>
      </c>
      <c r="IN2" s="471" t="s">
        <v>895</v>
      </c>
      <c r="IO2" s="471" t="s">
        <v>896</v>
      </c>
      <c r="IP2" s="471" t="s">
        <v>897</v>
      </c>
      <c r="IQ2" s="471" t="s">
        <v>898</v>
      </c>
      <c r="IR2" s="471" t="s">
        <v>899</v>
      </c>
      <c r="IS2" s="471" t="s">
        <v>900</v>
      </c>
      <c r="IT2" s="471" t="s">
        <v>901</v>
      </c>
      <c r="IU2" s="471" t="s">
        <v>902</v>
      </c>
      <c r="IV2" s="471" t="s">
        <v>903</v>
      </c>
      <c r="IW2" s="471" t="s">
        <v>904</v>
      </c>
      <c r="IX2" s="471" t="s">
        <v>905</v>
      </c>
      <c r="IY2" s="471" t="s">
        <v>906</v>
      </c>
      <c r="IZ2" s="471" t="s">
        <v>907</v>
      </c>
      <c r="JA2" s="471" t="s">
        <v>908</v>
      </c>
      <c r="JB2" s="471" t="s">
        <v>909</v>
      </c>
      <c r="JC2" s="471" t="s">
        <v>910</v>
      </c>
      <c r="JD2" s="471" t="s">
        <v>911</v>
      </c>
      <c r="JE2" s="471" t="s">
        <v>912</v>
      </c>
      <c r="JF2" s="471" t="s">
        <v>913</v>
      </c>
      <c r="JG2" s="471" t="s">
        <v>914</v>
      </c>
      <c r="JH2" s="471" t="s">
        <v>915</v>
      </c>
      <c r="JI2" s="471" t="s">
        <v>916</v>
      </c>
      <c r="JJ2" s="471" t="s">
        <v>917</v>
      </c>
      <c r="JK2" s="471" t="s">
        <v>918</v>
      </c>
      <c r="JL2" s="471" t="s">
        <v>919</v>
      </c>
      <c r="JM2" s="471" t="s">
        <v>920</v>
      </c>
      <c r="JN2" s="471" t="s">
        <v>921</v>
      </c>
      <c r="JO2" s="471" t="s">
        <v>922</v>
      </c>
      <c r="JP2" s="471" t="s">
        <v>923</v>
      </c>
      <c r="JQ2" s="471" t="s">
        <v>924</v>
      </c>
      <c r="JR2" s="471" t="s">
        <v>925</v>
      </c>
      <c r="JS2" s="471" t="s">
        <v>926</v>
      </c>
      <c r="JT2" s="471" t="s">
        <v>927</v>
      </c>
      <c r="JU2" s="471" t="s">
        <v>928</v>
      </c>
      <c r="JV2" s="471" t="s">
        <v>929</v>
      </c>
      <c r="JW2" s="471" t="s">
        <v>930</v>
      </c>
      <c r="JX2" s="471" t="s">
        <v>931</v>
      </c>
      <c r="JY2" s="471" t="s">
        <v>932</v>
      </c>
      <c r="JZ2" s="471" t="s">
        <v>933</v>
      </c>
      <c r="KA2" s="471" t="s">
        <v>934</v>
      </c>
      <c r="KB2" s="471" t="s">
        <v>935</v>
      </c>
      <c r="KC2" s="471" t="s">
        <v>936</v>
      </c>
      <c r="KD2" s="471" t="s">
        <v>937</v>
      </c>
      <c r="KE2" s="471" t="s">
        <v>938</v>
      </c>
      <c r="KF2" s="471" t="s">
        <v>939</v>
      </c>
      <c r="KG2" s="471" t="s">
        <v>940</v>
      </c>
      <c r="KH2" s="471" t="s">
        <v>941</v>
      </c>
      <c r="KI2" s="471" t="s">
        <v>942</v>
      </c>
      <c r="KJ2" s="471" t="s">
        <v>943</v>
      </c>
      <c r="KK2" s="471" t="s">
        <v>944</v>
      </c>
      <c r="KL2" s="471" t="s">
        <v>945</v>
      </c>
      <c r="KM2" s="471" t="s">
        <v>946</v>
      </c>
      <c r="KN2" s="471" t="s">
        <v>947</v>
      </c>
      <c r="KO2" s="471" t="s">
        <v>948</v>
      </c>
      <c r="KP2" s="471" t="s">
        <v>949</v>
      </c>
      <c r="KQ2" s="471" t="s">
        <v>950</v>
      </c>
      <c r="KR2" s="471" t="s">
        <v>951</v>
      </c>
      <c r="KS2" s="471" t="s">
        <v>952</v>
      </c>
      <c r="KT2" s="471" t="s">
        <v>953</v>
      </c>
      <c r="KU2" s="471" t="s">
        <v>954</v>
      </c>
      <c r="KV2" s="471" t="s">
        <v>955</v>
      </c>
      <c r="KW2" s="471" t="s">
        <v>956</v>
      </c>
      <c r="KX2" s="471" t="s">
        <v>957</v>
      </c>
      <c r="KY2" s="471" t="s">
        <v>958</v>
      </c>
      <c r="KZ2" s="471" t="s">
        <v>959</v>
      </c>
      <c r="LA2" s="471" t="s">
        <v>960</v>
      </c>
      <c r="LB2" s="471" t="s">
        <v>961</v>
      </c>
      <c r="LC2" s="471" t="s">
        <v>962</v>
      </c>
      <c r="LD2" s="471" t="s">
        <v>963</v>
      </c>
      <c r="LE2" s="471" t="s">
        <v>964</v>
      </c>
      <c r="LF2" s="471" t="s">
        <v>965</v>
      </c>
      <c r="LG2" s="471" t="s">
        <v>966</v>
      </c>
      <c r="LH2" s="471" t="s">
        <v>967</v>
      </c>
      <c r="LI2" s="471" t="s">
        <v>968</v>
      </c>
      <c r="LJ2" s="471" t="s">
        <v>969</v>
      </c>
      <c r="LK2" s="471" t="s">
        <v>970</v>
      </c>
      <c r="LL2" s="471" t="s">
        <v>971</v>
      </c>
      <c r="LM2" s="471" t="s">
        <v>972</v>
      </c>
      <c r="LN2" s="471" t="s">
        <v>973</v>
      </c>
      <c r="LO2" s="471" t="s">
        <v>974</v>
      </c>
      <c r="LP2" s="471" t="s">
        <v>975</v>
      </c>
      <c r="LQ2" s="471" t="s">
        <v>976</v>
      </c>
      <c r="LR2" s="474" t="s">
        <v>1116</v>
      </c>
      <c r="LS2" s="474" t="s">
        <v>1191</v>
      </c>
      <c r="LT2" s="471" t="s">
        <v>1155</v>
      </c>
      <c r="LU2" s="474" t="s">
        <v>1192</v>
      </c>
      <c r="LV2" s="471" t="s">
        <v>1117</v>
      </c>
      <c r="LW2" s="471" t="s">
        <v>1156</v>
      </c>
      <c r="LX2" s="471" t="s">
        <v>1157</v>
      </c>
      <c r="LY2" s="475" t="s">
        <v>1159</v>
      </c>
      <c r="LZ2" s="475" t="s">
        <v>1176</v>
      </c>
      <c r="MA2" s="475" t="s">
        <v>1177</v>
      </c>
      <c r="MB2" s="475" t="s">
        <v>1178</v>
      </c>
      <c r="MC2" s="475" t="s">
        <v>1179</v>
      </c>
      <c r="MD2" s="475" t="s">
        <v>1180</v>
      </c>
      <c r="ME2" s="475" t="s">
        <v>1181</v>
      </c>
      <c r="MF2" s="475" t="s">
        <v>700</v>
      </c>
      <c r="MG2" s="475" t="s">
        <v>1182</v>
      </c>
      <c r="MH2" s="475" t="s">
        <v>1183</v>
      </c>
      <c r="MI2" s="475" t="s">
        <v>1184</v>
      </c>
      <c r="MJ2" s="475" t="s">
        <v>1185</v>
      </c>
      <c r="MK2" s="475" t="s">
        <v>1186</v>
      </c>
      <c r="ML2" s="476" t="s">
        <v>1187</v>
      </c>
      <c r="MM2" s="476" t="s">
        <v>1188</v>
      </c>
      <c r="MN2" s="476" t="s">
        <v>1189</v>
      </c>
      <c r="MO2" s="476" t="s">
        <v>1190</v>
      </c>
      <c r="MP2" s="471" t="s">
        <v>1196</v>
      </c>
      <c r="MQ2" s="471" t="s">
        <v>1197</v>
      </c>
      <c r="MR2" s="477" t="s">
        <v>1204</v>
      </c>
      <c r="MS2" s="477" t="s">
        <v>1203</v>
      </c>
      <c r="MT2" s="477" t="s">
        <v>1205</v>
      </c>
      <c r="MU2" s="477" t="s">
        <v>1206</v>
      </c>
      <c r="MV2" s="477" t="s">
        <v>1207</v>
      </c>
      <c r="MW2" s="477" t="s">
        <v>1242</v>
      </c>
      <c r="MX2" s="477" t="s">
        <v>1241</v>
      </c>
      <c r="MY2" s="477" t="s">
        <v>1240</v>
      </c>
      <c r="MZ2" s="476" t="s">
        <v>1224</v>
      </c>
      <c r="NA2" s="476" t="s">
        <v>1226</v>
      </c>
      <c r="NB2" s="476" t="s">
        <v>1227</v>
      </c>
      <c r="NC2" s="476" t="s">
        <v>1231</v>
      </c>
      <c r="ND2" s="476" t="s">
        <v>1232</v>
      </c>
      <c r="NE2" s="169" t="s">
        <v>1233</v>
      </c>
      <c r="NF2" s="169" t="s">
        <v>1234</v>
      </c>
      <c r="NG2" s="169" t="s">
        <v>1235</v>
      </c>
      <c r="NH2" s="169" t="s">
        <v>1236</v>
      </c>
      <c r="NI2" s="169" t="s">
        <v>1237</v>
      </c>
      <c r="NJ2" s="169" t="s">
        <v>1238</v>
      </c>
      <c r="NK2" s="169" t="s">
        <v>1239</v>
      </c>
      <c r="NL2" s="169"/>
      <c r="NM2" s="208"/>
      <c r="PH2" s="208"/>
      <c r="RC2" s="208"/>
      <c r="SX2" s="208"/>
      <c r="US2" s="208"/>
    </row>
    <row r="3" spans="1:565" s="169" customFormat="1" ht="20.100000000000001" customHeight="1" x14ac:dyDescent="0.25">
      <c r="B3" s="169" t="s">
        <v>1278</v>
      </c>
      <c r="D3" s="169">
        <v>5104</v>
      </c>
      <c r="E3" s="169" t="s">
        <v>1279</v>
      </c>
      <c r="F3" s="169">
        <v>20737</v>
      </c>
      <c r="G3" s="169" t="s">
        <v>1280</v>
      </c>
      <c r="H3" s="169" t="s">
        <v>1281</v>
      </c>
      <c r="I3" s="169">
        <v>28.62</v>
      </c>
      <c r="J3" s="169">
        <v>1.75</v>
      </c>
      <c r="K3" s="169">
        <v>1.5</v>
      </c>
      <c r="L3" s="169">
        <v>0.12</v>
      </c>
      <c r="M3" s="169">
        <v>1</v>
      </c>
      <c r="Q3" s="169">
        <v>1</v>
      </c>
      <c r="T3" s="169">
        <v>1</v>
      </c>
      <c r="V3" s="169">
        <v>916775</v>
      </c>
      <c r="W3" s="169">
        <v>47</v>
      </c>
      <c r="X3" s="169">
        <v>22</v>
      </c>
      <c r="Y3" s="169">
        <v>43</v>
      </c>
      <c r="Z3" s="168">
        <v>30.25</v>
      </c>
      <c r="AB3" s="168">
        <v>19.75</v>
      </c>
      <c r="AC3" s="168">
        <v>9.5</v>
      </c>
      <c r="AD3" s="168">
        <v>24.5</v>
      </c>
      <c r="AE3" s="168">
        <v>24.25</v>
      </c>
      <c r="AG3" s="168">
        <v>3.25</v>
      </c>
      <c r="AO3" s="169" t="s">
        <v>1282</v>
      </c>
      <c r="AR3" s="169" t="s">
        <v>1283</v>
      </c>
      <c r="AY3" s="169">
        <v>1</v>
      </c>
      <c r="BR3" s="169" t="s">
        <v>1283</v>
      </c>
      <c r="CH3" s="169" t="s">
        <v>1284</v>
      </c>
      <c r="CS3" s="169">
        <v>1</v>
      </c>
      <c r="CV3" s="169">
        <v>1</v>
      </c>
      <c r="DB3" s="169">
        <v>1</v>
      </c>
      <c r="LR3" s="169">
        <v>207370</v>
      </c>
      <c r="LS3" s="482" t="s">
        <v>1285</v>
      </c>
      <c r="MA3" s="169" t="s">
        <v>1286</v>
      </c>
      <c r="NA3" s="169" t="s">
        <v>1287</v>
      </c>
    </row>
    <row r="4" spans="1:565" s="169" customFormat="1" ht="20.100000000000001" customHeight="1" x14ac:dyDescent="0.25">
      <c r="B4" s="169" t="s">
        <v>1278</v>
      </c>
      <c r="C4" s="169" t="s">
        <v>269</v>
      </c>
      <c r="D4" s="169">
        <v>5119</v>
      </c>
      <c r="E4" s="169" t="s">
        <v>1288</v>
      </c>
      <c r="F4" s="169">
        <v>20769</v>
      </c>
      <c r="G4" s="169" t="s">
        <v>1280</v>
      </c>
      <c r="H4" s="169" t="s">
        <v>1289</v>
      </c>
      <c r="I4" s="169">
        <v>29</v>
      </c>
      <c r="J4" s="169">
        <v>0</v>
      </c>
      <c r="K4" s="169">
        <v>0.44</v>
      </c>
      <c r="L4" s="169">
        <v>0</v>
      </c>
      <c r="M4" s="169">
        <v>2</v>
      </c>
      <c r="P4" s="169">
        <v>1</v>
      </c>
      <c r="Q4" s="169">
        <v>1</v>
      </c>
      <c r="S4" s="169">
        <v>1</v>
      </c>
      <c r="V4" s="169" t="s">
        <v>1290</v>
      </c>
      <c r="W4" s="169">
        <v>40</v>
      </c>
      <c r="X4" s="168">
        <v>18.25</v>
      </c>
      <c r="Y4" s="169">
        <v>41</v>
      </c>
      <c r="Z4" s="168">
        <v>29.75</v>
      </c>
      <c r="AB4" s="169">
        <v>18</v>
      </c>
      <c r="AC4" s="168">
        <v>8.75</v>
      </c>
      <c r="AD4" s="169">
        <v>25</v>
      </c>
      <c r="AG4" s="168">
        <v>2.5</v>
      </c>
      <c r="AT4" s="169" t="s">
        <v>1283</v>
      </c>
      <c r="BN4" s="169">
        <v>1</v>
      </c>
      <c r="CH4" s="169" t="s">
        <v>1284</v>
      </c>
      <c r="CS4" s="169">
        <v>1</v>
      </c>
      <c r="DB4" s="169">
        <v>1</v>
      </c>
      <c r="LR4" s="169">
        <v>207690</v>
      </c>
      <c r="LS4" s="482" t="s">
        <v>1291</v>
      </c>
      <c r="MA4" s="169" t="s">
        <v>1292</v>
      </c>
      <c r="NB4" s="169">
        <v>1</v>
      </c>
    </row>
    <row r="5" spans="1:565" s="169" customFormat="1" ht="20.100000000000001" customHeight="1" x14ac:dyDescent="0.25">
      <c r="B5" s="169" t="s">
        <v>1278</v>
      </c>
      <c r="D5" s="169">
        <v>5176</v>
      </c>
      <c r="E5" s="169" t="s">
        <v>1293</v>
      </c>
      <c r="F5" s="169">
        <v>20905</v>
      </c>
      <c r="G5" s="169" t="s">
        <v>1294</v>
      </c>
      <c r="H5" s="169" t="s">
        <v>1295</v>
      </c>
      <c r="I5" s="169">
        <v>29</v>
      </c>
      <c r="J5" s="169">
        <v>0</v>
      </c>
      <c r="K5" s="169">
        <v>0</v>
      </c>
      <c r="L5" s="169">
        <v>0</v>
      </c>
      <c r="M5" s="169">
        <v>2</v>
      </c>
      <c r="O5" s="169">
        <v>1</v>
      </c>
      <c r="R5" s="169">
        <v>1</v>
      </c>
      <c r="V5" s="169" t="s">
        <v>1296</v>
      </c>
      <c r="W5" s="169">
        <v>41</v>
      </c>
      <c r="X5" s="168">
        <v>21.75</v>
      </c>
      <c r="Y5" s="168">
        <v>44.25</v>
      </c>
      <c r="Z5" s="169">
        <v>30</v>
      </c>
      <c r="AB5" s="169">
        <v>19</v>
      </c>
      <c r="AC5" s="169">
        <v>9</v>
      </c>
      <c r="AD5" s="169">
        <v>26</v>
      </c>
      <c r="AE5" s="168">
        <v>25.75</v>
      </c>
      <c r="AG5" s="168">
        <v>2.75</v>
      </c>
      <c r="CH5" s="169" t="s">
        <v>1284</v>
      </c>
      <c r="CJ5" s="169" t="s">
        <v>1284</v>
      </c>
      <c r="CN5" s="169" t="s">
        <v>1297</v>
      </c>
      <c r="CO5" s="169">
        <v>1</v>
      </c>
      <c r="CP5" s="169">
        <v>1</v>
      </c>
      <c r="CU5" s="169">
        <v>1</v>
      </c>
      <c r="DB5" s="169">
        <v>1</v>
      </c>
      <c r="ED5" s="169" t="s">
        <v>1298</v>
      </c>
      <c r="EE5" s="168">
        <v>37.5</v>
      </c>
      <c r="EF5" s="168">
        <v>44.25</v>
      </c>
      <c r="EH5" s="169">
        <v>18</v>
      </c>
      <c r="EI5" s="169">
        <v>17</v>
      </c>
      <c r="EJ5" s="169">
        <v>33</v>
      </c>
      <c r="EM5" s="168">
        <v>9.75</v>
      </c>
      <c r="ES5" s="169" t="s">
        <v>1287</v>
      </c>
      <c r="EY5" s="169" t="s">
        <v>1277</v>
      </c>
      <c r="FH5" s="169">
        <v>1</v>
      </c>
      <c r="FI5" s="169">
        <v>1</v>
      </c>
      <c r="FT5" s="169">
        <v>3</v>
      </c>
      <c r="GB5" s="169">
        <v>1</v>
      </c>
      <c r="LR5" s="169">
        <v>209050</v>
      </c>
      <c r="LS5" s="482" t="s">
        <v>1291</v>
      </c>
      <c r="LT5" s="482" t="s">
        <v>1299</v>
      </c>
      <c r="MA5" s="169" t="s">
        <v>1300</v>
      </c>
      <c r="MB5" s="169">
        <v>1</v>
      </c>
      <c r="NB5" s="169">
        <v>1</v>
      </c>
    </row>
    <row r="6" spans="1:565" s="169" customFormat="1" ht="20.100000000000001" customHeight="1" x14ac:dyDescent="0.25">
      <c r="B6" s="169" t="s">
        <v>1278</v>
      </c>
      <c r="D6" s="169">
        <v>5183</v>
      </c>
      <c r="E6" s="169" t="s">
        <v>1301</v>
      </c>
      <c r="F6" s="169">
        <v>20913</v>
      </c>
      <c r="G6" s="169" t="s">
        <v>1294</v>
      </c>
      <c r="H6" s="169" t="s">
        <v>1302</v>
      </c>
      <c r="I6" s="169">
        <v>30.12</v>
      </c>
      <c r="J6" s="169">
        <v>2.1800000000000002</v>
      </c>
      <c r="K6" s="169">
        <v>1.5</v>
      </c>
      <c r="L6" s="169">
        <v>0.12</v>
      </c>
      <c r="M6" s="169">
        <v>1</v>
      </c>
      <c r="Q6" s="169">
        <v>1</v>
      </c>
      <c r="T6" s="169">
        <v>1</v>
      </c>
      <c r="V6" s="169" t="s">
        <v>1303</v>
      </c>
      <c r="W6" s="169">
        <v>50</v>
      </c>
      <c r="X6" s="168">
        <v>25.25</v>
      </c>
      <c r="Y6" s="169">
        <v>48</v>
      </c>
      <c r="Z6" s="168">
        <v>32.5</v>
      </c>
      <c r="AB6" s="168">
        <v>20.25</v>
      </c>
      <c r="AC6" s="168">
        <v>10.5</v>
      </c>
      <c r="AD6" s="168">
        <v>25.5</v>
      </c>
      <c r="AE6" s="168">
        <v>25.25</v>
      </c>
      <c r="AG6" s="168">
        <v>3.5</v>
      </c>
      <c r="AQ6" s="169" t="s">
        <v>1304</v>
      </c>
      <c r="CG6" s="169">
        <v>1</v>
      </c>
      <c r="CI6" s="169" t="s">
        <v>1284</v>
      </c>
      <c r="CK6" s="169" t="s">
        <v>1284</v>
      </c>
      <c r="CM6" s="169" t="s">
        <v>1297</v>
      </c>
      <c r="CN6" s="169" t="s">
        <v>1284</v>
      </c>
      <c r="CP6" s="169">
        <v>1</v>
      </c>
      <c r="CU6" s="169">
        <v>1</v>
      </c>
      <c r="DB6" s="169">
        <v>1</v>
      </c>
      <c r="ED6" s="169" t="s">
        <v>1298</v>
      </c>
      <c r="EE6" s="169">
        <v>39</v>
      </c>
      <c r="EF6" s="168">
        <v>45.25</v>
      </c>
      <c r="EH6" s="168">
        <v>22.25</v>
      </c>
      <c r="EI6" s="168">
        <v>18.25</v>
      </c>
      <c r="EJ6" s="168">
        <v>31.25</v>
      </c>
      <c r="EM6" s="169">
        <v>10</v>
      </c>
      <c r="EY6" s="169" t="s">
        <v>1277</v>
      </c>
      <c r="FL6" s="169">
        <v>1</v>
      </c>
      <c r="FN6" s="169">
        <v>1</v>
      </c>
      <c r="FT6" s="169">
        <v>3</v>
      </c>
      <c r="LR6" s="169">
        <v>209130</v>
      </c>
      <c r="LS6" s="482" t="s">
        <v>1305</v>
      </c>
      <c r="LT6" s="482" t="s">
        <v>1306</v>
      </c>
      <c r="MA6" s="169" t="s">
        <v>1307</v>
      </c>
      <c r="MB6" s="169">
        <v>1</v>
      </c>
    </row>
    <row r="7" spans="1:565" s="169" customFormat="1" ht="20.100000000000001" customHeight="1" x14ac:dyDescent="0.25">
      <c r="B7" s="169" t="s">
        <v>1278</v>
      </c>
      <c r="D7" s="169">
        <v>5199</v>
      </c>
      <c r="E7" s="169" t="s">
        <v>1308</v>
      </c>
      <c r="F7" s="169">
        <v>20944</v>
      </c>
      <c r="G7" s="169" t="s">
        <v>1280</v>
      </c>
      <c r="H7" s="169" t="s">
        <v>1309</v>
      </c>
      <c r="I7" s="169">
        <v>28.87</v>
      </c>
      <c r="J7" s="169">
        <v>0</v>
      </c>
      <c r="K7" s="169">
        <v>0</v>
      </c>
      <c r="L7" s="169">
        <v>0</v>
      </c>
      <c r="M7" s="169">
        <v>2</v>
      </c>
      <c r="O7" s="169">
        <v>1</v>
      </c>
      <c r="R7" s="169">
        <v>1</v>
      </c>
      <c r="V7" s="169" t="s">
        <v>1310</v>
      </c>
      <c r="W7" s="169">
        <v>47</v>
      </c>
      <c r="X7" s="169">
        <v>26</v>
      </c>
      <c r="Y7" s="168">
        <v>46.5</v>
      </c>
      <c r="Z7" s="168">
        <v>32.5</v>
      </c>
      <c r="AB7" s="169">
        <v>21</v>
      </c>
      <c r="AC7" s="168">
        <v>10.25</v>
      </c>
      <c r="AD7" s="168">
        <v>26.25</v>
      </c>
      <c r="AG7" s="168">
        <v>2.75</v>
      </c>
      <c r="AP7" s="169" t="s">
        <v>1283</v>
      </c>
      <c r="CG7" s="169">
        <v>1</v>
      </c>
      <c r="CI7" s="169">
        <v>2</v>
      </c>
      <c r="CK7" s="169" t="s">
        <v>1284</v>
      </c>
      <c r="CM7" s="169" t="s">
        <v>1284</v>
      </c>
      <c r="CN7" s="169" t="s">
        <v>1284</v>
      </c>
      <c r="CP7" s="169">
        <v>1</v>
      </c>
      <c r="CS7" s="169">
        <v>1</v>
      </c>
      <c r="CV7" s="169">
        <v>1</v>
      </c>
      <c r="DK7" s="169">
        <v>1</v>
      </c>
      <c r="LR7" s="169">
        <v>209440</v>
      </c>
      <c r="LS7" s="482" t="s">
        <v>1311</v>
      </c>
      <c r="MA7" s="169" t="s">
        <v>1312</v>
      </c>
      <c r="MG7" s="169">
        <v>1</v>
      </c>
      <c r="NB7" s="169">
        <v>1</v>
      </c>
    </row>
    <row r="8" spans="1:565" s="169" customFormat="1" ht="20.100000000000001" customHeight="1" x14ac:dyDescent="0.25">
      <c r="B8" s="169" t="s">
        <v>1278</v>
      </c>
      <c r="D8" s="169">
        <v>5211</v>
      </c>
      <c r="E8" s="169" t="s">
        <v>1313</v>
      </c>
      <c r="F8" s="169">
        <v>20962</v>
      </c>
      <c r="G8" s="169" t="s">
        <v>1280</v>
      </c>
      <c r="H8" s="169" t="s">
        <v>1314</v>
      </c>
      <c r="I8" s="169">
        <v>29</v>
      </c>
      <c r="J8" s="169">
        <v>0</v>
      </c>
      <c r="K8" s="169">
        <v>0.36</v>
      </c>
      <c r="L8" s="169">
        <v>0</v>
      </c>
      <c r="M8" s="169">
        <v>2</v>
      </c>
      <c r="P8" s="169">
        <v>1</v>
      </c>
      <c r="Q8" s="169">
        <v>1</v>
      </c>
      <c r="S8" s="169">
        <v>1</v>
      </c>
      <c r="V8" s="169" t="s">
        <v>1315</v>
      </c>
      <c r="W8" s="169">
        <v>42</v>
      </c>
      <c r="X8" s="169">
        <v>21</v>
      </c>
      <c r="Y8" s="168">
        <v>44.5</v>
      </c>
      <c r="Z8" s="169">
        <v>30</v>
      </c>
      <c r="AB8" s="168">
        <v>19.25</v>
      </c>
      <c r="AC8" s="168">
        <v>9.375</v>
      </c>
      <c r="AD8" s="169">
        <v>25</v>
      </c>
      <c r="AE8" s="168">
        <v>24.75</v>
      </c>
      <c r="AG8" s="168">
        <v>3.5</v>
      </c>
      <c r="BL8" s="169" t="s">
        <v>1316</v>
      </c>
      <c r="CG8" s="169">
        <v>1</v>
      </c>
      <c r="CI8" s="169" t="s">
        <v>1284</v>
      </c>
      <c r="CK8" s="169" t="s">
        <v>1284</v>
      </c>
      <c r="CN8" s="169" t="s">
        <v>1297</v>
      </c>
      <c r="CS8" s="169">
        <v>1</v>
      </c>
      <c r="DB8" s="169">
        <v>1</v>
      </c>
      <c r="LR8" s="169">
        <v>209620</v>
      </c>
      <c r="LS8" s="482" t="s">
        <v>1317</v>
      </c>
      <c r="MA8" s="169" t="s">
        <v>1292</v>
      </c>
      <c r="MG8" s="169">
        <v>1</v>
      </c>
      <c r="NB8" s="169">
        <v>1</v>
      </c>
    </row>
    <row r="9" spans="1:565" s="169" customFormat="1" ht="20.100000000000001" customHeight="1" x14ac:dyDescent="0.25">
      <c r="B9" s="169" t="s">
        <v>1278</v>
      </c>
      <c r="D9" s="169">
        <v>5211</v>
      </c>
      <c r="E9" s="169" t="s">
        <v>1313</v>
      </c>
      <c r="F9" s="169">
        <v>20963</v>
      </c>
      <c r="G9" s="169" t="s">
        <v>1294</v>
      </c>
      <c r="H9" s="169" t="s">
        <v>1318</v>
      </c>
      <c r="I9" s="169">
        <v>28.25</v>
      </c>
      <c r="J9" s="169">
        <v>1.93</v>
      </c>
      <c r="K9" s="169">
        <v>1.62</v>
      </c>
      <c r="L9" s="169">
        <v>0.12</v>
      </c>
      <c r="M9" s="169">
        <v>1</v>
      </c>
      <c r="N9" s="169">
        <v>1</v>
      </c>
      <c r="Q9" s="169">
        <v>1</v>
      </c>
      <c r="T9" s="169">
        <v>1</v>
      </c>
      <c r="V9" s="169" t="s">
        <v>1319</v>
      </c>
      <c r="W9" s="169">
        <v>42</v>
      </c>
      <c r="X9" s="169">
        <v>21</v>
      </c>
      <c r="Y9" s="168">
        <v>44.5</v>
      </c>
      <c r="Z9" s="169">
        <v>30</v>
      </c>
      <c r="AB9" s="168">
        <v>19.25</v>
      </c>
      <c r="AC9" s="168">
        <v>9.375</v>
      </c>
      <c r="AD9" s="169">
        <v>25</v>
      </c>
      <c r="AE9" s="168">
        <v>24.75</v>
      </c>
      <c r="AG9" s="168">
        <v>3.5</v>
      </c>
      <c r="BL9" s="169" t="s">
        <v>1316</v>
      </c>
      <c r="CG9" s="169">
        <v>1</v>
      </c>
      <c r="CI9" s="169" t="s">
        <v>1284</v>
      </c>
      <c r="CK9" s="169" t="s">
        <v>1284</v>
      </c>
      <c r="CN9" s="169" t="s">
        <v>1297</v>
      </c>
      <c r="CS9" s="169">
        <v>1</v>
      </c>
      <c r="DB9" s="169">
        <v>1</v>
      </c>
      <c r="ED9" s="169" t="s">
        <v>1320</v>
      </c>
      <c r="EE9" s="168">
        <v>36.5</v>
      </c>
      <c r="EF9" s="168">
        <v>44.5</v>
      </c>
      <c r="EH9" s="168">
        <v>18.75</v>
      </c>
      <c r="EI9" s="168">
        <v>16.25</v>
      </c>
      <c r="EJ9" s="168">
        <v>29.75</v>
      </c>
      <c r="EM9" s="168">
        <v>10.5</v>
      </c>
      <c r="ER9" s="169" t="s">
        <v>1304</v>
      </c>
      <c r="EY9" s="169" t="s">
        <v>1277</v>
      </c>
      <c r="FL9" s="169">
        <v>1</v>
      </c>
      <c r="FM9" s="169">
        <v>1</v>
      </c>
      <c r="FT9" s="169">
        <v>3</v>
      </c>
      <c r="LR9" s="169">
        <v>209630</v>
      </c>
      <c r="LS9" s="482" t="s">
        <v>1321</v>
      </c>
      <c r="LT9" s="482" t="s">
        <v>1299</v>
      </c>
      <c r="MA9" s="169" t="s">
        <v>1292</v>
      </c>
      <c r="MB9" s="169">
        <v>1</v>
      </c>
      <c r="MG9" s="169">
        <v>1</v>
      </c>
      <c r="NB9" s="169">
        <v>1</v>
      </c>
    </row>
    <row r="10" spans="1:565" ht="20.100000000000001" customHeight="1" x14ac:dyDescent="0.25">
      <c r="A10" s="206"/>
      <c r="B10" s="169">
        <v>8</v>
      </c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169"/>
      <c r="AK10" s="169"/>
      <c r="AL10" s="169"/>
      <c r="AM10" s="169"/>
      <c r="AN10" s="169"/>
      <c r="AO10" s="169"/>
      <c r="AP10" s="169"/>
      <c r="AQ10" s="169"/>
      <c r="AR10" s="169"/>
      <c r="AS10" s="169"/>
      <c r="AT10" s="169"/>
      <c r="AU10" s="169"/>
      <c r="AV10" s="169"/>
      <c r="AW10" s="169"/>
      <c r="AX10" s="169"/>
      <c r="AY10" s="169"/>
      <c r="AZ10" s="169"/>
      <c r="BA10" s="169"/>
      <c r="BB10" s="169"/>
      <c r="BC10" s="169"/>
      <c r="BD10" s="169"/>
      <c r="BE10" s="169"/>
      <c r="BF10" s="169"/>
      <c r="BG10" s="169"/>
      <c r="BH10" s="169"/>
      <c r="BI10" s="169"/>
      <c r="BJ10" s="169"/>
      <c r="BK10" s="169"/>
      <c r="BL10" s="169"/>
      <c r="BM10" s="169"/>
      <c r="BN10" s="169"/>
      <c r="BO10" s="169"/>
      <c r="BP10" s="169"/>
      <c r="BQ10" s="169"/>
      <c r="BR10" s="169"/>
      <c r="BS10" s="169"/>
      <c r="BT10" s="169"/>
      <c r="BU10" s="169"/>
      <c r="BV10" s="169"/>
      <c r="BW10" s="169"/>
      <c r="BX10" s="169"/>
      <c r="BY10" s="169"/>
      <c r="BZ10" s="169"/>
      <c r="CA10" s="169"/>
      <c r="CB10" s="169"/>
      <c r="CC10" s="169"/>
      <c r="CD10" s="169"/>
      <c r="CE10" s="169"/>
      <c r="CF10" s="169"/>
      <c r="CG10" s="169"/>
      <c r="CH10" s="169"/>
      <c r="CI10" s="169"/>
      <c r="CJ10" s="169"/>
      <c r="CK10" s="169"/>
      <c r="CL10" s="169"/>
      <c r="CM10" s="169"/>
      <c r="CN10" s="169"/>
      <c r="CO10" s="169"/>
      <c r="CP10" s="169"/>
      <c r="CQ10" s="169"/>
      <c r="CR10" s="169"/>
      <c r="CS10" s="169"/>
      <c r="CT10" s="169"/>
      <c r="CU10" s="169"/>
      <c r="CV10" s="169"/>
      <c r="CW10" s="169"/>
      <c r="CX10" s="169"/>
      <c r="CY10" s="169"/>
      <c r="CZ10" s="169"/>
      <c r="DA10" s="169"/>
      <c r="DB10" s="169"/>
      <c r="DC10" s="169"/>
      <c r="DD10" s="169"/>
      <c r="DE10" s="169"/>
      <c r="DF10" s="169"/>
      <c r="DG10" s="169"/>
      <c r="DH10" s="169"/>
      <c r="DI10" s="169"/>
      <c r="DJ10" s="169"/>
      <c r="DK10" s="169"/>
      <c r="DL10" s="169"/>
      <c r="DM10" s="169"/>
      <c r="DN10" s="169"/>
      <c r="DO10" s="169"/>
      <c r="DP10" s="169"/>
      <c r="DQ10" s="169"/>
      <c r="DR10" s="169"/>
      <c r="DS10" s="169"/>
      <c r="DT10" s="169"/>
      <c r="DU10" s="169"/>
      <c r="DV10" s="169"/>
      <c r="DW10" s="169"/>
      <c r="DX10" s="169"/>
      <c r="DY10" s="169"/>
      <c r="DZ10" s="169"/>
      <c r="EA10" s="169"/>
      <c r="EB10" s="169"/>
      <c r="EC10" s="169"/>
      <c r="ED10" s="169"/>
      <c r="EE10" s="169"/>
      <c r="EF10" s="169"/>
      <c r="EG10" s="169"/>
      <c r="EH10" s="169"/>
      <c r="EI10" s="169"/>
      <c r="EJ10" s="169"/>
      <c r="EK10" s="169"/>
      <c r="EL10" s="169"/>
      <c r="EM10" s="169"/>
      <c r="EN10" s="169"/>
      <c r="EO10" s="169"/>
      <c r="EP10" s="169"/>
      <c r="EQ10" s="169"/>
      <c r="ER10" s="169"/>
      <c r="ES10" s="169"/>
      <c r="ET10" s="169"/>
      <c r="EU10" s="169"/>
      <c r="EV10" s="169"/>
      <c r="EW10" s="169"/>
      <c r="EX10" s="169"/>
      <c r="EY10" s="169"/>
      <c r="EZ10" s="169"/>
      <c r="FA10" s="169"/>
      <c r="FB10" s="169"/>
      <c r="FC10" s="169"/>
      <c r="FD10" s="169"/>
      <c r="FE10" s="169"/>
      <c r="FF10" s="169"/>
      <c r="FG10" s="169"/>
      <c r="FH10" s="169"/>
      <c r="FI10" s="169"/>
      <c r="FJ10" s="169"/>
      <c r="FK10" s="169"/>
      <c r="FL10" s="169"/>
      <c r="FM10" s="169"/>
      <c r="FN10" s="169"/>
      <c r="FO10" s="169"/>
      <c r="FP10" s="169"/>
      <c r="FQ10" s="169"/>
      <c r="FR10" s="169"/>
      <c r="FS10" s="169"/>
      <c r="FT10" s="169"/>
      <c r="FU10" s="169"/>
      <c r="FV10" s="169"/>
      <c r="FW10" s="169"/>
      <c r="FX10" s="169"/>
      <c r="FY10" s="169"/>
      <c r="FZ10" s="169"/>
      <c r="GA10" s="169"/>
      <c r="GB10" s="169"/>
      <c r="GC10" s="169"/>
      <c r="GD10" s="169"/>
      <c r="GE10" s="169"/>
      <c r="GF10" s="169"/>
      <c r="GG10" s="169"/>
      <c r="GH10" s="169"/>
      <c r="GI10" s="169"/>
      <c r="GJ10" s="169"/>
      <c r="GK10" s="169"/>
      <c r="GL10" s="169"/>
      <c r="GM10" s="169"/>
      <c r="GN10" s="169"/>
      <c r="GO10" s="169"/>
      <c r="GP10" s="169"/>
      <c r="GQ10" s="169"/>
      <c r="GR10" s="169"/>
      <c r="GS10" s="169"/>
      <c r="GT10" s="169"/>
      <c r="GU10" s="169"/>
      <c r="GV10" s="169"/>
      <c r="GW10" s="169"/>
      <c r="GX10" s="169"/>
      <c r="GY10" s="169"/>
      <c r="GZ10" s="169"/>
      <c r="HA10" s="169"/>
      <c r="HB10" s="169"/>
      <c r="HC10" s="169"/>
      <c r="HD10" s="169"/>
      <c r="HE10" s="169"/>
      <c r="HF10" s="169"/>
      <c r="HG10" s="169"/>
      <c r="HH10" s="169"/>
      <c r="HI10" s="169"/>
      <c r="HJ10" s="169"/>
      <c r="HK10" s="169"/>
      <c r="HL10" s="169"/>
      <c r="HM10" s="169"/>
      <c r="HN10" s="169"/>
      <c r="HO10" s="169"/>
      <c r="HP10" s="169"/>
      <c r="HQ10" s="169"/>
      <c r="HR10" s="169"/>
      <c r="HS10" s="169"/>
      <c r="HT10" s="169"/>
      <c r="HU10" s="169"/>
      <c r="HV10" s="169"/>
      <c r="HW10" s="169"/>
      <c r="HX10" s="169"/>
      <c r="HY10" s="169"/>
      <c r="HZ10" s="169"/>
      <c r="IA10" s="169"/>
      <c r="IB10" s="169"/>
      <c r="IC10" s="169"/>
      <c r="ID10" s="169"/>
      <c r="IE10" s="169"/>
      <c r="IF10" s="169"/>
      <c r="IG10" s="169"/>
      <c r="IH10" s="169"/>
      <c r="II10" s="169"/>
      <c r="IJ10" s="169"/>
      <c r="IK10" s="169"/>
      <c r="IL10" s="169"/>
      <c r="IM10" s="169"/>
      <c r="IN10" s="169"/>
      <c r="IO10" s="169"/>
      <c r="IP10" s="169"/>
      <c r="IQ10" s="169"/>
      <c r="IR10" s="169"/>
      <c r="IS10" s="169"/>
      <c r="IT10" s="169"/>
      <c r="IU10" s="169"/>
      <c r="IV10" s="169"/>
      <c r="IW10" s="169"/>
      <c r="IX10" s="169"/>
      <c r="IY10" s="169"/>
      <c r="IZ10" s="169"/>
      <c r="JA10" s="169"/>
      <c r="JB10" s="169"/>
      <c r="JC10" s="169"/>
      <c r="JD10" s="169"/>
      <c r="JE10" s="169"/>
      <c r="JF10" s="169"/>
      <c r="JG10" s="169"/>
      <c r="JH10" s="169"/>
      <c r="JI10" s="169"/>
      <c r="JJ10" s="169"/>
      <c r="JK10" s="169"/>
      <c r="JL10" s="169"/>
      <c r="JM10" s="169"/>
      <c r="JN10" s="169"/>
      <c r="JO10" s="169"/>
      <c r="JP10" s="169"/>
      <c r="JQ10" s="169"/>
      <c r="JR10" s="169"/>
      <c r="JS10" s="169"/>
      <c r="JT10" s="169"/>
      <c r="JU10" s="169"/>
      <c r="JV10" s="169"/>
      <c r="JW10" s="169"/>
      <c r="JX10" s="169"/>
      <c r="JY10" s="169"/>
      <c r="JZ10" s="169"/>
      <c r="KA10" s="169"/>
      <c r="KB10" s="169"/>
      <c r="KC10" s="169"/>
      <c r="KD10" s="169"/>
      <c r="KE10" s="169"/>
      <c r="KF10" s="169"/>
      <c r="KG10" s="169"/>
      <c r="KH10" s="169"/>
      <c r="KI10" s="169"/>
      <c r="KJ10" s="169"/>
      <c r="KK10" s="169"/>
      <c r="KL10" s="169"/>
      <c r="KM10" s="169"/>
      <c r="KN10" s="169"/>
      <c r="KO10" s="169"/>
      <c r="KP10" s="169"/>
      <c r="KQ10" s="169"/>
      <c r="KR10" s="169"/>
      <c r="KS10" s="169"/>
      <c r="KT10" s="169"/>
      <c r="KU10" s="169"/>
      <c r="KV10" s="169"/>
      <c r="KW10" s="169"/>
      <c r="KX10" s="169"/>
      <c r="KY10" s="169"/>
      <c r="KZ10" s="169"/>
      <c r="LA10" s="169"/>
      <c r="LB10" s="169"/>
      <c r="LC10" s="169"/>
      <c r="LD10" s="169"/>
      <c r="LE10" s="169"/>
      <c r="LF10" s="169"/>
      <c r="LG10" s="169"/>
      <c r="LH10" s="169"/>
      <c r="LI10" s="169"/>
      <c r="LJ10" s="169"/>
      <c r="LK10" s="169"/>
      <c r="LL10" s="169"/>
      <c r="LM10" s="169"/>
      <c r="LN10" s="169"/>
      <c r="LO10" s="169"/>
      <c r="LP10" s="169"/>
      <c r="LQ10" s="169"/>
      <c r="LS10" s="169"/>
      <c r="LT10" s="169"/>
      <c r="LU10" s="169"/>
      <c r="LV10" s="169"/>
      <c r="LW10" s="169"/>
      <c r="LX10" s="169"/>
      <c r="LY10" s="169"/>
      <c r="LZ10" s="169"/>
      <c r="MA10" s="169"/>
      <c r="MB10" s="169"/>
      <c r="MC10" s="169"/>
      <c r="MD10" s="169"/>
      <c r="ME10" s="169"/>
      <c r="MG10" s="169"/>
      <c r="MH10" s="169"/>
      <c r="MI10" s="169"/>
      <c r="MJ10" s="169"/>
      <c r="MK10" s="169"/>
      <c r="MM10" s="169"/>
      <c r="MN10" s="169"/>
      <c r="MO10" s="169"/>
      <c r="MP10" s="169"/>
      <c r="MQ10" s="169"/>
      <c r="MR10" s="169"/>
      <c r="MS10" s="169"/>
      <c r="MT10" s="169"/>
      <c r="MU10" s="169"/>
      <c r="MV10" s="169"/>
      <c r="MW10" s="169"/>
      <c r="MX10" s="169"/>
      <c r="MY10" s="169"/>
      <c r="MZ10" s="169"/>
      <c r="NL10" s="169"/>
    </row>
    <row r="11" spans="1:565" ht="20.100000000000001" customHeight="1" x14ac:dyDescent="0.25">
      <c r="B11" s="169">
        <v>9</v>
      </c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  <c r="AA11" s="169"/>
      <c r="AB11" s="169"/>
      <c r="AC11" s="169"/>
      <c r="AD11" s="169"/>
      <c r="AE11" s="169">
        <f>IF(AD6&gt;AE6,AD6,AE6)</f>
        <v>25.5</v>
      </c>
      <c r="AF11" s="169"/>
      <c r="AG11" s="169"/>
      <c r="AH11" s="169"/>
      <c r="AI11" s="169"/>
      <c r="AJ11" s="169"/>
      <c r="AK11" s="169"/>
      <c r="AL11" s="169"/>
      <c r="AM11" s="169"/>
      <c r="AN11" s="169"/>
      <c r="AO11" s="169"/>
      <c r="AP11" s="169"/>
      <c r="AQ11" s="169"/>
      <c r="AR11" s="169"/>
      <c r="AS11" s="169"/>
      <c r="AT11" s="169"/>
      <c r="AU11" s="169"/>
      <c r="AV11" s="169"/>
      <c r="AW11" s="169"/>
      <c r="AX11" s="169"/>
      <c r="AY11" s="169"/>
      <c r="AZ11" s="169"/>
      <c r="BA11" s="169"/>
      <c r="BB11" s="169"/>
      <c r="BC11" s="169"/>
      <c r="BD11" s="169"/>
      <c r="BE11" s="169"/>
      <c r="BF11" s="169"/>
      <c r="BG11" s="169"/>
      <c r="BH11" s="169"/>
      <c r="BI11" s="169"/>
      <c r="BJ11" s="169"/>
      <c r="BK11" s="169"/>
      <c r="BL11" s="169"/>
      <c r="BM11" s="169"/>
      <c r="BN11" s="169"/>
      <c r="BO11" s="169"/>
      <c r="BP11" s="169"/>
      <c r="BQ11" s="169"/>
      <c r="BR11" s="169"/>
      <c r="BS11" s="169"/>
      <c r="BT11" s="169"/>
      <c r="BU11" s="169"/>
      <c r="BV11" s="169"/>
      <c r="BW11" s="169"/>
      <c r="BX11" s="169"/>
      <c r="BY11" s="169"/>
      <c r="BZ11" s="169"/>
      <c r="CA11" s="169"/>
      <c r="CB11" s="169"/>
      <c r="CC11" s="169"/>
      <c r="CD11" s="169"/>
      <c r="CE11" s="169"/>
      <c r="CF11" s="169"/>
      <c r="CG11" s="169"/>
      <c r="CH11" s="169"/>
      <c r="CI11" s="169"/>
      <c r="CJ11" s="169"/>
      <c r="CK11" s="169"/>
      <c r="CL11" s="169"/>
      <c r="CM11" s="169"/>
      <c r="CN11" s="169"/>
      <c r="CO11" s="169"/>
      <c r="CP11" s="169"/>
      <c r="CQ11" s="169"/>
      <c r="CR11" s="169"/>
      <c r="CS11" s="169"/>
      <c r="CT11" s="169"/>
      <c r="CU11" s="169"/>
      <c r="CV11" s="169"/>
      <c r="CW11" s="169"/>
      <c r="CX11" s="169"/>
      <c r="CY11" s="169"/>
      <c r="CZ11" s="169"/>
      <c r="DA11" s="169"/>
      <c r="DB11" s="169"/>
      <c r="DC11" s="169"/>
      <c r="DD11" s="169"/>
      <c r="DE11" s="169"/>
      <c r="DF11" s="169"/>
      <c r="DG11" s="169"/>
      <c r="DH11" s="169"/>
      <c r="DI11" s="169"/>
      <c r="DJ11" s="169"/>
      <c r="DK11" s="169"/>
      <c r="DL11" s="169"/>
      <c r="DM11" s="169"/>
      <c r="DN11" s="169"/>
      <c r="DO11" s="169"/>
      <c r="DP11" s="169"/>
      <c r="DQ11" s="169"/>
      <c r="DR11" s="169"/>
      <c r="DS11" s="169"/>
      <c r="DT11" s="169"/>
      <c r="DU11" s="169"/>
      <c r="DV11" s="169"/>
      <c r="DW11" s="169"/>
      <c r="DX11" s="169"/>
      <c r="DY11" s="169"/>
      <c r="DZ11" s="169"/>
      <c r="EA11" s="169"/>
      <c r="EB11" s="169"/>
      <c r="EC11" s="169"/>
      <c r="ED11" s="169"/>
      <c r="EE11" s="169"/>
      <c r="EF11" s="169"/>
      <c r="EG11" s="169"/>
      <c r="EH11" s="169"/>
      <c r="EI11" s="169"/>
      <c r="EJ11" s="169"/>
      <c r="EK11" s="169"/>
      <c r="EL11" s="169"/>
      <c r="EM11" s="169"/>
      <c r="EN11" s="169"/>
      <c r="EO11" s="169"/>
      <c r="EP11" s="169"/>
      <c r="EQ11" s="169"/>
      <c r="ER11" s="169"/>
      <c r="ES11" s="169"/>
      <c r="ET11" s="169"/>
      <c r="EU11" s="169"/>
      <c r="EV11" s="169"/>
      <c r="EW11" s="169"/>
      <c r="EX11" s="169"/>
      <c r="EY11" s="169"/>
      <c r="EZ11" s="169"/>
      <c r="FA11" s="169"/>
      <c r="FB11" s="169"/>
      <c r="FC11" s="169"/>
      <c r="FD11" s="169"/>
      <c r="FE11" s="169"/>
      <c r="FF11" s="169"/>
      <c r="FG11" s="169"/>
      <c r="FH11" s="169"/>
      <c r="FI11" s="169"/>
      <c r="FJ11" s="169"/>
      <c r="FK11" s="169"/>
      <c r="FL11" s="169"/>
      <c r="FM11" s="169"/>
      <c r="FN11" s="169"/>
      <c r="FO11" s="169"/>
      <c r="FP11" s="169"/>
      <c r="FQ11" s="169"/>
      <c r="FR11" s="169"/>
      <c r="FS11" s="169"/>
      <c r="FT11" s="169"/>
      <c r="FU11" s="169"/>
      <c r="FV11" s="169"/>
      <c r="FW11" s="169"/>
      <c r="FX11" s="169"/>
      <c r="FY11" s="169"/>
      <c r="FZ11" s="169"/>
      <c r="GA11" s="169"/>
      <c r="GB11" s="169"/>
      <c r="GC11" s="169"/>
      <c r="GD11" s="169"/>
      <c r="GE11" s="169"/>
      <c r="GF11" s="169"/>
      <c r="GG11" s="169"/>
      <c r="GH11" s="169"/>
      <c r="GI11" s="169"/>
      <c r="GJ11" s="169"/>
      <c r="GK11" s="169"/>
      <c r="GL11" s="169"/>
      <c r="GM11" s="169"/>
      <c r="GN11" s="169"/>
      <c r="GO11" s="169"/>
      <c r="GP11" s="169"/>
      <c r="GQ11" s="169"/>
      <c r="GR11" s="169"/>
      <c r="GS11" s="169"/>
      <c r="GT11" s="169"/>
      <c r="GU11" s="169"/>
      <c r="GV11" s="169"/>
      <c r="GW11" s="169"/>
      <c r="GX11" s="169"/>
      <c r="GY11" s="169"/>
      <c r="GZ11" s="169"/>
      <c r="HA11" s="169"/>
      <c r="HB11" s="169"/>
      <c r="HC11" s="169"/>
      <c r="HD11" s="169"/>
      <c r="HE11" s="169"/>
      <c r="HF11" s="169"/>
      <c r="HG11" s="169"/>
      <c r="HH11" s="169"/>
      <c r="HI11" s="169"/>
      <c r="HJ11" s="169"/>
      <c r="HK11" s="169"/>
      <c r="HL11" s="169"/>
      <c r="HM11" s="169"/>
      <c r="HN11" s="169"/>
      <c r="HO11" s="169"/>
      <c r="HP11" s="169"/>
      <c r="HQ11" s="169"/>
      <c r="HR11" s="169"/>
      <c r="HS11" s="169"/>
      <c r="HT11" s="169"/>
      <c r="HU11" s="169"/>
      <c r="HV11" s="169"/>
      <c r="HW11" s="169"/>
      <c r="HX11" s="169"/>
      <c r="HY11" s="169"/>
      <c r="HZ11" s="169"/>
      <c r="IA11" s="169"/>
      <c r="IB11" s="169"/>
      <c r="IC11" s="169"/>
      <c r="ID11" s="169"/>
      <c r="IE11" s="169"/>
      <c r="IF11" s="169"/>
      <c r="IG11" s="169"/>
      <c r="IH11" s="169"/>
      <c r="II11" s="169"/>
      <c r="IJ11" s="169"/>
      <c r="IK11" s="169"/>
      <c r="IL11" s="169"/>
      <c r="IM11" s="169"/>
      <c r="IN11" s="169"/>
      <c r="IO11" s="169"/>
      <c r="IP11" s="169"/>
      <c r="IQ11" s="169"/>
      <c r="IR11" s="169"/>
      <c r="IS11" s="169"/>
      <c r="IT11" s="169"/>
      <c r="IU11" s="169"/>
      <c r="IV11" s="169"/>
      <c r="IW11" s="169"/>
      <c r="IX11" s="169"/>
      <c r="IY11" s="169"/>
      <c r="IZ11" s="169"/>
      <c r="JA11" s="169"/>
      <c r="JB11" s="169"/>
      <c r="JC11" s="169"/>
      <c r="JD11" s="169"/>
      <c r="JE11" s="169"/>
      <c r="JF11" s="169"/>
      <c r="JG11" s="169"/>
      <c r="JH11" s="169"/>
      <c r="JI11" s="169"/>
      <c r="JJ11" s="169"/>
      <c r="JK11" s="169"/>
      <c r="JL11" s="169"/>
      <c r="JM11" s="169"/>
      <c r="JN11" s="169"/>
      <c r="JO11" s="169"/>
      <c r="JP11" s="169"/>
      <c r="JQ11" s="169"/>
      <c r="JR11" s="169"/>
      <c r="JS11" s="169"/>
      <c r="JT11" s="169"/>
      <c r="JU11" s="169"/>
      <c r="JV11" s="169"/>
      <c r="JW11" s="169"/>
      <c r="JX11" s="169"/>
      <c r="JY11" s="169"/>
      <c r="JZ11" s="169"/>
      <c r="KA11" s="169"/>
      <c r="KB11" s="169"/>
      <c r="KC11" s="169"/>
      <c r="KD11" s="169"/>
      <c r="KE11" s="169"/>
      <c r="KF11" s="169"/>
      <c r="KG11" s="169"/>
      <c r="KH11" s="169"/>
      <c r="KI11" s="169"/>
      <c r="KJ11" s="169"/>
      <c r="KK11" s="169"/>
      <c r="KL11" s="169"/>
      <c r="KM11" s="169"/>
      <c r="KN11" s="169"/>
      <c r="KO11" s="169"/>
      <c r="KP11" s="169"/>
      <c r="KQ11" s="169"/>
      <c r="KR11" s="169"/>
      <c r="KS11" s="169"/>
      <c r="KT11" s="169"/>
      <c r="KU11" s="169"/>
      <c r="KV11" s="169"/>
      <c r="KW11" s="169"/>
      <c r="KX11" s="169"/>
      <c r="KY11" s="169"/>
      <c r="KZ11" s="169"/>
      <c r="LA11" s="169"/>
      <c r="LB11" s="169"/>
      <c r="LC11" s="169"/>
      <c r="LD11" s="169"/>
      <c r="LE11" s="169"/>
      <c r="LF11" s="169"/>
      <c r="LG11" s="169"/>
      <c r="LH11" s="169"/>
      <c r="LI11" s="169"/>
      <c r="LJ11" s="169"/>
      <c r="LK11" s="169"/>
      <c r="LL11" s="169"/>
      <c r="LM11" s="169"/>
      <c r="LN11" s="169"/>
      <c r="LO11" s="169"/>
      <c r="LP11" s="169"/>
      <c r="LQ11" s="169"/>
      <c r="NL11" s="169"/>
    </row>
    <row r="12" spans="1:565" ht="20.100000000000001" customHeight="1" x14ac:dyDescent="0.25">
      <c r="B12" s="169"/>
      <c r="C12" s="169"/>
      <c r="D12" s="169"/>
      <c r="E12" s="169"/>
      <c r="F12" s="169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169"/>
      <c r="AK12" s="169"/>
      <c r="AL12" s="169"/>
      <c r="AM12" s="169"/>
      <c r="AN12" s="169"/>
      <c r="AO12" s="169"/>
      <c r="AP12" s="169"/>
      <c r="AQ12" s="169"/>
      <c r="AR12" s="169"/>
      <c r="AS12" s="169"/>
      <c r="AT12" s="169"/>
      <c r="AU12" s="169"/>
      <c r="AV12" s="169"/>
      <c r="AW12" s="169"/>
      <c r="AX12" s="169"/>
      <c r="AY12" s="169"/>
      <c r="AZ12" s="169"/>
      <c r="BA12" s="169"/>
      <c r="BB12" s="169"/>
      <c r="BC12" s="169"/>
      <c r="BD12" s="169"/>
      <c r="BE12" s="169"/>
      <c r="BF12" s="169"/>
      <c r="BG12" s="169"/>
      <c r="BH12" s="169"/>
      <c r="BI12" s="169"/>
      <c r="BJ12" s="169"/>
      <c r="BK12" s="169"/>
      <c r="BL12" s="169"/>
      <c r="BM12" s="169"/>
      <c r="BN12" s="169"/>
      <c r="BO12" s="169"/>
      <c r="BP12" s="169"/>
      <c r="BQ12" s="169"/>
      <c r="BR12" s="169"/>
      <c r="BS12" s="169"/>
      <c r="BT12" s="169"/>
      <c r="BU12" s="169"/>
      <c r="BV12" s="169"/>
      <c r="BW12" s="169"/>
      <c r="BX12" s="169"/>
      <c r="BY12" s="169"/>
      <c r="BZ12" s="169"/>
      <c r="CA12" s="169"/>
      <c r="CB12" s="169"/>
      <c r="CC12" s="169"/>
      <c r="CD12" s="169"/>
      <c r="CE12" s="169"/>
      <c r="CF12" s="169"/>
      <c r="CG12" s="169"/>
      <c r="CH12" s="169"/>
      <c r="CI12" s="169"/>
      <c r="CJ12" s="169"/>
      <c r="CK12" s="169"/>
      <c r="CL12" s="169"/>
      <c r="CM12" s="169"/>
      <c r="CN12" s="169"/>
      <c r="CO12" s="169"/>
      <c r="CP12" s="169"/>
      <c r="CQ12" s="169"/>
      <c r="CR12" s="169"/>
      <c r="CS12" s="169"/>
      <c r="CT12" s="169"/>
      <c r="CU12" s="169"/>
      <c r="CV12" s="169"/>
      <c r="CW12" s="169"/>
      <c r="CX12" s="169"/>
      <c r="CY12" s="169"/>
      <c r="CZ12" s="169"/>
      <c r="DA12" s="169"/>
      <c r="DB12" s="169"/>
      <c r="DC12" s="169"/>
      <c r="DD12" s="169"/>
      <c r="DE12" s="169"/>
      <c r="DF12" s="169"/>
      <c r="DG12" s="169"/>
      <c r="DH12" s="169"/>
      <c r="DI12" s="169"/>
      <c r="DJ12" s="169"/>
      <c r="DK12" s="169"/>
      <c r="DL12" s="169"/>
      <c r="DM12" s="169"/>
      <c r="DN12" s="169"/>
      <c r="DO12" s="169"/>
      <c r="DP12" s="169"/>
      <c r="DQ12" s="169"/>
      <c r="DR12" s="169"/>
      <c r="DS12" s="169"/>
      <c r="DT12" s="169"/>
      <c r="DU12" s="169"/>
      <c r="DV12" s="169"/>
      <c r="DW12" s="169"/>
      <c r="DX12" s="169"/>
      <c r="DY12" s="169"/>
      <c r="DZ12" s="169"/>
      <c r="EA12" s="169"/>
      <c r="EB12" s="169"/>
      <c r="EC12" s="169"/>
      <c r="ED12" s="169"/>
      <c r="EE12" s="169"/>
      <c r="EF12" s="169"/>
      <c r="EG12" s="169"/>
      <c r="EH12" s="169"/>
      <c r="EI12" s="169"/>
      <c r="EJ12" s="169"/>
      <c r="EK12" s="169"/>
      <c r="EL12" s="169"/>
      <c r="EM12" s="169"/>
      <c r="EN12" s="169"/>
      <c r="EO12" s="169"/>
      <c r="EP12" s="169"/>
      <c r="EQ12" s="169"/>
      <c r="ER12" s="169"/>
      <c r="ES12" s="169"/>
      <c r="ET12" s="169"/>
      <c r="EU12" s="169"/>
      <c r="EV12" s="169"/>
      <c r="EW12" s="169"/>
      <c r="EX12" s="169"/>
      <c r="EY12" s="169"/>
      <c r="EZ12" s="169"/>
      <c r="FA12" s="169"/>
      <c r="FB12" s="169"/>
      <c r="FC12" s="169"/>
      <c r="FD12" s="169"/>
      <c r="FE12" s="169"/>
      <c r="FF12" s="169"/>
      <c r="FG12" s="169"/>
      <c r="FH12" s="169"/>
      <c r="FI12" s="169"/>
      <c r="FJ12" s="169"/>
      <c r="FK12" s="169"/>
      <c r="FL12" s="169"/>
      <c r="FM12" s="169"/>
      <c r="FN12" s="169"/>
      <c r="FO12" s="169"/>
      <c r="FP12" s="169"/>
      <c r="FQ12" s="169"/>
      <c r="FR12" s="169"/>
      <c r="FS12" s="169"/>
      <c r="FT12" s="169"/>
      <c r="FU12" s="169"/>
      <c r="FV12" s="169"/>
      <c r="FW12" s="169"/>
      <c r="FX12" s="169"/>
      <c r="FY12" s="169"/>
      <c r="FZ12" s="169"/>
      <c r="GA12" s="169"/>
      <c r="GB12" s="169"/>
      <c r="GC12" s="169"/>
      <c r="GD12" s="169"/>
      <c r="GE12" s="169"/>
      <c r="GF12" s="169"/>
      <c r="GG12" s="169"/>
      <c r="GH12" s="169"/>
      <c r="GI12" s="169"/>
      <c r="GJ12" s="169"/>
      <c r="GK12" s="169"/>
      <c r="GL12" s="169"/>
      <c r="GM12" s="169"/>
      <c r="GN12" s="169"/>
      <c r="GO12" s="169"/>
      <c r="GP12" s="169"/>
      <c r="GQ12" s="169"/>
      <c r="GR12" s="169"/>
      <c r="GS12" s="169"/>
      <c r="GT12" s="169"/>
      <c r="GU12" s="169"/>
      <c r="GV12" s="169"/>
      <c r="GW12" s="169"/>
      <c r="GX12" s="169"/>
      <c r="GY12" s="169"/>
      <c r="GZ12" s="169"/>
      <c r="HA12" s="169"/>
      <c r="HB12" s="169"/>
      <c r="HC12" s="169"/>
      <c r="HD12" s="169"/>
      <c r="HE12" s="169"/>
      <c r="HF12" s="169"/>
      <c r="HG12" s="169"/>
      <c r="HH12" s="169"/>
      <c r="HI12" s="169"/>
      <c r="HJ12" s="169"/>
      <c r="HK12" s="169"/>
      <c r="HL12" s="169"/>
      <c r="HM12" s="169"/>
      <c r="HN12" s="169"/>
      <c r="HO12" s="169"/>
      <c r="HP12" s="169"/>
      <c r="HQ12" s="169"/>
      <c r="HR12" s="169"/>
      <c r="HS12" s="169"/>
      <c r="HT12" s="169"/>
      <c r="HU12" s="169"/>
      <c r="HV12" s="169"/>
      <c r="HW12" s="169"/>
      <c r="HX12" s="169"/>
      <c r="HY12" s="169"/>
      <c r="HZ12" s="169"/>
      <c r="IA12" s="169"/>
      <c r="IB12" s="169"/>
      <c r="IC12" s="169"/>
      <c r="ID12" s="169"/>
      <c r="IE12" s="169"/>
      <c r="IF12" s="169"/>
      <c r="IG12" s="169"/>
      <c r="IH12" s="169"/>
      <c r="II12" s="169"/>
      <c r="IJ12" s="169"/>
      <c r="IK12" s="169"/>
      <c r="IL12" s="169"/>
      <c r="IM12" s="169"/>
      <c r="IN12" s="169"/>
      <c r="IO12" s="169"/>
      <c r="IP12" s="169"/>
      <c r="IQ12" s="169"/>
      <c r="IR12" s="169"/>
      <c r="IS12" s="169"/>
      <c r="IT12" s="169"/>
      <c r="IU12" s="169"/>
      <c r="IV12" s="169"/>
      <c r="IW12" s="169"/>
      <c r="IX12" s="169"/>
      <c r="IY12" s="169"/>
      <c r="IZ12" s="169"/>
      <c r="JA12" s="169"/>
      <c r="JB12" s="169"/>
      <c r="JC12" s="169"/>
      <c r="JD12" s="169"/>
      <c r="JE12" s="169"/>
      <c r="JF12" s="169"/>
      <c r="JG12" s="169"/>
      <c r="JH12" s="169"/>
      <c r="JI12" s="169"/>
      <c r="JJ12" s="169"/>
      <c r="JK12" s="169"/>
      <c r="JL12" s="169"/>
      <c r="JM12" s="169"/>
      <c r="JN12" s="169"/>
      <c r="JO12" s="169"/>
      <c r="JP12" s="169"/>
      <c r="JQ12" s="169"/>
      <c r="JR12" s="169"/>
      <c r="JS12" s="169"/>
      <c r="JT12" s="169"/>
      <c r="JU12" s="169"/>
      <c r="JV12" s="169"/>
      <c r="JW12" s="169"/>
      <c r="JX12" s="169"/>
      <c r="JY12" s="169"/>
      <c r="JZ12" s="169"/>
      <c r="KA12" s="169"/>
      <c r="KB12" s="169"/>
      <c r="KC12" s="169"/>
      <c r="KD12" s="169"/>
      <c r="KE12" s="169"/>
      <c r="KF12" s="169"/>
      <c r="KG12" s="169"/>
      <c r="KH12" s="169"/>
      <c r="KI12" s="169"/>
      <c r="KJ12" s="169"/>
      <c r="KK12" s="169"/>
      <c r="KL12" s="169"/>
      <c r="KM12" s="169"/>
      <c r="KN12" s="169"/>
      <c r="KO12" s="169"/>
      <c r="KP12" s="169"/>
      <c r="KQ12" s="169"/>
      <c r="KR12" s="169"/>
      <c r="KS12" s="169"/>
      <c r="KT12" s="169"/>
      <c r="KU12" s="169"/>
      <c r="KV12" s="169"/>
      <c r="KW12" s="169"/>
      <c r="KX12" s="169"/>
      <c r="KY12" s="169"/>
      <c r="KZ12" s="169"/>
      <c r="LA12" s="169"/>
      <c r="LB12" s="169"/>
      <c r="LC12" s="169"/>
      <c r="LD12" s="169"/>
      <c r="LE12" s="169"/>
      <c r="LF12" s="169"/>
      <c r="LG12" s="169"/>
      <c r="LH12" s="169"/>
      <c r="LI12" s="169"/>
      <c r="LJ12" s="169"/>
      <c r="LK12" s="169"/>
      <c r="LL12" s="169"/>
      <c r="LM12" s="169"/>
      <c r="LN12" s="169"/>
      <c r="LO12" s="169"/>
      <c r="LP12" s="169"/>
      <c r="LQ12" s="169"/>
      <c r="NL12" s="169"/>
    </row>
    <row r="13" spans="1:565" ht="20.100000000000001" customHeight="1" x14ac:dyDescent="0.25"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69"/>
      <c r="DV13" s="169"/>
      <c r="DW13" s="169"/>
      <c r="DX13" s="169"/>
      <c r="DY13" s="169"/>
      <c r="DZ13" s="169"/>
      <c r="EA13" s="169"/>
      <c r="EB13" s="169"/>
      <c r="EC13" s="169"/>
      <c r="ED13" s="169"/>
      <c r="EE13" s="168"/>
      <c r="EF13" s="168"/>
      <c r="EG13" s="169"/>
      <c r="EH13" s="168"/>
      <c r="EI13" s="169"/>
      <c r="EJ13" s="168"/>
      <c r="EK13" s="169"/>
      <c r="EL13" s="169"/>
      <c r="EM13" s="168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69"/>
      <c r="GD13" s="169"/>
      <c r="GE13" s="169"/>
      <c r="GF13" s="169"/>
      <c r="GG13" s="169"/>
      <c r="GH13" s="169"/>
      <c r="GI13" s="169"/>
      <c r="GJ13" s="169"/>
      <c r="GK13" s="169"/>
      <c r="GL13" s="169"/>
      <c r="GM13" s="169"/>
      <c r="GN13" s="169"/>
      <c r="GO13" s="169"/>
      <c r="GP13" s="169"/>
      <c r="GQ13" s="169"/>
      <c r="GR13" s="169"/>
      <c r="GS13" s="169"/>
      <c r="GT13" s="169"/>
      <c r="GU13" s="169"/>
      <c r="GV13" s="169"/>
      <c r="GW13" s="169"/>
      <c r="GX13" s="169"/>
      <c r="GY13" s="169"/>
      <c r="GZ13" s="169"/>
      <c r="HA13" s="169"/>
      <c r="HB13" s="169"/>
      <c r="HC13" s="169"/>
      <c r="HD13" s="169"/>
      <c r="HE13" s="169"/>
      <c r="HF13" s="169"/>
      <c r="HG13" s="169"/>
      <c r="HH13" s="169"/>
      <c r="HI13" s="169"/>
      <c r="HJ13" s="169"/>
      <c r="HK13" s="169"/>
      <c r="HL13" s="169"/>
      <c r="HM13" s="169"/>
      <c r="HN13" s="169"/>
      <c r="HO13" s="169"/>
      <c r="HP13" s="169"/>
      <c r="HQ13" s="169"/>
      <c r="HR13" s="169"/>
      <c r="HS13" s="169"/>
      <c r="HT13" s="169"/>
      <c r="HU13" s="169"/>
      <c r="HV13" s="169"/>
      <c r="HW13" s="169"/>
      <c r="HX13" s="169"/>
      <c r="HY13" s="169"/>
      <c r="HZ13" s="169"/>
      <c r="IA13" s="169"/>
      <c r="IB13" s="169"/>
      <c r="IC13" s="169"/>
      <c r="ID13" s="169"/>
      <c r="IE13" s="169"/>
      <c r="IF13" s="169"/>
      <c r="IG13" s="169"/>
      <c r="IH13" s="169"/>
      <c r="II13" s="169"/>
      <c r="IJ13" s="169"/>
      <c r="IK13" s="169"/>
      <c r="IL13" s="169"/>
      <c r="IM13" s="169"/>
      <c r="IN13" s="169"/>
      <c r="IO13" s="169"/>
      <c r="IP13" s="169"/>
      <c r="IQ13" s="169"/>
      <c r="IR13" s="169"/>
      <c r="IS13" s="169"/>
      <c r="IT13" s="169"/>
      <c r="IU13" s="169"/>
      <c r="IV13" s="169"/>
      <c r="IW13" s="169"/>
      <c r="IX13" s="169"/>
      <c r="IY13" s="169"/>
      <c r="IZ13" s="169"/>
      <c r="JA13" s="169"/>
      <c r="JB13" s="169"/>
      <c r="JC13" s="169"/>
      <c r="JD13" s="169"/>
      <c r="JE13" s="169"/>
      <c r="JF13" s="169"/>
      <c r="JG13" s="169"/>
      <c r="JH13" s="169"/>
      <c r="JI13" s="169"/>
      <c r="JJ13" s="169"/>
      <c r="JK13" s="169"/>
      <c r="JL13" s="169"/>
      <c r="JM13" s="169"/>
      <c r="JN13" s="169"/>
      <c r="JO13" s="169"/>
      <c r="JP13" s="169"/>
      <c r="JQ13" s="169"/>
      <c r="JR13" s="169"/>
      <c r="JS13" s="169"/>
      <c r="JT13" s="169"/>
      <c r="JU13" s="169"/>
      <c r="JV13" s="169"/>
      <c r="JW13" s="169"/>
      <c r="JX13" s="169"/>
      <c r="JY13" s="169"/>
      <c r="JZ13" s="169"/>
      <c r="KA13" s="169"/>
      <c r="KB13" s="169"/>
      <c r="KC13" s="169"/>
      <c r="KD13" s="169"/>
      <c r="KE13" s="169"/>
      <c r="KF13" s="169"/>
      <c r="KG13" s="169"/>
      <c r="KH13" s="169"/>
      <c r="KI13" s="169"/>
      <c r="KJ13" s="169"/>
      <c r="KK13" s="169"/>
      <c r="KL13" s="169"/>
      <c r="KM13" s="169"/>
      <c r="KN13" s="169"/>
      <c r="KO13" s="169"/>
      <c r="KP13" s="169"/>
      <c r="KQ13" s="169"/>
      <c r="KR13" s="169"/>
      <c r="KS13" s="169"/>
      <c r="KT13" s="169"/>
      <c r="KU13" s="169"/>
      <c r="KV13" s="169"/>
      <c r="KW13" s="169"/>
      <c r="KX13" s="169"/>
      <c r="KY13" s="169"/>
      <c r="KZ13" s="169"/>
      <c r="LA13" s="169"/>
      <c r="LB13" s="169"/>
      <c r="LC13" s="169"/>
      <c r="LD13" s="169"/>
      <c r="LE13" s="169"/>
      <c r="LF13" s="169"/>
      <c r="LG13" s="169"/>
      <c r="LH13" s="169"/>
      <c r="LI13" s="169"/>
      <c r="LJ13" s="169"/>
      <c r="LK13" s="169"/>
      <c r="LL13" s="169"/>
      <c r="LM13" s="169"/>
      <c r="LN13" s="169"/>
      <c r="LO13" s="169"/>
      <c r="LP13" s="169"/>
      <c r="LQ13" s="169"/>
      <c r="NL13" s="169"/>
    </row>
    <row r="14" spans="1:565" ht="20.100000000000001" customHeight="1" x14ac:dyDescent="0.25">
      <c r="B14" s="169"/>
      <c r="C14" s="169"/>
      <c r="D14" s="169"/>
      <c r="E14" s="169"/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8"/>
      <c r="Y14" s="169"/>
      <c r="Z14" s="169"/>
      <c r="AA14" s="169"/>
      <c r="AB14" s="168"/>
      <c r="AC14" s="168"/>
      <c r="AD14" s="169"/>
      <c r="AE14" s="169"/>
      <c r="AF14" s="169"/>
      <c r="AG14" s="169"/>
      <c r="AH14" s="169"/>
      <c r="AI14" s="169"/>
      <c r="AJ14" s="169"/>
      <c r="AK14" s="169"/>
      <c r="AL14" s="169"/>
      <c r="AM14" s="169"/>
      <c r="AN14" s="169"/>
      <c r="AO14" s="169"/>
      <c r="AP14" s="169"/>
      <c r="AQ14" s="169"/>
      <c r="AR14" s="169"/>
      <c r="AS14" s="169"/>
      <c r="AT14" s="169"/>
      <c r="AU14" s="169"/>
      <c r="AV14" s="169"/>
      <c r="AW14" s="169"/>
      <c r="AX14" s="169"/>
      <c r="AY14" s="169"/>
      <c r="AZ14" s="169"/>
      <c r="BA14" s="169"/>
      <c r="BB14" s="169"/>
      <c r="BC14" s="169"/>
      <c r="BD14" s="169"/>
      <c r="BE14" s="169"/>
      <c r="BF14" s="169"/>
      <c r="BG14" s="169"/>
      <c r="BH14" s="169"/>
      <c r="BI14" s="169"/>
      <c r="BJ14" s="169"/>
      <c r="BK14" s="169"/>
      <c r="BL14" s="169"/>
      <c r="BM14" s="169"/>
      <c r="BN14" s="169"/>
      <c r="BO14" s="169"/>
      <c r="BP14" s="169"/>
      <c r="BQ14" s="169"/>
      <c r="BR14" s="169"/>
      <c r="BS14" s="169"/>
      <c r="BT14" s="169"/>
      <c r="BU14" s="169"/>
      <c r="BV14" s="169"/>
      <c r="BW14" s="169"/>
      <c r="BX14" s="169"/>
      <c r="BY14" s="169"/>
      <c r="BZ14" s="169"/>
      <c r="CA14" s="169"/>
      <c r="CB14" s="169"/>
      <c r="CC14" s="169"/>
      <c r="CD14" s="169"/>
      <c r="CE14" s="169"/>
      <c r="CF14" s="169"/>
      <c r="CG14" s="169"/>
      <c r="CH14" s="169"/>
      <c r="CI14" s="169"/>
      <c r="CJ14" s="169"/>
      <c r="CK14" s="169"/>
      <c r="CL14" s="169"/>
      <c r="CM14" s="169"/>
      <c r="CN14" s="169"/>
      <c r="CO14" s="169"/>
      <c r="CP14" s="169"/>
      <c r="CQ14" s="169"/>
      <c r="CR14" s="169"/>
      <c r="CS14" s="169"/>
      <c r="CT14" s="169"/>
      <c r="CU14" s="169"/>
      <c r="CV14" s="169"/>
      <c r="CW14" s="169"/>
      <c r="CX14" s="169"/>
      <c r="CY14" s="169"/>
      <c r="CZ14" s="169"/>
      <c r="DA14" s="169"/>
      <c r="DB14" s="169"/>
      <c r="DC14" s="169"/>
      <c r="DD14" s="169"/>
      <c r="DE14" s="169"/>
      <c r="DF14" s="169"/>
      <c r="DG14" s="169"/>
      <c r="DH14" s="169"/>
      <c r="DI14" s="169"/>
      <c r="DJ14" s="169"/>
      <c r="DK14" s="169"/>
      <c r="DL14" s="169"/>
      <c r="DM14" s="169"/>
      <c r="DN14" s="169"/>
      <c r="DO14" s="169"/>
      <c r="DP14" s="169"/>
      <c r="DQ14" s="169"/>
      <c r="DR14" s="169"/>
      <c r="DS14" s="169"/>
      <c r="DT14" s="169"/>
      <c r="DU14" s="169"/>
      <c r="DV14" s="169"/>
      <c r="DW14" s="169"/>
      <c r="DX14" s="169"/>
      <c r="DY14" s="169"/>
      <c r="DZ14" s="169"/>
      <c r="EA14" s="169"/>
      <c r="EB14" s="169"/>
      <c r="EC14" s="169"/>
      <c r="ED14" s="169"/>
      <c r="EE14" s="169"/>
      <c r="EF14" s="169"/>
      <c r="EG14" s="169"/>
      <c r="EH14" s="169"/>
      <c r="EI14" s="169"/>
      <c r="EJ14" s="169"/>
      <c r="EK14" s="169"/>
      <c r="EL14" s="169"/>
      <c r="EM14" s="169"/>
      <c r="EN14" s="169"/>
      <c r="EO14" s="169"/>
      <c r="EP14" s="169"/>
      <c r="EQ14" s="169"/>
      <c r="ER14" s="169"/>
      <c r="ES14" s="169"/>
      <c r="ET14" s="169"/>
      <c r="EU14" s="169"/>
      <c r="EV14" s="169"/>
      <c r="EW14" s="169"/>
      <c r="EX14" s="169"/>
      <c r="EY14" s="169"/>
      <c r="EZ14" s="169"/>
      <c r="FA14" s="169"/>
      <c r="FB14" s="169"/>
      <c r="FC14" s="169"/>
      <c r="FD14" s="169"/>
      <c r="FE14" s="169"/>
      <c r="FF14" s="169"/>
      <c r="FG14" s="169"/>
      <c r="FH14" s="169"/>
      <c r="FI14" s="169"/>
      <c r="FJ14" s="169"/>
      <c r="FK14" s="169"/>
      <c r="FL14" s="169"/>
      <c r="FM14" s="169"/>
      <c r="FN14" s="169"/>
      <c r="FO14" s="169"/>
      <c r="FP14" s="169"/>
      <c r="FQ14" s="169"/>
      <c r="FR14" s="169"/>
      <c r="FS14" s="169"/>
      <c r="FT14" s="169"/>
      <c r="FU14" s="169"/>
      <c r="FV14" s="169"/>
      <c r="FW14" s="169"/>
      <c r="FX14" s="169"/>
      <c r="FY14" s="169"/>
      <c r="FZ14" s="169"/>
      <c r="GA14" s="169"/>
      <c r="GB14" s="169"/>
      <c r="GC14" s="169"/>
      <c r="GD14" s="169"/>
      <c r="GE14" s="169"/>
      <c r="GF14" s="169"/>
      <c r="GG14" s="169"/>
      <c r="GH14" s="169"/>
      <c r="GI14" s="169"/>
      <c r="GJ14" s="169"/>
      <c r="GK14" s="169"/>
      <c r="GL14" s="169"/>
      <c r="GM14" s="169"/>
      <c r="GN14" s="169"/>
      <c r="GO14" s="169"/>
      <c r="GP14" s="169"/>
      <c r="GQ14" s="169"/>
      <c r="GR14" s="169"/>
      <c r="GS14" s="169"/>
      <c r="GT14" s="169"/>
      <c r="GU14" s="169"/>
      <c r="GV14" s="169"/>
      <c r="GW14" s="169"/>
      <c r="GX14" s="169"/>
      <c r="GY14" s="169"/>
      <c r="GZ14" s="169"/>
      <c r="HA14" s="169"/>
      <c r="HB14" s="169"/>
      <c r="HC14" s="169"/>
      <c r="HD14" s="169"/>
      <c r="HE14" s="169"/>
      <c r="HF14" s="169"/>
      <c r="HG14" s="169"/>
      <c r="HH14" s="169"/>
      <c r="HI14" s="169"/>
      <c r="HJ14" s="169"/>
      <c r="HK14" s="169"/>
      <c r="HL14" s="169"/>
      <c r="HM14" s="169"/>
      <c r="HN14" s="169"/>
      <c r="HO14" s="169"/>
      <c r="HP14" s="169"/>
      <c r="HQ14" s="169"/>
      <c r="HR14" s="169"/>
      <c r="HS14" s="169"/>
      <c r="HT14" s="169"/>
      <c r="HU14" s="169"/>
      <c r="HV14" s="169"/>
      <c r="HW14" s="169"/>
      <c r="HX14" s="169"/>
      <c r="HY14" s="169"/>
      <c r="HZ14" s="169"/>
      <c r="IA14" s="169"/>
      <c r="IB14" s="169"/>
      <c r="IC14" s="169"/>
      <c r="ID14" s="169"/>
      <c r="IE14" s="169"/>
      <c r="IF14" s="169"/>
      <c r="IG14" s="169"/>
      <c r="IH14" s="169"/>
      <c r="II14" s="169"/>
      <c r="IJ14" s="169"/>
      <c r="IK14" s="169"/>
      <c r="IL14" s="169"/>
      <c r="IM14" s="169"/>
      <c r="IN14" s="169"/>
      <c r="IO14" s="169"/>
      <c r="IP14" s="169"/>
      <c r="IQ14" s="169"/>
      <c r="IR14" s="169"/>
      <c r="IS14" s="169"/>
      <c r="IT14" s="169"/>
      <c r="IU14" s="169"/>
      <c r="IV14" s="169"/>
      <c r="IW14" s="169"/>
      <c r="IX14" s="169"/>
      <c r="IY14" s="169"/>
      <c r="IZ14" s="169"/>
      <c r="JA14" s="169"/>
      <c r="JB14" s="169"/>
      <c r="JC14" s="169"/>
      <c r="JD14" s="169"/>
      <c r="JE14" s="169"/>
      <c r="JF14" s="169"/>
      <c r="JG14" s="169"/>
      <c r="JH14" s="169"/>
      <c r="JI14" s="169"/>
      <c r="JJ14" s="169"/>
      <c r="JK14" s="169"/>
      <c r="JL14" s="169"/>
      <c r="JM14" s="169"/>
      <c r="JN14" s="169"/>
      <c r="JO14" s="169"/>
      <c r="JP14" s="169"/>
      <c r="JQ14" s="169"/>
      <c r="JR14" s="169"/>
      <c r="JS14" s="169"/>
      <c r="JT14" s="169"/>
      <c r="JU14" s="169"/>
      <c r="JV14" s="169"/>
      <c r="JW14" s="169"/>
      <c r="JX14" s="169"/>
      <c r="JY14" s="169"/>
      <c r="JZ14" s="169"/>
      <c r="KA14" s="169"/>
      <c r="KB14" s="169"/>
      <c r="KC14" s="169"/>
      <c r="KD14" s="169"/>
      <c r="KE14" s="169"/>
      <c r="KF14" s="169"/>
      <c r="KG14" s="169"/>
      <c r="KH14" s="169"/>
      <c r="KI14" s="169"/>
      <c r="KJ14" s="169"/>
      <c r="KK14" s="169"/>
      <c r="KL14" s="169"/>
      <c r="KM14" s="169"/>
      <c r="KN14" s="169"/>
      <c r="KO14" s="169"/>
      <c r="KP14" s="169"/>
      <c r="KQ14" s="169"/>
      <c r="KR14" s="169"/>
      <c r="KS14" s="169"/>
      <c r="KT14" s="169"/>
      <c r="KU14" s="169"/>
      <c r="KV14" s="169"/>
      <c r="KW14" s="169"/>
      <c r="KX14" s="169"/>
      <c r="KY14" s="169"/>
      <c r="KZ14" s="169"/>
      <c r="LA14" s="169"/>
      <c r="LB14" s="169"/>
      <c r="LC14" s="169"/>
      <c r="LD14" s="169"/>
      <c r="LE14" s="169"/>
      <c r="LF14" s="169"/>
      <c r="LG14" s="169"/>
      <c r="LH14" s="169"/>
      <c r="LI14" s="169"/>
      <c r="LJ14" s="169"/>
      <c r="LK14" s="169"/>
      <c r="LL14" s="169"/>
      <c r="LM14" s="169"/>
      <c r="LN14" s="169"/>
      <c r="LO14" s="169"/>
      <c r="LP14" s="169"/>
      <c r="LQ14" s="169"/>
    </row>
    <row r="15" spans="1:565" ht="20.100000000000001" customHeight="1" x14ac:dyDescent="0.25">
      <c r="B15" s="169"/>
      <c r="C15" s="169"/>
      <c r="D15" s="169"/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8"/>
      <c r="Y15" s="169"/>
      <c r="Z15" s="168"/>
      <c r="AA15" s="169"/>
      <c r="AB15" s="168"/>
      <c r="AC15" s="168"/>
      <c r="AD15" s="168"/>
      <c r="AE15" s="169"/>
      <c r="AF15" s="169"/>
      <c r="AG15" s="168"/>
      <c r="AH15" s="169"/>
      <c r="AI15" s="169"/>
      <c r="AJ15" s="169"/>
      <c r="AK15" s="169"/>
      <c r="AL15" s="169"/>
      <c r="AM15" s="169"/>
      <c r="AN15" s="169"/>
      <c r="AO15" s="169"/>
      <c r="AP15" s="169"/>
      <c r="AQ15" s="169"/>
      <c r="AR15" s="169"/>
      <c r="AS15" s="169"/>
      <c r="AT15" s="169"/>
      <c r="AU15" s="169"/>
      <c r="AV15" s="169"/>
      <c r="AW15" s="169"/>
      <c r="AX15" s="169"/>
      <c r="AY15" s="169"/>
      <c r="AZ15" s="169"/>
      <c r="BA15" s="169"/>
      <c r="BB15" s="169"/>
      <c r="BC15" s="169"/>
      <c r="BD15" s="169"/>
      <c r="BE15" s="169"/>
      <c r="BF15" s="169"/>
      <c r="BG15" s="169"/>
      <c r="BH15" s="169"/>
      <c r="BI15" s="169"/>
      <c r="BJ15" s="169"/>
      <c r="BK15" s="169"/>
      <c r="BL15" s="169"/>
      <c r="BM15" s="169"/>
      <c r="BN15" s="169"/>
      <c r="BO15" s="169"/>
      <c r="BP15" s="169"/>
      <c r="BQ15" s="169"/>
      <c r="BR15" s="169"/>
      <c r="BS15" s="169"/>
      <c r="BT15" s="169"/>
      <c r="BU15" s="169"/>
      <c r="BV15" s="169"/>
      <c r="BW15" s="169"/>
      <c r="BX15" s="169"/>
      <c r="BY15" s="169"/>
      <c r="BZ15" s="169"/>
      <c r="CA15" s="169"/>
      <c r="CB15" s="169"/>
      <c r="CC15" s="169"/>
      <c r="CD15" s="169"/>
      <c r="CE15" s="169"/>
      <c r="CF15" s="169"/>
      <c r="CG15" s="169"/>
      <c r="CH15" s="169"/>
      <c r="CI15" s="169"/>
      <c r="CJ15" s="169"/>
      <c r="CK15" s="169"/>
      <c r="CL15" s="169"/>
      <c r="CM15" s="169"/>
      <c r="CN15" s="169"/>
      <c r="CO15" s="169"/>
      <c r="CP15" s="169"/>
      <c r="CQ15" s="169"/>
      <c r="CR15" s="169"/>
      <c r="CS15" s="169"/>
      <c r="CT15" s="169"/>
      <c r="CU15" s="169"/>
      <c r="CV15" s="169"/>
      <c r="CW15" s="169"/>
      <c r="CX15" s="169"/>
      <c r="CY15" s="169"/>
      <c r="CZ15" s="169"/>
      <c r="DA15" s="169"/>
      <c r="DB15" s="169"/>
      <c r="DC15" s="169"/>
      <c r="DD15" s="169"/>
      <c r="DE15" s="169"/>
      <c r="DF15" s="169"/>
      <c r="DG15" s="169"/>
      <c r="DH15" s="169"/>
      <c r="DI15" s="169"/>
      <c r="DJ15" s="169"/>
      <c r="DK15" s="169"/>
      <c r="DL15" s="169"/>
      <c r="DM15" s="169"/>
      <c r="DN15" s="169"/>
      <c r="DO15" s="169"/>
      <c r="DP15" s="169"/>
      <c r="DQ15" s="169"/>
      <c r="DR15" s="169"/>
      <c r="DS15" s="169"/>
      <c r="DT15" s="169"/>
      <c r="DU15" s="169"/>
      <c r="DV15" s="169"/>
      <c r="DW15" s="169"/>
      <c r="DX15" s="169"/>
      <c r="DY15" s="169"/>
      <c r="DZ15" s="169"/>
      <c r="EA15" s="169"/>
      <c r="EB15" s="169"/>
      <c r="EC15" s="169"/>
      <c r="ED15" s="169"/>
      <c r="EE15" s="169"/>
      <c r="EF15" s="169"/>
      <c r="EG15" s="169"/>
      <c r="EH15" s="168"/>
      <c r="EI15" s="168"/>
      <c r="EJ15" s="168"/>
      <c r="EK15" s="169"/>
      <c r="EL15" s="169"/>
      <c r="EM15" s="168"/>
      <c r="EN15" s="169"/>
      <c r="EO15" s="169"/>
      <c r="EP15" s="169"/>
      <c r="EQ15" s="169"/>
      <c r="ER15" s="169"/>
      <c r="ES15" s="169"/>
      <c r="ET15" s="169"/>
      <c r="EU15" s="169"/>
      <c r="EV15" s="169"/>
      <c r="EW15" s="169"/>
      <c r="EX15" s="169"/>
      <c r="EY15" s="169"/>
      <c r="EZ15" s="169"/>
      <c r="FA15" s="169"/>
      <c r="FB15" s="169"/>
      <c r="FC15" s="169"/>
      <c r="FD15" s="169"/>
      <c r="FE15" s="169"/>
      <c r="FF15" s="169"/>
      <c r="FG15" s="169"/>
      <c r="FH15" s="169"/>
      <c r="FI15" s="169"/>
      <c r="FJ15" s="169"/>
      <c r="FK15" s="169"/>
      <c r="FL15" s="169"/>
      <c r="FM15" s="169"/>
      <c r="FN15" s="169"/>
      <c r="FO15" s="169"/>
      <c r="FP15" s="169"/>
      <c r="FQ15" s="169"/>
      <c r="FR15" s="169"/>
      <c r="FS15" s="169"/>
      <c r="FT15" s="169"/>
      <c r="FU15" s="169"/>
      <c r="FV15" s="169"/>
      <c r="FW15" s="169"/>
      <c r="FX15" s="169"/>
      <c r="FY15" s="169"/>
      <c r="FZ15" s="169"/>
      <c r="GA15" s="169"/>
      <c r="GB15" s="169"/>
      <c r="GC15" s="169"/>
      <c r="GD15" s="169"/>
      <c r="GE15" s="169"/>
      <c r="GF15" s="169"/>
      <c r="GG15" s="169"/>
      <c r="GH15" s="169"/>
      <c r="GI15" s="169"/>
      <c r="GJ15" s="169"/>
      <c r="GK15" s="169"/>
      <c r="GL15" s="169"/>
      <c r="GM15" s="169"/>
      <c r="GN15" s="169"/>
      <c r="GO15" s="169"/>
      <c r="GP15" s="169"/>
      <c r="GQ15" s="169"/>
      <c r="GR15" s="169"/>
      <c r="GS15" s="169"/>
      <c r="GT15" s="169"/>
      <c r="GU15" s="169"/>
      <c r="GV15" s="169"/>
      <c r="GW15" s="169"/>
      <c r="GX15" s="169"/>
      <c r="GY15" s="169"/>
      <c r="GZ15" s="169"/>
      <c r="HA15" s="169"/>
      <c r="HB15" s="169"/>
      <c r="HC15" s="169"/>
      <c r="HD15" s="169"/>
      <c r="HE15" s="169"/>
      <c r="HF15" s="169"/>
      <c r="HG15" s="169"/>
      <c r="HH15" s="169"/>
      <c r="HI15" s="169"/>
      <c r="HJ15" s="169"/>
      <c r="HK15" s="169"/>
      <c r="HL15" s="169"/>
      <c r="HM15" s="169"/>
      <c r="HN15" s="169"/>
      <c r="HO15" s="169"/>
      <c r="HP15" s="169"/>
      <c r="HQ15" s="169"/>
      <c r="HR15" s="169"/>
      <c r="HS15" s="169"/>
      <c r="HT15" s="169"/>
      <c r="HU15" s="169"/>
      <c r="HV15" s="169"/>
      <c r="HW15" s="169"/>
      <c r="HX15" s="169"/>
      <c r="HY15" s="169"/>
      <c r="HZ15" s="169"/>
      <c r="IA15" s="169"/>
      <c r="IB15" s="169"/>
      <c r="IC15" s="169"/>
      <c r="ID15" s="169"/>
      <c r="IE15" s="169"/>
      <c r="IF15" s="169"/>
      <c r="IG15" s="169"/>
      <c r="IH15" s="169"/>
      <c r="II15" s="169"/>
      <c r="IJ15" s="169"/>
      <c r="IK15" s="169"/>
      <c r="IL15" s="169"/>
      <c r="IM15" s="169"/>
      <c r="IN15" s="169"/>
      <c r="IO15" s="169"/>
      <c r="IP15" s="169"/>
      <c r="IQ15" s="169"/>
      <c r="IR15" s="169"/>
      <c r="IS15" s="169"/>
      <c r="IT15" s="169"/>
      <c r="IU15" s="169"/>
      <c r="IV15" s="169"/>
      <c r="IW15" s="169"/>
      <c r="IX15" s="169"/>
      <c r="IY15" s="169"/>
      <c r="IZ15" s="169"/>
      <c r="JA15" s="169"/>
      <c r="JB15" s="169"/>
      <c r="JC15" s="169"/>
      <c r="JD15" s="169"/>
      <c r="JE15" s="169"/>
      <c r="JF15" s="169"/>
      <c r="JG15" s="169"/>
      <c r="JH15" s="169"/>
      <c r="JI15" s="169"/>
      <c r="JJ15" s="169"/>
      <c r="JK15" s="169"/>
      <c r="JL15" s="169"/>
      <c r="JM15" s="169"/>
      <c r="JN15" s="169"/>
      <c r="JO15" s="169"/>
      <c r="JP15" s="169"/>
      <c r="JQ15" s="169"/>
      <c r="JR15" s="169"/>
      <c r="JS15" s="169"/>
      <c r="JT15" s="169"/>
      <c r="JU15" s="169"/>
      <c r="JV15" s="169"/>
      <c r="JW15" s="169"/>
      <c r="JX15" s="169"/>
      <c r="JY15" s="169"/>
      <c r="JZ15" s="169"/>
      <c r="KA15" s="169"/>
      <c r="KB15" s="169"/>
      <c r="KC15" s="169"/>
      <c r="KD15" s="169"/>
      <c r="KE15" s="169"/>
      <c r="KF15" s="169"/>
      <c r="KG15" s="169"/>
      <c r="KH15" s="169"/>
      <c r="KI15" s="169"/>
      <c r="KJ15" s="169"/>
      <c r="KK15" s="169"/>
      <c r="KL15" s="169"/>
      <c r="KM15" s="169"/>
      <c r="KN15" s="169"/>
      <c r="KO15" s="169"/>
      <c r="KP15" s="169"/>
      <c r="KQ15" s="169"/>
      <c r="KR15" s="169"/>
      <c r="KS15" s="169"/>
      <c r="KT15" s="169"/>
      <c r="KU15" s="169"/>
      <c r="KV15" s="169"/>
      <c r="KW15" s="169"/>
      <c r="KX15" s="169"/>
      <c r="KY15" s="169"/>
      <c r="KZ15" s="169"/>
      <c r="LA15" s="169"/>
      <c r="LB15" s="169"/>
      <c r="LC15" s="169"/>
      <c r="LD15" s="169"/>
      <c r="LE15" s="169"/>
      <c r="LF15" s="169"/>
      <c r="LG15" s="169"/>
      <c r="LH15" s="169"/>
      <c r="LI15" s="169"/>
      <c r="LJ15" s="169"/>
      <c r="LK15" s="169"/>
      <c r="LL15" s="169"/>
      <c r="LM15" s="169"/>
      <c r="LN15" s="169"/>
      <c r="LO15" s="169"/>
      <c r="LP15" s="169"/>
      <c r="LQ15" s="169"/>
    </row>
    <row r="16" spans="1:565" ht="20.100000000000001" customHeight="1" x14ac:dyDescent="0.25"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8"/>
      <c r="AC16" s="168"/>
      <c r="AD16" s="168"/>
      <c r="AE16" s="168"/>
      <c r="AF16" s="169"/>
      <c r="AG16" s="168"/>
      <c r="AH16" s="169"/>
      <c r="AI16" s="169"/>
      <c r="AJ16" s="169"/>
      <c r="AK16" s="169"/>
      <c r="AL16" s="169"/>
      <c r="AM16" s="169"/>
      <c r="AN16" s="169"/>
      <c r="AO16" s="169"/>
      <c r="AP16" s="169"/>
      <c r="AQ16" s="169"/>
      <c r="AR16" s="169"/>
      <c r="AS16" s="169"/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69"/>
      <c r="BG16" s="169"/>
      <c r="BH16" s="169"/>
      <c r="BI16" s="169"/>
      <c r="BJ16" s="169"/>
      <c r="BK16" s="169"/>
      <c r="BL16" s="169"/>
      <c r="BM16" s="169"/>
      <c r="BN16" s="169"/>
      <c r="BO16" s="169"/>
      <c r="BP16" s="169"/>
      <c r="BQ16" s="169"/>
      <c r="BR16" s="169"/>
      <c r="BS16" s="169"/>
      <c r="BT16" s="169"/>
      <c r="BU16" s="169"/>
      <c r="BV16" s="169"/>
      <c r="BW16" s="169"/>
      <c r="BX16" s="169"/>
      <c r="BY16" s="169"/>
      <c r="BZ16" s="169"/>
      <c r="CA16" s="169"/>
      <c r="CB16" s="169"/>
      <c r="CC16" s="169"/>
      <c r="CD16" s="169"/>
      <c r="CE16" s="169"/>
      <c r="CF16" s="169"/>
      <c r="CG16" s="169"/>
      <c r="CH16" s="169"/>
      <c r="CI16" s="169"/>
      <c r="CJ16" s="169"/>
      <c r="CK16" s="169"/>
      <c r="CL16" s="169"/>
      <c r="CM16" s="169"/>
      <c r="CN16" s="169"/>
      <c r="CO16" s="169"/>
      <c r="CP16" s="169"/>
      <c r="CQ16" s="169"/>
      <c r="CR16" s="169"/>
      <c r="CS16" s="169"/>
      <c r="CT16" s="169"/>
      <c r="CU16" s="169"/>
      <c r="CV16" s="169"/>
      <c r="CW16" s="169"/>
      <c r="CX16" s="169"/>
      <c r="CY16" s="169"/>
      <c r="CZ16" s="169"/>
      <c r="DA16" s="169"/>
      <c r="DB16" s="169"/>
      <c r="DC16" s="169"/>
      <c r="DD16" s="169"/>
      <c r="DE16" s="169"/>
      <c r="DF16" s="169"/>
      <c r="DG16" s="169"/>
      <c r="DH16" s="169"/>
      <c r="DI16" s="169"/>
      <c r="DJ16" s="169"/>
      <c r="DK16" s="169"/>
      <c r="DL16" s="169"/>
      <c r="DM16" s="169"/>
      <c r="DN16" s="169"/>
      <c r="DO16" s="169"/>
      <c r="DP16" s="169"/>
      <c r="DQ16" s="169"/>
      <c r="DR16" s="169"/>
      <c r="DS16" s="169"/>
      <c r="DT16" s="169"/>
      <c r="DU16" s="169"/>
      <c r="DV16" s="169"/>
      <c r="DW16" s="169"/>
      <c r="DX16" s="169"/>
      <c r="DY16" s="169"/>
      <c r="DZ16" s="169"/>
      <c r="EA16" s="169"/>
      <c r="EB16" s="169"/>
      <c r="EC16" s="169"/>
      <c r="ED16" s="169"/>
      <c r="EE16" s="169"/>
      <c r="EF16" s="169"/>
      <c r="EG16" s="169"/>
      <c r="EH16" s="169"/>
      <c r="EI16" s="169"/>
      <c r="EJ16" s="169"/>
      <c r="EK16" s="169"/>
      <c r="EL16" s="169"/>
      <c r="EM16" s="169"/>
      <c r="EN16" s="169"/>
      <c r="EO16" s="169"/>
      <c r="EP16" s="169"/>
      <c r="EQ16" s="169"/>
      <c r="ER16" s="169"/>
      <c r="ES16" s="169"/>
      <c r="ET16" s="169"/>
      <c r="EU16" s="169"/>
      <c r="EV16" s="169"/>
      <c r="EW16" s="169"/>
      <c r="EX16" s="169"/>
      <c r="EY16" s="169"/>
      <c r="EZ16" s="169"/>
      <c r="FA16" s="169"/>
      <c r="FB16" s="169"/>
      <c r="FC16" s="169"/>
      <c r="FD16" s="169"/>
      <c r="FE16" s="169"/>
      <c r="FF16" s="169"/>
      <c r="FG16" s="169"/>
      <c r="FH16" s="169"/>
      <c r="FI16" s="169"/>
      <c r="FJ16" s="169"/>
      <c r="FK16" s="169"/>
      <c r="FL16" s="169"/>
      <c r="FM16" s="169"/>
      <c r="FN16" s="169"/>
      <c r="FO16" s="169"/>
      <c r="FP16" s="169"/>
      <c r="FQ16" s="169"/>
      <c r="FR16" s="169"/>
      <c r="FS16" s="169"/>
      <c r="FT16" s="169"/>
      <c r="FU16" s="169"/>
      <c r="FV16" s="169"/>
      <c r="FW16" s="169"/>
      <c r="FX16" s="169"/>
      <c r="FY16" s="169"/>
      <c r="FZ16" s="169"/>
      <c r="GA16" s="169"/>
      <c r="GB16" s="169"/>
      <c r="GC16" s="169"/>
      <c r="GD16" s="169"/>
      <c r="GE16" s="169"/>
      <c r="GF16" s="169"/>
      <c r="GG16" s="169"/>
      <c r="GH16" s="169"/>
      <c r="GI16" s="169"/>
      <c r="GJ16" s="169"/>
      <c r="GK16" s="169"/>
      <c r="GL16" s="169"/>
      <c r="GM16" s="169"/>
      <c r="GN16" s="169"/>
      <c r="GO16" s="169"/>
      <c r="GP16" s="169"/>
      <c r="GQ16" s="169"/>
      <c r="GR16" s="169"/>
      <c r="GS16" s="169"/>
      <c r="GT16" s="169"/>
      <c r="GU16" s="169"/>
      <c r="GV16" s="169"/>
      <c r="GW16" s="169"/>
      <c r="GX16" s="169"/>
      <c r="GY16" s="169"/>
      <c r="GZ16" s="169"/>
      <c r="HA16" s="169"/>
      <c r="HB16" s="169"/>
      <c r="HC16" s="169"/>
      <c r="HD16" s="169"/>
      <c r="HE16" s="169"/>
      <c r="HF16" s="169"/>
      <c r="HG16" s="169"/>
      <c r="HH16" s="169"/>
      <c r="HI16" s="169"/>
      <c r="HJ16" s="169"/>
      <c r="HK16" s="169"/>
      <c r="HL16" s="169"/>
      <c r="HM16" s="169"/>
      <c r="HN16" s="169"/>
      <c r="HO16" s="169"/>
      <c r="HP16" s="169"/>
      <c r="HQ16" s="169"/>
      <c r="HR16" s="169"/>
      <c r="HS16" s="169"/>
      <c r="HT16" s="169"/>
      <c r="HU16" s="169"/>
      <c r="HV16" s="169"/>
      <c r="HW16" s="169"/>
      <c r="HX16" s="169"/>
      <c r="HY16" s="169"/>
      <c r="HZ16" s="169"/>
      <c r="IA16" s="169"/>
      <c r="IB16" s="169"/>
      <c r="IC16" s="169"/>
      <c r="ID16" s="169"/>
      <c r="IE16" s="169"/>
      <c r="IF16" s="169"/>
      <c r="IG16" s="169"/>
      <c r="IH16" s="169"/>
      <c r="II16" s="169"/>
      <c r="IJ16" s="169"/>
      <c r="IK16" s="169"/>
      <c r="IL16" s="169"/>
      <c r="IM16" s="169"/>
      <c r="IN16" s="169"/>
      <c r="IO16" s="169"/>
      <c r="IP16" s="169"/>
      <c r="IQ16" s="169"/>
      <c r="IR16" s="169"/>
      <c r="IS16" s="169"/>
      <c r="IT16" s="169"/>
      <c r="IU16" s="169"/>
      <c r="IV16" s="169"/>
      <c r="IW16" s="169"/>
      <c r="IX16" s="169"/>
      <c r="IY16" s="169"/>
      <c r="IZ16" s="169"/>
      <c r="JA16" s="169"/>
      <c r="JB16" s="169"/>
      <c r="JC16" s="169"/>
      <c r="JD16" s="169"/>
      <c r="JE16" s="169"/>
      <c r="JF16" s="169"/>
      <c r="JG16" s="169"/>
      <c r="JH16" s="169"/>
      <c r="JI16" s="169"/>
      <c r="JJ16" s="169"/>
      <c r="JK16" s="169"/>
      <c r="JL16" s="169"/>
      <c r="JM16" s="169"/>
      <c r="JN16" s="169"/>
      <c r="JO16" s="169"/>
      <c r="JP16" s="169"/>
      <c r="JQ16" s="169"/>
      <c r="JR16" s="169"/>
      <c r="JS16" s="169"/>
      <c r="JT16" s="169"/>
      <c r="JU16" s="169"/>
      <c r="JV16" s="169"/>
      <c r="JW16" s="169"/>
      <c r="JX16" s="169"/>
      <c r="JY16" s="169"/>
      <c r="JZ16" s="169"/>
      <c r="KA16" s="169"/>
      <c r="KB16" s="169"/>
      <c r="KC16" s="169"/>
      <c r="KD16" s="169"/>
      <c r="KE16" s="169"/>
      <c r="KF16" s="169"/>
      <c r="KG16" s="169"/>
      <c r="KH16" s="169"/>
      <c r="KI16" s="169"/>
      <c r="KJ16" s="169"/>
      <c r="KK16" s="169"/>
      <c r="KL16" s="169"/>
      <c r="KM16" s="169"/>
      <c r="KN16" s="169"/>
      <c r="KO16" s="169"/>
      <c r="KP16" s="169"/>
      <c r="KQ16" s="169"/>
      <c r="KR16" s="169"/>
      <c r="KS16" s="169"/>
      <c r="KT16" s="169"/>
      <c r="KU16" s="169"/>
      <c r="KV16" s="169"/>
      <c r="KW16" s="169"/>
      <c r="KX16" s="169"/>
      <c r="KY16" s="169"/>
      <c r="KZ16" s="169"/>
      <c r="LA16" s="169"/>
      <c r="LB16" s="169"/>
      <c r="LC16" s="169"/>
      <c r="LD16" s="169"/>
      <c r="LE16" s="169"/>
      <c r="LF16" s="169"/>
      <c r="LG16" s="169"/>
      <c r="LH16" s="169"/>
      <c r="LI16" s="169"/>
      <c r="LJ16" s="169"/>
      <c r="LK16" s="169"/>
      <c r="LL16" s="169"/>
      <c r="LM16" s="169"/>
      <c r="LN16" s="169"/>
      <c r="LO16" s="169"/>
      <c r="LP16" s="169"/>
      <c r="LQ16" s="169"/>
    </row>
    <row r="17" spans="2:329" ht="20.100000000000001" customHeight="1" x14ac:dyDescent="0.25"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8"/>
      <c r="Y17" s="169"/>
      <c r="Z17" s="169"/>
      <c r="AA17" s="169"/>
      <c r="AB17" s="168"/>
      <c r="AC17" s="169"/>
      <c r="AD17" s="168"/>
      <c r="AE17" s="169"/>
      <c r="AF17" s="169"/>
      <c r="AG17" s="168"/>
      <c r="AH17" s="169"/>
      <c r="AI17" s="169"/>
      <c r="AJ17" s="169"/>
      <c r="AK17" s="169"/>
      <c r="AL17" s="169"/>
      <c r="AM17" s="169"/>
      <c r="AN17" s="169"/>
      <c r="AO17" s="169"/>
      <c r="AP17" s="169"/>
      <c r="AQ17" s="169"/>
      <c r="AR17" s="169"/>
      <c r="AS17" s="169"/>
      <c r="AT17" s="169"/>
      <c r="AU17" s="169"/>
      <c r="AV17" s="169"/>
      <c r="AW17" s="169"/>
      <c r="AX17" s="169"/>
      <c r="AY17" s="169"/>
      <c r="AZ17" s="169"/>
      <c r="BA17" s="169"/>
      <c r="BB17" s="169"/>
      <c r="BC17" s="169"/>
      <c r="BD17" s="169"/>
      <c r="BE17" s="169"/>
      <c r="BF17" s="169"/>
      <c r="BG17" s="169"/>
      <c r="BH17" s="169"/>
      <c r="BI17" s="169"/>
      <c r="BJ17" s="169"/>
      <c r="BK17" s="169"/>
      <c r="BL17" s="169"/>
      <c r="BM17" s="169"/>
      <c r="BN17" s="169"/>
      <c r="BO17" s="169"/>
      <c r="BP17" s="169"/>
      <c r="BQ17" s="169"/>
      <c r="BR17" s="169"/>
      <c r="BS17" s="169"/>
      <c r="BT17" s="169"/>
      <c r="BU17" s="169"/>
      <c r="BV17" s="169"/>
      <c r="BW17" s="169"/>
      <c r="BX17" s="169"/>
      <c r="BY17" s="169"/>
      <c r="BZ17" s="169"/>
      <c r="CA17" s="169"/>
      <c r="CB17" s="169"/>
      <c r="CC17" s="169"/>
      <c r="CD17" s="169"/>
      <c r="CE17" s="169"/>
      <c r="CF17" s="169"/>
      <c r="CG17" s="169"/>
      <c r="CH17" s="169"/>
      <c r="CI17" s="169"/>
      <c r="CJ17" s="169"/>
      <c r="CK17" s="169"/>
      <c r="CL17" s="169"/>
      <c r="CM17" s="169"/>
      <c r="CN17" s="169"/>
      <c r="CO17" s="169"/>
      <c r="CP17" s="169"/>
      <c r="CQ17" s="169"/>
      <c r="CR17" s="169"/>
      <c r="CS17" s="169"/>
      <c r="CT17" s="169"/>
      <c r="CU17" s="169"/>
      <c r="CV17" s="169"/>
      <c r="CW17" s="169"/>
      <c r="CX17" s="169"/>
      <c r="CY17" s="169"/>
      <c r="CZ17" s="169"/>
      <c r="DA17" s="169"/>
      <c r="DB17" s="169"/>
      <c r="DC17" s="169"/>
      <c r="DD17" s="169"/>
      <c r="DE17" s="169"/>
      <c r="DF17" s="169"/>
      <c r="DG17" s="169"/>
      <c r="DH17" s="169"/>
      <c r="DI17" s="169"/>
      <c r="DJ17" s="169"/>
      <c r="DK17" s="169"/>
      <c r="DL17" s="169"/>
      <c r="DM17" s="169"/>
      <c r="DN17" s="169"/>
      <c r="DO17" s="169"/>
      <c r="DP17" s="169"/>
      <c r="DQ17" s="169"/>
      <c r="DR17" s="169"/>
      <c r="DS17" s="169"/>
      <c r="DT17" s="169"/>
      <c r="DU17" s="169"/>
      <c r="DV17" s="169"/>
      <c r="DW17" s="169"/>
      <c r="DX17" s="169"/>
      <c r="DY17" s="169"/>
      <c r="DZ17" s="169"/>
      <c r="EA17" s="169"/>
      <c r="EB17" s="169"/>
      <c r="EC17" s="169"/>
      <c r="ED17" s="169"/>
      <c r="EE17" s="169"/>
      <c r="EF17" s="169"/>
      <c r="EG17" s="169"/>
      <c r="EH17" s="169"/>
      <c r="EI17" s="169"/>
      <c r="EJ17" s="169"/>
      <c r="EK17" s="169"/>
      <c r="EL17" s="169"/>
      <c r="EM17" s="169"/>
      <c r="EN17" s="169"/>
      <c r="EO17" s="169"/>
      <c r="EP17" s="169"/>
      <c r="EQ17" s="169"/>
      <c r="ER17" s="169"/>
      <c r="ES17" s="169"/>
      <c r="ET17" s="169"/>
      <c r="EU17" s="169"/>
      <c r="EV17" s="169"/>
      <c r="EW17" s="169"/>
      <c r="EX17" s="169"/>
      <c r="EY17" s="169"/>
      <c r="EZ17" s="169"/>
      <c r="FA17" s="169"/>
      <c r="FB17" s="169"/>
      <c r="FC17" s="169"/>
      <c r="FD17" s="169"/>
      <c r="FE17" s="169"/>
      <c r="FF17" s="169"/>
      <c r="FG17" s="169"/>
      <c r="FH17" s="169"/>
      <c r="FI17" s="169"/>
      <c r="FJ17" s="169"/>
      <c r="FK17" s="169"/>
      <c r="FL17" s="169"/>
      <c r="FM17" s="169"/>
      <c r="FN17" s="169"/>
      <c r="FO17" s="169"/>
      <c r="FP17" s="169"/>
      <c r="FQ17" s="169"/>
      <c r="FR17" s="169"/>
      <c r="FS17" s="169"/>
      <c r="FT17" s="169"/>
      <c r="FU17" s="169"/>
      <c r="FV17" s="169"/>
      <c r="FW17" s="169"/>
      <c r="FX17" s="169"/>
      <c r="FY17" s="169"/>
      <c r="FZ17" s="169"/>
      <c r="GA17" s="169"/>
      <c r="GB17" s="169"/>
      <c r="GC17" s="169"/>
      <c r="GD17" s="169"/>
      <c r="GE17" s="169"/>
      <c r="GF17" s="169"/>
      <c r="GG17" s="169"/>
      <c r="GH17" s="169"/>
      <c r="GI17" s="169"/>
      <c r="GJ17" s="169"/>
      <c r="GK17" s="169"/>
      <c r="GL17" s="169"/>
      <c r="GM17" s="169"/>
      <c r="GN17" s="169"/>
      <c r="GO17" s="169"/>
      <c r="GP17" s="169"/>
      <c r="GQ17" s="169"/>
      <c r="GR17" s="169"/>
      <c r="GS17" s="169"/>
      <c r="GT17" s="169"/>
      <c r="GU17" s="169"/>
      <c r="GV17" s="169"/>
      <c r="GW17" s="169"/>
      <c r="GX17" s="169"/>
      <c r="GY17" s="169"/>
      <c r="GZ17" s="169"/>
      <c r="HA17" s="169"/>
      <c r="HB17" s="169"/>
      <c r="HC17" s="169"/>
      <c r="HD17" s="169"/>
      <c r="HE17" s="169"/>
      <c r="HF17" s="169"/>
      <c r="HG17" s="169"/>
      <c r="HH17" s="169"/>
      <c r="HI17" s="169"/>
      <c r="HJ17" s="169"/>
      <c r="HK17" s="169"/>
      <c r="HL17" s="169"/>
      <c r="HM17" s="169"/>
      <c r="HN17" s="169"/>
      <c r="HO17" s="169"/>
      <c r="HP17" s="169"/>
      <c r="HQ17" s="169"/>
      <c r="HR17" s="169"/>
      <c r="HS17" s="169"/>
      <c r="HT17" s="169"/>
      <c r="HU17" s="169"/>
      <c r="HV17" s="169"/>
      <c r="HW17" s="169"/>
      <c r="HX17" s="169"/>
      <c r="HY17" s="169"/>
      <c r="HZ17" s="169"/>
      <c r="IA17" s="169"/>
      <c r="IB17" s="169"/>
      <c r="IC17" s="169"/>
      <c r="ID17" s="169"/>
      <c r="IE17" s="169"/>
      <c r="IF17" s="169"/>
      <c r="IG17" s="169"/>
      <c r="IH17" s="169"/>
      <c r="II17" s="169"/>
      <c r="IJ17" s="169"/>
      <c r="IK17" s="169"/>
      <c r="IL17" s="169"/>
      <c r="IM17" s="169"/>
      <c r="IN17" s="169"/>
      <c r="IO17" s="169"/>
      <c r="IP17" s="169"/>
      <c r="IQ17" s="169"/>
      <c r="IR17" s="169"/>
      <c r="IS17" s="169"/>
      <c r="IT17" s="169"/>
      <c r="IU17" s="169"/>
      <c r="IV17" s="169"/>
      <c r="IW17" s="169"/>
      <c r="IX17" s="169"/>
      <c r="IY17" s="169"/>
      <c r="IZ17" s="169"/>
      <c r="JA17" s="169"/>
      <c r="JB17" s="169"/>
      <c r="JC17" s="169"/>
      <c r="JD17" s="169"/>
      <c r="JE17" s="169"/>
      <c r="JF17" s="169"/>
      <c r="JG17" s="169"/>
      <c r="JH17" s="169"/>
      <c r="JI17" s="169"/>
      <c r="JJ17" s="169"/>
      <c r="JK17" s="169"/>
      <c r="JL17" s="169"/>
      <c r="JM17" s="169"/>
      <c r="JN17" s="169"/>
      <c r="JO17" s="169"/>
      <c r="JP17" s="169"/>
      <c r="JQ17" s="169"/>
      <c r="JR17" s="169"/>
      <c r="JS17" s="169"/>
      <c r="JT17" s="169"/>
      <c r="JU17" s="169"/>
      <c r="JV17" s="169"/>
      <c r="JW17" s="169"/>
      <c r="JX17" s="169"/>
      <c r="JY17" s="169"/>
      <c r="JZ17" s="169"/>
      <c r="KA17" s="169"/>
      <c r="KB17" s="169"/>
      <c r="KC17" s="169"/>
      <c r="KD17" s="169"/>
      <c r="KE17" s="169"/>
      <c r="KF17" s="169"/>
      <c r="KG17" s="169"/>
      <c r="KH17" s="169"/>
      <c r="KI17" s="169"/>
      <c r="KJ17" s="169"/>
      <c r="KK17" s="169"/>
      <c r="KL17" s="169"/>
      <c r="KM17" s="169"/>
      <c r="KN17" s="169"/>
      <c r="KO17" s="169"/>
      <c r="KP17" s="169"/>
      <c r="KQ17" s="169"/>
      <c r="KR17" s="169"/>
      <c r="KS17" s="169"/>
      <c r="KT17" s="169"/>
      <c r="KU17" s="169"/>
      <c r="KV17" s="169"/>
      <c r="KW17" s="169"/>
      <c r="KX17" s="169"/>
      <c r="KY17" s="169"/>
      <c r="KZ17" s="169"/>
      <c r="LA17" s="169"/>
      <c r="LB17" s="169"/>
      <c r="LC17" s="169"/>
      <c r="LD17" s="169"/>
      <c r="LE17" s="169"/>
      <c r="LF17" s="169"/>
      <c r="LG17" s="169"/>
      <c r="LH17" s="169"/>
      <c r="LI17" s="169"/>
      <c r="LJ17" s="169"/>
      <c r="LK17" s="169"/>
      <c r="LL17" s="169"/>
      <c r="LM17" s="169"/>
      <c r="LN17" s="169"/>
      <c r="LO17" s="169"/>
      <c r="LP17" s="169"/>
      <c r="LQ17" s="169"/>
    </row>
    <row r="18" spans="2:329" ht="20.100000000000001" customHeight="1" x14ac:dyDescent="0.25">
      <c r="B18" s="169"/>
      <c r="C18" s="169"/>
      <c r="D18" s="169"/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8"/>
      <c r="Y18" s="168"/>
      <c r="Z18" s="168"/>
      <c r="AA18" s="169"/>
      <c r="AB18" s="169"/>
      <c r="AC18" s="168"/>
      <c r="AD18" s="168"/>
      <c r="AE18" s="168"/>
      <c r="AF18" s="169"/>
      <c r="AG18" s="168"/>
      <c r="AH18" s="169"/>
      <c r="AI18" s="169"/>
      <c r="AJ18" s="169"/>
      <c r="AK18" s="169"/>
      <c r="AL18" s="169"/>
      <c r="AM18" s="169"/>
      <c r="AN18" s="169"/>
      <c r="AO18" s="169"/>
      <c r="AP18" s="169"/>
      <c r="AQ18" s="169"/>
      <c r="AR18" s="169"/>
      <c r="AS18" s="169"/>
      <c r="AT18" s="169"/>
      <c r="AU18" s="169"/>
      <c r="AV18" s="169"/>
      <c r="AW18" s="169"/>
      <c r="AX18" s="94"/>
      <c r="AY18" s="169"/>
      <c r="AZ18" s="169"/>
      <c r="BA18" s="169"/>
      <c r="BB18" s="169"/>
      <c r="BC18" s="169"/>
      <c r="BD18" s="169"/>
      <c r="BE18" s="169"/>
      <c r="BF18" s="169"/>
      <c r="BG18" s="169"/>
      <c r="BH18" s="169"/>
      <c r="BI18" s="169"/>
      <c r="BJ18" s="169"/>
      <c r="BK18" s="169"/>
      <c r="BL18" s="169"/>
      <c r="BM18" s="169"/>
      <c r="BN18" s="169"/>
      <c r="BO18" s="169"/>
      <c r="BP18" s="169"/>
      <c r="BQ18" s="169"/>
      <c r="BR18" s="169"/>
      <c r="BS18" s="169"/>
      <c r="BT18" s="169"/>
      <c r="BU18" s="169"/>
      <c r="BV18" s="169"/>
      <c r="BW18" s="169"/>
      <c r="BX18" s="169"/>
      <c r="BY18" s="169"/>
      <c r="BZ18" s="169"/>
      <c r="CA18" s="169"/>
      <c r="CB18" s="169"/>
      <c r="CC18" s="169"/>
      <c r="CD18" s="169"/>
      <c r="CE18" s="169"/>
      <c r="CF18" s="169"/>
      <c r="CG18" s="169"/>
      <c r="CH18" s="169"/>
      <c r="CI18" s="169"/>
      <c r="CJ18" s="169"/>
      <c r="CK18" s="169"/>
      <c r="CL18" s="169"/>
      <c r="CM18" s="169"/>
      <c r="CN18" s="169"/>
      <c r="CO18" s="169"/>
      <c r="CP18" s="169"/>
      <c r="CQ18" s="169"/>
      <c r="CR18" s="169"/>
      <c r="CS18" s="169"/>
      <c r="CT18" s="169"/>
      <c r="CU18" s="169"/>
      <c r="CV18" s="169"/>
      <c r="CW18" s="169"/>
      <c r="CX18" s="169"/>
      <c r="CY18" s="169"/>
      <c r="CZ18" s="169"/>
      <c r="DA18" s="169"/>
      <c r="DB18" s="169"/>
      <c r="DC18" s="169"/>
      <c r="DD18" s="169"/>
      <c r="DE18" s="169"/>
      <c r="DF18" s="169"/>
      <c r="DG18" s="169"/>
      <c r="DH18" s="169"/>
      <c r="DI18" s="169"/>
      <c r="DJ18" s="169"/>
      <c r="DK18" s="169"/>
      <c r="DL18" s="169"/>
      <c r="DM18" s="169"/>
      <c r="DN18" s="169"/>
      <c r="DO18" s="169"/>
      <c r="DP18" s="169"/>
      <c r="DQ18" s="169"/>
      <c r="DR18" s="169"/>
      <c r="DS18" s="169"/>
      <c r="DT18" s="169"/>
      <c r="DU18" s="169"/>
      <c r="DV18" s="169"/>
      <c r="DW18" s="169"/>
      <c r="DX18" s="169"/>
      <c r="DY18" s="169"/>
      <c r="DZ18" s="169"/>
      <c r="EA18" s="169"/>
      <c r="EB18" s="169"/>
      <c r="EC18" s="169"/>
      <c r="ED18" s="169"/>
      <c r="EE18" s="169"/>
      <c r="EF18" s="169"/>
      <c r="EG18" s="169"/>
      <c r="EH18" s="169"/>
      <c r="EI18" s="169"/>
      <c r="EJ18" s="169"/>
      <c r="EK18" s="169"/>
      <c r="EL18" s="169"/>
      <c r="EM18" s="169"/>
      <c r="EN18" s="169"/>
      <c r="EO18" s="169"/>
      <c r="EP18" s="169"/>
      <c r="EQ18" s="169"/>
      <c r="ER18" s="169"/>
      <c r="ES18" s="169"/>
      <c r="ET18" s="169"/>
      <c r="EU18" s="169"/>
      <c r="EV18" s="169"/>
      <c r="EW18" s="169"/>
      <c r="EX18" s="169"/>
      <c r="EY18" s="169"/>
      <c r="EZ18" s="169"/>
      <c r="FA18" s="169"/>
      <c r="FB18" s="169"/>
      <c r="FC18" s="169"/>
      <c r="FD18" s="169"/>
      <c r="FE18" s="169"/>
      <c r="FF18" s="169"/>
      <c r="FG18" s="169"/>
      <c r="FH18" s="169"/>
      <c r="FI18" s="169"/>
      <c r="FJ18" s="169"/>
      <c r="FK18" s="169"/>
      <c r="FL18" s="169"/>
      <c r="FM18" s="169"/>
      <c r="FN18" s="169"/>
      <c r="FO18" s="169"/>
      <c r="FP18" s="169"/>
      <c r="FQ18" s="169"/>
      <c r="FR18" s="169"/>
      <c r="FS18" s="169"/>
      <c r="FT18" s="169"/>
      <c r="FU18" s="169"/>
      <c r="FV18" s="169"/>
      <c r="FW18" s="169"/>
      <c r="FX18" s="169"/>
      <c r="FY18" s="169"/>
      <c r="FZ18" s="169"/>
      <c r="GA18" s="169"/>
      <c r="GB18" s="169"/>
      <c r="GC18" s="169"/>
      <c r="GD18" s="169"/>
      <c r="GE18" s="169"/>
      <c r="GF18" s="169"/>
      <c r="GG18" s="169"/>
      <c r="GH18" s="169"/>
      <c r="GI18" s="169"/>
      <c r="GJ18" s="169"/>
      <c r="GK18" s="169"/>
      <c r="GL18" s="169"/>
      <c r="GM18" s="169"/>
      <c r="GN18" s="169"/>
      <c r="GO18" s="169"/>
      <c r="GP18" s="169"/>
      <c r="GQ18" s="169"/>
      <c r="GR18" s="169"/>
      <c r="GS18" s="169"/>
      <c r="GT18" s="169"/>
      <c r="GU18" s="169"/>
      <c r="GV18" s="169"/>
      <c r="GW18" s="169"/>
      <c r="GX18" s="169"/>
      <c r="GY18" s="169"/>
      <c r="GZ18" s="169"/>
      <c r="HA18" s="169"/>
      <c r="HB18" s="169"/>
      <c r="HC18" s="169"/>
      <c r="HD18" s="169"/>
      <c r="HE18" s="169"/>
      <c r="HF18" s="169"/>
      <c r="HG18" s="169"/>
      <c r="HH18" s="169"/>
      <c r="HI18" s="169"/>
      <c r="HJ18" s="169"/>
      <c r="HK18" s="169"/>
      <c r="HL18" s="169"/>
      <c r="HM18" s="169"/>
      <c r="HN18" s="169"/>
      <c r="HO18" s="169"/>
      <c r="HP18" s="169"/>
      <c r="HQ18" s="169"/>
      <c r="HR18" s="169"/>
      <c r="HS18" s="169"/>
      <c r="HT18" s="169"/>
      <c r="HU18" s="169"/>
      <c r="HV18" s="169"/>
      <c r="HW18" s="169"/>
      <c r="HX18" s="169"/>
      <c r="HY18" s="169"/>
      <c r="HZ18" s="169"/>
      <c r="IA18" s="169"/>
      <c r="IB18" s="169"/>
      <c r="IC18" s="169"/>
      <c r="ID18" s="169"/>
      <c r="IE18" s="169"/>
      <c r="IF18" s="169"/>
      <c r="IG18" s="169"/>
      <c r="IH18" s="169"/>
      <c r="II18" s="169"/>
      <c r="IJ18" s="169"/>
      <c r="IK18" s="169"/>
      <c r="IL18" s="169"/>
      <c r="IM18" s="169"/>
      <c r="IN18" s="169"/>
      <c r="IO18" s="169"/>
      <c r="IP18" s="169"/>
      <c r="IQ18" s="169"/>
      <c r="IR18" s="169"/>
      <c r="IS18" s="169"/>
      <c r="IT18" s="169"/>
      <c r="IU18" s="169"/>
      <c r="IV18" s="169"/>
      <c r="IW18" s="169"/>
      <c r="IX18" s="169"/>
      <c r="IY18" s="169"/>
      <c r="IZ18" s="169"/>
      <c r="JA18" s="169"/>
      <c r="JB18" s="169"/>
      <c r="JC18" s="169"/>
      <c r="JD18" s="169"/>
      <c r="JE18" s="169"/>
      <c r="JF18" s="169"/>
      <c r="JG18" s="169"/>
      <c r="JH18" s="169"/>
      <c r="JI18" s="169"/>
      <c r="JJ18" s="169"/>
      <c r="JK18" s="169"/>
      <c r="JL18" s="169"/>
      <c r="JM18" s="169"/>
      <c r="JN18" s="169"/>
      <c r="JO18" s="169"/>
      <c r="JP18" s="169"/>
      <c r="JQ18" s="169"/>
      <c r="JR18" s="169"/>
      <c r="JS18" s="169"/>
      <c r="JT18" s="169"/>
      <c r="JU18" s="169"/>
      <c r="JV18" s="169"/>
      <c r="JW18" s="169"/>
      <c r="JX18" s="169"/>
      <c r="JY18" s="169"/>
      <c r="JZ18" s="169"/>
      <c r="KA18" s="169"/>
      <c r="KB18" s="169"/>
      <c r="KC18" s="169"/>
      <c r="KD18" s="169"/>
      <c r="KE18" s="169"/>
      <c r="KF18" s="169"/>
      <c r="KG18" s="169"/>
      <c r="KH18" s="169"/>
      <c r="KI18" s="169"/>
      <c r="KJ18" s="169"/>
      <c r="KK18" s="169"/>
      <c r="KL18" s="169"/>
      <c r="KM18" s="169"/>
      <c r="KN18" s="169"/>
      <c r="KO18" s="169"/>
      <c r="KP18" s="169"/>
      <c r="KQ18" s="169"/>
      <c r="KR18" s="169"/>
      <c r="KS18" s="169"/>
      <c r="KT18" s="169"/>
      <c r="KU18" s="169"/>
      <c r="KV18" s="169"/>
      <c r="KW18" s="169"/>
      <c r="KX18" s="169"/>
      <c r="KY18" s="169"/>
      <c r="KZ18" s="169"/>
      <c r="LA18" s="169"/>
      <c r="LB18" s="169"/>
      <c r="LC18" s="169"/>
      <c r="LD18" s="169"/>
      <c r="LE18" s="169"/>
      <c r="LF18" s="169"/>
      <c r="LG18" s="169"/>
      <c r="LH18" s="169"/>
      <c r="LI18" s="169"/>
      <c r="LJ18" s="169"/>
      <c r="LK18" s="169"/>
      <c r="LL18" s="169"/>
      <c r="LM18" s="169"/>
      <c r="LN18" s="169"/>
      <c r="LO18" s="169"/>
      <c r="LP18" s="169"/>
      <c r="LQ18" s="169"/>
    </row>
    <row r="19" spans="2:329" ht="20.100000000000001" customHeight="1" x14ac:dyDescent="0.25">
      <c r="B19" s="169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69"/>
      <c r="AX19" s="169"/>
      <c r="AY19" s="169"/>
      <c r="AZ19" s="169"/>
      <c r="BA19" s="169"/>
      <c r="BB19" s="169"/>
      <c r="BC19" s="169"/>
      <c r="BD19" s="169"/>
      <c r="BE19" s="169"/>
      <c r="BF19" s="169"/>
      <c r="BG19" s="169"/>
      <c r="BH19" s="169"/>
      <c r="BI19" s="169"/>
      <c r="BJ19" s="169"/>
      <c r="BK19" s="169"/>
      <c r="BL19" s="169"/>
      <c r="BM19" s="169"/>
      <c r="BN19" s="169"/>
      <c r="BO19" s="169"/>
      <c r="BP19" s="169"/>
      <c r="BQ19" s="169"/>
      <c r="BR19" s="169"/>
      <c r="BS19" s="169"/>
      <c r="BT19" s="169"/>
      <c r="BU19" s="169"/>
      <c r="BV19" s="169"/>
      <c r="BW19" s="169"/>
      <c r="BX19" s="169"/>
      <c r="BY19" s="169"/>
      <c r="BZ19" s="169"/>
      <c r="CA19" s="169"/>
      <c r="CB19" s="169"/>
      <c r="CC19" s="169"/>
      <c r="CD19" s="169"/>
      <c r="CE19" s="169"/>
      <c r="CF19" s="169"/>
      <c r="CG19" s="169"/>
      <c r="CH19" s="169"/>
      <c r="CI19" s="169"/>
      <c r="CJ19" s="169"/>
      <c r="CK19" s="169"/>
      <c r="CL19" s="169"/>
      <c r="CM19" s="169"/>
      <c r="CN19" s="169"/>
      <c r="CO19" s="169"/>
      <c r="CP19" s="169"/>
      <c r="CQ19" s="169"/>
      <c r="CR19" s="169"/>
      <c r="CS19" s="169"/>
      <c r="CT19" s="169"/>
      <c r="CU19" s="169"/>
      <c r="CV19" s="169"/>
      <c r="CW19" s="169"/>
      <c r="CX19" s="169"/>
      <c r="CY19" s="169"/>
      <c r="CZ19" s="169"/>
      <c r="DA19" s="169"/>
      <c r="DB19" s="169"/>
      <c r="DC19" s="169"/>
      <c r="DD19" s="169"/>
      <c r="DE19" s="169"/>
      <c r="DF19" s="169"/>
      <c r="DG19" s="169"/>
      <c r="DH19" s="169"/>
      <c r="DI19" s="169"/>
      <c r="DJ19" s="169"/>
      <c r="DK19" s="169"/>
      <c r="DL19" s="169"/>
      <c r="DM19" s="169"/>
      <c r="DN19" s="169"/>
      <c r="DO19" s="169"/>
      <c r="DP19" s="169"/>
      <c r="DQ19" s="169"/>
      <c r="DR19" s="169"/>
      <c r="DS19" s="169"/>
      <c r="DT19" s="169"/>
      <c r="DU19" s="169"/>
      <c r="DV19" s="169"/>
      <c r="DW19" s="169"/>
      <c r="DX19" s="169"/>
      <c r="DY19" s="169"/>
      <c r="DZ19" s="169"/>
      <c r="EA19" s="169"/>
      <c r="EB19" s="169"/>
      <c r="EC19" s="169"/>
      <c r="ED19" s="169"/>
      <c r="EE19" s="169"/>
      <c r="EF19" s="169"/>
      <c r="EG19" s="169"/>
      <c r="EH19" s="169"/>
      <c r="EI19" s="169"/>
      <c r="EJ19" s="169"/>
      <c r="EK19" s="169"/>
      <c r="EL19" s="169"/>
      <c r="EM19" s="168"/>
      <c r="EN19" s="169"/>
      <c r="EO19" s="169"/>
      <c r="EP19" s="169"/>
      <c r="EQ19" s="169"/>
      <c r="ER19" s="169"/>
      <c r="ES19" s="169"/>
      <c r="ET19" s="169"/>
      <c r="EU19" s="169"/>
      <c r="EV19" s="169"/>
      <c r="EW19" s="169"/>
      <c r="EX19" s="169"/>
      <c r="EY19" s="169"/>
      <c r="EZ19" s="169"/>
      <c r="FA19" s="169"/>
      <c r="FB19" s="169"/>
      <c r="FC19" s="169"/>
      <c r="FD19" s="169"/>
      <c r="FE19" s="169"/>
      <c r="FF19" s="169"/>
      <c r="FG19" s="169"/>
      <c r="FH19" s="169"/>
      <c r="FI19" s="169"/>
      <c r="FJ19" s="169"/>
      <c r="FK19" s="169"/>
      <c r="FL19" s="169"/>
      <c r="FM19" s="169"/>
      <c r="FN19" s="169"/>
      <c r="FO19" s="169"/>
      <c r="FP19" s="169"/>
      <c r="FQ19" s="169"/>
      <c r="FR19" s="169"/>
      <c r="FS19" s="169"/>
      <c r="FT19" s="169"/>
      <c r="FU19" s="169"/>
      <c r="FV19" s="169"/>
      <c r="FW19" s="169"/>
      <c r="FX19" s="169"/>
      <c r="FY19" s="169"/>
      <c r="FZ19" s="169"/>
      <c r="GA19" s="169"/>
      <c r="GB19" s="169"/>
      <c r="GC19" s="169"/>
      <c r="GD19" s="169"/>
      <c r="GE19" s="169"/>
      <c r="GF19" s="169"/>
      <c r="GG19" s="169"/>
      <c r="GH19" s="169"/>
      <c r="GI19" s="169"/>
      <c r="GJ19" s="169"/>
      <c r="GK19" s="169"/>
      <c r="GL19" s="169"/>
      <c r="GM19" s="169"/>
      <c r="GN19" s="169"/>
      <c r="GO19" s="169"/>
      <c r="GP19" s="169"/>
      <c r="GQ19" s="169"/>
      <c r="GR19" s="169"/>
      <c r="GS19" s="169"/>
      <c r="GT19" s="169"/>
      <c r="GU19" s="169"/>
      <c r="GV19" s="169"/>
      <c r="GW19" s="169"/>
      <c r="GX19" s="169"/>
      <c r="GY19" s="169"/>
      <c r="GZ19" s="169"/>
      <c r="HA19" s="169"/>
      <c r="HB19" s="169"/>
      <c r="HC19" s="169"/>
      <c r="HD19" s="169"/>
      <c r="HE19" s="169"/>
      <c r="HF19" s="169"/>
      <c r="HG19" s="169"/>
      <c r="HH19" s="169"/>
      <c r="HI19" s="169"/>
      <c r="HJ19" s="169"/>
      <c r="HK19" s="169"/>
      <c r="HL19" s="169"/>
      <c r="HM19" s="169"/>
      <c r="HN19" s="169"/>
      <c r="HO19" s="169"/>
      <c r="HP19" s="169"/>
      <c r="HQ19" s="169"/>
      <c r="HR19" s="169"/>
      <c r="HS19" s="169"/>
      <c r="HT19" s="169"/>
      <c r="HU19" s="169"/>
      <c r="HV19" s="169"/>
      <c r="HW19" s="169"/>
      <c r="HX19" s="169"/>
      <c r="HY19" s="169"/>
      <c r="HZ19" s="169"/>
      <c r="IA19" s="169"/>
      <c r="IB19" s="169"/>
      <c r="IC19" s="169"/>
      <c r="ID19" s="169"/>
      <c r="IE19" s="169"/>
      <c r="IF19" s="169"/>
      <c r="IG19" s="169"/>
      <c r="IH19" s="169"/>
      <c r="II19" s="169"/>
      <c r="IJ19" s="169"/>
      <c r="IK19" s="169"/>
      <c r="IL19" s="169"/>
      <c r="IM19" s="169"/>
      <c r="IN19" s="169"/>
      <c r="IO19" s="169"/>
      <c r="IP19" s="169"/>
      <c r="IQ19" s="169"/>
      <c r="IR19" s="169"/>
      <c r="IS19" s="169"/>
      <c r="IT19" s="169"/>
      <c r="IU19" s="169"/>
      <c r="IV19" s="169"/>
      <c r="IW19" s="169"/>
      <c r="IX19" s="169"/>
      <c r="IY19" s="169"/>
      <c r="IZ19" s="169"/>
      <c r="JA19" s="169"/>
      <c r="JB19" s="169"/>
      <c r="JC19" s="169"/>
      <c r="JD19" s="169"/>
      <c r="JE19" s="169"/>
      <c r="JF19" s="169"/>
      <c r="JG19" s="169"/>
      <c r="JH19" s="169"/>
      <c r="JI19" s="169"/>
      <c r="JJ19" s="169"/>
      <c r="JK19" s="169"/>
      <c r="JL19" s="169"/>
      <c r="JM19" s="169"/>
      <c r="JN19" s="169"/>
      <c r="JO19" s="169"/>
      <c r="JP19" s="169"/>
      <c r="JQ19" s="169"/>
      <c r="JR19" s="169"/>
      <c r="JS19" s="169"/>
      <c r="JT19" s="169"/>
      <c r="JU19" s="169"/>
      <c r="JV19" s="169"/>
      <c r="JW19" s="169"/>
      <c r="JX19" s="169"/>
      <c r="JY19" s="169"/>
      <c r="JZ19" s="169"/>
      <c r="KA19" s="169"/>
      <c r="KB19" s="169"/>
      <c r="KC19" s="169"/>
      <c r="KD19" s="169"/>
      <c r="KE19" s="169"/>
      <c r="KF19" s="169"/>
      <c r="KG19" s="169"/>
      <c r="KH19" s="169"/>
      <c r="KI19" s="169"/>
      <c r="KJ19" s="169"/>
      <c r="KK19" s="169"/>
      <c r="KL19" s="169"/>
      <c r="KM19" s="169"/>
      <c r="KN19" s="169"/>
      <c r="KO19" s="169"/>
      <c r="KP19" s="169"/>
      <c r="KQ19" s="169"/>
      <c r="KR19" s="169"/>
      <c r="KS19" s="169"/>
      <c r="KT19" s="169"/>
      <c r="KU19" s="169"/>
      <c r="KV19" s="169"/>
      <c r="KW19" s="169"/>
      <c r="KX19" s="169"/>
      <c r="KY19" s="169"/>
      <c r="KZ19" s="169"/>
      <c r="LA19" s="169"/>
      <c r="LB19" s="169"/>
      <c r="LC19" s="169"/>
      <c r="LD19" s="169"/>
      <c r="LE19" s="169"/>
      <c r="LF19" s="169"/>
      <c r="LG19" s="169"/>
      <c r="LH19" s="169"/>
      <c r="LI19" s="169"/>
      <c r="LJ19" s="169"/>
      <c r="LK19" s="169"/>
      <c r="LL19" s="169"/>
      <c r="LM19" s="169"/>
      <c r="LN19" s="169"/>
      <c r="LO19" s="169"/>
      <c r="LP19" s="169"/>
      <c r="LQ19" s="169"/>
    </row>
    <row r="20" spans="2:329" ht="20.100000000000001" customHeight="1" x14ac:dyDescent="0.25">
      <c r="B20" s="169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169"/>
      <c r="AP20" s="169"/>
      <c r="AQ20" s="169"/>
      <c r="AR20" s="169"/>
      <c r="AS20" s="169"/>
      <c r="AT20" s="169"/>
      <c r="AU20" s="169"/>
      <c r="AV20" s="169"/>
      <c r="AW20" s="169"/>
      <c r="AX20" s="169"/>
      <c r="AY20" s="169"/>
      <c r="AZ20" s="169"/>
      <c r="BA20" s="169"/>
      <c r="BB20" s="169"/>
      <c r="BC20" s="169"/>
      <c r="BD20" s="169"/>
      <c r="BE20" s="169"/>
      <c r="BF20" s="169"/>
      <c r="BG20" s="169"/>
      <c r="BH20" s="169"/>
      <c r="BI20" s="169"/>
      <c r="BJ20" s="169"/>
      <c r="BK20" s="169"/>
      <c r="BL20" s="169"/>
      <c r="BM20" s="169"/>
      <c r="BN20" s="169"/>
      <c r="BO20" s="169"/>
      <c r="BP20" s="169"/>
      <c r="BQ20" s="169"/>
      <c r="BR20" s="169"/>
      <c r="BS20" s="169"/>
      <c r="BT20" s="169"/>
      <c r="BU20" s="169"/>
      <c r="BV20" s="169"/>
      <c r="BW20" s="169"/>
      <c r="BX20" s="169"/>
      <c r="BY20" s="169"/>
      <c r="BZ20" s="169"/>
      <c r="CA20" s="169"/>
      <c r="CB20" s="169"/>
      <c r="CC20" s="169"/>
      <c r="CD20" s="169"/>
      <c r="CE20" s="169"/>
      <c r="CF20" s="169"/>
      <c r="CG20" s="169"/>
      <c r="CH20" s="169"/>
      <c r="CI20" s="169"/>
      <c r="CJ20" s="169"/>
      <c r="CK20" s="169"/>
      <c r="CL20" s="169"/>
      <c r="CM20" s="169"/>
      <c r="CN20" s="169"/>
      <c r="CO20" s="169"/>
      <c r="CP20" s="169"/>
      <c r="CQ20" s="169"/>
      <c r="CR20" s="169"/>
      <c r="CS20" s="169"/>
      <c r="CT20" s="169"/>
      <c r="CU20" s="169"/>
      <c r="CV20" s="169"/>
      <c r="CW20" s="169"/>
      <c r="CX20" s="169"/>
      <c r="CY20" s="169"/>
      <c r="CZ20" s="169"/>
      <c r="DA20" s="169"/>
      <c r="DB20" s="169"/>
      <c r="DC20" s="169"/>
      <c r="DD20" s="169"/>
      <c r="DE20" s="169"/>
      <c r="DF20" s="169"/>
      <c r="DG20" s="169"/>
      <c r="DH20" s="169"/>
      <c r="DI20" s="169"/>
      <c r="DJ20" s="169"/>
      <c r="DK20" s="169"/>
      <c r="DL20" s="169"/>
      <c r="DM20" s="169"/>
      <c r="DN20" s="169"/>
      <c r="DO20" s="169"/>
      <c r="DP20" s="169"/>
      <c r="DQ20" s="169"/>
      <c r="DR20" s="169"/>
      <c r="DS20" s="169"/>
      <c r="DT20" s="169"/>
      <c r="DU20" s="169"/>
      <c r="DV20" s="169"/>
      <c r="DW20" s="169"/>
      <c r="DX20" s="169"/>
      <c r="DY20" s="169"/>
      <c r="DZ20" s="169"/>
      <c r="EA20" s="169"/>
      <c r="EB20" s="169"/>
      <c r="EC20" s="169"/>
      <c r="ED20" s="169"/>
      <c r="EE20" s="169"/>
      <c r="EF20" s="169"/>
      <c r="EG20" s="169"/>
      <c r="EH20" s="169"/>
      <c r="EI20" s="169"/>
      <c r="EJ20" s="169"/>
      <c r="EK20" s="169"/>
      <c r="EL20" s="169"/>
      <c r="EM20" s="169"/>
      <c r="EN20" s="169"/>
      <c r="EO20" s="169"/>
      <c r="EP20" s="169"/>
      <c r="EQ20" s="169"/>
      <c r="ER20" s="169"/>
      <c r="ES20" s="169"/>
      <c r="ET20" s="169"/>
      <c r="EU20" s="169"/>
      <c r="EV20" s="169"/>
      <c r="EW20" s="169"/>
      <c r="EX20" s="169"/>
      <c r="EY20" s="169"/>
      <c r="EZ20" s="169"/>
      <c r="FA20" s="169"/>
      <c r="FB20" s="169"/>
      <c r="FC20" s="169"/>
      <c r="FD20" s="169"/>
      <c r="FE20" s="169"/>
      <c r="FF20" s="169"/>
      <c r="FG20" s="169"/>
      <c r="FH20" s="169"/>
      <c r="FI20" s="169"/>
      <c r="FJ20" s="169"/>
      <c r="FK20" s="169"/>
      <c r="FL20" s="169"/>
      <c r="FM20" s="169"/>
      <c r="FN20" s="169"/>
      <c r="FO20" s="169"/>
      <c r="FP20" s="169"/>
      <c r="FQ20" s="169"/>
      <c r="FR20" s="169"/>
      <c r="FS20" s="169"/>
      <c r="FT20" s="169"/>
      <c r="FU20" s="169"/>
      <c r="FV20" s="169"/>
      <c r="FW20" s="169"/>
      <c r="FX20" s="169"/>
      <c r="FY20" s="169"/>
      <c r="FZ20" s="169"/>
      <c r="GA20" s="169"/>
      <c r="GB20" s="169"/>
      <c r="GC20" s="169"/>
      <c r="GD20" s="169"/>
      <c r="GE20" s="169"/>
      <c r="GF20" s="169"/>
      <c r="GG20" s="169"/>
      <c r="GH20" s="169"/>
      <c r="GI20" s="169"/>
      <c r="GJ20" s="169"/>
      <c r="GK20" s="169"/>
      <c r="GL20" s="169"/>
      <c r="GM20" s="169"/>
      <c r="GN20" s="169"/>
      <c r="GO20" s="169"/>
      <c r="GP20" s="169"/>
      <c r="GQ20" s="169"/>
      <c r="GR20" s="169"/>
      <c r="GS20" s="169"/>
      <c r="GT20" s="169"/>
      <c r="GU20" s="169"/>
      <c r="GV20" s="169"/>
      <c r="GW20" s="169"/>
      <c r="GX20" s="169"/>
      <c r="GY20" s="169"/>
      <c r="GZ20" s="169"/>
      <c r="HA20" s="169"/>
      <c r="HB20" s="169"/>
      <c r="HC20" s="169"/>
      <c r="HD20" s="169"/>
      <c r="HE20" s="169"/>
      <c r="HF20" s="169"/>
      <c r="HG20" s="169"/>
      <c r="HH20" s="169"/>
      <c r="HI20" s="169"/>
      <c r="HJ20" s="169"/>
      <c r="HK20" s="169"/>
      <c r="HL20" s="169"/>
      <c r="HM20" s="169"/>
      <c r="HN20" s="169"/>
      <c r="HO20" s="169"/>
      <c r="HP20" s="169"/>
      <c r="HQ20" s="169"/>
      <c r="HR20" s="169"/>
      <c r="HS20" s="169"/>
      <c r="HT20" s="169"/>
      <c r="HU20" s="169"/>
      <c r="HV20" s="169"/>
      <c r="HW20" s="169"/>
      <c r="HX20" s="169"/>
      <c r="HY20" s="169"/>
      <c r="HZ20" s="169"/>
      <c r="IA20" s="169"/>
      <c r="IB20" s="169"/>
      <c r="IC20" s="169"/>
      <c r="ID20" s="169"/>
      <c r="IE20" s="169"/>
      <c r="IF20" s="169"/>
      <c r="IG20" s="169"/>
      <c r="IH20" s="169"/>
      <c r="II20" s="169"/>
      <c r="IJ20" s="169"/>
      <c r="IK20" s="169"/>
      <c r="IL20" s="169"/>
      <c r="IM20" s="169"/>
      <c r="IN20" s="169"/>
      <c r="IO20" s="169"/>
      <c r="IP20" s="169"/>
      <c r="IQ20" s="169"/>
      <c r="IR20" s="169"/>
      <c r="IS20" s="169"/>
      <c r="IT20" s="169"/>
      <c r="IU20" s="169"/>
      <c r="IV20" s="169"/>
      <c r="IW20" s="169"/>
      <c r="IX20" s="169"/>
      <c r="IY20" s="169"/>
      <c r="IZ20" s="169"/>
      <c r="JA20" s="169"/>
      <c r="JB20" s="169"/>
      <c r="JC20" s="169"/>
      <c r="JD20" s="169"/>
      <c r="JE20" s="169"/>
      <c r="JF20" s="169"/>
      <c r="JG20" s="169"/>
      <c r="JH20" s="169"/>
      <c r="JI20" s="169"/>
      <c r="JJ20" s="169"/>
      <c r="JK20" s="169"/>
      <c r="JL20" s="169"/>
      <c r="JM20" s="169"/>
      <c r="JN20" s="169"/>
      <c r="JO20" s="169"/>
      <c r="JP20" s="169"/>
      <c r="JQ20" s="169"/>
      <c r="JR20" s="169"/>
      <c r="JS20" s="169"/>
      <c r="JT20" s="169"/>
      <c r="JU20" s="169"/>
      <c r="JV20" s="169"/>
      <c r="JW20" s="169"/>
      <c r="JX20" s="169"/>
      <c r="JY20" s="169"/>
      <c r="JZ20" s="169"/>
      <c r="KA20" s="169"/>
      <c r="KB20" s="169"/>
      <c r="KC20" s="169"/>
      <c r="KD20" s="169"/>
      <c r="KE20" s="169"/>
      <c r="KF20" s="169"/>
      <c r="KG20" s="169"/>
      <c r="KH20" s="168"/>
      <c r="KI20" s="168"/>
      <c r="KJ20" s="169"/>
      <c r="KK20" s="169"/>
      <c r="KL20" s="169"/>
      <c r="KM20" s="169"/>
      <c r="KN20" s="169"/>
      <c r="KO20" s="169"/>
      <c r="KP20" s="169"/>
      <c r="KQ20" s="169"/>
      <c r="KR20" s="169"/>
      <c r="KS20" s="169"/>
      <c r="KT20" s="169"/>
      <c r="KU20" s="169"/>
      <c r="KV20" s="169"/>
      <c r="KW20" s="169"/>
      <c r="KX20" s="169"/>
      <c r="KY20" s="169"/>
      <c r="KZ20" s="169"/>
      <c r="LA20" s="169"/>
      <c r="LB20" s="169"/>
      <c r="LC20" s="169"/>
      <c r="LD20" s="169"/>
      <c r="LE20" s="169"/>
      <c r="LF20" s="169"/>
      <c r="LG20" s="169"/>
      <c r="LH20" s="169"/>
      <c r="LI20" s="169"/>
      <c r="LJ20" s="169"/>
      <c r="LK20" s="169"/>
      <c r="LL20" s="169"/>
      <c r="LM20" s="169"/>
      <c r="LN20" s="169"/>
      <c r="LO20" s="169"/>
      <c r="LP20" s="169"/>
      <c r="LQ20" s="169"/>
    </row>
    <row r="21" spans="2:329" ht="20.100000000000001" customHeight="1" x14ac:dyDescent="0.25">
      <c r="B21" s="169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69"/>
      <c r="AM21" s="169"/>
      <c r="AN21" s="169"/>
      <c r="AO21" s="169"/>
      <c r="AP21" s="169"/>
      <c r="AQ21" s="169"/>
      <c r="AR21" s="169"/>
      <c r="AS21" s="169"/>
      <c r="AT21" s="169"/>
      <c r="AU21" s="169"/>
      <c r="AV21" s="169"/>
      <c r="AW21" s="169"/>
      <c r="AX21" s="169"/>
      <c r="AY21" s="169"/>
      <c r="AZ21" s="169"/>
      <c r="BA21" s="169"/>
      <c r="BB21" s="169"/>
      <c r="BC21" s="169"/>
      <c r="BD21" s="169"/>
      <c r="BE21" s="169"/>
      <c r="BF21" s="169"/>
      <c r="BG21" s="169"/>
      <c r="BH21" s="169"/>
      <c r="BI21" s="169"/>
      <c r="BJ21" s="169"/>
      <c r="BK21" s="169"/>
      <c r="BL21" s="169"/>
      <c r="BM21" s="169"/>
      <c r="BN21" s="169"/>
      <c r="BO21" s="169"/>
      <c r="BP21" s="169"/>
      <c r="BQ21" s="169"/>
      <c r="BR21" s="169"/>
      <c r="BS21" s="169"/>
      <c r="BT21" s="169"/>
      <c r="BU21" s="169"/>
      <c r="BV21" s="169"/>
      <c r="BW21" s="169"/>
      <c r="BX21" s="169"/>
      <c r="BY21" s="169"/>
      <c r="BZ21" s="169"/>
      <c r="CA21" s="169"/>
      <c r="CB21" s="169"/>
      <c r="CC21" s="169"/>
      <c r="CD21" s="169"/>
      <c r="CE21" s="169"/>
      <c r="CF21" s="169"/>
      <c r="CG21" s="169"/>
      <c r="CH21" s="169"/>
      <c r="CI21" s="169"/>
      <c r="CJ21" s="169"/>
      <c r="CK21" s="169"/>
      <c r="CL21" s="169"/>
      <c r="CM21" s="169"/>
      <c r="CN21" s="169"/>
      <c r="CO21" s="169"/>
      <c r="CP21" s="169"/>
      <c r="CQ21" s="169"/>
      <c r="CR21" s="169"/>
      <c r="CS21" s="169"/>
      <c r="CT21" s="169"/>
      <c r="CU21" s="169"/>
      <c r="CV21" s="169"/>
      <c r="CW21" s="169"/>
      <c r="CX21" s="169"/>
      <c r="CY21" s="169"/>
      <c r="CZ21" s="169"/>
      <c r="DA21" s="169"/>
      <c r="DB21" s="169"/>
      <c r="DC21" s="169"/>
      <c r="DD21" s="169"/>
      <c r="DE21" s="169"/>
      <c r="DF21" s="169"/>
      <c r="DG21" s="169"/>
      <c r="DH21" s="169"/>
      <c r="DI21" s="169"/>
      <c r="DJ21" s="169"/>
      <c r="DK21" s="169"/>
      <c r="DL21" s="169"/>
      <c r="DM21" s="169"/>
      <c r="DN21" s="169"/>
      <c r="DO21" s="169"/>
      <c r="DP21" s="169"/>
      <c r="DQ21" s="169"/>
      <c r="DR21" s="169"/>
      <c r="DS21" s="169"/>
      <c r="DT21" s="169"/>
      <c r="DU21" s="169"/>
      <c r="DV21" s="169"/>
      <c r="DW21" s="169"/>
      <c r="DX21" s="169"/>
      <c r="DY21" s="169"/>
      <c r="DZ21" s="169"/>
      <c r="EA21" s="169"/>
      <c r="EB21" s="169"/>
      <c r="EC21" s="169"/>
      <c r="ED21" s="169"/>
      <c r="EE21" s="169"/>
      <c r="EF21" s="169"/>
      <c r="EG21" s="169"/>
      <c r="EH21" s="169"/>
      <c r="EI21" s="169"/>
      <c r="EJ21" s="169"/>
      <c r="EK21" s="169"/>
      <c r="EL21" s="169"/>
      <c r="EM21" s="169"/>
      <c r="EN21" s="169"/>
      <c r="EO21" s="169"/>
      <c r="EP21" s="169"/>
      <c r="EQ21" s="169"/>
      <c r="ER21" s="169"/>
      <c r="ES21" s="169"/>
      <c r="ET21" s="169"/>
      <c r="EU21" s="169"/>
      <c r="EV21" s="169"/>
      <c r="EW21" s="169"/>
      <c r="EX21" s="169"/>
      <c r="EY21" s="169"/>
      <c r="EZ21" s="169"/>
      <c r="FA21" s="169"/>
      <c r="FB21" s="169"/>
      <c r="FC21" s="169"/>
      <c r="FD21" s="169"/>
      <c r="FE21" s="169"/>
      <c r="FF21" s="169"/>
      <c r="FG21" s="169"/>
      <c r="FH21" s="169"/>
      <c r="FI21" s="169"/>
      <c r="FJ21" s="169"/>
      <c r="FK21" s="169"/>
      <c r="FL21" s="169"/>
      <c r="FM21" s="169"/>
      <c r="FN21" s="169"/>
      <c r="FO21" s="169"/>
      <c r="FP21" s="169"/>
      <c r="FQ21" s="169"/>
      <c r="FR21" s="169"/>
      <c r="FS21" s="169"/>
      <c r="FT21" s="169"/>
      <c r="FU21" s="169"/>
      <c r="FV21" s="169"/>
      <c r="FW21" s="169"/>
      <c r="FX21" s="169"/>
      <c r="FY21" s="169"/>
      <c r="FZ21" s="169"/>
      <c r="GA21" s="169"/>
      <c r="GB21" s="169"/>
      <c r="GC21" s="169"/>
      <c r="GD21" s="169"/>
      <c r="GE21" s="169"/>
      <c r="GF21" s="169"/>
      <c r="GG21" s="169"/>
      <c r="GH21" s="169"/>
      <c r="GI21" s="169"/>
      <c r="GJ21" s="169"/>
      <c r="GK21" s="169"/>
      <c r="GL21" s="169"/>
      <c r="GM21" s="169"/>
      <c r="GN21" s="169"/>
      <c r="GO21" s="169"/>
      <c r="GP21" s="169"/>
      <c r="GQ21" s="169"/>
      <c r="GR21" s="169"/>
      <c r="GS21" s="169"/>
      <c r="GT21" s="169"/>
      <c r="GU21" s="169"/>
      <c r="GV21" s="169"/>
      <c r="GW21" s="169"/>
      <c r="GX21" s="169"/>
      <c r="GY21" s="169"/>
      <c r="GZ21" s="169"/>
      <c r="HA21" s="169"/>
      <c r="HB21" s="169"/>
      <c r="HC21" s="169"/>
      <c r="HD21" s="169"/>
      <c r="HE21" s="169"/>
      <c r="HF21" s="169"/>
      <c r="HG21" s="169"/>
      <c r="HH21" s="169"/>
      <c r="HI21" s="169"/>
      <c r="HJ21" s="169"/>
      <c r="HK21" s="169"/>
      <c r="HL21" s="169"/>
      <c r="HM21" s="169"/>
      <c r="HN21" s="169"/>
      <c r="HO21" s="169"/>
      <c r="HP21" s="169"/>
      <c r="HQ21" s="169"/>
      <c r="HR21" s="169"/>
      <c r="HS21" s="169"/>
      <c r="HT21" s="169"/>
      <c r="HU21" s="169"/>
      <c r="HV21" s="169"/>
      <c r="HW21" s="169"/>
      <c r="HX21" s="169"/>
      <c r="HY21" s="169"/>
      <c r="HZ21" s="169"/>
      <c r="IA21" s="169"/>
      <c r="IB21" s="169"/>
      <c r="IC21" s="169"/>
      <c r="ID21" s="169"/>
      <c r="IE21" s="169"/>
      <c r="IF21" s="169"/>
      <c r="IG21" s="169"/>
      <c r="IH21" s="169"/>
      <c r="II21" s="169"/>
      <c r="IJ21" s="169"/>
      <c r="IK21" s="169"/>
      <c r="IL21" s="169"/>
      <c r="IM21" s="169"/>
      <c r="IN21" s="169"/>
      <c r="IO21" s="169"/>
      <c r="IP21" s="169"/>
      <c r="IQ21" s="169"/>
      <c r="IR21" s="169"/>
      <c r="IS21" s="169"/>
      <c r="IT21" s="169"/>
      <c r="IU21" s="169"/>
      <c r="IV21" s="169"/>
      <c r="IW21" s="169"/>
      <c r="IX21" s="169"/>
      <c r="IY21" s="169"/>
      <c r="IZ21" s="169"/>
      <c r="JA21" s="169"/>
      <c r="JB21" s="169"/>
      <c r="JC21" s="169"/>
      <c r="JD21" s="169"/>
      <c r="JE21" s="169"/>
      <c r="JF21" s="169"/>
      <c r="JG21" s="169"/>
      <c r="JH21" s="169"/>
      <c r="JI21" s="169"/>
      <c r="JJ21" s="169"/>
      <c r="JK21" s="169"/>
      <c r="JL21" s="169"/>
      <c r="JM21" s="169"/>
      <c r="JN21" s="169"/>
      <c r="JO21" s="169"/>
      <c r="JP21" s="169"/>
      <c r="JQ21" s="169"/>
      <c r="JR21" s="169"/>
      <c r="JS21" s="169"/>
      <c r="JT21" s="169"/>
      <c r="JU21" s="169"/>
      <c r="JV21" s="169"/>
      <c r="JW21" s="169"/>
      <c r="JX21" s="169"/>
      <c r="JY21" s="169"/>
      <c r="JZ21" s="169"/>
      <c r="KA21" s="169"/>
      <c r="KB21" s="169"/>
      <c r="KC21" s="169"/>
      <c r="KD21" s="169"/>
      <c r="KE21" s="169"/>
      <c r="KF21" s="169"/>
      <c r="KG21" s="169"/>
      <c r="KH21" s="169"/>
      <c r="KI21" s="169"/>
      <c r="KJ21" s="169"/>
      <c r="KK21" s="169"/>
      <c r="KL21" s="169"/>
      <c r="KM21" s="169"/>
      <c r="KN21" s="169"/>
      <c r="KO21" s="169"/>
      <c r="KP21" s="169"/>
      <c r="KQ21" s="169"/>
      <c r="KR21" s="169"/>
      <c r="KS21" s="169"/>
      <c r="KT21" s="169"/>
      <c r="KU21" s="169"/>
      <c r="KV21" s="169"/>
      <c r="KW21" s="169"/>
      <c r="KX21" s="169"/>
      <c r="KY21" s="169"/>
      <c r="KZ21" s="169"/>
      <c r="LA21" s="169"/>
      <c r="LB21" s="169"/>
      <c r="LC21" s="169"/>
      <c r="LD21" s="169"/>
      <c r="LE21" s="169"/>
      <c r="LF21" s="169"/>
      <c r="LG21" s="169"/>
      <c r="LH21" s="169"/>
      <c r="LI21" s="169"/>
      <c r="LJ21" s="169"/>
      <c r="LK21" s="169"/>
      <c r="LL21" s="169"/>
      <c r="LM21" s="169"/>
      <c r="LN21" s="169"/>
      <c r="LO21" s="169"/>
      <c r="LP21" s="169"/>
      <c r="LQ21" s="169"/>
    </row>
    <row r="22" spans="2:329" ht="20.100000000000001" customHeight="1" x14ac:dyDescent="0.25">
      <c r="B22" s="169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69"/>
      <c r="AY22" s="169"/>
      <c r="AZ22" s="169"/>
      <c r="BA22" s="169"/>
      <c r="BB22" s="169"/>
      <c r="BC22" s="169"/>
      <c r="BD22" s="169"/>
      <c r="BE22" s="169"/>
      <c r="BF22" s="169"/>
      <c r="BG22" s="169"/>
      <c r="BH22" s="169"/>
      <c r="BI22" s="169"/>
      <c r="BJ22" s="169"/>
      <c r="BK22" s="169"/>
      <c r="BL22" s="169"/>
      <c r="BM22" s="169"/>
      <c r="BN22" s="169"/>
      <c r="BO22" s="169"/>
      <c r="BP22" s="169"/>
      <c r="BQ22" s="169"/>
      <c r="BR22" s="169"/>
      <c r="BS22" s="169"/>
      <c r="BT22" s="169"/>
      <c r="BU22" s="169"/>
      <c r="BV22" s="169"/>
      <c r="BW22" s="169"/>
      <c r="BX22" s="169"/>
      <c r="BY22" s="169"/>
      <c r="BZ22" s="169"/>
      <c r="CA22" s="169"/>
      <c r="CB22" s="169"/>
      <c r="CC22" s="169"/>
      <c r="CD22" s="169"/>
      <c r="CE22" s="169"/>
      <c r="CF22" s="169"/>
      <c r="CG22" s="169"/>
      <c r="CH22" s="169"/>
      <c r="CI22" s="169"/>
      <c r="CJ22" s="169"/>
      <c r="CK22" s="169"/>
      <c r="CL22" s="169"/>
      <c r="CM22" s="169"/>
      <c r="CN22" s="169"/>
      <c r="CO22" s="169"/>
      <c r="CP22" s="169"/>
      <c r="CQ22" s="169"/>
      <c r="CR22" s="169"/>
      <c r="CS22" s="169"/>
      <c r="CT22" s="169"/>
      <c r="CU22" s="169"/>
      <c r="CV22" s="169"/>
      <c r="CW22" s="169"/>
      <c r="CX22" s="169"/>
      <c r="CY22" s="169"/>
      <c r="CZ22" s="169"/>
      <c r="DA22" s="169"/>
      <c r="DB22" s="169"/>
      <c r="DC22" s="169"/>
      <c r="DD22" s="169"/>
      <c r="DE22" s="169"/>
      <c r="DF22" s="169"/>
      <c r="DG22" s="169"/>
      <c r="DH22" s="169"/>
      <c r="DI22" s="169"/>
      <c r="DJ22" s="169"/>
      <c r="DK22" s="169"/>
      <c r="DL22" s="169"/>
      <c r="DM22" s="169"/>
      <c r="DN22" s="169"/>
      <c r="DO22" s="169"/>
      <c r="DP22" s="169"/>
      <c r="DQ22" s="169"/>
      <c r="DR22" s="169"/>
      <c r="DS22" s="169"/>
      <c r="DT22" s="169"/>
      <c r="DU22" s="169"/>
      <c r="DV22" s="169"/>
      <c r="DW22" s="169"/>
      <c r="DX22" s="169"/>
      <c r="DY22" s="169"/>
      <c r="DZ22" s="169"/>
      <c r="EA22" s="169"/>
      <c r="EB22" s="169"/>
      <c r="EC22" s="169"/>
      <c r="ED22" s="169"/>
      <c r="EE22" s="169"/>
      <c r="EF22" s="169"/>
      <c r="EG22" s="169"/>
      <c r="EH22" s="169"/>
      <c r="EI22" s="169"/>
      <c r="EJ22" s="169"/>
      <c r="EK22" s="169"/>
      <c r="EL22" s="169"/>
      <c r="EM22" s="169"/>
      <c r="EN22" s="169"/>
      <c r="EO22" s="169"/>
      <c r="EP22" s="169"/>
      <c r="EQ22" s="169"/>
      <c r="ER22" s="169"/>
      <c r="ES22" s="169"/>
      <c r="ET22" s="169"/>
      <c r="EU22" s="169"/>
      <c r="EV22" s="169"/>
      <c r="EW22" s="169"/>
      <c r="EX22" s="169"/>
      <c r="EY22" s="169"/>
      <c r="EZ22" s="169"/>
      <c r="FA22" s="169"/>
      <c r="FB22" s="169"/>
      <c r="FC22" s="169"/>
      <c r="FD22" s="169"/>
      <c r="FE22" s="169"/>
      <c r="FF22" s="169"/>
      <c r="FG22" s="169"/>
      <c r="FH22" s="169"/>
      <c r="FI22" s="169"/>
      <c r="FJ22" s="169"/>
      <c r="FK22" s="169"/>
      <c r="FL22" s="169"/>
      <c r="FM22" s="169"/>
      <c r="FN22" s="169"/>
      <c r="FO22" s="169"/>
      <c r="FP22" s="169"/>
      <c r="FQ22" s="169"/>
      <c r="FR22" s="169"/>
      <c r="FS22" s="169"/>
      <c r="FT22" s="169"/>
      <c r="FU22" s="169"/>
      <c r="FV22" s="169"/>
      <c r="FW22" s="169"/>
      <c r="FX22" s="169"/>
      <c r="FY22" s="169"/>
      <c r="FZ22" s="169"/>
      <c r="GA22" s="169"/>
      <c r="GB22" s="169"/>
      <c r="GC22" s="169"/>
      <c r="GD22" s="169"/>
      <c r="GE22" s="169"/>
      <c r="GF22" s="169"/>
      <c r="GG22" s="169"/>
      <c r="GH22" s="169"/>
      <c r="GI22" s="169"/>
      <c r="GJ22" s="169"/>
      <c r="GK22" s="169"/>
      <c r="GL22" s="169"/>
      <c r="GM22" s="169"/>
      <c r="GN22" s="169"/>
      <c r="GO22" s="169"/>
      <c r="GP22" s="169"/>
      <c r="GQ22" s="169"/>
      <c r="GR22" s="169"/>
      <c r="GS22" s="169"/>
      <c r="GT22" s="169"/>
      <c r="GU22" s="169"/>
      <c r="GV22" s="169"/>
      <c r="GW22" s="169"/>
      <c r="GX22" s="169"/>
      <c r="GY22" s="169"/>
      <c r="GZ22" s="169"/>
      <c r="HA22" s="169"/>
      <c r="HB22" s="169"/>
      <c r="HC22" s="169"/>
      <c r="HD22" s="169"/>
      <c r="HE22" s="169"/>
      <c r="HF22" s="169"/>
      <c r="HG22" s="169"/>
      <c r="HH22" s="169"/>
      <c r="HI22" s="169"/>
      <c r="HJ22" s="169"/>
      <c r="HK22" s="169"/>
      <c r="HL22" s="169"/>
      <c r="HM22" s="169"/>
      <c r="HN22" s="169"/>
      <c r="HO22" s="169"/>
      <c r="HP22" s="169"/>
      <c r="HQ22" s="169"/>
      <c r="HR22" s="169"/>
      <c r="HS22" s="169"/>
      <c r="HT22" s="169"/>
      <c r="HU22" s="169"/>
      <c r="HV22" s="169"/>
      <c r="HW22" s="169"/>
      <c r="HX22" s="169"/>
      <c r="HY22" s="169"/>
      <c r="HZ22" s="169"/>
      <c r="IA22" s="169"/>
      <c r="IB22" s="169"/>
      <c r="IC22" s="169"/>
      <c r="ID22" s="169"/>
      <c r="IE22" s="169"/>
      <c r="IF22" s="169"/>
      <c r="IG22" s="169"/>
      <c r="IH22" s="169"/>
      <c r="II22" s="169"/>
      <c r="IJ22" s="169"/>
      <c r="IK22" s="169"/>
      <c r="IL22" s="169"/>
      <c r="IM22" s="169"/>
      <c r="IN22" s="169"/>
      <c r="IO22" s="169"/>
      <c r="IP22" s="169"/>
      <c r="IQ22" s="169"/>
      <c r="IR22" s="169"/>
      <c r="IS22" s="169"/>
      <c r="IT22" s="169"/>
      <c r="IU22" s="169"/>
      <c r="IV22" s="169"/>
      <c r="IW22" s="169"/>
      <c r="IX22" s="169"/>
      <c r="IY22" s="169"/>
      <c r="IZ22" s="169"/>
      <c r="JA22" s="169"/>
      <c r="JB22" s="169"/>
      <c r="JC22" s="169"/>
      <c r="JD22" s="169"/>
      <c r="JE22" s="169"/>
      <c r="JF22" s="169"/>
      <c r="JG22" s="169"/>
      <c r="JH22" s="169"/>
      <c r="JI22" s="169"/>
      <c r="JJ22" s="169"/>
      <c r="JK22" s="169"/>
      <c r="JL22" s="169"/>
      <c r="JM22" s="169"/>
      <c r="JN22" s="169"/>
      <c r="JO22" s="169"/>
      <c r="JP22" s="169"/>
      <c r="JQ22" s="169"/>
      <c r="JR22" s="169"/>
      <c r="JS22" s="169"/>
      <c r="JT22" s="169"/>
      <c r="JU22" s="169"/>
      <c r="JV22" s="169"/>
      <c r="JW22" s="169"/>
      <c r="JX22" s="169"/>
      <c r="JY22" s="169"/>
      <c r="JZ22" s="169"/>
      <c r="KA22" s="169"/>
      <c r="KB22" s="169"/>
      <c r="KC22" s="169"/>
      <c r="KD22" s="169"/>
      <c r="KE22" s="169"/>
      <c r="KF22" s="169"/>
      <c r="KG22" s="169"/>
      <c r="KH22" s="169"/>
      <c r="KI22" s="169"/>
      <c r="KJ22" s="169"/>
      <c r="KK22" s="169"/>
      <c r="KL22" s="169"/>
      <c r="KM22" s="169"/>
      <c r="KN22" s="169"/>
      <c r="KO22" s="169"/>
      <c r="KP22" s="169"/>
      <c r="KQ22" s="169"/>
      <c r="KR22" s="169"/>
      <c r="KS22" s="169"/>
      <c r="KT22" s="169"/>
      <c r="KU22" s="169"/>
      <c r="KV22" s="169"/>
      <c r="KW22" s="169"/>
      <c r="KX22" s="169"/>
      <c r="KY22" s="169"/>
      <c r="KZ22" s="169"/>
      <c r="LA22" s="169"/>
      <c r="LB22" s="169"/>
      <c r="LC22" s="169"/>
      <c r="LD22" s="169"/>
      <c r="LE22" s="169"/>
      <c r="LF22" s="169"/>
      <c r="LG22" s="169"/>
      <c r="LH22" s="169"/>
      <c r="LI22" s="169"/>
      <c r="LJ22" s="169"/>
      <c r="LK22" s="169"/>
      <c r="LL22" s="169"/>
      <c r="LM22" s="169"/>
      <c r="LN22" s="169"/>
      <c r="LO22" s="169"/>
      <c r="LP22" s="169"/>
      <c r="LQ22" s="169"/>
    </row>
    <row r="23" spans="2:329" ht="20.100000000000001" customHeight="1" x14ac:dyDescent="0.25"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8"/>
      <c r="Y23" s="169"/>
      <c r="Z23" s="169"/>
      <c r="AA23" s="169"/>
      <c r="AB23" s="168"/>
      <c r="AC23" s="169"/>
      <c r="AD23" s="168"/>
      <c r="AE23" s="168"/>
      <c r="AF23" s="169"/>
      <c r="AG23" s="169"/>
      <c r="AH23" s="169"/>
      <c r="AI23" s="169"/>
      <c r="AJ23" s="169"/>
      <c r="AK23" s="169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69"/>
      <c r="AY23" s="169"/>
      <c r="AZ23" s="169"/>
      <c r="BA23" s="169"/>
      <c r="BB23" s="169"/>
      <c r="BC23" s="169"/>
      <c r="BD23" s="169"/>
      <c r="BE23" s="169"/>
      <c r="BF23" s="169"/>
      <c r="BG23" s="169"/>
      <c r="BH23" s="169"/>
      <c r="BI23" s="169"/>
      <c r="BJ23" s="169"/>
      <c r="BK23" s="169"/>
      <c r="BL23" s="169"/>
      <c r="BM23" s="169"/>
      <c r="BN23" s="169"/>
      <c r="BO23" s="169"/>
      <c r="BP23" s="169"/>
      <c r="BQ23" s="169"/>
      <c r="BR23" s="169"/>
      <c r="BS23" s="169"/>
      <c r="BT23" s="169"/>
      <c r="BU23" s="169"/>
      <c r="BV23" s="169"/>
      <c r="BW23" s="169"/>
      <c r="BX23" s="169"/>
      <c r="BY23" s="169"/>
      <c r="BZ23" s="169"/>
      <c r="CA23" s="169"/>
      <c r="CB23" s="169"/>
      <c r="CC23" s="169"/>
      <c r="CD23" s="169"/>
      <c r="CE23" s="169"/>
      <c r="CF23" s="169"/>
      <c r="CG23" s="169"/>
      <c r="CH23" s="169"/>
      <c r="CI23" s="169"/>
      <c r="CJ23" s="169"/>
      <c r="CK23" s="169"/>
      <c r="CL23" s="169"/>
      <c r="CM23" s="169"/>
      <c r="CN23" s="169"/>
      <c r="CO23" s="169"/>
      <c r="CP23" s="169"/>
      <c r="CQ23" s="169"/>
      <c r="CR23" s="169"/>
      <c r="CS23" s="169"/>
      <c r="CT23" s="169"/>
      <c r="CU23" s="169"/>
      <c r="CV23" s="169"/>
      <c r="CW23" s="169"/>
      <c r="CX23" s="169"/>
      <c r="CY23" s="169"/>
      <c r="CZ23" s="169"/>
      <c r="DA23" s="169"/>
      <c r="DB23" s="169"/>
      <c r="DC23" s="169"/>
      <c r="DD23" s="169"/>
      <c r="DE23" s="169"/>
      <c r="DF23" s="169"/>
      <c r="DG23" s="169"/>
      <c r="DH23" s="169"/>
      <c r="DI23" s="169"/>
      <c r="DJ23" s="169"/>
      <c r="DK23" s="169"/>
      <c r="DL23" s="169"/>
      <c r="DM23" s="169"/>
      <c r="DN23" s="169"/>
      <c r="DO23" s="169"/>
      <c r="DP23" s="169"/>
      <c r="DQ23" s="169"/>
      <c r="DR23" s="169"/>
      <c r="DS23" s="169"/>
      <c r="DT23" s="169"/>
      <c r="DU23" s="169"/>
      <c r="DV23" s="169"/>
      <c r="DW23" s="169"/>
      <c r="DX23" s="169"/>
      <c r="DY23" s="169"/>
      <c r="DZ23" s="169"/>
      <c r="EA23" s="169"/>
      <c r="EB23" s="169"/>
      <c r="EC23" s="169"/>
      <c r="ED23" s="169"/>
      <c r="EE23" s="169"/>
      <c r="EF23" s="169"/>
      <c r="EG23" s="169"/>
      <c r="EH23" s="168"/>
      <c r="EI23" s="168"/>
      <c r="EJ23" s="168"/>
      <c r="EK23" s="169"/>
      <c r="EL23" s="169"/>
      <c r="EM23" s="168"/>
      <c r="EN23" s="169"/>
      <c r="EO23" s="169"/>
      <c r="EP23" s="169"/>
      <c r="EQ23" s="169"/>
      <c r="ER23" s="169"/>
      <c r="ES23" s="169"/>
      <c r="ET23" s="169"/>
      <c r="EU23" s="169"/>
      <c r="EV23" s="169"/>
      <c r="EW23" s="169"/>
      <c r="EX23" s="169"/>
      <c r="EY23" s="169"/>
      <c r="EZ23" s="169"/>
      <c r="FA23" s="169"/>
      <c r="FB23" s="169"/>
      <c r="FC23" s="169"/>
      <c r="FD23" s="169"/>
      <c r="FE23" s="169"/>
      <c r="FF23" s="169"/>
      <c r="FG23" s="169"/>
      <c r="FH23" s="169"/>
      <c r="FI23" s="169"/>
      <c r="FJ23" s="169"/>
      <c r="FK23" s="169"/>
      <c r="FL23" s="169"/>
      <c r="FM23" s="169"/>
      <c r="FN23" s="169"/>
      <c r="FO23" s="169"/>
      <c r="FP23" s="169"/>
      <c r="FQ23" s="169"/>
      <c r="FR23" s="169"/>
      <c r="FS23" s="169"/>
      <c r="FT23" s="169"/>
      <c r="FU23" s="169"/>
      <c r="FV23" s="169"/>
      <c r="FW23" s="169"/>
      <c r="FX23" s="169"/>
      <c r="FY23" s="169"/>
      <c r="FZ23" s="169"/>
      <c r="GA23" s="169"/>
      <c r="GB23" s="169"/>
      <c r="GC23" s="169"/>
      <c r="GD23" s="169"/>
      <c r="GE23" s="169"/>
      <c r="GF23" s="169"/>
      <c r="GG23" s="169"/>
      <c r="GH23" s="169"/>
      <c r="GI23" s="169"/>
      <c r="GJ23" s="169"/>
      <c r="GK23" s="169"/>
      <c r="GL23" s="169"/>
      <c r="GM23" s="169"/>
      <c r="GN23" s="169"/>
      <c r="GO23" s="169"/>
      <c r="GP23" s="169"/>
      <c r="GQ23" s="169"/>
      <c r="GR23" s="169"/>
      <c r="GS23" s="169"/>
      <c r="GT23" s="169"/>
      <c r="GU23" s="169"/>
      <c r="GV23" s="169"/>
      <c r="GW23" s="169"/>
      <c r="GX23" s="169"/>
      <c r="GY23" s="169"/>
      <c r="GZ23" s="169"/>
      <c r="HA23" s="169"/>
      <c r="HB23" s="169"/>
      <c r="HC23" s="169"/>
      <c r="HD23" s="169"/>
      <c r="HE23" s="169"/>
      <c r="HF23" s="169"/>
      <c r="HG23" s="169"/>
      <c r="HH23" s="169"/>
      <c r="HI23" s="169"/>
      <c r="HJ23" s="169"/>
      <c r="HK23" s="169"/>
      <c r="HL23" s="169"/>
      <c r="HM23" s="169"/>
      <c r="HN23" s="169"/>
      <c r="HO23" s="169"/>
      <c r="HP23" s="169"/>
      <c r="HQ23" s="169"/>
      <c r="HR23" s="169"/>
      <c r="HS23" s="169"/>
      <c r="HT23" s="169"/>
      <c r="HU23" s="169"/>
      <c r="HV23" s="169"/>
      <c r="HW23" s="169"/>
      <c r="HX23" s="169"/>
      <c r="HY23" s="169"/>
      <c r="HZ23" s="169"/>
      <c r="IA23" s="169"/>
      <c r="IB23" s="169"/>
      <c r="IC23" s="169"/>
      <c r="ID23" s="169"/>
      <c r="IE23" s="169"/>
      <c r="IF23" s="169"/>
      <c r="IG23" s="169"/>
      <c r="IH23" s="169"/>
      <c r="II23" s="169"/>
      <c r="IJ23" s="169"/>
      <c r="IK23" s="169"/>
      <c r="IL23" s="169"/>
      <c r="IM23" s="169"/>
      <c r="IN23" s="169"/>
      <c r="IO23" s="169"/>
      <c r="IP23" s="169"/>
      <c r="IQ23" s="169"/>
      <c r="IR23" s="169"/>
      <c r="IS23" s="169"/>
      <c r="IT23" s="169"/>
      <c r="IU23" s="169"/>
      <c r="IV23" s="169"/>
      <c r="IW23" s="169"/>
      <c r="IX23" s="169"/>
      <c r="IY23" s="169"/>
      <c r="IZ23" s="169"/>
      <c r="JA23" s="169"/>
      <c r="JB23" s="169"/>
      <c r="JC23" s="169"/>
      <c r="JD23" s="169"/>
      <c r="JE23" s="169"/>
      <c r="JF23" s="169"/>
      <c r="JG23" s="169"/>
      <c r="JH23" s="169"/>
      <c r="JI23" s="169"/>
      <c r="JJ23" s="169"/>
      <c r="JK23" s="169"/>
      <c r="JL23" s="169"/>
      <c r="JM23" s="169"/>
      <c r="JN23" s="169"/>
      <c r="JO23" s="169"/>
      <c r="JP23" s="169"/>
      <c r="JQ23" s="169"/>
      <c r="JR23" s="169"/>
      <c r="JS23" s="169"/>
      <c r="JT23" s="169"/>
      <c r="JU23" s="169"/>
      <c r="JV23" s="169"/>
      <c r="JW23" s="169"/>
      <c r="JX23" s="169"/>
      <c r="JY23" s="169"/>
      <c r="JZ23" s="169"/>
      <c r="KA23" s="169"/>
      <c r="KB23" s="169"/>
      <c r="KC23" s="169"/>
      <c r="KD23" s="169"/>
      <c r="KE23" s="169"/>
      <c r="KF23" s="169"/>
      <c r="KG23" s="169"/>
      <c r="KH23" s="169"/>
      <c r="KI23" s="169"/>
      <c r="KJ23" s="169"/>
      <c r="KK23" s="169"/>
      <c r="KL23" s="169"/>
      <c r="KM23" s="169"/>
      <c r="KN23" s="169"/>
      <c r="KO23" s="169"/>
      <c r="KP23" s="169"/>
      <c r="KQ23" s="169"/>
      <c r="KR23" s="169"/>
      <c r="KS23" s="169"/>
      <c r="KT23" s="169"/>
      <c r="KU23" s="169"/>
      <c r="KV23" s="169"/>
      <c r="KW23" s="169"/>
      <c r="KX23" s="169"/>
      <c r="KY23" s="169"/>
      <c r="KZ23" s="169"/>
      <c r="LA23" s="169"/>
      <c r="LB23" s="169"/>
      <c r="LC23" s="169"/>
      <c r="LD23" s="169"/>
      <c r="LE23" s="169"/>
      <c r="LF23" s="169"/>
      <c r="LG23" s="169"/>
      <c r="LH23" s="169"/>
      <c r="LI23" s="169"/>
      <c r="LJ23" s="169"/>
      <c r="LK23" s="169"/>
      <c r="LL23" s="169"/>
      <c r="LM23" s="169"/>
      <c r="LN23" s="169"/>
      <c r="LO23" s="169"/>
      <c r="LP23" s="169"/>
      <c r="LQ23" s="169"/>
    </row>
    <row r="24" spans="2:329" ht="20.100000000000001" customHeight="1" x14ac:dyDescent="0.25"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8"/>
      <c r="Y24" s="168"/>
      <c r="Z24" s="169"/>
      <c r="AA24" s="169"/>
      <c r="AB24" s="168"/>
      <c r="AC24" s="168"/>
      <c r="AD24" s="168"/>
      <c r="AE24" s="168"/>
      <c r="AF24" s="169"/>
      <c r="AG24" s="169"/>
      <c r="AH24" s="169"/>
      <c r="AI24" s="169"/>
      <c r="AJ24" s="169"/>
      <c r="AK24" s="169"/>
      <c r="AL24" s="169"/>
      <c r="AM24" s="169"/>
      <c r="AN24" s="169"/>
      <c r="AO24" s="169"/>
      <c r="AP24" s="169"/>
      <c r="AQ24" s="169"/>
      <c r="AR24" s="169"/>
      <c r="AS24" s="169"/>
      <c r="AT24" s="169"/>
      <c r="AU24" s="169"/>
      <c r="AV24" s="169"/>
      <c r="AW24" s="169"/>
      <c r="AX24" s="169"/>
      <c r="AY24" s="169"/>
      <c r="AZ24" s="169"/>
      <c r="BA24" s="169"/>
      <c r="BB24" s="169"/>
      <c r="BC24" s="169"/>
      <c r="BD24" s="169"/>
      <c r="BE24" s="169"/>
      <c r="BF24" s="169"/>
      <c r="BG24" s="169"/>
      <c r="BH24" s="169"/>
      <c r="BI24" s="169"/>
      <c r="BJ24" s="169"/>
      <c r="BK24" s="169"/>
      <c r="BL24" s="169"/>
      <c r="BM24" s="169"/>
      <c r="BN24" s="169"/>
      <c r="BO24" s="169"/>
      <c r="BP24" s="169"/>
      <c r="BQ24" s="169"/>
      <c r="BR24" s="169"/>
      <c r="BS24" s="169"/>
      <c r="BT24" s="169"/>
      <c r="BU24" s="169"/>
      <c r="BV24" s="169"/>
      <c r="BW24" s="169"/>
      <c r="BX24" s="169"/>
      <c r="BY24" s="169"/>
      <c r="BZ24" s="169"/>
      <c r="CA24" s="169"/>
      <c r="CB24" s="169"/>
      <c r="CC24" s="169"/>
      <c r="CD24" s="169"/>
      <c r="CE24" s="169"/>
      <c r="CF24" s="169"/>
      <c r="CG24" s="169"/>
      <c r="CH24" s="169"/>
      <c r="CI24" s="169"/>
      <c r="CJ24" s="169"/>
      <c r="CK24" s="169"/>
      <c r="CL24" s="169"/>
      <c r="CM24" s="169"/>
      <c r="CN24" s="169"/>
      <c r="CO24" s="169"/>
      <c r="CP24" s="169"/>
      <c r="CQ24" s="169"/>
      <c r="CR24" s="169"/>
      <c r="CS24" s="169"/>
      <c r="CT24" s="169"/>
      <c r="CU24" s="169"/>
      <c r="CV24" s="169"/>
      <c r="CW24" s="169"/>
      <c r="CX24" s="169"/>
      <c r="CY24" s="169"/>
      <c r="CZ24" s="169"/>
      <c r="DA24" s="169"/>
      <c r="DB24" s="169"/>
      <c r="DC24" s="169"/>
      <c r="DD24" s="169"/>
      <c r="DE24" s="169"/>
      <c r="DF24" s="169"/>
      <c r="DG24" s="169"/>
      <c r="DH24" s="169"/>
      <c r="DI24" s="169"/>
      <c r="DJ24" s="169"/>
      <c r="DK24" s="169"/>
      <c r="DL24" s="169"/>
      <c r="DM24" s="169"/>
      <c r="DN24" s="169"/>
      <c r="DO24" s="169"/>
      <c r="DP24" s="169"/>
      <c r="DQ24" s="169"/>
      <c r="DR24" s="169"/>
      <c r="DS24" s="169"/>
      <c r="DT24" s="169"/>
      <c r="DU24" s="169"/>
      <c r="DV24" s="169"/>
      <c r="DW24" s="169"/>
      <c r="DX24" s="169"/>
      <c r="DY24" s="169"/>
      <c r="DZ24" s="169"/>
      <c r="EA24" s="169"/>
      <c r="EB24" s="169"/>
      <c r="EC24" s="169"/>
      <c r="ED24" s="169"/>
      <c r="EE24" s="168"/>
      <c r="EF24" s="168"/>
      <c r="EG24" s="169"/>
      <c r="EH24" s="169"/>
      <c r="EI24" s="169"/>
      <c r="EJ24" s="169"/>
      <c r="EK24" s="169"/>
      <c r="EL24" s="169"/>
      <c r="EM24" s="168"/>
      <c r="EN24" s="169"/>
      <c r="EO24" s="169"/>
      <c r="EP24" s="169"/>
      <c r="EQ24" s="169"/>
      <c r="ER24" s="169"/>
      <c r="ES24" s="169"/>
      <c r="ET24" s="169"/>
      <c r="EU24" s="169"/>
      <c r="EV24" s="169"/>
      <c r="EW24" s="169"/>
      <c r="EX24" s="169"/>
      <c r="EY24" s="168"/>
      <c r="EZ24" s="169"/>
      <c r="FA24" s="169"/>
      <c r="FB24" s="169"/>
      <c r="FC24" s="169"/>
      <c r="FD24" s="169"/>
      <c r="FE24" s="169"/>
      <c r="FF24" s="169"/>
      <c r="FG24" s="169"/>
      <c r="FH24" s="169"/>
      <c r="FI24" s="169"/>
      <c r="FJ24" s="169"/>
      <c r="FK24" s="169"/>
      <c r="FL24" s="169"/>
      <c r="FM24" s="169"/>
      <c r="FN24" s="169"/>
      <c r="FO24" s="169"/>
      <c r="FP24" s="169"/>
      <c r="FQ24" s="169"/>
      <c r="FR24" s="169"/>
      <c r="FS24" s="169"/>
      <c r="FT24" s="169"/>
      <c r="FU24" s="169"/>
      <c r="FV24" s="169"/>
      <c r="FW24" s="169"/>
      <c r="FX24" s="169"/>
      <c r="FY24" s="169"/>
      <c r="FZ24" s="169"/>
      <c r="GA24" s="169"/>
      <c r="GB24" s="169"/>
      <c r="GC24" s="169"/>
      <c r="GD24" s="169"/>
      <c r="GE24" s="169"/>
      <c r="GF24" s="169"/>
      <c r="GG24" s="169"/>
      <c r="GH24" s="169"/>
      <c r="GI24" s="169"/>
      <c r="GJ24" s="169"/>
      <c r="GK24" s="169"/>
      <c r="GL24" s="169"/>
      <c r="GM24" s="169"/>
      <c r="GN24" s="169"/>
      <c r="GO24" s="169"/>
      <c r="GP24" s="169"/>
      <c r="GQ24" s="169"/>
      <c r="GR24" s="169"/>
      <c r="GS24" s="169"/>
      <c r="GT24" s="169"/>
      <c r="GU24" s="169"/>
      <c r="GV24" s="169"/>
      <c r="GW24" s="169"/>
      <c r="GX24" s="169"/>
      <c r="GY24" s="169"/>
      <c r="GZ24" s="169"/>
      <c r="HA24" s="169"/>
      <c r="HB24" s="169"/>
      <c r="HC24" s="169"/>
      <c r="HD24" s="169"/>
      <c r="HE24" s="169"/>
      <c r="HF24" s="169"/>
      <c r="HG24" s="169"/>
      <c r="HH24" s="169"/>
      <c r="HI24" s="169"/>
      <c r="HJ24" s="169"/>
      <c r="HK24" s="169"/>
      <c r="HL24" s="169"/>
      <c r="HM24" s="169"/>
      <c r="HN24" s="169"/>
      <c r="HO24" s="169"/>
      <c r="HP24" s="169"/>
      <c r="HQ24" s="169"/>
      <c r="HR24" s="169"/>
      <c r="HS24" s="169"/>
      <c r="HT24" s="169"/>
      <c r="HU24" s="169"/>
      <c r="HV24" s="169"/>
      <c r="HW24" s="169"/>
      <c r="HX24" s="169"/>
      <c r="HY24" s="169"/>
      <c r="HZ24" s="169"/>
      <c r="IA24" s="169"/>
      <c r="IB24" s="169"/>
      <c r="IC24" s="169"/>
      <c r="ID24" s="169"/>
      <c r="IE24" s="169"/>
      <c r="IF24" s="169"/>
      <c r="IG24" s="169"/>
      <c r="IH24" s="169"/>
      <c r="II24" s="169"/>
      <c r="IJ24" s="169"/>
      <c r="IK24" s="169"/>
      <c r="IL24" s="169"/>
      <c r="IM24" s="169"/>
      <c r="IN24" s="169"/>
      <c r="IO24" s="169"/>
      <c r="IP24" s="169"/>
      <c r="IQ24" s="169"/>
      <c r="IR24" s="169"/>
      <c r="IS24" s="169"/>
      <c r="IT24" s="169"/>
      <c r="IU24" s="169"/>
      <c r="IV24" s="169"/>
      <c r="IW24" s="169"/>
      <c r="IX24" s="169"/>
      <c r="IY24" s="169"/>
      <c r="IZ24" s="169"/>
      <c r="JA24" s="169"/>
      <c r="JB24" s="169"/>
      <c r="JC24" s="169"/>
      <c r="JD24" s="169"/>
      <c r="JE24" s="169"/>
      <c r="JF24" s="169"/>
      <c r="JG24" s="169"/>
      <c r="JH24" s="169"/>
      <c r="JI24" s="169"/>
      <c r="JJ24" s="169"/>
      <c r="JK24" s="169"/>
      <c r="JL24" s="169"/>
      <c r="JM24" s="169"/>
      <c r="JN24" s="169"/>
      <c r="JO24" s="169"/>
      <c r="JP24" s="169"/>
      <c r="JQ24" s="169"/>
      <c r="JR24" s="169"/>
      <c r="JS24" s="169"/>
      <c r="JT24" s="169"/>
      <c r="JU24" s="169"/>
      <c r="JV24" s="169"/>
      <c r="JW24" s="169"/>
      <c r="JX24" s="169"/>
      <c r="JY24" s="169"/>
      <c r="JZ24" s="169"/>
      <c r="KA24" s="169"/>
      <c r="KB24" s="169"/>
      <c r="KC24" s="169"/>
      <c r="KD24" s="169"/>
      <c r="KE24" s="169"/>
      <c r="KF24" s="169"/>
      <c r="KG24" s="169"/>
      <c r="KH24" s="169"/>
      <c r="KI24" s="169"/>
      <c r="KJ24" s="169"/>
      <c r="KK24" s="169"/>
      <c r="KL24" s="169"/>
      <c r="KM24" s="169"/>
      <c r="KN24" s="169"/>
      <c r="KO24" s="169"/>
      <c r="KP24" s="169"/>
      <c r="KQ24" s="169"/>
      <c r="KR24" s="169"/>
      <c r="KS24" s="169"/>
      <c r="KT24" s="169"/>
      <c r="KU24" s="169"/>
      <c r="KV24" s="169"/>
      <c r="KW24" s="169"/>
      <c r="KX24" s="169"/>
      <c r="KY24" s="169"/>
      <c r="KZ24" s="169"/>
      <c r="LA24" s="169"/>
      <c r="LB24" s="169"/>
      <c r="LC24" s="169"/>
      <c r="LD24" s="169"/>
      <c r="LE24" s="169"/>
      <c r="LF24" s="169"/>
      <c r="LG24" s="169"/>
      <c r="LH24" s="169"/>
      <c r="LI24" s="169"/>
      <c r="LJ24" s="169"/>
      <c r="LK24" s="169"/>
      <c r="LL24" s="169"/>
      <c r="LM24" s="169"/>
      <c r="LN24" s="169"/>
      <c r="LO24" s="169"/>
      <c r="LP24" s="169"/>
      <c r="LQ24" s="169"/>
    </row>
    <row r="25" spans="2:329" ht="20.100000000000001" customHeight="1" x14ac:dyDescent="0.25">
      <c r="B25" s="169"/>
      <c r="C25" s="169"/>
      <c r="D25" s="169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8"/>
      <c r="AC25" s="168"/>
      <c r="AD25" s="169"/>
      <c r="AE25" s="169"/>
      <c r="AF25" s="169"/>
      <c r="AG25" s="168"/>
      <c r="AH25" s="169"/>
      <c r="AI25" s="169"/>
      <c r="AJ25" s="169"/>
      <c r="AK25" s="169"/>
      <c r="AL25" s="169"/>
      <c r="AM25" s="169"/>
      <c r="AN25" s="169"/>
      <c r="AO25" s="169"/>
      <c r="AP25" s="169"/>
      <c r="AQ25" s="169"/>
      <c r="AR25" s="169"/>
      <c r="AS25" s="169"/>
      <c r="AT25" s="169"/>
      <c r="AU25" s="169"/>
      <c r="AV25" s="169"/>
      <c r="AW25" s="169"/>
      <c r="AX25" s="169"/>
      <c r="AY25" s="169"/>
      <c r="AZ25" s="169"/>
      <c r="BA25" s="169"/>
      <c r="BB25" s="169"/>
      <c r="BC25" s="169"/>
      <c r="BD25" s="169"/>
      <c r="BE25" s="169"/>
      <c r="BF25" s="169"/>
      <c r="BG25" s="169"/>
      <c r="BH25" s="169"/>
      <c r="BI25" s="169"/>
      <c r="BJ25" s="169"/>
      <c r="BK25" s="169"/>
      <c r="BL25" s="169"/>
      <c r="BM25" s="169"/>
      <c r="BN25" s="169"/>
      <c r="BO25" s="169"/>
      <c r="BP25" s="169"/>
      <c r="BQ25" s="169"/>
      <c r="BR25" s="169"/>
      <c r="BS25" s="169"/>
      <c r="BT25" s="169"/>
      <c r="BU25" s="169"/>
      <c r="BV25" s="169"/>
      <c r="BW25" s="169"/>
      <c r="BX25" s="169"/>
      <c r="BY25" s="169"/>
      <c r="BZ25" s="169"/>
      <c r="CA25" s="169"/>
      <c r="CB25" s="169"/>
      <c r="CC25" s="169"/>
      <c r="CD25" s="169"/>
      <c r="CE25" s="169"/>
      <c r="CF25" s="169"/>
      <c r="CG25" s="169"/>
      <c r="CH25" s="169"/>
      <c r="CI25" s="169"/>
      <c r="CJ25" s="169"/>
      <c r="CK25" s="169"/>
      <c r="CL25" s="169"/>
      <c r="CM25" s="169"/>
      <c r="CN25" s="169"/>
      <c r="CO25" s="169"/>
      <c r="CP25" s="169"/>
      <c r="CQ25" s="169"/>
      <c r="CR25" s="169"/>
      <c r="CS25" s="169"/>
      <c r="CT25" s="169"/>
      <c r="CU25" s="169"/>
      <c r="CV25" s="169"/>
      <c r="CW25" s="169"/>
      <c r="CX25" s="169"/>
      <c r="CY25" s="169"/>
      <c r="CZ25" s="169"/>
      <c r="DA25" s="169"/>
      <c r="DB25" s="169"/>
      <c r="DC25" s="169"/>
      <c r="DD25" s="169"/>
      <c r="DE25" s="169"/>
      <c r="DF25" s="169"/>
      <c r="DG25" s="169"/>
      <c r="DH25" s="169"/>
      <c r="DI25" s="169"/>
      <c r="DJ25" s="169"/>
      <c r="DK25" s="169"/>
      <c r="DL25" s="169"/>
      <c r="DM25" s="169"/>
      <c r="DN25" s="169"/>
      <c r="DO25" s="169"/>
      <c r="DP25" s="169"/>
      <c r="DQ25" s="169"/>
      <c r="DR25" s="169"/>
      <c r="DS25" s="169"/>
      <c r="DT25" s="169"/>
      <c r="DU25" s="169"/>
      <c r="DV25" s="169"/>
      <c r="DW25" s="169"/>
      <c r="DX25" s="169"/>
      <c r="DY25" s="169"/>
      <c r="DZ25" s="169"/>
      <c r="EA25" s="169"/>
      <c r="EB25" s="169"/>
      <c r="EC25" s="169"/>
      <c r="ED25" s="169"/>
      <c r="EE25" s="169"/>
      <c r="EF25" s="169"/>
      <c r="EG25" s="169"/>
      <c r="EH25" s="168"/>
      <c r="EI25" s="168"/>
      <c r="EJ25" s="169"/>
      <c r="EK25" s="169"/>
      <c r="EL25" s="169"/>
      <c r="EM25" s="168"/>
      <c r="EN25" s="169"/>
      <c r="EO25" s="169"/>
      <c r="EP25" s="169"/>
      <c r="EQ25" s="169"/>
      <c r="ER25" s="169"/>
      <c r="ES25" s="169"/>
      <c r="ET25" s="169"/>
      <c r="EU25" s="169"/>
      <c r="EV25" s="169"/>
      <c r="EW25" s="169"/>
      <c r="EX25" s="169"/>
      <c r="EY25" s="169"/>
      <c r="EZ25" s="169"/>
      <c r="FA25" s="169"/>
      <c r="FB25" s="169"/>
      <c r="FC25" s="169"/>
      <c r="FD25" s="169"/>
      <c r="FE25" s="169"/>
      <c r="FF25" s="169"/>
      <c r="FG25" s="169"/>
      <c r="FH25" s="169"/>
      <c r="FI25" s="169"/>
      <c r="FJ25" s="169"/>
      <c r="FK25" s="169"/>
      <c r="FL25" s="169"/>
      <c r="FM25" s="169"/>
      <c r="FN25" s="169"/>
      <c r="FO25" s="169"/>
      <c r="FP25" s="169"/>
      <c r="FQ25" s="169"/>
      <c r="FR25" s="169"/>
      <c r="FS25" s="169"/>
      <c r="FT25" s="169"/>
      <c r="FU25" s="169"/>
      <c r="FV25" s="169"/>
      <c r="FW25" s="169"/>
      <c r="FX25" s="169"/>
      <c r="FY25" s="169"/>
      <c r="FZ25" s="169"/>
      <c r="GA25" s="169"/>
      <c r="GB25" s="169"/>
      <c r="GC25" s="169"/>
      <c r="GD25" s="169"/>
      <c r="GE25" s="169"/>
      <c r="GF25" s="169"/>
      <c r="GG25" s="169"/>
      <c r="GH25" s="169"/>
      <c r="GI25" s="169"/>
      <c r="GJ25" s="169"/>
      <c r="GK25" s="169"/>
      <c r="GL25" s="169"/>
      <c r="GM25" s="169"/>
      <c r="GN25" s="169"/>
      <c r="GO25" s="169"/>
      <c r="GP25" s="169"/>
      <c r="GQ25" s="169"/>
      <c r="GR25" s="169"/>
      <c r="GS25" s="169"/>
      <c r="GT25" s="169"/>
      <c r="GU25" s="169"/>
      <c r="GV25" s="169"/>
      <c r="GW25" s="169"/>
      <c r="GX25" s="169"/>
      <c r="GY25" s="169"/>
      <c r="GZ25" s="169"/>
      <c r="HA25" s="169"/>
      <c r="HB25" s="169"/>
      <c r="HC25" s="169"/>
      <c r="HD25" s="169"/>
      <c r="HE25" s="169"/>
      <c r="HF25" s="169"/>
      <c r="HG25" s="169"/>
      <c r="HH25" s="169"/>
      <c r="HI25" s="169"/>
      <c r="HJ25" s="169"/>
      <c r="HK25" s="169"/>
      <c r="HL25" s="169"/>
      <c r="HM25" s="169"/>
      <c r="HN25" s="169"/>
      <c r="HO25" s="169"/>
      <c r="HP25" s="169"/>
      <c r="HQ25" s="169"/>
      <c r="HR25" s="169"/>
      <c r="HS25" s="169"/>
      <c r="HT25" s="169"/>
      <c r="HU25" s="169"/>
      <c r="HV25" s="169"/>
      <c r="HW25" s="169"/>
      <c r="HX25" s="169"/>
      <c r="HY25" s="169"/>
      <c r="HZ25" s="169"/>
      <c r="IA25" s="169"/>
      <c r="IB25" s="169"/>
      <c r="IC25" s="169"/>
      <c r="ID25" s="169"/>
      <c r="IE25" s="169"/>
      <c r="IF25" s="169"/>
      <c r="IG25" s="169"/>
      <c r="IH25" s="169"/>
      <c r="II25" s="169"/>
      <c r="IJ25" s="169"/>
      <c r="IK25" s="169"/>
      <c r="IL25" s="169"/>
      <c r="IM25" s="169"/>
      <c r="IN25" s="169"/>
      <c r="IO25" s="169"/>
      <c r="IP25" s="169"/>
      <c r="IQ25" s="169"/>
      <c r="IR25" s="169"/>
      <c r="IS25" s="169"/>
      <c r="IT25" s="169"/>
      <c r="IU25" s="169"/>
      <c r="IV25" s="169"/>
      <c r="IW25" s="169"/>
      <c r="IX25" s="169"/>
      <c r="IY25" s="169"/>
      <c r="IZ25" s="169"/>
      <c r="JA25" s="169"/>
      <c r="JB25" s="169"/>
      <c r="JC25" s="169"/>
      <c r="JD25" s="169"/>
      <c r="JE25" s="169"/>
      <c r="JF25" s="169"/>
      <c r="JG25" s="169"/>
      <c r="JH25" s="169"/>
      <c r="JI25" s="169"/>
      <c r="JJ25" s="169"/>
      <c r="JK25" s="169"/>
      <c r="JL25" s="169"/>
      <c r="JM25" s="169"/>
      <c r="JN25" s="169"/>
      <c r="JO25" s="169"/>
      <c r="JP25" s="169"/>
      <c r="JQ25" s="169"/>
      <c r="JR25" s="169"/>
      <c r="JS25" s="169"/>
      <c r="JT25" s="169"/>
      <c r="JU25" s="169"/>
      <c r="JV25" s="169"/>
      <c r="JW25" s="169"/>
      <c r="JX25" s="169"/>
      <c r="JY25" s="169"/>
      <c r="JZ25" s="169"/>
      <c r="KA25" s="169"/>
      <c r="KB25" s="169"/>
      <c r="KC25" s="169"/>
      <c r="KD25" s="169"/>
      <c r="KE25" s="169"/>
      <c r="KF25" s="169"/>
      <c r="KG25" s="169"/>
      <c r="KH25" s="169"/>
      <c r="KI25" s="169"/>
      <c r="KJ25" s="169"/>
      <c r="KK25" s="169"/>
      <c r="KL25" s="169"/>
      <c r="KM25" s="169"/>
      <c r="KN25" s="169"/>
      <c r="KO25" s="169"/>
      <c r="KP25" s="169"/>
      <c r="KQ25" s="169"/>
      <c r="KR25" s="169"/>
      <c r="KS25" s="169"/>
      <c r="KT25" s="169"/>
      <c r="KU25" s="169"/>
      <c r="KV25" s="169"/>
      <c r="KW25" s="169"/>
      <c r="KX25" s="169"/>
      <c r="KY25" s="169"/>
      <c r="KZ25" s="169"/>
      <c r="LA25" s="169"/>
      <c r="LB25" s="169"/>
      <c r="LC25" s="169"/>
      <c r="LD25" s="169"/>
      <c r="LE25" s="169"/>
      <c r="LF25" s="169"/>
      <c r="LG25" s="169"/>
      <c r="LH25" s="169"/>
      <c r="LI25" s="169"/>
      <c r="LJ25" s="169"/>
      <c r="LK25" s="169"/>
      <c r="LL25" s="169"/>
      <c r="LM25" s="169"/>
      <c r="LN25" s="169"/>
      <c r="LO25" s="169"/>
      <c r="LP25" s="169"/>
      <c r="LQ25" s="169"/>
    </row>
    <row r="26" spans="2:329" ht="20.100000000000001" customHeight="1" x14ac:dyDescent="0.25">
      <c r="B26" s="169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8"/>
      <c r="AC26" s="168"/>
      <c r="AD26" s="169"/>
      <c r="AE26" s="169"/>
      <c r="AF26" s="169"/>
      <c r="AG26" s="168"/>
      <c r="AH26" s="169"/>
      <c r="AI26" s="169"/>
      <c r="AJ26" s="169"/>
      <c r="AK26" s="169"/>
      <c r="AL26" s="169"/>
      <c r="AM26" s="169"/>
      <c r="AN26" s="169"/>
      <c r="AO26" s="169"/>
      <c r="AP26" s="169"/>
      <c r="AQ26" s="169"/>
      <c r="AR26" s="169"/>
      <c r="AS26" s="169"/>
      <c r="AT26" s="169"/>
      <c r="AU26" s="169"/>
      <c r="AV26" s="169"/>
      <c r="AW26" s="169"/>
      <c r="AX26" s="169"/>
      <c r="AY26" s="169"/>
      <c r="AZ26" s="169"/>
      <c r="BA26" s="169"/>
      <c r="BB26" s="169"/>
      <c r="BC26" s="169"/>
      <c r="BD26" s="169"/>
      <c r="BE26" s="169"/>
      <c r="BF26" s="169"/>
      <c r="BG26" s="169"/>
      <c r="BH26" s="169"/>
      <c r="BI26" s="169"/>
      <c r="BJ26" s="169"/>
      <c r="BK26" s="169"/>
      <c r="BL26" s="169"/>
      <c r="BM26" s="169"/>
      <c r="BN26" s="169"/>
      <c r="BO26" s="169"/>
      <c r="BP26" s="169"/>
      <c r="BQ26" s="169"/>
      <c r="BR26" s="169"/>
      <c r="BS26" s="169"/>
      <c r="BT26" s="169"/>
      <c r="BU26" s="169"/>
      <c r="BV26" s="169"/>
      <c r="BW26" s="169"/>
      <c r="BX26" s="169"/>
      <c r="BY26" s="169"/>
      <c r="BZ26" s="169"/>
      <c r="CA26" s="169"/>
      <c r="CB26" s="169"/>
      <c r="CC26" s="169"/>
      <c r="CD26" s="169"/>
      <c r="CE26" s="169"/>
      <c r="CF26" s="169"/>
      <c r="CG26" s="169"/>
      <c r="CH26" s="169"/>
      <c r="CI26" s="169"/>
      <c r="CJ26" s="169"/>
      <c r="CK26" s="169"/>
      <c r="CL26" s="169"/>
      <c r="CM26" s="169"/>
      <c r="CN26" s="169"/>
      <c r="CO26" s="169"/>
      <c r="CP26" s="169"/>
      <c r="CQ26" s="169"/>
      <c r="CR26" s="169"/>
      <c r="CS26" s="169"/>
      <c r="CT26" s="169"/>
      <c r="CU26" s="169"/>
      <c r="CV26" s="169"/>
      <c r="CW26" s="169"/>
      <c r="CX26" s="169"/>
      <c r="CY26" s="169"/>
      <c r="CZ26" s="169"/>
      <c r="DA26" s="169"/>
      <c r="DB26" s="169"/>
      <c r="DC26" s="169"/>
      <c r="DD26" s="169"/>
      <c r="DE26" s="169"/>
      <c r="DF26" s="169"/>
      <c r="DG26" s="169"/>
      <c r="DH26" s="169"/>
      <c r="DI26" s="169"/>
      <c r="DJ26" s="169"/>
      <c r="DK26" s="169"/>
      <c r="DL26" s="169"/>
      <c r="DM26" s="169"/>
      <c r="DN26" s="169"/>
      <c r="DO26" s="169"/>
      <c r="DP26" s="169"/>
      <c r="DQ26" s="169"/>
      <c r="DR26" s="169"/>
      <c r="DS26" s="169"/>
      <c r="DT26" s="169"/>
      <c r="DU26" s="169"/>
      <c r="DV26" s="169"/>
      <c r="DW26" s="169"/>
      <c r="DX26" s="169"/>
      <c r="DY26" s="169"/>
      <c r="DZ26" s="169"/>
      <c r="EA26" s="169"/>
      <c r="EB26" s="169"/>
      <c r="EC26" s="169"/>
      <c r="ED26" s="169"/>
      <c r="EE26" s="169"/>
      <c r="EF26" s="169"/>
      <c r="EG26" s="169"/>
      <c r="EH26" s="169"/>
      <c r="EI26" s="169"/>
      <c r="EJ26" s="169"/>
      <c r="EK26" s="169"/>
      <c r="EL26" s="169"/>
      <c r="EM26" s="169"/>
      <c r="EN26" s="169"/>
      <c r="EO26" s="169"/>
      <c r="EP26" s="169"/>
      <c r="EQ26" s="169"/>
      <c r="ER26" s="169"/>
      <c r="ES26" s="169"/>
      <c r="ET26" s="169"/>
      <c r="EU26" s="169"/>
      <c r="EV26" s="169"/>
      <c r="EW26" s="169"/>
      <c r="EX26" s="169"/>
      <c r="EY26" s="169"/>
      <c r="EZ26" s="169"/>
      <c r="FA26" s="169"/>
      <c r="FB26" s="169"/>
      <c r="FC26" s="169"/>
      <c r="FD26" s="169"/>
      <c r="FE26" s="169"/>
      <c r="FF26" s="169"/>
      <c r="FG26" s="169"/>
      <c r="FH26" s="169"/>
      <c r="FI26" s="169"/>
      <c r="FJ26" s="169"/>
      <c r="FK26" s="169"/>
      <c r="FL26" s="169"/>
      <c r="FM26" s="169"/>
      <c r="FN26" s="169"/>
      <c r="FO26" s="169"/>
      <c r="FP26" s="169"/>
      <c r="FQ26" s="169"/>
      <c r="FR26" s="169"/>
      <c r="FS26" s="169"/>
      <c r="FT26" s="169"/>
      <c r="FU26" s="169"/>
      <c r="FV26" s="169"/>
      <c r="FW26" s="169"/>
      <c r="FX26" s="169"/>
      <c r="FY26" s="169"/>
      <c r="FZ26" s="169"/>
      <c r="GA26" s="169"/>
      <c r="GB26" s="169"/>
      <c r="GC26" s="169"/>
      <c r="GD26" s="169"/>
      <c r="GE26" s="169"/>
      <c r="GF26" s="169"/>
      <c r="GG26" s="169"/>
      <c r="GH26" s="169"/>
      <c r="GI26" s="169"/>
      <c r="GJ26" s="169"/>
      <c r="GK26" s="169"/>
      <c r="GL26" s="169"/>
      <c r="GM26" s="169"/>
      <c r="GN26" s="169"/>
      <c r="GO26" s="169"/>
      <c r="GP26" s="169"/>
      <c r="GQ26" s="169"/>
      <c r="GR26" s="169"/>
      <c r="GS26" s="169"/>
      <c r="GT26" s="169"/>
      <c r="GU26" s="169"/>
      <c r="GV26" s="169"/>
      <c r="GW26" s="169"/>
      <c r="GX26" s="169"/>
      <c r="GY26" s="169"/>
      <c r="GZ26" s="169"/>
      <c r="HA26" s="169"/>
      <c r="HB26" s="169"/>
      <c r="HC26" s="169"/>
      <c r="HD26" s="169"/>
      <c r="HE26" s="169"/>
      <c r="HF26" s="169"/>
      <c r="HG26" s="169"/>
      <c r="HH26" s="169"/>
      <c r="HI26" s="169"/>
      <c r="HJ26" s="169"/>
      <c r="HK26" s="169"/>
      <c r="HL26" s="169"/>
      <c r="HM26" s="169"/>
      <c r="HN26" s="169"/>
      <c r="HO26" s="169"/>
      <c r="HP26" s="169"/>
      <c r="HQ26" s="169"/>
      <c r="HR26" s="169"/>
      <c r="HS26" s="169"/>
      <c r="HT26" s="169"/>
      <c r="HU26" s="169"/>
      <c r="HV26" s="169"/>
      <c r="HW26" s="169"/>
      <c r="HX26" s="169"/>
      <c r="HY26" s="169"/>
      <c r="HZ26" s="169"/>
      <c r="IA26" s="169"/>
      <c r="IB26" s="169"/>
      <c r="IC26" s="169"/>
      <c r="ID26" s="169"/>
      <c r="IE26" s="169"/>
      <c r="IF26" s="169"/>
      <c r="IG26" s="169"/>
      <c r="IH26" s="169"/>
      <c r="II26" s="169"/>
      <c r="IJ26" s="169"/>
      <c r="IK26" s="169"/>
      <c r="IL26" s="169"/>
      <c r="IM26" s="169"/>
      <c r="IN26" s="169"/>
      <c r="IO26" s="169"/>
      <c r="IP26" s="169"/>
      <c r="IQ26" s="169"/>
      <c r="IR26" s="169"/>
      <c r="IS26" s="169"/>
      <c r="IT26" s="169"/>
      <c r="IU26" s="169"/>
      <c r="IV26" s="169"/>
      <c r="IW26" s="169"/>
      <c r="IX26" s="169"/>
      <c r="IY26" s="169"/>
      <c r="IZ26" s="169"/>
      <c r="JA26" s="169"/>
      <c r="JB26" s="169"/>
      <c r="JC26" s="169"/>
      <c r="JD26" s="169"/>
      <c r="JE26" s="169"/>
      <c r="JF26" s="169"/>
      <c r="JG26" s="169"/>
      <c r="JH26" s="169"/>
      <c r="JI26" s="169"/>
      <c r="JJ26" s="169"/>
      <c r="JK26" s="169"/>
      <c r="JL26" s="169"/>
      <c r="JM26" s="169"/>
      <c r="JN26" s="169"/>
      <c r="JO26" s="169"/>
      <c r="JP26" s="169"/>
      <c r="JQ26" s="169"/>
      <c r="JR26" s="169"/>
      <c r="JS26" s="169"/>
      <c r="JT26" s="169"/>
      <c r="JU26" s="169"/>
      <c r="JV26" s="169"/>
      <c r="JW26" s="169"/>
      <c r="JX26" s="169"/>
      <c r="JY26" s="169"/>
      <c r="JZ26" s="169"/>
      <c r="KA26" s="169"/>
      <c r="KB26" s="169"/>
      <c r="KC26" s="169"/>
      <c r="KD26" s="169"/>
      <c r="KE26" s="169"/>
      <c r="KF26" s="169"/>
      <c r="KG26" s="169"/>
      <c r="KH26" s="169"/>
      <c r="KI26" s="169"/>
      <c r="KJ26" s="169"/>
      <c r="KK26" s="169"/>
      <c r="KL26" s="169"/>
      <c r="KM26" s="169"/>
      <c r="KN26" s="169"/>
      <c r="KO26" s="169"/>
      <c r="KP26" s="169"/>
      <c r="KQ26" s="169"/>
      <c r="KR26" s="169"/>
      <c r="KS26" s="169"/>
      <c r="KT26" s="169"/>
      <c r="KU26" s="169"/>
      <c r="KV26" s="169"/>
      <c r="KW26" s="169"/>
      <c r="KX26" s="169"/>
      <c r="KY26" s="169"/>
      <c r="KZ26" s="169"/>
      <c r="LA26" s="169"/>
      <c r="LB26" s="169"/>
      <c r="LC26" s="169"/>
      <c r="LD26" s="169"/>
      <c r="LE26" s="169"/>
      <c r="LF26" s="169"/>
      <c r="LG26" s="169"/>
      <c r="LH26" s="169"/>
      <c r="LI26" s="169"/>
      <c r="LJ26" s="169"/>
      <c r="LK26" s="169"/>
      <c r="LL26" s="169"/>
      <c r="LM26" s="169"/>
      <c r="LN26" s="169"/>
      <c r="LO26" s="169"/>
      <c r="LP26" s="169"/>
      <c r="LQ26" s="169"/>
    </row>
    <row r="27" spans="2:329" ht="20.100000000000001" customHeight="1" x14ac:dyDescent="0.25">
      <c r="B27" s="169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8"/>
      <c r="AD27" s="169"/>
      <c r="AE27" s="169"/>
      <c r="AF27" s="169"/>
      <c r="AG27" s="168"/>
      <c r="AH27" s="169"/>
      <c r="AI27" s="169"/>
      <c r="AJ27" s="169"/>
      <c r="AK27" s="169"/>
      <c r="AL27" s="169"/>
      <c r="AM27" s="169"/>
      <c r="AN27" s="169"/>
      <c r="AO27" s="169"/>
      <c r="AP27" s="169"/>
      <c r="AQ27" s="169"/>
      <c r="AR27" s="169"/>
      <c r="AS27" s="169"/>
      <c r="AT27" s="169"/>
      <c r="AU27" s="169"/>
      <c r="AV27" s="169"/>
      <c r="AW27" s="169"/>
      <c r="AX27" s="169"/>
      <c r="AY27" s="169"/>
      <c r="AZ27" s="169"/>
      <c r="BA27" s="169"/>
      <c r="BB27" s="169"/>
      <c r="BC27" s="169"/>
      <c r="BD27" s="169"/>
      <c r="BE27" s="169"/>
      <c r="BF27" s="169"/>
      <c r="BG27" s="169"/>
      <c r="BH27" s="169"/>
      <c r="BI27" s="169"/>
      <c r="BJ27" s="169"/>
      <c r="BK27" s="169"/>
      <c r="BL27" s="169"/>
      <c r="BM27" s="169"/>
      <c r="BN27" s="169"/>
      <c r="BO27" s="169"/>
      <c r="BP27" s="169"/>
      <c r="BQ27" s="169"/>
      <c r="BR27" s="169"/>
      <c r="BS27" s="169"/>
      <c r="BT27" s="169"/>
      <c r="BU27" s="169"/>
      <c r="BV27" s="169"/>
      <c r="BW27" s="169"/>
      <c r="BX27" s="169"/>
      <c r="BY27" s="169"/>
      <c r="BZ27" s="169"/>
      <c r="CA27" s="169"/>
      <c r="CB27" s="169"/>
      <c r="CC27" s="169"/>
      <c r="CD27" s="169"/>
      <c r="CE27" s="169"/>
      <c r="CF27" s="169"/>
      <c r="CG27" s="169"/>
      <c r="CH27" s="169"/>
      <c r="CI27" s="169"/>
      <c r="CJ27" s="169"/>
      <c r="CK27" s="169"/>
      <c r="CL27" s="169"/>
      <c r="CM27" s="169"/>
      <c r="CN27" s="169"/>
      <c r="CO27" s="169"/>
      <c r="CP27" s="169"/>
      <c r="CQ27" s="169"/>
      <c r="CR27" s="169"/>
      <c r="CS27" s="169"/>
      <c r="CT27" s="169"/>
      <c r="CU27" s="169"/>
      <c r="CV27" s="169"/>
      <c r="CW27" s="169"/>
      <c r="CX27" s="169"/>
      <c r="CY27" s="169"/>
      <c r="CZ27" s="169"/>
      <c r="DA27" s="169"/>
      <c r="DB27" s="169"/>
      <c r="DC27" s="169"/>
      <c r="DD27" s="169"/>
      <c r="DE27" s="169"/>
      <c r="DF27" s="169"/>
      <c r="DG27" s="169"/>
      <c r="DH27" s="169"/>
      <c r="DI27" s="169"/>
      <c r="DJ27" s="169"/>
      <c r="DK27" s="169"/>
      <c r="DL27" s="169"/>
      <c r="DM27" s="169"/>
      <c r="DN27" s="169"/>
      <c r="DO27" s="169"/>
      <c r="DP27" s="169"/>
      <c r="DQ27" s="169"/>
      <c r="DR27" s="169"/>
      <c r="DS27" s="169"/>
      <c r="DT27" s="169"/>
      <c r="DU27" s="169"/>
      <c r="DV27" s="169"/>
      <c r="DW27" s="169"/>
      <c r="DX27" s="169"/>
      <c r="DY27" s="169"/>
      <c r="DZ27" s="169"/>
      <c r="EA27" s="169"/>
      <c r="EB27" s="169"/>
      <c r="EC27" s="169"/>
      <c r="ED27" s="169"/>
      <c r="EE27" s="169"/>
      <c r="EF27" s="169"/>
      <c r="EG27" s="169"/>
      <c r="EH27" s="169"/>
      <c r="EI27" s="169"/>
      <c r="EJ27" s="169"/>
      <c r="EK27" s="169"/>
      <c r="EL27" s="169"/>
      <c r="EM27" s="169"/>
      <c r="EN27" s="169"/>
      <c r="EO27" s="169"/>
      <c r="EP27" s="169"/>
      <c r="EQ27" s="169"/>
      <c r="ER27" s="169"/>
      <c r="ES27" s="169"/>
      <c r="ET27" s="169"/>
      <c r="EU27" s="169"/>
      <c r="EV27" s="169"/>
      <c r="EW27" s="169"/>
      <c r="EX27" s="169"/>
      <c r="EY27" s="169"/>
      <c r="EZ27" s="169"/>
      <c r="FA27" s="169"/>
      <c r="FB27" s="169"/>
      <c r="FC27" s="169"/>
      <c r="FD27" s="169"/>
      <c r="FE27" s="169"/>
      <c r="FF27" s="169"/>
      <c r="FG27" s="169"/>
      <c r="FH27" s="169"/>
      <c r="FI27" s="169"/>
      <c r="FJ27" s="169"/>
      <c r="FK27" s="169"/>
      <c r="FL27" s="169"/>
      <c r="FM27" s="169"/>
      <c r="FN27" s="169"/>
      <c r="FO27" s="169"/>
      <c r="FP27" s="169"/>
      <c r="FQ27" s="169"/>
      <c r="FR27" s="169"/>
      <c r="FS27" s="169"/>
      <c r="FT27" s="169"/>
      <c r="FU27" s="169"/>
      <c r="FV27" s="169"/>
      <c r="FW27" s="169"/>
      <c r="FX27" s="169"/>
      <c r="FY27" s="169"/>
      <c r="FZ27" s="169"/>
      <c r="GA27" s="169"/>
      <c r="GB27" s="169"/>
      <c r="GC27" s="169"/>
      <c r="GD27" s="169"/>
      <c r="GE27" s="169"/>
      <c r="GF27" s="169"/>
      <c r="GG27" s="169"/>
      <c r="GH27" s="169"/>
      <c r="GI27" s="169"/>
      <c r="GJ27" s="169"/>
      <c r="GK27" s="169"/>
      <c r="GL27" s="169"/>
      <c r="GM27" s="169"/>
      <c r="GN27" s="169"/>
      <c r="GO27" s="169"/>
      <c r="GP27" s="169"/>
      <c r="GQ27" s="169"/>
      <c r="GR27" s="169"/>
      <c r="GS27" s="169"/>
      <c r="GT27" s="169"/>
      <c r="GU27" s="169"/>
      <c r="GV27" s="169"/>
      <c r="GW27" s="169"/>
      <c r="GX27" s="169"/>
      <c r="GY27" s="169"/>
      <c r="GZ27" s="169"/>
      <c r="HA27" s="169"/>
      <c r="HB27" s="169"/>
      <c r="HC27" s="169"/>
      <c r="HD27" s="169"/>
      <c r="HE27" s="169"/>
      <c r="HF27" s="169"/>
      <c r="HG27" s="169"/>
      <c r="HH27" s="169"/>
      <c r="HI27" s="169"/>
      <c r="HJ27" s="169"/>
      <c r="HK27" s="169"/>
      <c r="HL27" s="169"/>
      <c r="HM27" s="169"/>
      <c r="HN27" s="169"/>
      <c r="HO27" s="169"/>
      <c r="HP27" s="169"/>
      <c r="HQ27" s="169"/>
      <c r="HR27" s="169"/>
      <c r="HS27" s="169"/>
      <c r="HT27" s="169"/>
      <c r="HU27" s="169"/>
      <c r="HV27" s="169"/>
      <c r="HW27" s="169"/>
      <c r="HX27" s="169"/>
      <c r="HY27" s="169"/>
      <c r="HZ27" s="169"/>
      <c r="IA27" s="169"/>
      <c r="IB27" s="169"/>
      <c r="IC27" s="169"/>
      <c r="ID27" s="169"/>
      <c r="IE27" s="169"/>
      <c r="IF27" s="169"/>
      <c r="IG27" s="169"/>
      <c r="IH27" s="169"/>
      <c r="II27" s="169"/>
      <c r="IJ27" s="169"/>
      <c r="IK27" s="169"/>
      <c r="IL27" s="169"/>
      <c r="IM27" s="169"/>
      <c r="IN27" s="169"/>
      <c r="IO27" s="169"/>
      <c r="IP27" s="169"/>
      <c r="IQ27" s="169"/>
      <c r="IR27" s="169"/>
      <c r="IS27" s="169"/>
      <c r="IT27" s="169"/>
      <c r="IU27" s="169"/>
      <c r="IV27" s="169"/>
      <c r="IW27" s="169"/>
      <c r="IX27" s="169"/>
      <c r="IY27" s="169"/>
      <c r="IZ27" s="169"/>
      <c r="JA27" s="169"/>
      <c r="JB27" s="169"/>
      <c r="JC27" s="169"/>
      <c r="JD27" s="169"/>
      <c r="JE27" s="169"/>
      <c r="JF27" s="169"/>
      <c r="JG27" s="169"/>
      <c r="JH27" s="169"/>
      <c r="JI27" s="169"/>
      <c r="JJ27" s="169"/>
      <c r="JK27" s="169"/>
      <c r="JL27" s="169"/>
      <c r="JM27" s="169"/>
      <c r="JN27" s="169"/>
      <c r="JO27" s="169"/>
      <c r="JP27" s="169"/>
      <c r="JQ27" s="169"/>
      <c r="JR27" s="169"/>
      <c r="JS27" s="169"/>
      <c r="JT27" s="169"/>
      <c r="JU27" s="169"/>
      <c r="JV27" s="169"/>
      <c r="JW27" s="169"/>
      <c r="JX27" s="169"/>
      <c r="JY27" s="169"/>
      <c r="JZ27" s="169"/>
      <c r="KA27" s="169"/>
      <c r="KB27" s="169"/>
      <c r="KC27" s="169"/>
      <c r="KD27" s="169"/>
      <c r="KE27" s="169"/>
      <c r="KF27" s="169"/>
      <c r="KG27" s="169"/>
      <c r="KH27" s="169"/>
      <c r="KI27" s="169"/>
      <c r="KJ27" s="169"/>
      <c r="KK27" s="169"/>
      <c r="KL27" s="169"/>
      <c r="KM27" s="169"/>
      <c r="KN27" s="169"/>
      <c r="KO27" s="169"/>
      <c r="KP27" s="169"/>
      <c r="KQ27" s="169"/>
      <c r="KR27" s="169"/>
      <c r="KS27" s="169"/>
      <c r="KT27" s="169"/>
      <c r="KU27" s="169"/>
      <c r="KV27" s="169"/>
      <c r="KW27" s="169"/>
      <c r="KX27" s="169"/>
      <c r="KY27" s="169"/>
      <c r="KZ27" s="169"/>
      <c r="LA27" s="169"/>
      <c r="LB27" s="169"/>
      <c r="LC27" s="169"/>
      <c r="LD27" s="169"/>
      <c r="LE27" s="169"/>
      <c r="LF27" s="169"/>
      <c r="LG27" s="169"/>
      <c r="LH27" s="169"/>
      <c r="LI27" s="169"/>
      <c r="LJ27" s="169"/>
      <c r="LK27" s="169"/>
      <c r="LL27" s="169"/>
      <c r="LM27" s="169"/>
      <c r="LN27" s="169"/>
      <c r="LO27" s="169"/>
      <c r="LP27" s="169"/>
      <c r="LQ27" s="169"/>
    </row>
    <row r="28" spans="2:329" ht="20.100000000000001" customHeight="1" x14ac:dyDescent="0.25"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8"/>
      <c r="AD28" s="169"/>
      <c r="AE28" s="169"/>
      <c r="AF28" s="169"/>
      <c r="AG28" s="168"/>
      <c r="AH28" s="169"/>
      <c r="AI28" s="169"/>
      <c r="AJ28" s="169"/>
      <c r="AK28" s="169"/>
      <c r="AL28" s="169"/>
      <c r="AM28" s="169"/>
      <c r="AN28" s="169"/>
      <c r="AO28" s="169"/>
      <c r="AP28" s="169"/>
      <c r="AQ28" s="169"/>
      <c r="AR28" s="169"/>
      <c r="AS28" s="169"/>
      <c r="AT28" s="169"/>
      <c r="AU28" s="169"/>
      <c r="AV28" s="169"/>
      <c r="AW28" s="169"/>
      <c r="AX28" s="169"/>
      <c r="AY28" s="169"/>
      <c r="AZ28" s="169"/>
      <c r="BA28" s="169"/>
      <c r="BB28" s="169"/>
      <c r="BC28" s="169"/>
      <c r="BD28" s="169"/>
      <c r="BE28" s="169"/>
      <c r="BF28" s="169"/>
      <c r="BG28" s="169"/>
      <c r="BH28" s="169"/>
      <c r="BI28" s="169"/>
      <c r="BJ28" s="169"/>
      <c r="BK28" s="169"/>
      <c r="BL28" s="169"/>
      <c r="BM28" s="169"/>
      <c r="BN28" s="169"/>
      <c r="BO28" s="169"/>
      <c r="BP28" s="169"/>
      <c r="BQ28" s="169"/>
      <c r="BR28" s="169"/>
      <c r="BS28" s="169"/>
      <c r="BT28" s="169"/>
      <c r="BU28" s="169"/>
      <c r="BV28" s="169"/>
      <c r="BW28" s="169"/>
      <c r="BX28" s="169"/>
      <c r="BY28" s="169"/>
      <c r="BZ28" s="169"/>
      <c r="CA28" s="169"/>
      <c r="CB28" s="169"/>
      <c r="CC28" s="169"/>
      <c r="CD28" s="169"/>
      <c r="CE28" s="169"/>
      <c r="CF28" s="169"/>
      <c r="CG28" s="169"/>
      <c r="CH28" s="169"/>
      <c r="CI28" s="169"/>
      <c r="CJ28" s="169"/>
      <c r="CK28" s="169"/>
      <c r="CL28" s="169"/>
      <c r="CM28" s="169"/>
      <c r="CN28" s="169"/>
      <c r="CO28" s="169"/>
      <c r="CP28" s="169"/>
      <c r="CQ28" s="169"/>
      <c r="CR28" s="169"/>
      <c r="CS28" s="169"/>
      <c r="CT28" s="169"/>
      <c r="CU28" s="169"/>
      <c r="CV28" s="169"/>
      <c r="CW28" s="169"/>
      <c r="CX28" s="169"/>
      <c r="CY28" s="169"/>
      <c r="CZ28" s="169"/>
      <c r="DA28" s="169"/>
      <c r="DB28" s="169"/>
      <c r="DC28" s="169"/>
      <c r="DD28" s="169"/>
      <c r="DE28" s="169"/>
      <c r="DF28" s="169"/>
      <c r="DG28" s="169"/>
      <c r="DH28" s="169"/>
      <c r="DI28" s="169"/>
      <c r="DJ28" s="169"/>
      <c r="DK28" s="169"/>
      <c r="DL28" s="169"/>
      <c r="DM28" s="169"/>
      <c r="DN28" s="169"/>
      <c r="DO28" s="169"/>
      <c r="DP28" s="169"/>
      <c r="DQ28" s="169"/>
      <c r="DR28" s="169"/>
      <c r="DS28" s="169"/>
      <c r="DT28" s="169"/>
      <c r="DU28" s="169"/>
      <c r="DV28" s="169"/>
      <c r="DW28" s="169"/>
      <c r="DX28" s="169"/>
      <c r="DY28" s="169"/>
      <c r="DZ28" s="169"/>
      <c r="EA28" s="169"/>
      <c r="EB28" s="169"/>
      <c r="EC28" s="169"/>
      <c r="ED28" s="169"/>
      <c r="EE28" s="169"/>
      <c r="EF28" s="169"/>
      <c r="EG28" s="169"/>
      <c r="EH28" s="169"/>
      <c r="EI28" s="169"/>
      <c r="EJ28" s="169"/>
      <c r="EK28" s="169"/>
      <c r="EL28" s="169"/>
      <c r="EM28" s="169"/>
      <c r="EN28" s="169"/>
      <c r="EO28" s="169"/>
      <c r="EP28" s="169"/>
      <c r="EQ28" s="169"/>
      <c r="ER28" s="169"/>
      <c r="ES28" s="169"/>
      <c r="ET28" s="169"/>
      <c r="EU28" s="169"/>
      <c r="EV28" s="169"/>
      <c r="EW28" s="169"/>
      <c r="EX28" s="169"/>
      <c r="EY28" s="169"/>
      <c r="EZ28" s="169"/>
      <c r="FA28" s="169"/>
      <c r="FB28" s="169"/>
      <c r="FC28" s="169"/>
      <c r="FD28" s="169"/>
      <c r="FE28" s="169"/>
      <c r="FF28" s="169"/>
      <c r="FG28" s="169"/>
      <c r="FH28" s="169"/>
      <c r="FI28" s="169"/>
      <c r="FJ28" s="169"/>
      <c r="FK28" s="169"/>
      <c r="FL28" s="169"/>
      <c r="FM28" s="169"/>
      <c r="FN28" s="169"/>
      <c r="FO28" s="169"/>
      <c r="FP28" s="169"/>
      <c r="FQ28" s="169"/>
      <c r="FR28" s="169"/>
      <c r="FS28" s="169"/>
      <c r="FT28" s="169"/>
      <c r="FU28" s="169"/>
      <c r="FV28" s="169"/>
      <c r="FW28" s="169"/>
      <c r="FX28" s="169"/>
      <c r="FY28" s="169"/>
      <c r="FZ28" s="169"/>
      <c r="GA28" s="169"/>
      <c r="GB28" s="169"/>
      <c r="GC28" s="169"/>
      <c r="GD28" s="169"/>
      <c r="GE28" s="169"/>
      <c r="GF28" s="169"/>
      <c r="GG28" s="169"/>
      <c r="GH28" s="169"/>
      <c r="GI28" s="169"/>
      <c r="GJ28" s="169"/>
      <c r="GK28" s="169"/>
      <c r="GL28" s="169"/>
      <c r="GM28" s="169"/>
      <c r="GN28" s="169"/>
      <c r="GO28" s="169"/>
      <c r="GP28" s="169"/>
      <c r="GQ28" s="169"/>
      <c r="GR28" s="169"/>
      <c r="GS28" s="169"/>
      <c r="GT28" s="169"/>
      <c r="GU28" s="169"/>
      <c r="GV28" s="169"/>
      <c r="GW28" s="169"/>
      <c r="GX28" s="169"/>
      <c r="GY28" s="169"/>
      <c r="GZ28" s="169"/>
      <c r="HA28" s="169"/>
      <c r="HB28" s="169"/>
      <c r="HC28" s="169"/>
      <c r="HD28" s="169"/>
      <c r="HE28" s="169"/>
      <c r="HF28" s="169"/>
      <c r="HG28" s="169"/>
      <c r="HH28" s="169"/>
      <c r="HI28" s="169"/>
      <c r="HJ28" s="169"/>
      <c r="HK28" s="169"/>
      <c r="HL28" s="169"/>
      <c r="HM28" s="169"/>
      <c r="HN28" s="169"/>
      <c r="HO28" s="169"/>
      <c r="HP28" s="169"/>
      <c r="HQ28" s="169"/>
      <c r="HR28" s="169"/>
      <c r="HS28" s="169"/>
      <c r="HT28" s="169"/>
      <c r="HU28" s="169"/>
      <c r="HV28" s="169"/>
      <c r="HW28" s="169"/>
      <c r="HX28" s="169"/>
      <c r="HY28" s="169"/>
      <c r="HZ28" s="169"/>
      <c r="IA28" s="169"/>
      <c r="IB28" s="169"/>
      <c r="IC28" s="169"/>
      <c r="ID28" s="169"/>
      <c r="IE28" s="169"/>
      <c r="IF28" s="169"/>
      <c r="IG28" s="169"/>
      <c r="IH28" s="169"/>
      <c r="II28" s="169"/>
      <c r="IJ28" s="169"/>
      <c r="IK28" s="169"/>
      <c r="IL28" s="169"/>
      <c r="IM28" s="169"/>
      <c r="IN28" s="169"/>
      <c r="IO28" s="169"/>
      <c r="IP28" s="169"/>
      <c r="IQ28" s="169"/>
      <c r="IR28" s="169"/>
      <c r="IS28" s="169"/>
      <c r="IT28" s="169"/>
      <c r="IU28" s="169"/>
      <c r="IV28" s="169"/>
      <c r="IW28" s="169"/>
      <c r="IX28" s="169"/>
      <c r="IY28" s="169"/>
      <c r="IZ28" s="169"/>
      <c r="JA28" s="169"/>
      <c r="JB28" s="169"/>
      <c r="JC28" s="169"/>
      <c r="JD28" s="169"/>
      <c r="JE28" s="169"/>
      <c r="JF28" s="169"/>
      <c r="JG28" s="169"/>
      <c r="JH28" s="169"/>
      <c r="JI28" s="169"/>
      <c r="JJ28" s="169"/>
      <c r="JK28" s="169"/>
      <c r="JL28" s="169"/>
      <c r="JM28" s="169"/>
      <c r="JN28" s="169"/>
      <c r="JO28" s="169"/>
      <c r="JP28" s="169"/>
      <c r="JQ28" s="169"/>
      <c r="JR28" s="169"/>
      <c r="JS28" s="169"/>
      <c r="JT28" s="169"/>
      <c r="JU28" s="169"/>
      <c r="JV28" s="169"/>
      <c r="JW28" s="169"/>
      <c r="JX28" s="169"/>
      <c r="JY28" s="169"/>
      <c r="JZ28" s="169"/>
      <c r="KA28" s="169"/>
      <c r="KB28" s="169"/>
      <c r="KC28" s="169"/>
      <c r="KD28" s="169"/>
      <c r="KE28" s="169"/>
      <c r="KF28" s="169"/>
      <c r="KG28" s="169"/>
      <c r="KH28" s="169"/>
      <c r="KI28" s="169"/>
      <c r="KJ28" s="169"/>
      <c r="KK28" s="169"/>
      <c r="KL28" s="169"/>
      <c r="KM28" s="169"/>
      <c r="KN28" s="169"/>
      <c r="KO28" s="169"/>
      <c r="KP28" s="169"/>
      <c r="KQ28" s="169"/>
      <c r="KR28" s="169"/>
      <c r="KS28" s="169"/>
      <c r="KT28" s="169"/>
      <c r="KU28" s="169"/>
      <c r="KV28" s="169"/>
      <c r="KW28" s="169"/>
      <c r="KX28" s="169"/>
      <c r="KY28" s="169"/>
      <c r="KZ28" s="169"/>
      <c r="LA28" s="169"/>
      <c r="LB28" s="169"/>
      <c r="LC28" s="169"/>
      <c r="LD28" s="169"/>
      <c r="LE28" s="169"/>
      <c r="LF28" s="169"/>
      <c r="LG28" s="169"/>
      <c r="LH28" s="169"/>
      <c r="LI28" s="169"/>
      <c r="LJ28" s="169"/>
      <c r="LK28" s="169"/>
      <c r="LL28" s="169"/>
      <c r="LM28" s="169"/>
      <c r="LN28" s="169"/>
      <c r="LO28" s="169"/>
      <c r="LP28" s="169"/>
      <c r="LQ28" s="169"/>
    </row>
    <row r="29" spans="2:329" ht="20.100000000000001" customHeight="1" x14ac:dyDescent="0.25">
      <c r="B29" s="169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8"/>
      <c r="AD29" s="169"/>
      <c r="AE29" s="169"/>
      <c r="AF29" s="169"/>
      <c r="AG29" s="168"/>
      <c r="AH29" s="169"/>
      <c r="AI29" s="169"/>
      <c r="AJ29" s="169"/>
      <c r="AK29" s="169"/>
      <c r="AL29" s="169"/>
      <c r="AM29" s="169"/>
      <c r="AN29" s="169"/>
      <c r="AO29" s="169"/>
      <c r="AP29" s="169"/>
      <c r="AQ29" s="169"/>
      <c r="AR29" s="169"/>
      <c r="AS29" s="169"/>
      <c r="AT29" s="169"/>
      <c r="AU29" s="169"/>
      <c r="AV29" s="169"/>
      <c r="AW29" s="169"/>
      <c r="AX29" s="169"/>
      <c r="AY29" s="169"/>
      <c r="AZ29" s="169"/>
      <c r="BA29" s="169"/>
      <c r="BB29" s="169"/>
      <c r="BC29" s="169"/>
      <c r="BD29" s="169"/>
      <c r="BE29" s="169"/>
      <c r="BF29" s="169"/>
      <c r="BG29" s="169"/>
      <c r="BH29" s="169"/>
      <c r="BI29" s="169"/>
      <c r="BJ29" s="169"/>
      <c r="BK29" s="169"/>
      <c r="BL29" s="169"/>
      <c r="BM29" s="169"/>
      <c r="BN29" s="169"/>
      <c r="BO29" s="169"/>
      <c r="BP29" s="169"/>
      <c r="BQ29" s="169"/>
      <c r="BR29" s="169"/>
      <c r="BS29" s="169"/>
      <c r="BT29" s="169"/>
      <c r="BU29" s="169"/>
      <c r="BV29" s="169"/>
      <c r="BW29" s="169"/>
      <c r="BX29" s="169"/>
      <c r="BY29" s="169"/>
      <c r="BZ29" s="169"/>
      <c r="CA29" s="169"/>
      <c r="CB29" s="169"/>
      <c r="CC29" s="169"/>
      <c r="CD29" s="169"/>
      <c r="CE29" s="169"/>
      <c r="CF29" s="169"/>
      <c r="CG29" s="169"/>
      <c r="CH29" s="169"/>
      <c r="CI29" s="169"/>
      <c r="CJ29" s="169"/>
      <c r="CK29" s="169"/>
      <c r="CL29" s="169"/>
      <c r="CM29" s="169"/>
      <c r="CN29" s="169"/>
      <c r="CO29" s="169"/>
      <c r="CP29" s="169"/>
      <c r="CQ29" s="169"/>
      <c r="CR29" s="169"/>
      <c r="CS29" s="169"/>
      <c r="CT29" s="169"/>
      <c r="CU29" s="169"/>
      <c r="CV29" s="169"/>
      <c r="CW29" s="169"/>
      <c r="CX29" s="169"/>
      <c r="CY29" s="169"/>
      <c r="CZ29" s="169"/>
      <c r="DA29" s="169"/>
      <c r="DB29" s="169"/>
      <c r="DC29" s="169"/>
      <c r="DD29" s="169"/>
      <c r="DE29" s="169"/>
      <c r="DF29" s="169"/>
      <c r="DG29" s="169"/>
      <c r="DH29" s="169"/>
      <c r="DI29" s="169"/>
      <c r="DJ29" s="169"/>
      <c r="DK29" s="169"/>
      <c r="DL29" s="169"/>
      <c r="DM29" s="169"/>
      <c r="DN29" s="169"/>
      <c r="DO29" s="169"/>
      <c r="DP29" s="169"/>
      <c r="DQ29" s="169"/>
      <c r="DR29" s="169"/>
      <c r="DS29" s="169"/>
      <c r="DT29" s="169"/>
      <c r="DU29" s="169"/>
      <c r="DV29" s="169"/>
      <c r="DW29" s="169"/>
      <c r="DX29" s="169"/>
      <c r="DY29" s="169"/>
      <c r="DZ29" s="169"/>
      <c r="EA29" s="169"/>
      <c r="EB29" s="169"/>
      <c r="EC29" s="169"/>
      <c r="ED29" s="169"/>
      <c r="EE29" s="169"/>
      <c r="EF29" s="169"/>
      <c r="EG29" s="169"/>
      <c r="EH29" s="169"/>
      <c r="EI29" s="169"/>
      <c r="EJ29" s="169"/>
      <c r="EK29" s="169"/>
      <c r="EL29" s="169"/>
      <c r="EM29" s="169"/>
      <c r="EN29" s="169"/>
      <c r="EO29" s="169"/>
      <c r="EP29" s="169"/>
      <c r="EQ29" s="169"/>
      <c r="ER29" s="169"/>
      <c r="ES29" s="169"/>
      <c r="ET29" s="169"/>
      <c r="EU29" s="169"/>
      <c r="EV29" s="169"/>
      <c r="EW29" s="169"/>
      <c r="EX29" s="169"/>
      <c r="EY29" s="169"/>
      <c r="EZ29" s="169"/>
      <c r="FA29" s="169"/>
      <c r="FB29" s="169"/>
      <c r="FC29" s="169"/>
      <c r="FD29" s="169"/>
      <c r="FE29" s="169"/>
      <c r="FF29" s="169"/>
      <c r="FG29" s="169"/>
      <c r="FH29" s="169"/>
      <c r="FI29" s="169"/>
      <c r="FJ29" s="169"/>
      <c r="FK29" s="169"/>
      <c r="FL29" s="169"/>
      <c r="FM29" s="169"/>
      <c r="FN29" s="169"/>
      <c r="FO29" s="169"/>
      <c r="FP29" s="169"/>
      <c r="FQ29" s="169"/>
      <c r="FR29" s="169"/>
      <c r="FS29" s="169"/>
      <c r="FT29" s="169"/>
      <c r="FU29" s="169"/>
      <c r="FV29" s="169"/>
      <c r="FW29" s="169"/>
      <c r="FX29" s="169"/>
      <c r="FY29" s="169"/>
      <c r="FZ29" s="169"/>
      <c r="GA29" s="169"/>
      <c r="GB29" s="169"/>
      <c r="GC29" s="169"/>
      <c r="GD29" s="169"/>
      <c r="GE29" s="169"/>
      <c r="GF29" s="169"/>
      <c r="GG29" s="169"/>
      <c r="GH29" s="169"/>
      <c r="GI29" s="169"/>
      <c r="GJ29" s="169"/>
      <c r="GK29" s="169"/>
      <c r="GL29" s="169"/>
      <c r="GM29" s="169"/>
      <c r="GN29" s="169"/>
      <c r="GO29" s="169"/>
      <c r="GP29" s="169"/>
      <c r="GQ29" s="169"/>
      <c r="GR29" s="169"/>
      <c r="GS29" s="169"/>
      <c r="GT29" s="169"/>
      <c r="GU29" s="169"/>
      <c r="GV29" s="169"/>
      <c r="GW29" s="169"/>
      <c r="GX29" s="169"/>
      <c r="GY29" s="169"/>
      <c r="GZ29" s="169"/>
      <c r="HA29" s="169"/>
      <c r="HB29" s="169"/>
      <c r="HC29" s="169"/>
      <c r="HD29" s="169"/>
      <c r="HE29" s="169"/>
      <c r="HF29" s="169"/>
      <c r="HG29" s="169"/>
      <c r="HH29" s="169"/>
      <c r="HI29" s="169"/>
      <c r="HJ29" s="169"/>
      <c r="HK29" s="169"/>
      <c r="HL29" s="169"/>
      <c r="HM29" s="169"/>
      <c r="HN29" s="169"/>
      <c r="HO29" s="169"/>
      <c r="HP29" s="169"/>
      <c r="HQ29" s="169"/>
      <c r="HR29" s="169"/>
      <c r="HS29" s="169"/>
      <c r="HT29" s="169"/>
      <c r="HU29" s="169"/>
      <c r="HV29" s="169"/>
      <c r="HW29" s="169"/>
      <c r="HX29" s="169"/>
      <c r="HY29" s="169"/>
      <c r="HZ29" s="169"/>
      <c r="IA29" s="169"/>
      <c r="IB29" s="169"/>
      <c r="IC29" s="169"/>
      <c r="ID29" s="169"/>
      <c r="IE29" s="169"/>
      <c r="IF29" s="169"/>
      <c r="IG29" s="169"/>
      <c r="IH29" s="169"/>
      <c r="II29" s="169"/>
      <c r="IJ29" s="169"/>
      <c r="IK29" s="169"/>
      <c r="IL29" s="169"/>
      <c r="IM29" s="169"/>
      <c r="IN29" s="169"/>
      <c r="IO29" s="169"/>
      <c r="IP29" s="169"/>
      <c r="IQ29" s="169"/>
      <c r="IR29" s="169"/>
      <c r="IS29" s="169"/>
      <c r="IT29" s="169"/>
      <c r="IU29" s="169"/>
      <c r="IV29" s="169"/>
      <c r="IW29" s="169"/>
      <c r="IX29" s="169"/>
      <c r="IY29" s="169"/>
      <c r="IZ29" s="169"/>
      <c r="JA29" s="169"/>
      <c r="JB29" s="169"/>
      <c r="JC29" s="169"/>
      <c r="JD29" s="169"/>
      <c r="JE29" s="169"/>
      <c r="JF29" s="169"/>
      <c r="JG29" s="169"/>
      <c r="JH29" s="169"/>
      <c r="JI29" s="169"/>
      <c r="JJ29" s="169"/>
      <c r="JK29" s="169"/>
      <c r="JL29" s="169"/>
      <c r="JM29" s="169"/>
      <c r="JN29" s="169"/>
      <c r="JO29" s="169"/>
      <c r="JP29" s="169"/>
      <c r="JQ29" s="169"/>
      <c r="JR29" s="169"/>
      <c r="JS29" s="169"/>
      <c r="JT29" s="169"/>
      <c r="JU29" s="169"/>
      <c r="JV29" s="169"/>
      <c r="JW29" s="169"/>
      <c r="JX29" s="169"/>
      <c r="JY29" s="169"/>
      <c r="JZ29" s="169"/>
      <c r="KA29" s="169"/>
      <c r="KB29" s="169"/>
      <c r="KC29" s="169"/>
      <c r="KD29" s="169"/>
      <c r="KE29" s="169"/>
      <c r="KF29" s="169"/>
      <c r="KG29" s="169"/>
      <c r="KH29" s="169"/>
      <c r="KI29" s="169"/>
      <c r="KJ29" s="169"/>
      <c r="KK29" s="169"/>
      <c r="KL29" s="169"/>
      <c r="KM29" s="169"/>
      <c r="KN29" s="169"/>
      <c r="KO29" s="169"/>
      <c r="KP29" s="169"/>
      <c r="KQ29" s="169"/>
      <c r="KR29" s="169"/>
      <c r="KS29" s="169"/>
      <c r="KT29" s="169"/>
      <c r="KU29" s="169"/>
      <c r="KV29" s="169"/>
      <c r="KW29" s="169"/>
      <c r="KX29" s="169"/>
      <c r="KY29" s="169"/>
      <c r="KZ29" s="169"/>
      <c r="LA29" s="169"/>
      <c r="LB29" s="169"/>
      <c r="LC29" s="169"/>
      <c r="LD29" s="169"/>
      <c r="LE29" s="169"/>
      <c r="LF29" s="169"/>
      <c r="LG29" s="169"/>
      <c r="LH29" s="169"/>
      <c r="LI29" s="169"/>
      <c r="LJ29" s="169"/>
      <c r="LK29" s="169"/>
      <c r="LL29" s="169"/>
      <c r="LM29" s="169"/>
      <c r="LN29" s="169"/>
      <c r="LO29" s="169"/>
      <c r="LP29" s="169"/>
      <c r="LQ29" s="169"/>
    </row>
    <row r="30" spans="2:329" ht="20.100000000000001" customHeight="1" x14ac:dyDescent="0.25">
      <c r="B30" s="169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8"/>
      <c r="AD30" s="169"/>
      <c r="AE30" s="169"/>
      <c r="AF30" s="169"/>
      <c r="AG30" s="168"/>
      <c r="AH30" s="169"/>
      <c r="AI30" s="169"/>
      <c r="AJ30" s="169"/>
      <c r="AK30" s="169"/>
      <c r="AL30" s="169"/>
      <c r="AM30" s="169"/>
      <c r="AN30" s="169"/>
      <c r="AO30" s="169"/>
      <c r="AP30" s="169"/>
      <c r="AQ30" s="169"/>
      <c r="AR30" s="169"/>
      <c r="AS30" s="169"/>
      <c r="AT30" s="169"/>
      <c r="AU30" s="169"/>
      <c r="AV30" s="169"/>
      <c r="AW30" s="169"/>
      <c r="AX30" s="169"/>
      <c r="AY30" s="169"/>
      <c r="AZ30" s="169"/>
      <c r="BA30" s="169"/>
      <c r="BB30" s="169"/>
      <c r="BC30" s="169"/>
      <c r="BD30" s="169"/>
      <c r="BE30" s="169"/>
      <c r="BF30" s="169"/>
      <c r="BG30" s="169"/>
      <c r="BH30" s="169"/>
      <c r="BI30" s="169"/>
      <c r="BJ30" s="169"/>
      <c r="BK30" s="169"/>
      <c r="BL30" s="169"/>
      <c r="BM30" s="169"/>
      <c r="BN30" s="169"/>
      <c r="BO30" s="169"/>
      <c r="BP30" s="169"/>
      <c r="BQ30" s="169"/>
      <c r="BR30" s="169"/>
      <c r="BS30" s="169"/>
      <c r="BT30" s="169"/>
      <c r="BU30" s="169"/>
      <c r="BV30" s="169"/>
      <c r="BW30" s="169"/>
      <c r="BX30" s="169"/>
      <c r="BY30" s="169"/>
      <c r="BZ30" s="169"/>
      <c r="CA30" s="169"/>
      <c r="CB30" s="169"/>
      <c r="CC30" s="169"/>
      <c r="CD30" s="169"/>
      <c r="CE30" s="169"/>
      <c r="CF30" s="169"/>
      <c r="CG30" s="169"/>
      <c r="CH30" s="169"/>
      <c r="CI30" s="169"/>
      <c r="CJ30" s="169"/>
      <c r="CK30" s="169"/>
      <c r="CL30" s="169"/>
      <c r="CM30" s="169"/>
      <c r="CN30" s="169"/>
      <c r="CO30" s="169"/>
      <c r="CP30" s="169"/>
      <c r="CQ30" s="169"/>
      <c r="CR30" s="169"/>
      <c r="CS30" s="169"/>
      <c r="CT30" s="169"/>
      <c r="CU30" s="169"/>
      <c r="CV30" s="169"/>
      <c r="CW30" s="169"/>
      <c r="CX30" s="169"/>
      <c r="CY30" s="169"/>
      <c r="CZ30" s="169"/>
      <c r="DA30" s="169"/>
      <c r="DB30" s="169"/>
      <c r="DC30" s="169"/>
      <c r="DD30" s="169"/>
      <c r="DE30" s="169"/>
      <c r="DF30" s="169"/>
      <c r="DG30" s="169"/>
      <c r="DH30" s="169"/>
      <c r="DI30" s="169"/>
      <c r="DJ30" s="169"/>
      <c r="DK30" s="169"/>
      <c r="DL30" s="169"/>
      <c r="DM30" s="169"/>
      <c r="DN30" s="169"/>
      <c r="DO30" s="169"/>
      <c r="DP30" s="169"/>
      <c r="DQ30" s="169"/>
      <c r="DR30" s="169"/>
      <c r="DS30" s="169"/>
      <c r="DT30" s="169"/>
      <c r="DU30" s="169"/>
      <c r="DV30" s="169"/>
      <c r="DW30" s="169"/>
      <c r="DX30" s="169"/>
      <c r="DY30" s="169"/>
      <c r="DZ30" s="169"/>
      <c r="EA30" s="169"/>
      <c r="EB30" s="169"/>
      <c r="EC30" s="169"/>
      <c r="ED30" s="169"/>
      <c r="EE30" s="169"/>
      <c r="EF30" s="169"/>
      <c r="EG30" s="169"/>
      <c r="EH30" s="169"/>
      <c r="EI30" s="169"/>
      <c r="EJ30" s="169"/>
      <c r="EK30" s="169"/>
      <c r="EL30" s="169"/>
      <c r="EM30" s="169"/>
      <c r="EN30" s="169"/>
      <c r="EO30" s="169"/>
      <c r="EP30" s="169"/>
      <c r="EQ30" s="169"/>
      <c r="ER30" s="169"/>
      <c r="ES30" s="169"/>
      <c r="ET30" s="169"/>
      <c r="EU30" s="169"/>
      <c r="EV30" s="169"/>
      <c r="EW30" s="169"/>
      <c r="EX30" s="169"/>
      <c r="EY30" s="169"/>
      <c r="EZ30" s="169"/>
      <c r="FA30" s="169"/>
      <c r="FB30" s="169"/>
      <c r="FC30" s="169"/>
      <c r="FD30" s="169"/>
      <c r="FE30" s="169"/>
      <c r="FF30" s="169"/>
      <c r="FG30" s="169"/>
      <c r="FH30" s="169"/>
      <c r="FI30" s="169"/>
      <c r="FJ30" s="169"/>
      <c r="FK30" s="169"/>
      <c r="FL30" s="169"/>
      <c r="FM30" s="169"/>
      <c r="FN30" s="169"/>
      <c r="FO30" s="169"/>
      <c r="FP30" s="169"/>
      <c r="FQ30" s="169"/>
      <c r="FR30" s="169"/>
      <c r="FS30" s="169"/>
      <c r="FT30" s="169"/>
      <c r="FU30" s="169"/>
      <c r="FV30" s="169"/>
      <c r="FW30" s="169"/>
      <c r="FX30" s="169"/>
      <c r="FY30" s="169"/>
      <c r="FZ30" s="169"/>
      <c r="GA30" s="169"/>
      <c r="GB30" s="169"/>
      <c r="GC30" s="169"/>
      <c r="GD30" s="169"/>
      <c r="GE30" s="169"/>
      <c r="GF30" s="169"/>
      <c r="GG30" s="169"/>
      <c r="GH30" s="169"/>
      <c r="GI30" s="169"/>
      <c r="GJ30" s="169"/>
      <c r="GK30" s="169"/>
      <c r="GL30" s="169"/>
      <c r="GM30" s="169"/>
      <c r="GN30" s="169"/>
      <c r="GO30" s="169"/>
      <c r="GP30" s="169"/>
      <c r="GQ30" s="169"/>
      <c r="GR30" s="169"/>
      <c r="GS30" s="169"/>
      <c r="GT30" s="169"/>
      <c r="GU30" s="169"/>
      <c r="GV30" s="169"/>
      <c r="GW30" s="169"/>
      <c r="GX30" s="169"/>
      <c r="GY30" s="169"/>
      <c r="GZ30" s="169"/>
      <c r="HA30" s="169"/>
      <c r="HB30" s="169"/>
      <c r="HC30" s="169"/>
      <c r="HD30" s="169"/>
      <c r="HE30" s="169"/>
      <c r="HF30" s="169"/>
      <c r="HG30" s="169"/>
      <c r="HH30" s="169"/>
      <c r="HI30" s="169"/>
      <c r="HJ30" s="169"/>
      <c r="HK30" s="169"/>
      <c r="HL30" s="169"/>
      <c r="HM30" s="169"/>
      <c r="HN30" s="169"/>
      <c r="HO30" s="169"/>
      <c r="HP30" s="169"/>
      <c r="HQ30" s="169"/>
      <c r="HR30" s="169"/>
      <c r="HS30" s="169"/>
      <c r="HT30" s="169"/>
      <c r="HU30" s="169"/>
      <c r="HV30" s="169"/>
      <c r="HW30" s="169"/>
      <c r="HX30" s="169"/>
      <c r="HY30" s="169"/>
      <c r="HZ30" s="169"/>
      <c r="IA30" s="169"/>
      <c r="IB30" s="169"/>
      <c r="IC30" s="169"/>
      <c r="ID30" s="169"/>
      <c r="IE30" s="169"/>
      <c r="IF30" s="169"/>
      <c r="IG30" s="169"/>
      <c r="IH30" s="169"/>
      <c r="II30" s="169"/>
      <c r="IJ30" s="169"/>
      <c r="IK30" s="169"/>
      <c r="IL30" s="169"/>
      <c r="IM30" s="169"/>
      <c r="IN30" s="169"/>
      <c r="IO30" s="169"/>
      <c r="IP30" s="169"/>
      <c r="IQ30" s="169"/>
      <c r="IR30" s="169"/>
      <c r="IS30" s="169"/>
      <c r="IT30" s="169"/>
      <c r="IU30" s="169"/>
      <c r="IV30" s="169"/>
      <c r="IW30" s="169"/>
      <c r="IX30" s="169"/>
      <c r="IY30" s="169"/>
      <c r="IZ30" s="169"/>
      <c r="JA30" s="169"/>
      <c r="JB30" s="169"/>
      <c r="JC30" s="169"/>
      <c r="JD30" s="169"/>
      <c r="JE30" s="169"/>
      <c r="JF30" s="169"/>
      <c r="JG30" s="169"/>
      <c r="JH30" s="169"/>
      <c r="JI30" s="169"/>
      <c r="JJ30" s="169"/>
      <c r="JK30" s="169"/>
      <c r="JL30" s="169"/>
      <c r="JM30" s="169"/>
      <c r="JN30" s="169"/>
      <c r="JO30" s="169"/>
      <c r="JP30" s="169"/>
      <c r="JQ30" s="169"/>
      <c r="JR30" s="169"/>
      <c r="JS30" s="169"/>
      <c r="JT30" s="169"/>
      <c r="JU30" s="169"/>
      <c r="JV30" s="169"/>
      <c r="JW30" s="169"/>
      <c r="JX30" s="169"/>
      <c r="JY30" s="169"/>
      <c r="JZ30" s="169"/>
      <c r="KA30" s="169"/>
      <c r="KB30" s="169"/>
      <c r="KC30" s="169"/>
      <c r="KD30" s="169"/>
      <c r="KE30" s="169"/>
      <c r="KF30" s="169"/>
      <c r="KG30" s="169"/>
      <c r="KH30" s="169"/>
      <c r="KI30" s="169"/>
      <c r="KJ30" s="169"/>
      <c r="KK30" s="169"/>
      <c r="KL30" s="169"/>
      <c r="KM30" s="169"/>
      <c r="KN30" s="169"/>
      <c r="KO30" s="169"/>
      <c r="KP30" s="169"/>
      <c r="KQ30" s="169"/>
      <c r="KR30" s="169"/>
      <c r="KS30" s="169"/>
      <c r="KT30" s="169"/>
      <c r="KU30" s="169"/>
      <c r="KV30" s="169"/>
      <c r="KW30" s="169"/>
      <c r="KX30" s="169"/>
      <c r="KY30" s="169"/>
      <c r="KZ30" s="169"/>
      <c r="LA30" s="169"/>
      <c r="LB30" s="169"/>
      <c r="LC30" s="169"/>
      <c r="LD30" s="169"/>
      <c r="LE30" s="169"/>
      <c r="LF30" s="169"/>
      <c r="LG30" s="169"/>
      <c r="LH30" s="169"/>
      <c r="LI30" s="169"/>
      <c r="LJ30" s="169"/>
      <c r="LK30" s="169"/>
      <c r="LL30" s="169"/>
      <c r="LM30" s="169"/>
      <c r="LN30" s="169"/>
      <c r="LO30" s="169"/>
      <c r="LP30" s="169"/>
      <c r="LQ30" s="169"/>
    </row>
    <row r="31" spans="2:329" ht="20.100000000000001" customHeight="1" x14ac:dyDescent="0.25">
      <c r="B31" s="169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8"/>
      <c r="AA31" s="169"/>
      <c r="AB31" s="169"/>
      <c r="AC31" s="169"/>
      <c r="AD31" s="168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  <c r="AP31" s="169"/>
      <c r="AQ31" s="169"/>
      <c r="AR31" s="169"/>
      <c r="AS31" s="169"/>
      <c r="AT31" s="169"/>
      <c r="AU31" s="169"/>
      <c r="AV31" s="169"/>
      <c r="AW31" s="169"/>
      <c r="AX31" s="169"/>
      <c r="AY31" s="169"/>
      <c r="AZ31" s="169"/>
      <c r="BA31" s="169"/>
      <c r="BB31" s="169"/>
      <c r="BC31" s="169"/>
      <c r="BD31" s="169"/>
      <c r="BE31" s="169"/>
      <c r="BF31" s="169"/>
      <c r="BG31" s="169"/>
      <c r="BH31" s="169"/>
      <c r="BI31" s="169"/>
      <c r="BJ31" s="169"/>
      <c r="BK31" s="169"/>
      <c r="BL31" s="169"/>
      <c r="BM31" s="169"/>
      <c r="BN31" s="169"/>
      <c r="BO31" s="169"/>
      <c r="BP31" s="169"/>
      <c r="BQ31" s="169"/>
      <c r="BR31" s="169"/>
      <c r="BS31" s="169"/>
      <c r="BT31" s="169"/>
      <c r="BU31" s="169"/>
      <c r="BV31" s="169"/>
      <c r="BW31" s="169"/>
      <c r="BX31" s="169"/>
      <c r="BY31" s="169"/>
      <c r="BZ31" s="169"/>
      <c r="CA31" s="169"/>
      <c r="CB31" s="169"/>
      <c r="CC31" s="169"/>
      <c r="CD31" s="169"/>
      <c r="CE31" s="169"/>
      <c r="CF31" s="169"/>
      <c r="CG31" s="169"/>
      <c r="CH31" s="169"/>
      <c r="CI31" s="169"/>
      <c r="CJ31" s="169"/>
      <c r="CK31" s="169"/>
      <c r="CL31" s="169"/>
      <c r="CM31" s="169"/>
      <c r="CN31" s="169"/>
      <c r="CO31" s="169"/>
      <c r="CP31" s="169"/>
      <c r="CQ31" s="169"/>
      <c r="CR31" s="169"/>
      <c r="CS31" s="169"/>
      <c r="CT31" s="169"/>
      <c r="CU31" s="169"/>
      <c r="CV31" s="169"/>
      <c r="CW31" s="169"/>
      <c r="CX31" s="169"/>
      <c r="CY31" s="169"/>
      <c r="CZ31" s="169"/>
      <c r="DA31" s="169"/>
      <c r="DB31" s="169"/>
      <c r="DC31" s="169"/>
      <c r="DD31" s="169"/>
      <c r="DE31" s="169"/>
      <c r="DF31" s="169"/>
      <c r="DG31" s="169"/>
      <c r="DH31" s="169"/>
      <c r="DI31" s="169"/>
      <c r="DJ31" s="169"/>
      <c r="DK31" s="169"/>
      <c r="DL31" s="169"/>
      <c r="DM31" s="169"/>
      <c r="DN31" s="169"/>
      <c r="DO31" s="169"/>
      <c r="DP31" s="169"/>
      <c r="DQ31" s="169"/>
      <c r="DR31" s="169"/>
      <c r="DS31" s="169"/>
      <c r="DT31" s="169"/>
      <c r="DU31" s="169"/>
      <c r="DV31" s="169"/>
      <c r="DW31" s="169"/>
      <c r="DX31" s="169"/>
      <c r="DY31" s="169"/>
      <c r="DZ31" s="169"/>
      <c r="EA31" s="169"/>
      <c r="EB31" s="169"/>
      <c r="EC31" s="169"/>
      <c r="ED31" s="169"/>
      <c r="EE31" s="169"/>
      <c r="EF31" s="169"/>
      <c r="EG31" s="169"/>
      <c r="EH31" s="169"/>
      <c r="EI31" s="168"/>
      <c r="EJ31" s="169"/>
      <c r="EK31" s="169"/>
      <c r="EL31" s="169"/>
      <c r="EM31" s="168"/>
      <c r="EN31" s="169"/>
      <c r="EO31" s="169"/>
      <c r="EP31" s="169"/>
      <c r="EQ31" s="169"/>
      <c r="ER31" s="169"/>
      <c r="ES31" s="169"/>
      <c r="ET31" s="169"/>
      <c r="EU31" s="169"/>
      <c r="EV31" s="169"/>
      <c r="EW31" s="169"/>
      <c r="EX31" s="169"/>
      <c r="EY31" s="169"/>
      <c r="EZ31" s="169"/>
      <c r="FA31" s="169"/>
      <c r="FB31" s="169"/>
      <c r="FC31" s="169"/>
      <c r="FD31" s="169"/>
      <c r="FE31" s="169"/>
      <c r="FF31" s="169"/>
      <c r="FG31" s="169"/>
      <c r="FH31" s="169"/>
      <c r="FI31" s="169"/>
      <c r="FJ31" s="169"/>
      <c r="FK31" s="169"/>
      <c r="FL31" s="169"/>
      <c r="FM31" s="169"/>
      <c r="FN31" s="169"/>
      <c r="FO31" s="169"/>
      <c r="FP31" s="169"/>
      <c r="FQ31" s="169"/>
      <c r="FR31" s="169"/>
      <c r="FS31" s="169"/>
      <c r="FT31" s="169"/>
      <c r="FU31" s="169"/>
      <c r="FV31" s="169"/>
      <c r="FW31" s="169"/>
      <c r="FX31" s="169"/>
      <c r="FY31" s="169"/>
      <c r="FZ31" s="169"/>
      <c r="GA31" s="169"/>
      <c r="GB31" s="169"/>
      <c r="GC31" s="169"/>
      <c r="GD31" s="169"/>
      <c r="GE31" s="169"/>
      <c r="GF31" s="169"/>
      <c r="GG31" s="169"/>
      <c r="GH31" s="169"/>
      <c r="GI31" s="169"/>
      <c r="GJ31" s="169"/>
      <c r="GK31" s="169"/>
      <c r="GL31" s="169"/>
      <c r="GM31" s="169"/>
      <c r="GN31" s="169"/>
      <c r="GO31" s="169"/>
      <c r="GP31" s="169"/>
      <c r="GQ31" s="169"/>
      <c r="GR31" s="169"/>
      <c r="GS31" s="169"/>
      <c r="GT31" s="169"/>
      <c r="GU31" s="169"/>
      <c r="GV31" s="169"/>
      <c r="GW31" s="169"/>
      <c r="GX31" s="169"/>
      <c r="GY31" s="169"/>
      <c r="GZ31" s="169"/>
      <c r="HA31" s="169"/>
      <c r="HB31" s="169"/>
      <c r="HC31" s="169"/>
      <c r="HD31" s="169"/>
      <c r="HE31" s="169"/>
      <c r="HF31" s="169"/>
      <c r="HG31" s="169"/>
      <c r="HH31" s="169"/>
      <c r="HI31" s="169"/>
      <c r="HJ31" s="169"/>
      <c r="HK31" s="169"/>
      <c r="HL31" s="169"/>
      <c r="HM31" s="169"/>
      <c r="HN31" s="169"/>
      <c r="HO31" s="169"/>
      <c r="HP31" s="169"/>
      <c r="HQ31" s="169"/>
      <c r="HR31" s="169"/>
      <c r="HS31" s="169"/>
      <c r="HT31" s="169"/>
      <c r="HU31" s="169"/>
      <c r="HV31" s="169"/>
      <c r="HW31" s="169"/>
      <c r="HX31" s="169"/>
      <c r="HY31" s="169"/>
      <c r="HZ31" s="169"/>
      <c r="IA31" s="169"/>
      <c r="IB31" s="169"/>
      <c r="IC31" s="169"/>
      <c r="ID31" s="169"/>
      <c r="IE31" s="169"/>
      <c r="IF31" s="169"/>
      <c r="IG31" s="169"/>
      <c r="IH31" s="169"/>
      <c r="II31" s="169"/>
      <c r="IJ31" s="169"/>
      <c r="IK31" s="169"/>
      <c r="IL31" s="169"/>
      <c r="IM31" s="169"/>
      <c r="IN31" s="169"/>
      <c r="IO31" s="169"/>
      <c r="IP31" s="169"/>
      <c r="IQ31" s="169"/>
      <c r="IR31" s="169"/>
      <c r="IS31" s="169"/>
      <c r="IT31" s="169"/>
      <c r="IU31" s="169"/>
      <c r="IV31" s="169"/>
      <c r="IW31" s="169"/>
      <c r="IX31" s="169"/>
      <c r="IY31" s="169"/>
      <c r="IZ31" s="169"/>
      <c r="JA31" s="169"/>
      <c r="JB31" s="169"/>
      <c r="JC31" s="169"/>
      <c r="JD31" s="169"/>
      <c r="JE31" s="169"/>
      <c r="JF31" s="169"/>
      <c r="JG31" s="169"/>
      <c r="JH31" s="169"/>
      <c r="JI31" s="169"/>
      <c r="JJ31" s="169"/>
      <c r="JK31" s="169"/>
      <c r="JL31" s="169"/>
      <c r="JM31" s="169"/>
      <c r="JN31" s="169"/>
      <c r="JO31" s="169"/>
      <c r="JP31" s="169"/>
      <c r="JQ31" s="169"/>
      <c r="JR31" s="169"/>
      <c r="JS31" s="169"/>
      <c r="JT31" s="169"/>
      <c r="JU31" s="169"/>
      <c r="JV31" s="169"/>
      <c r="JW31" s="169"/>
      <c r="JX31" s="169"/>
      <c r="JY31" s="169"/>
      <c r="JZ31" s="169"/>
      <c r="KA31" s="169"/>
      <c r="KB31" s="169"/>
      <c r="KC31" s="169"/>
      <c r="KD31" s="169"/>
      <c r="KE31" s="169"/>
      <c r="KF31" s="169"/>
      <c r="KG31" s="169"/>
      <c r="KH31" s="169"/>
      <c r="KI31" s="169"/>
      <c r="KJ31" s="169"/>
      <c r="KK31" s="169"/>
      <c r="KL31" s="169"/>
      <c r="KM31" s="169"/>
      <c r="KN31" s="169"/>
      <c r="KO31" s="169"/>
      <c r="KP31" s="169"/>
      <c r="KQ31" s="169"/>
      <c r="KR31" s="169"/>
      <c r="KS31" s="169"/>
      <c r="KT31" s="169"/>
      <c r="KU31" s="169"/>
      <c r="KV31" s="169"/>
      <c r="KW31" s="169"/>
      <c r="KX31" s="169"/>
      <c r="KY31" s="169"/>
      <c r="KZ31" s="169"/>
      <c r="LA31" s="169"/>
      <c r="LB31" s="169"/>
      <c r="LC31" s="169"/>
      <c r="LD31" s="169"/>
      <c r="LE31" s="169"/>
      <c r="LF31" s="169"/>
      <c r="LG31" s="169"/>
      <c r="LH31" s="169"/>
      <c r="LI31" s="169"/>
      <c r="LJ31" s="169"/>
      <c r="LK31" s="169"/>
      <c r="LL31" s="169"/>
      <c r="LM31" s="169"/>
      <c r="LN31" s="169"/>
      <c r="LO31" s="169"/>
      <c r="LP31" s="169"/>
      <c r="LQ31" s="169"/>
    </row>
    <row r="32" spans="2:329" ht="20.100000000000001" customHeight="1" x14ac:dyDescent="0.25">
      <c r="B32" s="169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8"/>
      <c r="Y32" s="168"/>
      <c r="Z32" s="168"/>
      <c r="AA32" s="169"/>
      <c r="AB32" s="168"/>
      <c r="AC32" s="168"/>
      <c r="AD32" s="168"/>
      <c r="AE32" s="169"/>
      <c r="AF32" s="169"/>
      <c r="AG32" s="169"/>
      <c r="AH32" s="169"/>
      <c r="AI32" s="169"/>
      <c r="AJ32" s="168"/>
      <c r="AK32" s="169"/>
      <c r="AL32" s="169"/>
      <c r="AM32" s="169"/>
      <c r="AN32" s="169"/>
      <c r="AO32" s="169"/>
      <c r="AP32" s="169"/>
      <c r="AQ32" s="169"/>
      <c r="AR32" s="169"/>
      <c r="AS32" s="169"/>
      <c r="AT32" s="169"/>
      <c r="AU32" s="169"/>
      <c r="AV32" s="169"/>
      <c r="AW32" s="169"/>
      <c r="AX32" s="169"/>
      <c r="AY32" s="169"/>
      <c r="AZ32" s="169"/>
      <c r="BA32" s="169"/>
      <c r="BB32" s="169"/>
      <c r="BC32" s="169"/>
      <c r="BD32" s="169"/>
      <c r="BE32" s="169"/>
      <c r="BF32" s="169"/>
      <c r="BG32" s="169"/>
      <c r="BH32" s="169"/>
      <c r="BI32" s="169"/>
      <c r="BJ32" s="169"/>
      <c r="BK32" s="169"/>
      <c r="BL32" s="169"/>
      <c r="BM32" s="169"/>
      <c r="BN32" s="169"/>
      <c r="BO32" s="169"/>
      <c r="BP32" s="169"/>
      <c r="BQ32" s="169"/>
      <c r="BR32" s="169"/>
      <c r="BS32" s="169"/>
      <c r="BT32" s="169"/>
      <c r="BU32" s="169"/>
      <c r="BV32" s="169"/>
      <c r="BW32" s="169"/>
      <c r="BX32" s="169"/>
      <c r="BY32" s="169"/>
      <c r="BZ32" s="169"/>
      <c r="CA32" s="169"/>
      <c r="CB32" s="169"/>
      <c r="CC32" s="169"/>
      <c r="CD32" s="169"/>
      <c r="CE32" s="169"/>
      <c r="CF32" s="169"/>
      <c r="CG32" s="169"/>
      <c r="CH32" s="169"/>
      <c r="CI32" s="169"/>
      <c r="CJ32" s="169"/>
      <c r="CK32" s="169"/>
      <c r="CL32" s="169"/>
      <c r="CM32" s="169"/>
      <c r="CN32" s="169"/>
      <c r="CO32" s="169"/>
      <c r="CP32" s="169"/>
      <c r="CQ32" s="169"/>
      <c r="CR32" s="169"/>
      <c r="CS32" s="169"/>
      <c r="CT32" s="169"/>
      <c r="CU32" s="169"/>
      <c r="CV32" s="169"/>
      <c r="CW32" s="169"/>
      <c r="CX32" s="169"/>
      <c r="CY32" s="169"/>
      <c r="CZ32" s="169"/>
      <c r="DA32" s="169"/>
      <c r="DB32" s="169"/>
      <c r="DC32" s="169"/>
      <c r="DD32" s="169"/>
      <c r="DE32" s="169"/>
      <c r="DF32" s="169"/>
      <c r="DG32" s="169"/>
      <c r="DH32" s="169"/>
      <c r="DI32" s="169"/>
      <c r="DJ32" s="169"/>
      <c r="DK32" s="169"/>
      <c r="DL32" s="169"/>
      <c r="DM32" s="169"/>
      <c r="DN32" s="169"/>
      <c r="DO32" s="169"/>
      <c r="DP32" s="169"/>
      <c r="DQ32" s="169"/>
      <c r="DR32" s="169"/>
      <c r="DS32" s="169"/>
      <c r="DT32" s="169"/>
      <c r="DU32" s="169"/>
      <c r="DV32" s="169"/>
      <c r="DW32" s="169"/>
      <c r="DX32" s="169"/>
      <c r="DY32" s="169"/>
      <c r="DZ32" s="169"/>
      <c r="EA32" s="169"/>
      <c r="EB32" s="169"/>
      <c r="EC32" s="169"/>
      <c r="ED32" s="169"/>
      <c r="EE32" s="169"/>
      <c r="EF32" s="169"/>
      <c r="EG32" s="169"/>
      <c r="EH32" s="169"/>
      <c r="EI32" s="169"/>
      <c r="EJ32" s="169"/>
      <c r="EK32" s="169"/>
      <c r="EL32" s="169"/>
      <c r="EM32" s="169"/>
      <c r="EN32" s="169"/>
      <c r="EO32" s="169"/>
      <c r="EP32" s="169"/>
      <c r="EQ32" s="169"/>
      <c r="ER32" s="169"/>
      <c r="ES32" s="169"/>
      <c r="ET32" s="169"/>
      <c r="EU32" s="169"/>
      <c r="EV32" s="169"/>
      <c r="EW32" s="169"/>
      <c r="EX32" s="169"/>
      <c r="EY32" s="169"/>
      <c r="EZ32" s="169"/>
      <c r="FA32" s="169"/>
      <c r="FB32" s="169"/>
      <c r="FC32" s="169"/>
      <c r="FD32" s="169"/>
      <c r="FE32" s="169"/>
      <c r="FF32" s="169"/>
      <c r="FG32" s="169"/>
      <c r="FH32" s="169"/>
      <c r="FI32" s="169"/>
      <c r="FJ32" s="169"/>
      <c r="FK32" s="169"/>
      <c r="FL32" s="169"/>
      <c r="FM32" s="169"/>
      <c r="FN32" s="169"/>
      <c r="FO32" s="169"/>
      <c r="FP32" s="169"/>
      <c r="FQ32" s="169"/>
      <c r="FR32" s="169"/>
      <c r="FS32" s="169"/>
      <c r="FT32" s="169"/>
      <c r="FU32" s="169"/>
      <c r="FV32" s="169"/>
      <c r="FW32" s="169"/>
      <c r="FX32" s="169"/>
      <c r="FY32" s="169"/>
      <c r="FZ32" s="169"/>
      <c r="GA32" s="169"/>
      <c r="GB32" s="169"/>
      <c r="GC32" s="169"/>
      <c r="GD32" s="169"/>
      <c r="GE32" s="169"/>
      <c r="GF32" s="169"/>
      <c r="GG32" s="169"/>
      <c r="GH32" s="169"/>
      <c r="GI32" s="169"/>
      <c r="GJ32" s="169"/>
      <c r="GK32" s="169"/>
      <c r="GL32" s="169"/>
      <c r="GM32" s="169"/>
      <c r="GN32" s="169"/>
      <c r="GO32" s="169"/>
      <c r="GP32" s="169"/>
      <c r="GQ32" s="169"/>
      <c r="GR32" s="169"/>
      <c r="GS32" s="169"/>
      <c r="GT32" s="169"/>
      <c r="GU32" s="169"/>
      <c r="GV32" s="169"/>
      <c r="GW32" s="169"/>
      <c r="GX32" s="169"/>
      <c r="GY32" s="169"/>
      <c r="GZ32" s="169"/>
      <c r="HA32" s="169"/>
      <c r="HB32" s="169"/>
      <c r="HC32" s="169"/>
      <c r="HD32" s="169"/>
      <c r="HE32" s="169"/>
      <c r="HF32" s="169"/>
      <c r="HG32" s="169"/>
      <c r="HH32" s="169"/>
      <c r="HI32" s="169"/>
      <c r="HJ32" s="169"/>
      <c r="HK32" s="169"/>
      <c r="HL32" s="169"/>
      <c r="HM32" s="169"/>
      <c r="HN32" s="169"/>
      <c r="HO32" s="169"/>
      <c r="HP32" s="169"/>
      <c r="HQ32" s="169"/>
      <c r="HR32" s="169"/>
      <c r="HS32" s="169"/>
      <c r="HT32" s="169"/>
      <c r="HU32" s="169"/>
      <c r="HV32" s="169"/>
      <c r="HW32" s="169"/>
      <c r="HX32" s="169"/>
      <c r="HY32" s="169"/>
      <c r="HZ32" s="169"/>
      <c r="IA32" s="169"/>
      <c r="IB32" s="169"/>
      <c r="IC32" s="169"/>
      <c r="ID32" s="169"/>
      <c r="IE32" s="169"/>
      <c r="IF32" s="169"/>
      <c r="IG32" s="169"/>
      <c r="IH32" s="169"/>
      <c r="II32" s="169"/>
      <c r="IJ32" s="169"/>
      <c r="IK32" s="169"/>
      <c r="IL32" s="169"/>
      <c r="IM32" s="169"/>
      <c r="IN32" s="169"/>
      <c r="IO32" s="169"/>
      <c r="IP32" s="169"/>
      <c r="IQ32" s="169"/>
      <c r="IR32" s="169"/>
      <c r="IS32" s="169"/>
      <c r="IT32" s="169"/>
      <c r="IU32" s="169"/>
      <c r="IV32" s="169"/>
      <c r="IW32" s="169"/>
      <c r="IX32" s="169"/>
      <c r="IY32" s="169"/>
      <c r="IZ32" s="169"/>
      <c r="JA32" s="169"/>
      <c r="JB32" s="169"/>
      <c r="JC32" s="169"/>
      <c r="JD32" s="169"/>
      <c r="JE32" s="169"/>
      <c r="JF32" s="169"/>
      <c r="JG32" s="169"/>
      <c r="JH32" s="169"/>
      <c r="JI32" s="169"/>
      <c r="JJ32" s="169"/>
      <c r="JK32" s="169"/>
      <c r="JL32" s="169"/>
      <c r="JM32" s="169"/>
      <c r="JN32" s="169"/>
      <c r="JO32" s="169"/>
      <c r="JP32" s="169"/>
      <c r="JQ32" s="169"/>
      <c r="JR32" s="169"/>
      <c r="JS32" s="169"/>
      <c r="JT32" s="169"/>
      <c r="JU32" s="169"/>
      <c r="JV32" s="169"/>
      <c r="JW32" s="169"/>
      <c r="JX32" s="169"/>
      <c r="JY32" s="169"/>
      <c r="JZ32" s="169"/>
      <c r="KA32" s="169"/>
      <c r="KB32" s="169"/>
      <c r="KC32" s="169"/>
      <c r="KD32" s="169"/>
      <c r="KE32" s="169"/>
      <c r="KF32" s="169"/>
      <c r="KG32" s="169"/>
      <c r="KH32" s="169"/>
      <c r="KI32" s="169"/>
      <c r="KJ32" s="169"/>
      <c r="KK32" s="169"/>
      <c r="KL32" s="169"/>
      <c r="KM32" s="169"/>
      <c r="KN32" s="169"/>
      <c r="KO32" s="169"/>
      <c r="KP32" s="169"/>
      <c r="KQ32" s="169"/>
      <c r="KR32" s="169"/>
      <c r="KS32" s="169"/>
      <c r="KT32" s="169"/>
      <c r="KU32" s="169"/>
      <c r="KV32" s="169"/>
      <c r="KW32" s="169"/>
      <c r="KX32" s="169"/>
      <c r="KY32" s="169"/>
      <c r="KZ32" s="169"/>
      <c r="LA32" s="169"/>
      <c r="LB32" s="169"/>
      <c r="LC32" s="169"/>
      <c r="LD32" s="169"/>
      <c r="LE32" s="169"/>
      <c r="LF32" s="169"/>
      <c r="LG32" s="169"/>
      <c r="LH32" s="169"/>
      <c r="LI32" s="169"/>
      <c r="LJ32" s="169"/>
      <c r="LK32" s="169"/>
      <c r="LL32" s="169"/>
      <c r="LM32" s="169"/>
      <c r="LN32" s="169"/>
      <c r="LO32" s="169"/>
      <c r="LP32" s="169"/>
      <c r="LQ32" s="169"/>
    </row>
    <row r="33" spans="2:329" ht="20.100000000000001" customHeight="1" x14ac:dyDescent="0.25">
      <c r="B33" s="169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8"/>
      <c r="Y33" s="168"/>
      <c r="Z33" s="168"/>
      <c r="AA33" s="169"/>
      <c r="AB33" s="169"/>
      <c r="AC33" s="168"/>
      <c r="AD33" s="169"/>
      <c r="AE33" s="169"/>
      <c r="AF33" s="169"/>
      <c r="AG33" s="168"/>
      <c r="AH33" s="169"/>
      <c r="AI33" s="169"/>
      <c r="AJ33" s="169"/>
      <c r="AK33" s="169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69"/>
      <c r="AY33" s="169"/>
      <c r="AZ33" s="169"/>
      <c r="BA33" s="169"/>
      <c r="BB33" s="169"/>
      <c r="BC33" s="169"/>
      <c r="BD33" s="169"/>
      <c r="BE33" s="169"/>
      <c r="BF33" s="169"/>
      <c r="BG33" s="169"/>
      <c r="BH33" s="169"/>
      <c r="BI33" s="169"/>
      <c r="BJ33" s="169"/>
      <c r="BK33" s="169"/>
      <c r="BL33" s="169"/>
      <c r="BM33" s="169"/>
      <c r="BN33" s="169"/>
      <c r="BO33" s="169"/>
      <c r="BP33" s="169"/>
      <c r="BQ33" s="169"/>
      <c r="BR33" s="169"/>
      <c r="BS33" s="169"/>
      <c r="BT33" s="169"/>
      <c r="BU33" s="169"/>
      <c r="BV33" s="169"/>
      <c r="BW33" s="169"/>
      <c r="BX33" s="169"/>
      <c r="BY33" s="169"/>
      <c r="BZ33" s="169"/>
      <c r="CA33" s="169"/>
      <c r="CB33" s="169"/>
      <c r="CC33" s="169"/>
      <c r="CD33" s="169"/>
      <c r="CE33" s="169"/>
      <c r="CF33" s="169"/>
      <c r="CG33" s="169"/>
      <c r="CH33" s="169"/>
      <c r="CI33" s="169"/>
      <c r="CJ33" s="169"/>
      <c r="CK33" s="169"/>
      <c r="CL33" s="169"/>
      <c r="CM33" s="169"/>
      <c r="CN33" s="169"/>
      <c r="CO33" s="169"/>
      <c r="CP33" s="169"/>
      <c r="CQ33" s="169"/>
      <c r="CR33" s="169"/>
      <c r="CS33" s="169"/>
      <c r="CT33" s="169"/>
      <c r="CU33" s="169"/>
      <c r="CV33" s="169"/>
      <c r="CW33" s="169"/>
      <c r="CX33" s="169"/>
      <c r="CY33" s="169"/>
      <c r="CZ33" s="169"/>
      <c r="DA33" s="169"/>
      <c r="DB33" s="169"/>
      <c r="DC33" s="169"/>
      <c r="DD33" s="169"/>
      <c r="DE33" s="169"/>
      <c r="DF33" s="169"/>
      <c r="DG33" s="169"/>
      <c r="DH33" s="169"/>
      <c r="DI33" s="169"/>
      <c r="DJ33" s="169"/>
      <c r="DK33" s="169"/>
      <c r="DL33" s="169"/>
      <c r="DM33" s="169"/>
      <c r="DN33" s="169"/>
      <c r="DO33" s="169"/>
      <c r="DP33" s="169"/>
      <c r="DQ33" s="169"/>
      <c r="DR33" s="169"/>
      <c r="DS33" s="169"/>
      <c r="DT33" s="169"/>
      <c r="DU33" s="169"/>
      <c r="DV33" s="169"/>
      <c r="DW33" s="169"/>
      <c r="DX33" s="169"/>
      <c r="DY33" s="169"/>
      <c r="DZ33" s="169"/>
      <c r="EA33" s="169"/>
      <c r="EB33" s="169"/>
      <c r="EC33" s="169"/>
      <c r="ED33" s="169"/>
      <c r="EE33" s="168"/>
      <c r="EF33" s="168"/>
      <c r="EG33" s="169"/>
      <c r="EH33" s="169"/>
      <c r="EI33" s="169"/>
      <c r="EJ33" s="168"/>
      <c r="EK33" s="169"/>
      <c r="EL33" s="169"/>
      <c r="EM33" s="168"/>
      <c r="EN33" s="169"/>
      <c r="EO33" s="169"/>
      <c r="EP33" s="169"/>
      <c r="EQ33" s="169"/>
      <c r="ER33" s="169"/>
      <c r="ES33" s="169"/>
      <c r="ET33" s="169"/>
      <c r="EU33" s="169"/>
      <c r="EV33" s="169"/>
      <c r="EW33" s="169"/>
      <c r="EX33" s="169"/>
      <c r="EY33" s="169"/>
      <c r="EZ33" s="169"/>
      <c r="FA33" s="169"/>
      <c r="FB33" s="169"/>
      <c r="FC33" s="169"/>
      <c r="FD33" s="169"/>
      <c r="FE33" s="169"/>
      <c r="FF33" s="169"/>
      <c r="FG33" s="169"/>
      <c r="FH33" s="169"/>
      <c r="FI33" s="169"/>
      <c r="FJ33" s="169"/>
      <c r="FK33" s="169"/>
      <c r="FL33" s="169"/>
      <c r="FM33" s="169"/>
      <c r="FN33" s="169"/>
      <c r="FO33" s="169"/>
      <c r="FP33" s="169"/>
      <c r="FQ33" s="169"/>
      <c r="FR33" s="169"/>
      <c r="FS33" s="169"/>
      <c r="FT33" s="169"/>
      <c r="FU33" s="169"/>
      <c r="FV33" s="169"/>
      <c r="FW33" s="169"/>
      <c r="FX33" s="169"/>
      <c r="FY33" s="169"/>
      <c r="FZ33" s="169"/>
      <c r="GA33" s="169"/>
      <c r="GB33" s="169"/>
      <c r="GC33" s="169"/>
      <c r="GD33" s="169"/>
      <c r="GE33" s="169"/>
      <c r="GF33" s="169"/>
      <c r="GG33" s="169"/>
      <c r="GH33" s="169"/>
      <c r="GI33" s="169"/>
      <c r="GJ33" s="169"/>
      <c r="GK33" s="169"/>
      <c r="GL33" s="169"/>
      <c r="GM33" s="169"/>
      <c r="GN33" s="169"/>
      <c r="GO33" s="169"/>
      <c r="GP33" s="169"/>
      <c r="GQ33" s="169"/>
      <c r="GR33" s="169"/>
      <c r="GS33" s="169"/>
      <c r="GT33" s="169"/>
      <c r="GU33" s="169"/>
      <c r="GV33" s="169"/>
      <c r="GW33" s="169"/>
      <c r="GX33" s="169"/>
      <c r="GY33" s="169"/>
      <c r="GZ33" s="169"/>
      <c r="HA33" s="169"/>
      <c r="HB33" s="169"/>
      <c r="HC33" s="169"/>
      <c r="HD33" s="169"/>
      <c r="HE33" s="169"/>
      <c r="HF33" s="169"/>
      <c r="HG33" s="169"/>
      <c r="HH33" s="169"/>
      <c r="HI33" s="169"/>
      <c r="HJ33" s="169"/>
      <c r="HK33" s="169"/>
      <c r="HL33" s="169"/>
      <c r="HM33" s="169"/>
      <c r="HN33" s="169"/>
      <c r="HO33" s="169"/>
      <c r="HP33" s="169"/>
      <c r="HQ33" s="169"/>
      <c r="HR33" s="169"/>
      <c r="HS33" s="169"/>
      <c r="HT33" s="169"/>
      <c r="HU33" s="169"/>
      <c r="HV33" s="169"/>
      <c r="HW33" s="169"/>
      <c r="HX33" s="169"/>
      <c r="HY33" s="169"/>
      <c r="HZ33" s="169"/>
      <c r="IA33" s="169"/>
      <c r="IB33" s="169"/>
      <c r="IC33" s="169"/>
      <c r="ID33" s="169"/>
      <c r="IE33" s="169"/>
      <c r="IF33" s="169"/>
      <c r="IG33" s="169"/>
      <c r="IH33" s="169"/>
      <c r="II33" s="169"/>
      <c r="IJ33" s="169"/>
      <c r="IK33" s="169"/>
      <c r="IL33" s="169"/>
      <c r="IM33" s="169"/>
      <c r="IN33" s="169"/>
      <c r="IO33" s="169"/>
      <c r="IP33" s="169"/>
      <c r="IQ33" s="169"/>
      <c r="IR33" s="169"/>
      <c r="IS33" s="169"/>
      <c r="IT33" s="169"/>
      <c r="IU33" s="169"/>
      <c r="IV33" s="169"/>
      <c r="IW33" s="169"/>
      <c r="IX33" s="169"/>
      <c r="IY33" s="169"/>
      <c r="IZ33" s="169"/>
      <c r="JA33" s="169"/>
      <c r="JB33" s="169"/>
      <c r="JC33" s="169"/>
      <c r="JD33" s="169"/>
      <c r="JE33" s="169"/>
      <c r="JF33" s="169"/>
      <c r="JG33" s="169"/>
      <c r="JH33" s="169"/>
      <c r="JI33" s="169"/>
      <c r="JJ33" s="169"/>
      <c r="JK33" s="169"/>
      <c r="JL33" s="169"/>
      <c r="JM33" s="169"/>
      <c r="JN33" s="169"/>
      <c r="JO33" s="169"/>
      <c r="JP33" s="169"/>
      <c r="JQ33" s="169"/>
      <c r="JR33" s="169"/>
      <c r="JS33" s="169"/>
      <c r="JT33" s="169"/>
      <c r="JU33" s="169"/>
      <c r="JV33" s="169"/>
      <c r="JW33" s="169"/>
      <c r="JX33" s="169"/>
      <c r="JY33" s="169"/>
      <c r="JZ33" s="169"/>
      <c r="KA33" s="169"/>
      <c r="KB33" s="169"/>
      <c r="KC33" s="169"/>
      <c r="KD33" s="169"/>
      <c r="KE33" s="169"/>
      <c r="KF33" s="169"/>
      <c r="KG33" s="169"/>
      <c r="KH33" s="169"/>
      <c r="KI33" s="169"/>
      <c r="KJ33" s="169"/>
      <c r="KK33" s="169"/>
      <c r="KL33" s="169"/>
      <c r="KM33" s="169"/>
      <c r="KN33" s="169"/>
      <c r="KO33" s="169"/>
      <c r="KP33" s="169"/>
      <c r="KQ33" s="169"/>
      <c r="KR33" s="169"/>
      <c r="KS33" s="169"/>
      <c r="KT33" s="169"/>
      <c r="KU33" s="169"/>
      <c r="KV33" s="169"/>
      <c r="KW33" s="169"/>
      <c r="KX33" s="169"/>
      <c r="KY33" s="169"/>
      <c r="KZ33" s="169"/>
      <c r="LA33" s="169"/>
      <c r="LB33" s="169"/>
      <c r="LC33" s="169"/>
      <c r="LD33" s="169"/>
      <c r="LE33" s="169"/>
      <c r="LF33" s="169"/>
      <c r="LG33" s="169"/>
      <c r="LH33" s="169"/>
      <c r="LI33" s="169"/>
      <c r="LJ33" s="169"/>
      <c r="LK33" s="169"/>
      <c r="LL33" s="169"/>
      <c r="LM33" s="169"/>
      <c r="LN33" s="169"/>
      <c r="LO33" s="169"/>
      <c r="LP33" s="169"/>
      <c r="LQ33" s="169"/>
    </row>
    <row r="34" spans="2:329" ht="20.100000000000001" customHeight="1" x14ac:dyDescent="0.25"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69"/>
      <c r="AY34" s="169"/>
      <c r="AZ34" s="169"/>
      <c r="BA34" s="169"/>
      <c r="BB34" s="169"/>
      <c r="BC34" s="169"/>
      <c r="BD34" s="169"/>
      <c r="BE34" s="169"/>
      <c r="BF34" s="169"/>
      <c r="BG34" s="169"/>
      <c r="BH34" s="169"/>
      <c r="BI34" s="169"/>
      <c r="BJ34" s="169"/>
      <c r="BK34" s="169"/>
      <c r="BL34" s="169"/>
      <c r="BM34" s="169"/>
      <c r="BN34" s="169"/>
      <c r="BO34" s="169"/>
      <c r="BP34" s="169"/>
      <c r="BQ34" s="169"/>
      <c r="BR34" s="169"/>
      <c r="BS34" s="169"/>
      <c r="BT34" s="169"/>
      <c r="BU34" s="169"/>
      <c r="BV34" s="169"/>
      <c r="BW34" s="169"/>
      <c r="BX34" s="169"/>
      <c r="BY34" s="169"/>
      <c r="BZ34" s="169"/>
      <c r="CA34" s="169"/>
      <c r="CB34" s="169"/>
      <c r="CC34" s="169"/>
      <c r="CD34" s="169"/>
      <c r="CE34" s="169"/>
      <c r="CF34" s="169"/>
      <c r="CG34" s="169"/>
      <c r="CH34" s="169"/>
      <c r="CI34" s="169"/>
      <c r="CJ34" s="169"/>
      <c r="CK34" s="169"/>
      <c r="CL34" s="169"/>
      <c r="CM34" s="169"/>
      <c r="CN34" s="169"/>
      <c r="CO34" s="169"/>
      <c r="CP34" s="169"/>
      <c r="CQ34" s="169"/>
      <c r="CR34" s="169"/>
      <c r="CS34" s="169"/>
      <c r="CT34" s="169"/>
      <c r="CU34" s="169"/>
      <c r="CV34" s="169"/>
      <c r="CW34" s="169"/>
      <c r="CX34" s="169"/>
      <c r="CY34" s="169"/>
      <c r="CZ34" s="169"/>
      <c r="DA34" s="169"/>
      <c r="DB34" s="169"/>
      <c r="DC34" s="169"/>
      <c r="DD34" s="169"/>
      <c r="DE34" s="169"/>
      <c r="DF34" s="169"/>
      <c r="DG34" s="169"/>
      <c r="DH34" s="169"/>
      <c r="DI34" s="169"/>
      <c r="DJ34" s="169"/>
      <c r="DK34" s="169"/>
      <c r="DL34" s="169"/>
      <c r="DM34" s="169"/>
      <c r="DN34" s="169"/>
      <c r="DO34" s="169"/>
      <c r="DP34" s="169"/>
      <c r="DQ34" s="169"/>
      <c r="DR34" s="169"/>
      <c r="DS34" s="169"/>
      <c r="DT34" s="169"/>
      <c r="DU34" s="169"/>
      <c r="DV34" s="169"/>
      <c r="DW34" s="169"/>
      <c r="DX34" s="169"/>
      <c r="DY34" s="169"/>
      <c r="DZ34" s="169"/>
      <c r="EA34" s="169"/>
      <c r="EB34" s="169"/>
      <c r="EC34" s="169"/>
      <c r="ED34" s="169"/>
      <c r="EE34" s="169"/>
      <c r="EF34" s="169"/>
      <c r="EG34" s="169"/>
      <c r="EH34" s="169"/>
      <c r="EI34" s="169"/>
      <c r="EJ34" s="169"/>
      <c r="EK34" s="169"/>
      <c r="EL34" s="169"/>
      <c r="EM34" s="169"/>
      <c r="EN34" s="169"/>
      <c r="EO34" s="169"/>
      <c r="EP34" s="169"/>
      <c r="EQ34" s="169"/>
      <c r="ER34" s="169"/>
      <c r="ES34" s="169"/>
      <c r="ET34" s="169"/>
      <c r="EU34" s="169"/>
      <c r="EV34" s="169"/>
      <c r="EW34" s="169"/>
      <c r="EX34" s="169"/>
      <c r="EY34" s="169"/>
      <c r="EZ34" s="169"/>
      <c r="FA34" s="169"/>
      <c r="FB34" s="169"/>
      <c r="FC34" s="169"/>
      <c r="FD34" s="169"/>
      <c r="FE34" s="169"/>
      <c r="FF34" s="169"/>
      <c r="FG34" s="169"/>
      <c r="FH34" s="169"/>
      <c r="FI34" s="169"/>
      <c r="FJ34" s="169"/>
      <c r="FK34" s="169"/>
      <c r="FL34" s="169"/>
      <c r="FM34" s="169"/>
      <c r="FN34" s="169"/>
      <c r="FO34" s="169"/>
      <c r="FP34" s="169"/>
      <c r="FQ34" s="169"/>
      <c r="FR34" s="169"/>
      <c r="FS34" s="169"/>
      <c r="FT34" s="169"/>
      <c r="FU34" s="169"/>
      <c r="FV34" s="169"/>
      <c r="FW34" s="169"/>
      <c r="FX34" s="169"/>
      <c r="FY34" s="169"/>
      <c r="FZ34" s="169"/>
      <c r="GA34" s="169"/>
      <c r="GB34" s="169"/>
      <c r="GC34" s="169"/>
      <c r="GD34" s="169"/>
      <c r="GE34" s="169"/>
      <c r="GF34" s="169"/>
      <c r="GG34" s="169"/>
      <c r="GH34" s="169"/>
      <c r="GI34" s="169"/>
      <c r="GJ34" s="169"/>
      <c r="GK34" s="169"/>
      <c r="GL34" s="169"/>
      <c r="GM34" s="169"/>
      <c r="GN34" s="169"/>
      <c r="GO34" s="169"/>
      <c r="GP34" s="169"/>
      <c r="GQ34" s="169"/>
      <c r="GR34" s="169"/>
      <c r="GS34" s="169"/>
      <c r="GT34" s="169"/>
      <c r="GU34" s="169"/>
      <c r="GV34" s="169"/>
      <c r="GW34" s="169"/>
      <c r="GX34" s="169"/>
      <c r="GY34" s="169"/>
      <c r="GZ34" s="169"/>
      <c r="HA34" s="169"/>
      <c r="HB34" s="169"/>
      <c r="HC34" s="169"/>
      <c r="HD34" s="169"/>
      <c r="HE34" s="169"/>
      <c r="HF34" s="169"/>
      <c r="HG34" s="169"/>
      <c r="HH34" s="169"/>
      <c r="HI34" s="169"/>
      <c r="HJ34" s="169"/>
      <c r="HK34" s="169"/>
      <c r="HL34" s="169"/>
      <c r="HM34" s="169"/>
      <c r="HN34" s="169"/>
      <c r="HO34" s="169"/>
      <c r="HP34" s="169"/>
      <c r="HQ34" s="169"/>
      <c r="HR34" s="169"/>
      <c r="HS34" s="169"/>
      <c r="HT34" s="169"/>
      <c r="HU34" s="169"/>
      <c r="HV34" s="169"/>
      <c r="HW34" s="169"/>
      <c r="HX34" s="169"/>
      <c r="HY34" s="169"/>
      <c r="HZ34" s="169"/>
      <c r="IA34" s="169"/>
      <c r="IB34" s="169"/>
      <c r="IC34" s="169"/>
      <c r="ID34" s="169"/>
      <c r="IE34" s="169"/>
      <c r="IF34" s="169"/>
      <c r="IG34" s="169"/>
      <c r="IH34" s="169"/>
      <c r="II34" s="169"/>
      <c r="IJ34" s="169"/>
      <c r="IK34" s="169"/>
      <c r="IL34" s="169"/>
      <c r="IM34" s="169"/>
      <c r="IN34" s="169"/>
      <c r="IO34" s="169"/>
      <c r="IP34" s="169"/>
      <c r="IQ34" s="169"/>
      <c r="IR34" s="169"/>
      <c r="IS34" s="169"/>
      <c r="IT34" s="169"/>
      <c r="IU34" s="169"/>
      <c r="IV34" s="169"/>
      <c r="IW34" s="169"/>
      <c r="IX34" s="169"/>
      <c r="IY34" s="169"/>
      <c r="IZ34" s="169"/>
      <c r="JA34" s="169"/>
      <c r="JB34" s="169"/>
      <c r="JC34" s="169"/>
      <c r="JD34" s="169"/>
      <c r="JE34" s="169"/>
      <c r="JF34" s="169"/>
      <c r="JG34" s="169"/>
      <c r="JH34" s="169"/>
      <c r="JI34" s="169"/>
      <c r="JJ34" s="169"/>
      <c r="JK34" s="169"/>
      <c r="JL34" s="169"/>
      <c r="JM34" s="169"/>
      <c r="JN34" s="169"/>
      <c r="JO34" s="169"/>
      <c r="JP34" s="169"/>
      <c r="JQ34" s="169"/>
      <c r="JR34" s="169"/>
      <c r="JS34" s="169"/>
      <c r="JT34" s="169"/>
      <c r="JU34" s="169"/>
      <c r="JV34" s="169"/>
      <c r="JW34" s="169"/>
      <c r="JX34" s="169"/>
      <c r="JY34" s="169"/>
      <c r="JZ34" s="169"/>
      <c r="KA34" s="169"/>
      <c r="KB34" s="169"/>
      <c r="KC34" s="169"/>
      <c r="KD34" s="169"/>
      <c r="KE34" s="169"/>
      <c r="KF34" s="168"/>
      <c r="KG34" s="169"/>
      <c r="KH34" s="169"/>
      <c r="KI34" s="169"/>
      <c r="KJ34" s="169"/>
      <c r="KK34" s="169"/>
      <c r="KL34" s="169"/>
      <c r="KM34" s="169"/>
      <c r="KN34" s="169"/>
      <c r="KO34" s="169"/>
      <c r="KP34" s="169"/>
      <c r="KQ34" s="169"/>
      <c r="KR34" s="169"/>
      <c r="KS34" s="169"/>
      <c r="KT34" s="169"/>
      <c r="KU34" s="169"/>
      <c r="KV34" s="169"/>
      <c r="KW34" s="169"/>
      <c r="KX34" s="169"/>
      <c r="KY34" s="169"/>
      <c r="KZ34" s="169"/>
      <c r="LA34" s="169"/>
      <c r="LB34" s="169"/>
      <c r="LC34" s="169"/>
      <c r="LD34" s="169"/>
      <c r="LE34" s="169"/>
      <c r="LF34" s="169"/>
      <c r="LG34" s="169"/>
      <c r="LH34" s="169"/>
      <c r="LI34" s="169"/>
      <c r="LJ34" s="169"/>
      <c r="LK34" s="169"/>
      <c r="LL34" s="169"/>
      <c r="LM34" s="169"/>
      <c r="LN34" s="169"/>
      <c r="LO34" s="169"/>
      <c r="LP34" s="169"/>
      <c r="LQ34" s="169"/>
    </row>
    <row r="35" spans="2:329" ht="20.100000000000001" customHeight="1" x14ac:dyDescent="0.25">
      <c r="B35" s="169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8"/>
      <c r="AA35" s="169"/>
      <c r="AB35" s="169"/>
      <c r="AC35" s="168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69"/>
      <c r="AY35" s="169"/>
      <c r="AZ35" s="169"/>
      <c r="BA35" s="169"/>
      <c r="BB35" s="169"/>
      <c r="BC35" s="169"/>
      <c r="BD35" s="169"/>
      <c r="BE35" s="169"/>
      <c r="BF35" s="169"/>
      <c r="BG35" s="169"/>
      <c r="BH35" s="169"/>
      <c r="BI35" s="169"/>
      <c r="BJ35" s="169"/>
      <c r="BK35" s="169"/>
      <c r="BL35" s="169"/>
      <c r="BM35" s="169"/>
      <c r="BN35" s="169"/>
      <c r="BO35" s="169"/>
      <c r="BP35" s="169"/>
      <c r="BQ35" s="169"/>
      <c r="BR35" s="169"/>
      <c r="BS35" s="169"/>
      <c r="BT35" s="169"/>
      <c r="BU35" s="169"/>
      <c r="BV35" s="169"/>
      <c r="BW35" s="169"/>
      <c r="BX35" s="169"/>
      <c r="BY35" s="169"/>
      <c r="BZ35" s="169"/>
      <c r="CA35" s="169"/>
      <c r="CB35" s="169"/>
      <c r="CC35" s="169"/>
      <c r="CD35" s="169"/>
      <c r="CE35" s="169"/>
      <c r="CF35" s="169"/>
      <c r="CG35" s="169"/>
      <c r="CH35" s="169"/>
      <c r="CI35" s="169"/>
      <c r="CJ35" s="169"/>
      <c r="CK35" s="169"/>
      <c r="CL35" s="169"/>
      <c r="CM35" s="169"/>
      <c r="CN35" s="169"/>
      <c r="CO35" s="169"/>
      <c r="CP35" s="169"/>
      <c r="CQ35" s="169"/>
      <c r="CR35" s="169"/>
      <c r="CS35" s="169"/>
      <c r="CT35" s="169"/>
      <c r="CU35" s="169"/>
      <c r="CV35" s="169"/>
      <c r="CW35" s="169"/>
      <c r="CX35" s="169"/>
      <c r="CY35" s="169"/>
      <c r="CZ35" s="169"/>
      <c r="DA35" s="169"/>
      <c r="DB35" s="169"/>
      <c r="DC35" s="169"/>
      <c r="DD35" s="169"/>
      <c r="DE35" s="169"/>
      <c r="DF35" s="169"/>
      <c r="DG35" s="169"/>
      <c r="DH35" s="169"/>
      <c r="DI35" s="169"/>
      <c r="DJ35" s="169"/>
      <c r="DK35" s="169"/>
      <c r="DL35" s="169"/>
      <c r="DM35" s="169"/>
      <c r="DN35" s="169"/>
      <c r="DO35" s="169"/>
      <c r="DP35" s="169"/>
      <c r="DQ35" s="169"/>
      <c r="DR35" s="169"/>
      <c r="DS35" s="169"/>
      <c r="DT35" s="169"/>
      <c r="DU35" s="169"/>
      <c r="DV35" s="169"/>
      <c r="DW35" s="169"/>
      <c r="DX35" s="169"/>
      <c r="DY35" s="169"/>
      <c r="DZ35" s="169"/>
      <c r="EA35" s="169"/>
      <c r="EB35" s="169"/>
      <c r="EC35" s="169"/>
      <c r="ED35" s="169"/>
      <c r="EE35" s="168"/>
      <c r="EF35" s="169"/>
      <c r="EG35" s="169"/>
      <c r="EH35" s="168"/>
      <c r="EI35" s="169"/>
      <c r="EJ35" s="168"/>
      <c r="EK35" s="169"/>
      <c r="EL35" s="169"/>
      <c r="EM35" s="168"/>
      <c r="EN35" s="169"/>
      <c r="EO35" s="169"/>
      <c r="EP35" s="169"/>
      <c r="EQ35" s="169"/>
      <c r="ER35" s="169"/>
      <c r="ES35" s="169"/>
      <c r="ET35" s="169"/>
      <c r="EU35" s="169"/>
      <c r="EV35" s="169"/>
      <c r="EW35" s="169"/>
      <c r="EX35" s="169"/>
      <c r="EY35" s="169"/>
      <c r="EZ35" s="169"/>
      <c r="FA35" s="169"/>
      <c r="FB35" s="169"/>
      <c r="FC35" s="169"/>
      <c r="FD35" s="169"/>
      <c r="FE35" s="169"/>
      <c r="FF35" s="169"/>
      <c r="FG35" s="169"/>
      <c r="FH35" s="169"/>
      <c r="FI35" s="169"/>
      <c r="FJ35" s="169"/>
      <c r="FK35" s="169"/>
      <c r="FL35" s="169"/>
      <c r="FM35" s="169"/>
      <c r="FN35" s="169"/>
      <c r="FO35" s="169"/>
      <c r="FP35" s="169"/>
      <c r="FQ35" s="169"/>
      <c r="FR35" s="169"/>
      <c r="FS35" s="169"/>
      <c r="FT35" s="169"/>
      <c r="FU35" s="169"/>
      <c r="FV35" s="169"/>
      <c r="FW35" s="169"/>
      <c r="FX35" s="169"/>
      <c r="FY35" s="169"/>
      <c r="FZ35" s="169"/>
      <c r="GA35" s="169"/>
      <c r="GB35" s="169"/>
      <c r="GC35" s="169"/>
      <c r="GD35" s="169"/>
      <c r="GE35" s="169"/>
      <c r="GF35" s="169"/>
      <c r="GG35" s="169"/>
      <c r="GH35" s="169"/>
      <c r="GI35" s="169"/>
      <c r="GJ35" s="169"/>
      <c r="GK35" s="169"/>
      <c r="GL35" s="169"/>
      <c r="GM35" s="169"/>
      <c r="GN35" s="169"/>
      <c r="GO35" s="169"/>
      <c r="GP35" s="169"/>
      <c r="GQ35" s="169"/>
      <c r="GR35" s="169"/>
      <c r="GS35" s="169"/>
      <c r="GT35" s="169"/>
      <c r="GU35" s="169"/>
      <c r="GV35" s="169"/>
      <c r="GW35" s="169"/>
      <c r="GX35" s="169"/>
      <c r="GY35" s="169"/>
      <c r="GZ35" s="169"/>
      <c r="HA35" s="169"/>
      <c r="HB35" s="169"/>
      <c r="HC35" s="169"/>
      <c r="HD35" s="169"/>
      <c r="HE35" s="169"/>
      <c r="HF35" s="169"/>
      <c r="HG35" s="169"/>
      <c r="HH35" s="169"/>
      <c r="HI35" s="169"/>
      <c r="HJ35" s="169"/>
      <c r="HK35" s="169"/>
      <c r="HL35" s="169"/>
      <c r="HM35" s="169"/>
      <c r="HN35" s="169"/>
      <c r="HO35" s="169"/>
      <c r="HP35" s="169"/>
      <c r="HQ35" s="169"/>
      <c r="HR35" s="169"/>
      <c r="HS35" s="169"/>
      <c r="HT35" s="169"/>
      <c r="HU35" s="169"/>
      <c r="HV35" s="169"/>
      <c r="HW35" s="169"/>
      <c r="HX35" s="169"/>
      <c r="HY35" s="169"/>
      <c r="HZ35" s="169"/>
      <c r="IA35" s="169"/>
      <c r="IB35" s="169"/>
      <c r="IC35" s="169"/>
      <c r="ID35" s="169"/>
      <c r="IE35" s="169"/>
      <c r="IF35" s="169"/>
      <c r="IG35" s="169"/>
      <c r="IH35" s="169"/>
      <c r="II35" s="169"/>
      <c r="IJ35" s="169"/>
      <c r="IK35" s="169"/>
      <c r="IL35" s="169"/>
      <c r="IM35" s="169"/>
      <c r="IN35" s="169"/>
      <c r="IO35" s="169"/>
      <c r="IP35" s="169"/>
      <c r="IQ35" s="169"/>
      <c r="IR35" s="169"/>
      <c r="IS35" s="169"/>
      <c r="IT35" s="169"/>
      <c r="IU35" s="169"/>
      <c r="IV35" s="169"/>
      <c r="IW35" s="169"/>
      <c r="IX35" s="169"/>
      <c r="IY35" s="169"/>
      <c r="IZ35" s="169"/>
      <c r="JA35" s="169"/>
      <c r="JB35" s="169"/>
      <c r="JC35" s="169"/>
      <c r="JD35" s="169"/>
      <c r="JE35" s="169"/>
      <c r="JF35" s="169"/>
      <c r="JG35" s="169"/>
      <c r="JH35" s="169"/>
      <c r="JI35" s="169"/>
      <c r="JJ35" s="169"/>
      <c r="JK35" s="169"/>
      <c r="JL35" s="169"/>
      <c r="JM35" s="169"/>
      <c r="JN35" s="169"/>
      <c r="JO35" s="169"/>
      <c r="JP35" s="169"/>
      <c r="JQ35" s="169"/>
      <c r="JR35" s="169"/>
      <c r="JS35" s="169"/>
      <c r="JT35" s="169"/>
      <c r="JU35" s="169"/>
      <c r="JV35" s="169"/>
      <c r="JW35" s="169"/>
      <c r="JX35" s="169"/>
      <c r="JY35" s="169"/>
      <c r="JZ35" s="169"/>
      <c r="KA35" s="169"/>
      <c r="KB35" s="169"/>
      <c r="KC35" s="169"/>
      <c r="KD35" s="169"/>
      <c r="KE35" s="169"/>
      <c r="KF35" s="169"/>
      <c r="KG35" s="169"/>
      <c r="KH35" s="169"/>
      <c r="KI35" s="169"/>
      <c r="KJ35" s="169"/>
      <c r="KK35" s="169"/>
      <c r="KL35" s="169"/>
      <c r="KM35" s="169"/>
      <c r="KN35" s="169"/>
      <c r="KO35" s="169"/>
      <c r="KP35" s="169"/>
      <c r="KQ35" s="169"/>
      <c r="KR35" s="169"/>
      <c r="KS35" s="169"/>
      <c r="KT35" s="169"/>
      <c r="KU35" s="169"/>
      <c r="KV35" s="169"/>
      <c r="KW35" s="169"/>
      <c r="KX35" s="169"/>
      <c r="KY35" s="169"/>
      <c r="KZ35" s="169"/>
      <c r="LA35" s="169"/>
      <c r="LB35" s="169"/>
      <c r="LC35" s="169"/>
      <c r="LD35" s="169"/>
      <c r="LE35" s="169"/>
      <c r="LF35" s="169"/>
      <c r="LG35" s="169"/>
      <c r="LH35" s="169"/>
      <c r="LI35" s="169"/>
      <c r="LJ35" s="169"/>
      <c r="LK35" s="169"/>
      <c r="LL35" s="169"/>
      <c r="LM35" s="169"/>
      <c r="LN35" s="169"/>
      <c r="LO35" s="169"/>
      <c r="LP35" s="169"/>
      <c r="LQ35" s="169"/>
    </row>
    <row r="36" spans="2:329" ht="20.100000000000001" customHeight="1" x14ac:dyDescent="0.25">
      <c r="B36" s="169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8"/>
      <c r="Y36" s="169"/>
      <c r="Z36" s="168"/>
      <c r="AA36" s="169"/>
      <c r="AB36" s="168"/>
      <c r="AC36" s="168"/>
      <c r="AD36" s="169"/>
      <c r="AE36" s="168"/>
      <c r="AF36" s="169"/>
      <c r="AG36" s="168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69"/>
      <c r="BG36" s="169"/>
      <c r="BH36" s="169"/>
      <c r="BI36" s="169"/>
      <c r="BJ36" s="169"/>
      <c r="BK36" s="169"/>
      <c r="BL36" s="169"/>
      <c r="BM36" s="169"/>
      <c r="BN36" s="169"/>
      <c r="BO36" s="169"/>
      <c r="BP36" s="169"/>
      <c r="BQ36" s="169"/>
      <c r="BR36" s="169"/>
      <c r="BS36" s="169"/>
      <c r="BT36" s="169"/>
      <c r="BU36" s="169"/>
      <c r="BV36" s="169"/>
      <c r="BW36" s="169"/>
      <c r="BX36" s="169"/>
      <c r="BY36" s="169"/>
      <c r="BZ36" s="169"/>
      <c r="CA36" s="169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DF36" s="169"/>
      <c r="DG36" s="169"/>
      <c r="DH36" s="169"/>
      <c r="DI36" s="169"/>
      <c r="DJ36" s="169"/>
      <c r="DK36" s="169"/>
      <c r="DL36" s="169"/>
      <c r="DM36" s="169"/>
      <c r="DN36" s="169"/>
      <c r="DO36" s="169"/>
      <c r="DP36" s="169"/>
      <c r="DQ36" s="169"/>
      <c r="DR36" s="169"/>
      <c r="DS36" s="169"/>
      <c r="DT36" s="169"/>
      <c r="DU36" s="169"/>
      <c r="DV36" s="169"/>
      <c r="DW36" s="169"/>
      <c r="DX36" s="169"/>
      <c r="DY36" s="169"/>
      <c r="DZ36" s="169"/>
      <c r="EA36" s="169"/>
      <c r="EB36" s="169"/>
      <c r="EC36" s="169"/>
      <c r="ED36" s="169"/>
      <c r="EE36" s="169"/>
      <c r="EF36" s="169"/>
      <c r="EG36" s="169"/>
      <c r="EH36" s="169"/>
      <c r="EI36" s="169"/>
      <c r="EJ36" s="169"/>
      <c r="EK36" s="169"/>
      <c r="EL36" s="169"/>
      <c r="EM36" s="168"/>
      <c r="EN36" s="169"/>
      <c r="EO36" s="169"/>
      <c r="EP36" s="169"/>
      <c r="EQ36" s="169"/>
      <c r="ER36" s="169"/>
      <c r="ES36" s="169"/>
      <c r="ET36" s="169"/>
      <c r="EU36" s="169"/>
      <c r="EV36" s="169"/>
      <c r="EW36" s="169"/>
      <c r="EX36" s="169"/>
      <c r="EY36" s="168"/>
      <c r="EZ36" s="169"/>
      <c r="FA36" s="169"/>
      <c r="FB36" s="169"/>
      <c r="FC36" s="169"/>
      <c r="FD36" s="169"/>
      <c r="FE36" s="169"/>
      <c r="FF36" s="169"/>
      <c r="FG36" s="169"/>
      <c r="FH36" s="169"/>
      <c r="FI36" s="169"/>
      <c r="FJ36" s="169"/>
      <c r="FK36" s="169"/>
      <c r="FL36" s="169"/>
      <c r="FM36" s="169"/>
      <c r="FN36" s="169"/>
      <c r="FO36" s="169"/>
      <c r="FP36" s="169"/>
      <c r="FQ36" s="169"/>
      <c r="FR36" s="169"/>
      <c r="FS36" s="169"/>
      <c r="FT36" s="169"/>
      <c r="FU36" s="169"/>
      <c r="FV36" s="169"/>
      <c r="FW36" s="169"/>
      <c r="FX36" s="169"/>
      <c r="FY36" s="169"/>
      <c r="FZ36" s="169"/>
      <c r="GA36" s="169"/>
      <c r="GB36" s="169"/>
      <c r="GC36" s="169"/>
      <c r="GD36" s="169"/>
      <c r="GE36" s="169"/>
      <c r="GF36" s="169"/>
      <c r="GG36" s="169"/>
      <c r="GH36" s="169"/>
      <c r="GI36" s="169"/>
      <c r="GJ36" s="169"/>
      <c r="GK36" s="169"/>
      <c r="GL36" s="169"/>
      <c r="GM36" s="169"/>
      <c r="GN36" s="169"/>
      <c r="GO36" s="169"/>
      <c r="GP36" s="169"/>
      <c r="GQ36" s="169"/>
      <c r="GR36" s="169"/>
      <c r="GS36" s="169"/>
      <c r="GT36" s="169"/>
      <c r="GU36" s="169"/>
      <c r="GV36" s="169"/>
      <c r="GW36" s="169"/>
      <c r="GX36" s="169"/>
      <c r="GY36" s="169"/>
      <c r="GZ36" s="169"/>
      <c r="HA36" s="169"/>
      <c r="HB36" s="169"/>
      <c r="HC36" s="169"/>
      <c r="HD36" s="169"/>
      <c r="HE36" s="169"/>
      <c r="HF36" s="169"/>
      <c r="HG36" s="169"/>
      <c r="HH36" s="169"/>
      <c r="HI36" s="169"/>
      <c r="HJ36" s="169"/>
      <c r="HK36" s="169"/>
      <c r="HL36" s="169"/>
      <c r="HM36" s="169"/>
      <c r="HN36" s="169"/>
      <c r="HO36" s="169"/>
      <c r="HP36" s="169"/>
      <c r="HQ36" s="169"/>
      <c r="HR36" s="169"/>
      <c r="HS36" s="169"/>
      <c r="HT36" s="169"/>
      <c r="HU36" s="169"/>
      <c r="HV36" s="169"/>
      <c r="HW36" s="169"/>
      <c r="HX36" s="169"/>
      <c r="HY36" s="169"/>
      <c r="HZ36" s="169"/>
      <c r="IA36" s="169"/>
      <c r="IB36" s="169"/>
      <c r="IC36" s="169"/>
      <c r="ID36" s="169"/>
      <c r="IE36" s="169"/>
      <c r="IF36" s="169"/>
      <c r="IG36" s="169"/>
      <c r="IH36" s="169"/>
      <c r="II36" s="169"/>
      <c r="IJ36" s="169"/>
      <c r="IK36" s="169"/>
      <c r="IL36" s="169"/>
      <c r="IM36" s="169"/>
      <c r="IN36" s="169"/>
      <c r="IO36" s="169"/>
      <c r="IP36" s="169"/>
      <c r="IQ36" s="169"/>
      <c r="IR36" s="169"/>
      <c r="IS36" s="169"/>
      <c r="IT36" s="169"/>
      <c r="IU36" s="169"/>
      <c r="IV36" s="169"/>
      <c r="IW36" s="169"/>
      <c r="IX36" s="169"/>
      <c r="IY36" s="169"/>
      <c r="IZ36" s="169"/>
      <c r="JA36" s="169"/>
      <c r="JB36" s="169"/>
      <c r="JC36" s="169"/>
      <c r="JD36" s="169"/>
      <c r="JE36" s="169"/>
      <c r="JF36" s="169"/>
      <c r="JG36" s="169"/>
      <c r="JH36" s="169"/>
      <c r="JI36" s="169"/>
      <c r="JJ36" s="169"/>
      <c r="JK36" s="169"/>
      <c r="JL36" s="169"/>
      <c r="JM36" s="169"/>
      <c r="JN36" s="169"/>
      <c r="JO36" s="169"/>
      <c r="JP36" s="169"/>
      <c r="JQ36" s="169"/>
      <c r="JR36" s="169"/>
      <c r="JS36" s="169"/>
      <c r="JT36" s="169"/>
      <c r="JU36" s="169"/>
      <c r="JV36" s="169"/>
      <c r="JW36" s="169"/>
      <c r="JX36" s="169"/>
      <c r="JY36" s="169"/>
      <c r="JZ36" s="169"/>
      <c r="KA36" s="169"/>
      <c r="KB36" s="169"/>
      <c r="KC36" s="169"/>
      <c r="KD36" s="169"/>
      <c r="KE36" s="169"/>
      <c r="KF36" s="169"/>
      <c r="KG36" s="169"/>
      <c r="KH36" s="169"/>
      <c r="KI36" s="169"/>
      <c r="KJ36" s="169"/>
      <c r="KK36" s="169"/>
      <c r="KL36" s="169"/>
      <c r="KM36" s="169"/>
      <c r="KN36" s="169"/>
      <c r="KO36" s="169"/>
      <c r="KP36" s="169"/>
      <c r="KQ36" s="169"/>
      <c r="KR36" s="169"/>
      <c r="KS36" s="169"/>
      <c r="KT36" s="169"/>
      <c r="KU36" s="169"/>
      <c r="KV36" s="169"/>
      <c r="KW36" s="169"/>
      <c r="KX36" s="169"/>
      <c r="KY36" s="169"/>
      <c r="KZ36" s="169"/>
      <c r="LA36" s="169"/>
      <c r="LB36" s="169"/>
      <c r="LC36" s="169"/>
      <c r="LD36" s="169"/>
      <c r="LE36" s="169"/>
      <c r="LF36" s="169"/>
      <c r="LG36" s="169"/>
      <c r="LH36" s="169"/>
      <c r="LI36" s="169"/>
      <c r="LJ36" s="169"/>
      <c r="LK36" s="169"/>
      <c r="LL36" s="169"/>
      <c r="LM36" s="169"/>
      <c r="LN36" s="169"/>
      <c r="LO36" s="169"/>
      <c r="LP36" s="169"/>
      <c r="LQ36" s="169"/>
    </row>
    <row r="37" spans="2:329" ht="20.100000000000001" customHeight="1" x14ac:dyDescent="0.25">
      <c r="B37" s="169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8"/>
      <c r="Y37" s="169"/>
      <c r="Z37" s="168"/>
      <c r="AA37" s="169"/>
      <c r="AB37" s="168"/>
      <c r="AC37" s="168"/>
      <c r="AD37" s="169"/>
      <c r="AE37" s="168"/>
      <c r="AF37" s="169"/>
      <c r="AG37" s="168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69"/>
      <c r="BG37" s="169"/>
      <c r="BH37" s="169"/>
      <c r="BI37" s="169"/>
      <c r="BJ37" s="169"/>
      <c r="BK37" s="169"/>
      <c r="BL37" s="169"/>
      <c r="BM37" s="169"/>
      <c r="BN37" s="169"/>
      <c r="BO37" s="169"/>
      <c r="BP37" s="169"/>
      <c r="BQ37" s="169"/>
      <c r="BR37" s="169"/>
      <c r="BS37" s="169"/>
      <c r="BT37" s="169"/>
      <c r="BU37" s="169"/>
      <c r="BV37" s="169"/>
      <c r="BW37" s="169"/>
      <c r="BX37" s="169"/>
      <c r="BY37" s="169"/>
      <c r="BZ37" s="169"/>
      <c r="CA37" s="169"/>
      <c r="CB37" s="169"/>
      <c r="CC37" s="169"/>
      <c r="CD37" s="169"/>
      <c r="CE37" s="169"/>
      <c r="CF37" s="169"/>
      <c r="CG37" s="169"/>
      <c r="CH37" s="169"/>
      <c r="CI37" s="169"/>
      <c r="CJ37" s="169"/>
      <c r="CK37" s="169"/>
      <c r="CL37" s="169"/>
      <c r="CM37" s="169"/>
      <c r="CN37" s="169"/>
      <c r="CO37" s="169"/>
      <c r="CP37" s="169"/>
      <c r="CQ37" s="169"/>
      <c r="CR37" s="169"/>
      <c r="CS37" s="169"/>
      <c r="CT37" s="169"/>
      <c r="CU37" s="169"/>
      <c r="CV37" s="169"/>
      <c r="CW37" s="169"/>
      <c r="CX37" s="169"/>
      <c r="CY37" s="169"/>
      <c r="CZ37" s="169"/>
      <c r="DA37" s="169"/>
      <c r="DB37" s="169"/>
      <c r="DC37" s="169"/>
      <c r="DD37" s="169"/>
      <c r="DE37" s="169"/>
      <c r="DF37" s="169"/>
      <c r="DG37" s="169"/>
      <c r="DH37" s="169"/>
      <c r="DI37" s="169"/>
      <c r="DJ37" s="169"/>
      <c r="DK37" s="169"/>
      <c r="DL37" s="169"/>
      <c r="DM37" s="169"/>
      <c r="DN37" s="169"/>
      <c r="DO37" s="169"/>
      <c r="DP37" s="169"/>
      <c r="DQ37" s="169"/>
      <c r="DR37" s="169"/>
      <c r="DS37" s="169"/>
      <c r="DT37" s="169"/>
      <c r="DU37" s="169"/>
      <c r="DV37" s="169"/>
      <c r="DW37" s="169"/>
      <c r="DX37" s="169"/>
      <c r="DY37" s="169"/>
      <c r="DZ37" s="169"/>
      <c r="EA37" s="169"/>
      <c r="EB37" s="169"/>
      <c r="EC37" s="169"/>
      <c r="ED37" s="169"/>
      <c r="EE37" s="169"/>
      <c r="EF37" s="169"/>
      <c r="EG37" s="169"/>
      <c r="EH37" s="169"/>
      <c r="EI37" s="169"/>
      <c r="EJ37" s="169"/>
      <c r="EK37" s="169"/>
      <c r="EL37" s="169"/>
      <c r="EM37" s="168"/>
      <c r="EN37" s="169"/>
      <c r="EO37" s="169"/>
      <c r="EP37" s="169"/>
      <c r="EQ37" s="169"/>
      <c r="ER37" s="169"/>
      <c r="ES37" s="169"/>
      <c r="ET37" s="169"/>
      <c r="EU37" s="169"/>
      <c r="EV37" s="169"/>
      <c r="EW37" s="169"/>
      <c r="EX37" s="169"/>
      <c r="EY37" s="168"/>
      <c r="EZ37" s="169"/>
      <c r="FA37" s="169"/>
      <c r="FB37" s="169"/>
      <c r="FC37" s="169"/>
      <c r="FD37" s="169"/>
      <c r="FE37" s="169"/>
      <c r="FF37" s="169"/>
      <c r="FG37" s="169"/>
      <c r="FH37" s="169"/>
      <c r="FI37" s="169"/>
      <c r="FJ37" s="169"/>
      <c r="FK37" s="169"/>
      <c r="FL37" s="169"/>
      <c r="FM37" s="169"/>
      <c r="FN37" s="169"/>
      <c r="FO37" s="169"/>
      <c r="FP37" s="169"/>
      <c r="FQ37" s="169"/>
      <c r="FR37" s="169"/>
      <c r="FS37" s="169"/>
      <c r="FT37" s="169"/>
      <c r="FU37" s="169"/>
      <c r="FV37" s="169"/>
      <c r="FW37" s="169"/>
      <c r="FX37" s="169"/>
      <c r="FY37" s="169"/>
      <c r="FZ37" s="169"/>
      <c r="GA37" s="169"/>
      <c r="GB37" s="169"/>
      <c r="GC37" s="169"/>
      <c r="GD37" s="169"/>
      <c r="GE37" s="169"/>
      <c r="GF37" s="169"/>
      <c r="GG37" s="169"/>
      <c r="GH37" s="169"/>
      <c r="GI37" s="169"/>
      <c r="GJ37" s="169"/>
      <c r="GK37" s="169"/>
      <c r="GL37" s="169"/>
      <c r="GM37" s="169"/>
      <c r="GN37" s="169"/>
      <c r="GO37" s="169"/>
      <c r="GP37" s="169"/>
      <c r="GQ37" s="169"/>
      <c r="GR37" s="169"/>
      <c r="GS37" s="169"/>
      <c r="GT37" s="169"/>
      <c r="GU37" s="169"/>
      <c r="GV37" s="169"/>
      <c r="GW37" s="169"/>
      <c r="GX37" s="169"/>
      <c r="GY37" s="169"/>
      <c r="GZ37" s="169"/>
      <c r="HA37" s="169"/>
      <c r="HB37" s="169"/>
      <c r="HC37" s="169"/>
      <c r="HD37" s="169"/>
      <c r="HE37" s="169"/>
      <c r="HF37" s="169"/>
      <c r="HG37" s="169"/>
      <c r="HH37" s="169"/>
      <c r="HI37" s="169"/>
      <c r="HJ37" s="169"/>
      <c r="HK37" s="169"/>
      <c r="HL37" s="169"/>
      <c r="HM37" s="169"/>
      <c r="HN37" s="169"/>
      <c r="HO37" s="169"/>
      <c r="HP37" s="169"/>
      <c r="HQ37" s="169"/>
      <c r="HR37" s="169"/>
      <c r="HS37" s="169"/>
      <c r="HT37" s="169"/>
      <c r="HU37" s="169"/>
      <c r="HV37" s="169"/>
      <c r="HW37" s="169"/>
      <c r="HX37" s="169"/>
      <c r="HY37" s="169"/>
      <c r="HZ37" s="169"/>
      <c r="IA37" s="169"/>
      <c r="IB37" s="169"/>
      <c r="IC37" s="169"/>
      <c r="ID37" s="169"/>
      <c r="IE37" s="169"/>
      <c r="IF37" s="169"/>
      <c r="IG37" s="169"/>
      <c r="IH37" s="169"/>
      <c r="II37" s="169"/>
      <c r="IJ37" s="169"/>
      <c r="IK37" s="169"/>
      <c r="IL37" s="169"/>
      <c r="IM37" s="169"/>
      <c r="IN37" s="169"/>
      <c r="IO37" s="169"/>
      <c r="IP37" s="169"/>
      <c r="IQ37" s="169"/>
      <c r="IR37" s="169"/>
      <c r="IS37" s="169"/>
      <c r="IT37" s="169"/>
      <c r="IU37" s="169"/>
      <c r="IV37" s="169"/>
      <c r="IW37" s="169"/>
      <c r="IX37" s="169"/>
      <c r="IY37" s="169"/>
      <c r="IZ37" s="169"/>
      <c r="JA37" s="169"/>
      <c r="JB37" s="169"/>
      <c r="JC37" s="169"/>
      <c r="JD37" s="169"/>
      <c r="JE37" s="169"/>
      <c r="JF37" s="169"/>
      <c r="JG37" s="169"/>
      <c r="JH37" s="169"/>
      <c r="JI37" s="169"/>
      <c r="JJ37" s="169"/>
      <c r="JK37" s="169"/>
      <c r="JL37" s="169"/>
      <c r="JM37" s="169"/>
      <c r="JN37" s="169"/>
      <c r="JO37" s="169"/>
      <c r="JP37" s="169"/>
      <c r="JQ37" s="169"/>
      <c r="JR37" s="169"/>
      <c r="JS37" s="169"/>
      <c r="JT37" s="169"/>
      <c r="JU37" s="169"/>
      <c r="JV37" s="169"/>
      <c r="JW37" s="169"/>
      <c r="JX37" s="169"/>
      <c r="JY37" s="169"/>
      <c r="JZ37" s="169"/>
      <c r="KA37" s="169"/>
      <c r="KB37" s="169"/>
      <c r="KC37" s="169"/>
      <c r="KD37" s="169"/>
      <c r="KE37" s="169"/>
      <c r="KF37" s="169"/>
      <c r="KG37" s="169"/>
      <c r="KH37" s="169"/>
      <c r="KI37" s="169"/>
      <c r="KJ37" s="169"/>
      <c r="KK37" s="169"/>
      <c r="KL37" s="169"/>
      <c r="KM37" s="169"/>
      <c r="KN37" s="169"/>
      <c r="KO37" s="169"/>
      <c r="KP37" s="169"/>
      <c r="KQ37" s="169"/>
      <c r="KR37" s="169"/>
      <c r="KS37" s="169"/>
      <c r="KT37" s="169"/>
      <c r="KU37" s="169"/>
      <c r="KV37" s="169"/>
      <c r="KW37" s="169"/>
      <c r="KX37" s="169"/>
      <c r="KY37" s="169"/>
      <c r="KZ37" s="169"/>
      <c r="LA37" s="169"/>
      <c r="LB37" s="169"/>
      <c r="LC37" s="169"/>
      <c r="LD37" s="169"/>
      <c r="LE37" s="169"/>
      <c r="LF37" s="169"/>
      <c r="LG37" s="169"/>
      <c r="LH37" s="169"/>
      <c r="LI37" s="169"/>
      <c r="LJ37" s="169"/>
      <c r="LK37" s="169"/>
      <c r="LL37" s="169"/>
      <c r="LM37" s="169"/>
      <c r="LN37" s="169"/>
      <c r="LO37" s="169"/>
      <c r="LP37" s="169"/>
      <c r="LQ37" s="169"/>
    </row>
    <row r="38" spans="2:329" ht="20.100000000000001" customHeight="1" x14ac:dyDescent="0.25">
      <c r="B38" s="169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69"/>
      <c r="AY38" s="169"/>
      <c r="AZ38" s="169"/>
      <c r="BA38" s="169"/>
      <c r="BB38" s="169"/>
      <c r="BC38" s="169"/>
      <c r="BD38" s="169"/>
      <c r="BE38" s="169"/>
      <c r="BF38" s="169"/>
      <c r="BG38" s="169"/>
      <c r="BH38" s="169"/>
      <c r="BI38" s="169"/>
      <c r="BJ38" s="169"/>
      <c r="BK38" s="169"/>
      <c r="BL38" s="169"/>
      <c r="BM38" s="169"/>
      <c r="BN38" s="169"/>
      <c r="BO38" s="169"/>
      <c r="BP38" s="169"/>
      <c r="BQ38" s="169"/>
      <c r="BR38" s="169"/>
      <c r="BS38" s="169"/>
      <c r="BT38" s="169"/>
      <c r="BU38" s="169"/>
      <c r="BV38" s="169"/>
      <c r="BW38" s="169"/>
      <c r="BX38" s="169"/>
      <c r="BY38" s="169"/>
      <c r="BZ38" s="169"/>
      <c r="CA38" s="169"/>
      <c r="CB38" s="169"/>
      <c r="CC38" s="169"/>
      <c r="CD38" s="169"/>
      <c r="CE38" s="169"/>
      <c r="CF38" s="169"/>
      <c r="CG38" s="169"/>
      <c r="CH38" s="169"/>
      <c r="CI38" s="169"/>
      <c r="CJ38" s="169"/>
      <c r="CK38" s="169"/>
      <c r="CL38" s="169"/>
      <c r="CM38" s="169"/>
      <c r="CN38" s="169"/>
      <c r="CO38" s="169"/>
      <c r="CP38" s="169"/>
      <c r="CQ38" s="169"/>
      <c r="CR38" s="169"/>
      <c r="CS38" s="169"/>
      <c r="CT38" s="169"/>
      <c r="CU38" s="169"/>
      <c r="CV38" s="169"/>
      <c r="CW38" s="169"/>
      <c r="CX38" s="169"/>
      <c r="CY38" s="169"/>
      <c r="CZ38" s="169"/>
      <c r="DA38" s="169"/>
      <c r="DB38" s="169"/>
      <c r="DC38" s="169"/>
      <c r="DD38" s="169"/>
      <c r="DE38" s="169"/>
      <c r="DF38" s="169"/>
      <c r="DG38" s="169"/>
      <c r="DH38" s="169"/>
      <c r="DI38" s="169"/>
      <c r="DJ38" s="169"/>
      <c r="DK38" s="169"/>
      <c r="DL38" s="169"/>
      <c r="DM38" s="169"/>
      <c r="DN38" s="169"/>
      <c r="DO38" s="169"/>
      <c r="DP38" s="169"/>
      <c r="DQ38" s="169"/>
      <c r="DR38" s="169"/>
      <c r="DS38" s="169"/>
      <c r="DT38" s="169"/>
      <c r="DU38" s="169"/>
      <c r="DV38" s="169"/>
      <c r="DW38" s="169"/>
      <c r="DX38" s="169"/>
      <c r="DY38" s="169"/>
      <c r="DZ38" s="169"/>
      <c r="EA38" s="169"/>
      <c r="EB38" s="169"/>
      <c r="EC38" s="169"/>
      <c r="ED38" s="169"/>
      <c r="EE38" s="169"/>
      <c r="EF38" s="169"/>
      <c r="EG38" s="169"/>
      <c r="EH38" s="169"/>
      <c r="EI38" s="169"/>
      <c r="EJ38" s="169"/>
      <c r="EK38" s="169"/>
      <c r="EL38" s="169"/>
      <c r="EM38" s="168"/>
      <c r="EN38" s="169"/>
      <c r="EO38" s="169"/>
      <c r="EP38" s="169"/>
      <c r="EQ38" s="169"/>
      <c r="ER38" s="169"/>
      <c r="ES38" s="169"/>
      <c r="ET38" s="169"/>
      <c r="EU38" s="169"/>
      <c r="EV38" s="169"/>
      <c r="EW38" s="169"/>
      <c r="EX38" s="169"/>
      <c r="EY38" s="168"/>
      <c r="EZ38" s="169"/>
      <c r="FA38" s="169"/>
      <c r="FB38" s="169"/>
      <c r="FC38" s="169"/>
      <c r="FD38" s="169"/>
      <c r="FE38" s="169"/>
      <c r="FF38" s="169"/>
      <c r="FG38" s="169"/>
      <c r="FH38" s="169"/>
      <c r="FI38" s="169"/>
      <c r="FJ38" s="169"/>
      <c r="FK38" s="169"/>
      <c r="FL38" s="169"/>
      <c r="FM38" s="169"/>
      <c r="FN38" s="169"/>
      <c r="FO38" s="169"/>
      <c r="FP38" s="169"/>
      <c r="FQ38" s="169"/>
      <c r="FR38" s="169"/>
      <c r="FS38" s="169"/>
      <c r="FT38" s="169"/>
      <c r="FU38" s="169"/>
      <c r="FV38" s="169"/>
      <c r="FW38" s="169"/>
      <c r="FX38" s="169"/>
      <c r="FY38" s="169"/>
      <c r="FZ38" s="169"/>
      <c r="GA38" s="169"/>
      <c r="GB38" s="169"/>
      <c r="GC38" s="169"/>
      <c r="GD38" s="169"/>
      <c r="GE38" s="169"/>
      <c r="GF38" s="169"/>
      <c r="GG38" s="169"/>
      <c r="GH38" s="169"/>
      <c r="GI38" s="169"/>
      <c r="GJ38" s="169"/>
      <c r="GK38" s="169"/>
      <c r="GL38" s="169"/>
      <c r="GM38" s="169"/>
      <c r="GN38" s="169"/>
      <c r="GO38" s="169"/>
      <c r="GP38" s="169"/>
      <c r="GQ38" s="169"/>
      <c r="GR38" s="169"/>
      <c r="GS38" s="169"/>
      <c r="GT38" s="169"/>
      <c r="GU38" s="169"/>
      <c r="GV38" s="169"/>
      <c r="GW38" s="169"/>
      <c r="GX38" s="169"/>
      <c r="GY38" s="169"/>
      <c r="GZ38" s="169"/>
      <c r="HA38" s="169"/>
      <c r="HB38" s="169"/>
      <c r="HC38" s="169"/>
      <c r="HD38" s="169"/>
      <c r="HE38" s="169"/>
      <c r="HF38" s="169"/>
      <c r="HG38" s="169"/>
      <c r="HH38" s="169"/>
      <c r="HI38" s="169"/>
      <c r="HJ38" s="169"/>
      <c r="HK38" s="169"/>
      <c r="HL38" s="169"/>
      <c r="HM38" s="169"/>
      <c r="HN38" s="169"/>
      <c r="HO38" s="169"/>
      <c r="HP38" s="169"/>
      <c r="HQ38" s="169"/>
      <c r="HR38" s="169"/>
      <c r="HS38" s="169"/>
      <c r="HT38" s="169"/>
      <c r="HU38" s="169"/>
      <c r="HV38" s="169"/>
      <c r="HW38" s="169"/>
      <c r="HX38" s="169"/>
      <c r="HY38" s="169"/>
      <c r="HZ38" s="169"/>
      <c r="IA38" s="169"/>
      <c r="IB38" s="169"/>
      <c r="IC38" s="169"/>
      <c r="ID38" s="169"/>
      <c r="IE38" s="169"/>
      <c r="IF38" s="169"/>
      <c r="IG38" s="169"/>
      <c r="IH38" s="169"/>
      <c r="II38" s="169"/>
      <c r="IJ38" s="169"/>
      <c r="IK38" s="169"/>
      <c r="IL38" s="169"/>
      <c r="IM38" s="169"/>
      <c r="IN38" s="169"/>
      <c r="IO38" s="169"/>
      <c r="IP38" s="169"/>
      <c r="IQ38" s="169"/>
      <c r="IR38" s="169"/>
      <c r="IS38" s="169"/>
      <c r="IT38" s="169"/>
      <c r="IU38" s="169"/>
      <c r="IV38" s="169"/>
      <c r="IW38" s="169"/>
      <c r="IX38" s="169"/>
      <c r="IY38" s="169"/>
      <c r="IZ38" s="169"/>
      <c r="JA38" s="169"/>
      <c r="JB38" s="169"/>
      <c r="JC38" s="169"/>
      <c r="JD38" s="169"/>
      <c r="JE38" s="169"/>
      <c r="JF38" s="169"/>
      <c r="JG38" s="169"/>
      <c r="JH38" s="169"/>
      <c r="JI38" s="169"/>
      <c r="JJ38" s="169"/>
      <c r="JK38" s="169"/>
      <c r="JL38" s="169"/>
      <c r="JM38" s="169"/>
      <c r="JN38" s="169"/>
      <c r="JO38" s="169"/>
      <c r="JP38" s="169"/>
      <c r="JQ38" s="169"/>
      <c r="JR38" s="169"/>
      <c r="JS38" s="169"/>
      <c r="JT38" s="169"/>
      <c r="JU38" s="169"/>
      <c r="JV38" s="169"/>
      <c r="JW38" s="169"/>
      <c r="JX38" s="169"/>
      <c r="JY38" s="169"/>
      <c r="JZ38" s="169"/>
      <c r="KA38" s="169"/>
      <c r="KB38" s="169"/>
      <c r="KC38" s="169"/>
      <c r="KD38" s="169"/>
      <c r="KE38" s="169"/>
      <c r="KF38" s="169"/>
      <c r="KG38" s="169"/>
      <c r="KH38" s="169"/>
      <c r="KI38" s="169"/>
      <c r="KJ38" s="169"/>
      <c r="KK38" s="169"/>
      <c r="KL38" s="169"/>
      <c r="KM38" s="169"/>
      <c r="KN38" s="169"/>
      <c r="KO38" s="169"/>
      <c r="KP38" s="169"/>
      <c r="KQ38" s="169"/>
      <c r="KR38" s="169"/>
      <c r="KS38" s="169"/>
      <c r="KT38" s="169"/>
      <c r="KU38" s="169"/>
      <c r="KV38" s="169"/>
      <c r="KW38" s="169"/>
      <c r="KX38" s="169"/>
      <c r="KY38" s="169"/>
      <c r="KZ38" s="169"/>
      <c r="LA38" s="169"/>
      <c r="LB38" s="169"/>
      <c r="LC38" s="169"/>
      <c r="LD38" s="169"/>
      <c r="LE38" s="169"/>
      <c r="LF38" s="169"/>
      <c r="LG38" s="169"/>
      <c r="LH38" s="169"/>
      <c r="LI38" s="169"/>
      <c r="LJ38" s="169"/>
      <c r="LK38" s="169"/>
      <c r="LL38" s="169"/>
      <c r="LM38" s="169"/>
      <c r="LN38" s="169"/>
      <c r="LO38" s="169"/>
      <c r="LP38" s="169"/>
      <c r="LQ38" s="169"/>
    </row>
    <row r="39" spans="2:329" ht="20.100000000000001" customHeight="1" x14ac:dyDescent="0.25">
      <c r="B39" s="169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69"/>
      <c r="BC39" s="169"/>
      <c r="BD39" s="169"/>
      <c r="BE39" s="169"/>
      <c r="BF39" s="169"/>
      <c r="BG39" s="169"/>
      <c r="BH39" s="169"/>
      <c r="BI39" s="169"/>
      <c r="BJ39" s="169"/>
      <c r="BK39" s="169"/>
      <c r="BL39" s="169"/>
      <c r="BM39" s="169"/>
      <c r="BN39" s="169"/>
      <c r="BO39" s="169"/>
      <c r="BP39" s="169"/>
      <c r="BQ39" s="169"/>
      <c r="BR39" s="169"/>
      <c r="BS39" s="169"/>
      <c r="BT39" s="169"/>
      <c r="BU39" s="169"/>
      <c r="BV39" s="169"/>
      <c r="BW39" s="169"/>
      <c r="BX39" s="169"/>
      <c r="BY39" s="169"/>
      <c r="BZ39" s="169"/>
      <c r="CA39" s="169"/>
      <c r="CB39" s="169"/>
      <c r="CC39" s="169"/>
      <c r="CD39" s="169"/>
      <c r="CE39" s="169"/>
      <c r="CF39" s="169"/>
      <c r="CG39" s="169"/>
      <c r="CH39" s="169"/>
      <c r="CI39" s="169"/>
      <c r="CJ39" s="169"/>
      <c r="CK39" s="169"/>
      <c r="CL39" s="169"/>
      <c r="CM39" s="169"/>
      <c r="CN39" s="169"/>
      <c r="CO39" s="169"/>
      <c r="CP39" s="169"/>
      <c r="CQ39" s="169"/>
      <c r="CR39" s="169"/>
      <c r="CS39" s="169"/>
      <c r="CT39" s="169"/>
      <c r="CU39" s="169"/>
      <c r="CV39" s="169"/>
      <c r="CW39" s="169"/>
      <c r="CX39" s="169"/>
      <c r="CY39" s="169"/>
      <c r="CZ39" s="169"/>
      <c r="DA39" s="169"/>
      <c r="DB39" s="169"/>
      <c r="DC39" s="169"/>
      <c r="DD39" s="169"/>
      <c r="DE39" s="169"/>
      <c r="DF39" s="169"/>
      <c r="DG39" s="169"/>
      <c r="DH39" s="169"/>
      <c r="DI39" s="169"/>
      <c r="DJ39" s="169"/>
      <c r="DK39" s="169"/>
      <c r="DL39" s="169"/>
      <c r="DM39" s="169"/>
      <c r="DN39" s="169"/>
      <c r="DO39" s="169"/>
      <c r="DP39" s="169"/>
      <c r="DQ39" s="169"/>
      <c r="DR39" s="169"/>
      <c r="DS39" s="169"/>
      <c r="DT39" s="169"/>
      <c r="DU39" s="169"/>
      <c r="DV39" s="169"/>
      <c r="DW39" s="169"/>
      <c r="DX39" s="169"/>
      <c r="DY39" s="169"/>
      <c r="DZ39" s="169"/>
      <c r="EA39" s="169"/>
      <c r="EB39" s="169"/>
      <c r="EC39" s="169"/>
      <c r="ED39" s="169"/>
      <c r="EE39" s="169"/>
      <c r="EF39" s="169"/>
      <c r="EG39" s="169"/>
      <c r="EH39" s="169"/>
      <c r="EI39" s="169"/>
      <c r="EJ39" s="169"/>
      <c r="EK39" s="169"/>
      <c r="EL39" s="169"/>
      <c r="EM39" s="168"/>
      <c r="EN39" s="169"/>
      <c r="EO39" s="169"/>
      <c r="EP39" s="169"/>
      <c r="EQ39" s="169"/>
      <c r="ER39" s="169"/>
      <c r="ES39" s="169"/>
      <c r="ET39" s="169"/>
      <c r="EU39" s="169"/>
      <c r="EV39" s="169"/>
      <c r="EW39" s="169"/>
      <c r="EX39" s="169"/>
      <c r="EY39" s="168"/>
      <c r="EZ39" s="169"/>
      <c r="FA39" s="169"/>
      <c r="FB39" s="169"/>
      <c r="FC39" s="169"/>
      <c r="FD39" s="169"/>
      <c r="FE39" s="169"/>
      <c r="FF39" s="169"/>
      <c r="FG39" s="169"/>
      <c r="FH39" s="169"/>
      <c r="FI39" s="169"/>
      <c r="FJ39" s="169"/>
      <c r="FK39" s="169"/>
      <c r="FL39" s="169"/>
      <c r="FM39" s="169"/>
      <c r="FN39" s="169"/>
      <c r="FO39" s="169"/>
      <c r="FP39" s="169"/>
      <c r="FQ39" s="169"/>
      <c r="FR39" s="169"/>
      <c r="FS39" s="169"/>
      <c r="FT39" s="169"/>
      <c r="FU39" s="169"/>
      <c r="FV39" s="169"/>
      <c r="FW39" s="169"/>
      <c r="FX39" s="169"/>
      <c r="FY39" s="169"/>
      <c r="FZ39" s="169"/>
      <c r="GA39" s="169"/>
      <c r="GB39" s="169"/>
      <c r="GC39" s="169"/>
      <c r="GD39" s="169"/>
      <c r="GE39" s="169"/>
      <c r="GF39" s="169"/>
      <c r="GG39" s="169"/>
      <c r="GH39" s="169"/>
      <c r="GI39" s="169"/>
      <c r="GJ39" s="169"/>
      <c r="GK39" s="169"/>
      <c r="GL39" s="169"/>
      <c r="GM39" s="169"/>
      <c r="GN39" s="169"/>
      <c r="GO39" s="169"/>
      <c r="GP39" s="169"/>
      <c r="GQ39" s="169"/>
      <c r="GR39" s="169"/>
      <c r="GS39" s="169"/>
      <c r="GT39" s="169"/>
      <c r="GU39" s="169"/>
      <c r="GV39" s="169"/>
      <c r="GW39" s="169"/>
      <c r="GX39" s="169"/>
      <c r="GY39" s="169"/>
      <c r="GZ39" s="169"/>
      <c r="HA39" s="169"/>
      <c r="HB39" s="169"/>
      <c r="HC39" s="169"/>
      <c r="HD39" s="169"/>
      <c r="HE39" s="169"/>
      <c r="HF39" s="169"/>
      <c r="HG39" s="169"/>
      <c r="HH39" s="169"/>
      <c r="HI39" s="169"/>
      <c r="HJ39" s="169"/>
      <c r="HK39" s="169"/>
      <c r="HL39" s="169"/>
      <c r="HM39" s="169"/>
      <c r="HN39" s="169"/>
      <c r="HO39" s="169"/>
      <c r="HP39" s="169"/>
      <c r="HQ39" s="169"/>
      <c r="HR39" s="169"/>
      <c r="HS39" s="169"/>
      <c r="HT39" s="169"/>
      <c r="HU39" s="169"/>
      <c r="HV39" s="169"/>
      <c r="HW39" s="169"/>
      <c r="HX39" s="169"/>
      <c r="HY39" s="169"/>
      <c r="HZ39" s="169"/>
      <c r="IA39" s="169"/>
      <c r="IB39" s="169"/>
      <c r="IC39" s="169"/>
      <c r="ID39" s="169"/>
      <c r="IE39" s="169"/>
      <c r="IF39" s="169"/>
      <c r="IG39" s="169"/>
      <c r="IH39" s="169"/>
      <c r="II39" s="169"/>
      <c r="IJ39" s="169"/>
      <c r="IK39" s="169"/>
      <c r="IL39" s="169"/>
      <c r="IM39" s="169"/>
      <c r="IN39" s="169"/>
      <c r="IO39" s="169"/>
      <c r="IP39" s="169"/>
      <c r="IQ39" s="169"/>
      <c r="IR39" s="169"/>
      <c r="IS39" s="169"/>
      <c r="IT39" s="169"/>
      <c r="IU39" s="169"/>
      <c r="IV39" s="169"/>
      <c r="IW39" s="169"/>
      <c r="IX39" s="169"/>
      <c r="IY39" s="169"/>
      <c r="IZ39" s="169"/>
      <c r="JA39" s="169"/>
      <c r="JB39" s="169"/>
      <c r="JC39" s="169"/>
      <c r="JD39" s="169"/>
      <c r="JE39" s="169"/>
      <c r="JF39" s="169"/>
      <c r="JG39" s="169"/>
      <c r="JH39" s="169"/>
      <c r="JI39" s="169"/>
      <c r="JJ39" s="169"/>
      <c r="JK39" s="169"/>
      <c r="JL39" s="169"/>
      <c r="JM39" s="169"/>
      <c r="JN39" s="169"/>
      <c r="JO39" s="169"/>
      <c r="JP39" s="169"/>
      <c r="JQ39" s="169"/>
      <c r="JR39" s="169"/>
      <c r="JS39" s="169"/>
      <c r="JT39" s="169"/>
      <c r="JU39" s="169"/>
      <c r="JV39" s="169"/>
      <c r="JW39" s="169"/>
      <c r="JX39" s="169"/>
      <c r="JY39" s="169"/>
      <c r="JZ39" s="169"/>
      <c r="KA39" s="169"/>
      <c r="KB39" s="169"/>
      <c r="KC39" s="169"/>
      <c r="KD39" s="169"/>
      <c r="KE39" s="169"/>
      <c r="KF39" s="169"/>
      <c r="KG39" s="169"/>
      <c r="KH39" s="169"/>
      <c r="KI39" s="169"/>
      <c r="KJ39" s="169"/>
      <c r="KK39" s="169"/>
      <c r="KL39" s="169"/>
      <c r="KM39" s="169"/>
      <c r="KN39" s="169"/>
      <c r="KO39" s="169"/>
      <c r="KP39" s="169"/>
      <c r="KQ39" s="169"/>
      <c r="KR39" s="169"/>
      <c r="KS39" s="169"/>
      <c r="KT39" s="169"/>
      <c r="KU39" s="169"/>
      <c r="KV39" s="169"/>
      <c r="KW39" s="169"/>
      <c r="KX39" s="169"/>
      <c r="KY39" s="169"/>
      <c r="KZ39" s="169"/>
      <c r="LA39" s="169"/>
      <c r="LB39" s="169"/>
      <c r="LC39" s="169"/>
      <c r="LD39" s="169"/>
      <c r="LE39" s="169"/>
      <c r="LF39" s="169"/>
      <c r="LG39" s="169"/>
      <c r="LH39" s="169"/>
      <c r="LI39" s="169"/>
      <c r="LJ39" s="169"/>
      <c r="LK39" s="169"/>
      <c r="LL39" s="169"/>
      <c r="LM39" s="169"/>
      <c r="LN39" s="169"/>
      <c r="LO39" s="169"/>
      <c r="LP39" s="169"/>
      <c r="LQ39" s="169"/>
    </row>
    <row r="40" spans="2:329" ht="20.100000000000001" customHeight="1" x14ac:dyDescent="0.25">
      <c r="B40" s="169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  <c r="AP40" s="169"/>
      <c r="AQ40" s="169"/>
      <c r="AR40" s="169"/>
      <c r="AS40" s="169"/>
      <c r="AT40" s="169"/>
      <c r="AU40" s="169"/>
      <c r="AV40" s="169"/>
      <c r="AW40" s="169"/>
      <c r="AX40" s="169"/>
      <c r="AY40" s="169"/>
      <c r="AZ40" s="169"/>
      <c r="BA40" s="169"/>
      <c r="BB40" s="169"/>
      <c r="BC40" s="169"/>
      <c r="BD40" s="169"/>
      <c r="BE40" s="169"/>
      <c r="BF40" s="169"/>
      <c r="BG40" s="169"/>
      <c r="BH40" s="169"/>
      <c r="BI40" s="169"/>
      <c r="BJ40" s="169"/>
      <c r="BK40" s="169"/>
      <c r="BL40" s="169"/>
      <c r="BM40" s="169"/>
      <c r="BN40" s="169"/>
      <c r="BO40" s="169"/>
      <c r="BP40" s="169"/>
      <c r="BQ40" s="169"/>
      <c r="BR40" s="169"/>
      <c r="BS40" s="169"/>
      <c r="BT40" s="169"/>
      <c r="BU40" s="169"/>
      <c r="BV40" s="169"/>
      <c r="BW40" s="169"/>
      <c r="BX40" s="169"/>
      <c r="BY40" s="169"/>
      <c r="BZ40" s="169"/>
      <c r="CA40" s="169"/>
      <c r="CB40" s="169"/>
      <c r="CC40" s="169"/>
      <c r="CD40" s="169"/>
      <c r="CE40" s="169"/>
      <c r="CF40" s="169"/>
      <c r="CG40" s="169"/>
      <c r="CH40" s="169"/>
      <c r="CI40" s="169"/>
      <c r="CJ40" s="169"/>
      <c r="CK40" s="169"/>
      <c r="CL40" s="169"/>
      <c r="CM40" s="169"/>
      <c r="CN40" s="169"/>
      <c r="CO40" s="169"/>
      <c r="CP40" s="169"/>
      <c r="CQ40" s="169"/>
      <c r="CR40" s="169"/>
      <c r="CS40" s="169"/>
      <c r="CT40" s="169"/>
      <c r="CU40" s="169"/>
      <c r="CV40" s="169"/>
      <c r="CW40" s="169"/>
      <c r="CX40" s="169"/>
      <c r="CY40" s="169"/>
      <c r="CZ40" s="169"/>
      <c r="DA40" s="169"/>
      <c r="DB40" s="169"/>
      <c r="DC40" s="169"/>
      <c r="DD40" s="169"/>
      <c r="DE40" s="169"/>
      <c r="DF40" s="169"/>
      <c r="DG40" s="169"/>
      <c r="DH40" s="169"/>
      <c r="DI40" s="169"/>
      <c r="DJ40" s="169"/>
      <c r="DK40" s="169"/>
      <c r="DL40" s="169"/>
      <c r="DM40" s="169"/>
      <c r="DN40" s="169"/>
      <c r="DO40" s="169"/>
      <c r="DP40" s="169"/>
      <c r="DQ40" s="169"/>
      <c r="DR40" s="169"/>
      <c r="DS40" s="169"/>
      <c r="DT40" s="169"/>
      <c r="DU40" s="169"/>
      <c r="DV40" s="169"/>
      <c r="DW40" s="169"/>
      <c r="DX40" s="169"/>
      <c r="DY40" s="169"/>
      <c r="DZ40" s="169"/>
      <c r="EA40" s="169"/>
      <c r="EB40" s="169"/>
      <c r="EC40" s="169"/>
      <c r="ED40" s="169"/>
      <c r="EE40" s="169"/>
      <c r="EF40" s="169"/>
      <c r="EG40" s="169"/>
      <c r="EH40" s="169"/>
      <c r="EI40" s="169"/>
      <c r="EJ40" s="169"/>
      <c r="EK40" s="169"/>
      <c r="EL40" s="169"/>
      <c r="EM40" s="169"/>
      <c r="EN40" s="169"/>
      <c r="EO40" s="169"/>
      <c r="EP40" s="169"/>
      <c r="EQ40" s="169"/>
      <c r="ER40" s="169"/>
      <c r="ES40" s="169"/>
      <c r="ET40" s="169"/>
      <c r="EU40" s="169"/>
      <c r="EV40" s="169"/>
      <c r="EW40" s="169"/>
      <c r="EX40" s="169"/>
      <c r="EY40" s="169"/>
      <c r="EZ40" s="169"/>
      <c r="FA40" s="169"/>
      <c r="FB40" s="169"/>
      <c r="FC40" s="169"/>
      <c r="FD40" s="169"/>
      <c r="FE40" s="169"/>
      <c r="FF40" s="169"/>
      <c r="FG40" s="169"/>
      <c r="FH40" s="169"/>
      <c r="FI40" s="169"/>
      <c r="FJ40" s="169"/>
      <c r="FK40" s="169"/>
      <c r="FL40" s="169"/>
      <c r="FM40" s="169"/>
      <c r="FN40" s="169"/>
      <c r="FO40" s="169"/>
      <c r="FP40" s="169"/>
      <c r="FQ40" s="169"/>
      <c r="FR40" s="169"/>
      <c r="FS40" s="169"/>
      <c r="FT40" s="169"/>
      <c r="FU40" s="169"/>
      <c r="FV40" s="169"/>
      <c r="FW40" s="169"/>
      <c r="FX40" s="169"/>
      <c r="FY40" s="169"/>
      <c r="FZ40" s="169"/>
      <c r="GA40" s="169"/>
      <c r="GB40" s="169"/>
      <c r="GC40" s="169"/>
      <c r="GD40" s="169"/>
      <c r="GE40" s="169"/>
      <c r="GF40" s="169"/>
      <c r="GG40" s="169"/>
      <c r="GH40" s="169"/>
      <c r="GI40" s="169"/>
      <c r="GJ40" s="169"/>
      <c r="GK40" s="169"/>
      <c r="GL40" s="169"/>
      <c r="GM40" s="169"/>
      <c r="GN40" s="169"/>
      <c r="GO40" s="169"/>
      <c r="GP40" s="169"/>
      <c r="GQ40" s="169"/>
      <c r="GR40" s="169"/>
      <c r="GS40" s="169"/>
      <c r="GT40" s="169"/>
      <c r="GU40" s="169"/>
      <c r="GV40" s="169"/>
      <c r="GW40" s="169"/>
      <c r="GX40" s="169"/>
      <c r="GY40" s="169"/>
      <c r="GZ40" s="169"/>
      <c r="HA40" s="169"/>
      <c r="HB40" s="169"/>
      <c r="HC40" s="169"/>
      <c r="HD40" s="169"/>
      <c r="HE40" s="169"/>
      <c r="HF40" s="169"/>
      <c r="HG40" s="169"/>
      <c r="HH40" s="169"/>
      <c r="HI40" s="169"/>
      <c r="HJ40" s="169"/>
      <c r="HK40" s="169"/>
      <c r="HL40" s="169"/>
      <c r="HM40" s="169"/>
      <c r="HN40" s="169"/>
      <c r="HO40" s="169"/>
      <c r="HP40" s="169"/>
      <c r="HQ40" s="169"/>
      <c r="HR40" s="169"/>
      <c r="HS40" s="169"/>
      <c r="HT40" s="169"/>
      <c r="HU40" s="169"/>
      <c r="HV40" s="169"/>
      <c r="HW40" s="169"/>
      <c r="HX40" s="169"/>
      <c r="HY40" s="169"/>
      <c r="HZ40" s="169"/>
      <c r="IA40" s="169"/>
      <c r="IB40" s="169"/>
      <c r="IC40" s="169"/>
      <c r="ID40" s="169"/>
      <c r="IE40" s="169"/>
      <c r="IF40" s="169"/>
      <c r="IG40" s="169"/>
      <c r="IH40" s="169"/>
      <c r="II40" s="169"/>
      <c r="IJ40" s="169"/>
      <c r="IK40" s="169"/>
      <c r="IL40" s="169"/>
      <c r="IM40" s="169"/>
      <c r="IN40" s="169"/>
      <c r="IO40" s="169"/>
      <c r="IP40" s="169"/>
      <c r="IQ40" s="169"/>
      <c r="IR40" s="169"/>
      <c r="IS40" s="169"/>
      <c r="IT40" s="169"/>
      <c r="IU40" s="169"/>
      <c r="IV40" s="169"/>
      <c r="IW40" s="169"/>
      <c r="IX40" s="169"/>
      <c r="IY40" s="169"/>
      <c r="IZ40" s="169"/>
      <c r="JA40" s="169"/>
      <c r="JB40" s="169"/>
      <c r="JC40" s="169"/>
      <c r="JD40" s="169"/>
      <c r="JE40" s="169"/>
      <c r="JF40" s="169"/>
      <c r="JG40" s="169"/>
      <c r="JH40" s="169"/>
      <c r="JI40" s="169"/>
      <c r="JJ40" s="169"/>
      <c r="JK40" s="169"/>
      <c r="JL40" s="169"/>
      <c r="JM40" s="169"/>
      <c r="JN40" s="169"/>
      <c r="JO40" s="169"/>
      <c r="JP40" s="169"/>
      <c r="JQ40" s="169"/>
      <c r="JR40" s="169"/>
      <c r="JS40" s="169"/>
      <c r="JT40" s="169"/>
      <c r="JU40" s="169"/>
      <c r="JV40" s="169"/>
      <c r="JW40" s="169"/>
      <c r="JX40" s="169"/>
      <c r="JY40" s="169"/>
      <c r="JZ40" s="169"/>
      <c r="KA40" s="169"/>
      <c r="KB40" s="169"/>
      <c r="KC40" s="169"/>
      <c r="KD40" s="169"/>
      <c r="KE40" s="169"/>
      <c r="KF40" s="169"/>
      <c r="KG40" s="169"/>
      <c r="KH40" s="169"/>
      <c r="KI40" s="169"/>
      <c r="KJ40" s="169"/>
      <c r="KK40" s="169"/>
      <c r="KL40" s="169"/>
      <c r="KM40" s="169"/>
      <c r="KN40" s="169"/>
      <c r="KO40" s="169"/>
      <c r="KP40" s="169"/>
      <c r="KQ40" s="169"/>
      <c r="KR40" s="169"/>
      <c r="KS40" s="169"/>
      <c r="KT40" s="169"/>
      <c r="KU40" s="169"/>
      <c r="KV40" s="169"/>
      <c r="KW40" s="169"/>
      <c r="KX40" s="169"/>
      <c r="KY40" s="169"/>
      <c r="KZ40" s="169"/>
      <c r="LA40" s="169"/>
      <c r="LB40" s="169"/>
      <c r="LC40" s="169"/>
      <c r="LD40" s="169"/>
      <c r="LE40" s="169"/>
      <c r="LF40" s="169"/>
      <c r="LG40" s="169"/>
      <c r="LH40" s="169"/>
      <c r="LI40" s="169"/>
      <c r="LJ40" s="169"/>
      <c r="LK40" s="169"/>
      <c r="LL40" s="169"/>
      <c r="LM40" s="169"/>
      <c r="LN40" s="169"/>
      <c r="LO40" s="169"/>
      <c r="LP40" s="169"/>
      <c r="LQ40" s="169"/>
    </row>
    <row r="41" spans="2:329" ht="20.100000000000001" customHeight="1" x14ac:dyDescent="0.25"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  <c r="AP41" s="169"/>
      <c r="AQ41" s="169"/>
      <c r="AR41" s="169"/>
      <c r="AS41" s="169"/>
      <c r="AT41" s="169"/>
      <c r="AU41" s="169"/>
      <c r="AV41" s="169"/>
      <c r="AW41" s="169"/>
      <c r="AX41" s="169"/>
      <c r="AY41" s="169"/>
      <c r="AZ41" s="169"/>
      <c r="BA41" s="169"/>
      <c r="BB41" s="169"/>
      <c r="BC41" s="169"/>
      <c r="BD41" s="169"/>
      <c r="BE41" s="169"/>
      <c r="BF41" s="169"/>
      <c r="BG41" s="169"/>
      <c r="BH41" s="169"/>
      <c r="BI41" s="169"/>
      <c r="BJ41" s="169"/>
      <c r="BK41" s="169"/>
      <c r="BL41" s="169"/>
      <c r="BM41" s="169"/>
      <c r="BN41" s="169"/>
      <c r="BO41" s="169"/>
      <c r="BP41" s="169"/>
      <c r="BQ41" s="169"/>
      <c r="BR41" s="169"/>
      <c r="BS41" s="169"/>
      <c r="BT41" s="169"/>
      <c r="BU41" s="169"/>
      <c r="BV41" s="169"/>
      <c r="BW41" s="169"/>
      <c r="BX41" s="169"/>
      <c r="BY41" s="169"/>
      <c r="BZ41" s="169"/>
      <c r="CA41" s="169"/>
      <c r="CB41" s="169"/>
      <c r="CC41" s="169"/>
      <c r="CD41" s="169"/>
      <c r="CE41" s="169"/>
      <c r="CF41" s="169"/>
      <c r="CG41" s="169"/>
      <c r="CH41" s="169"/>
      <c r="CI41" s="169"/>
      <c r="CJ41" s="169"/>
      <c r="CK41" s="169"/>
      <c r="CL41" s="169"/>
      <c r="CM41" s="169"/>
      <c r="CN41" s="169"/>
      <c r="CO41" s="169"/>
      <c r="CP41" s="169"/>
      <c r="CQ41" s="169"/>
      <c r="CR41" s="169"/>
      <c r="CS41" s="169"/>
      <c r="CT41" s="169"/>
      <c r="CU41" s="169"/>
      <c r="CV41" s="169"/>
      <c r="CW41" s="169"/>
      <c r="CX41" s="169"/>
      <c r="CY41" s="169"/>
      <c r="CZ41" s="169"/>
      <c r="DA41" s="169"/>
      <c r="DB41" s="169"/>
      <c r="DC41" s="169"/>
      <c r="DD41" s="169"/>
      <c r="DE41" s="169"/>
      <c r="DF41" s="169"/>
      <c r="DG41" s="169"/>
      <c r="DH41" s="169"/>
      <c r="DI41" s="169"/>
      <c r="DJ41" s="169"/>
      <c r="DK41" s="169"/>
      <c r="DL41" s="169"/>
      <c r="DM41" s="169"/>
      <c r="DN41" s="169"/>
      <c r="DO41" s="169"/>
      <c r="DP41" s="169"/>
      <c r="DQ41" s="169"/>
      <c r="DR41" s="169"/>
      <c r="DS41" s="169"/>
      <c r="DT41" s="169"/>
      <c r="DU41" s="169"/>
      <c r="DV41" s="169"/>
      <c r="DW41" s="169"/>
      <c r="DX41" s="169"/>
      <c r="DY41" s="169"/>
      <c r="DZ41" s="169"/>
      <c r="EA41" s="169"/>
      <c r="EB41" s="169"/>
      <c r="EC41" s="169"/>
      <c r="ED41" s="169"/>
      <c r="EE41" s="169"/>
      <c r="EF41" s="169"/>
      <c r="EG41" s="169"/>
      <c r="EH41" s="169"/>
      <c r="EI41" s="169"/>
      <c r="EJ41" s="169"/>
      <c r="EK41" s="169"/>
      <c r="EL41" s="169"/>
      <c r="EM41" s="169"/>
      <c r="EN41" s="169"/>
      <c r="EO41" s="169"/>
      <c r="EP41" s="169"/>
      <c r="EQ41" s="169"/>
      <c r="ER41" s="169"/>
      <c r="ES41" s="169"/>
      <c r="ET41" s="169"/>
      <c r="EU41" s="169"/>
      <c r="EV41" s="169"/>
      <c r="EW41" s="169"/>
      <c r="EX41" s="169"/>
      <c r="EY41" s="169"/>
      <c r="EZ41" s="169"/>
      <c r="FA41" s="169"/>
      <c r="FB41" s="169"/>
      <c r="FC41" s="169"/>
      <c r="FD41" s="169"/>
      <c r="FE41" s="169"/>
      <c r="FF41" s="169"/>
      <c r="FG41" s="169"/>
      <c r="FH41" s="169"/>
      <c r="FI41" s="169"/>
      <c r="FJ41" s="169"/>
      <c r="FK41" s="169"/>
      <c r="FL41" s="169"/>
      <c r="FM41" s="169"/>
      <c r="FN41" s="169"/>
      <c r="FO41" s="169"/>
      <c r="FP41" s="169"/>
      <c r="FQ41" s="169"/>
      <c r="FR41" s="169"/>
      <c r="FS41" s="169"/>
      <c r="FT41" s="169"/>
      <c r="FU41" s="169"/>
      <c r="FV41" s="169"/>
      <c r="FW41" s="169"/>
      <c r="FX41" s="169"/>
      <c r="FY41" s="169"/>
      <c r="FZ41" s="169"/>
      <c r="GA41" s="169"/>
      <c r="GB41" s="169"/>
      <c r="GC41" s="169"/>
      <c r="GD41" s="169"/>
      <c r="GE41" s="169"/>
      <c r="GF41" s="169"/>
      <c r="GG41" s="169"/>
      <c r="GH41" s="169"/>
      <c r="GI41" s="169"/>
      <c r="GJ41" s="169"/>
      <c r="GK41" s="169"/>
      <c r="GL41" s="169"/>
      <c r="GM41" s="169"/>
      <c r="GN41" s="169"/>
      <c r="GO41" s="169"/>
      <c r="GP41" s="169"/>
      <c r="GQ41" s="169"/>
      <c r="GR41" s="169"/>
      <c r="GS41" s="169"/>
      <c r="GT41" s="169"/>
      <c r="GU41" s="169"/>
      <c r="GV41" s="169"/>
      <c r="GW41" s="169"/>
      <c r="GX41" s="169"/>
      <c r="GY41" s="169"/>
      <c r="GZ41" s="169"/>
      <c r="HA41" s="169"/>
      <c r="HB41" s="169"/>
      <c r="HC41" s="169"/>
      <c r="HD41" s="169"/>
      <c r="HE41" s="169"/>
      <c r="HF41" s="169"/>
      <c r="HG41" s="169"/>
      <c r="HH41" s="169"/>
      <c r="HI41" s="169"/>
      <c r="HJ41" s="169"/>
      <c r="HK41" s="169"/>
      <c r="HL41" s="169"/>
      <c r="HM41" s="169"/>
      <c r="HN41" s="169"/>
      <c r="HO41" s="169"/>
      <c r="HP41" s="169"/>
      <c r="HQ41" s="169"/>
      <c r="HR41" s="169"/>
      <c r="HS41" s="169"/>
      <c r="HT41" s="169"/>
      <c r="HU41" s="169"/>
      <c r="HV41" s="169"/>
      <c r="HW41" s="169"/>
      <c r="HX41" s="169"/>
      <c r="HY41" s="169"/>
      <c r="HZ41" s="169"/>
      <c r="IA41" s="169"/>
      <c r="IB41" s="169"/>
      <c r="IC41" s="169"/>
      <c r="ID41" s="169"/>
      <c r="IE41" s="169"/>
      <c r="IF41" s="169"/>
      <c r="IG41" s="169"/>
      <c r="IH41" s="169"/>
      <c r="II41" s="169"/>
      <c r="IJ41" s="169"/>
      <c r="IK41" s="169"/>
      <c r="IL41" s="169"/>
      <c r="IM41" s="169"/>
      <c r="IN41" s="169"/>
      <c r="IO41" s="169"/>
      <c r="IP41" s="169"/>
      <c r="IQ41" s="169"/>
      <c r="IR41" s="169"/>
      <c r="IS41" s="169"/>
      <c r="IT41" s="169"/>
      <c r="IU41" s="169"/>
      <c r="IV41" s="169"/>
      <c r="IW41" s="169"/>
      <c r="IX41" s="169"/>
      <c r="IY41" s="169"/>
      <c r="IZ41" s="169"/>
      <c r="JA41" s="169"/>
      <c r="JB41" s="169"/>
      <c r="JC41" s="169"/>
      <c r="JD41" s="169"/>
      <c r="JE41" s="169"/>
      <c r="JF41" s="169"/>
      <c r="JG41" s="169"/>
      <c r="JH41" s="169"/>
      <c r="JI41" s="169"/>
      <c r="JJ41" s="169"/>
      <c r="JK41" s="169"/>
      <c r="JL41" s="169"/>
      <c r="JM41" s="169"/>
      <c r="JN41" s="169"/>
      <c r="JO41" s="169"/>
      <c r="JP41" s="169"/>
      <c r="JQ41" s="169"/>
      <c r="JR41" s="169"/>
      <c r="JS41" s="169"/>
      <c r="JT41" s="169"/>
      <c r="JU41" s="169"/>
      <c r="JV41" s="169"/>
      <c r="JW41" s="169"/>
      <c r="JX41" s="169"/>
      <c r="JY41" s="169"/>
      <c r="JZ41" s="169"/>
      <c r="KA41" s="169"/>
      <c r="KB41" s="169"/>
      <c r="KC41" s="169"/>
      <c r="KD41" s="169"/>
      <c r="KE41" s="169"/>
      <c r="KF41" s="169"/>
      <c r="KG41" s="169"/>
      <c r="KH41" s="169"/>
      <c r="KI41" s="169"/>
      <c r="KJ41" s="169"/>
      <c r="KK41" s="169"/>
      <c r="KL41" s="169"/>
      <c r="KM41" s="169"/>
      <c r="KN41" s="169"/>
      <c r="KO41" s="169"/>
      <c r="KP41" s="169"/>
      <c r="KQ41" s="169"/>
      <c r="KR41" s="169"/>
      <c r="KS41" s="169"/>
      <c r="KT41" s="169"/>
      <c r="KU41" s="169"/>
      <c r="KV41" s="169"/>
      <c r="KW41" s="169"/>
      <c r="KX41" s="169"/>
      <c r="KY41" s="169"/>
      <c r="KZ41" s="169"/>
      <c r="LA41" s="169"/>
      <c r="LB41" s="169"/>
      <c r="LC41" s="169"/>
      <c r="LD41" s="169"/>
      <c r="LE41" s="169"/>
      <c r="LF41" s="169"/>
      <c r="LG41" s="169"/>
      <c r="LH41" s="169"/>
      <c r="LI41" s="169"/>
      <c r="LJ41" s="169"/>
      <c r="LK41" s="169"/>
      <c r="LL41" s="169"/>
      <c r="LM41" s="169"/>
      <c r="LN41" s="169"/>
      <c r="LO41" s="169"/>
      <c r="LP41" s="169"/>
      <c r="LQ41" s="169"/>
    </row>
    <row r="42" spans="2:329" ht="20.100000000000001" customHeight="1" x14ac:dyDescent="0.2">
      <c r="B42" s="205"/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 s="205"/>
      <c r="X42" s="209"/>
      <c r="Y42" s="205"/>
      <c r="Z42" s="209"/>
      <c r="AA42" s="205"/>
      <c r="AB42" s="205"/>
      <c r="AC42" s="205"/>
      <c r="AD42" s="209"/>
      <c r="AE42" s="205"/>
      <c r="AF42" s="205"/>
      <c r="AG42" s="205"/>
      <c r="AH42" s="205"/>
      <c r="AI42" s="205"/>
      <c r="AJ42" s="205"/>
      <c r="AK42" s="205"/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  <c r="BY42" s="205"/>
      <c r="BZ42" s="205"/>
      <c r="CA42" s="205"/>
      <c r="CB42" s="205"/>
      <c r="CC42" s="205"/>
      <c r="CD42" s="205"/>
      <c r="CE42" s="205"/>
      <c r="CF42" s="205"/>
      <c r="CG42" s="205"/>
      <c r="CH42" s="205"/>
      <c r="CI42" s="205"/>
      <c r="CJ42" s="205"/>
      <c r="CK42" s="205"/>
      <c r="CL42" s="205"/>
      <c r="CM42" s="205"/>
      <c r="CN42" s="205"/>
      <c r="CO42" s="205"/>
      <c r="CP42" s="205"/>
      <c r="CQ42" s="205"/>
      <c r="CR42" s="205"/>
      <c r="CS42" s="205"/>
      <c r="CT42" s="205"/>
      <c r="CU42" s="205"/>
      <c r="CV42" s="205"/>
      <c r="CW42" s="205"/>
      <c r="CX42" s="205"/>
      <c r="CY42" s="205"/>
      <c r="CZ42" s="205"/>
      <c r="DA42" s="205"/>
      <c r="DB42" s="205"/>
      <c r="DC42" s="205"/>
      <c r="DD42" s="205"/>
      <c r="DE42" s="205"/>
      <c r="DF42" s="205"/>
      <c r="DG42" s="205"/>
      <c r="DH42" s="205"/>
      <c r="DI42" s="205"/>
      <c r="DJ42" s="205"/>
      <c r="DK42" s="205"/>
      <c r="DL42" s="205"/>
      <c r="DM42" s="205"/>
      <c r="DN42" s="205"/>
      <c r="DO42" s="205"/>
      <c r="DP42" s="205"/>
      <c r="DQ42" s="205"/>
      <c r="DR42" s="205"/>
      <c r="DS42" s="205"/>
      <c r="DT42" s="205"/>
      <c r="DU42" s="205"/>
      <c r="DV42" s="205"/>
      <c r="DW42" s="205"/>
      <c r="DX42" s="205"/>
      <c r="DY42" s="205"/>
      <c r="DZ42" s="205"/>
      <c r="EA42" s="205"/>
      <c r="EB42" s="205"/>
      <c r="EC42" s="205"/>
      <c r="ED42" s="205"/>
      <c r="EE42" s="205"/>
      <c r="EF42" s="205"/>
      <c r="EG42" s="205"/>
      <c r="EH42" s="205"/>
      <c r="EI42" s="205"/>
      <c r="EJ42" s="205"/>
      <c r="EK42" s="205"/>
      <c r="EL42" s="205"/>
      <c r="EM42" s="209"/>
      <c r="EN42" s="205"/>
      <c r="EO42" s="205"/>
      <c r="EP42" s="205"/>
      <c r="EQ42" s="205"/>
      <c r="ER42" s="205"/>
      <c r="ES42" s="205"/>
      <c r="ET42" s="205"/>
      <c r="EU42" s="205"/>
      <c r="EV42" s="205"/>
      <c r="EW42" s="205"/>
      <c r="EX42" s="205"/>
      <c r="EY42" s="205"/>
      <c r="EZ42" s="205"/>
      <c r="FA42" s="205"/>
      <c r="FB42" s="205"/>
      <c r="FC42" s="205"/>
      <c r="FD42" s="205"/>
      <c r="FE42" s="205"/>
      <c r="FF42" s="205"/>
      <c r="FG42" s="205"/>
      <c r="FH42" s="205"/>
      <c r="FI42" s="205"/>
      <c r="FJ42" s="205"/>
      <c r="FK42" s="205"/>
      <c r="FL42" s="205"/>
      <c r="FM42" s="205"/>
      <c r="FN42" s="205"/>
      <c r="FO42" s="205"/>
      <c r="FP42" s="205"/>
      <c r="FQ42" s="205"/>
      <c r="FR42" s="205"/>
      <c r="FS42" s="205"/>
      <c r="FT42" s="205"/>
      <c r="FU42" s="205"/>
      <c r="FV42" s="205"/>
      <c r="FW42" s="205"/>
      <c r="FX42" s="205"/>
      <c r="FY42" s="205"/>
      <c r="FZ42" s="205"/>
      <c r="GA42" s="205"/>
      <c r="GB42" s="205"/>
      <c r="GC42" s="205"/>
      <c r="GD42" s="205"/>
      <c r="GE42" s="205"/>
      <c r="GF42" s="205"/>
      <c r="GG42" s="205"/>
      <c r="GH42" s="205"/>
      <c r="GI42" s="205"/>
      <c r="GJ42" s="205"/>
      <c r="GK42" s="205"/>
      <c r="GL42" s="205"/>
      <c r="GM42" s="205"/>
      <c r="GN42" s="205"/>
      <c r="GO42" s="205"/>
      <c r="GP42" s="205"/>
      <c r="GQ42" s="205"/>
      <c r="GR42" s="205"/>
      <c r="GS42" s="205"/>
      <c r="GT42" s="205"/>
      <c r="GU42" s="205"/>
      <c r="GV42" s="205"/>
      <c r="GW42" s="205"/>
      <c r="GX42" s="205"/>
      <c r="GY42" s="205"/>
      <c r="GZ42" s="205"/>
      <c r="HA42" s="205"/>
      <c r="HB42" s="205"/>
      <c r="HC42" s="205"/>
      <c r="HD42" s="205"/>
      <c r="HE42" s="205"/>
      <c r="HF42" s="205"/>
      <c r="HG42" s="205"/>
      <c r="HH42" s="205"/>
      <c r="HI42" s="205"/>
      <c r="HJ42" s="205"/>
      <c r="HK42" s="205"/>
      <c r="HL42" s="205"/>
      <c r="HM42" s="205"/>
      <c r="HN42" s="205"/>
      <c r="HO42" s="205"/>
      <c r="HP42" s="205"/>
      <c r="HQ42" s="205"/>
      <c r="HR42" s="205"/>
      <c r="HS42" s="205"/>
      <c r="HT42" s="205"/>
      <c r="HU42" s="205"/>
      <c r="HV42" s="205"/>
      <c r="HW42" s="205"/>
      <c r="HX42" s="205"/>
      <c r="HY42" s="205"/>
      <c r="HZ42" s="205"/>
      <c r="IA42" s="205"/>
      <c r="IB42" s="205"/>
      <c r="IC42" s="205"/>
      <c r="ID42" s="205"/>
      <c r="IE42" s="205"/>
      <c r="IF42" s="205"/>
      <c r="IG42" s="205"/>
      <c r="IH42" s="205"/>
      <c r="II42" s="205"/>
      <c r="IJ42" s="205"/>
      <c r="IK42" s="205"/>
      <c r="IL42" s="205"/>
      <c r="IM42" s="205"/>
      <c r="IN42" s="205"/>
      <c r="IO42" s="205"/>
      <c r="IP42" s="205"/>
      <c r="IQ42" s="205"/>
      <c r="IR42" s="205"/>
      <c r="IS42" s="205"/>
      <c r="IT42" s="205"/>
      <c r="IU42" s="205"/>
      <c r="IV42" s="205"/>
      <c r="IW42" s="205"/>
      <c r="IX42" s="205"/>
      <c r="IY42" s="205"/>
      <c r="IZ42" s="205"/>
      <c r="JA42" s="205"/>
      <c r="JB42" s="205"/>
      <c r="JC42" s="205"/>
      <c r="JD42" s="205"/>
      <c r="JE42" s="205"/>
      <c r="JF42" s="205"/>
      <c r="JG42" s="205"/>
      <c r="JH42" s="205"/>
      <c r="JI42" s="205"/>
      <c r="JJ42" s="205"/>
      <c r="JK42" s="205"/>
      <c r="JL42" s="205"/>
      <c r="JM42" s="205"/>
      <c r="JN42" s="205"/>
      <c r="JO42" s="205"/>
      <c r="JP42" s="205"/>
      <c r="JQ42" s="205"/>
      <c r="JR42" s="205"/>
      <c r="JS42" s="205"/>
      <c r="JT42" s="205"/>
      <c r="JU42" s="205"/>
      <c r="JV42" s="205"/>
      <c r="JW42" s="205"/>
      <c r="JX42" s="205"/>
      <c r="JY42" s="205"/>
      <c r="JZ42" s="205"/>
      <c r="KA42" s="205"/>
      <c r="KB42" s="205"/>
      <c r="KC42" s="205"/>
      <c r="KD42" s="205"/>
      <c r="KE42" s="205"/>
      <c r="KF42" s="205"/>
      <c r="KG42" s="205"/>
      <c r="KH42" s="205"/>
      <c r="KI42" s="205"/>
      <c r="KJ42" s="205"/>
      <c r="KK42" s="205"/>
      <c r="KL42" s="205"/>
      <c r="KM42" s="205"/>
      <c r="KN42" s="205"/>
      <c r="KO42" s="205"/>
      <c r="KP42" s="205"/>
      <c r="KQ42" s="205"/>
      <c r="KR42" s="205"/>
      <c r="KS42" s="205"/>
      <c r="KT42" s="205"/>
      <c r="KU42" s="205"/>
      <c r="KV42" s="205"/>
      <c r="KW42" s="205"/>
      <c r="KX42" s="205"/>
      <c r="KY42" s="205"/>
      <c r="KZ42" s="205"/>
      <c r="LA42" s="205"/>
      <c r="LB42" s="205"/>
      <c r="LC42" s="205"/>
      <c r="LD42" s="205"/>
      <c r="LE42" s="205"/>
      <c r="LF42" s="205"/>
      <c r="LG42" s="205"/>
      <c r="LH42" s="205"/>
      <c r="LI42" s="205"/>
      <c r="LJ42" s="205"/>
      <c r="LK42" s="205"/>
      <c r="LL42" s="205"/>
      <c r="LM42" s="205"/>
      <c r="LN42" s="205"/>
      <c r="LO42" s="205"/>
      <c r="LP42" s="205"/>
      <c r="LQ42" s="205"/>
    </row>
    <row r="43" spans="2:329" ht="20.100000000000001" customHeight="1" x14ac:dyDescent="0.2"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 s="205"/>
      <c r="X43" s="205"/>
      <c r="Y43" s="205"/>
      <c r="Z43" s="205"/>
      <c r="AA43" s="205"/>
      <c r="AB43" s="205"/>
      <c r="AC43" s="205"/>
      <c r="AD43" s="205"/>
      <c r="AE43" s="205"/>
      <c r="AF43" s="205"/>
      <c r="AG43" s="205"/>
      <c r="AH43" s="205"/>
      <c r="AI43" s="205"/>
      <c r="AJ43" s="205"/>
      <c r="AK43" s="205"/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  <c r="BY43" s="205"/>
      <c r="BZ43" s="205"/>
      <c r="CA43" s="205"/>
      <c r="CB43" s="205"/>
      <c r="CC43" s="205"/>
      <c r="CD43" s="205"/>
      <c r="CE43" s="205"/>
      <c r="CF43" s="205"/>
      <c r="CG43" s="205"/>
      <c r="CH43" s="205"/>
      <c r="CI43" s="205"/>
      <c r="CJ43" s="205"/>
      <c r="CK43" s="205"/>
      <c r="CL43" s="205"/>
      <c r="CM43" s="205"/>
      <c r="CN43" s="205"/>
      <c r="CO43" s="205"/>
      <c r="CP43" s="205"/>
      <c r="CQ43" s="205"/>
      <c r="CR43" s="205"/>
      <c r="CS43" s="205"/>
      <c r="CT43" s="205"/>
      <c r="CU43" s="205"/>
      <c r="CV43" s="205"/>
      <c r="CW43" s="205"/>
      <c r="CX43" s="205"/>
      <c r="CY43" s="205"/>
      <c r="CZ43" s="205"/>
      <c r="DA43" s="205"/>
      <c r="DB43" s="205"/>
      <c r="DC43" s="205"/>
      <c r="DD43" s="205"/>
      <c r="DE43" s="205"/>
      <c r="DF43" s="205"/>
      <c r="DG43" s="205"/>
      <c r="DH43" s="205"/>
      <c r="DI43" s="205"/>
      <c r="DJ43" s="205"/>
      <c r="DK43" s="205"/>
      <c r="DL43" s="205"/>
      <c r="DM43" s="205"/>
      <c r="DN43" s="205"/>
      <c r="DO43" s="205"/>
      <c r="DP43" s="205"/>
      <c r="DQ43" s="205"/>
      <c r="DR43" s="205"/>
      <c r="DS43" s="205"/>
      <c r="DT43" s="205"/>
      <c r="DU43" s="205"/>
      <c r="DV43" s="205"/>
      <c r="DW43" s="205"/>
      <c r="DX43" s="205"/>
      <c r="DY43" s="205"/>
      <c r="DZ43" s="205"/>
      <c r="EA43" s="205"/>
      <c r="EB43" s="205"/>
      <c r="EC43" s="205"/>
      <c r="ED43" s="205"/>
      <c r="EE43" s="205"/>
      <c r="EF43" s="209"/>
      <c r="EG43" s="205"/>
      <c r="EH43" s="209"/>
      <c r="EI43" s="209"/>
      <c r="EJ43" s="209"/>
      <c r="EK43" s="205"/>
      <c r="EL43" s="205"/>
      <c r="EM43" s="209"/>
      <c r="EN43" s="205"/>
      <c r="EO43" s="205"/>
      <c r="EP43" s="205"/>
      <c r="EQ43" s="205"/>
      <c r="ER43" s="205"/>
      <c r="ES43" s="205"/>
      <c r="ET43" s="205"/>
      <c r="EU43" s="205"/>
      <c r="EV43" s="205"/>
      <c r="EW43" s="205"/>
      <c r="EX43" s="205"/>
      <c r="EY43" s="209"/>
      <c r="EZ43" s="205"/>
      <c r="FA43" s="205"/>
      <c r="FB43" s="205"/>
      <c r="FC43" s="205"/>
      <c r="FD43" s="205"/>
      <c r="FE43" s="205"/>
      <c r="FF43" s="205"/>
      <c r="FG43" s="205"/>
      <c r="FH43" s="205"/>
      <c r="FI43" s="205"/>
      <c r="FJ43" s="205"/>
      <c r="FK43" s="205"/>
      <c r="FL43" s="205"/>
      <c r="FM43" s="205"/>
      <c r="FN43" s="205"/>
      <c r="FO43" s="205"/>
      <c r="FP43" s="205"/>
      <c r="FQ43" s="205"/>
      <c r="FR43" s="205"/>
      <c r="FS43" s="205"/>
      <c r="FT43" s="205"/>
      <c r="FU43" s="205"/>
      <c r="FV43" s="205"/>
      <c r="FW43" s="205"/>
      <c r="FX43" s="205"/>
      <c r="FY43" s="205"/>
      <c r="FZ43" s="205"/>
      <c r="GA43" s="205"/>
      <c r="GB43" s="205"/>
      <c r="GC43" s="205"/>
      <c r="GD43" s="205"/>
      <c r="GE43" s="205"/>
      <c r="GF43" s="205"/>
      <c r="GG43" s="205"/>
      <c r="GH43" s="205"/>
      <c r="GI43" s="205"/>
      <c r="GJ43" s="205"/>
      <c r="GK43" s="205"/>
      <c r="GL43" s="205"/>
      <c r="GM43" s="205"/>
      <c r="GN43" s="205"/>
      <c r="GO43" s="205"/>
      <c r="GP43" s="205"/>
      <c r="GQ43" s="205"/>
      <c r="GR43" s="205"/>
      <c r="GS43" s="205"/>
      <c r="GT43" s="205"/>
      <c r="GU43" s="205"/>
      <c r="GV43" s="205"/>
      <c r="GW43" s="205"/>
      <c r="GX43" s="205"/>
      <c r="GY43" s="205"/>
      <c r="GZ43" s="205"/>
      <c r="HA43" s="205"/>
      <c r="HB43" s="205"/>
      <c r="HC43" s="205"/>
      <c r="HD43" s="205"/>
      <c r="HE43" s="205"/>
      <c r="HF43" s="209"/>
      <c r="HG43" s="205"/>
      <c r="HH43" s="209"/>
      <c r="HI43" s="209"/>
      <c r="HJ43" s="209"/>
      <c r="HK43" s="205"/>
      <c r="HL43" s="205"/>
      <c r="HM43" s="209"/>
      <c r="HN43" s="205"/>
      <c r="HO43" s="205"/>
      <c r="HP43" s="205"/>
      <c r="HQ43" s="205"/>
      <c r="HR43" s="205"/>
      <c r="HS43" s="205"/>
      <c r="HT43" s="205"/>
      <c r="HU43" s="205"/>
      <c r="HV43" s="205"/>
      <c r="HW43" s="205"/>
      <c r="HX43" s="205"/>
      <c r="HY43" s="205"/>
      <c r="HZ43" s="205"/>
      <c r="IA43" s="205"/>
      <c r="IB43" s="205"/>
      <c r="IC43" s="205"/>
      <c r="ID43" s="205"/>
      <c r="IE43" s="205"/>
      <c r="IF43" s="205"/>
      <c r="IG43" s="205"/>
      <c r="IH43" s="205"/>
      <c r="II43" s="205"/>
      <c r="IJ43" s="205"/>
      <c r="IK43" s="205"/>
      <c r="IL43" s="205"/>
      <c r="IM43" s="205"/>
      <c r="IN43" s="205"/>
      <c r="IO43" s="205"/>
      <c r="IP43" s="205"/>
      <c r="IQ43" s="205"/>
      <c r="IR43" s="205"/>
      <c r="IS43" s="205"/>
      <c r="IT43" s="205"/>
      <c r="IU43" s="205"/>
      <c r="IV43" s="205"/>
      <c r="IW43" s="205"/>
      <c r="IX43" s="205"/>
      <c r="IY43" s="205"/>
      <c r="IZ43" s="205"/>
      <c r="JA43" s="205"/>
      <c r="JB43" s="205"/>
      <c r="JC43" s="205"/>
      <c r="JD43" s="205"/>
      <c r="JE43" s="205"/>
      <c r="JF43" s="205"/>
      <c r="JG43" s="205"/>
      <c r="JH43" s="205"/>
      <c r="JI43" s="205"/>
      <c r="JJ43" s="205"/>
      <c r="JK43" s="205"/>
      <c r="JL43" s="205"/>
      <c r="JM43" s="205"/>
      <c r="JN43" s="205"/>
      <c r="JO43" s="205"/>
      <c r="JP43" s="205"/>
      <c r="JQ43" s="205"/>
      <c r="JR43" s="205"/>
      <c r="JS43" s="205"/>
      <c r="JT43" s="205"/>
      <c r="JU43" s="205"/>
      <c r="JV43" s="205"/>
      <c r="JW43" s="205"/>
      <c r="JX43" s="205"/>
      <c r="JY43" s="205"/>
      <c r="JZ43" s="205"/>
      <c r="KA43" s="205"/>
      <c r="KB43" s="205"/>
      <c r="KC43" s="205"/>
      <c r="KD43" s="205"/>
      <c r="KE43" s="205"/>
      <c r="KF43" s="205"/>
      <c r="KG43" s="205"/>
      <c r="KH43" s="205"/>
      <c r="KI43" s="205"/>
      <c r="KJ43" s="205"/>
      <c r="KK43" s="205"/>
      <c r="KL43" s="205"/>
      <c r="KM43" s="205"/>
      <c r="KN43" s="205"/>
      <c r="KO43" s="205"/>
      <c r="KP43" s="205"/>
      <c r="KQ43" s="205"/>
      <c r="KR43" s="205"/>
      <c r="KS43" s="205"/>
      <c r="KT43" s="205"/>
      <c r="KU43" s="205"/>
      <c r="KV43" s="205"/>
      <c r="KW43" s="205"/>
      <c r="KX43" s="205"/>
      <c r="KY43" s="205"/>
      <c r="KZ43" s="205"/>
      <c r="LA43" s="205"/>
      <c r="LB43" s="205"/>
      <c r="LC43" s="205"/>
      <c r="LD43" s="205"/>
      <c r="LE43" s="205"/>
      <c r="LF43" s="205"/>
      <c r="LG43" s="205"/>
      <c r="LH43" s="205"/>
      <c r="LI43" s="205"/>
      <c r="LJ43" s="205"/>
      <c r="LK43" s="205"/>
      <c r="LL43" s="205"/>
      <c r="LM43" s="205"/>
      <c r="LN43" s="205"/>
      <c r="LO43" s="205"/>
      <c r="LP43" s="205"/>
      <c r="LQ43" s="205"/>
    </row>
    <row r="44" spans="2:329" ht="20.100000000000001" customHeight="1" x14ac:dyDescent="0.2"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9"/>
      <c r="Y44" s="205"/>
      <c r="Z44" s="209"/>
      <c r="AA44" s="205"/>
      <c r="AB44" s="209"/>
      <c r="AC44" s="209"/>
      <c r="AD44" s="209"/>
      <c r="AE44" s="205"/>
      <c r="AF44" s="205"/>
      <c r="AG44" s="205"/>
      <c r="AH44" s="205"/>
      <c r="AI44" s="205"/>
      <c r="AJ44" s="205"/>
      <c r="AK44" s="205"/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  <c r="BY44" s="205"/>
      <c r="BZ44" s="205"/>
      <c r="CA44" s="205"/>
      <c r="CB44" s="205"/>
      <c r="CC44" s="205"/>
      <c r="CD44" s="205"/>
      <c r="CE44" s="205"/>
      <c r="CF44" s="205"/>
      <c r="CG44" s="205"/>
      <c r="CH44" s="205"/>
      <c r="CI44" s="205"/>
      <c r="CJ44" s="205"/>
      <c r="CK44" s="205"/>
      <c r="CL44" s="205"/>
      <c r="CM44" s="205"/>
      <c r="CN44" s="205"/>
      <c r="CO44" s="205"/>
      <c r="CP44" s="205"/>
      <c r="CQ44" s="205"/>
      <c r="CR44" s="205"/>
      <c r="CS44" s="205"/>
      <c r="CT44" s="205"/>
      <c r="CU44" s="205"/>
      <c r="CV44" s="205"/>
      <c r="CW44" s="205"/>
      <c r="CX44" s="205"/>
      <c r="CY44" s="205"/>
      <c r="CZ44" s="205"/>
      <c r="DA44" s="205"/>
      <c r="DB44" s="205"/>
      <c r="DC44" s="205"/>
      <c r="DD44" s="205"/>
      <c r="DE44" s="205"/>
      <c r="DF44" s="205"/>
      <c r="DG44" s="205"/>
      <c r="DH44" s="205"/>
      <c r="DI44" s="205"/>
      <c r="DJ44" s="205"/>
      <c r="DK44" s="205"/>
      <c r="DL44" s="205"/>
      <c r="DM44" s="205"/>
      <c r="DN44" s="205"/>
      <c r="DO44" s="205"/>
      <c r="DP44" s="205"/>
      <c r="DQ44" s="205"/>
      <c r="DR44" s="205"/>
      <c r="DS44" s="205"/>
      <c r="DT44" s="205"/>
      <c r="DU44" s="205"/>
      <c r="DV44" s="205"/>
      <c r="DW44" s="205"/>
      <c r="DX44" s="205"/>
      <c r="DY44" s="205"/>
      <c r="DZ44" s="205"/>
      <c r="EA44" s="205"/>
      <c r="EB44" s="205"/>
      <c r="EC44" s="205"/>
      <c r="ED44" s="205"/>
      <c r="EE44" s="205"/>
      <c r="EF44" s="205"/>
      <c r="EG44" s="205"/>
      <c r="EH44" s="205"/>
      <c r="EI44" s="205"/>
      <c r="EJ44" s="209"/>
      <c r="EK44" s="205"/>
      <c r="EL44" s="205"/>
      <c r="EM44" s="209"/>
      <c r="EN44" s="205"/>
      <c r="EO44" s="205"/>
      <c r="EP44" s="205"/>
      <c r="EQ44" s="205"/>
      <c r="ER44" s="205"/>
      <c r="ES44" s="205"/>
      <c r="ET44" s="205"/>
      <c r="EU44" s="205"/>
      <c r="EV44" s="205"/>
      <c r="EW44" s="205"/>
      <c r="EX44" s="205"/>
      <c r="EY44" s="205"/>
      <c r="EZ44" s="205"/>
      <c r="FA44" s="205"/>
      <c r="FB44" s="205"/>
      <c r="FC44" s="205"/>
      <c r="FD44" s="205"/>
      <c r="FE44" s="205"/>
      <c r="FF44" s="205"/>
      <c r="FG44" s="205"/>
      <c r="FH44" s="205"/>
      <c r="FI44" s="205"/>
      <c r="FJ44" s="205"/>
      <c r="FK44" s="205"/>
      <c r="FL44" s="205"/>
      <c r="FM44" s="205"/>
      <c r="FN44" s="205"/>
      <c r="FO44" s="205"/>
      <c r="FP44" s="205"/>
      <c r="FQ44" s="205"/>
      <c r="FR44" s="205"/>
      <c r="FS44" s="205"/>
      <c r="FT44" s="205"/>
      <c r="FU44" s="205"/>
      <c r="FV44" s="205"/>
      <c r="FW44" s="205"/>
      <c r="FX44" s="205"/>
      <c r="FY44" s="205"/>
      <c r="FZ44" s="205"/>
      <c r="GA44" s="205"/>
      <c r="GB44" s="205"/>
      <c r="GC44" s="205"/>
      <c r="GD44" s="205"/>
      <c r="GE44" s="205"/>
      <c r="GF44" s="205"/>
      <c r="GG44" s="205"/>
      <c r="GH44" s="205"/>
      <c r="GI44" s="205"/>
      <c r="GJ44" s="205"/>
      <c r="GK44" s="205"/>
      <c r="GL44" s="205"/>
      <c r="GM44" s="205"/>
      <c r="GN44" s="205"/>
      <c r="GO44" s="205"/>
      <c r="GP44" s="205"/>
      <c r="GQ44" s="205"/>
      <c r="GR44" s="205"/>
      <c r="GS44" s="205"/>
      <c r="GT44" s="205"/>
      <c r="GU44" s="205"/>
      <c r="GV44" s="205"/>
      <c r="GW44" s="205"/>
      <c r="GX44" s="205"/>
      <c r="GY44" s="205"/>
      <c r="GZ44" s="205"/>
      <c r="HA44" s="205"/>
      <c r="HB44" s="205"/>
      <c r="HC44" s="205"/>
      <c r="HD44" s="205"/>
      <c r="HE44" s="205"/>
      <c r="HF44" s="205"/>
      <c r="HG44" s="205"/>
      <c r="HH44" s="205"/>
      <c r="HI44" s="205"/>
      <c r="HJ44" s="205"/>
      <c r="HK44" s="205"/>
      <c r="HL44" s="205"/>
      <c r="HM44" s="205"/>
      <c r="HN44" s="205"/>
      <c r="HO44" s="205"/>
      <c r="HP44" s="205"/>
      <c r="HQ44" s="205"/>
      <c r="HR44" s="205"/>
      <c r="HS44" s="205"/>
      <c r="HT44" s="205"/>
      <c r="HU44" s="205"/>
      <c r="HV44" s="205"/>
      <c r="HW44" s="205"/>
      <c r="HX44" s="205"/>
      <c r="HY44" s="205"/>
      <c r="HZ44" s="205"/>
      <c r="IA44" s="205"/>
      <c r="IB44" s="205"/>
      <c r="IC44" s="205"/>
      <c r="ID44" s="205"/>
      <c r="IE44" s="205"/>
      <c r="IF44" s="205"/>
      <c r="IG44" s="205"/>
      <c r="IH44" s="205"/>
      <c r="II44" s="205"/>
      <c r="IJ44" s="205"/>
      <c r="IK44" s="205"/>
      <c r="IL44" s="205"/>
      <c r="IM44" s="205"/>
      <c r="IN44" s="205"/>
      <c r="IO44" s="205"/>
      <c r="IP44" s="205"/>
      <c r="IQ44" s="205"/>
      <c r="IR44" s="205"/>
      <c r="IS44" s="205"/>
      <c r="IT44" s="205"/>
      <c r="IU44" s="205"/>
      <c r="IV44" s="205"/>
      <c r="IW44" s="205"/>
      <c r="IX44" s="205"/>
      <c r="IY44" s="205"/>
      <c r="IZ44" s="205"/>
      <c r="JA44" s="205"/>
      <c r="JB44" s="205"/>
      <c r="JC44" s="205"/>
      <c r="JD44" s="205"/>
      <c r="JE44" s="205"/>
      <c r="JF44" s="205"/>
      <c r="JG44" s="205"/>
      <c r="JH44" s="205"/>
      <c r="JI44" s="205"/>
      <c r="JJ44" s="205"/>
      <c r="JK44" s="205"/>
      <c r="JL44" s="205"/>
      <c r="JM44" s="205"/>
      <c r="JN44" s="205"/>
      <c r="JO44" s="205"/>
      <c r="JP44" s="205"/>
      <c r="JQ44" s="205"/>
      <c r="JR44" s="205"/>
      <c r="JS44" s="205"/>
      <c r="JT44" s="205"/>
      <c r="JU44" s="205"/>
      <c r="JV44" s="205"/>
      <c r="JW44" s="205"/>
      <c r="JX44" s="205"/>
      <c r="JY44" s="205"/>
      <c r="JZ44" s="205"/>
      <c r="KA44" s="205"/>
      <c r="KB44" s="205"/>
      <c r="KC44" s="205"/>
      <c r="KD44" s="205"/>
      <c r="KE44" s="205"/>
      <c r="KF44" s="205"/>
      <c r="KG44" s="205"/>
      <c r="KH44" s="205"/>
      <c r="KI44" s="205"/>
      <c r="KJ44" s="205"/>
      <c r="KK44" s="205"/>
      <c r="KL44" s="205"/>
      <c r="KM44" s="205"/>
      <c r="KN44" s="205"/>
      <c r="KO44" s="205"/>
      <c r="KP44" s="205"/>
      <c r="KQ44" s="205"/>
      <c r="KR44" s="205"/>
      <c r="KS44" s="205"/>
      <c r="KT44" s="205"/>
      <c r="KU44" s="205"/>
      <c r="KV44" s="205"/>
      <c r="KW44" s="205"/>
      <c r="KX44" s="205"/>
      <c r="KY44" s="205"/>
      <c r="KZ44" s="205"/>
      <c r="LA44" s="205"/>
      <c r="LB44" s="205"/>
      <c r="LC44" s="205"/>
      <c r="LD44" s="205"/>
      <c r="LE44" s="205"/>
      <c r="LF44" s="205"/>
      <c r="LG44" s="205"/>
      <c r="LH44" s="205"/>
      <c r="LI44" s="205"/>
      <c r="LJ44" s="205"/>
      <c r="LK44" s="205"/>
      <c r="LL44" s="205"/>
      <c r="LM44" s="205"/>
      <c r="LN44" s="205"/>
      <c r="LO44" s="205"/>
      <c r="LP44" s="205"/>
      <c r="LQ44" s="205"/>
    </row>
    <row r="45" spans="2:329" ht="20.100000000000001" customHeight="1" x14ac:dyDescent="0.2"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9"/>
      <c r="Y45" s="205"/>
      <c r="Z45" s="205"/>
      <c r="AA45" s="205"/>
      <c r="AB45" s="209"/>
      <c r="AC45" s="209"/>
      <c r="AD45" s="209"/>
      <c r="AE45" s="205"/>
      <c r="AF45" s="205"/>
      <c r="AG45" s="205"/>
      <c r="AH45" s="205"/>
      <c r="AI45" s="205"/>
      <c r="AJ45" s="205"/>
      <c r="AK45" s="205"/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  <c r="BY45" s="205"/>
      <c r="BZ45" s="205"/>
      <c r="CA45" s="205"/>
      <c r="CB45" s="205"/>
      <c r="CC45" s="205"/>
      <c r="CD45" s="205"/>
      <c r="CE45" s="205"/>
      <c r="CF45" s="205"/>
      <c r="CG45" s="205"/>
      <c r="CH45" s="205"/>
      <c r="CI45" s="205"/>
      <c r="CJ45" s="205"/>
      <c r="CK45" s="205"/>
      <c r="CL45" s="205"/>
      <c r="CM45" s="205"/>
      <c r="CN45" s="205"/>
      <c r="CO45" s="205"/>
      <c r="CP45" s="205"/>
      <c r="CQ45" s="205"/>
      <c r="CR45" s="205"/>
      <c r="CS45" s="205"/>
      <c r="CT45" s="205"/>
      <c r="CU45" s="205"/>
      <c r="CV45" s="205"/>
      <c r="CW45" s="205"/>
      <c r="CX45" s="205"/>
      <c r="CY45" s="205"/>
      <c r="CZ45" s="205"/>
      <c r="DA45" s="205"/>
      <c r="DB45" s="205"/>
      <c r="DC45" s="205"/>
      <c r="DD45" s="205"/>
      <c r="DE45" s="205"/>
      <c r="DF45" s="205"/>
      <c r="DG45" s="205"/>
      <c r="DH45" s="205"/>
      <c r="DI45" s="205"/>
      <c r="DJ45" s="205"/>
      <c r="DK45" s="205"/>
      <c r="DL45" s="205"/>
      <c r="DM45" s="205"/>
      <c r="DN45" s="205"/>
      <c r="DO45" s="205"/>
      <c r="DP45" s="205"/>
      <c r="DQ45" s="205"/>
      <c r="DR45" s="205"/>
      <c r="DS45" s="205"/>
      <c r="DT45" s="205"/>
      <c r="DU45" s="205"/>
      <c r="DV45" s="205"/>
      <c r="DW45" s="205"/>
      <c r="DX45" s="205"/>
      <c r="DY45" s="205"/>
      <c r="DZ45" s="205"/>
      <c r="EA45" s="205"/>
      <c r="EB45" s="205"/>
      <c r="EC45" s="205"/>
      <c r="ED45" s="205"/>
      <c r="EE45" s="209"/>
      <c r="EF45" s="205"/>
      <c r="EG45" s="205"/>
      <c r="EH45" s="209"/>
      <c r="EI45" s="209"/>
      <c r="EJ45" s="205"/>
      <c r="EK45" s="205"/>
      <c r="EL45" s="205"/>
      <c r="EM45" s="209"/>
      <c r="EN45" s="205"/>
      <c r="EO45" s="205"/>
      <c r="EP45" s="205"/>
      <c r="EQ45" s="205"/>
      <c r="ER45" s="205"/>
      <c r="ES45" s="205"/>
      <c r="ET45" s="205"/>
      <c r="EU45" s="205"/>
      <c r="EV45" s="205"/>
      <c r="EW45" s="205"/>
      <c r="EX45" s="205"/>
      <c r="EY45" s="205"/>
      <c r="EZ45" s="205"/>
      <c r="FA45" s="205"/>
      <c r="FB45" s="205"/>
      <c r="FC45" s="205"/>
      <c r="FD45" s="205"/>
      <c r="FE45" s="205"/>
      <c r="FF45" s="205"/>
      <c r="FG45" s="205"/>
      <c r="FH45" s="205"/>
      <c r="FI45" s="205"/>
      <c r="FJ45" s="205"/>
      <c r="FK45" s="205"/>
      <c r="FL45" s="205"/>
      <c r="FM45" s="205"/>
      <c r="FN45" s="205"/>
      <c r="FO45" s="205"/>
      <c r="FP45" s="205"/>
      <c r="FQ45" s="205"/>
      <c r="FR45" s="205"/>
      <c r="FS45" s="205"/>
      <c r="FT45" s="205"/>
      <c r="FU45" s="205"/>
      <c r="FV45" s="205"/>
      <c r="FW45" s="205"/>
      <c r="FX45" s="205"/>
      <c r="FY45" s="205"/>
      <c r="FZ45" s="205"/>
      <c r="GA45" s="205"/>
      <c r="GB45" s="205"/>
      <c r="GC45" s="205"/>
      <c r="GD45" s="205"/>
      <c r="GE45" s="205"/>
      <c r="GF45" s="205"/>
      <c r="GG45" s="205"/>
      <c r="GH45" s="205"/>
      <c r="GI45" s="205"/>
      <c r="GJ45" s="205"/>
      <c r="GK45" s="205"/>
      <c r="GL45" s="205"/>
      <c r="GM45" s="205"/>
      <c r="GN45" s="205"/>
      <c r="GO45" s="205"/>
      <c r="GP45" s="205"/>
      <c r="GQ45" s="205"/>
      <c r="GR45" s="205"/>
      <c r="GS45" s="205"/>
      <c r="GT45" s="205"/>
      <c r="GU45" s="205"/>
      <c r="GV45" s="205"/>
      <c r="GW45" s="205"/>
      <c r="GX45" s="205"/>
      <c r="GY45" s="205"/>
      <c r="GZ45" s="205"/>
      <c r="HA45" s="205"/>
      <c r="HB45" s="205"/>
      <c r="HC45" s="205"/>
      <c r="HD45" s="205"/>
      <c r="HE45" s="209"/>
      <c r="HF45" s="205"/>
      <c r="HG45" s="205"/>
      <c r="HH45" s="209"/>
      <c r="HI45" s="209"/>
      <c r="HJ45" s="205"/>
      <c r="HK45" s="205"/>
      <c r="HL45" s="205"/>
      <c r="HM45" s="209"/>
      <c r="HN45" s="205"/>
      <c r="HO45" s="205"/>
      <c r="HP45" s="205"/>
      <c r="HQ45" s="205"/>
      <c r="HR45" s="205"/>
      <c r="HS45" s="205"/>
      <c r="HT45" s="205"/>
      <c r="HU45" s="205"/>
      <c r="HV45" s="205"/>
      <c r="HW45" s="205"/>
      <c r="HX45" s="205"/>
      <c r="HY45" s="205"/>
      <c r="HZ45" s="205"/>
      <c r="IA45" s="205"/>
      <c r="IB45" s="205"/>
      <c r="IC45" s="205"/>
      <c r="ID45" s="205"/>
      <c r="IE45" s="205"/>
      <c r="IF45" s="205"/>
      <c r="IG45" s="205"/>
      <c r="IH45" s="205"/>
      <c r="II45" s="205"/>
      <c r="IJ45" s="205"/>
      <c r="IK45" s="205"/>
      <c r="IL45" s="205"/>
      <c r="IM45" s="205"/>
      <c r="IN45" s="205"/>
      <c r="IO45" s="205"/>
      <c r="IP45" s="205"/>
      <c r="IQ45" s="205"/>
      <c r="IR45" s="205"/>
      <c r="IS45" s="205"/>
      <c r="IT45" s="205"/>
      <c r="IU45" s="205"/>
      <c r="IV45" s="205"/>
      <c r="IW45" s="205"/>
      <c r="IX45" s="205"/>
      <c r="IY45" s="205"/>
      <c r="IZ45" s="205"/>
      <c r="JA45" s="205"/>
      <c r="JB45" s="205"/>
      <c r="JC45" s="205"/>
      <c r="JD45" s="205"/>
      <c r="JE45" s="205"/>
      <c r="JF45" s="205"/>
      <c r="JG45" s="205"/>
      <c r="JH45" s="205"/>
      <c r="JI45" s="205"/>
      <c r="JJ45" s="205"/>
      <c r="JK45" s="205"/>
      <c r="JL45" s="205"/>
      <c r="JM45" s="205"/>
      <c r="JN45" s="205"/>
      <c r="JO45" s="205"/>
      <c r="JP45" s="205"/>
      <c r="JQ45" s="205"/>
      <c r="JR45" s="205"/>
      <c r="JS45" s="205"/>
      <c r="JT45" s="205"/>
      <c r="JU45" s="205"/>
      <c r="JV45" s="205"/>
      <c r="JW45" s="205"/>
      <c r="JX45" s="205"/>
      <c r="JY45" s="205"/>
      <c r="JZ45" s="205"/>
      <c r="KA45" s="205"/>
      <c r="KB45" s="205"/>
      <c r="KC45" s="205"/>
      <c r="KD45" s="205"/>
      <c r="KE45" s="205"/>
      <c r="KF45" s="205"/>
      <c r="KG45" s="205"/>
      <c r="KH45" s="205"/>
      <c r="KI45" s="205"/>
      <c r="KJ45" s="205"/>
      <c r="KK45" s="205"/>
      <c r="KL45" s="205"/>
      <c r="KM45" s="205"/>
      <c r="KN45" s="205"/>
      <c r="KO45" s="205"/>
      <c r="KP45" s="205"/>
      <c r="KQ45" s="205"/>
      <c r="KR45" s="205"/>
      <c r="KS45" s="205"/>
      <c r="KT45" s="205"/>
      <c r="KU45" s="205"/>
      <c r="KV45" s="205"/>
      <c r="KW45" s="205"/>
      <c r="KX45" s="205"/>
      <c r="KY45" s="205"/>
      <c r="KZ45" s="205"/>
      <c r="LA45" s="205"/>
      <c r="LB45" s="205"/>
      <c r="LC45" s="205"/>
      <c r="LD45" s="205"/>
      <c r="LE45" s="205"/>
      <c r="LF45" s="205"/>
      <c r="LG45" s="205"/>
      <c r="LH45" s="205"/>
      <c r="LI45" s="205"/>
      <c r="LJ45" s="205"/>
      <c r="LK45" s="205"/>
      <c r="LL45" s="205"/>
      <c r="LM45" s="205"/>
      <c r="LN45" s="205"/>
      <c r="LO45" s="205"/>
      <c r="LP45" s="205"/>
      <c r="LQ45" s="205"/>
    </row>
    <row r="46" spans="2:329" ht="20.100000000000001" customHeight="1" x14ac:dyDescent="0.2"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9"/>
      <c r="Y46" s="205"/>
      <c r="Z46" s="205"/>
      <c r="AA46" s="205"/>
      <c r="AB46" s="209"/>
      <c r="AC46" s="209"/>
      <c r="AD46" s="209"/>
      <c r="AE46" s="205"/>
      <c r="AF46" s="205"/>
      <c r="AG46" s="205"/>
      <c r="AH46" s="205"/>
      <c r="AI46" s="205"/>
      <c r="AJ46" s="205"/>
      <c r="AK46" s="205"/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  <c r="BY46" s="205"/>
      <c r="BZ46" s="205"/>
      <c r="CA46" s="205"/>
      <c r="CB46" s="205"/>
      <c r="CC46" s="205"/>
      <c r="CD46" s="205"/>
      <c r="CE46" s="205"/>
      <c r="CF46" s="205"/>
      <c r="CG46" s="205"/>
      <c r="CH46" s="205"/>
      <c r="CI46" s="205"/>
      <c r="CJ46" s="205"/>
      <c r="CK46" s="205"/>
      <c r="CL46" s="205"/>
      <c r="CM46" s="205"/>
      <c r="CN46" s="205"/>
      <c r="CO46" s="205"/>
      <c r="CP46" s="205"/>
      <c r="CQ46" s="205"/>
      <c r="CR46" s="205"/>
      <c r="CS46" s="205"/>
      <c r="CT46" s="205"/>
      <c r="CU46" s="205"/>
      <c r="CV46" s="205"/>
      <c r="CW46" s="205"/>
      <c r="CX46" s="205"/>
      <c r="CY46" s="205"/>
      <c r="CZ46" s="205"/>
      <c r="DA46" s="205"/>
      <c r="DB46" s="205"/>
      <c r="DC46" s="205"/>
      <c r="DD46" s="205"/>
      <c r="DE46" s="205"/>
      <c r="DF46" s="205"/>
      <c r="DG46" s="205"/>
      <c r="DH46" s="205"/>
      <c r="DI46" s="205"/>
      <c r="DJ46" s="205"/>
      <c r="DK46" s="205"/>
      <c r="DL46" s="205"/>
      <c r="DM46" s="205"/>
      <c r="DN46" s="205"/>
      <c r="DO46" s="205"/>
      <c r="DP46" s="205"/>
      <c r="DQ46" s="205"/>
      <c r="DR46" s="205"/>
      <c r="DS46" s="205"/>
      <c r="DT46" s="205"/>
      <c r="DU46" s="205"/>
      <c r="DV46" s="205"/>
      <c r="DW46" s="205"/>
      <c r="DX46" s="205"/>
      <c r="DY46" s="205"/>
      <c r="DZ46" s="205"/>
      <c r="EA46" s="205"/>
      <c r="EB46" s="205"/>
      <c r="EC46" s="205"/>
      <c r="ED46" s="205"/>
      <c r="EE46" s="209"/>
      <c r="EF46" s="205"/>
      <c r="EG46" s="205"/>
      <c r="EH46" s="209"/>
      <c r="EI46" s="209"/>
      <c r="EJ46" s="205"/>
      <c r="EK46" s="205"/>
      <c r="EL46" s="205"/>
      <c r="EM46" s="209"/>
      <c r="EN46" s="205"/>
      <c r="EO46" s="205"/>
      <c r="EP46" s="205"/>
      <c r="EQ46" s="205"/>
      <c r="ER46" s="205"/>
      <c r="ES46" s="205"/>
      <c r="ET46" s="205"/>
      <c r="EU46" s="205"/>
      <c r="EV46" s="205"/>
      <c r="EW46" s="205"/>
      <c r="EX46" s="205"/>
      <c r="EY46" s="205"/>
      <c r="EZ46" s="205"/>
      <c r="FA46" s="205"/>
      <c r="FB46" s="205"/>
      <c r="FC46" s="205"/>
      <c r="FD46" s="205"/>
      <c r="FE46" s="205"/>
      <c r="FF46" s="205"/>
      <c r="FG46" s="205"/>
      <c r="FH46" s="205"/>
      <c r="FI46" s="205"/>
      <c r="FJ46" s="205"/>
      <c r="FK46" s="205"/>
      <c r="FL46" s="205"/>
      <c r="FM46" s="205"/>
      <c r="FN46" s="205"/>
      <c r="FO46" s="205"/>
      <c r="FP46" s="205"/>
      <c r="FQ46" s="205"/>
      <c r="FR46" s="205"/>
      <c r="FS46" s="205"/>
      <c r="FT46" s="205"/>
      <c r="FU46" s="205"/>
      <c r="FV46" s="205"/>
      <c r="FW46" s="205"/>
      <c r="FX46" s="205"/>
      <c r="FY46" s="205"/>
      <c r="FZ46" s="205"/>
      <c r="GA46" s="205"/>
      <c r="GB46" s="205"/>
      <c r="GC46" s="205"/>
      <c r="GD46" s="205"/>
      <c r="GE46" s="205"/>
      <c r="GF46" s="205"/>
      <c r="GG46" s="205"/>
      <c r="GH46" s="205"/>
      <c r="GI46" s="205"/>
      <c r="GJ46" s="205"/>
      <c r="GK46" s="205"/>
      <c r="GL46" s="205"/>
      <c r="GM46" s="205"/>
      <c r="GN46" s="205"/>
      <c r="GO46" s="205"/>
      <c r="GP46" s="205"/>
      <c r="GQ46" s="205"/>
      <c r="GR46" s="205"/>
      <c r="GS46" s="205"/>
      <c r="GT46" s="205"/>
      <c r="GU46" s="205"/>
      <c r="GV46" s="205"/>
      <c r="GW46" s="205"/>
      <c r="GX46" s="205"/>
      <c r="GY46" s="205"/>
      <c r="GZ46" s="205"/>
      <c r="HA46" s="205"/>
      <c r="HB46" s="205"/>
      <c r="HC46" s="205"/>
      <c r="HD46" s="205"/>
      <c r="HE46" s="205"/>
      <c r="HF46" s="205"/>
      <c r="HG46" s="205"/>
      <c r="HH46" s="205"/>
      <c r="HI46" s="205"/>
      <c r="HJ46" s="205"/>
      <c r="HK46" s="205"/>
      <c r="HL46" s="205"/>
      <c r="HM46" s="205"/>
      <c r="HN46" s="205"/>
      <c r="HO46" s="205"/>
      <c r="HP46" s="205"/>
      <c r="HQ46" s="205"/>
      <c r="HR46" s="205"/>
      <c r="HS46" s="205"/>
      <c r="HT46" s="205"/>
      <c r="HU46" s="205"/>
      <c r="HV46" s="205"/>
      <c r="HW46" s="205"/>
      <c r="HX46" s="205"/>
      <c r="HY46" s="205"/>
      <c r="HZ46" s="205"/>
      <c r="IA46" s="205"/>
      <c r="IB46" s="205"/>
      <c r="IC46" s="205"/>
      <c r="ID46" s="205"/>
      <c r="IE46" s="205"/>
      <c r="IF46" s="205"/>
      <c r="IG46" s="205"/>
      <c r="IH46" s="205"/>
      <c r="II46" s="205"/>
      <c r="IJ46" s="205"/>
      <c r="IK46" s="205"/>
      <c r="IL46" s="205"/>
      <c r="IM46" s="205"/>
      <c r="IN46" s="205"/>
      <c r="IO46" s="205"/>
      <c r="IP46" s="205"/>
      <c r="IQ46" s="205"/>
      <c r="IR46" s="205"/>
      <c r="IS46" s="205"/>
      <c r="IT46" s="205"/>
      <c r="IU46" s="205"/>
      <c r="IV46" s="205"/>
      <c r="IW46" s="205"/>
      <c r="IX46" s="205"/>
      <c r="IY46" s="205"/>
      <c r="IZ46" s="205"/>
      <c r="JA46" s="205"/>
      <c r="JB46" s="205"/>
      <c r="JC46" s="205"/>
      <c r="JD46" s="205"/>
      <c r="JE46" s="205"/>
      <c r="JF46" s="205"/>
      <c r="JG46" s="205"/>
      <c r="JH46" s="205"/>
      <c r="JI46" s="205"/>
      <c r="JJ46" s="205"/>
      <c r="JK46" s="205"/>
      <c r="JL46" s="205"/>
      <c r="JM46" s="205"/>
      <c r="JN46" s="205"/>
      <c r="JO46" s="205"/>
      <c r="JP46" s="205"/>
      <c r="JQ46" s="205"/>
      <c r="JR46" s="205"/>
      <c r="JS46" s="205"/>
      <c r="JT46" s="205"/>
      <c r="JU46" s="205"/>
      <c r="JV46" s="205"/>
      <c r="JW46" s="205"/>
      <c r="JX46" s="205"/>
      <c r="JY46" s="205"/>
      <c r="JZ46" s="205"/>
      <c r="KA46" s="205"/>
      <c r="KB46" s="205"/>
      <c r="KC46" s="205"/>
      <c r="KD46" s="205"/>
      <c r="KE46" s="205"/>
      <c r="KF46" s="205"/>
      <c r="KG46" s="205"/>
      <c r="KH46" s="205"/>
      <c r="KI46" s="205"/>
      <c r="KJ46" s="205"/>
      <c r="KK46" s="205"/>
      <c r="KL46" s="205"/>
      <c r="KM46" s="205"/>
      <c r="KN46" s="205"/>
      <c r="KO46" s="205"/>
      <c r="KP46" s="205"/>
      <c r="KQ46" s="205"/>
      <c r="KR46" s="205"/>
      <c r="KS46" s="205"/>
      <c r="KT46" s="205"/>
      <c r="KU46" s="205"/>
      <c r="KV46" s="205"/>
      <c r="KW46" s="205"/>
      <c r="KX46" s="205"/>
      <c r="KY46" s="205"/>
      <c r="KZ46" s="205"/>
      <c r="LA46" s="205"/>
      <c r="LB46" s="205"/>
      <c r="LC46" s="205"/>
      <c r="LD46" s="205"/>
      <c r="LE46" s="205"/>
      <c r="LF46" s="205"/>
      <c r="LG46" s="205"/>
      <c r="LH46" s="205"/>
      <c r="LI46" s="205"/>
      <c r="LJ46" s="205"/>
      <c r="LK46" s="205"/>
      <c r="LL46" s="205"/>
      <c r="LM46" s="205"/>
      <c r="LN46" s="205"/>
      <c r="LO46" s="205"/>
      <c r="LP46" s="205"/>
      <c r="LQ46" s="205"/>
    </row>
    <row r="47" spans="2:329" ht="20.100000000000001" customHeight="1" x14ac:dyDescent="0.2">
      <c r="B47" s="205"/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  <c r="AB47" s="205"/>
      <c r="AC47" s="205"/>
      <c r="AD47" s="205"/>
      <c r="AE47" s="205"/>
      <c r="AF47" s="205"/>
      <c r="AG47" s="205"/>
      <c r="AH47" s="205"/>
      <c r="AI47" s="205"/>
      <c r="AJ47" s="205"/>
      <c r="AK47" s="205"/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  <c r="BY47" s="205"/>
      <c r="BZ47" s="205"/>
      <c r="CA47" s="205"/>
      <c r="CB47" s="205"/>
      <c r="CC47" s="205"/>
      <c r="CD47" s="205"/>
      <c r="CE47" s="205"/>
      <c r="CF47" s="205"/>
      <c r="CG47" s="205"/>
      <c r="CH47" s="205"/>
      <c r="CI47" s="205"/>
      <c r="CJ47" s="205"/>
      <c r="CK47" s="205"/>
      <c r="CL47" s="205"/>
      <c r="CM47" s="205"/>
      <c r="CN47" s="205"/>
      <c r="CO47" s="205"/>
      <c r="CP47" s="205"/>
      <c r="CQ47" s="205"/>
      <c r="CR47" s="205"/>
      <c r="CS47" s="205"/>
      <c r="CT47" s="205"/>
      <c r="CU47" s="205"/>
      <c r="CV47" s="205"/>
      <c r="CW47" s="205"/>
      <c r="CX47" s="205"/>
      <c r="CY47" s="205"/>
      <c r="CZ47" s="205"/>
      <c r="DA47" s="205"/>
      <c r="DB47" s="205"/>
      <c r="DC47" s="205"/>
      <c r="DD47" s="205"/>
      <c r="DE47" s="205"/>
      <c r="DF47" s="205"/>
      <c r="DG47" s="205"/>
      <c r="DH47" s="205"/>
      <c r="DI47" s="205"/>
      <c r="DJ47" s="205"/>
      <c r="DK47" s="205"/>
      <c r="DL47" s="205"/>
      <c r="DM47" s="205"/>
      <c r="DN47" s="205"/>
      <c r="DO47" s="205"/>
      <c r="DP47" s="205"/>
      <c r="DQ47" s="205"/>
      <c r="DR47" s="205"/>
      <c r="DS47" s="205"/>
      <c r="DT47" s="205"/>
      <c r="DU47" s="205"/>
      <c r="DV47" s="205"/>
      <c r="DW47" s="205"/>
      <c r="DX47" s="205"/>
      <c r="DY47" s="205"/>
      <c r="DZ47" s="205"/>
      <c r="EA47" s="205"/>
      <c r="EB47" s="205"/>
      <c r="EC47" s="205"/>
      <c r="ED47" s="205"/>
      <c r="EE47" s="205"/>
      <c r="EF47" s="209"/>
      <c r="EG47" s="205"/>
      <c r="EH47" s="209"/>
      <c r="EI47" s="205"/>
      <c r="EJ47" s="209"/>
      <c r="EK47" s="205"/>
      <c r="EL47" s="205"/>
      <c r="EM47" s="205"/>
      <c r="EN47" s="205"/>
      <c r="EO47" s="205"/>
      <c r="EP47" s="205"/>
      <c r="EQ47" s="205"/>
      <c r="ER47" s="205"/>
      <c r="ES47" s="205"/>
      <c r="ET47" s="205"/>
      <c r="EU47" s="205"/>
      <c r="EV47" s="205"/>
      <c r="EW47" s="205"/>
      <c r="EX47" s="205"/>
      <c r="EY47" s="209"/>
      <c r="EZ47" s="205"/>
      <c r="FA47" s="205"/>
      <c r="FB47" s="205"/>
      <c r="FC47" s="205"/>
      <c r="FD47" s="205"/>
      <c r="FE47" s="205"/>
      <c r="FF47" s="205"/>
      <c r="FG47" s="205"/>
      <c r="FH47" s="205"/>
      <c r="FI47" s="205"/>
      <c r="FJ47" s="205"/>
      <c r="FK47" s="205"/>
      <c r="FL47" s="205"/>
      <c r="FM47" s="205"/>
      <c r="FN47" s="205"/>
      <c r="FO47" s="205"/>
      <c r="FP47" s="205"/>
      <c r="FQ47" s="205"/>
      <c r="FR47" s="205"/>
      <c r="FS47" s="205"/>
      <c r="FT47" s="205"/>
      <c r="FU47" s="205"/>
      <c r="FV47" s="205"/>
      <c r="FW47" s="205"/>
      <c r="FX47" s="205"/>
      <c r="FY47" s="205"/>
      <c r="FZ47" s="205"/>
      <c r="GA47" s="205"/>
      <c r="GB47" s="205"/>
      <c r="GC47" s="205"/>
      <c r="GD47" s="205"/>
      <c r="GE47" s="205"/>
      <c r="GF47" s="205"/>
      <c r="GG47" s="205"/>
      <c r="GH47" s="205"/>
      <c r="GI47" s="205"/>
      <c r="GJ47" s="205"/>
      <c r="GK47" s="205"/>
      <c r="GL47" s="205"/>
      <c r="GM47" s="205"/>
      <c r="GN47" s="205"/>
      <c r="GO47" s="205"/>
      <c r="GP47" s="205"/>
      <c r="GQ47" s="205"/>
      <c r="GR47" s="205"/>
      <c r="GS47" s="205"/>
      <c r="GT47" s="205"/>
      <c r="GU47" s="205"/>
      <c r="GV47" s="205"/>
      <c r="GW47" s="205"/>
      <c r="GX47" s="205"/>
      <c r="GY47" s="205"/>
      <c r="GZ47" s="205"/>
      <c r="HA47" s="205"/>
      <c r="HB47" s="205"/>
      <c r="HC47" s="205"/>
      <c r="HD47" s="205"/>
      <c r="HE47" s="205"/>
      <c r="HF47" s="205"/>
      <c r="HG47" s="205"/>
      <c r="HH47" s="205"/>
      <c r="HI47" s="205"/>
      <c r="HJ47" s="205"/>
      <c r="HK47" s="205"/>
      <c r="HL47" s="205"/>
      <c r="HM47" s="205"/>
      <c r="HN47" s="205"/>
      <c r="HO47" s="205"/>
      <c r="HP47" s="205"/>
      <c r="HQ47" s="205"/>
      <c r="HR47" s="205"/>
      <c r="HS47" s="205"/>
      <c r="HT47" s="205"/>
      <c r="HU47" s="205"/>
      <c r="HV47" s="205"/>
      <c r="HW47" s="205"/>
      <c r="HX47" s="205"/>
      <c r="HY47" s="205"/>
      <c r="HZ47" s="205"/>
      <c r="IA47" s="205"/>
      <c r="IB47" s="205"/>
      <c r="IC47" s="205"/>
      <c r="ID47" s="205"/>
      <c r="IE47" s="205"/>
      <c r="IF47" s="205"/>
      <c r="IG47" s="205"/>
      <c r="IH47" s="205"/>
      <c r="II47" s="205"/>
      <c r="IJ47" s="205"/>
      <c r="IK47" s="205"/>
      <c r="IL47" s="205"/>
      <c r="IM47" s="205"/>
      <c r="IN47" s="205"/>
      <c r="IO47" s="205"/>
      <c r="IP47" s="205"/>
      <c r="IQ47" s="205"/>
      <c r="IR47" s="205"/>
      <c r="IS47" s="205"/>
      <c r="IT47" s="205"/>
      <c r="IU47" s="205"/>
      <c r="IV47" s="205"/>
      <c r="IW47" s="205"/>
      <c r="IX47" s="205"/>
      <c r="IY47" s="205"/>
      <c r="IZ47" s="205"/>
      <c r="JA47" s="205"/>
      <c r="JB47" s="205"/>
      <c r="JC47" s="205"/>
      <c r="JD47" s="205"/>
      <c r="JE47" s="205"/>
      <c r="JF47" s="205"/>
      <c r="JG47" s="205"/>
      <c r="JH47" s="205"/>
      <c r="JI47" s="205"/>
      <c r="JJ47" s="205"/>
      <c r="JK47" s="205"/>
      <c r="JL47" s="205"/>
      <c r="JM47" s="205"/>
      <c r="JN47" s="205"/>
      <c r="JO47" s="205"/>
      <c r="JP47" s="205"/>
      <c r="JQ47" s="205"/>
      <c r="JR47" s="205"/>
      <c r="JS47" s="205"/>
      <c r="JT47" s="205"/>
      <c r="JU47" s="205"/>
      <c r="JV47" s="205"/>
      <c r="JW47" s="205"/>
      <c r="JX47" s="205"/>
      <c r="JY47" s="205"/>
      <c r="JZ47" s="205"/>
      <c r="KA47" s="205"/>
      <c r="KB47" s="205"/>
      <c r="KC47" s="205"/>
      <c r="KD47" s="205"/>
      <c r="KE47" s="205"/>
      <c r="KF47" s="205"/>
      <c r="KG47" s="205"/>
      <c r="KH47" s="205"/>
      <c r="KI47" s="205"/>
      <c r="KJ47" s="205"/>
      <c r="KK47" s="205"/>
      <c r="KL47" s="205"/>
      <c r="KM47" s="205"/>
      <c r="KN47" s="205"/>
      <c r="KO47" s="205"/>
      <c r="KP47" s="205"/>
      <c r="KQ47" s="205"/>
      <c r="KR47" s="205"/>
      <c r="KS47" s="205"/>
      <c r="KT47" s="205"/>
      <c r="KU47" s="205"/>
      <c r="KV47" s="205"/>
      <c r="KW47" s="205"/>
      <c r="KX47" s="205"/>
      <c r="KY47" s="205"/>
      <c r="KZ47" s="205"/>
      <c r="LA47" s="205"/>
      <c r="LB47" s="205"/>
      <c r="LC47" s="205"/>
      <c r="LD47" s="205"/>
      <c r="LE47" s="205"/>
      <c r="LF47" s="205"/>
      <c r="LG47" s="205"/>
      <c r="LH47" s="205"/>
      <c r="LI47" s="205"/>
      <c r="LJ47" s="205"/>
      <c r="LK47" s="205"/>
      <c r="LL47" s="205"/>
      <c r="LM47" s="205"/>
      <c r="LN47" s="205"/>
      <c r="LO47" s="205"/>
      <c r="LP47" s="205"/>
      <c r="LQ47" s="205"/>
    </row>
    <row r="48" spans="2:329" ht="20.100000000000001" customHeight="1" x14ac:dyDescent="0.2">
      <c r="B48" s="205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  <c r="AB48" s="205"/>
      <c r="AC48" s="205"/>
      <c r="AD48" s="205"/>
      <c r="AE48" s="205"/>
      <c r="AF48" s="205"/>
      <c r="AG48" s="205"/>
      <c r="AH48" s="205"/>
      <c r="AI48" s="205"/>
      <c r="AJ48" s="205"/>
      <c r="AK48" s="205"/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  <c r="BY48" s="205"/>
      <c r="BZ48" s="205"/>
      <c r="CA48" s="205"/>
      <c r="CB48" s="205"/>
      <c r="CC48" s="205"/>
      <c r="CD48" s="205"/>
      <c r="CE48" s="205"/>
      <c r="CF48" s="205"/>
      <c r="CG48" s="205"/>
      <c r="CH48" s="205"/>
      <c r="CI48" s="205"/>
      <c r="CJ48" s="205"/>
      <c r="CK48" s="205"/>
      <c r="CL48" s="205"/>
      <c r="CM48" s="205"/>
      <c r="CN48" s="205"/>
      <c r="CO48" s="205"/>
      <c r="CP48" s="205"/>
      <c r="CQ48" s="205"/>
      <c r="CR48" s="205"/>
      <c r="CS48" s="205"/>
      <c r="CT48" s="205"/>
      <c r="CU48" s="205"/>
      <c r="CV48" s="205"/>
      <c r="CW48" s="205"/>
      <c r="CX48" s="205"/>
      <c r="CY48" s="205"/>
      <c r="CZ48" s="205"/>
      <c r="DA48" s="205"/>
      <c r="DB48" s="205"/>
      <c r="DC48" s="205"/>
      <c r="DD48" s="205"/>
      <c r="DE48" s="205"/>
      <c r="DF48" s="205"/>
      <c r="DG48" s="205"/>
      <c r="DH48" s="205"/>
      <c r="DI48" s="205"/>
      <c r="DJ48" s="205"/>
      <c r="DK48" s="205"/>
      <c r="DL48" s="205"/>
      <c r="DM48" s="205"/>
      <c r="DN48" s="205"/>
      <c r="DO48" s="205"/>
      <c r="DP48" s="205"/>
      <c r="DQ48" s="205"/>
      <c r="DR48" s="205"/>
      <c r="DS48" s="205"/>
      <c r="DT48" s="205"/>
      <c r="DU48" s="205"/>
      <c r="DV48" s="205"/>
      <c r="DW48" s="205"/>
      <c r="DX48" s="205"/>
      <c r="DY48" s="205"/>
      <c r="DZ48" s="205"/>
      <c r="EA48" s="205"/>
      <c r="EB48" s="205"/>
      <c r="EC48" s="205"/>
      <c r="ED48" s="205"/>
      <c r="EE48" s="205"/>
      <c r="EF48" s="209"/>
      <c r="EG48" s="205"/>
      <c r="EH48" s="209"/>
      <c r="EI48" s="205"/>
      <c r="EJ48" s="209"/>
      <c r="EK48" s="205"/>
      <c r="EL48" s="205"/>
      <c r="EM48" s="205"/>
      <c r="EN48" s="205"/>
      <c r="EO48" s="205"/>
      <c r="EP48" s="205"/>
      <c r="EQ48" s="205"/>
      <c r="ER48" s="205"/>
      <c r="ES48" s="205"/>
      <c r="ET48" s="205"/>
      <c r="EU48" s="205"/>
      <c r="EV48" s="205"/>
      <c r="EW48" s="205"/>
      <c r="EX48" s="205"/>
      <c r="EY48" s="209"/>
      <c r="EZ48" s="205"/>
      <c r="FA48" s="205"/>
      <c r="FB48" s="205"/>
      <c r="FC48" s="205"/>
      <c r="FD48" s="205"/>
      <c r="FE48" s="205"/>
      <c r="FF48" s="205"/>
      <c r="FG48" s="205"/>
      <c r="FH48" s="205"/>
      <c r="FI48" s="205"/>
      <c r="FJ48" s="205"/>
      <c r="FK48" s="205"/>
      <c r="FL48" s="205"/>
      <c r="FM48" s="205"/>
      <c r="FN48" s="205"/>
      <c r="FO48" s="205"/>
      <c r="FP48" s="205"/>
      <c r="FQ48" s="205"/>
      <c r="FR48" s="205"/>
      <c r="FS48" s="205"/>
      <c r="FT48" s="205"/>
      <c r="FU48" s="205"/>
      <c r="FV48" s="205"/>
      <c r="FW48" s="205"/>
      <c r="FX48" s="205"/>
      <c r="FY48" s="205"/>
      <c r="FZ48" s="205"/>
      <c r="GA48" s="205"/>
      <c r="GB48" s="205"/>
      <c r="GC48" s="205"/>
      <c r="GD48" s="205"/>
      <c r="GE48" s="205"/>
      <c r="GF48" s="205"/>
      <c r="GG48" s="205"/>
      <c r="GH48" s="205"/>
      <c r="GI48" s="205"/>
      <c r="GJ48" s="205"/>
      <c r="GK48" s="205"/>
      <c r="GL48" s="205"/>
      <c r="GM48" s="205"/>
      <c r="GN48" s="205"/>
      <c r="GO48" s="205"/>
      <c r="GP48" s="205"/>
      <c r="GQ48" s="205"/>
      <c r="GR48" s="205"/>
      <c r="GS48" s="205"/>
      <c r="GT48" s="205"/>
      <c r="GU48" s="205"/>
      <c r="GV48" s="205"/>
      <c r="GW48" s="205"/>
      <c r="GX48" s="205"/>
      <c r="GY48" s="205"/>
      <c r="GZ48" s="205"/>
      <c r="HA48" s="205"/>
      <c r="HB48" s="205"/>
      <c r="HC48" s="205"/>
      <c r="HD48" s="205"/>
      <c r="HE48" s="205"/>
      <c r="HF48" s="205"/>
      <c r="HG48" s="205"/>
      <c r="HH48" s="205"/>
      <c r="HI48" s="205"/>
      <c r="HJ48" s="205"/>
      <c r="HK48" s="205"/>
      <c r="HL48" s="205"/>
      <c r="HM48" s="205"/>
      <c r="HN48" s="205"/>
      <c r="HO48" s="205"/>
      <c r="HP48" s="205"/>
      <c r="HQ48" s="205"/>
      <c r="HR48" s="205"/>
      <c r="HS48" s="205"/>
      <c r="HT48" s="205"/>
      <c r="HU48" s="205"/>
      <c r="HV48" s="205"/>
      <c r="HW48" s="205"/>
      <c r="HX48" s="205"/>
      <c r="HY48" s="205"/>
      <c r="HZ48" s="205"/>
      <c r="IA48" s="205"/>
      <c r="IB48" s="205"/>
      <c r="IC48" s="205"/>
      <c r="ID48" s="205"/>
      <c r="IE48" s="205"/>
      <c r="IF48" s="205"/>
      <c r="IG48" s="205"/>
      <c r="IH48" s="205"/>
      <c r="II48" s="205"/>
      <c r="IJ48" s="205"/>
      <c r="IK48" s="205"/>
      <c r="IL48" s="205"/>
      <c r="IM48" s="205"/>
      <c r="IN48" s="205"/>
      <c r="IO48" s="205"/>
      <c r="IP48" s="205"/>
      <c r="IQ48" s="205"/>
      <c r="IR48" s="205"/>
      <c r="IS48" s="205"/>
      <c r="IT48" s="205"/>
      <c r="IU48" s="205"/>
      <c r="IV48" s="205"/>
      <c r="IW48" s="205"/>
      <c r="IX48" s="205"/>
      <c r="IY48" s="205"/>
      <c r="IZ48" s="205"/>
      <c r="JA48" s="205"/>
      <c r="JB48" s="205"/>
      <c r="JC48" s="205"/>
      <c r="JD48" s="205"/>
      <c r="JE48" s="205"/>
      <c r="JF48" s="205"/>
      <c r="JG48" s="205"/>
      <c r="JH48" s="205"/>
      <c r="JI48" s="205"/>
      <c r="JJ48" s="205"/>
      <c r="JK48" s="205"/>
      <c r="JL48" s="205"/>
      <c r="JM48" s="205"/>
      <c r="JN48" s="205"/>
      <c r="JO48" s="205"/>
      <c r="JP48" s="205"/>
      <c r="JQ48" s="205"/>
      <c r="JR48" s="205"/>
      <c r="JS48" s="205"/>
      <c r="JT48" s="205"/>
      <c r="JU48" s="205"/>
      <c r="JV48" s="205"/>
      <c r="JW48" s="205"/>
      <c r="JX48" s="205"/>
      <c r="JY48" s="205"/>
      <c r="JZ48" s="205"/>
      <c r="KA48" s="205"/>
      <c r="KB48" s="205"/>
      <c r="KC48" s="205"/>
      <c r="KD48" s="205"/>
      <c r="KE48" s="205"/>
      <c r="KF48" s="205"/>
      <c r="KG48" s="205"/>
      <c r="KH48" s="205"/>
      <c r="KI48" s="205"/>
      <c r="KJ48" s="205"/>
      <c r="KK48" s="205"/>
      <c r="KL48" s="205"/>
      <c r="KM48" s="205"/>
      <c r="KN48" s="205"/>
      <c r="KO48" s="205"/>
      <c r="KP48" s="205"/>
      <c r="KQ48" s="205"/>
      <c r="KR48" s="205"/>
      <c r="KS48" s="205"/>
      <c r="KT48" s="205"/>
      <c r="KU48" s="205"/>
      <c r="KV48" s="205"/>
      <c r="KW48" s="205"/>
      <c r="KX48" s="205"/>
      <c r="KY48" s="205"/>
      <c r="KZ48" s="205"/>
      <c r="LA48" s="205"/>
      <c r="LB48" s="205"/>
      <c r="LC48" s="205"/>
      <c r="LD48" s="205"/>
      <c r="LE48" s="205"/>
      <c r="LF48" s="205"/>
      <c r="LG48" s="205"/>
      <c r="LH48" s="205"/>
      <c r="LI48" s="205"/>
      <c r="LJ48" s="205"/>
      <c r="LK48" s="205"/>
      <c r="LL48" s="205"/>
      <c r="LM48" s="205"/>
      <c r="LN48" s="205"/>
      <c r="LO48" s="205"/>
      <c r="LP48" s="205"/>
      <c r="LQ48" s="205"/>
    </row>
    <row r="49" spans="2:329" ht="20.100000000000001" customHeight="1" x14ac:dyDescent="0.2">
      <c r="B49" s="205"/>
      <c r="C49" s="205"/>
      <c r="D49" s="205"/>
      <c r="E49" s="205"/>
      <c r="F49" s="205"/>
      <c r="G49" s="205"/>
      <c r="H49" s="205"/>
      <c r="I49" s="20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9"/>
      <c r="AA49" s="205"/>
      <c r="AB49" s="209"/>
      <c r="AC49" s="205"/>
      <c r="AD49" s="205"/>
      <c r="AE49" s="205"/>
      <c r="AF49" s="205"/>
      <c r="AG49" s="209"/>
      <c r="AH49" s="205"/>
      <c r="AI49" s="205"/>
      <c r="AJ49" s="205"/>
      <c r="AK49" s="205"/>
      <c r="AL49" s="205"/>
      <c r="AM49" s="205"/>
      <c r="AN49" s="205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5"/>
      <c r="AZ49" s="205"/>
      <c r="BA49" s="205"/>
      <c r="BB49" s="205"/>
      <c r="BC49" s="205"/>
      <c r="BD49" s="205"/>
      <c r="BE49" s="205"/>
      <c r="BF49" s="205"/>
      <c r="BG49" s="205"/>
      <c r="BH49" s="205"/>
      <c r="BI49" s="205"/>
      <c r="BJ49" s="205"/>
      <c r="BK49" s="205"/>
      <c r="BL49" s="205"/>
      <c r="BM49" s="205"/>
      <c r="BN49" s="205"/>
      <c r="BO49" s="205"/>
      <c r="BP49" s="205"/>
      <c r="BQ49" s="205"/>
      <c r="BR49" s="205"/>
      <c r="BS49" s="205"/>
      <c r="BT49" s="205"/>
      <c r="BU49" s="205"/>
      <c r="BV49" s="205"/>
      <c r="BW49" s="205"/>
      <c r="BX49" s="205"/>
      <c r="BY49" s="205"/>
      <c r="BZ49" s="205"/>
      <c r="CA49" s="205"/>
      <c r="CB49" s="205"/>
      <c r="CC49" s="205"/>
      <c r="CD49" s="205"/>
      <c r="CE49" s="205"/>
      <c r="CF49" s="205"/>
      <c r="CG49" s="205"/>
      <c r="CH49" s="205"/>
      <c r="CI49" s="205"/>
      <c r="CJ49" s="205"/>
      <c r="CK49" s="205"/>
      <c r="CL49" s="205"/>
      <c r="CM49" s="205"/>
      <c r="CN49" s="205"/>
      <c r="CO49" s="205"/>
      <c r="CP49" s="205"/>
      <c r="CQ49" s="205"/>
      <c r="CR49" s="205"/>
      <c r="CS49" s="205"/>
      <c r="CT49" s="205"/>
      <c r="CU49" s="205"/>
      <c r="CV49" s="205"/>
      <c r="CW49" s="205"/>
      <c r="CX49" s="205"/>
      <c r="CY49" s="205"/>
      <c r="CZ49" s="205"/>
      <c r="DA49" s="205"/>
      <c r="DB49" s="205"/>
      <c r="DC49" s="205"/>
      <c r="DD49" s="205"/>
      <c r="DE49" s="205"/>
      <c r="DF49" s="205"/>
      <c r="DG49" s="205"/>
      <c r="DH49" s="205"/>
      <c r="DI49" s="205"/>
      <c r="DJ49" s="205"/>
      <c r="DK49" s="205"/>
      <c r="DL49" s="205"/>
      <c r="DM49" s="205"/>
      <c r="DN49" s="205"/>
      <c r="DO49" s="205"/>
      <c r="DP49" s="205"/>
      <c r="DQ49" s="205"/>
      <c r="DR49" s="205"/>
      <c r="DS49" s="205"/>
      <c r="DT49" s="205"/>
      <c r="DU49" s="205"/>
      <c r="DV49" s="205"/>
      <c r="DW49" s="205"/>
      <c r="DX49" s="205"/>
      <c r="DY49" s="205"/>
      <c r="DZ49" s="205"/>
      <c r="EA49" s="205"/>
      <c r="EB49" s="205"/>
      <c r="EC49" s="205"/>
      <c r="ED49" s="205"/>
      <c r="EE49" s="205"/>
      <c r="EF49" s="205"/>
      <c r="EG49" s="205"/>
      <c r="EH49" s="205"/>
      <c r="EI49" s="205"/>
      <c r="EJ49" s="209"/>
      <c r="EK49" s="205"/>
      <c r="EL49" s="205"/>
      <c r="EM49" s="209"/>
      <c r="EN49" s="205"/>
      <c r="EO49" s="205"/>
      <c r="EP49" s="205"/>
      <c r="EQ49" s="205"/>
      <c r="ER49" s="205"/>
      <c r="ES49" s="205"/>
      <c r="ET49" s="205"/>
      <c r="EU49" s="205"/>
      <c r="EV49" s="205"/>
      <c r="EW49" s="205"/>
      <c r="EX49" s="205"/>
      <c r="EY49" s="205"/>
      <c r="EZ49" s="205"/>
      <c r="FA49" s="205"/>
      <c r="FB49" s="205"/>
      <c r="FC49" s="205"/>
      <c r="FD49" s="205"/>
      <c r="FE49" s="205"/>
      <c r="FF49" s="205"/>
      <c r="FG49" s="205"/>
      <c r="FH49" s="205"/>
      <c r="FI49" s="205"/>
      <c r="FJ49" s="205"/>
      <c r="FK49" s="205"/>
      <c r="FL49" s="205"/>
      <c r="FM49" s="205"/>
      <c r="FN49" s="205"/>
      <c r="FO49" s="205"/>
      <c r="FP49" s="205"/>
      <c r="FQ49" s="205"/>
      <c r="FR49" s="205"/>
      <c r="FS49" s="205"/>
      <c r="FT49" s="205"/>
      <c r="FU49" s="205"/>
      <c r="FV49" s="205"/>
      <c r="FW49" s="205"/>
      <c r="FX49" s="205"/>
      <c r="FY49" s="205"/>
      <c r="FZ49" s="205"/>
      <c r="GA49" s="205"/>
      <c r="GB49" s="205"/>
      <c r="GC49" s="205"/>
      <c r="GD49" s="205"/>
      <c r="GE49" s="205"/>
      <c r="GF49" s="205"/>
      <c r="GG49" s="205"/>
      <c r="GH49" s="205"/>
      <c r="GI49" s="205"/>
      <c r="GJ49" s="205"/>
      <c r="GK49" s="205"/>
      <c r="GL49" s="205"/>
      <c r="GM49" s="205"/>
      <c r="GN49" s="205"/>
      <c r="GO49" s="205"/>
      <c r="GP49" s="205"/>
      <c r="GQ49" s="205"/>
      <c r="GR49" s="205"/>
      <c r="GS49" s="205"/>
      <c r="GT49" s="205"/>
      <c r="GU49" s="205"/>
      <c r="GV49" s="205"/>
      <c r="GW49" s="205"/>
      <c r="GX49" s="205"/>
      <c r="GY49" s="205"/>
      <c r="GZ49" s="205"/>
      <c r="HA49" s="205"/>
      <c r="HB49" s="205"/>
      <c r="HC49" s="205"/>
      <c r="HD49" s="205"/>
      <c r="HE49" s="205"/>
      <c r="HF49" s="205"/>
      <c r="HG49" s="205"/>
      <c r="HH49" s="205"/>
      <c r="HI49" s="205"/>
      <c r="HJ49" s="205"/>
      <c r="HK49" s="205"/>
      <c r="HL49" s="205"/>
      <c r="HM49" s="205"/>
      <c r="HN49" s="205"/>
      <c r="HO49" s="205"/>
      <c r="HP49" s="205"/>
      <c r="HQ49" s="205"/>
      <c r="HR49" s="205"/>
      <c r="HS49" s="205"/>
      <c r="HT49" s="205"/>
      <c r="HU49" s="205"/>
      <c r="HV49" s="205"/>
      <c r="HW49" s="205"/>
      <c r="HX49" s="205"/>
      <c r="HY49" s="205"/>
      <c r="HZ49" s="205"/>
      <c r="IA49" s="205"/>
      <c r="IB49" s="205"/>
      <c r="IC49" s="205"/>
      <c r="ID49" s="205"/>
      <c r="IE49" s="205"/>
      <c r="IF49" s="205"/>
      <c r="IG49" s="205"/>
      <c r="IH49" s="205"/>
      <c r="II49" s="205"/>
      <c r="IJ49" s="205"/>
      <c r="IK49" s="205"/>
      <c r="IL49" s="205"/>
      <c r="IM49" s="205"/>
      <c r="IN49" s="205"/>
      <c r="IO49" s="205"/>
      <c r="IP49" s="205"/>
      <c r="IQ49" s="205"/>
      <c r="IR49" s="205"/>
      <c r="IS49" s="205"/>
      <c r="IT49" s="205"/>
      <c r="IU49" s="205"/>
      <c r="IV49" s="205"/>
      <c r="IW49" s="205"/>
      <c r="IX49" s="205"/>
      <c r="IY49" s="205"/>
      <c r="IZ49" s="205"/>
      <c r="JA49" s="205"/>
      <c r="JB49" s="205"/>
      <c r="JC49" s="205"/>
      <c r="JD49" s="205"/>
      <c r="JE49" s="205"/>
      <c r="JF49" s="205"/>
      <c r="JG49" s="205"/>
      <c r="JH49" s="205"/>
      <c r="JI49" s="205"/>
      <c r="JJ49" s="205"/>
      <c r="JK49" s="205"/>
      <c r="JL49" s="205"/>
      <c r="JM49" s="205"/>
      <c r="JN49" s="205"/>
      <c r="JO49" s="205"/>
      <c r="JP49" s="205"/>
      <c r="JQ49" s="205"/>
      <c r="JR49" s="205"/>
      <c r="JS49" s="205"/>
      <c r="JT49" s="205"/>
      <c r="JU49" s="205"/>
      <c r="JV49" s="205"/>
      <c r="JW49" s="205"/>
      <c r="JX49" s="205"/>
      <c r="JY49" s="205"/>
      <c r="JZ49" s="205"/>
      <c r="KA49" s="205"/>
      <c r="KB49" s="205"/>
      <c r="KC49" s="205"/>
      <c r="KD49" s="205"/>
      <c r="KE49" s="205"/>
      <c r="KF49" s="205"/>
      <c r="KG49" s="205"/>
      <c r="KH49" s="205"/>
      <c r="KI49" s="205"/>
      <c r="KJ49" s="205"/>
      <c r="KK49" s="205"/>
      <c r="KL49" s="205"/>
      <c r="KM49" s="205"/>
      <c r="KN49" s="205"/>
      <c r="KO49" s="205"/>
      <c r="KP49" s="205"/>
      <c r="KQ49" s="205"/>
      <c r="KR49" s="205"/>
      <c r="KS49" s="205"/>
      <c r="KT49" s="205"/>
      <c r="KU49" s="205"/>
      <c r="KV49" s="205"/>
      <c r="KW49" s="205"/>
      <c r="KX49" s="205"/>
      <c r="KY49" s="205"/>
      <c r="KZ49" s="205"/>
      <c r="LA49" s="205"/>
      <c r="LB49" s="205"/>
      <c r="LC49" s="205"/>
      <c r="LD49" s="205"/>
      <c r="LE49" s="205"/>
      <c r="LF49" s="205"/>
      <c r="LG49" s="205"/>
      <c r="LH49" s="205"/>
      <c r="LI49" s="205"/>
      <c r="LJ49" s="205"/>
      <c r="LK49" s="205"/>
      <c r="LL49" s="205"/>
      <c r="LM49" s="205"/>
      <c r="LN49" s="205"/>
      <c r="LO49" s="205"/>
      <c r="LP49" s="205"/>
      <c r="LQ49" s="205"/>
    </row>
    <row r="50" spans="2:329" ht="20.100000000000001" customHeight="1" x14ac:dyDescent="0.2">
      <c r="B50" s="205"/>
      <c r="C50" s="205"/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9"/>
      <c r="AA50" s="205"/>
      <c r="AB50" s="209"/>
      <c r="AC50" s="205"/>
      <c r="AD50" s="205"/>
      <c r="AE50" s="205"/>
      <c r="AF50" s="205"/>
      <c r="AG50" s="209"/>
      <c r="AH50" s="205"/>
      <c r="AI50" s="205"/>
      <c r="AJ50" s="205"/>
      <c r="AK50" s="205"/>
      <c r="AL50" s="205"/>
      <c r="AM50" s="205"/>
      <c r="AN50" s="205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5"/>
      <c r="AZ50" s="205"/>
      <c r="BA50" s="205"/>
      <c r="BB50" s="205"/>
      <c r="BC50" s="205"/>
      <c r="BD50" s="205"/>
      <c r="BE50" s="205"/>
      <c r="BF50" s="205"/>
      <c r="BG50" s="205"/>
      <c r="BH50" s="205"/>
      <c r="BI50" s="205"/>
      <c r="BJ50" s="205"/>
      <c r="BK50" s="205"/>
      <c r="BL50" s="205"/>
      <c r="BM50" s="205"/>
      <c r="BN50" s="205"/>
      <c r="BO50" s="205"/>
      <c r="BP50" s="205"/>
      <c r="BQ50" s="205"/>
      <c r="BR50" s="205"/>
      <c r="BS50" s="205"/>
      <c r="BT50" s="205"/>
      <c r="BU50" s="205"/>
      <c r="BV50" s="205"/>
      <c r="BW50" s="205"/>
      <c r="BX50" s="205"/>
      <c r="BY50" s="205"/>
      <c r="BZ50" s="205"/>
      <c r="CA50" s="205"/>
      <c r="CB50" s="205"/>
      <c r="CC50" s="205"/>
      <c r="CD50" s="205"/>
      <c r="CE50" s="205"/>
      <c r="CF50" s="205"/>
      <c r="CG50" s="205"/>
      <c r="CH50" s="205"/>
      <c r="CI50" s="205"/>
      <c r="CJ50" s="205"/>
      <c r="CK50" s="205"/>
      <c r="CL50" s="205"/>
      <c r="CM50" s="205"/>
      <c r="CN50" s="205"/>
      <c r="CO50" s="205"/>
      <c r="CP50" s="205"/>
      <c r="CQ50" s="205"/>
      <c r="CR50" s="205"/>
      <c r="CS50" s="205"/>
      <c r="CT50" s="205"/>
      <c r="CU50" s="205"/>
      <c r="CV50" s="205"/>
      <c r="CW50" s="205"/>
      <c r="CX50" s="205"/>
      <c r="CY50" s="205"/>
      <c r="CZ50" s="205"/>
      <c r="DA50" s="205"/>
      <c r="DB50" s="205"/>
      <c r="DC50" s="205"/>
      <c r="DD50" s="205"/>
      <c r="DE50" s="205"/>
      <c r="DF50" s="205"/>
      <c r="DG50" s="205"/>
      <c r="DH50" s="205"/>
      <c r="DI50" s="205"/>
      <c r="DJ50" s="205"/>
      <c r="DK50" s="205"/>
      <c r="DL50" s="205"/>
      <c r="DM50" s="205"/>
      <c r="DN50" s="205"/>
      <c r="DO50" s="205"/>
      <c r="DP50" s="205"/>
      <c r="DQ50" s="205"/>
      <c r="DR50" s="205"/>
      <c r="DS50" s="205"/>
      <c r="DT50" s="205"/>
      <c r="DU50" s="205"/>
      <c r="DV50" s="205"/>
      <c r="DW50" s="205"/>
      <c r="DX50" s="205"/>
      <c r="DY50" s="205"/>
      <c r="DZ50" s="205"/>
      <c r="EA50" s="205"/>
      <c r="EB50" s="205"/>
      <c r="EC50" s="205"/>
      <c r="ED50" s="205"/>
      <c r="EE50" s="205"/>
      <c r="EF50" s="205"/>
      <c r="EG50" s="205"/>
      <c r="EH50" s="205"/>
      <c r="EI50" s="205"/>
      <c r="EJ50" s="209"/>
      <c r="EK50" s="205"/>
      <c r="EL50" s="205"/>
      <c r="EM50" s="209"/>
      <c r="EN50" s="205"/>
      <c r="EO50" s="205"/>
      <c r="EP50" s="205"/>
      <c r="EQ50" s="205"/>
      <c r="ER50" s="205"/>
      <c r="ES50" s="205"/>
      <c r="ET50" s="205"/>
      <c r="EU50" s="205"/>
      <c r="EV50" s="205"/>
      <c r="EW50" s="205"/>
      <c r="EX50" s="205"/>
      <c r="EY50" s="205"/>
      <c r="EZ50" s="205"/>
      <c r="FA50" s="205"/>
      <c r="FB50" s="205"/>
      <c r="FC50" s="205"/>
      <c r="FD50" s="205"/>
      <c r="FE50" s="205"/>
      <c r="FF50" s="205"/>
      <c r="FG50" s="205"/>
      <c r="FH50" s="205"/>
      <c r="FI50" s="205"/>
      <c r="FJ50" s="205"/>
      <c r="FK50" s="205"/>
      <c r="FL50" s="205"/>
      <c r="FM50" s="205"/>
      <c r="FN50" s="205"/>
      <c r="FO50" s="205"/>
      <c r="FP50" s="205"/>
      <c r="FQ50" s="205"/>
      <c r="FR50" s="205"/>
      <c r="FS50" s="205"/>
      <c r="FT50" s="205"/>
      <c r="FU50" s="205"/>
      <c r="FV50" s="205"/>
      <c r="FW50" s="205"/>
      <c r="FX50" s="205"/>
      <c r="FY50" s="205"/>
      <c r="FZ50" s="205"/>
      <c r="GA50" s="205"/>
      <c r="GB50" s="205"/>
      <c r="GC50" s="205"/>
      <c r="GD50" s="205"/>
      <c r="GE50" s="205"/>
      <c r="GF50" s="205"/>
      <c r="GG50" s="205"/>
      <c r="GH50" s="205"/>
      <c r="GI50" s="205"/>
      <c r="GJ50" s="205"/>
      <c r="GK50" s="205"/>
      <c r="GL50" s="205"/>
      <c r="GM50" s="205"/>
      <c r="GN50" s="205"/>
      <c r="GO50" s="205"/>
      <c r="GP50" s="205"/>
      <c r="GQ50" s="205"/>
      <c r="GR50" s="205"/>
      <c r="GS50" s="205"/>
      <c r="GT50" s="205"/>
      <c r="GU50" s="205"/>
      <c r="GV50" s="205"/>
      <c r="GW50" s="205"/>
      <c r="GX50" s="205"/>
      <c r="GY50" s="205"/>
      <c r="GZ50" s="205"/>
      <c r="HA50" s="205"/>
      <c r="HB50" s="205"/>
      <c r="HC50" s="205"/>
      <c r="HD50" s="205"/>
      <c r="HE50" s="205"/>
      <c r="HF50" s="205"/>
      <c r="HG50" s="205"/>
      <c r="HH50" s="205"/>
      <c r="HI50" s="205"/>
      <c r="HJ50" s="205"/>
      <c r="HK50" s="205"/>
      <c r="HL50" s="205"/>
      <c r="HM50" s="205"/>
      <c r="HN50" s="205"/>
      <c r="HO50" s="205"/>
      <c r="HP50" s="205"/>
      <c r="HQ50" s="205"/>
      <c r="HR50" s="205"/>
      <c r="HS50" s="205"/>
      <c r="HT50" s="205"/>
      <c r="HU50" s="205"/>
      <c r="HV50" s="205"/>
      <c r="HW50" s="205"/>
      <c r="HX50" s="205"/>
      <c r="HY50" s="205"/>
      <c r="HZ50" s="205"/>
      <c r="IA50" s="205"/>
      <c r="IB50" s="205"/>
      <c r="IC50" s="205"/>
      <c r="ID50" s="205"/>
      <c r="IE50" s="205"/>
      <c r="IF50" s="205"/>
      <c r="IG50" s="205"/>
      <c r="IH50" s="205"/>
      <c r="II50" s="205"/>
      <c r="IJ50" s="205"/>
      <c r="IK50" s="205"/>
      <c r="IL50" s="205"/>
      <c r="IM50" s="205"/>
      <c r="IN50" s="205"/>
      <c r="IO50" s="205"/>
      <c r="IP50" s="205"/>
      <c r="IQ50" s="205"/>
      <c r="IR50" s="205"/>
      <c r="IS50" s="205"/>
      <c r="IT50" s="205"/>
      <c r="IU50" s="205"/>
      <c r="IV50" s="205"/>
      <c r="IW50" s="205"/>
      <c r="IX50" s="205"/>
      <c r="IY50" s="205"/>
      <c r="IZ50" s="205"/>
      <c r="JA50" s="205"/>
      <c r="JB50" s="205"/>
      <c r="JC50" s="205"/>
      <c r="JD50" s="205"/>
      <c r="JE50" s="205"/>
      <c r="JF50" s="205"/>
      <c r="JG50" s="205"/>
      <c r="JH50" s="205"/>
      <c r="JI50" s="205"/>
      <c r="JJ50" s="205"/>
      <c r="JK50" s="205"/>
      <c r="JL50" s="205"/>
      <c r="JM50" s="205"/>
      <c r="JN50" s="205"/>
      <c r="JO50" s="205"/>
      <c r="JP50" s="205"/>
      <c r="JQ50" s="205"/>
      <c r="JR50" s="205"/>
      <c r="JS50" s="205"/>
      <c r="JT50" s="205"/>
      <c r="JU50" s="205"/>
      <c r="JV50" s="205"/>
      <c r="JW50" s="205"/>
      <c r="JX50" s="205"/>
      <c r="JY50" s="205"/>
      <c r="JZ50" s="205"/>
      <c r="KA50" s="205"/>
      <c r="KB50" s="205"/>
      <c r="KC50" s="205"/>
      <c r="KD50" s="205"/>
      <c r="KE50" s="205"/>
      <c r="KF50" s="205"/>
      <c r="KG50" s="205"/>
      <c r="KH50" s="205"/>
      <c r="KI50" s="205"/>
      <c r="KJ50" s="205"/>
      <c r="KK50" s="205"/>
      <c r="KL50" s="205"/>
      <c r="KM50" s="205"/>
      <c r="KN50" s="205"/>
      <c r="KO50" s="205"/>
      <c r="KP50" s="205"/>
      <c r="KQ50" s="205"/>
      <c r="KR50" s="205"/>
      <c r="KS50" s="205"/>
      <c r="KT50" s="205"/>
      <c r="KU50" s="205"/>
      <c r="KV50" s="205"/>
      <c r="KW50" s="205"/>
      <c r="KX50" s="205"/>
      <c r="KY50" s="205"/>
      <c r="KZ50" s="205"/>
      <c r="LA50" s="205"/>
      <c r="LB50" s="205"/>
      <c r="LC50" s="205"/>
      <c r="LD50" s="205"/>
      <c r="LE50" s="205"/>
      <c r="LF50" s="205"/>
      <c r="LG50" s="205"/>
      <c r="LH50" s="205"/>
      <c r="LI50" s="205"/>
      <c r="LJ50" s="205"/>
      <c r="LK50" s="205"/>
      <c r="LL50" s="205"/>
      <c r="LM50" s="205"/>
      <c r="LN50" s="205"/>
      <c r="LO50" s="205"/>
      <c r="LP50" s="205"/>
      <c r="LQ50" s="205"/>
    </row>
    <row r="51" spans="2:329" ht="20.100000000000001" customHeight="1" x14ac:dyDescent="0.2">
      <c r="B51" s="205"/>
      <c r="C51" s="205"/>
      <c r="D51" s="205"/>
      <c r="E51" s="205"/>
      <c r="F51" s="205"/>
      <c r="G51" s="205"/>
      <c r="H51" s="205"/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9"/>
      <c r="Y51" s="209"/>
      <c r="Z51" s="209"/>
      <c r="AA51" s="205"/>
      <c r="AB51" s="209"/>
      <c r="AC51" s="209"/>
      <c r="AD51" s="209"/>
      <c r="AE51" s="205"/>
      <c r="AF51" s="205"/>
      <c r="AG51" s="209"/>
      <c r="AH51" s="205"/>
      <c r="AI51" s="205"/>
      <c r="AJ51" s="205"/>
      <c r="AK51" s="205"/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5"/>
      <c r="AX51" s="205"/>
      <c r="AY51" s="205"/>
      <c r="AZ51" s="205"/>
      <c r="BA51" s="205"/>
      <c r="BB51" s="205"/>
      <c r="BC51" s="205"/>
      <c r="BD51" s="205"/>
      <c r="BE51" s="205"/>
      <c r="BF51" s="205"/>
      <c r="BG51" s="205"/>
      <c r="BH51" s="205"/>
      <c r="BI51" s="205"/>
      <c r="BJ51" s="205"/>
      <c r="BK51" s="205"/>
      <c r="BL51" s="205"/>
      <c r="BM51" s="205"/>
      <c r="BN51" s="205"/>
      <c r="BO51" s="205"/>
      <c r="BP51" s="205"/>
      <c r="BQ51" s="205"/>
      <c r="BR51" s="205"/>
      <c r="BS51" s="205"/>
      <c r="BT51" s="205"/>
      <c r="BU51" s="205"/>
      <c r="BV51" s="205"/>
      <c r="BW51" s="205"/>
      <c r="BX51" s="205"/>
      <c r="BY51" s="205"/>
      <c r="BZ51" s="205"/>
      <c r="CA51" s="205"/>
      <c r="CB51" s="205"/>
      <c r="CC51" s="205"/>
      <c r="CD51" s="205"/>
      <c r="CE51" s="205"/>
      <c r="CF51" s="205"/>
      <c r="CG51" s="205"/>
      <c r="CH51" s="205"/>
      <c r="CI51" s="205"/>
      <c r="CJ51" s="205"/>
      <c r="CK51" s="205"/>
      <c r="CL51" s="205"/>
      <c r="CM51" s="205"/>
      <c r="CN51" s="205"/>
      <c r="CO51" s="205"/>
      <c r="CP51" s="205"/>
      <c r="CQ51" s="205"/>
      <c r="CR51" s="205"/>
      <c r="CS51" s="205"/>
      <c r="CT51" s="205"/>
      <c r="CU51" s="205"/>
      <c r="CV51" s="205"/>
      <c r="CW51" s="205"/>
      <c r="CX51" s="205"/>
      <c r="CY51" s="205"/>
      <c r="CZ51" s="205"/>
      <c r="DA51" s="205"/>
      <c r="DB51" s="205"/>
      <c r="DC51" s="205"/>
      <c r="DD51" s="205"/>
      <c r="DE51" s="205"/>
      <c r="DF51" s="205"/>
      <c r="DG51" s="205"/>
      <c r="DH51" s="205"/>
      <c r="DI51" s="205"/>
      <c r="DJ51" s="205"/>
      <c r="DK51" s="205"/>
      <c r="DL51" s="205"/>
      <c r="DM51" s="205"/>
      <c r="DN51" s="205"/>
      <c r="DO51" s="205"/>
      <c r="DP51" s="205"/>
      <c r="DQ51" s="205"/>
      <c r="DR51" s="205"/>
      <c r="DS51" s="205"/>
      <c r="DT51" s="205"/>
      <c r="DU51" s="205"/>
      <c r="DV51" s="205"/>
      <c r="DW51" s="205"/>
      <c r="DX51" s="205"/>
      <c r="DY51" s="205"/>
      <c r="DZ51" s="205"/>
      <c r="EA51" s="205"/>
      <c r="EB51" s="205"/>
      <c r="EC51" s="205"/>
      <c r="ED51" s="205"/>
      <c r="EE51" s="205"/>
      <c r="EF51" s="205"/>
      <c r="EG51" s="205"/>
      <c r="EH51" s="205"/>
      <c r="EI51" s="205"/>
      <c r="EJ51" s="205"/>
      <c r="EK51" s="205"/>
      <c r="EL51" s="205"/>
      <c r="EM51" s="205"/>
      <c r="EN51" s="205"/>
      <c r="EO51" s="205"/>
      <c r="EP51" s="205"/>
      <c r="EQ51" s="205"/>
      <c r="ER51" s="205"/>
      <c r="ES51" s="205"/>
      <c r="ET51" s="205"/>
      <c r="EU51" s="205"/>
      <c r="EV51" s="205"/>
      <c r="EW51" s="205"/>
      <c r="EX51" s="205"/>
      <c r="EY51" s="205"/>
      <c r="EZ51" s="205"/>
      <c r="FA51" s="205"/>
      <c r="FB51" s="205"/>
      <c r="FC51" s="205"/>
      <c r="FD51" s="205"/>
      <c r="FE51" s="205"/>
      <c r="FF51" s="205"/>
      <c r="FG51" s="205"/>
      <c r="FH51" s="205"/>
      <c r="FI51" s="205"/>
      <c r="FJ51" s="205"/>
      <c r="FK51" s="205"/>
      <c r="FL51" s="205"/>
      <c r="FM51" s="205"/>
      <c r="FN51" s="205"/>
      <c r="FO51" s="205"/>
      <c r="FP51" s="205"/>
      <c r="FQ51" s="205"/>
      <c r="FR51" s="205"/>
      <c r="FS51" s="205"/>
      <c r="FT51" s="205"/>
      <c r="FU51" s="205"/>
      <c r="FV51" s="205"/>
      <c r="FW51" s="205"/>
      <c r="FX51" s="205"/>
      <c r="FY51" s="205"/>
      <c r="FZ51" s="205"/>
      <c r="GA51" s="205"/>
      <c r="GB51" s="205"/>
      <c r="GC51" s="205"/>
      <c r="GD51" s="205"/>
      <c r="GE51" s="205"/>
      <c r="GF51" s="205"/>
      <c r="GG51" s="205"/>
      <c r="GH51" s="205"/>
      <c r="GI51" s="205"/>
      <c r="GJ51" s="205"/>
      <c r="GK51" s="205"/>
      <c r="GL51" s="205"/>
      <c r="GM51" s="205"/>
      <c r="GN51" s="205"/>
      <c r="GO51" s="205"/>
      <c r="GP51" s="205"/>
      <c r="GQ51" s="205"/>
      <c r="GR51" s="205"/>
      <c r="GS51" s="205"/>
      <c r="GT51" s="205"/>
      <c r="GU51" s="205"/>
      <c r="GV51" s="205"/>
      <c r="GW51" s="205"/>
      <c r="GX51" s="205"/>
      <c r="GY51" s="205"/>
      <c r="GZ51" s="205"/>
      <c r="HA51" s="205"/>
      <c r="HB51" s="205"/>
      <c r="HC51" s="205"/>
      <c r="HD51" s="205"/>
      <c r="HE51" s="205"/>
      <c r="HF51" s="205"/>
      <c r="HG51" s="205"/>
      <c r="HH51" s="205"/>
      <c r="HI51" s="205"/>
      <c r="HJ51" s="205"/>
      <c r="HK51" s="205"/>
      <c r="HL51" s="205"/>
      <c r="HM51" s="205"/>
      <c r="HN51" s="205"/>
      <c r="HO51" s="205"/>
      <c r="HP51" s="205"/>
      <c r="HQ51" s="205"/>
      <c r="HR51" s="205"/>
      <c r="HS51" s="205"/>
      <c r="HT51" s="205"/>
      <c r="HU51" s="205"/>
      <c r="HV51" s="205"/>
      <c r="HW51" s="205"/>
      <c r="HX51" s="205"/>
      <c r="HY51" s="205"/>
      <c r="HZ51" s="205"/>
      <c r="IA51" s="205"/>
      <c r="IB51" s="205"/>
      <c r="IC51" s="205"/>
      <c r="ID51" s="205"/>
      <c r="IE51" s="205"/>
      <c r="IF51" s="205"/>
      <c r="IG51" s="205"/>
      <c r="IH51" s="205"/>
      <c r="II51" s="205"/>
      <c r="IJ51" s="205"/>
      <c r="IK51" s="205"/>
      <c r="IL51" s="205"/>
      <c r="IM51" s="205"/>
      <c r="IN51" s="205"/>
      <c r="IO51" s="205"/>
      <c r="IP51" s="205"/>
      <c r="IQ51" s="205"/>
      <c r="IR51" s="205"/>
      <c r="IS51" s="205"/>
      <c r="IT51" s="205"/>
      <c r="IU51" s="205"/>
      <c r="IV51" s="205"/>
      <c r="IW51" s="205"/>
      <c r="IX51" s="205"/>
      <c r="IY51" s="205"/>
      <c r="IZ51" s="205"/>
      <c r="JA51" s="205"/>
      <c r="JB51" s="205"/>
      <c r="JC51" s="205"/>
      <c r="JD51" s="205"/>
      <c r="JE51" s="205"/>
      <c r="JF51" s="205"/>
      <c r="JG51" s="205"/>
      <c r="JH51" s="205"/>
      <c r="JI51" s="205"/>
      <c r="JJ51" s="205"/>
      <c r="JK51" s="205"/>
      <c r="JL51" s="205"/>
      <c r="JM51" s="205"/>
      <c r="JN51" s="205"/>
      <c r="JO51" s="205"/>
      <c r="JP51" s="205"/>
      <c r="JQ51" s="205"/>
      <c r="JR51" s="205"/>
      <c r="JS51" s="205"/>
      <c r="JT51" s="205"/>
      <c r="JU51" s="205"/>
      <c r="JV51" s="205"/>
      <c r="JW51" s="205"/>
      <c r="JX51" s="205"/>
      <c r="JY51" s="205"/>
      <c r="JZ51" s="205"/>
      <c r="KA51" s="205"/>
      <c r="KB51" s="205"/>
      <c r="KC51" s="205"/>
      <c r="KD51" s="205"/>
      <c r="KE51" s="205"/>
      <c r="KF51" s="205"/>
      <c r="KG51" s="205"/>
      <c r="KH51" s="205"/>
      <c r="KI51" s="205"/>
      <c r="KJ51" s="205"/>
      <c r="KK51" s="205"/>
      <c r="KL51" s="205"/>
      <c r="KM51" s="205"/>
      <c r="KN51" s="205"/>
      <c r="KO51" s="205"/>
      <c r="KP51" s="205"/>
      <c r="KQ51" s="205"/>
      <c r="KR51" s="205"/>
      <c r="KS51" s="205"/>
      <c r="KT51" s="205"/>
      <c r="KU51" s="205"/>
      <c r="KV51" s="205"/>
      <c r="KW51" s="205"/>
      <c r="KX51" s="205"/>
      <c r="KY51" s="205"/>
      <c r="KZ51" s="205"/>
      <c r="LA51" s="205"/>
      <c r="LB51" s="205"/>
      <c r="LC51" s="205"/>
      <c r="LD51" s="205"/>
      <c r="LE51" s="205"/>
      <c r="LF51" s="205"/>
      <c r="LG51" s="205"/>
      <c r="LH51" s="205"/>
      <c r="LI51" s="205"/>
      <c r="LJ51" s="205"/>
      <c r="LK51" s="205"/>
      <c r="LL51" s="205"/>
      <c r="LM51" s="205"/>
      <c r="LN51" s="205"/>
      <c r="LO51" s="205"/>
      <c r="LP51" s="205"/>
      <c r="LQ51" s="205"/>
    </row>
    <row r="52" spans="2:329" ht="20.100000000000001" customHeight="1" x14ac:dyDescent="0.2">
      <c r="B52" s="205"/>
      <c r="C52" s="205"/>
      <c r="D52" s="205"/>
      <c r="E52" s="205"/>
      <c r="F52" s="205"/>
      <c r="G52" s="205"/>
      <c r="H52" s="205"/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  <c r="AB52" s="205"/>
      <c r="AC52" s="205"/>
      <c r="AD52" s="205"/>
      <c r="AE52" s="205"/>
      <c r="AF52" s="205"/>
      <c r="AG52" s="205"/>
      <c r="AH52" s="205"/>
      <c r="AI52" s="205"/>
      <c r="AJ52" s="205"/>
      <c r="AK52" s="205"/>
      <c r="AL52" s="205"/>
      <c r="AM52" s="205"/>
      <c r="AN52" s="205"/>
      <c r="AO52" s="205"/>
      <c r="AP52" s="205"/>
      <c r="AQ52" s="205"/>
      <c r="AR52" s="205"/>
      <c r="AS52" s="205"/>
      <c r="AT52" s="205"/>
      <c r="AU52" s="205"/>
      <c r="AV52" s="205"/>
      <c r="AW52" s="205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5"/>
      <c r="BM52" s="205"/>
      <c r="BN52" s="205"/>
      <c r="BO52" s="205"/>
      <c r="BP52" s="205"/>
      <c r="BQ52" s="205"/>
      <c r="BR52" s="205"/>
      <c r="BS52" s="205"/>
      <c r="BT52" s="205"/>
      <c r="BU52" s="205"/>
      <c r="BV52" s="205"/>
      <c r="BW52" s="205"/>
      <c r="BX52" s="205"/>
      <c r="BY52" s="205"/>
      <c r="BZ52" s="205"/>
      <c r="CA52" s="205"/>
      <c r="CB52" s="205"/>
      <c r="CC52" s="205"/>
      <c r="CD52" s="205"/>
      <c r="CE52" s="205"/>
      <c r="CF52" s="205"/>
      <c r="CG52" s="205"/>
      <c r="CH52" s="205"/>
      <c r="CI52" s="205"/>
      <c r="CJ52" s="205"/>
      <c r="CK52" s="205"/>
      <c r="CL52" s="205"/>
      <c r="CM52" s="205"/>
      <c r="CN52" s="205"/>
      <c r="CO52" s="205"/>
      <c r="CP52" s="205"/>
      <c r="CQ52" s="205"/>
      <c r="CR52" s="205"/>
      <c r="CS52" s="205"/>
      <c r="CT52" s="205"/>
      <c r="CU52" s="205"/>
      <c r="CV52" s="205"/>
      <c r="CW52" s="205"/>
      <c r="CX52" s="205"/>
      <c r="CY52" s="205"/>
      <c r="CZ52" s="205"/>
      <c r="DA52" s="205"/>
      <c r="DB52" s="205"/>
      <c r="DC52" s="205"/>
      <c r="DD52" s="205"/>
      <c r="DE52" s="205"/>
      <c r="DF52" s="205"/>
      <c r="DG52" s="205"/>
      <c r="DH52" s="205"/>
      <c r="DI52" s="205"/>
      <c r="DJ52" s="205"/>
      <c r="DK52" s="205"/>
      <c r="DL52" s="205"/>
      <c r="DM52" s="205"/>
      <c r="DN52" s="205"/>
      <c r="DO52" s="205"/>
      <c r="DP52" s="205"/>
      <c r="DQ52" s="205"/>
      <c r="DR52" s="205"/>
      <c r="DS52" s="205"/>
      <c r="DT52" s="205"/>
      <c r="DU52" s="205"/>
      <c r="DV52" s="205"/>
      <c r="DW52" s="205"/>
      <c r="DX52" s="205"/>
      <c r="DY52" s="205"/>
      <c r="DZ52" s="205"/>
      <c r="EA52" s="205"/>
      <c r="EB52" s="205"/>
      <c r="EC52" s="205"/>
      <c r="ED52" s="205"/>
      <c r="EE52" s="205"/>
      <c r="EF52" s="209"/>
      <c r="EG52" s="205"/>
      <c r="EH52" s="209"/>
      <c r="EI52" s="209"/>
      <c r="EJ52" s="205"/>
      <c r="EK52" s="205"/>
      <c r="EL52" s="205"/>
      <c r="EM52" s="205"/>
      <c r="EN52" s="205"/>
      <c r="EO52" s="205"/>
      <c r="EP52" s="205"/>
      <c r="EQ52" s="205"/>
      <c r="ER52" s="205"/>
      <c r="ES52" s="205"/>
      <c r="ET52" s="205"/>
      <c r="EU52" s="205"/>
      <c r="EV52" s="205"/>
      <c r="EW52" s="205"/>
      <c r="EX52" s="205"/>
      <c r="EY52" s="205"/>
      <c r="EZ52" s="205"/>
      <c r="FA52" s="205"/>
      <c r="FB52" s="205"/>
      <c r="FC52" s="205"/>
      <c r="FD52" s="205"/>
      <c r="FE52" s="205"/>
      <c r="FF52" s="205"/>
      <c r="FG52" s="205"/>
      <c r="FH52" s="205"/>
      <c r="FI52" s="205"/>
      <c r="FJ52" s="205"/>
      <c r="FK52" s="205"/>
      <c r="FL52" s="205"/>
      <c r="FM52" s="205"/>
      <c r="FN52" s="205"/>
      <c r="FO52" s="205"/>
      <c r="FP52" s="205"/>
      <c r="FQ52" s="205"/>
      <c r="FR52" s="205"/>
      <c r="FS52" s="205"/>
      <c r="FT52" s="205"/>
      <c r="FU52" s="205"/>
      <c r="FV52" s="205"/>
      <c r="FW52" s="205"/>
      <c r="FX52" s="205"/>
      <c r="FY52" s="205"/>
      <c r="FZ52" s="205"/>
      <c r="GA52" s="205"/>
      <c r="GB52" s="205"/>
      <c r="GC52" s="205"/>
      <c r="GD52" s="205"/>
      <c r="GE52" s="205"/>
      <c r="GF52" s="205"/>
      <c r="GG52" s="205"/>
      <c r="GH52" s="205"/>
      <c r="GI52" s="205"/>
      <c r="GJ52" s="205"/>
      <c r="GK52" s="205"/>
      <c r="GL52" s="205"/>
      <c r="GM52" s="205"/>
      <c r="GN52" s="205"/>
      <c r="GO52" s="205"/>
      <c r="GP52" s="205"/>
      <c r="GQ52" s="205"/>
      <c r="GR52" s="205"/>
      <c r="GS52" s="205"/>
      <c r="GT52" s="205"/>
      <c r="GU52" s="205"/>
      <c r="GV52" s="205"/>
      <c r="GW52" s="205"/>
      <c r="GX52" s="205"/>
      <c r="GY52" s="205"/>
      <c r="GZ52" s="205"/>
      <c r="HA52" s="205"/>
      <c r="HB52" s="205"/>
      <c r="HC52" s="205"/>
      <c r="HD52" s="205"/>
      <c r="HE52" s="205"/>
      <c r="HF52" s="205"/>
      <c r="HG52" s="205"/>
      <c r="HH52" s="205"/>
      <c r="HI52" s="205"/>
      <c r="HJ52" s="205"/>
      <c r="HK52" s="205"/>
      <c r="HL52" s="205"/>
      <c r="HM52" s="205"/>
      <c r="HN52" s="205"/>
      <c r="HO52" s="205"/>
      <c r="HP52" s="205"/>
      <c r="HQ52" s="205"/>
      <c r="HR52" s="205"/>
      <c r="HS52" s="205"/>
      <c r="HT52" s="205"/>
      <c r="HU52" s="205"/>
      <c r="HV52" s="205"/>
      <c r="HW52" s="205"/>
      <c r="HX52" s="205"/>
      <c r="HY52" s="205"/>
      <c r="HZ52" s="205"/>
      <c r="IA52" s="205"/>
      <c r="IB52" s="205"/>
      <c r="IC52" s="205"/>
      <c r="ID52" s="205"/>
      <c r="IE52" s="205"/>
      <c r="IF52" s="205"/>
      <c r="IG52" s="205"/>
      <c r="IH52" s="205"/>
      <c r="II52" s="205"/>
      <c r="IJ52" s="205"/>
      <c r="IK52" s="205"/>
      <c r="IL52" s="205"/>
      <c r="IM52" s="205"/>
      <c r="IN52" s="205"/>
      <c r="IO52" s="205"/>
      <c r="IP52" s="205"/>
      <c r="IQ52" s="205"/>
      <c r="IR52" s="205"/>
      <c r="IS52" s="205"/>
      <c r="IT52" s="205"/>
      <c r="IU52" s="205"/>
      <c r="IV52" s="205"/>
      <c r="IW52" s="205"/>
      <c r="IX52" s="205"/>
      <c r="IY52" s="205"/>
      <c r="IZ52" s="205"/>
      <c r="JA52" s="205"/>
      <c r="JB52" s="205"/>
      <c r="JC52" s="205"/>
      <c r="JD52" s="205"/>
      <c r="JE52" s="205"/>
      <c r="JF52" s="205"/>
      <c r="JG52" s="205"/>
      <c r="JH52" s="205"/>
      <c r="JI52" s="205"/>
      <c r="JJ52" s="205"/>
      <c r="JK52" s="205"/>
      <c r="JL52" s="205"/>
      <c r="JM52" s="205"/>
      <c r="JN52" s="205"/>
      <c r="JO52" s="205"/>
      <c r="JP52" s="205"/>
      <c r="JQ52" s="205"/>
      <c r="JR52" s="205"/>
      <c r="JS52" s="205"/>
      <c r="JT52" s="205"/>
      <c r="JU52" s="205"/>
      <c r="JV52" s="205"/>
      <c r="JW52" s="205"/>
      <c r="JX52" s="205"/>
      <c r="JY52" s="205"/>
      <c r="JZ52" s="205"/>
      <c r="KA52" s="205"/>
      <c r="KB52" s="205"/>
      <c r="KC52" s="205"/>
      <c r="KD52" s="205"/>
      <c r="KE52" s="205"/>
      <c r="KF52" s="205"/>
      <c r="KG52" s="205"/>
      <c r="KH52" s="205"/>
      <c r="KI52" s="205"/>
      <c r="KJ52" s="205"/>
      <c r="KK52" s="205"/>
      <c r="KL52" s="205"/>
      <c r="KM52" s="205"/>
      <c r="KN52" s="205"/>
      <c r="KO52" s="205"/>
      <c r="KP52" s="205"/>
      <c r="KQ52" s="205"/>
      <c r="KR52" s="205"/>
      <c r="KS52" s="205"/>
      <c r="KT52" s="205"/>
      <c r="KU52" s="205"/>
      <c r="KV52" s="205"/>
      <c r="KW52" s="205"/>
      <c r="KX52" s="205"/>
      <c r="KY52" s="205"/>
      <c r="KZ52" s="205"/>
      <c r="LA52" s="205"/>
      <c r="LB52" s="205"/>
      <c r="LC52" s="205"/>
      <c r="LD52" s="205"/>
      <c r="LE52" s="205"/>
      <c r="LF52" s="205"/>
      <c r="LG52" s="205"/>
      <c r="LH52" s="205"/>
      <c r="LI52" s="205"/>
      <c r="LJ52" s="205"/>
      <c r="LK52" s="205"/>
      <c r="LL52" s="205"/>
      <c r="LM52" s="205"/>
      <c r="LN52" s="205"/>
      <c r="LO52" s="205"/>
      <c r="LP52" s="205"/>
      <c r="LQ52" s="205"/>
    </row>
    <row r="53" spans="2:329" ht="20.100000000000001" customHeight="1" x14ac:dyDescent="0.2">
      <c r="B53" s="205"/>
      <c r="C53" s="205"/>
      <c r="D53" s="205"/>
      <c r="E53" s="205"/>
      <c r="F53" s="205"/>
      <c r="G53" s="205"/>
      <c r="H53" s="205"/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  <c r="AB53" s="205"/>
      <c r="AC53" s="205"/>
      <c r="AD53" s="205"/>
      <c r="AE53" s="205"/>
      <c r="AF53" s="205"/>
      <c r="AG53" s="205"/>
      <c r="AH53" s="205"/>
      <c r="AI53" s="205"/>
      <c r="AJ53" s="205"/>
      <c r="AK53" s="205"/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05"/>
      <c r="BH53" s="205"/>
      <c r="BI53" s="205"/>
      <c r="BJ53" s="205"/>
      <c r="BK53" s="205"/>
      <c r="BL53" s="205"/>
      <c r="BM53" s="205"/>
      <c r="BN53" s="205"/>
      <c r="BO53" s="205"/>
      <c r="BP53" s="205"/>
      <c r="BQ53" s="205"/>
      <c r="BR53" s="205"/>
      <c r="BS53" s="205"/>
      <c r="BT53" s="205"/>
      <c r="BU53" s="205"/>
      <c r="BV53" s="205"/>
      <c r="BW53" s="205"/>
      <c r="BX53" s="205"/>
      <c r="BY53" s="205"/>
      <c r="BZ53" s="205"/>
      <c r="CA53" s="205"/>
      <c r="CB53" s="205"/>
      <c r="CC53" s="205"/>
      <c r="CD53" s="205"/>
      <c r="CE53" s="205"/>
      <c r="CF53" s="205"/>
      <c r="CG53" s="205"/>
      <c r="CH53" s="205"/>
      <c r="CI53" s="205"/>
      <c r="CJ53" s="205"/>
      <c r="CK53" s="205"/>
      <c r="CL53" s="205"/>
      <c r="CM53" s="205"/>
      <c r="CN53" s="205"/>
      <c r="CO53" s="205"/>
      <c r="CP53" s="205"/>
      <c r="CQ53" s="205"/>
      <c r="CR53" s="205"/>
      <c r="CS53" s="205"/>
      <c r="CT53" s="205"/>
      <c r="CU53" s="205"/>
      <c r="CV53" s="205"/>
      <c r="CW53" s="205"/>
      <c r="CX53" s="205"/>
      <c r="CY53" s="205"/>
      <c r="CZ53" s="205"/>
      <c r="DA53" s="205"/>
      <c r="DB53" s="205"/>
      <c r="DC53" s="205"/>
      <c r="DD53" s="205"/>
      <c r="DE53" s="205"/>
      <c r="DF53" s="205"/>
      <c r="DG53" s="205"/>
      <c r="DH53" s="205"/>
      <c r="DI53" s="205"/>
      <c r="DJ53" s="205"/>
      <c r="DK53" s="205"/>
      <c r="DL53" s="205"/>
      <c r="DM53" s="205"/>
      <c r="DN53" s="205"/>
      <c r="DO53" s="205"/>
      <c r="DP53" s="205"/>
      <c r="DQ53" s="205"/>
      <c r="DR53" s="205"/>
      <c r="DS53" s="205"/>
      <c r="DT53" s="205"/>
      <c r="DU53" s="205"/>
      <c r="DV53" s="205"/>
      <c r="DW53" s="205"/>
      <c r="DX53" s="205"/>
      <c r="DY53" s="205"/>
      <c r="DZ53" s="205"/>
      <c r="EA53" s="205"/>
      <c r="EB53" s="205"/>
      <c r="EC53" s="205"/>
      <c r="ED53" s="205"/>
      <c r="EE53" s="205"/>
      <c r="EF53" s="209"/>
      <c r="EG53" s="205"/>
      <c r="EH53" s="209"/>
      <c r="EI53" s="209"/>
      <c r="EJ53" s="205"/>
      <c r="EK53" s="205"/>
      <c r="EL53" s="205"/>
      <c r="EM53" s="205"/>
      <c r="EN53" s="205"/>
      <c r="EO53" s="205"/>
      <c r="EP53" s="205"/>
      <c r="EQ53" s="205"/>
      <c r="ER53" s="205"/>
      <c r="ES53" s="205"/>
      <c r="ET53" s="205"/>
      <c r="EU53" s="205"/>
      <c r="EV53" s="205"/>
      <c r="EW53" s="205"/>
      <c r="EX53" s="205"/>
      <c r="EY53" s="205"/>
      <c r="EZ53" s="205"/>
      <c r="FA53" s="205"/>
      <c r="FB53" s="205"/>
      <c r="FC53" s="205"/>
      <c r="FD53" s="205"/>
      <c r="FE53" s="205"/>
      <c r="FF53" s="205"/>
      <c r="FG53" s="205"/>
      <c r="FH53" s="205"/>
      <c r="FI53" s="205"/>
      <c r="FJ53" s="205"/>
      <c r="FK53" s="205"/>
      <c r="FL53" s="205"/>
      <c r="FM53" s="205"/>
      <c r="FN53" s="205"/>
      <c r="FO53" s="205"/>
      <c r="FP53" s="205"/>
      <c r="FQ53" s="205"/>
      <c r="FR53" s="205"/>
      <c r="FS53" s="205"/>
      <c r="FT53" s="205"/>
      <c r="FU53" s="205"/>
      <c r="FV53" s="205"/>
      <c r="FW53" s="205"/>
      <c r="FX53" s="205"/>
      <c r="FY53" s="205"/>
      <c r="FZ53" s="205"/>
      <c r="GA53" s="205"/>
      <c r="GB53" s="205"/>
      <c r="GC53" s="205"/>
      <c r="GD53" s="205"/>
      <c r="GE53" s="205"/>
      <c r="GF53" s="205"/>
      <c r="GG53" s="205"/>
      <c r="GH53" s="205"/>
      <c r="GI53" s="205"/>
      <c r="GJ53" s="205"/>
      <c r="GK53" s="205"/>
      <c r="GL53" s="205"/>
      <c r="GM53" s="205"/>
      <c r="GN53" s="205"/>
      <c r="GO53" s="205"/>
      <c r="GP53" s="205"/>
      <c r="GQ53" s="205"/>
      <c r="GR53" s="205"/>
      <c r="GS53" s="205"/>
      <c r="GT53" s="205"/>
      <c r="GU53" s="205"/>
      <c r="GV53" s="205"/>
      <c r="GW53" s="205"/>
      <c r="GX53" s="205"/>
      <c r="GY53" s="205"/>
      <c r="GZ53" s="205"/>
      <c r="HA53" s="205"/>
      <c r="HB53" s="205"/>
      <c r="HC53" s="205"/>
      <c r="HD53" s="205"/>
      <c r="HE53" s="205"/>
      <c r="HF53" s="205"/>
      <c r="HG53" s="205"/>
      <c r="HH53" s="205"/>
      <c r="HI53" s="205"/>
      <c r="HJ53" s="205"/>
      <c r="HK53" s="205"/>
      <c r="HL53" s="205"/>
      <c r="HM53" s="205"/>
      <c r="HN53" s="205"/>
      <c r="HO53" s="205"/>
      <c r="HP53" s="205"/>
      <c r="HQ53" s="205"/>
      <c r="HR53" s="205"/>
      <c r="HS53" s="205"/>
      <c r="HT53" s="205"/>
      <c r="HU53" s="205"/>
      <c r="HV53" s="205"/>
      <c r="HW53" s="205"/>
      <c r="HX53" s="205"/>
      <c r="HY53" s="205"/>
      <c r="HZ53" s="205"/>
      <c r="IA53" s="205"/>
      <c r="IB53" s="205"/>
      <c r="IC53" s="205"/>
      <c r="ID53" s="205"/>
      <c r="IE53" s="205"/>
      <c r="IF53" s="205"/>
      <c r="IG53" s="205"/>
      <c r="IH53" s="205"/>
      <c r="II53" s="205"/>
      <c r="IJ53" s="205"/>
      <c r="IK53" s="205"/>
      <c r="IL53" s="205"/>
      <c r="IM53" s="205"/>
      <c r="IN53" s="205"/>
      <c r="IO53" s="205"/>
      <c r="IP53" s="205"/>
      <c r="IQ53" s="205"/>
      <c r="IR53" s="205"/>
      <c r="IS53" s="205"/>
      <c r="IT53" s="205"/>
      <c r="IU53" s="205"/>
      <c r="IV53" s="205"/>
      <c r="IW53" s="205"/>
      <c r="IX53" s="205"/>
      <c r="IY53" s="205"/>
      <c r="IZ53" s="205"/>
      <c r="JA53" s="205"/>
      <c r="JB53" s="205"/>
      <c r="JC53" s="205"/>
      <c r="JD53" s="205"/>
      <c r="JE53" s="205"/>
      <c r="JF53" s="205"/>
      <c r="JG53" s="205"/>
      <c r="JH53" s="205"/>
      <c r="JI53" s="205"/>
      <c r="JJ53" s="205"/>
      <c r="JK53" s="205"/>
      <c r="JL53" s="205"/>
      <c r="JM53" s="205"/>
      <c r="JN53" s="205"/>
      <c r="JO53" s="205"/>
      <c r="JP53" s="205"/>
      <c r="JQ53" s="205"/>
      <c r="JR53" s="205"/>
      <c r="JS53" s="205"/>
      <c r="JT53" s="205"/>
      <c r="JU53" s="205"/>
      <c r="JV53" s="205"/>
      <c r="JW53" s="205"/>
      <c r="JX53" s="205"/>
      <c r="JY53" s="205"/>
      <c r="JZ53" s="205"/>
      <c r="KA53" s="205"/>
      <c r="KB53" s="205"/>
      <c r="KC53" s="205"/>
      <c r="KD53" s="205"/>
      <c r="KE53" s="205"/>
      <c r="KF53" s="205"/>
      <c r="KG53" s="205"/>
      <c r="KH53" s="205"/>
      <c r="KI53" s="205"/>
      <c r="KJ53" s="205"/>
      <c r="KK53" s="205"/>
      <c r="KL53" s="205"/>
      <c r="KM53" s="205"/>
      <c r="KN53" s="205"/>
      <c r="KO53" s="205"/>
      <c r="KP53" s="205"/>
      <c r="KQ53" s="205"/>
      <c r="KR53" s="205"/>
      <c r="KS53" s="205"/>
      <c r="KT53" s="205"/>
      <c r="KU53" s="205"/>
      <c r="KV53" s="205"/>
      <c r="KW53" s="205"/>
      <c r="KX53" s="205"/>
      <c r="KY53" s="205"/>
      <c r="KZ53" s="205"/>
      <c r="LA53" s="205"/>
      <c r="LB53" s="205"/>
      <c r="LC53" s="205"/>
      <c r="LD53" s="205"/>
      <c r="LE53" s="205"/>
      <c r="LF53" s="205"/>
      <c r="LG53" s="205"/>
      <c r="LH53" s="205"/>
      <c r="LI53" s="205"/>
      <c r="LJ53" s="205"/>
      <c r="LK53" s="205"/>
      <c r="LL53" s="205"/>
      <c r="LM53" s="205"/>
      <c r="LN53" s="205"/>
      <c r="LO53" s="205"/>
      <c r="LP53" s="205"/>
      <c r="LQ53" s="205"/>
    </row>
    <row r="54" spans="2:329" ht="20.100000000000001" customHeight="1" x14ac:dyDescent="0.2">
      <c r="B54" s="205"/>
      <c r="C54" s="205"/>
      <c r="D54" s="205"/>
      <c r="E54" s="205"/>
      <c r="F54" s="205"/>
      <c r="G54" s="205"/>
      <c r="H54" s="205"/>
      <c r="I54" s="205"/>
      <c r="J54" s="205"/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  <c r="AB54" s="205"/>
      <c r="AC54" s="205"/>
      <c r="AD54" s="205"/>
      <c r="AE54" s="205"/>
      <c r="AF54" s="205"/>
      <c r="AG54" s="205"/>
      <c r="AH54" s="205"/>
      <c r="AI54" s="205"/>
      <c r="AJ54" s="205"/>
      <c r="AK54" s="205"/>
      <c r="AL54" s="205"/>
      <c r="AM54" s="205"/>
      <c r="AN54" s="205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5"/>
      <c r="AZ54" s="205"/>
      <c r="BA54" s="205"/>
      <c r="BB54" s="205"/>
      <c r="BC54" s="205"/>
      <c r="BD54" s="205"/>
      <c r="BE54" s="205"/>
      <c r="BF54" s="205"/>
      <c r="BG54" s="205"/>
      <c r="BH54" s="205"/>
      <c r="BI54" s="205"/>
      <c r="BJ54" s="205"/>
      <c r="BK54" s="205"/>
      <c r="BL54" s="205"/>
      <c r="BM54" s="205"/>
      <c r="BN54" s="205"/>
      <c r="BO54" s="205"/>
      <c r="BP54" s="205"/>
      <c r="BQ54" s="205"/>
      <c r="BR54" s="205"/>
      <c r="BS54" s="205"/>
      <c r="BT54" s="205"/>
      <c r="BU54" s="205"/>
      <c r="BV54" s="205"/>
      <c r="BW54" s="205"/>
      <c r="BX54" s="205"/>
      <c r="BY54" s="205"/>
      <c r="BZ54" s="205"/>
      <c r="CA54" s="205"/>
      <c r="CB54" s="205"/>
      <c r="CC54" s="205"/>
      <c r="CD54" s="205"/>
      <c r="CE54" s="205"/>
      <c r="CF54" s="205"/>
      <c r="CG54" s="205"/>
      <c r="CH54" s="205"/>
      <c r="CI54" s="205"/>
      <c r="CJ54" s="205"/>
      <c r="CK54" s="205"/>
      <c r="CL54" s="205"/>
      <c r="CM54" s="205"/>
      <c r="CN54" s="205"/>
      <c r="CO54" s="205"/>
      <c r="CP54" s="205"/>
      <c r="CQ54" s="205"/>
      <c r="CR54" s="205"/>
      <c r="CS54" s="205"/>
      <c r="CT54" s="205"/>
      <c r="CU54" s="205"/>
      <c r="CV54" s="205"/>
      <c r="CW54" s="205"/>
      <c r="CX54" s="205"/>
      <c r="CY54" s="205"/>
      <c r="CZ54" s="205"/>
      <c r="DA54" s="205"/>
      <c r="DB54" s="205"/>
      <c r="DC54" s="205"/>
      <c r="DD54" s="205"/>
      <c r="DE54" s="205"/>
      <c r="DF54" s="205"/>
      <c r="DG54" s="205"/>
      <c r="DH54" s="205"/>
      <c r="DI54" s="205"/>
      <c r="DJ54" s="205"/>
      <c r="DK54" s="205"/>
      <c r="DL54" s="205"/>
      <c r="DM54" s="205"/>
      <c r="DN54" s="205"/>
      <c r="DO54" s="205"/>
      <c r="DP54" s="205"/>
      <c r="DQ54" s="205"/>
      <c r="DR54" s="205"/>
      <c r="DS54" s="205"/>
      <c r="DT54" s="205"/>
      <c r="DU54" s="205"/>
      <c r="DV54" s="205"/>
      <c r="DW54" s="205"/>
      <c r="DX54" s="205"/>
      <c r="DY54" s="205"/>
      <c r="DZ54" s="205"/>
      <c r="EA54" s="205"/>
      <c r="EB54" s="205"/>
      <c r="EC54" s="205"/>
      <c r="ED54" s="205"/>
      <c r="EE54" s="205"/>
      <c r="EF54" s="209"/>
      <c r="EG54" s="205"/>
      <c r="EH54" s="209"/>
      <c r="EI54" s="209"/>
      <c r="EJ54" s="205"/>
      <c r="EK54" s="205"/>
      <c r="EL54" s="205"/>
      <c r="EM54" s="205"/>
      <c r="EN54" s="205"/>
      <c r="EO54" s="205"/>
      <c r="EP54" s="205"/>
      <c r="EQ54" s="205"/>
      <c r="ER54" s="205"/>
      <c r="ES54" s="205"/>
      <c r="ET54" s="205"/>
      <c r="EU54" s="205"/>
      <c r="EV54" s="205"/>
      <c r="EW54" s="205"/>
      <c r="EX54" s="205"/>
      <c r="EY54" s="205"/>
      <c r="EZ54" s="205"/>
      <c r="FA54" s="205"/>
      <c r="FB54" s="205"/>
      <c r="FC54" s="205"/>
      <c r="FD54" s="205"/>
      <c r="FE54" s="205"/>
      <c r="FF54" s="205"/>
      <c r="FG54" s="205"/>
      <c r="FH54" s="205"/>
      <c r="FI54" s="205"/>
      <c r="FJ54" s="205"/>
      <c r="FK54" s="205"/>
      <c r="FL54" s="205"/>
      <c r="FM54" s="205"/>
      <c r="FN54" s="205"/>
      <c r="FO54" s="205"/>
      <c r="FP54" s="205"/>
      <c r="FQ54" s="205"/>
      <c r="FR54" s="205"/>
      <c r="FS54" s="205"/>
      <c r="FT54" s="205"/>
      <c r="FU54" s="205"/>
      <c r="FV54" s="205"/>
      <c r="FW54" s="205"/>
      <c r="FX54" s="205"/>
      <c r="FY54" s="205"/>
      <c r="FZ54" s="205"/>
      <c r="GA54" s="205"/>
      <c r="GB54" s="205"/>
      <c r="GC54" s="205"/>
      <c r="GD54" s="205"/>
      <c r="GE54" s="205"/>
      <c r="GF54" s="205"/>
      <c r="GG54" s="205"/>
      <c r="GH54" s="205"/>
      <c r="GI54" s="205"/>
      <c r="GJ54" s="205"/>
      <c r="GK54" s="205"/>
      <c r="GL54" s="205"/>
      <c r="GM54" s="205"/>
      <c r="GN54" s="205"/>
      <c r="GO54" s="205"/>
      <c r="GP54" s="205"/>
      <c r="GQ54" s="205"/>
      <c r="GR54" s="205"/>
      <c r="GS54" s="205"/>
      <c r="GT54" s="205"/>
      <c r="GU54" s="205"/>
      <c r="GV54" s="205"/>
      <c r="GW54" s="205"/>
      <c r="GX54" s="205"/>
      <c r="GY54" s="205"/>
      <c r="GZ54" s="205"/>
      <c r="HA54" s="205"/>
      <c r="HB54" s="205"/>
      <c r="HC54" s="205"/>
      <c r="HD54" s="205"/>
      <c r="HE54" s="205"/>
      <c r="HF54" s="205"/>
      <c r="HG54" s="205"/>
      <c r="HH54" s="205"/>
      <c r="HI54" s="205"/>
      <c r="HJ54" s="205"/>
      <c r="HK54" s="205"/>
      <c r="HL54" s="205"/>
      <c r="HM54" s="205"/>
      <c r="HN54" s="205"/>
      <c r="HO54" s="205"/>
      <c r="HP54" s="205"/>
      <c r="HQ54" s="205"/>
      <c r="HR54" s="205"/>
      <c r="HS54" s="205"/>
      <c r="HT54" s="205"/>
      <c r="HU54" s="205"/>
      <c r="HV54" s="205"/>
      <c r="HW54" s="205"/>
      <c r="HX54" s="205"/>
      <c r="HY54" s="205"/>
      <c r="HZ54" s="205"/>
      <c r="IA54" s="205"/>
      <c r="IB54" s="205"/>
      <c r="IC54" s="205"/>
      <c r="ID54" s="205"/>
      <c r="IE54" s="205"/>
      <c r="IF54" s="205"/>
      <c r="IG54" s="205"/>
      <c r="IH54" s="205"/>
      <c r="II54" s="205"/>
      <c r="IJ54" s="205"/>
      <c r="IK54" s="205"/>
      <c r="IL54" s="205"/>
      <c r="IM54" s="205"/>
      <c r="IN54" s="205"/>
      <c r="IO54" s="205"/>
      <c r="IP54" s="205"/>
      <c r="IQ54" s="205"/>
      <c r="IR54" s="205"/>
      <c r="IS54" s="205"/>
      <c r="IT54" s="205"/>
      <c r="IU54" s="205"/>
      <c r="IV54" s="205"/>
      <c r="IW54" s="205"/>
      <c r="IX54" s="205"/>
      <c r="IY54" s="205"/>
      <c r="IZ54" s="205"/>
      <c r="JA54" s="205"/>
      <c r="JB54" s="205"/>
      <c r="JC54" s="205"/>
      <c r="JD54" s="205"/>
      <c r="JE54" s="205"/>
      <c r="JF54" s="205"/>
      <c r="JG54" s="205"/>
      <c r="JH54" s="205"/>
      <c r="JI54" s="205"/>
      <c r="JJ54" s="205"/>
      <c r="JK54" s="205"/>
      <c r="JL54" s="205"/>
      <c r="JM54" s="205"/>
      <c r="JN54" s="205"/>
      <c r="JO54" s="205"/>
      <c r="JP54" s="205"/>
      <c r="JQ54" s="205"/>
      <c r="JR54" s="205"/>
      <c r="JS54" s="205"/>
      <c r="JT54" s="205"/>
      <c r="JU54" s="205"/>
      <c r="JV54" s="205"/>
      <c r="JW54" s="205"/>
      <c r="JX54" s="205"/>
      <c r="JY54" s="205"/>
      <c r="JZ54" s="205"/>
      <c r="KA54" s="205"/>
      <c r="KB54" s="205"/>
      <c r="KC54" s="205"/>
      <c r="KD54" s="205"/>
      <c r="KE54" s="205"/>
      <c r="KF54" s="205"/>
      <c r="KG54" s="205"/>
      <c r="KH54" s="205"/>
      <c r="KI54" s="205"/>
      <c r="KJ54" s="205"/>
      <c r="KK54" s="205"/>
      <c r="KL54" s="205"/>
      <c r="KM54" s="205"/>
      <c r="KN54" s="205"/>
      <c r="KO54" s="205"/>
      <c r="KP54" s="205"/>
      <c r="KQ54" s="205"/>
      <c r="KR54" s="205"/>
      <c r="KS54" s="205"/>
      <c r="KT54" s="205"/>
      <c r="KU54" s="205"/>
      <c r="KV54" s="205"/>
      <c r="KW54" s="205"/>
      <c r="KX54" s="205"/>
      <c r="KY54" s="205"/>
      <c r="KZ54" s="205"/>
      <c r="LA54" s="205"/>
      <c r="LB54" s="205"/>
      <c r="LC54" s="205"/>
      <c r="LD54" s="205"/>
      <c r="LE54" s="205"/>
      <c r="LF54" s="205"/>
      <c r="LG54" s="205"/>
      <c r="LH54" s="205"/>
      <c r="LI54" s="205"/>
      <c r="LJ54" s="205"/>
      <c r="LK54" s="205"/>
      <c r="LL54" s="205"/>
      <c r="LM54" s="205"/>
      <c r="LN54" s="205"/>
      <c r="LO54" s="205"/>
      <c r="LP54" s="205"/>
      <c r="LQ54" s="205"/>
    </row>
    <row r="55" spans="2:329" ht="20.100000000000001" customHeight="1" x14ac:dyDescent="0.2">
      <c r="B55" s="205"/>
      <c r="C55" s="205"/>
      <c r="D55" s="205"/>
      <c r="E55" s="205"/>
      <c r="F55" s="205"/>
      <c r="G55" s="205"/>
      <c r="H55" s="205"/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9"/>
      <c r="Y55" s="205"/>
      <c r="Z55" s="205"/>
      <c r="AA55" s="205"/>
      <c r="AB55" s="209"/>
      <c r="AC55" s="209"/>
      <c r="AD55" s="205"/>
      <c r="AE55" s="205"/>
      <c r="AF55" s="205"/>
      <c r="AG55" s="205"/>
      <c r="AH55" s="205"/>
      <c r="AI55" s="205"/>
      <c r="AJ55" s="205"/>
      <c r="AK55" s="205"/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205"/>
      <c r="BY55" s="205"/>
      <c r="BZ55" s="205"/>
      <c r="CA55" s="205"/>
      <c r="CB55" s="205"/>
      <c r="CC55" s="205"/>
      <c r="CD55" s="205"/>
      <c r="CE55" s="205"/>
      <c r="CF55" s="205"/>
      <c r="CG55" s="205"/>
      <c r="CH55" s="205"/>
      <c r="CI55" s="205"/>
      <c r="CJ55" s="205"/>
      <c r="CK55" s="205"/>
      <c r="CL55" s="205"/>
      <c r="CM55" s="205"/>
      <c r="CN55" s="205"/>
      <c r="CO55" s="205"/>
      <c r="CP55" s="205"/>
      <c r="CQ55" s="205"/>
      <c r="CR55" s="205"/>
      <c r="CS55" s="205"/>
      <c r="CT55" s="205"/>
      <c r="CU55" s="205"/>
      <c r="CV55" s="205"/>
      <c r="CW55" s="205"/>
      <c r="CX55" s="205"/>
      <c r="CY55" s="205"/>
      <c r="CZ55" s="205"/>
      <c r="DA55" s="205"/>
      <c r="DB55" s="205"/>
      <c r="DC55" s="205"/>
      <c r="DD55" s="205"/>
      <c r="DE55" s="205"/>
      <c r="DF55" s="205"/>
      <c r="DG55" s="205"/>
      <c r="DH55" s="205"/>
      <c r="DI55" s="205"/>
      <c r="DJ55" s="205"/>
      <c r="DK55" s="205"/>
      <c r="DL55" s="205"/>
      <c r="DM55" s="205"/>
      <c r="DN55" s="205"/>
      <c r="DO55" s="205"/>
      <c r="DP55" s="205"/>
      <c r="DQ55" s="205"/>
      <c r="DR55" s="205"/>
      <c r="DS55" s="205"/>
      <c r="DT55" s="205"/>
      <c r="DU55" s="205"/>
      <c r="DV55" s="205"/>
      <c r="DW55" s="205"/>
      <c r="DX55" s="205"/>
      <c r="DY55" s="205"/>
      <c r="DZ55" s="205"/>
      <c r="EA55" s="205"/>
      <c r="EB55" s="205"/>
      <c r="EC55" s="205"/>
      <c r="ED55" s="205"/>
      <c r="EE55" s="205"/>
      <c r="EF55" s="205"/>
      <c r="EG55" s="205"/>
      <c r="EH55" s="205"/>
      <c r="EI55" s="205"/>
      <c r="EJ55" s="205"/>
      <c r="EK55" s="205"/>
      <c r="EL55" s="205"/>
      <c r="EM55" s="205"/>
      <c r="EN55" s="205"/>
      <c r="EO55" s="205"/>
      <c r="EP55" s="205"/>
      <c r="EQ55" s="205"/>
      <c r="ER55" s="205"/>
      <c r="ES55" s="205"/>
      <c r="ET55" s="205"/>
      <c r="EU55" s="205"/>
      <c r="EV55" s="205"/>
      <c r="EW55" s="205"/>
      <c r="EX55" s="205"/>
      <c r="EY55" s="205"/>
      <c r="EZ55" s="205"/>
      <c r="FA55" s="205"/>
      <c r="FB55" s="205"/>
      <c r="FC55" s="205"/>
      <c r="FD55" s="205"/>
      <c r="FE55" s="205"/>
      <c r="FF55" s="205"/>
      <c r="FG55" s="205"/>
      <c r="FH55" s="205"/>
      <c r="FI55" s="205"/>
      <c r="FJ55" s="205"/>
      <c r="FK55" s="205"/>
      <c r="FL55" s="205"/>
      <c r="FM55" s="205"/>
      <c r="FN55" s="205"/>
      <c r="FO55" s="205"/>
      <c r="FP55" s="205"/>
      <c r="FQ55" s="205"/>
      <c r="FR55" s="205"/>
      <c r="FS55" s="205"/>
      <c r="FT55" s="205"/>
      <c r="FU55" s="205"/>
      <c r="FV55" s="205"/>
      <c r="FW55" s="205"/>
      <c r="FX55" s="205"/>
      <c r="FY55" s="205"/>
      <c r="FZ55" s="205"/>
      <c r="GA55" s="205"/>
      <c r="GB55" s="205"/>
      <c r="GC55" s="205"/>
      <c r="GD55" s="205"/>
      <c r="GE55" s="205"/>
      <c r="GF55" s="205"/>
      <c r="GG55" s="205"/>
      <c r="GH55" s="205"/>
      <c r="GI55" s="205"/>
      <c r="GJ55" s="205"/>
      <c r="GK55" s="205"/>
      <c r="GL55" s="205"/>
      <c r="GM55" s="205"/>
      <c r="GN55" s="205"/>
      <c r="GO55" s="205"/>
      <c r="GP55" s="205"/>
      <c r="GQ55" s="205"/>
      <c r="GR55" s="205"/>
      <c r="GS55" s="205"/>
      <c r="GT55" s="205"/>
      <c r="GU55" s="205"/>
      <c r="GV55" s="205"/>
      <c r="GW55" s="205"/>
      <c r="GX55" s="205"/>
      <c r="GY55" s="205"/>
      <c r="GZ55" s="205"/>
      <c r="HA55" s="205"/>
      <c r="HB55" s="205"/>
      <c r="HC55" s="205"/>
      <c r="HD55" s="205"/>
      <c r="HE55" s="205"/>
      <c r="HF55" s="205"/>
      <c r="HG55" s="205"/>
      <c r="HH55" s="205"/>
      <c r="HI55" s="205"/>
      <c r="HJ55" s="205"/>
      <c r="HK55" s="205"/>
      <c r="HL55" s="205"/>
      <c r="HM55" s="205"/>
      <c r="HN55" s="205"/>
      <c r="HO55" s="205"/>
      <c r="HP55" s="205"/>
      <c r="HQ55" s="205"/>
      <c r="HR55" s="205"/>
      <c r="HS55" s="205"/>
      <c r="HT55" s="205"/>
      <c r="HU55" s="205"/>
      <c r="HV55" s="205"/>
      <c r="HW55" s="205"/>
      <c r="HX55" s="205"/>
      <c r="HY55" s="205"/>
      <c r="HZ55" s="205"/>
      <c r="IA55" s="205"/>
      <c r="IB55" s="205"/>
      <c r="IC55" s="205"/>
      <c r="ID55" s="205"/>
      <c r="IE55" s="205"/>
      <c r="IF55" s="205"/>
      <c r="IG55" s="205"/>
      <c r="IH55" s="205"/>
      <c r="II55" s="205"/>
      <c r="IJ55" s="205"/>
      <c r="IK55" s="205"/>
      <c r="IL55" s="205"/>
      <c r="IM55" s="205"/>
      <c r="IN55" s="205"/>
      <c r="IO55" s="205"/>
      <c r="IP55" s="205"/>
      <c r="IQ55" s="205"/>
      <c r="IR55" s="205"/>
      <c r="IS55" s="205"/>
      <c r="IT55" s="205"/>
      <c r="IU55" s="205"/>
      <c r="IV55" s="205"/>
      <c r="IW55" s="205"/>
      <c r="IX55" s="205"/>
      <c r="IY55" s="205"/>
      <c r="IZ55" s="205"/>
      <c r="JA55" s="205"/>
      <c r="JB55" s="205"/>
      <c r="JC55" s="205"/>
      <c r="JD55" s="205"/>
      <c r="JE55" s="205"/>
      <c r="JF55" s="205"/>
      <c r="JG55" s="205"/>
      <c r="JH55" s="205"/>
      <c r="JI55" s="205"/>
      <c r="JJ55" s="205"/>
      <c r="JK55" s="205"/>
      <c r="JL55" s="205"/>
      <c r="JM55" s="205"/>
      <c r="JN55" s="205"/>
      <c r="JO55" s="205"/>
      <c r="JP55" s="205"/>
      <c r="JQ55" s="205"/>
      <c r="JR55" s="205"/>
      <c r="JS55" s="205"/>
      <c r="JT55" s="205"/>
      <c r="JU55" s="205"/>
      <c r="JV55" s="205"/>
      <c r="JW55" s="205"/>
      <c r="JX55" s="205"/>
      <c r="JY55" s="205"/>
      <c r="JZ55" s="205"/>
      <c r="KA55" s="205"/>
      <c r="KB55" s="205"/>
      <c r="KC55" s="205"/>
      <c r="KD55" s="205"/>
      <c r="KE55" s="205"/>
      <c r="KF55" s="205"/>
      <c r="KG55" s="205"/>
      <c r="KH55" s="205"/>
      <c r="KI55" s="205"/>
      <c r="KJ55" s="205"/>
      <c r="KK55" s="205"/>
      <c r="KL55" s="205"/>
      <c r="KM55" s="205"/>
      <c r="KN55" s="205"/>
      <c r="KO55" s="205"/>
      <c r="KP55" s="205"/>
      <c r="KQ55" s="205"/>
      <c r="KR55" s="205"/>
      <c r="KS55" s="205"/>
      <c r="KT55" s="205"/>
      <c r="KU55" s="205"/>
      <c r="KV55" s="205"/>
      <c r="KW55" s="205"/>
      <c r="KX55" s="205"/>
      <c r="KY55" s="205"/>
      <c r="KZ55" s="205"/>
      <c r="LA55" s="205"/>
      <c r="LB55" s="205"/>
      <c r="LC55" s="205"/>
      <c r="LD55" s="205"/>
      <c r="LE55" s="205"/>
      <c r="LF55" s="205"/>
      <c r="LG55" s="205"/>
      <c r="LH55" s="205"/>
      <c r="LI55" s="205"/>
      <c r="LJ55" s="205"/>
      <c r="LK55" s="205"/>
      <c r="LL55" s="205"/>
      <c r="LM55" s="205"/>
      <c r="LN55" s="205"/>
      <c r="LO55" s="205"/>
      <c r="LP55" s="205"/>
      <c r="LQ55" s="205"/>
    </row>
    <row r="56" spans="2:329" ht="20.100000000000001" customHeight="1" x14ac:dyDescent="0.2">
      <c r="B56" s="205"/>
      <c r="C56" s="205"/>
      <c r="D56" s="205"/>
      <c r="E56" s="205"/>
      <c r="F56" s="205"/>
      <c r="G56" s="205"/>
      <c r="H56" s="205"/>
      <c r="I56" s="205"/>
      <c r="J56" s="205"/>
      <c r="K56" s="205"/>
      <c r="L56" s="205"/>
      <c r="M56" s="205"/>
      <c r="N56" s="205"/>
      <c r="O56" s="205"/>
      <c r="P56" s="205"/>
      <c r="Q56" s="205"/>
      <c r="R56" s="205"/>
      <c r="S56" s="205"/>
      <c r="T56" s="205"/>
      <c r="U56" s="205"/>
      <c r="V56" s="205"/>
      <c r="W56" s="205"/>
      <c r="X56" s="205"/>
      <c r="Y56" s="205"/>
      <c r="Z56" s="205"/>
      <c r="AA56" s="205"/>
      <c r="AB56" s="205"/>
      <c r="AC56" s="205"/>
      <c r="AD56" s="205"/>
      <c r="AE56" s="205"/>
      <c r="AF56" s="205"/>
      <c r="AG56" s="205"/>
      <c r="AH56" s="205"/>
      <c r="AI56" s="205"/>
      <c r="AJ56" s="205"/>
      <c r="AK56" s="205"/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5"/>
      <c r="BE56" s="205"/>
      <c r="BF56" s="205"/>
      <c r="BG56" s="205"/>
      <c r="BH56" s="205"/>
      <c r="BI56" s="205"/>
      <c r="BJ56" s="205"/>
      <c r="BK56" s="205"/>
      <c r="BL56" s="205"/>
      <c r="BM56" s="205"/>
      <c r="BN56" s="205"/>
      <c r="BO56" s="205"/>
      <c r="BP56" s="205"/>
      <c r="BQ56" s="205"/>
      <c r="BR56" s="205"/>
      <c r="BS56" s="205"/>
      <c r="BT56" s="205"/>
      <c r="BU56" s="205"/>
      <c r="BV56" s="205"/>
      <c r="BW56" s="205"/>
      <c r="BX56" s="205"/>
      <c r="BY56" s="205"/>
      <c r="BZ56" s="205"/>
      <c r="CA56" s="205"/>
      <c r="CB56" s="205"/>
      <c r="CC56" s="205"/>
      <c r="CD56" s="205"/>
      <c r="CE56" s="205"/>
      <c r="CF56" s="205"/>
      <c r="CG56" s="205"/>
      <c r="CH56" s="205"/>
      <c r="CI56" s="205"/>
      <c r="CJ56" s="205"/>
      <c r="CK56" s="205"/>
      <c r="CL56" s="205"/>
      <c r="CM56" s="205"/>
      <c r="CN56" s="205"/>
      <c r="CO56" s="205"/>
      <c r="CP56" s="205"/>
      <c r="CQ56" s="205"/>
      <c r="CR56" s="205"/>
      <c r="CS56" s="205"/>
      <c r="CT56" s="205"/>
      <c r="CU56" s="205"/>
      <c r="CV56" s="205"/>
      <c r="CW56" s="205"/>
      <c r="CX56" s="205"/>
      <c r="CY56" s="205"/>
      <c r="CZ56" s="205"/>
      <c r="DA56" s="205"/>
      <c r="DB56" s="205"/>
      <c r="DC56" s="205"/>
      <c r="DD56" s="205"/>
      <c r="DE56" s="205"/>
      <c r="DF56" s="205"/>
      <c r="DG56" s="205"/>
      <c r="DH56" s="205"/>
      <c r="DI56" s="205"/>
      <c r="DJ56" s="205"/>
      <c r="DK56" s="205"/>
      <c r="DL56" s="205"/>
      <c r="DM56" s="205"/>
      <c r="DN56" s="205"/>
      <c r="DO56" s="205"/>
      <c r="DP56" s="205"/>
      <c r="DQ56" s="205"/>
      <c r="DR56" s="205"/>
      <c r="DS56" s="205"/>
      <c r="DT56" s="205"/>
      <c r="DU56" s="205"/>
      <c r="DV56" s="205"/>
      <c r="DW56" s="205"/>
      <c r="DX56" s="205"/>
      <c r="DY56" s="205"/>
      <c r="DZ56" s="205"/>
      <c r="EA56" s="205"/>
      <c r="EB56" s="205"/>
      <c r="EC56" s="205"/>
      <c r="ED56" s="205"/>
      <c r="EE56" s="205"/>
      <c r="EF56" s="205"/>
      <c r="EG56" s="205"/>
      <c r="EH56" s="205"/>
      <c r="EI56" s="205"/>
      <c r="EJ56" s="209"/>
      <c r="EK56" s="205"/>
      <c r="EL56" s="205"/>
      <c r="EM56" s="209"/>
      <c r="EN56" s="205"/>
      <c r="EO56" s="205"/>
      <c r="EP56" s="205"/>
      <c r="EQ56" s="205"/>
      <c r="ER56" s="205"/>
      <c r="ES56" s="205"/>
      <c r="ET56" s="205"/>
      <c r="EU56" s="205"/>
      <c r="EV56" s="205"/>
      <c r="EW56" s="205"/>
      <c r="EX56" s="205"/>
      <c r="EY56" s="209"/>
      <c r="EZ56" s="205"/>
      <c r="FA56" s="205"/>
      <c r="FB56" s="205"/>
      <c r="FC56" s="205"/>
      <c r="FD56" s="205"/>
      <c r="FE56" s="205"/>
      <c r="FF56" s="205"/>
      <c r="FG56" s="205"/>
      <c r="FH56" s="205"/>
      <c r="FI56" s="205"/>
      <c r="FJ56" s="205"/>
      <c r="FK56" s="205"/>
      <c r="FL56" s="205"/>
      <c r="FM56" s="205"/>
      <c r="FN56" s="205"/>
      <c r="FO56" s="205"/>
      <c r="FP56" s="205"/>
      <c r="FQ56" s="205"/>
      <c r="FR56" s="205"/>
      <c r="FS56" s="205"/>
      <c r="FT56" s="205"/>
      <c r="FU56" s="205"/>
      <c r="FV56" s="205"/>
      <c r="FW56" s="205"/>
      <c r="FX56" s="205"/>
      <c r="FY56" s="205"/>
      <c r="FZ56" s="205"/>
      <c r="GA56" s="205"/>
      <c r="GB56" s="205"/>
      <c r="GC56" s="205"/>
      <c r="GD56" s="205"/>
      <c r="GE56" s="205"/>
      <c r="GF56" s="205"/>
      <c r="GG56" s="205"/>
      <c r="GH56" s="205"/>
      <c r="GI56" s="205"/>
      <c r="GJ56" s="205"/>
      <c r="GK56" s="205"/>
      <c r="GL56" s="205"/>
      <c r="GM56" s="205"/>
      <c r="GN56" s="205"/>
      <c r="GO56" s="205"/>
      <c r="GP56" s="205"/>
      <c r="GQ56" s="205"/>
      <c r="GR56" s="205"/>
      <c r="GS56" s="205"/>
      <c r="GT56" s="205"/>
      <c r="GU56" s="205"/>
      <c r="GV56" s="205"/>
      <c r="GW56" s="205"/>
      <c r="GX56" s="205"/>
      <c r="GY56" s="205"/>
      <c r="GZ56" s="205"/>
      <c r="HA56" s="205"/>
      <c r="HB56" s="205"/>
      <c r="HC56" s="205"/>
      <c r="HD56" s="205"/>
      <c r="HE56" s="205"/>
      <c r="HF56" s="205"/>
      <c r="HG56" s="205"/>
      <c r="HH56" s="205"/>
      <c r="HI56" s="205"/>
      <c r="HJ56" s="205"/>
      <c r="HK56" s="205"/>
      <c r="HL56" s="205"/>
      <c r="HM56" s="205"/>
      <c r="HN56" s="205"/>
      <c r="HO56" s="205"/>
      <c r="HP56" s="205"/>
      <c r="HQ56" s="205"/>
      <c r="HR56" s="205"/>
      <c r="HS56" s="205"/>
      <c r="HT56" s="205"/>
      <c r="HU56" s="205"/>
      <c r="HV56" s="205"/>
      <c r="HW56" s="205"/>
      <c r="HX56" s="205"/>
      <c r="HY56" s="205"/>
      <c r="HZ56" s="205"/>
      <c r="IA56" s="205"/>
      <c r="IB56" s="205"/>
      <c r="IC56" s="205"/>
      <c r="ID56" s="205"/>
      <c r="IE56" s="205"/>
      <c r="IF56" s="205"/>
      <c r="IG56" s="205"/>
      <c r="IH56" s="205"/>
      <c r="II56" s="205"/>
      <c r="IJ56" s="205"/>
      <c r="IK56" s="205"/>
      <c r="IL56" s="205"/>
      <c r="IM56" s="205"/>
      <c r="IN56" s="205"/>
      <c r="IO56" s="205"/>
      <c r="IP56" s="205"/>
      <c r="IQ56" s="205"/>
      <c r="IR56" s="205"/>
      <c r="IS56" s="205"/>
      <c r="IT56" s="205"/>
      <c r="IU56" s="205"/>
      <c r="IV56" s="205"/>
      <c r="IW56" s="205"/>
      <c r="IX56" s="205"/>
      <c r="IY56" s="205"/>
      <c r="IZ56" s="205"/>
      <c r="JA56" s="205"/>
      <c r="JB56" s="205"/>
      <c r="JC56" s="205"/>
      <c r="JD56" s="205"/>
      <c r="JE56" s="205"/>
      <c r="JF56" s="205"/>
      <c r="JG56" s="205"/>
      <c r="JH56" s="205"/>
      <c r="JI56" s="205"/>
      <c r="JJ56" s="205"/>
      <c r="JK56" s="205"/>
      <c r="JL56" s="205"/>
      <c r="JM56" s="205"/>
      <c r="JN56" s="205"/>
      <c r="JO56" s="205"/>
      <c r="JP56" s="205"/>
      <c r="JQ56" s="205"/>
      <c r="JR56" s="205"/>
      <c r="JS56" s="205"/>
      <c r="JT56" s="205"/>
      <c r="JU56" s="205"/>
      <c r="JV56" s="205"/>
      <c r="JW56" s="205"/>
      <c r="JX56" s="205"/>
      <c r="JY56" s="205"/>
      <c r="JZ56" s="205"/>
      <c r="KA56" s="205"/>
      <c r="KB56" s="205"/>
      <c r="KC56" s="205"/>
      <c r="KD56" s="205"/>
      <c r="KE56" s="205"/>
      <c r="KF56" s="205"/>
      <c r="KG56" s="205"/>
      <c r="KH56" s="205"/>
      <c r="KI56" s="205"/>
      <c r="KJ56" s="205"/>
      <c r="KK56" s="205"/>
      <c r="KL56" s="205"/>
      <c r="KM56" s="205"/>
      <c r="KN56" s="205"/>
      <c r="KO56" s="205"/>
      <c r="KP56" s="205"/>
      <c r="KQ56" s="205"/>
      <c r="KR56" s="205"/>
      <c r="KS56" s="205"/>
      <c r="KT56" s="205"/>
      <c r="KU56" s="205"/>
      <c r="KV56" s="205"/>
      <c r="KW56" s="205"/>
      <c r="KX56" s="205"/>
      <c r="KY56" s="205"/>
      <c r="KZ56" s="205"/>
      <c r="LA56" s="205"/>
      <c r="LB56" s="205"/>
      <c r="LC56" s="205"/>
      <c r="LD56" s="205"/>
      <c r="LE56" s="205"/>
      <c r="LF56" s="205"/>
      <c r="LG56" s="205"/>
      <c r="LH56" s="205"/>
      <c r="LI56" s="205"/>
      <c r="LJ56" s="205"/>
      <c r="LK56" s="205"/>
      <c r="LL56" s="205"/>
      <c r="LM56" s="205"/>
      <c r="LN56" s="205"/>
      <c r="LO56" s="205"/>
      <c r="LP56" s="205"/>
      <c r="LQ56" s="205"/>
    </row>
    <row r="57" spans="2:329" ht="20.100000000000001" customHeight="1" x14ac:dyDescent="0.2">
      <c r="B57" s="205"/>
      <c r="C57" s="205"/>
      <c r="D57" s="205"/>
      <c r="E57" s="205"/>
      <c r="F57" s="205"/>
      <c r="G57" s="205"/>
      <c r="H57" s="205"/>
      <c r="I57" s="205"/>
      <c r="J57" s="205"/>
      <c r="K57" s="205"/>
      <c r="L57" s="205"/>
      <c r="M57" s="205"/>
      <c r="N57" s="205"/>
      <c r="O57" s="205"/>
      <c r="P57" s="205"/>
      <c r="Q57" s="205"/>
      <c r="R57" s="205"/>
      <c r="S57" s="205"/>
      <c r="T57" s="205"/>
      <c r="U57" s="205"/>
      <c r="V57" s="205"/>
      <c r="W57" s="205"/>
      <c r="X57" s="205"/>
      <c r="Y57" s="209"/>
      <c r="Z57" s="205"/>
      <c r="AA57" s="205"/>
      <c r="AB57" s="209"/>
      <c r="AC57" s="209"/>
      <c r="AD57" s="205"/>
      <c r="AE57" s="205"/>
      <c r="AF57" s="205"/>
      <c r="AG57" s="209"/>
      <c r="AH57" s="205"/>
      <c r="AI57" s="205"/>
      <c r="AJ57" s="205"/>
      <c r="AK57" s="205"/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  <c r="BY57" s="205"/>
      <c r="BZ57" s="205"/>
      <c r="CA57" s="205"/>
      <c r="CB57" s="205"/>
      <c r="CC57" s="205"/>
      <c r="CD57" s="205"/>
      <c r="CE57" s="205"/>
      <c r="CF57" s="205"/>
      <c r="CG57" s="205"/>
      <c r="CH57" s="205"/>
      <c r="CI57" s="205"/>
      <c r="CJ57" s="205"/>
      <c r="CK57" s="205"/>
      <c r="CL57" s="205"/>
      <c r="CM57" s="205"/>
      <c r="CN57" s="205"/>
      <c r="CO57" s="205"/>
      <c r="CP57" s="205"/>
      <c r="CQ57" s="205"/>
      <c r="CR57" s="205"/>
      <c r="CS57" s="205"/>
      <c r="CT57" s="205"/>
      <c r="CU57" s="205"/>
      <c r="CV57" s="205"/>
      <c r="CW57" s="205"/>
      <c r="CX57" s="205"/>
      <c r="CY57" s="205"/>
      <c r="CZ57" s="205"/>
      <c r="DA57" s="205"/>
      <c r="DB57" s="205"/>
      <c r="DC57" s="205"/>
      <c r="DD57" s="205"/>
      <c r="DE57" s="205"/>
      <c r="DF57" s="205"/>
      <c r="DG57" s="205"/>
      <c r="DH57" s="205"/>
      <c r="DI57" s="205"/>
      <c r="DJ57" s="205"/>
      <c r="DK57" s="205"/>
      <c r="DL57" s="205"/>
      <c r="DM57" s="205"/>
      <c r="DN57" s="205"/>
      <c r="DO57" s="205"/>
      <c r="DP57" s="205"/>
      <c r="DQ57" s="205"/>
      <c r="DR57" s="205"/>
      <c r="DS57" s="205"/>
      <c r="DT57" s="205"/>
      <c r="DU57" s="205"/>
      <c r="DV57" s="205"/>
      <c r="DW57" s="205"/>
      <c r="DX57" s="205"/>
      <c r="DY57" s="205"/>
      <c r="DZ57" s="205"/>
      <c r="EA57" s="205"/>
      <c r="EB57" s="205"/>
      <c r="EC57" s="205"/>
      <c r="ED57" s="205"/>
      <c r="EE57" s="205"/>
      <c r="EF57" s="209"/>
      <c r="EG57" s="209"/>
      <c r="EH57" s="209"/>
      <c r="EI57" s="209"/>
      <c r="EJ57" s="209"/>
      <c r="EK57" s="205"/>
      <c r="EL57" s="205"/>
      <c r="EM57" s="205"/>
      <c r="EN57" s="205"/>
      <c r="EO57" s="205"/>
      <c r="EP57" s="205"/>
      <c r="EQ57" s="205"/>
      <c r="ER57" s="205"/>
      <c r="ES57" s="205"/>
      <c r="ET57" s="205"/>
      <c r="EU57" s="205"/>
      <c r="EV57" s="205"/>
      <c r="EW57" s="205"/>
      <c r="EX57" s="205"/>
      <c r="EY57" s="205"/>
      <c r="EZ57" s="205"/>
      <c r="FA57" s="205"/>
      <c r="FB57" s="205"/>
      <c r="FC57" s="205"/>
      <c r="FD57" s="205"/>
      <c r="FE57" s="205"/>
      <c r="FF57" s="205"/>
      <c r="FG57" s="205"/>
      <c r="FH57" s="205"/>
      <c r="FI57" s="205"/>
      <c r="FJ57" s="205"/>
      <c r="FK57" s="205"/>
      <c r="FL57" s="205"/>
      <c r="FM57" s="205"/>
      <c r="FN57" s="205"/>
      <c r="FO57" s="205"/>
      <c r="FP57" s="205"/>
      <c r="FQ57" s="205"/>
      <c r="FR57" s="205"/>
      <c r="FS57" s="205"/>
      <c r="FT57" s="205"/>
      <c r="FU57" s="205"/>
      <c r="FV57" s="205"/>
      <c r="FW57" s="205"/>
      <c r="FX57" s="205"/>
      <c r="FY57" s="205"/>
      <c r="FZ57" s="205"/>
      <c r="GA57" s="205"/>
      <c r="GB57" s="205"/>
      <c r="GC57" s="205"/>
      <c r="GD57" s="205"/>
      <c r="GE57" s="205"/>
      <c r="GF57" s="205"/>
      <c r="GG57" s="205"/>
      <c r="GH57" s="205"/>
      <c r="GI57" s="205"/>
      <c r="GJ57" s="205"/>
      <c r="GK57" s="205"/>
      <c r="GL57" s="205"/>
      <c r="GM57" s="205"/>
      <c r="GN57" s="205"/>
      <c r="GO57" s="205"/>
      <c r="GP57" s="205"/>
      <c r="GQ57" s="205"/>
      <c r="GR57" s="205"/>
      <c r="GS57" s="205"/>
      <c r="GT57" s="205"/>
      <c r="GU57" s="205"/>
      <c r="GV57" s="205"/>
      <c r="GW57" s="205"/>
      <c r="GX57" s="205"/>
      <c r="GY57" s="205"/>
      <c r="GZ57" s="205"/>
      <c r="HA57" s="205"/>
      <c r="HB57" s="205"/>
      <c r="HC57" s="205"/>
      <c r="HD57" s="205"/>
      <c r="HE57" s="205"/>
      <c r="HF57" s="205"/>
      <c r="HG57" s="205"/>
      <c r="HH57" s="205"/>
      <c r="HI57" s="205"/>
      <c r="HJ57" s="205"/>
      <c r="HK57" s="205"/>
      <c r="HL57" s="205"/>
      <c r="HM57" s="205"/>
      <c r="HN57" s="205"/>
      <c r="HO57" s="205"/>
      <c r="HP57" s="205"/>
      <c r="HQ57" s="205"/>
      <c r="HR57" s="205"/>
      <c r="HS57" s="205"/>
      <c r="HT57" s="205"/>
      <c r="HU57" s="205"/>
      <c r="HV57" s="205"/>
      <c r="HW57" s="205"/>
      <c r="HX57" s="205"/>
      <c r="HY57" s="205"/>
      <c r="HZ57" s="205"/>
      <c r="IA57" s="205"/>
      <c r="IB57" s="205"/>
      <c r="IC57" s="205"/>
      <c r="ID57" s="205"/>
      <c r="IE57" s="205"/>
      <c r="IF57" s="205"/>
      <c r="IG57" s="205"/>
      <c r="IH57" s="205"/>
      <c r="II57" s="205"/>
      <c r="IJ57" s="205"/>
      <c r="IK57" s="205"/>
      <c r="IL57" s="205"/>
      <c r="IM57" s="205"/>
      <c r="IN57" s="205"/>
      <c r="IO57" s="205"/>
      <c r="IP57" s="205"/>
      <c r="IQ57" s="205"/>
      <c r="IR57" s="205"/>
      <c r="IS57" s="205"/>
      <c r="IT57" s="205"/>
      <c r="IU57" s="205"/>
      <c r="IV57" s="205"/>
      <c r="IW57" s="205"/>
      <c r="IX57" s="205"/>
      <c r="IY57" s="205"/>
      <c r="IZ57" s="205"/>
      <c r="JA57" s="205"/>
      <c r="JB57" s="205"/>
      <c r="JC57" s="205"/>
      <c r="JD57" s="205"/>
      <c r="JE57" s="205"/>
      <c r="JF57" s="205"/>
      <c r="JG57" s="205"/>
      <c r="JH57" s="205"/>
      <c r="JI57" s="205"/>
      <c r="JJ57" s="205"/>
      <c r="JK57" s="205"/>
      <c r="JL57" s="205"/>
      <c r="JM57" s="205"/>
      <c r="JN57" s="205"/>
      <c r="JO57" s="205"/>
      <c r="JP57" s="205"/>
      <c r="JQ57" s="205"/>
      <c r="JR57" s="205"/>
      <c r="JS57" s="205"/>
      <c r="JT57" s="205"/>
      <c r="JU57" s="205"/>
      <c r="JV57" s="205"/>
      <c r="JW57" s="205"/>
      <c r="JX57" s="205"/>
      <c r="JY57" s="205"/>
      <c r="JZ57" s="205"/>
      <c r="KA57" s="205"/>
      <c r="KB57" s="205"/>
      <c r="KC57" s="205"/>
      <c r="KD57" s="205"/>
      <c r="KE57" s="205"/>
      <c r="KF57" s="205"/>
      <c r="KG57" s="205"/>
      <c r="KH57" s="205"/>
      <c r="KI57" s="205"/>
      <c r="KJ57" s="205"/>
      <c r="KK57" s="205"/>
      <c r="KL57" s="205"/>
      <c r="KM57" s="205"/>
      <c r="KN57" s="205"/>
      <c r="KO57" s="205"/>
      <c r="KP57" s="205"/>
      <c r="KQ57" s="205"/>
      <c r="KR57" s="205"/>
      <c r="KS57" s="205"/>
      <c r="KT57" s="205"/>
      <c r="KU57" s="205"/>
      <c r="KV57" s="205"/>
      <c r="KW57" s="205"/>
      <c r="KX57" s="205"/>
      <c r="KY57" s="205"/>
      <c r="KZ57" s="205"/>
      <c r="LA57" s="205"/>
      <c r="LB57" s="205"/>
      <c r="LC57" s="205"/>
      <c r="LD57" s="205"/>
      <c r="LE57" s="205"/>
      <c r="LF57" s="205"/>
      <c r="LG57" s="205"/>
      <c r="LH57" s="205"/>
      <c r="LI57" s="205"/>
      <c r="LJ57" s="205"/>
      <c r="LK57" s="205"/>
      <c r="LL57" s="205"/>
      <c r="LM57" s="205"/>
      <c r="LN57" s="205"/>
      <c r="LO57" s="205"/>
      <c r="LP57" s="205"/>
      <c r="LQ57" s="205"/>
    </row>
    <row r="58" spans="2:329" ht="20.100000000000001" customHeight="1" x14ac:dyDescent="0.2">
      <c r="B58" s="205"/>
      <c r="C58" s="205"/>
      <c r="D58" s="205"/>
      <c r="E58" s="205"/>
      <c r="F58" s="205"/>
      <c r="G58" s="205"/>
      <c r="H58" s="205"/>
      <c r="I58" s="205"/>
      <c r="J58" s="205"/>
      <c r="K58" s="205"/>
      <c r="L58" s="205"/>
      <c r="M58" s="205"/>
      <c r="N58" s="205"/>
      <c r="O58" s="205"/>
      <c r="P58" s="205"/>
      <c r="Q58" s="205"/>
      <c r="R58" s="205"/>
      <c r="S58" s="205"/>
      <c r="T58" s="205"/>
      <c r="U58" s="205"/>
      <c r="V58" s="205"/>
      <c r="W58" s="205"/>
      <c r="X58" s="205"/>
      <c r="Y58" s="209"/>
      <c r="Z58" s="205"/>
      <c r="AA58" s="205"/>
      <c r="AB58" s="209"/>
      <c r="AC58" s="209"/>
      <c r="AD58" s="205"/>
      <c r="AE58" s="205"/>
      <c r="AF58" s="205"/>
      <c r="AG58" s="209"/>
      <c r="AH58" s="205"/>
      <c r="AI58" s="205"/>
      <c r="AJ58" s="205"/>
      <c r="AK58" s="205"/>
      <c r="AL58" s="205"/>
      <c r="AM58" s="205"/>
      <c r="AN58" s="205"/>
      <c r="AO58" s="205"/>
      <c r="AP58" s="205"/>
      <c r="AQ58" s="205"/>
      <c r="AR58" s="205"/>
      <c r="AS58" s="205"/>
      <c r="AT58" s="205"/>
      <c r="AU58" s="205"/>
      <c r="AV58" s="205"/>
      <c r="AW58" s="205"/>
      <c r="AX58" s="205"/>
      <c r="AY58" s="205"/>
      <c r="AZ58" s="205"/>
      <c r="BA58" s="205"/>
      <c r="BB58" s="205"/>
      <c r="BC58" s="205"/>
      <c r="BD58" s="205"/>
      <c r="BE58" s="205"/>
      <c r="BF58" s="205"/>
      <c r="BG58" s="205"/>
      <c r="BH58" s="205"/>
      <c r="BI58" s="205"/>
      <c r="BJ58" s="205"/>
      <c r="BK58" s="205"/>
      <c r="BL58" s="205"/>
      <c r="BM58" s="205"/>
      <c r="BN58" s="205"/>
      <c r="BO58" s="205"/>
      <c r="BP58" s="205"/>
      <c r="BQ58" s="205"/>
      <c r="BR58" s="205"/>
      <c r="BS58" s="205"/>
      <c r="BT58" s="205"/>
      <c r="BU58" s="205"/>
      <c r="BV58" s="205"/>
      <c r="BW58" s="205"/>
      <c r="BX58" s="205"/>
      <c r="BY58" s="205"/>
      <c r="BZ58" s="205"/>
      <c r="CA58" s="205"/>
      <c r="CB58" s="205"/>
      <c r="CC58" s="205"/>
      <c r="CD58" s="205"/>
      <c r="CE58" s="205"/>
      <c r="CF58" s="205"/>
      <c r="CG58" s="205"/>
      <c r="CH58" s="205"/>
      <c r="CI58" s="205"/>
      <c r="CJ58" s="205"/>
      <c r="CK58" s="205"/>
      <c r="CL58" s="205"/>
      <c r="CM58" s="205"/>
      <c r="CN58" s="205"/>
      <c r="CO58" s="205"/>
      <c r="CP58" s="205"/>
      <c r="CQ58" s="205"/>
      <c r="CR58" s="205"/>
      <c r="CS58" s="205"/>
      <c r="CT58" s="205"/>
      <c r="CU58" s="205"/>
      <c r="CV58" s="205"/>
      <c r="CW58" s="205"/>
      <c r="CX58" s="205"/>
      <c r="CY58" s="205"/>
      <c r="CZ58" s="205"/>
      <c r="DA58" s="205"/>
      <c r="DB58" s="205"/>
      <c r="DC58" s="205"/>
      <c r="DD58" s="205"/>
      <c r="DE58" s="205"/>
      <c r="DF58" s="205"/>
      <c r="DG58" s="205"/>
      <c r="DH58" s="205"/>
      <c r="DI58" s="205"/>
      <c r="DJ58" s="205"/>
      <c r="DK58" s="205"/>
      <c r="DL58" s="205"/>
      <c r="DM58" s="205"/>
      <c r="DN58" s="205"/>
      <c r="DO58" s="205"/>
      <c r="DP58" s="205"/>
      <c r="DQ58" s="205"/>
      <c r="DR58" s="205"/>
      <c r="DS58" s="205"/>
      <c r="DT58" s="205"/>
      <c r="DU58" s="205"/>
      <c r="DV58" s="205"/>
      <c r="DW58" s="205"/>
      <c r="DX58" s="205"/>
      <c r="DY58" s="205"/>
      <c r="DZ58" s="205"/>
      <c r="EA58" s="205"/>
      <c r="EB58" s="205"/>
      <c r="EC58" s="205"/>
      <c r="ED58" s="205"/>
      <c r="EE58" s="205"/>
      <c r="EF58" s="209"/>
      <c r="EG58" s="209"/>
      <c r="EH58" s="209"/>
      <c r="EI58" s="209"/>
      <c r="EJ58" s="209"/>
      <c r="EK58" s="205"/>
      <c r="EL58" s="205"/>
      <c r="EM58" s="205"/>
      <c r="EN58" s="205"/>
      <c r="EO58" s="205"/>
      <c r="EP58" s="205"/>
      <c r="EQ58" s="205"/>
      <c r="ER58" s="205"/>
      <c r="ES58" s="205"/>
      <c r="ET58" s="205"/>
      <c r="EU58" s="205"/>
      <c r="EV58" s="205"/>
      <c r="EW58" s="205"/>
      <c r="EX58" s="205"/>
      <c r="EY58" s="205"/>
      <c r="EZ58" s="205"/>
      <c r="FA58" s="205"/>
      <c r="FB58" s="205"/>
      <c r="FC58" s="205"/>
      <c r="FD58" s="205"/>
      <c r="FE58" s="205"/>
      <c r="FF58" s="205"/>
      <c r="FG58" s="205"/>
      <c r="FH58" s="205"/>
      <c r="FI58" s="205"/>
      <c r="FJ58" s="205"/>
      <c r="FK58" s="205"/>
      <c r="FL58" s="205"/>
      <c r="FM58" s="205"/>
      <c r="FN58" s="205"/>
      <c r="FO58" s="205"/>
      <c r="FP58" s="205"/>
      <c r="FQ58" s="205"/>
      <c r="FR58" s="205"/>
      <c r="FS58" s="205"/>
      <c r="FT58" s="205"/>
      <c r="FU58" s="205"/>
      <c r="FV58" s="205"/>
      <c r="FW58" s="205"/>
      <c r="FX58" s="205"/>
      <c r="FY58" s="205"/>
      <c r="FZ58" s="205"/>
      <c r="GA58" s="205"/>
      <c r="GB58" s="205"/>
      <c r="GC58" s="205"/>
      <c r="GD58" s="205"/>
      <c r="GE58" s="205"/>
      <c r="GF58" s="205"/>
      <c r="GG58" s="205"/>
      <c r="GH58" s="205"/>
      <c r="GI58" s="205"/>
      <c r="GJ58" s="205"/>
      <c r="GK58" s="205"/>
      <c r="GL58" s="205"/>
      <c r="GM58" s="205"/>
      <c r="GN58" s="205"/>
      <c r="GO58" s="205"/>
      <c r="GP58" s="205"/>
      <c r="GQ58" s="205"/>
      <c r="GR58" s="205"/>
      <c r="GS58" s="205"/>
      <c r="GT58" s="205"/>
      <c r="GU58" s="205"/>
      <c r="GV58" s="205"/>
      <c r="GW58" s="205"/>
      <c r="GX58" s="205"/>
      <c r="GY58" s="205"/>
      <c r="GZ58" s="205"/>
      <c r="HA58" s="205"/>
      <c r="HB58" s="205"/>
      <c r="HC58" s="205"/>
      <c r="HD58" s="205"/>
      <c r="HE58" s="205"/>
      <c r="HF58" s="205"/>
      <c r="HG58" s="205"/>
      <c r="HH58" s="205"/>
      <c r="HI58" s="205"/>
      <c r="HJ58" s="205"/>
      <c r="HK58" s="205"/>
      <c r="HL58" s="205"/>
      <c r="HM58" s="205"/>
      <c r="HN58" s="205"/>
      <c r="HO58" s="205"/>
      <c r="HP58" s="205"/>
      <c r="HQ58" s="205"/>
      <c r="HR58" s="205"/>
      <c r="HS58" s="205"/>
      <c r="HT58" s="205"/>
      <c r="HU58" s="205"/>
      <c r="HV58" s="205"/>
      <c r="HW58" s="205"/>
      <c r="HX58" s="205"/>
      <c r="HY58" s="205"/>
      <c r="HZ58" s="205"/>
      <c r="IA58" s="205"/>
      <c r="IB58" s="205"/>
      <c r="IC58" s="205"/>
      <c r="ID58" s="205"/>
      <c r="IE58" s="205"/>
      <c r="IF58" s="205"/>
      <c r="IG58" s="205"/>
      <c r="IH58" s="205"/>
      <c r="II58" s="205"/>
      <c r="IJ58" s="205"/>
      <c r="IK58" s="205"/>
      <c r="IL58" s="205"/>
      <c r="IM58" s="205"/>
      <c r="IN58" s="205"/>
      <c r="IO58" s="205"/>
      <c r="IP58" s="205"/>
      <c r="IQ58" s="205"/>
      <c r="IR58" s="205"/>
      <c r="IS58" s="205"/>
      <c r="IT58" s="205"/>
      <c r="IU58" s="205"/>
      <c r="IV58" s="205"/>
      <c r="IW58" s="205"/>
      <c r="IX58" s="205"/>
      <c r="IY58" s="205"/>
      <c r="IZ58" s="205"/>
      <c r="JA58" s="205"/>
      <c r="JB58" s="205"/>
      <c r="JC58" s="205"/>
      <c r="JD58" s="205"/>
      <c r="JE58" s="205"/>
      <c r="JF58" s="205"/>
      <c r="JG58" s="205"/>
      <c r="JH58" s="205"/>
      <c r="JI58" s="205"/>
      <c r="JJ58" s="205"/>
      <c r="JK58" s="205"/>
      <c r="JL58" s="205"/>
      <c r="JM58" s="205"/>
      <c r="JN58" s="205"/>
      <c r="JO58" s="205"/>
      <c r="JP58" s="205"/>
      <c r="JQ58" s="205"/>
      <c r="JR58" s="205"/>
      <c r="JS58" s="205"/>
      <c r="JT58" s="205"/>
      <c r="JU58" s="205"/>
      <c r="JV58" s="205"/>
      <c r="JW58" s="205"/>
      <c r="JX58" s="205"/>
      <c r="JY58" s="205"/>
      <c r="JZ58" s="205"/>
      <c r="KA58" s="205"/>
      <c r="KB58" s="205"/>
      <c r="KC58" s="205"/>
      <c r="KD58" s="205"/>
      <c r="KE58" s="205"/>
      <c r="KF58" s="205"/>
      <c r="KG58" s="205"/>
      <c r="KH58" s="205"/>
      <c r="KI58" s="205"/>
      <c r="KJ58" s="205"/>
      <c r="KK58" s="205"/>
      <c r="KL58" s="205"/>
      <c r="KM58" s="205"/>
      <c r="KN58" s="205"/>
      <c r="KO58" s="205"/>
      <c r="KP58" s="205"/>
      <c r="KQ58" s="205"/>
      <c r="KR58" s="205"/>
      <c r="KS58" s="205"/>
      <c r="KT58" s="205"/>
      <c r="KU58" s="205"/>
      <c r="KV58" s="205"/>
      <c r="KW58" s="205"/>
      <c r="KX58" s="205"/>
      <c r="KY58" s="205"/>
      <c r="KZ58" s="205"/>
      <c r="LA58" s="205"/>
      <c r="LB58" s="205"/>
      <c r="LC58" s="205"/>
      <c r="LD58" s="205"/>
      <c r="LE58" s="205"/>
      <c r="LF58" s="205"/>
      <c r="LG58" s="205"/>
      <c r="LH58" s="205"/>
      <c r="LI58" s="205"/>
      <c r="LJ58" s="205"/>
      <c r="LK58" s="205"/>
      <c r="LL58" s="205"/>
      <c r="LM58" s="205"/>
      <c r="LN58" s="205"/>
      <c r="LO58" s="205"/>
      <c r="LP58" s="205"/>
      <c r="LQ58" s="205"/>
    </row>
    <row r="59" spans="2:329" ht="20.100000000000001" customHeight="1" x14ac:dyDescent="0.2">
      <c r="B59" s="205"/>
      <c r="C59" s="205"/>
      <c r="D59" s="205"/>
      <c r="E59" s="205"/>
      <c r="F59" s="205"/>
      <c r="G59" s="205"/>
      <c r="H59" s="205"/>
      <c r="I59" s="205"/>
      <c r="J59" s="205"/>
      <c r="K59" s="205"/>
      <c r="L59" s="205"/>
      <c r="M59" s="205"/>
      <c r="N59" s="205"/>
      <c r="O59" s="205"/>
      <c r="P59" s="205"/>
      <c r="Q59" s="205"/>
      <c r="R59" s="205"/>
      <c r="S59" s="205"/>
      <c r="T59" s="205"/>
      <c r="U59" s="205"/>
      <c r="V59" s="205"/>
      <c r="W59" s="205"/>
      <c r="X59" s="205"/>
      <c r="Y59" s="205"/>
      <c r="Z59" s="205"/>
      <c r="AA59" s="205"/>
      <c r="AB59" s="205"/>
      <c r="AC59" s="205"/>
      <c r="AD59" s="205"/>
      <c r="AE59" s="205"/>
      <c r="AF59" s="205"/>
      <c r="AG59" s="205"/>
      <c r="AH59" s="205"/>
      <c r="AI59" s="205"/>
      <c r="AJ59" s="205"/>
      <c r="AK59" s="205"/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  <c r="BY59" s="205"/>
      <c r="BZ59" s="205"/>
      <c r="CA59" s="205"/>
      <c r="CB59" s="205"/>
      <c r="CC59" s="205"/>
      <c r="CD59" s="205"/>
      <c r="CE59" s="205"/>
      <c r="CF59" s="205"/>
      <c r="CG59" s="205"/>
      <c r="CH59" s="205"/>
      <c r="CI59" s="205"/>
      <c r="CJ59" s="205"/>
      <c r="CK59" s="205"/>
      <c r="CL59" s="205"/>
      <c r="CM59" s="205"/>
      <c r="CN59" s="205"/>
      <c r="CO59" s="205"/>
      <c r="CP59" s="205"/>
      <c r="CQ59" s="205"/>
      <c r="CR59" s="205"/>
      <c r="CS59" s="205"/>
      <c r="CT59" s="205"/>
      <c r="CU59" s="205"/>
      <c r="CV59" s="205"/>
      <c r="CW59" s="205"/>
      <c r="CX59" s="205"/>
      <c r="CY59" s="205"/>
      <c r="CZ59" s="205"/>
      <c r="DA59" s="205"/>
      <c r="DB59" s="205"/>
      <c r="DC59" s="205"/>
      <c r="DD59" s="205"/>
      <c r="DE59" s="205"/>
      <c r="DF59" s="205"/>
      <c r="DG59" s="205"/>
      <c r="DH59" s="205"/>
      <c r="DI59" s="205"/>
      <c r="DJ59" s="205"/>
      <c r="DK59" s="205"/>
      <c r="DL59" s="205"/>
      <c r="DM59" s="205"/>
      <c r="DN59" s="205"/>
      <c r="DO59" s="205"/>
      <c r="DP59" s="205"/>
      <c r="DQ59" s="205"/>
      <c r="DR59" s="205"/>
      <c r="DS59" s="205"/>
      <c r="DT59" s="205"/>
      <c r="DU59" s="205"/>
      <c r="DV59" s="205"/>
      <c r="DW59" s="205"/>
      <c r="DX59" s="205"/>
      <c r="DY59" s="205"/>
      <c r="DZ59" s="205"/>
      <c r="EA59" s="205"/>
      <c r="EB59" s="205"/>
      <c r="EC59" s="205"/>
      <c r="ED59" s="205"/>
      <c r="EE59" s="209"/>
      <c r="EF59" s="209"/>
      <c r="EG59" s="205"/>
      <c r="EH59" s="209"/>
      <c r="EI59" s="209"/>
      <c r="EJ59" s="209"/>
      <c r="EK59" s="209"/>
      <c r="EL59" s="205"/>
      <c r="EM59" s="209"/>
      <c r="EN59" s="205"/>
      <c r="EO59" s="205"/>
      <c r="EP59" s="205"/>
      <c r="EQ59" s="205"/>
      <c r="ER59" s="205"/>
      <c r="ES59" s="205"/>
      <c r="ET59" s="205"/>
      <c r="EU59" s="205"/>
      <c r="EV59" s="205"/>
      <c r="EW59" s="205"/>
      <c r="EX59" s="205"/>
      <c r="EY59" s="205"/>
      <c r="EZ59" s="205"/>
      <c r="FA59" s="205"/>
      <c r="FB59" s="205"/>
      <c r="FC59" s="205"/>
      <c r="FD59" s="205"/>
      <c r="FE59" s="205"/>
      <c r="FF59" s="205"/>
      <c r="FG59" s="205"/>
      <c r="FH59" s="205"/>
      <c r="FI59" s="205"/>
      <c r="FJ59" s="205"/>
      <c r="FK59" s="205"/>
      <c r="FL59" s="205"/>
      <c r="FM59" s="205"/>
      <c r="FN59" s="205"/>
      <c r="FO59" s="205"/>
      <c r="FP59" s="205"/>
      <c r="FQ59" s="205"/>
      <c r="FR59" s="205"/>
      <c r="FS59" s="205"/>
      <c r="FT59" s="205"/>
      <c r="FU59" s="205"/>
      <c r="FV59" s="205"/>
      <c r="FW59" s="205"/>
      <c r="FX59" s="205"/>
      <c r="FY59" s="205"/>
      <c r="FZ59" s="205"/>
      <c r="GA59" s="205"/>
      <c r="GB59" s="205"/>
      <c r="GC59" s="205"/>
      <c r="GD59" s="205"/>
      <c r="GE59" s="205"/>
      <c r="GF59" s="205"/>
      <c r="GG59" s="205"/>
      <c r="GH59" s="205"/>
      <c r="GI59" s="205"/>
      <c r="GJ59" s="205"/>
      <c r="GK59" s="205"/>
      <c r="GL59" s="205"/>
      <c r="GM59" s="205"/>
      <c r="GN59" s="205"/>
      <c r="GO59" s="205"/>
      <c r="GP59" s="205"/>
      <c r="GQ59" s="205"/>
      <c r="GR59" s="205"/>
      <c r="GS59" s="205"/>
      <c r="GT59" s="205"/>
      <c r="GU59" s="205"/>
      <c r="GV59" s="205"/>
      <c r="GW59" s="205"/>
      <c r="GX59" s="205"/>
      <c r="GY59" s="205"/>
      <c r="GZ59" s="205"/>
      <c r="HA59" s="205"/>
      <c r="HB59" s="205"/>
      <c r="HC59" s="205"/>
      <c r="HD59" s="205"/>
      <c r="HE59" s="205"/>
      <c r="HF59" s="205"/>
      <c r="HG59" s="205"/>
      <c r="HH59" s="205"/>
      <c r="HI59" s="205"/>
      <c r="HJ59" s="205"/>
      <c r="HK59" s="205"/>
      <c r="HL59" s="205"/>
      <c r="HM59" s="205"/>
      <c r="HN59" s="205"/>
      <c r="HO59" s="205"/>
      <c r="HP59" s="205"/>
      <c r="HQ59" s="205"/>
      <c r="HR59" s="205"/>
      <c r="HS59" s="205"/>
      <c r="HT59" s="205"/>
      <c r="HU59" s="205"/>
      <c r="HV59" s="205"/>
      <c r="HW59" s="205"/>
      <c r="HX59" s="205"/>
      <c r="HY59" s="205"/>
      <c r="HZ59" s="205"/>
      <c r="IA59" s="205"/>
      <c r="IB59" s="205"/>
      <c r="IC59" s="205"/>
      <c r="ID59" s="205"/>
      <c r="IE59" s="205"/>
      <c r="IF59" s="205"/>
      <c r="IG59" s="205"/>
      <c r="IH59" s="205"/>
      <c r="II59" s="205"/>
      <c r="IJ59" s="205"/>
      <c r="IK59" s="205"/>
      <c r="IL59" s="205"/>
      <c r="IM59" s="205"/>
      <c r="IN59" s="205"/>
      <c r="IO59" s="205"/>
      <c r="IP59" s="205"/>
      <c r="IQ59" s="205"/>
      <c r="IR59" s="205"/>
      <c r="IS59" s="205"/>
      <c r="IT59" s="205"/>
      <c r="IU59" s="205"/>
      <c r="IV59" s="205"/>
      <c r="IW59" s="205"/>
      <c r="IX59" s="205"/>
      <c r="IY59" s="205"/>
      <c r="IZ59" s="205"/>
      <c r="JA59" s="205"/>
      <c r="JB59" s="205"/>
      <c r="JC59" s="205"/>
      <c r="JD59" s="205"/>
      <c r="JE59" s="205"/>
      <c r="JF59" s="205"/>
      <c r="JG59" s="205"/>
      <c r="JH59" s="205"/>
      <c r="JI59" s="205"/>
      <c r="JJ59" s="205"/>
      <c r="JK59" s="205"/>
      <c r="JL59" s="205"/>
      <c r="JM59" s="205"/>
      <c r="JN59" s="205"/>
      <c r="JO59" s="205"/>
      <c r="JP59" s="205"/>
      <c r="JQ59" s="205"/>
      <c r="JR59" s="205"/>
      <c r="JS59" s="205"/>
      <c r="JT59" s="205"/>
      <c r="JU59" s="205"/>
      <c r="JV59" s="205"/>
      <c r="JW59" s="205"/>
      <c r="JX59" s="205"/>
      <c r="JY59" s="205"/>
      <c r="JZ59" s="205"/>
      <c r="KA59" s="205"/>
      <c r="KB59" s="205"/>
      <c r="KC59" s="205"/>
      <c r="KD59" s="205"/>
      <c r="KE59" s="205"/>
      <c r="KF59" s="205"/>
      <c r="KG59" s="205"/>
      <c r="KH59" s="205"/>
      <c r="KI59" s="205"/>
      <c r="KJ59" s="205"/>
      <c r="KK59" s="205"/>
      <c r="KL59" s="205"/>
      <c r="KM59" s="205"/>
      <c r="KN59" s="205"/>
      <c r="KO59" s="205"/>
      <c r="KP59" s="205"/>
      <c r="KQ59" s="205"/>
      <c r="KR59" s="205"/>
      <c r="KS59" s="205"/>
      <c r="KT59" s="205"/>
      <c r="KU59" s="205"/>
      <c r="KV59" s="205"/>
      <c r="KW59" s="205"/>
      <c r="KX59" s="205"/>
      <c r="KY59" s="205"/>
      <c r="KZ59" s="205"/>
      <c r="LA59" s="205"/>
      <c r="LB59" s="205"/>
      <c r="LC59" s="205"/>
      <c r="LD59" s="205"/>
      <c r="LE59" s="205"/>
      <c r="LF59" s="205"/>
      <c r="LG59" s="205"/>
      <c r="LH59" s="205"/>
      <c r="LI59" s="205"/>
      <c r="LJ59" s="205"/>
      <c r="LK59" s="205"/>
      <c r="LL59" s="205"/>
      <c r="LM59" s="205"/>
      <c r="LN59" s="205"/>
      <c r="LO59" s="205"/>
      <c r="LP59" s="205"/>
      <c r="LQ59" s="205"/>
    </row>
    <row r="60" spans="2:329" ht="20.100000000000001" customHeight="1" x14ac:dyDescent="0.2">
      <c r="B60" s="205"/>
      <c r="C60" s="205"/>
      <c r="D60" s="205"/>
      <c r="E60" s="205"/>
      <c r="F60" s="205"/>
      <c r="G60" s="205"/>
      <c r="H60" s="205"/>
      <c r="I60" s="205"/>
      <c r="J60" s="205"/>
      <c r="K60" s="205"/>
      <c r="L60" s="205"/>
      <c r="M60" s="205"/>
      <c r="N60" s="205"/>
      <c r="O60" s="205"/>
      <c r="P60" s="205"/>
      <c r="Q60" s="205"/>
      <c r="R60" s="205"/>
      <c r="S60" s="205"/>
      <c r="T60" s="205"/>
      <c r="U60" s="205"/>
      <c r="V60" s="205"/>
      <c r="W60" s="205"/>
      <c r="X60" s="205"/>
      <c r="Y60" s="205"/>
      <c r="Z60" s="205"/>
      <c r="AA60" s="205"/>
      <c r="AB60" s="205"/>
      <c r="AC60" s="205"/>
      <c r="AD60" s="205"/>
      <c r="AE60" s="205"/>
      <c r="AF60" s="205"/>
      <c r="AG60" s="205"/>
      <c r="AH60" s="205"/>
      <c r="AI60" s="205"/>
      <c r="AJ60" s="205"/>
      <c r="AK60" s="205"/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5"/>
      <c r="AX60" s="205"/>
      <c r="AY60" s="205"/>
      <c r="AZ60" s="205"/>
      <c r="BA60" s="205"/>
      <c r="BB60" s="205"/>
      <c r="BC60" s="205"/>
      <c r="BD60" s="205"/>
      <c r="BE60" s="205"/>
      <c r="BF60" s="205"/>
      <c r="BG60" s="205"/>
      <c r="BH60" s="205"/>
      <c r="BI60" s="205"/>
      <c r="BJ60" s="205"/>
      <c r="BK60" s="205"/>
      <c r="BL60" s="205"/>
      <c r="BM60" s="205"/>
      <c r="BN60" s="205"/>
      <c r="BO60" s="205"/>
      <c r="BP60" s="205"/>
      <c r="BQ60" s="205"/>
      <c r="BR60" s="205"/>
      <c r="BS60" s="205"/>
      <c r="BT60" s="205"/>
      <c r="BU60" s="205"/>
      <c r="BV60" s="205"/>
      <c r="BW60" s="205"/>
      <c r="BX60" s="205"/>
      <c r="BY60" s="205"/>
      <c r="BZ60" s="205"/>
      <c r="CA60" s="205"/>
      <c r="CB60" s="205"/>
      <c r="CC60" s="205"/>
      <c r="CD60" s="205"/>
      <c r="CE60" s="205"/>
      <c r="CF60" s="205"/>
      <c r="CG60" s="205"/>
      <c r="CH60" s="205"/>
      <c r="CI60" s="205"/>
      <c r="CJ60" s="205"/>
      <c r="CK60" s="205"/>
      <c r="CL60" s="205"/>
      <c r="CM60" s="205"/>
      <c r="CN60" s="205"/>
      <c r="CO60" s="205"/>
      <c r="CP60" s="205"/>
      <c r="CQ60" s="205"/>
      <c r="CR60" s="205"/>
      <c r="CS60" s="205"/>
      <c r="CT60" s="205"/>
      <c r="CU60" s="205"/>
      <c r="CV60" s="205"/>
      <c r="CW60" s="205"/>
      <c r="CX60" s="205"/>
      <c r="CY60" s="205"/>
      <c r="CZ60" s="205"/>
      <c r="DA60" s="205"/>
      <c r="DB60" s="205"/>
      <c r="DC60" s="205"/>
      <c r="DD60" s="205"/>
      <c r="DE60" s="205"/>
      <c r="DF60" s="205"/>
      <c r="DG60" s="205"/>
      <c r="DH60" s="205"/>
      <c r="DI60" s="205"/>
      <c r="DJ60" s="205"/>
      <c r="DK60" s="205"/>
      <c r="DL60" s="205"/>
      <c r="DM60" s="205"/>
      <c r="DN60" s="205"/>
      <c r="DO60" s="205"/>
      <c r="DP60" s="205"/>
      <c r="DQ60" s="205"/>
      <c r="DR60" s="205"/>
      <c r="DS60" s="205"/>
      <c r="DT60" s="205"/>
      <c r="DU60" s="205"/>
      <c r="DV60" s="205"/>
      <c r="DW60" s="205"/>
      <c r="DX60" s="205"/>
      <c r="DY60" s="205"/>
      <c r="DZ60" s="205"/>
      <c r="EA60" s="205"/>
      <c r="EB60" s="205"/>
      <c r="EC60" s="205"/>
      <c r="ED60" s="205"/>
      <c r="EE60" s="209"/>
      <c r="EF60" s="209"/>
      <c r="EG60" s="205"/>
      <c r="EH60" s="209"/>
      <c r="EI60" s="209"/>
      <c r="EJ60" s="209"/>
      <c r="EK60" s="209"/>
      <c r="EL60" s="205"/>
      <c r="EM60" s="209"/>
      <c r="EN60" s="205"/>
      <c r="EO60" s="205"/>
      <c r="EP60" s="205"/>
      <c r="EQ60" s="205"/>
      <c r="ER60" s="205"/>
      <c r="ES60" s="205"/>
      <c r="ET60" s="205"/>
      <c r="EU60" s="205"/>
      <c r="EV60" s="205"/>
      <c r="EW60" s="205"/>
      <c r="EX60" s="205"/>
      <c r="EY60" s="205"/>
      <c r="EZ60" s="205"/>
      <c r="FA60" s="205"/>
      <c r="FB60" s="205"/>
      <c r="FC60" s="205"/>
      <c r="FD60" s="205"/>
      <c r="FE60" s="205"/>
      <c r="FF60" s="205"/>
      <c r="FG60" s="205"/>
      <c r="FH60" s="205"/>
      <c r="FI60" s="205"/>
      <c r="FJ60" s="205"/>
      <c r="FK60" s="205"/>
      <c r="FL60" s="205"/>
      <c r="FM60" s="205"/>
      <c r="FN60" s="205"/>
      <c r="FO60" s="205"/>
      <c r="FP60" s="205"/>
      <c r="FQ60" s="205"/>
      <c r="FR60" s="205"/>
      <c r="FS60" s="205"/>
      <c r="FT60" s="205"/>
      <c r="FU60" s="205"/>
      <c r="FV60" s="205"/>
      <c r="FW60" s="205"/>
      <c r="FX60" s="205"/>
      <c r="FY60" s="205"/>
      <c r="FZ60" s="205"/>
      <c r="GA60" s="205"/>
      <c r="GB60" s="205"/>
      <c r="GC60" s="205"/>
      <c r="GD60" s="205"/>
      <c r="GE60" s="205"/>
      <c r="GF60" s="205"/>
      <c r="GG60" s="205"/>
      <c r="GH60" s="205"/>
      <c r="GI60" s="205"/>
      <c r="GJ60" s="205"/>
      <c r="GK60" s="205"/>
      <c r="GL60" s="205"/>
      <c r="GM60" s="205"/>
      <c r="GN60" s="205"/>
      <c r="GO60" s="205"/>
      <c r="GP60" s="205"/>
      <c r="GQ60" s="205"/>
      <c r="GR60" s="205"/>
      <c r="GS60" s="205"/>
      <c r="GT60" s="205"/>
      <c r="GU60" s="205"/>
      <c r="GV60" s="205"/>
      <c r="GW60" s="205"/>
      <c r="GX60" s="205"/>
      <c r="GY60" s="205"/>
      <c r="GZ60" s="205"/>
      <c r="HA60" s="205"/>
      <c r="HB60" s="205"/>
      <c r="HC60" s="205"/>
      <c r="HD60" s="205"/>
      <c r="HE60" s="205"/>
      <c r="HF60" s="205"/>
      <c r="HG60" s="205"/>
      <c r="HH60" s="205"/>
      <c r="HI60" s="205"/>
      <c r="HJ60" s="205"/>
      <c r="HK60" s="205"/>
      <c r="HL60" s="205"/>
      <c r="HM60" s="205"/>
      <c r="HN60" s="205"/>
      <c r="HO60" s="205"/>
      <c r="HP60" s="205"/>
      <c r="HQ60" s="205"/>
      <c r="HR60" s="205"/>
      <c r="HS60" s="205"/>
      <c r="HT60" s="205"/>
      <c r="HU60" s="205"/>
      <c r="HV60" s="205"/>
      <c r="HW60" s="205"/>
      <c r="HX60" s="205"/>
      <c r="HY60" s="205"/>
      <c r="HZ60" s="205"/>
      <c r="IA60" s="205"/>
      <c r="IB60" s="205"/>
      <c r="IC60" s="205"/>
      <c r="ID60" s="205"/>
      <c r="IE60" s="205"/>
      <c r="IF60" s="205"/>
      <c r="IG60" s="205"/>
      <c r="IH60" s="205"/>
      <c r="II60" s="205"/>
      <c r="IJ60" s="205"/>
      <c r="IK60" s="205"/>
      <c r="IL60" s="205"/>
      <c r="IM60" s="205"/>
      <c r="IN60" s="205"/>
      <c r="IO60" s="205"/>
      <c r="IP60" s="205"/>
      <c r="IQ60" s="205"/>
      <c r="IR60" s="205"/>
      <c r="IS60" s="205"/>
      <c r="IT60" s="205"/>
      <c r="IU60" s="205"/>
      <c r="IV60" s="205"/>
      <c r="IW60" s="205"/>
      <c r="IX60" s="205"/>
      <c r="IY60" s="205"/>
      <c r="IZ60" s="205"/>
      <c r="JA60" s="205"/>
      <c r="JB60" s="205"/>
      <c r="JC60" s="205"/>
      <c r="JD60" s="205"/>
      <c r="JE60" s="205"/>
      <c r="JF60" s="205"/>
      <c r="JG60" s="205"/>
      <c r="JH60" s="205"/>
      <c r="JI60" s="205"/>
      <c r="JJ60" s="205"/>
      <c r="JK60" s="205"/>
      <c r="JL60" s="205"/>
      <c r="JM60" s="205"/>
      <c r="JN60" s="205"/>
      <c r="JO60" s="205"/>
      <c r="JP60" s="205"/>
      <c r="JQ60" s="205"/>
      <c r="JR60" s="205"/>
      <c r="JS60" s="205"/>
      <c r="JT60" s="205"/>
      <c r="JU60" s="205"/>
      <c r="JV60" s="205"/>
      <c r="JW60" s="205"/>
      <c r="JX60" s="205"/>
      <c r="JY60" s="205"/>
      <c r="JZ60" s="205"/>
      <c r="KA60" s="205"/>
      <c r="KB60" s="205"/>
      <c r="KC60" s="205"/>
      <c r="KD60" s="205"/>
      <c r="KE60" s="205"/>
      <c r="KF60" s="205"/>
      <c r="KG60" s="205"/>
      <c r="KH60" s="205"/>
      <c r="KI60" s="205"/>
      <c r="KJ60" s="205"/>
      <c r="KK60" s="205"/>
      <c r="KL60" s="205"/>
      <c r="KM60" s="205"/>
      <c r="KN60" s="205"/>
      <c r="KO60" s="205"/>
      <c r="KP60" s="205"/>
      <c r="KQ60" s="205"/>
      <c r="KR60" s="205"/>
      <c r="KS60" s="205"/>
      <c r="KT60" s="205"/>
      <c r="KU60" s="205"/>
      <c r="KV60" s="205"/>
      <c r="KW60" s="205"/>
      <c r="KX60" s="205"/>
      <c r="KY60" s="205"/>
      <c r="KZ60" s="205"/>
      <c r="LA60" s="205"/>
      <c r="LB60" s="205"/>
      <c r="LC60" s="205"/>
      <c r="LD60" s="205"/>
      <c r="LE60" s="205"/>
      <c r="LF60" s="205"/>
      <c r="LG60" s="205"/>
      <c r="LH60" s="205"/>
      <c r="LI60" s="205"/>
      <c r="LJ60" s="205"/>
      <c r="LK60" s="205"/>
      <c r="LL60" s="205"/>
      <c r="LM60" s="205"/>
      <c r="LN60" s="205"/>
      <c r="LO60" s="205"/>
      <c r="LP60" s="205"/>
      <c r="LQ60" s="205"/>
    </row>
    <row r="61" spans="2:329" ht="20.100000000000001" customHeight="1" x14ac:dyDescent="0.2">
      <c r="B61" s="205"/>
      <c r="C61" s="205"/>
      <c r="D61" s="205"/>
      <c r="E61" s="205"/>
      <c r="F61" s="205"/>
      <c r="G61" s="205"/>
      <c r="H61" s="205"/>
      <c r="I61" s="205"/>
      <c r="J61" s="205"/>
      <c r="K61" s="205"/>
      <c r="L61" s="205"/>
      <c r="M61" s="205"/>
      <c r="N61" s="205"/>
      <c r="O61" s="205"/>
      <c r="P61" s="205"/>
      <c r="Q61" s="205"/>
      <c r="R61" s="205"/>
      <c r="S61" s="205"/>
      <c r="T61" s="205"/>
      <c r="U61" s="205"/>
      <c r="V61" s="205"/>
      <c r="W61" s="205"/>
      <c r="X61" s="205"/>
      <c r="Y61" s="205"/>
      <c r="Z61" s="205"/>
      <c r="AA61" s="205"/>
      <c r="AB61" s="205"/>
      <c r="AC61" s="205"/>
      <c r="AD61" s="205"/>
      <c r="AE61" s="205"/>
      <c r="AF61" s="205"/>
      <c r="AG61" s="205"/>
      <c r="AH61" s="205"/>
      <c r="AI61" s="205"/>
      <c r="AJ61" s="205"/>
      <c r="AK61" s="205"/>
      <c r="AL61" s="205"/>
      <c r="AM61" s="205"/>
      <c r="AN61" s="205"/>
      <c r="AO61" s="205"/>
      <c r="AP61" s="205"/>
      <c r="AQ61" s="205"/>
      <c r="AR61" s="205"/>
      <c r="AS61" s="205"/>
      <c r="AT61" s="205"/>
      <c r="AU61" s="205"/>
      <c r="AV61" s="205"/>
      <c r="AW61" s="205"/>
      <c r="AX61" s="205"/>
      <c r="AY61" s="205"/>
      <c r="AZ61" s="205"/>
      <c r="BA61" s="205"/>
      <c r="BB61" s="205"/>
      <c r="BC61" s="205"/>
      <c r="BD61" s="205"/>
      <c r="BE61" s="205"/>
      <c r="BF61" s="205"/>
      <c r="BG61" s="205"/>
      <c r="BH61" s="205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5"/>
      <c r="BT61" s="205"/>
      <c r="BU61" s="205"/>
      <c r="BV61" s="205"/>
      <c r="BW61" s="205"/>
      <c r="BX61" s="205"/>
      <c r="BY61" s="205"/>
      <c r="BZ61" s="205"/>
      <c r="CA61" s="205"/>
      <c r="CB61" s="205"/>
      <c r="CC61" s="205"/>
      <c r="CD61" s="205"/>
      <c r="CE61" s="205"/>
      <c r="CF61" s="205"/>
      <c r="CG61" s="205"/>
      <c r="CH61" s="205"/>
      <c r="CI61" s="205"/>
      <c r="CJ61" s="205"/>
      <c r="CK61" s="205"/>
      <c r="CL61" s="205"/>
      <c r="CM61" s="205"/>
      <c r="CN61" s="205"/>
      <c r="CO61" s="205"/>
      <c r="CP61" s="205"/>
      <c r="CQ61" s="205"/>
      <c r="CR61" s="205"/>
      <c r="CS61" s="205"/>
      <c r="CT61" s="205"/>
      <c r="CU61" s="205"/>
      <c r="CV61" s="205"/>
      <c r="CW61" s="205"/>
      <c r="CX61" s="205"/>
      <c r="CY61" s="205"/>
      <c r="CZ61" s="205"/>
      <c r="DA61" s="205"/>
      <c r="DB61" s="205"/>
      <c r="DC61" s="205"/>
      <c r="DD61" s="205"/>
      <c r="DE61" s="205"/>
      <c r="DF61" s="205"/>
      <c r="DG61" s="205"/>
      <c r="DH61" s="205"/>
      <c r="DI61" s="205"/>
      <c r="DJ61" s="205"/>
      <c r="DK61" s="205"/>
      <c r="DL61" s="205"/>
      <c r="DM61" s="205"/>
      <c r="DN61" s="205"/>
      <c r="DO61" s="205"/>
      <c r="DP61" s="205"/>
      <c r="DQ61" s="205"/>
      <c r="DR61" s="205"/>
      <c r="DS61" s="205"/>
      <c r="DT61" s="205"/>
      <c r="DU61" s="205"/>
      <c r="DV61" s="205"/>
      <c r="DW61" s="205"/>
      <c r="DX61" s="205"/>
      <c r="DY61" s="205"/>
      <c r="DZ61" s="205"/>
      <c r="EA61" s="205"/>
      <c r="EB61" s="205"/>
      <c r="EC61" s="205"/>
      <c r="ED61" s="205"/>
      <c r="EE61" s="205"/>
      <c r="EF61" s="205"/>
      <c r="EG61" s="205"/>
      <c r="EH61" s="205"/>
      <c r="EI61" s="205"/>
      <c r="EJ61" s="205"/>
      <c r="EK61" s="205"/>
      <c r="EL61" s="205"/>
      <c r="EM61" s="205"/>
      <c r="EN61" s="205"/>
      <c r="EO61" s="205"/>
      <c r="EP61" s="205"/>
      <c r="EQ61" s="205"/>
      <c r="ER61" s="205"/>
      <c r="ES61" s="205"/>
      <c r="ET61" s="205"/>
      <c r="EU61" s="205"/>
      <c r="EV61" s="205"/>
      <c r="EW61" s="205"/>
      <c r="EX61" s="205"/>
      <c r="EY61" s="205"/>
      <c r="EZ61" s="205"/>
      <c r="FA61" s="205"/>
      <c r="FB61" s="205"/>
      <c r="FC61" s="205"/>
      <c r="FD61" s="205"/>
      <c r="FE61" s="205"/>
      <c r="FF61" s="205"/>
      <c r="FG61" s="205"/>
      <c r="FH61" s="205"/>
      <c r="FI61" s="205"/>
      <c r="FJ61" s="205"/>
      <c r="FK61" s="205"/>
      <c r="FL61" s="205"/>
      <c r="FM61" s="205"/>
      <c r="FN61" s="205"/>
      <c r="FO61" s="205"/>
      <c r="FP61" s="205"/>
      <c r="FQ61" s="205"/>
      <c r="FR61" s="205"/>
      <c r="FS61" s="205"/>
      <c r="FT61" s="205"/>
      <c r="FU61" s="205"/>
      <c r="FV61" s="205"/>
      <c r="FW61" s="205"/>
      <c r="FX61" s="205"/>
      <c r="FY61" s="205"/>
      <c r="FZ61" s="205"/>
      <c r="GA61" s="205"/>
      <c r="GB61" s="205"/>
      <c r="GC61" s="205"/>
      <c r="GD61" s="205"/>
      <c r="GE61" s="205"/>
      <c r="GF61" s="205"/>
      <c r="GG61" s="205"/>
      <c r="GH61" s="205"/>
      <c r="GI61" s="205"/>
      <c r="GJ61" s="205"/>
      <c r="GK61" s="205"/>
      <c r="GL61" s="205"/>
      <c r="GM61" s="205"/>
      <c r="GN61" s="205"/>
      <c r="GO61" s="205"/>
      <c r="GP61" s="205"/>
      <c r="GQ61" s="205"/>
      <c r="GR61" s="205"/>
      <c r="GS61" s="205"/>
      <c r="GT61" s="205"/>
      <c r="GU61" s="205"/>
      <c r="GV61" s="205"/>
      <c r="GW61" s="205"/>
      <c r="GX61" s="205"/>
      <c r="GY61" s="205"/>
      <c r="GZ61" s="205"/>
      <c r="HA61" s="205"/>
      <c r="HB61" s="205"/>
      <c r="HC61" s="205"/>
      <c r="HD61" s="205"/>
      <c r="HE61" s="205"/>
      <c r="HF61" s="205"/>
      <c r="HG61" s="205"/>
      <c r="HH61" s="205"/>
      <c r="HI61" s="205"/>
      <c r="HJ61" s="205"/>
      <c r="HK61" s="205"/>
      <c r="HL61" s="205"/>
      <c r="HM61" s="205"/>
      <c r="HN61" s="205"/>
      <c r="HO61" s="205"/>
      <c r="HP61" s="205"/>
      <c r="HQ61" s="205"/>
      <c r="HR61" s="205"/>
      <c r="HS61" s="205"/>
      <c r="HT61" s="205"/>
      <c r="HU61" s="205"/>
      <c r="HV61" s="205"/>
      <c r="HW61" s="205"/>
      <c r="HX61" s="205"/>
      <c r="HY61" s="205"/>
      <c r="HZ61" s="205"/>
      <c r="IA61" s="205"/>
      <c r="IB61" s="205"/>
      <c r="IC61" s="205"/>
      <c r="ID61" s="205"/>
      <c r="IE61" s="205"/>
      <c r="IF61" s="205"/>
      <c r="IG61" s="205"/>
      <c r="IH61" s="205"/>
      <c r="II61" s="205"/>
      <c r="IJ61" s="205"/>
      <c r="IK61" s="205"/>
      <c r="IL61" s="205"/>
      <c r="IM61" s="205"/>
      <c r="IN61" s="205"/>
      <c r="IO61" s="205"/>
      <c r="IP61" s="205"/>
      <c r="IQ61" s="205"/>
      <c r="IR61" s="205"/>
      <c r="IS61" s="205"/>
      <c r="IT61" s="205"/>
      <c r="IU61" s="205"/>
      <c r="IV61" s="205"/>
      <c r="IW61" s="205"/>
      <c r="IX61" s="205"/>
      <c r="IY61" s="205"/>
      <c r="IZ61" s="205"/>
      <c r="JA61" s="205"/>
      <c r="JB61" s="205"/>
      <c r="JC61" s="205"/>
      <c r="JD61" s="205"/>
      <c r="JE61" s="205"/>
      <c r="JF61" s="205"/>
      <c r="JG61" s="205"/>
      <c r="JH61" s="205"/>
      <c r="JI61" s="205"/>
      <c r="JJ61" s="205"/>
      <c r="JK61" s="205"/>
      <c r="JL61" s="205"/>
      <c r="JM61" s="205"/>
      <c r="JN61" s="205"/>
      <c r="JO61" s="205"/>
      <c r="JP61" s="205"/>
      <c r="JQ61" s="205"/>
      <c r="JR61" s="205"/>
      <c r="JS61" s="205"/>
      <c r="JT61" s="205"/>
      <c r="JU61" s="205"/>
      <c r="JV61" s="205"/>
      <c r="JW61" s="205"/>
      <c r="JX61" s="205"/>
      <c r="JY61" s="205"/>
      <c r="JZ61" s="205"/>
      <c r="KA61" s="205"/>
      <c r="KB61" s="205"/>
      <c r="KC61" s="205"/>
      <c r="KD61" s="205"/>
      <c r="KE61" s="205"/>
      <c r="KF61" s="205"/>
      <c r="KG61" s="205"/>
      <c r="KH61" s="205"/>
      <c r="KI61" s="205"/>
      <c r="KJ61" s="205"/>
      <c r="KK61" s="205"/>
      <c r="KL61" s="205"/>
      <c r="KM61" s="205"/>
      <c r="KN61" s="205"/>
      <c r="KO61" s="205"/>
      <c r="KP61" s="205"/>
      <c r="KQ61" s="205"/>
      <c r="KR61" s="205"/>
      <c r="KS61" s="205"/>
      <c r="KT61" s="205"/>
      <c r="KU61" s="205"/>
      <c r="KV61" s="205"/>
      <c r="KW61" s="205"/>
      <c r="KX61" s="205"/>
      <c r="KY61" s="205"/>
      <c r="KZ61" s="205"/>
      <c r="LA61" s="205"/>
      <c r="LB61" s="205"/>
      <c r="LC61" s="205"/>
      <c r="LD61" s="205"/>
      <c r="LE61" s="205"/>
      <c r="LF61" s="205"/>
      <c r="LG61" s="205"/>
      <c r="LH61" s="205"/>
      <c r="LI61" s="205"/>
      <c r="LJ61" s="205"/>
      <c r="LK61" s="205"/>
      <c r="LL61" s="205"/>
      <c r="LM61" s="205"/>
      <c r="LN61" s="205"/>
      <c r="LO61" s="205"/>
      <c r="LP61" s="205"/>
      <c r="LQ61" s="205"/>
    </row>
    <row r="62" spans="2:329" ht="20.100000000000001" customHeight="1" x14ac:dyDescent="0.2">
      <c r="B62" s="205"/>
      <c r="C62" s="205"/>
      <c r="D62" s="205"/>
      <c r="E62" s="205"/>
      <c r="F62" s="205"/>
      <c r="G62" s="205"/>
      <c r="H62" s="205"/>
      <c r="I62" s="205"/>
      <c r="J62" s="205"/>
      <c r="K62" s="205"/>
      <c r="L62" s="205"/>
      <c r="M62" s="205"/>
      <c r="N62" s="205"/>
      <c r="O62" s="205"/>
      <c r="P62" s="205"/>
      <c r="Q62" s="205"/>
      <c r="R62" s="205"/>
      <c r="S62" s="205"/>
      <c r="T62" s="205"/>
      <c r="U62" s="205"/>
      <c r="V62" s="205"/>
      <c r="W62" s="205"/>
      <c r="X62" s="205"/>
      <c r="Y62" s="205"/>
      <c r="Z62" s="205"/>
      <c r="AA62" s="205"/>
      <c r="AB62" s="205"/>
      <c r="AC62" s="205"/>
      <c r="AD62" s="205"/>
      <c r="AE62" s="205"/>
      <c r="AF62" s="205"/>
      <c r="AG62" s="205"/>
      <c r="AH62" s="205"/>
      <c r="AI62" s="205"/>
      <c r="AJ62" s="205"/>
      <c r="AK62" s="205"/>
      <c r="AL62" s="205"/>
      <c r="AM62" s="205"/>
      <c r="AN62" s="205"/>
      <c r="AO62" s="205"/>
      <c r="AP62" s="205"/>
      <c r="AQ62" s="205"/>
      <c r="AR62" s="205"/>
      <c r="AS62" s="205"/>
      <c r="AT62" s="205"/>
      <c r="AU62" s="205"/>
      <c r="AV62" s="205"/>
      <c r="AW62" s="205"/>
      <c r="AX62" s="205"/>
      <c r="AY62" s="205"/>
      <c r="AZ62" s="205"/>
      <c r="BA62" s="205"/>
      <c r="BB62" s="205"/>
      <c r="BC62" s="205"/>
      <c r="BD62" s="205"/>
      <c r="BE62" s="205"/>
      <c r="BF62" s="205"/>
      <c r="BG62" s="205"/>
      <c r="BH62" s="205"/>
      <c r="BI62" s="205"/>
      <c r="BJ62" s="205"/>
      <c r="BK62" s="205"/>
      <c r="BL62" s="205"/>
      <c r="BM62" s="205"/>
      <c r="BN62" s="205"/>
      <c r="BO62" s="205"/>
      <c r="BP62" s="205"/>
      <c r="BQ62" s="205"/>
      <c r="BR62" s="205"/>
      <c r="BS62" s="205"/>
      <c r="BT62" s="205"/>
      <c r="BU62" s="205"/>
      <c r="BV62" s="205"/>
      <c r="BW62" s="205"/>
      <c r="BX62" s="205"/>
      <c r="BY62" s="205"/>
      <c r="BZ62" s="205"/>
      <c r="CA62" s="205"/>
      <c r="CB62" s="205"/>
      <c r="CC62" s="205"/>
      <c r="CD62" s="205"/>
      <c r="CE62" s="205"/>
      <c r="CF62" s="205"/>
      <c r="CG62" s="205"/>
      <c r="CH62" s="205"/>
      <c r="CI62" s="205"/>
      <c r="CJ62" s="205"/>
      <c r="CK62" s="205"/>
      <c r="CL62" s="205"/>
      <c r="CM62" s="205"/>
      <c r="CN62" s="205"/>
      <c r="CO62" s="205"/>
      <c r="CP62" s="205"/>
      <c r="CQ62" s="205"/>
      <c r="CR62" s="205"/>
      <c r="CS62" s="205"/>
      <c r="CT62" s="205"/>
      <c r="CU62" s="205"/>
      <c r="CV62" s="205"/>
      <c r="CW62" s="205"/>
      <c r="CX62" s="205"/>
      <c r="CY62" s="205"/>
      <c r="CZ62" s="205"/>
      <c r="DA62" s="205"/>
      <c r="DB62" s="205"/>
      <c r="DC62" s="205"/>
      <c r="DD62" s="205"/>
      <c r="DE62" s="205"/>
      <c r="DF62" s="205"/>
      <c r="DG62" s="205"/>
      <c r="DH62" s="205"/>
      <c r="DI62" s="205"/>
      <c r="DJ62" s="205"/>
      <c r="DK62" s="205"/>
      <c r="DL62" s="205"/>
      <c r="DM62" s="205"/>
      <c r="DN62" s="205"/>
      <c r="DO62" s="205"/>
      <c r="DP62" s="205"/>
      <c r="DQ62" s="205"/>
      <c r="DR62" s="205"/>
      <c r="DS62" s="205"/>
      <c r="DT62" s="205"/>
      <c r="DU62" s="205"/>
      <c r="DV62" s="205"/>
      <c r="DW62" s="205"/>
      <c r="DX62" s="205"/>
      <c r="DY62" s="205"/>
      <c r="DZ62" s="205"/>
      <c r="EA62" s="205"/>
      <c r="EB62" s="205"/>
      <c r="EC62" s="205"/>
      <c r="ED62" s="205"/>
      <c r="EE62" s="205"/>
      <c r="EF62" s="205"/>
      <c r="EG62" s="205"/>
      <c r="EH62" s="205"/>
      <c r="EI62" s="205"/>
      <c r="EJ62" s="205"/>
      <c r="EK62" s="205"/>
      <c r="EL62" s="205"/>
      <c r="EM62" s="205"/>
      <c r="EN62" s="205"/>
      <c r="EO62" s="205"/>
      <c r="EP62" s="205"/>
      <c r="EQ62" s="205"/>
      <c r="ER62" s="205"/>
      <c r="ES62" s="205"/>
      <c r="ET62" s="205"/>
      <c r="EU62" s="205"/>
      <c r="EV62" s="205"/>
      <c r="EW62" s="205"/>
      <c r="EX62" s="205"/>
      <c r="EY62" s="205"/>
      <c r="EZ62" s="205"/>
      <c r="FA62" s="205"/>
      <c r="FB62" s="205"/>
      <c r="FC62" s="205"/>
      <c r="FD62" s="205"/>
      <c r="FE62" s="205"/>
      <c r="FF62" s="205"/>
      <c r="FG62" s="205"/>
      <c r="FH62" s="205"/>
      <c r="FI62" s="205"/>
      <c r="FJ62" s="205"/>
      <c r="FK62" s="205"/>
      <c r="FL62" s="205"/>
      <c r="FM62" s="205"/>
      <c r="FN62" s="205"/>
      <c r="FO62" s="205"/>
      <c r="FP62" s="205"/>
      <c r="FQ62" s="205"/>
      <c r="FR62" s="205"/>
      <c r="FS62" s="205"/>
      <c r="FT62" s="205"/>
      <c r="FU62" s="205"/>
      <c r="FV62" s="205"/>
      <c r="FW62" s="205"/>
      <c r="FX62" s="205"/>
      <c r="FY62" s="205"/>
      <c r="FZ62" s="205"/>
      <c r="GA62" s="205"/>
      <c r="GB62" s="205"/>
      <c r="GC62" s="205"/>
      <c r="GD62" s="205"/>
      <c r="GE62" s="205"/>
      <c r="GF62" s="205"/>
      <c r="GG62" s="205"/>
      <c r="GH62" s="205"/>
      <c r="GI62" s="205"/>
      <c r="GJ62" s="205"/>
      <c r="GK62" s="205"/>
      <c r="GL62" s="205"/>
      <c r="GM62" s="205"/>
      <c r="GN62" s="205"/>
      <c r="GO62" s="205"/>
      <c r="GP62" s="205"/>
      <c r="GQ62" s="205"/>
      <c r="GR62" s="205"/>
      <c r="GS62" s="205"/>
      <c r="GT62" s="205"/>
      <c r="GU62" s="205"/>
      <c r="GV62" s="205"/>
      <c r="GW62" s="205"/>
      <c r="GX62" s="205"/>
      <c r="GY62" s="205"/>
      <c r="GZ62" s="205"/>
      <c r="HA62" s="205"/>
      <c r="HB62" s="205"/>
      <c r="HC62" s="205"/>
      <c r="HD62" s="205"/>
      <c r="HE62" s="205"/>
      <c r="HF62" s="205"/>
      <c r="HG62" s="205"/>
      <c r="HH62" s="205"/>
      <c r="HI62" s="205"/>
      <c r="HJ62" s="205"/>
      <c r="HK62" s="205"/>
      <c r="HL62" s="205"/>
      <c r="HM62" s="205"/>
      <c r="HN62" s="205"/>
      <c r="HO62" s="205"/>
      <c r="HP62" s="205"/>
      <c r="HQ62" s="205"/>
      <c r="HR62" s="205"/>
      <c r="HS62" s="205"/>
      <c r="HT62" s="205"/>
      <c r="HU62" s="205"/>
      <c r="HV62" s="205"/>
      <c r="HW62" s="205"/>
      <c r="HX62" s="205"/>
      <c r="HY62" s="205"/>
      <c r="HZ62" s="205"/>
      <c r="IA62" s="205"/>
      <c r="IB62" s="205"/>
      <c r="IC62" s="205"/>
      <c r="ID62" s="205"/>
      <c r="IE62" s="205"/>
      <c r="IF62" s="205"/>
      <c r="IG62" s="205"/>
      <c r="IH62" s="205"/>
      <c r="II62" s="205"/>
      <c r="IJ62" s="205"/>
      <c r="IK62" s="205"/>
      <c r="IL62" s="205"/>
      <c r="IM62" s="205"/>
      <c r="IN62" s="205"/>
      <c r="IO62" s="205"/>
      <c r="IP62" s="205"/>
      <c r="IQ62" s="205"/>
      <c r="IR62" s="205"/>
      <c r="IS62" s="205"/>
      <c r="IT62" s="205"/>
      <c r="IU62" s="205"/>
      <c r="IV62" s="205"/>
      <c r="IW62" s="205"/>
      <c r="IX62" s="205"/>
      <c r="IY62" s="205"/>
      <c r="IZ62" s="205"/>
      <c r="JA62" s="205"/>
      <c r="JB62" s="205"/>
      <c r="JC62" s="205"/>
      <c r="JD62" s="205"/>
      <c r="JE62" s="205"/>
      <c r="JF62" s="205"/>
      <c r="JG62" s="205"/>
      <c r="JH62" s="205"/>
      <c r="JI62" s="205"/>
      <c r="JJ62" s="205"/>
      <c r="JK62" s="205"/>
      <c r="JL62" s="205"/>
      <c r="JM62" s="205"/>
      <c r="JN62" s="205"/>
      <c r="JO62" s="205"/>
      <c r="JP62" s="205"/>
      <c r="JQ62" s="205"/>
      <c r="JR62" s="205"/>
      <c r="JS62" s="205"/>
      <c r="JT62" s="205"/>
      <c r="JU62" s="205"/>
      <c r="JV62" s="205"/>
      <c r="JW62" s="205"/>
      <c r="JX62" s="205"/>
      <c r="JY62" s="205"/>
      <c r="JZ62" s="205"/>
      <c r="KA62" s="205"/>
      <c r="KB62" s="205"/>
      <c r="KC62" s="205"/>
      <c r="KD62" s="205"/>
      <c r="KE62" s="205"/>
      <c r="KF62" s="205"/>
      <c r="KG62" s="205"/>
      <c r="KH62" s="205"/>
      <c r="KI62" s="205"/>
      <c r="KJ62" s="205"/>
      <c r="KK62" s="205"/>
      <c r="KL62" s="205"/>
      <c r="KM62" s="205"/>
      <c r="KN62" s="205"/>
      <c r="KO62" s="205"/>
      <c r="KP62" s="205"/>
      <c r="KQ62" s="205"/>
      <c r="KR62" s="205"/>
      <c r="KS62" s="205"/>
      <c r="KT62" s="205"/>
      <c r="KU62" s="205"/>
      <c r="KV62" s="205"/>
      <c r="KW62" s="205"/>
      <c r="KX62" s="205"/>
      <c r="KY62" s="205"/>
      <c r="KZ62" s="205"/>
      <c r="LA62" s="205"/>
      <c r="LB62" s="205"/>
      <c r="LC62" s="205"/>
      <c r="LD62" s="205"/>
      <c r="LE62" s="205"/>
      <c r="LF62" s="205"/>
      <c r="LG62" s="205"/>
      <c r="LH62" s="205"/>
      <c r="LI62" s="205"/>
      <c r="LJ62" s="205"/>
      <c r="LK62" s="205"/>
      <c r="LL62" s="205"/>
      <c r="LM62" s="205"/>
      <c r="LN62" s="205"/>
      <c r="LO62" s="205"/>
      <c r="LP62" s="205"/>
      <c r="LQ62" s="205"/>
    </row>
    <row r="63" spans="2:329" ht="20.100000000000001" customHeight="1" x14ac:dyDescent="0.2">
      <c r="B63" s="205"/>
      <c r="C63" s="205"/>
      <c r="D63" s="205"/>
      <c r="E63" s="205"/>
      <c r="F63" s="205"/>
      <c r="G63" s="205"/>
      <c r="H63" s="205"/>
      <c r="I63" s="205"/>
      <c r="J63" s="205"/>
      <c r="K63" s="205"/>
      <c r="L63" s="205"/>
      <c r="M63" s="205"/>
      <c r="N63" s="205"/>
      <c r="O63" s="205"/>
      <c r="P63" s="205"/>
      <c r="Q63" s="205"/>
      <c r="R63" s="205"/>
      <c r="S63" s="205"/>
      <c r="T63" s="205"/>
      <c r="U63" s="205"/>
      <c r="V63" s="205"/>
      <c r="W63" s="205"/>
      <c r="X63" s="205"/>
      <c r="Y63" s="205"/>
      <c r="Z63" s="205"/>
      <c r="AA63" s="205"/>
      <c r="AB63" s="205"/>
      <c r="AC63" s="205"/>
      <c r="AD63" s="205"/>
      <c r="AE63" s="205"/>
      <c r="AF63" s="205"/>
      <c r="AG63" s="205"/>
      <c r="AH63" s="205"/>
      <c r="AI63" s="205"/>
      <c r="AJ63" s="205"/>
      <c r="AK63" s="205"/>
      <c r="AL63" s="205"/>
      <c r="AM63" s="205"/>
      <c r="AN63" s="205"/>
      <c r="AO63" s="205"/>
      <c r="AP63" s="205"/>
      <c r="AQ63" s="205"/>
      <c r="AR63" s="205"/>
      <c r="AS63" s="205"/>
      <c r="AT63" s="205"/>
      <c r="AU63" s="205"/>
      <c r="AV63" s="205"/>
      <c r="AW63" s="205"/>
      <c r="AX63" s="205"/>
      <c r="AY63" s="205"/>
      <c r="AZ63" s="205"/>
      <c r="BA63" s="205"/>
      <c r="BB63" s="205"/>
      <c r="BC63" s="205"/>
      <c r="BD63" s="205"/>
      <c r="BE63" s="205"/>
      <c r="BF63" s="205"/>
      <c r="BG63" s="205"/>
      <c r="BH63" s="205"/>
      <c r="BI63" s="205"/>
      <c r="BJ63" s="205"/>
      <c r="BK63" s="205"/>
      <c r="BL63" s="205"/>
      <c r="BM63" s="205"/>
      <c r="BN63" s="205"/>
      <c r="BO63" s="205"/>
      <c r="BP63" s="205"/>
      <c r="BQ63" s="205"/>
      <c r="BR63" s="205"/>
      <c r="BS63" s="205"/>
      <c r="BT63" s="205"/>
      <c r="BU63" s="205"/>
      <c r="BV63" s="205"/>
      <c r="BW63" s="205"/>
      <c r="BX63" s="205"/>
      <c r="BY63" s="205"/>
      <c r="BZ63" s="205"/>
      <c r="CA63" s="205"/>
      <c r="CB63" s="205"/>
      <c r="CC63" s="205"/>
      <c r="CD63" s="205"/>
      <c r="CE63" s="205"/>
      <c r="CF63" s="205"/>
      <c r="CG63" s="205"/>
      <c r="CH63" s="205"/>
      <c r="CI63" s="205"/>
      <c r="CJ63" s="205"/>
      <c r="CK63" s="205"/>
      <c r="CL63" s="205"/>
      <c r="CM63" s="205"/>
      <c r="CN63" s="205"/>
      <c r="CO63" s="205"/>
      <c r="CP63" s="205"/>
      <c r="CQ63" s="205"/>
      <c r="CR63" s="205"/>
      <c r="CS63" s="205"/>
      <c r="CT63" s="205"/>
      <c r="CU63" s="205"/>
      <c r="CV63" s="205"/>
      <c r="CW63" s="205"/>
      <c r="CX63" s="205"/>
      <c r="CY63" s="205"/>
      <c r="CZ63" s="205"/>
      <c r="DA63" s="205"/>
      <c r="DB63" s="205"/>
      <c r="DC63" s="205"/>
      <c r="DD63" s="205"/>
      <c r="DE63" s="205"/>
      <c r="DF63" s="205"/>
      <c r="DG63" s="205"/>
      <c r="DH63" s="205"/>
      <c r="DI63" s="205"/>
      <c r="DJ63" s="205"/>
      <c r="DK63" s="205"/>
      <c r="DL63" s="205"/>
      <c r="DM63" s="205"/>
      <c r="DN63" s="205"/>
      <c r="DO63" s="205"/>
      <c r="DP63" s="205"/>
      <c r="DQ63" s="205"/>
      <c r="DR63" s="205"/>
      <c r="DS63" s="205"/>
      <c r="DT63" s="205"/>
      <c r="DU63" s="205"/>
      <c r="DV63" s="205"/>
      <c r="DW63" s="205"/>
      <c r="DX63" s="205"/>
      <c r="DY63" s="205"/>
      <c r="DZ63" s="205"/>
      <c r="EA63" s="205"/>
      <c r="EB63" s="205"/>
      <c r="EC63" s="205"/>
      <c r="ED63" s="205"/>
      <c r="EE63" s="205"/>
      <c r="EF63" s="209"/>
      <c r="EG63" s="205"/>
      <c r="EH63" s="209"/>
      <c r="EI63" s="209"/>
      <c r="EJ63" s="205"/>
      <c r="EK63" s="205"/>
      <c r="EL63" s="205"/>
      <c r="EM63" s="205"/>
      <c r="EN63" s="205"/>
      <c r="EO63" s="205"/>
      <c r="EP63" s="205"/>
      <c r="EQ63" s="205"/>
      <c r="ER63" s="205"/>
      <c r="ES63" s="205"/>
      <c r="ET63" s="205"/>
      <c r="EU63" s="205"/>
      <c r="EV63" s="205"/>
      <c r="EW63" s="205"/>
      <c r="EX63" s="205"/>
      <c r="EY63" s="205"/>
      <c r="EZ63" s="205"/>
      <c r="FA63" s="205"/>
      <c r="FB63" s="205"/>
      <c r="FC63" s="205"/>
      <c r="FD63" s="205"/>
      <c r="FE63" s="205"/>
      <c r="FF63" s="205"/>
      <c r="FG63" s="205"/>
      <c r="FH63" s="205"/>
      <c r="FI63" s="205"/>
      <c r="FJ63" s="205"/>
      <c r="FK63" s="205"/>
      <c r="FL63" s="205"/>
      <c r="FM63" s="205"/>
      <c r="FN63" s="205"/>
      <c r="FO63" s="205"/>
      <c r="FP63" s="205"/>
      <c r="FQ63" s="205"/>
      <c r="FR63" s="205"/>
      <c r="FS63" s="205"/>
      <c r="FT63" s="205"/>
      <c r="FU63" s="205"/>
      <c r="FV63" s="205"/>
      <c r="FW63" s="205"/>
      <c r="FX63" s="205"/>
      <c r="FY63" s="205"/>
      <c r="FZ63" s="205"/>
      <c r="GA63" s="205"/>
      <c r="GB63" s="205"/>
      <c r="GC63" s="205"/>
      <c r="GD63" s="205"/>
      <c r="GE63" s="205"/>
      <c r="GF63" s="205"/>
      <c r="GG63" s="205"/>
      <c r="GH63" s="205"/>
      <c r="GI63" s="205"/>
      <c r="GJ63" s="205"/>
      <c r="GK63" s="205"/>
      <c r="GL63" s="205"/>
      <c r="GM63" s="205"/>
      <c r="GN63" s="205"/>
      <c r="GO63" s="205"/>
      <c r="GP63" s="205"/>
      <c r="GQ63" s="205"/>
      <c r="GR63" s="205"/>
      <c r="GS63" s="205"/>
      <c r="GT63" s="205"/>
      <c r="GU63" s="205"/>
      <c r="GV63" s="205"/>
      <c r="GW63" s="205"/>
      <c r="GX63" s="205"/>
      <c r="GY63" s="205"/>
      <c r="GZ63" s="205"/>
      <c r="HA63" s="205"/>
      <c r="HB63" s="205"/>
      <c r="HC63" s="205"/>
      <c r="HD63" s="205"/>
      <c r="HE63" s="205"/>
      <c r="HF63" s="205"/>
      <c r="HG63" s="205"/>
      <c r="HH63" s="205"/>
      <c r="HI63" s="205"/>
      <c r="HJ63" s="205"/>
      <c r="HK63" s="205"/>
      <c r="HL63" s="205"/>
      <c r="HM63" s="205"/>
      <c r="HN63" s="205"/>
      <c r="HO63" s="205"/>
      <c r="HP63" s="205"/>
      <c r="HQ63" s="205"/>
      <c r="HR63" s="205"/>
      <c r="HS63" s="205"/>
      <c r="HT63" s="205"/>
      <c r="HU63" s="205"/>
      <c r="HV63" s="205"/>
      <c r="HW63" s="205"/>
      <c r="HX63" s="205"/>
      <c r="HY63" s="205"/>
      <c r="HZ63" s="205"/>
      <c r="IA63" s="205"/>
      <c r="IB63" s="205"/>
      <c r="IC63" s="205"/>
      <c r="ID63" s="205"/>
      <c r="IE63" s="205"/>
      <c r="IF63" s="205"/>
      <c r="IG63" s="205"/>
      <c r="IH63" s="205"/>
      <c r="II63" s="205"/>
      <c r="IJ63" s="205"/>
      <c r="IK63" s="205"/>
      <c r="IL63" s="205"/>
      <c r="IM63" s="205"/>
      <c r="IN63" s="205"/>
      <c r="IO63" s="205"/>
      <c r="IP63" s="205"/>
      <c r="IQ63" s="205"/>
      <c r="IR63" s="205"/>
      <c r="IS63" s="205"/>
      <c r="IT63" s="205"/>
      <c r="IU63" s="205"/>
      <c r="IV63" s="205"/>
      <c r="IW63" s="205"/>
      <c r="IX63" s="205"/>
      <c r="IY63" s="205"/>
      <c r="IZ63" s="205"/>
      <c r="JA63" s="205"/>
      <c r="JB63" s="205"/>
      <c r="JC63" s="205"/>
      <c r="JD63" s="205"/>
      <c r="JE63" s="205"/>
      <c r="JF63" s="205"/>
      <c r="JG63" s="205"/>
      <c r="JH63" s="205"/>
      <c r="JI63" s="205"/>
      <c r="JJ63" s="205"/>
      <c r="JK63" s="205"/>
      <c r="JL63" s="205"/>
      <c r="JM63" s="205"/>
      <c r="JN63" s="205"/>
      <c r="JO63" s="205"/>
      <c r="JP63" s="205"/>
      <c r="JQ63" s="205"/>
      <c r="JR63" s="205"/>
      <c r="JS63" s="205"/>
      <c r="JT63" s="205"/>
      <c r="JU63" s="205"/>
      <c r="JV63" s="205"/>
      <c r="JW63" s="205"/>
      <c r="JX63" s="205"/>
      <c r="JY63" s="205"/>
      <c r="JZ63" s="205"/>
      <c r="KA63" s="205"/>
      <c r="KB63" s="205"/>
      <c r="KC63" s="205"/>
      <c r="KD63" s="205"/>
      <c r="KE63" s="205"/>
      <c r="KF63" s="205"/>
      <c r="KG63" s="205"/>
      <c r="KH63" s="205"/>
      <c r="KI63" s="205"/>
      <c r="KJ63" s="205"/>
      <c r="KK63" s="205"/>
      <c r="KL63" s="205"/>
      <c r="KM63" s="205"/>
      <c r="KN63" s="205"/>
      <c r="KO63" s="205"/>
      <c r="KP63" s="205"/>
      <c r="KQ63" s="205"/>
      <c r="KR63" s="205"/>
      <c r="KS63" s="205"/>
      <c r="KT63" s="205"/>
      <c r="KU63" s="205"/>
      <c r="KV63" s="205"/>
      <c r="KW63" s="205"/>
      <c r="KX63" s="205"/>
      <c r="KY63" s="205"/>
      <c r="KZ63" s="205"/>
      <c r="LA63" s="205"/>
      <c r="LB63" s="205"/>
      <c r="LC63" s="205"/>
      <c r="LD63" s="205"/>
      <c r="LE63" s="205"/>
      <c r="LF63" s="205"/>
      <c r="LG63" s="205"/>
      <c r="LH63" s="205"/>
      <c r="LI63" s="205"/>
      <c r="LJ63" s="205"/>
      <c r="LK63" s="205"/>
      <c r="LL63" s="205"/>
      <c r="LM63" s="205"/>
      <c r="LN63" s="205"/>
      <c r="LO63" s="205"/>
      <c r="LP63" s="205"/>
      <c r="LQ63" s="205"/>
    </row>
    <row r="64" spans="2:329" ht="20.100000000000001" customHeight="1" x14ac:dyDescent="0.2">
      <c r="B64" s="205"/>
      <c r="C64" s="205"/>
      <c r="D64" s="205"/>
      <c r="E64" s="205"/>
      <c r="F64" s="205"/>
      <c r="G64" s="205"/>
      <c r="H64" s="205"/>
      <c r="I64" s="205"/>
      <c r="J64" s="205"/>
      <c r="K64" s="205"/>
      <c r="L64" s="205"/>
      <c r="M64" s="205"/>
      <c r="N64" s="205"/>
      <c r="O64" s="205"/>
      <c r="P64" s="205"/>
      <c r="Q64" s="205"/>
      <c r="R64" s="205"/>
      <c r="S64" s="205"/>
      <c r="T64" s="205"/>
      <c r="U64" s="205"/>
      <c r="V64" s="205"/>
      <c r="W64" s="205"/>
      <c r="X64" s="205"/>
      <c r="Y64" s="205"/>
      <c r="Z64" s="205"/>
      <c r="AA64" s="205"/>
      <c r="AB64" s="205"/>
      <c r="AC64" s="205"/>
      <c r="AD64" s="205"/>
      <c r="AE64" s="205"/>
      <c r="AF64" s="205"/>
      <c r="AG64" s="205"/>
      <c r="AH64" s="205"/>
      <c r="AI64" s="205"/>
      <c r="AJ64" s="205"/>
      <c r="AK64" s="205"/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5"/>
      <c r="AX64" s="205"/>
      <c r="AY64" s="205"/>
      <c r="AZ64" s="205"/>
      <c r="BA64" s="205"/>
      <c r="BB64" s="205"/>
      <c r="BC64" s="205"/>
      <c r="BD64" s="205"/>
      <c r="BE64" s="205"/>
      <c r="BF64" s="205"/>
      <c r="BG64" s="205"/>
      <c r="BH64" s="205"/>
      <c r="BI64" s="205"/>
      <c r="BJ64" s="205"/>
      <c r="BK64" s="205"/>
      <c r="BL64" s="205"/>
      <c r="BM64" s="205"/>
      <c r="BN64" s="205"/>
      <c r="BO64" s="205"/>
      <c r="BP64" s="205"/>
      <c r="BQ64" s="205"/>
      <c r="BR64" s="205"/>
      <c r="BS64" s="205"/>
      <c r="BT64" s="205"/>
      <c r="BU64" s="205"/>
      <c r="BV64" s="205"/>
      <c r="BW64" s="205"/>
      <c r="BX64" s="205"/>
      <c r="BY64" s="205"/>
      <c r="BZ64" s="205"/>
      <c r="CA64" s="205"/>
      <c r="CB64" s="205"/>
      <c r="CC64" s="205"/>
      <c r="CD64" s="205"/>
      <c r="CE64" s="205"/>
      <c r="CF64" s="205"/>
      <c r="CG64" s="205"/>
      <c r="CH64" s="205"/>
      <c r="CI64" s="205"/>
      <c r="CJ64" s="205"/>
      <c r="CK64" s="205"/>
      <c r="CL64" s="205"/>
      <c r="CM64" s="205"/>
      <c r="CN64" s="205"/>
      <c r="CO64" s="205"/>
      <c r="CP64" s="205"/>
      <c r="CQ64" s="205"/>
      <c r="CR64" s="205"/>
      <c r="CS64" s="205"/>
      <c r="CT64" s="205"/>
      <c r="CU64" s="205"/>
      <c r="CV64" s="205"/>
      <c r="CW64" s="205"/>
      <c r="CX64" s="205"/>
      <c r="CY64" s="205"/>
      <c r="CZ64" s="205"/>
      <c r="DA64" s="205"/>
      <c r="DB64" s="205"/>
      <c r="DC64" s="205"/>
      <c r="DD64" s="205"/>
      <c r="DE64" s="205"/>
      <c r="DF64" s="205"/>
      <c r="DG64" s="205"/>
      <c r="DH64" s="205"/>
      <c r="DI64" s="205"/>
      <c r="DJ64" s="205"/>
      <c r="DK64" s="205"/>
      <c r="DL64" s="205"/>
      <c r="DM64" s="205"/>
      <c r="DN64" s="205"/>
      <c r="DO64" s="205"/>
      <c r="DP64" s="205"/>
      <c r="DQ64" s="205"/>
      <c r="DR64" s="205"/>
      <c r="DS64" s="205"/>
      <c r="DT64" s="205"/>
      <c r="DU64" s="205"/>
      <c r="DV64" s="205"/>
      <c r="DW64" s="205"/>
      <c r="DX64" s="205"/>
      <c r="DY64" s="205"/>
      <c r="DZ64" s="205"/>
      <c r="EA64" s="205"/>
      <c r="EB64" s="205"/>
      <c r="EC64" s="205"/>
      <c r="ED64" s="205"/>
      <c r="EE64" s="205"/>
      <c r="EF64" s="209"/>
      <c r="EG64" s="205"/>
      <c r="EH64" s="209"/>
      <c r="EI64" s="209"/>
      <c r="EJ64" s="205"/>
      <c r="EK64" s="205"/>
      <c r="EL64" s="205"/>
      <c r="EM64" s="205"/>
      <c r="EN64" s="205"/>
      <c r="EO64" s="205"/>
      <c r="EP64" s="205"/>
      <c r="EQ64" s="205"/>
      <c r="ER64" s="205"/>
      <c r="ES64" s="205"/>
      <c r="ET64" s="205"/>
      <c r="EU64" s="205"/>
      <c r="EV64" s="205"/>
      <c r="EW64" s="205"/>
      <c r="EX64" s="205"/>
      <c r="EY64" s="205"/>
      <c r="EZ64" s="205"/>
      <c r="FA64" s="205"/>
      <c r="FB64" s="205"/>
      <c r="FC64" s="205"/>
      <c r="FD64" s="205"/>
      <c r="FE64" s="205"/>
      <c r="FF64" s="205"/>
      <c r="FG64" s="205"/>
      <c r="FH64" s="205"/>
      <c r="FI64" s="205"/>
      <c r="FJ64" s="205"/>
      <c r="FK64" s="205"/>
      <c r="FL64" s="205"/>
      <c r="FM64" s="205"/>
      <c r="FN64" s="205"/>
      <c r="FO64" s="205"/>
      <c r="FP64" s="205"/>
      <c r="FQ64" s="205"/>
      <c r="FR64" s="205"/>
      <c r="FS64" s="205"/>
      <c r="FT64" s="205"/>
      <c r="FU64" s="205"/>
      <c r="FV64" s="205"/>
      <c r="FW64" s="205"/>
      <c r="FX64" s="205"/>
      <c r="FY64" s="205"/>
      <c r="FZ64" s="205"/>
      <c r="GA64" s="205"/>
      <c r="GB64" s="205"/>
      <c r="GC64" s="205"/>
      <c r="GD64" s="205"/>
      <c r="GE64" s="205"/>
      <c r="GF64" s="205"/>
      <c r="GG64" s="205"/>
      <c r="GH64" s="205"/>
      <c r="GI64" s="205"/>
      <c r="GJ64" s="205"/>
      <c r="GK64" s="205"/>
      <c r="GL64" s="205"/>
      <c r="GM64" s="205"/>
      <c r="GN64" s="205"/>
      <c r="GO64" s="205"/>
      <c r="GP64" s="205"/>
      <c r="GQ64" s="205"/>
      <c r="GR64" s="205"/>
      <c r="GS64" s="205"/>
      <c r="GT64" s="205"/>
      <c r="GU64" s="205"/>
      <c r="GV64" s="205"/>
      <c r="GW64" s="205"/>
      <c r="GX64" s="205"/>
      <c r="GY64" s="205"/>
      <c r="GZ64" s="205"/>
      <c r="HA64" s="205"/>
      <c r="HB64" s="205"/>
      <c r="HC64" s="205"/>
      <c r="HD64" s="205"/>
      <c r="HE64" s="205"/>
      <c r="HF64" s="205"/>
      <c r="HG64" s="205"/>
      <c r="HH64" s="205"/>
      <c r="HI64" s="205"/>
      <c r="HJ64" s="205"/>
      <c r="HK64" s="205"/>
      <c r="HL64" s="205"/>
      <c r="HM64" s="205"/>
      <c r="HN64" s="205"/>
      <c r="HO64" s="205"/>
      <c r="HP64" s="205"/>
      <c r="HQ64" s="205"/>
      <c r="HR64" s="205"/>
      <c r="HS64" s="205"/>
      <c r="HT64" s="205"/>
      <c r="HU64" s="205"/>
      <c r="HV64" s="205"/>
      <c r="HW64" s="205"/>
      <c r="HX64" s="205"/>
      <c r="HY64" s="205"/>
      <c r="HZ64" s="205"/>
      <c r="IA64" s="205"/>
      <c r="IB64" s="205"/>
      <c r="IC64" s="205"/>
      <c r="ID64" s="205"/>
      <c r="IE64" s="205"/>
      <c r="IF64" s="205"/>
      <c r="IG64" s="205"/>
      <c r="IH64" s="205"/>
      <c r="II64" s="205"/>
      <c r="IJ64" s="205"/>
      <c r="IK64" s="205"/>
      <c r="IL64" s="205"/>
      <c r="IM64" s="205"/>
      <c r="IN64" s="205"/>
      <c r="IO64" s="205"/>
      <c r="IP64" s="205"/>
      <c r="IQ64" s="205"/>
      <c r="IR64" s="205"/>
      <c r="IS64" s="205"/>
      <c r="IT64" s="205"/>
      <c r="IU64" s="205"/>
      <c r="IV64" s="205"/>
      <c r="IW64" s="205"/>
      <c r="IX64" s="205"/>
      <c r="IY64" s="205"/>
      <c r="IZ64" s="205"/>
      <c r="JA64" s="205"/>
      <c r="JB64" s="205"/>
      <c r="JC64" s="205"/>
      <c r="JD64" s="205"/>
      <c r="JE64" s="205"/>
      <c r="JF64" s="205"/>
      <c r="JG64" s="205"/>
      <c r="JH64" s="205"/>
      <c r="JI64" s="205"/>
      <c r="JJ64" s="205"/>
      <c r="JK64" s="205"/>
      <c r="JL64" s="205"/>
      <c r="JM64" s="205"/>
      <c r="JN64" s="205"/>
      <c r="JO64" s="205"/>
      <c r="JP64" s="205"/>
      <c r="JQ64" s="205"/>
      <c r="JR64" s="205"/>
      <c r="JS64" s="205"/>
      <c r="JT64" s="205"/>
      <c r="JU64" s="205"/>
      <c r="JV64" s="205"/>
      <c r="JW64" s="205"/>
      <c r="JX64" s="205"/>
      <c r="JY64" s="205"/>
      <c r="JZ64" s="205"/>
      <c r="KA64" s="205"/>
      <c r="KB64" s="205"/>
      <c r="KC64" s="205"/>
      <c r="KD64" s="205"/>
      <c r="KE64" s="205"/>
      <c r="KF64" s="205"/>
      <c r="KG64" s="205"/>
      <c r="KH64" s="205"/>
      <c r="KI64" s="205"/>
      <c r="KJ64" s="205"/>
      <c r="KK64" s="205"/>
      <c r="KL64" s="205"/>
      <c r="KM64" s="205"/>
      <c r="KN64" s="205"/>
      <c r="KO64" s="205"/>
      <c r="KP64" s="205"/>
      <c r="KQ64" s="205"/>
      <c r="KR64" s="205"/>
      <c r="KS64" s="205"/>
      <c r="KT64" s="205"/>
      <c r="KU64" s="205"/>
      <c r="KV64" s="205"/>
      <c r="KW64" s="205"/>
      <c r="KX64" s="205"/>
      <c r="KY64" s="205"/>
      <c r="KZ64" s="205"/>
      <c r="LA64" s="205"/>
      <c r="LB64" s="205"/>
      <c r="LC64" s="205"/>
      <c r="LD64" s="205"/>
      <c r="LE64" s="205"/>
      <c r="LF64" s="205"/>
      <c r="LG64" s="205"/>
      <c r="LH64" s="205"/>
      <c r="LI64" s="205"/>
      <c r="LJ64" s="205"/>
      <c r="LK64" s="205"/>
      <c r="LL64" s="205"/>
      <c r="LM64" s="205"/>
      <c r="LN64" s="205"/>
      <c r="LO64" s="205"/>
      <c r="LP64" s="205"/>
      <c r="LQ64" s="205"/>
    </row>
    <row r="65" spans="2:329" ht="20.100000000000001" customHeight="1" x14ac:dyDescent="0.2">
      <c r="B65" s="205"/>
      <c r="C65" s="205"/>
      <c r="D65" s="205"/>
      <c r="E65" s="205"/>
      <c r="F65" s="205"/>
      <c r="G65" s="205"/>
      <c r="H65" s="205"/>
      <c r="I65" s="205"/>
      <c r="J65" s="205"/>
      <c r="K65" s="205"/>
      <c r="L65" s="205"/>
      <c r="M65" s="205"/>
      <c r="N65" s="205"/>
      <c r="O65" s="205"/>
      <c r="P65" s="205"/>
      <c r="Q65" s="205"/>
      <c r="R65" s="205"/>
      <c r="S65" s="205"/>
      <c r="T65" s="205"/>
      <c r="U65" s="205"/>
      <c r="V65" s="205"/>
      <c r="W65" s="205"/>
      <c r="X65" s="209"/>
      <c r="Y65" s="205"/>
      <c r="Z65" s="205"/>
      <c r="AA65" s="205"/>
      <c r="AB65" s="209"/>
      <c r="AC65" s="209"/>
      <c r="AD65" s="205"/>
      <c r="AE65" s="205"/>
      <c r="AF65" s="205"/>
      <c r="AG65" s="205"/>
      <c r="AH65" s="205"/>
      <c r="AI65" s="205"/>
      <c r="AJ65" s="205"/>
      <c r="AK65" s="205"/>
      <c r="AL65" s="205"/>
      <c r="AM65" s="205"/>
      <c r="AN65" s="205"/>
      <c r="AO65" s="205"/>
      <c r="AP65" s="205"/>
      <c r="AQ65" s="205"/>
      <c r="AR65" s="205"/>
      <c r="AS65" s="205"/>
      <c r="AT65" s="205"/>
      <c r="AU65" s="205"/>
      <c r="AV65" s="205"/>
      <c r="AW65" s="205"/>
      <c r="AX65" s="205"/>
      <c r="AY65" s="205"/>
      <c r="AZ65" s="205"/>
      <c r="BA65" s="205"/>
      <c r="BB65" s="205"/>
      <c r="BC65" s="205"/>
      <c r="BD65" s="205"/>
      <c r="BE65" s="205"/>
      <c r="BF65" s="205"/>
      <c r="BG65" s="205"/>
      <c r="BH65" s="205"/>
      <c r="BI65" s="205"/>
      <c r="BJ65" s="205"/>
      <c r="BK65" s="205"/>
      <c r="BL65" s="205"/>
      <c r="BM65" s="205"/>
      <c r="BN65" s="205"/>
      <c r="BO65" s="205"/>
      <c r="BP65" s="205"/>
      <c r="BQ65" s="205"/>
      <c r="BR65" s="205"/>
      <c r="BS65" s="205"/>
      <c r="BT65" s="205"/>
      <c r="BU65" s="205"/>
      <c r="BV65" s="205"/>
      <c r="BW65" s="205"/>
      <c r="BX65" s="205"/>
      <c r="BY65" s="205"/>
      <c r="BZ65" s="205"/>
      <c r="CA65" s="205"/>
      <c r="CB65" s="205"/>
      <c r="CC65" s="205"/>
      <c r="CD65" s="205"/>
      <c r="CE65" s="205"/>
      <c r="CF65" s="205"/>
      <c r="CG65" s="205"/>
      <c r="CH65" s="205"/>
      <c r="CI65" s="205"/>
      <c r="CJ65" s="205"/>
      <c r="CK65" s="205"/>
      <c r="CL65" s="205"/>
      <c r="CM65" s="205"/>
      <c r="CN65" s="205"/>
      <c r="CO65" s="205"/>
      <c r="CP65" s="205"/>
      <c r="CQ65" s="205"/>
      <c r="CR65" s="205"/>
      <c r="CS65" s="205"/>
      <c r="CT65" s="205"/>
      <c r="CU65" s="205"/>
      <c r="CV65" s="205"/>
      <c r="CW65" s="205"/>
      <c r="CX65" s="205"/>
      <c r="CY65" s="205"/>
      <c r="CZ65" s="205"/>
      <c r="DA65" s="205"/>
      <c r="DB65" s="205"/>
      <c r="DC65" s="205"/>
      <c r="DD65" s="205"/>
      <c r="DE65" s="205"/>
      <c r="DF65" s="205"/>
      <c r="DG65" s="205"/>
      <c r="DH65" s="205"/>
      <c r="DI65" s="205"/>
      <c r="DJ65" s="205"/>
      <c r="DK65" s="205"/>
      <c r="DL65" s="205"/>
      <c r="DM65" s="205"/>
      <c r="DN65" s="205"/>
      <c r="DO65" s="205"/>
      <c r="DP65" s="205"/>
      <c r="DQ65" s="205"/>
      <c r="DR65" s="205"/>
      <c r="DS65" s="205"/>
      <c r="DT65" s="205"/>
      <c r="DU65" s="205"/>
      <c r="DV65" s="205"/>
      <c r="DW65" s="205"/>
      <c r="DX65" s="205"/>
      <c r="DY65" s="205"/>
      <c r="DZ65" s="205"/>
      <c r="EA65" s="205"/>
      <c r="EB65" s="205"/>
      <c r="EC65" s="205"/>
      <c r="ED65" s="205"/>
      <c r="EE65" s="205"/>
      <c r="EF65" s="205"/>
      <c r="EG65" s="205"/>
      <c r="EH65" s="205"/>
      <c r="EI65" s="205"/>
      <c r="EJ65" s="205"/>
      <c r="EK65" s="205"/>
      <c r="EL65" s="205"/>
      <c r="EM65" s="205"/>
      <c r="EN65" s="205"/>
      <c r="EO65" s="205"/>
      <c r="EP65" s="205"/>
      <c r="EQ65" s="205"/>
      <c r="ER65" s="205"/>
      <c r="ES65" s="205"/>
      <c r="ET65" s="205"/>
      <c r="EU65" s="205"/>
      <c r="EV65" s="205"/>
      <c r="EW65" s="205"/>
      <c r="EX65" s="205"/>
      <c r="EY65" s="205"/>
      <c r="EZ65" s="205"/>
      <c r="FA65" s="205"/>
      <c r="FB65" s="205"/>
      <c r="FC65" s="205"/>
      <c r="FD65" s="205"/>
      <c r="FE65" s="205"/>
      <c r="FF65" s="205"/>
      <c r="FG65" s="205"/>
      <c r="FH65" s="205"/>
      <c r="FI65" s="205"/>
      <c r="FJ65" s="205"/>
      <c r="FK65" s="205"/>
      <c r="FL65" s="205"/>
      <c r="FM65" s="205"/>
      <c r="FN65" s="205"/>
      <c r="FO65" s="205"/>
      <c r="FP65" s="205"/>
      <c r="FQ65" s="205"/>
      <c r="FR65" s="205"/>
      <c r="FS65" s="205"/>
      <c r="FT65" s="205"/>
      <c r="FU65" s="205"/>
      <c r="FV65" s="205"/>
      <c r="FW65" s="205"/>
      <c r="FX65" s="205"/>
      <c r="FY65" s="205"/>
      <c r="FZ65" s="205"/>
      <c r="GA65" s="205"/>
      <c r="GB65" s="205"/>
      <c r="GC65" s="205"/>
      <c r="GD65" s="205"/>
      <c r="GE65" s="205"/>
      <c r="GF65" s="205"/>
      <c r="GG65" s="205"/>
      <c r="GH65" s="205"/>
      <c r="GI65" s="205"/>
      <c r="GJ65" s="205"/>
      <c r="GK65" s="205"/>
      <c r="GL65" s="205"/>
      <c r="GM65" s="205"/>
      <c r="GN65" s="205"/>
      <c r="GO65" s="205"/>
      <c r="GP65" s="205"/>
      <c r="GQ65" s="205"/>
      <c r="GR65" s="205"/>
      <c r="GS65" s="205"/>
      <c r="GT65" s="205"/>
      <c r="GU65" s="205"/>
      <c r="GV65" s="205"/>
      <c r="GW65" s="205"/>
      <c r="GX65" s="205"/>
      <c r="GY65" s="205"/>
      <c r="GZ65" s="205"/>
      <c r="HA65" s="205"/>
      <c r="HB65" s="205"/>
      <c r="HC65" s="205"/>
      <c r="HD65" s="205"/>
      <c r="HE65" s="205"/>
      <c r="HF65" s="205"/>
      <c r="HG65" s="205"/>
      <c r="HH65" s="205"/>
      <c r="HI65" s="205"/>
      <c r="HJ65" s="205"/>
      <c r="HK65" s="205"/>
      <c r="HL65" s="205"/>
      <c r="HM65" s="205"/>
      <c r="HN65" s="205"/>
      <c r="HO65" s="205"/>
      <c r="HP65" s="205"/>
      <c r="HQ65" s="205"/>
      <c r="HR65" s="205"/>
      <c r="HS65" s="205"/>
      <c r="HT65" s="205"/>
      <c r="HU65" s="205"/>
      <c r="HV65" s="205"/>
      <c r="HW65" s="205"/>
      <c r="HX65" s="205"/>
      <c r="HY65" s="205"/>
      <c r="HZ65" s="205"/>
      <c r="IA65" s="205"/>
      <c r="IB65" s="205"/>
      <c r="IC65" s="205"/>
      <c r="ID65" s="205"/>
      <c r="IE65" s="205"/>
      <c r="IF65" s="205"/>
      <c r="IG65" s="205"/>
      <c r="IH65" s="205"/>
      <c r="II65" s="205"/>
      <c r="IJ65" s="205"/>
      <c r="IK65" s="205"/>
      <c r="IL65" s="205"/>
      <c r="IM65" s="205"/>
      <c r="IN65" s="205"/>
      <c r="IO65" s="205"/>
      <c r="IP65" s="205"/>
      <c r="IQ65" s="205"/>
      <c r="IR65" s="205"/>
      <c r="IS65" s="205"/>
      <c r="IT65" s="205"/>
      <c r="IU65" s="205"/>
      <c r="IV65" s="205"/>
      <c r="IW65" s="205"/>
      <c r="IX65" s="205"/>
      <c r="IY65" s="205"/>
      <c r="IZ65" s="205"/>
      <c r="JA65" s="205"/>
      <c r="JB65" s="205"/>
      <c r="JC65" s="205"/>
      <c r="JD65" s="205"/>
      <c r="JE65" s="205"/>
      <c r="JF65" s="205"/>
      <c r="JG65" s="205"/>
      <c r="JH65" s="205"/>
      <c r="JI65" s="205"/>
      <c r="JJ65" s="205"/>
      <c r="JK65" s="205"/>
      <c r="JL65" s="205"/>
      <c r="JM65" s="205"/>
      <c r="JN65" s="205"/>
      <c r="JO65" s="205"/>
      <c r="JP65" s="205"/>
      <c r="JQ65" s="205"/>
      <c r="JR65" s="205"/>
      <c r="JS65" s="205"/>
      <c r="JT65" s="205"/>
      <c r="JU65" s="205"/>
      <c r="JV65" s="205"/>
      <c r="JW65" s="205"/>
      <c r="JX65" s="205"/>
      <c r="JY65" s="205"/>
      <c r="JZ65" s="205"/>
      <c r="KA65" s="205"/>
      <c r="KB65" s="205"/>
      <c r="KC65" s="205"/>
      <c r="KD65" s="205"/>
      <c r="KE65" s="205"/>
      <c r="KF65" s="205"/>
      <c r="KG65" s="205"/>
      <c r="KH65" s="205"/>
      <c r="KI65" s="205"/>
      <c r="KJ65" s="205"/>
      <c r="KK65" s="205"/>
      <c r="KL65" s="205"/>
      <c r="KM65" s="205"/>
      <c r="KN65" s="205"/>
      <c r="KO65" s="205"/>
      <c r="KP65" s="205"/>
      <c r="KQ65" s="205"/>
      <c r="KR65" s="205"/>
      <c r="KS65" s="205"/>
      <c r="KT65" s="205"/>
      <c r="KU65" s="205"/>
      <c r="KV65" s="205"/>
      <c r="KW65" s="205"/>
      <c r="KX65" s="205"/>
      <c r="KY65" s="205"/>
      <c r="KZ65" s="205"/>
      <c r="LA65" s="205"/>
      <c r="LB65" s="205"/>
      <c r="LC65" s="205"/>
      <c r="LD65" s="205"/>
      <c r="LE65" s="205"/>
      <c r="LF65" s="205"/>
      <c r="LG65" s="205"/>
      <c r="LH65" s="205"/>
      <c r="LI65" s="205"/>
      <c r="LJ65" s="205"/>
      <c r="LK65" s="205"/>
      <c r="LL65" s="205"/>
      <c r="LM65" s="205"/>
      <c r="LN65" s="205"/>
      <c r="LO65" s="205"/>
      <c r="LP65" s="205"/>
      <c r="LQ65" s="205"/>
    </row>
    <row r="66" spans="2:329" ht="20.100000000000001" customHeight="1" x14ac:dyDescent="0.2">
      <c r="B66" s="205"/>
      <c r="C66" s="205"/>
      <c r="D66" s="205"/>
      <c r="E66" s="205"/>
      <c r="F66" s="205"/>
      <c r="G66" s="205"/>
      <c r="H66" s="205"/>
      <c r="I66" s="205"/>
      <c r="J66" s="205"/>
      <c r="K66" s="205"/>
      <c r="L66" s="205"/>
      <c r="M66" s="205"/>
      <c r="N66" s="205"/>
      <c r="O66" s="205"/>
      <c r="P66" s="205"/>
      <c r="Q66" s="205"/>
      <c r="R66" s="205"/>
      <c r="S66" s="205"/>
      <c r="T66" s="205"/>
      <c r="U66" s="205"/>
      <c r="V66" s="205"/>
      <c r="W66" s="205"/>
      <c r="X66" s="205"/>
      <c r="Y66" s="205"/>
      <c r="Z66" s="205"/>
      <c r="AA66" s="205"/>
      <c r="AB66" s="205"/>
      <c r="AC66" s="205"/>
      <c r="AD66" s="205"/>
      <c r="AE66" s="205"/>
      <c r="AF66" s="205"/>
      <c r="AG66" s="205"/>
      <c r="AH66" s="205"/>
      <c r="AI66" s="205"/>
      <c r="AJ66" s="205"/>
      <c r="AK66" s="205"/>
      <c r="AL66" s="205"/>
      <c r="AM66" s="205"/>
      <c r="AN66" s="205"/>
      <c r="AO66" s="205"/>
      <c r="AP66" s="205"/>
      <c r="AQ66" s="205"/>
      <c r="AR66" s="205"/>
      <c r="AS66" s="205"/>
      <c r="AT66" s="205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5"/>
      <c r="BK66" s="205"/>
      <c r="BL66" s="205"/>
      <c r="BM66" s="205"/>
      <c r="BN66" s="205"/>
      <c r="BO66" s="205"/>
      <c r="BP66" s="205"/>
      <c r="BQ66" s="205"/>
      <c r="BR66" s="205"/>
      <c r="BS66" s="205"/>
      <c r="BT66" s="205"/>
      <c r="BU66" s="205"/>
      <c r="BV66" s="205"/>
      <c r="BW66" s="205"/>
      <c r="BX66" s="205"/>
      <c r="BY66" s="205"/>
      <c r="BZ66" s="205"/>
      <c r="CA66" s="205"/>
      <c r="CB66" s="205"/>
      <c r="CC66" s="205"/>
      <c r="CD66" s="205"/>
      <c r="CE66" s="205"/>
      <c r="CF66" s="205"/>
      <c r="CG66" s="205"/>
      <c r="CH66" s="205"/>
      <c r="CI66" s="205"/>
      <c r="CJ66" s="205"/>
      <c r="CK66" s="205"/>
      <c r="CL66" s="205"/>
      <c r="CM66" s="205"/>
      <c r="CN66" s="205"/>
      <c r="CO66" s="205"/>
      <c r="CP66" s="205"/>
      <c r="CQ66" s="205"/>
      <c r="CR66" s="205"/>
      <c r="CS66" s="205"/>
      <c r="CT66" s="205"/>
      <c r="CU66" s="205"/>
      <c r="CV66" s="205"/>
      <c r="CW66" s="205"/>
      <c r="CX66" s="205"/>
      <c r="CY66" s="205"/>
      <c r="CZ66" s="205"/>
      <c r="DA66" s="205"/>
      <c r="DB66" s="205"/>
      <c r="DC66" s="205"/>
      <c r="DD66" s="205"/>
      <c r="DE66" s="205"/>
      <c r="DF66" s="205"/>
      <c r="DG66" s="205"/>
      <c r="DH66" s="205"/>
      <c r="DI66" s="205"/>
      <c r="DJ66" s="205"/>
      <c r="DK66" s="205"/>
      <c r="DL66" s="205"/>
      <c r="DM66" s="205"/>
      <c r="DN66" s="205"/>
      <c r="DO66" s="205"/>
      <c r="DP66" s="205"/>
      <c r="DQ66" s="205"/>
      <c r="DR66" s="205"/>
      <c r="DS66" s="205"/>
      <c r="DT66" s="205"/>
      <c r="DU66" s="205"/>
      <c r="DV66" s="205"/>
      <c r="DW66" s="205"/>
      <c r="DX66" s="205"/>
      <c r="DY66" s="205"/>
      <c r="DZ66" s="205"/>
      <c r="EA66" s="205"/>
      <c r="EB66" s="205"/>
      <c r="EC66" s="205"/>
      <c r="ED66" s="205"/>
      <c r="EE66" s="205"/>
      <c r="EF66" s="205"/>
      <c r="EG66" s="205"/>
      <c r="EH66" s="205"/>
      <c r="EI66" s="205"/>
      <c r="EJ66" s="209"/>
      <c r="EK66" s="205"/>
      <c r="EL66" s="205"/>
      <c r="EM66" s="209"/>
      <c r="EN66" s="205"/>
      <c r="EO66" s="205"/>
      <c r="EP66" s="205"/>
      <c r="EQ66" s="205"/>
      <c r="ER66" s="205"/>
      <c r="ES66" s="205"/>
      <c r="ET66" s="205"/>
      <c r="EU66" s="205"/>
      <c r="EV66" s="205"/>
      <c r="EW66" s="205"/>
      <c r="EX66" s="205"/>
      <c r="EY66" s="209"/>
      <c r="EZ66" s="205"/>
      <c r="FA66" s="205"/>
      <c r="FB66" s="205"/>
      <c r="FC66" s="205"/>
      <c r="FD66" s="205"/>
      <c r="FE66" s="205"/>
      <c r="FF66" s="205"/>
      <c r="FG66" s="205"/>
      <c r="FH66" s="205"/>
      <c r="FI66" s="205"/>
      <c r="FJ66" s="205"/>
      <c r="FK66" s="205"/>
      <c r="FL66" s="205"/>
      <c r="FM66" s="205"/>
      <c r="FN66" s="205"/>
      <c r="FO66" s="205"/>
      <c r="FP66" s="205"/>
      <c r="FQ66" s="205"/>
      <c r="FR66" s="205"/>
      <c r="FS66" s="205"/>
      <c r="FT66" s="205"/>
      <c r="FU66" s="205"/>
      <c r="FV66" s="205"/>
      <c r="FW66" s="205"/>
      <c r="FX66" s="205"/>
      <c r="FY66" s="205"/>
      <c r="FZ66" s="205"/>
      <c r="GA66" s="205"/>
      <c r="GB66" s="205"/>
      <c r="GC66" s="205"/>
      <c r="GD66" s="205"/>
      <c r="GE66" s="205"/>
      <c r="GF66" s="205"/>
      <c r="GG66" s="205"/>
      <c r="GH66" s="205"/>
      <c r="GI66" s="205"/>
      <c r="GJ66" s="205"/>
      <c r="GK66" s="205"/>
      <c r="GL66" s="205"/>
      <c r="GM66" s="205"/>
      <c r="GN66" s="205"/>
      <c r="GO66" s="205"/>
      <c r="GP66" s="205"/>
      <c r="GQ66" s="205"/>
      <c r="GR66" s="205"/>
      <c r="GS66" s="205"/>
      <c r="GT66" s="205"/>
      <c r="GU66" s="205"/>
      <c r="GV66" s="205"/>
      <c r="GW66" s="205"/>
      <c r="GX66" s="205"/>
      <c r="GY66" s="205"/>
      <c r="GZ66" s="205"/>
      <c r="HA66" s="205"/>
      <c r="HB66" s="205"/>
      <c r="HC66" s="205"/>
      <c r="HD66" s="205"/>
      <c r="HE66" s="205"/>
      <c r="HF66" s="205"/>
      <c r="HG66" s="205"/>
      <c r="HH66" s="205"/>
      <c r="HI66" s="205"/>
      <c r="HJ66" s="205"/>
      <c r="HK66" s="205"/>
      <c r="HL66" s="205"/>
      <c r="HM66" s="205"/>
      <c r="HN66" s="205"/>
      <c r="HO66" s="205"/>
      <c r="HP66" s="205"/>
      <c r="HQ66" s="205"/>
      <c r="HR66" s="205"/>
      <c r="HS66" s="205"/>
      <c r="HT66" s="205"/>
      <c r="HU66" s="205"/>
      <c r="HV66" s="205"/>
      <c r="HW66" s="205"/>
      <c r="HX66" s="205"/>
      <c r="HY66" s="205"/>
      <c r="HZ66" s="205"/>
      <c r="IA66" s="205"/>
      <c r="IB66" s="205"/>
      <c r="IC66" s="205"/>
      <c r="ID66" s="205"/>
      <c r="IE66" s="205"/>
      <c r="IF66" s="205"/>
      <c r="IG66" s="205"/>
      <c r="IH66" s="205"/>
      <c r="II66" s="205"/>
      <c r="IJ66" s="205"/>
      <c r="IK66" s="205"/>
      <c r="IL66" s="205"/>
      <c r="IM66" s="205"/>
      <c r="IN66" s="205"/>
      <c r="IO66" s="205"/>
      <c r="IP66" s="205"/>
      <c r="IQ66" s="205"/>
      <c r="IR66" s="205"/>
      <c r="IS66" s="205"/>
      <c r="IT66" s="205"/>
      <c r="IU66" s="205"/>
      <c r="IV66" s="205"/>
      <c r="IW66" s="205"/>
      <c r="IX66" s="205"/>
      <c r="IY66" s="205"/>
      <c r="IZ66" s="205"/>
      <c r="JA66" s="205"/>
      <c r="JB66" s="205"/>
      <c r="JC66" s="205"/>
      <c r="JD66" s="205"/>
      <c r="JE66" s="205"/>
      <c r="JF66" s="205"/>
      <c r="JG66" s="205"/>
      <c r="JH66" s="205"/>
      <c r="JI66" s="205"/>
      <c r="JJ66" s="205"/>
      <c r="JK66" s="205"/>
      <c r="JL66" s="205"/>
      <c r="JM66" s="205"/>
      <c r="JN66" s="205"/>
      <c r="JO66" s="205"/>
      <c r="JP66" s="205"/>
      <c r="JQ66" s="205"/>
      <c r="JR66" s="205"/>
      <c r="JS66" s="205"/>
      <c r="JT66" s="205"/>
      <c r="JU66" s="205"/>
      <c r="JV66" s="205"/>
      <c r="JW66" s="205"/>
      <c r="JX66" s="205"/>
      <c r="JY66" s="205"/>
      <c r="JZ66" s="205"/>
      <c r="KA66" s="205"/>
      <c r="KB66" s="205"/>
      <c r="KC66" s="205"/>
      <c r="KD66" s="205"/>
      <c r="KE66" s="205"/>
      <c r="KF66" s="205"/>
      <c r="KG66" s="205"/>
      <c r="KH66" s="205"/>
      <c r="KI66" s="205"/>
      <c r="KJ66" s="205"/>
      <c r="KK66" s="205"/>
      <c r="KL66" s="205"/>
      <c r="KM66" s="205"/>
      <c r="KN66" s="205"/>
      <c r="KO66" s="205"/>
      <c r="KP66" s="205"/>
      <c r="KQ66" s="205"/>
      <c r="KR66" s="205"/>
      <c r="KS66" s="205"/>
      <c r="KT66" s="205"/>
      <c r="KU66" s="205"/>
      <c r="KV66" s="205"/>
      <c r="KW66" s="205"/>
      <c r="KX66" s="205"/>
      <c r="KY66" s="205"/>
      <c r="KZ66" s="205"/>
      <c r="LA66" s="205"/>
      <c r="LB66" s="205"/>
      <c r="LC66" s="205"/>
      <c r="LD66" s="205"/>
      <c r="LE66" s="205"/>
      <c r="LF66" s="205"/>
      <c r="LG66" s="205"/>
      <c r="LH66" s="205"/>
      <c r="LI66" s="205"/>
      <c r="LJ66" s="205"/>
      <c r="LK66" s="205"/>
      <c r="LL66" s="205"/>
      <c r="LM66" s="205"/>
      <c r="LN66" s="205"/>
      <c r="LO66" s="205"/>
      <c r="LP66" s="205"/>
      <c r="LQ66" s="205"/>
    </row>
    <row r="67" spans="2:329" ht="20.100000000000001" customHeight="1" x14ac:dyDescent="0.2">
      <c r="B67" s="205"/>
      <c r="C67" s="205"/>
      <c r="D67" s="205"/>
      <c r="E67" s="205"/>
      <c r="F67" s="205"/>
      <c r="G67" s="205"/>
      <c r="H67" s="205"/>
      <c r="I67" s="205"/>
      <c r="J67" s="205"/>
      <c r="K67" s="205"/>
      <c r="L67" s="205"/>
      <c r="M67" s="205"/>
      <c r="N67" s="205"/>
      <c r="O67" s="205"/>
      <c r="P67" s="205"/>
      <c r="Q67" s="205"/>
      <c r="R67" s="205"/>
      <c r="S67" s="205"/>
      <c r="T67" s="205"/>
      <c r="U67" s="205"/>
      <c r="V67" s="205"/>
      <c r="W67" s="205"/>
      <c r="X67" s="205"/>
      <c r="Y67" s="209"/>
      <c r="Z67" s="205"/>
      <c r="AA67" s="205"/>
      <c r="AB67" s="209"/>
      <c r="AC67" s="209"/>
      <c r="AD67" s="205"/>
      <c r="AE67" s="205"/>
      <c r="AF67" s="205"/>
      <c r="AG67" s="209"/>
      <c r="AH67" s="205"/>
      <c r="AI67" s="205"/>
      <c r="AJ67" s="205"/>
      <c r="AK67" s="205"/>
      <c r="AL67" s="205"/>
      <c r="AM67" s="205"/>
      <c r="AN67" s="205"/>
      <c r="AO67" s="205"/>
      <c r="AP67" s="205"/>
      <c r="AQ67" s="205"/>
      <c r="AR67" s="205"/>
      <c r="AS67" s="205"/>
      <c r="AT67" s="205"/>
      <c r="AU67" s="205"/>
      <c r="AV67" s="205"/>
      <c r="AW67" s="205"/>
      <c r="AX67" s="205"/>
      <c r="AY67" s="205"/>
      <c r="AZ67" s="205"/>
      <c r="BA67" s="205"/>
      <c r="BB67" s="205"/>
      <c r="BC67" s="205"/>
      <c r="BD67" s="205"/>
      <c r="BE67" s="205"/>
      <c r="BF67" s="205"/>
      <c r="BG67" s="205"/>
      <c r="BH67" s="205"/>
      <c r="BI67" s="205"/>
      <c r="BJ67" s="205"/>
      <c r="BK67" s="205"/>
      <c r="BL67" s="205"/>
      <c r="BM67" s="205"/>
      <c r="BN67" s="205"/>
      <c r="BO67" s="205"/>
      <c r="BP67" s="205"/>
      <c r="BQ67" s="205"/>
      <c r="BR67" s="205"/>
      <c r="BS67" s="205"/>
      <c r="BT67" s="205"/>
      <c r="BU67" s="205"/>
      <c r="BV67" s="205"/>
      <c r="BW67" s="205"/>
      <c r="BX67" s="205"/>
      <c r="BY67" s="205"/>
      <c r="BZ67" s="205"/>
      <c r="CA67" s="205"/>
      <c r="CB67" s="205"/>
      <c r="CC67" s="205"/>
      <c r="CD67" s="205"/>
      <c r="CE67" s="205"/>
      <c r="CF67" s="205"/>
      <c r="CG67" s="205"/>
      <c r="CH67" s="205"/>
      <c r="CI67" s="205"/>
      <c r="CJ67" s="205"/>
      <c r="CK67" s="205"/>
      <c r="CL67" s="205"/>
      <c r="CM67" s="205"/>
      <c r="CN67" s="205"/>
      <c r="CO67" s="205"/>
      <c r="CP67" s="205"/>
      <c r="CQ67" s="205"/>
      <c r="CR67" s="205"/>
      <c r="CS67" s="205"/>
      <c r="CT67" s="205"/>
      <c r="CU67" s="205"/>
      <c r="CV67" s="205"/>
      <c r="CW67" s="205"/>
      <c r="CX67" s="205"/>
      <c r="CY67" s="205"/>
      <c r="CZ67" s="205"/>
      <c r="DA67" s="205"/>
      <c r="DB67" s="205"/>
      <c r="DC67" s="205"/>
      <c r="DD67" s="205"/>
      <c r="DE67" s="205"/>
      <c r="DF67" s="205"/>
      <c r="DG67" s="205"/>
      <c r="DH67" s="205"/>
      <c r="DI67" s="205"/>
      <c r="DJ67" s="205"/>
      <c r="DK67" s="205"/>
      <c r="DL67" s="205"/>
      <c r="DM67" s="205"/>
      <c r="DN67" s="205"/>
      <c r="DO67" s="205"/>
      <c r="DP67" s="205"/>
      <c r="DQ67" s="205"/>
      <c r="DR67" s="205"/>
      <c r="DS67" s="205"/>
      <c r="DT67" s="205"/>
      <c r="DU67" s="205"/>
      <c r="DV67" s="205"/>
      <c r="DW67" s="205"/>
      <c r="DX67" s="205"/>
      <c r="DY67" s="205"/>
      <c r="DZ67" s="205"/>
      <c r="EA67" s="205"/>
      <c r="EB67" s="205"/>
      <c r="EC67" s="205"/>
      <c r="ED67" s="205"/>
      <c r="EE67" s="205"/>
      <c r="EF67" s="209"/>
      <c r="EG67" s="209"/>
      <c r="EH67" s="209"/>
      <c r="EI67" s="209"/>
      <c r="EJ67" s="209"/>
      <c r="EK67" s="205"/>
      <c r="EL67" s="205"/>
      <c r="EM67" s="205"/>
      <c r="EN67" s="205"/>
      <c r="EO67" s="205"/>
      <c r="EP67" s="205"/>
      <c r="EQ67" s="205"/>
      <c r="ER67" s="205"/>
      <c r="ES67" s="205"/>
      <c r="ET67" s="205"/>
      <c r="EU67" s="205"/>
      <c r="EV67" s="205"/>
      <c r="EW67" s="205"/>
      <c r="EX67" s="205"/>
      <c r="EY67" s="205"/>
      <c r="EZ67" s="205"/>
      <c r="FA67" s="205"/>
      <c r="FB67" s="205"/>
      <c r="FC67" s="205"/>
      <c r="FD67" s="205"/>
      <c r="FE67" s="205"/>
      <c r="FF67" s="205"/>
      <c r="FG67" s="205"/>
      <c r="FH67" s="205"/>
      <c r="FI67" s="205"/>
      <c r="FJ67" s="205"/>
      <c r="FK67" s="205"/>
      <c r="FL67" s="205"/>
      <c r="FM67" s="205"/>
      <c r="FN67" s="205"/>
      <c r="FO67" s="205"/>
      <c r="FP67" s="205"/>
      <c r="FQ67" s="205"/>
      <c r="FR67" s="205"/>
      <c r="FS67" s="205"/>
      <c r="FT67" s="205"/>
      <c r="FU67" s="205"/>
      <c r="FV67" s="205"/>
      <c r="FW67" s="205"/>
      <c r="FX67" s="205"/>
      <c r="FY67" s="205"/>
      <c r="FZ67" s="205"/>
      <c r="GA67" s="205"/>
      <c r="GB67" s="205"/>
      <c r="GC67" s="205"/>
      <c r="GD67" s="205"/>
      <c r="GE67" s="205"/>
      <c r="GF67" s="205"/>
      <c r="GG67" s="205"/>
      <c r="GH67" s="205"/>
      <c r="GI67" s="205"/>
      <c r="GJ67" s="205"/>
      <c r="GK67" s="205"/>
      <c r="GL67" s="205"/>
      <c r="GM67" s="205"/>
      <c r="GN67" s="205"/>
      <c r="GO67" s="205"/>
      <c r="GP67" s="205"/>
      <c r="GQ67" s="205"/>
      <c r="GR67" s="205"/>
      <c r="GS67" s="205"/>
      <c r="GT67" s="205"/>
      <c r="GU67" s="205"/>
      <c r="GV67" s="205"/>
      <c r="GW67" s="205"/>
      <c r="GX67" s="205"/>
      <c r="GY67" s="205"/>
      <c r="GZ67" s="205"/>
      <c r="HA67" s="205"/>
      <c r="HB67" s="205"/>
      <c r="HC67" s="205"/>
      <c r="HD67" s="205"/>
      <c r="HE67" s="205"/>
      <c r="HF67" s="205"/>
      <c r="HG67" s="205"/>
      <c r="HH67" s="205"/>
      <c r="HI67" s="205"/>
      <c r="HJ67" s="205"/>
      <c r="HK67" s="205"/>
      <c r="HL67" s="205"/>
      <c r="HM67" s="205"/>
      <c r="HN67" s="205"/>
      <c r="HO67" s="205"/>
      <c r="HP67" s="205"/>
      <c r="HQ67" s="205"/>
      <c r="HR67" s="205"/>
      <c r="HS67" s="205"/>
      <c r="HT67" s="205"/>
      <c r="HU67" s="205"/>
      <c r="HV67" s="205"/>
      <c r="HW67" s="205"/>
      <c r="HX67" s="205"/>
      <c r="HY67" s="205"/>
      <c r="HZ67" s="205"/>
      <c r="IA67" s="205"/>
      <c r="IB67" s="205"/>
      <c r="IC67" s="205"/>
      <c r="ID67" s="205"/>
      <c r="IE67" s="205"/>
      <c r="IF67" s="205"/>
      <c r="IG67" s="205"/>
      <c r="IH67" s="205"/>
      <c r="II67" s="205"/>
      <c r="IJ67" s="205"/>
      <c r="IK67" s="205"/>
      <c r="IL67" s="205"/>
      <c r="IM67" s="205"/>
      <c r="IN67" s="205"/>
      <c r="IO67" s="205"/>
      <c r="IP67" s="205"/>
      <c r="IQ67" s="205"/>
      <c r="IR67" s="205"/>
      <c r="IS67" s="205"/>
      <c r="IT67" s="205"/>
      <c r="IU67" s="205"/>
      <c r="IV67" s="205"/>
      <c r="IW67" s="205"/>
      <c r="IX67" s="205"/>
      <c r="IY67" s="205"/>
      <c r="IZ67" s="205"/>
      <c r="JA67" s="205"/>
      <c r="JB67" s="205"/>
      <c r="JC67" s="205"/>
      <c r="JD67" s="205"/>
      <c r="JE67" s="205"/>
      <c r="JF67" s="205"/>
      <c r="JG67" s="205"/>
      <c r="JH67" s="205"/>
      <c r="JI67" s="205"/>
      <c r="JJ67" s="205"/>
      <c r="JK67" s="205"/>
      <c r="JL67" s="205"/>
      <c r="JM67" s="205"/>
      <c r="JN67" s="205"/>
      <c r="JO67" s="205"/>
      <c r="JP67" s="205"/>
      <c r="JQ67" s="205"/>
      <c r="JR67" s="205"/>
      <c r="JS67" s="205"/>
      <c r="JT67" s="205"/>
      <c r="JU67" s="205"/>
      <c r="JV67" s="205"/>
      <c r="JW67" s="205"/>
      <c r="JX67" s="205"/>
      <c r="JY67" s="205"/>
      <c r="JZ67" s="205"/>
      <c r="KA67" s="205"/>
      <c r="KB67" s="205"/>
      <c r="KC67" s="205"/>
      <c r="KD67" s="205"/>
      <c r="KE67" s="205"/>
      <c r="KF67" s="205"/>
      <c r="KG67" s="205"/>
      <c r="KH67" s="205"/>
      <c r="KI67" s="205"/>
      <c r="KJ67" s="205"/>
      <c r="KK67" s="205"/>
      <c r="KL67" s="205"/>
      <c r="KM67" s="205"/>
      <c r="KN67" s="205"/>
      <c r="KO67" s="205"/>
      <c r="KP67" s="205"/>
      <c r="KQ67" s="205"/>
      <c r="KR67" s="205"/>
      <c r="KS67" s="205"/>
      <c r="KT67" s="205"/>
      <c r="KU67" s="205"/>
      <c r="KV67" s="205"/>
      <c r="KW67" s="205"/>
      <c r="KX67" s="205"/>
      <c r="KY67" s="205"/>
      <c r="KZ67" s="205"/>
      <c r="LA67" s="205"/>
      <c r="LB67" s="205"/>
      <c r="LC67" s="205"/>
      <c r="LD67" s="205"/>
      <c r="LE67" s="205"/>
      <c r="LF67" s="205"/>
      <c r="LG67" s="205"/>
      <c r="LH67" s="205"/>
      <c r="LI67" s="205"/>
      <c r="LJ67" s="205"/>
      <c r="LK67" s="205"/>
      <c r="LL67" s="205"/>
      <c r="LM67" s="205"/>
      <c r="LN67" s="205"/>
      <c r="LO67" s="205"/>
      <c r="LP67" s="205"/>
      <c r="LQ67" s="205"/>
    </row>
    <row r="68" spans="2:329" ht="20.100000000000001" customHeight="1" x14ac:dyDescent="0.2">
      <c r="B68" s="205"/>
      <c r="C68" s="205"/>
      <c r="D68" s="205"/>
      <c r="E68" s="205"/>
      <c r="F68" s="205"/>
      <c r="G68" s="205"/>
      <c r="H68" s="205"/>
      <c r="I68" s="205"/>
      <c r="J68" s="205"/>
      <c r="K68" s="205"/>
      <c r="L68" s="205"/>
      <c r="M68" s="205"/>
      <c r="N68" s="205"/>
      <c r="O68" s="205"/>
      <c r="P68" s="205"/>
      <c r="Q68" s="205"/>
      <c r="R68" s="205"/>
      <c r="S68" s="205"/>
      <c r="T68" s="205"/>
      <c r="U68" s="205"/>
      <c r="V68" s="205"/>
      <c r="W68" s="205"/>
      <c r="X68" s="205"/>
      <c r="Y68" s="209"/>
      <c r="Z68" s="205"/>
      <c r="AA68" s="205"/>
      <c r="AB68" s="209"/>
      <c r="AC68" s="209"/>
      <c r="AD68" s="205"/>
      <c r="AE68" s="205"/>
      <c r="AF68" s="205"/>
      <c r="AG68" s="209"/>
      <c r="AH68" s="205"/>
      <c r="AI68" s="205"/>
      <c r="AJ68" s="205"/>
      <c r="AK68" s="205"/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05"/>
      <c r="BH68" s="205"/>
      <c r="BI68" s="205"/>
      <c r="BJ68" s="205"/>
      <c r="BK68" s="205"/>
      <c r="BL68" s="205"/>
      <c r="BM68" s="205"/>
      <c r="BN68" s="205"/>
      <c r="BO68" s="205"/>
      <c r="BP68" s="205"/>
      <c r="BQ68" s="205"/>
      <c r="BR68" s="205"/>
      <c r="BS68" s="205"/>
      <c r="BT68" s="205"/>
      <c r="BU68" s="205"/>
      <c r="BV68" s="205"/>
      <c r="BW68" s="205"/>
      <c r="BX68" s="205"/>
      <c r="BY68" s="205"/>
      <c r="BZ68" s="205"/>
      <c r="CA68" s="205"/>
      <c r="CB68" s="205"/>
      <c r="CC68" s="205"/>
      <c r="CD68" s="205"/>
      <c r="CE68" s="205"/>
      <c r="CF68" s="205"/>
      <c r="CG68" s="205"/>
      <c r="CH68" s="205"/>
      <c r="CI68" s="205"/>
      <c r="CJ68" s="205"/>
      <c r="CK68" s="205"/>
      <c r="CL68" s="205"/>
      <c r="CM68" s="205"/>
      <c r="CN68" s="205"/>
      <c r="CO68" s="205"/>
      <c r="CP68" s="205"/>
      <c r="CQ68" s="205"/>
      <c r="CR68" s="205"/>
      <c r="CS68" s="205"/>
      <c r="CT68" s="205"/>
      <c r="CU68" s="205"/>
      <c r="CV68" s="205"/>
      <c r="CW68" s="205"/>
      <c r="CX68" s="205"/>
      <c r="CY68" s="205"/>
      <c r="CZ68" s="205"/>
      <c r="DA68" s="205"/>
      <c r="DB68" s="205"/>
      <c r="DC68" s="205"/>
      <c r="DD68" s="205"/>
      <c r="DE68" s="205"/>
      <c r="DF68" s="205"/>
      <c r="DG68" s="205"/>
      <c r="DH68" s="205"/>
      <c r="DI68" s="205"/>
      <c r="DJ68" s="205"/>
      <c r="DK68" s="205"/>
      <c r="DL68" s="205"/>
      <c r="DM68" s="205"/>
      <c r="DN68" s="205"/>
      <c r="DO68" s="205"/>
      <c r="DP68" s="205"/>
      <c r="DQ68" s="205"/>
      <c r="DR68" s="205"/>
      <c r="DS68" s="205"/>
      <c r="DT68" s="205"/>
      <c r="DU68" s="205"/>
      <c r="DV68" s="205"/>
      <c r="DW68" s="205"/>
      <c r="DX68" s="205"/>
      <c r="DY68" s="205"/>
      <c r="DZ68" s="205"/>
      <c r="EA68" s="205"/>
      <c r="EB68" s="205"/>
      <c r="EC68" s="205"/>
      <c r="ED68" s="205"/>
      <c r="EE68" s="205"/>
      <c r="EF68" s="209"/>
      <c r="EG68" s="209"/>
      <c r="EH68" s="209"/>
      <c r="EI68" s="209"/>
      <c r="EJ68" s="209"/>
      <c r="EK68" s="205"/>
      <c r="EL68" s="205"/>
      <c r="EM68" s="205"/>
      <c r="EN68" s="205"/>
      <c r="EO68" s="205"/>
      <c r="EP68" s="205"/>
      <c r="EQ68" s="205"/>
      <c r="ER68" s="205"/>
      <c r="ES68" s="205"/>
      <c r="ET68" s="205"/>
      <c r="EU68" s="205"/>
      <c r="EV68" s="205"/>
      <c r="EW68" s="205"/>
      <c r="EX68" s="205"/>
      <c r="EY68" s="205"/>
      <c r="EZ68" s="205"/>
      <c r="FA68" s="205"/>
      <c r="FB68" s="205"/>
      <c r="FC68" s="205"/>
      <c r="FD68" s="205"/>
      <c r="FE68" s="205"/>
      <c r="FF68" s="205"/>
      <c r="FG68" s="205"/>
      <c r="FH68" s="205"/>
      <c r="FI68" s="205"/>
      <c r="FJ68" s="205"/>
      <c r="FK68" s="205"/>
      <c r="FL68" s="205"/>
      <c r="FM68" s="205"/>
      <c r="FN68" s="205"/>
      <c r="FO68" s="205"/>
      <c r="FP68" s="205"/>
      <c r="FQ68" s="205"/>
      <c r="FR68" s="205"/>
      <c r="FS68" s="205"/>
      <c r="FT68" s="205"/>
      <c r="FU68" s="205"/>
      <c r="FV68" s="205"/>
      <c r="FW68" s="205"/>
      <c r="FX68" s="205"/>
      <c r="FY68" s="205"/>
      <c r="FZ68" s="205"/>
      <c r="GA68" s="205"/>
      <c r="GB68" s="205"/>
      <c r="GC68" s="205"/>
      <c r="GD68" s="205"/>
      <c r="GE68" s="205"/>
      <c r="GF68" s="205"/>
      <c r="GG68" s="205"/>
      <c r="GH68" s="205"/>
      <c r="GI68" s="205"/>
      <c r="GJ68" s="205"/>
      <c r="GK68" s="205"/>
      <c r="GL68" s="205"/>
      <c r="GM68" s="205"/>
      <c r="GN68" s="205"/>
      <c r="GO68" s="205"/>
      <c r="GP68" s="205"/>
      <c r="GQ68" s="205"/>
      <c r="GR68" s="205"/>
      <c r="GS68" s="205"/>
      <c r="GT68" s="205"/>
      <c r="GU68" s="205"/>
      <c r="GV68" s="205"/>
      <c r="GW68" s="205"/>
      <c r="GX68" s="205"/>
      <c r="GY68" s="205"/>
      <c r="GZ68" s="205"/>
      <c r="HA68" s="205"/>
      <c r="HB68" s="205"/>
      <c r="HC68" s="205"/>
      <c r="HD68" s="205"/>
      <c r="HE68" s="205"/>
      <c r="HF68" s="205"/>
      <c r="HG68" s="205"/>
      <c r="HH68" s="205"/>
      <c r="HI68" s="205"/>
      <c r="HJ68" s="205"/>
      <c r="HK68" s="205"/>
      <c r="HL68" s="205"/>
      <c r="HM68" s="205"/>
      <c r="HN68" s="205"/>
      <c r="HO68" s="205"/>
      <c r="HP68" s="205"/>
      <c r="HQ68" s="205"/>
      <c r="HR68" s="205"/>
      <c r="HS68" s="205"/>
      <c r="HT68" s="205"/>
      <c r="HU68" s="205"/>
      <c r="HV68" s="205"/>
      <c r="HW68" s="205"/>
      <c r="HX68" s="205"/>
      <c r="HY68" s="205"/>
      <c r="HZ68" s="205"/>
      <c r="IA68" s="205"/>
      <c r="IB68" s="205"/>
      <c r="IC68" s="205"/>
      <c r="ID68" s="205"/>
      <c r="IE68" s="205"/>
      <c r="IF68" s="205"/>
      <c r="IG68" s="205"/>
      <c r="IH68" s="205"/>
      <c r="II68" s="205"/>
      <c r="IJ68" s="205"/>
      <c r="IK68" s="205"/>
      <c r="IL68" s="205"/>
      <c r="IM68" s="205"/>
      <c r="IN68" s="205"/>
      <c r="IO68" s="205"/>
      <c r="IP68" s="205"/>
      <c r="IQ68" s="205"/>
      <c r="IR68" s="205"/>
      <c r="IS68" s="205"/>
      <c r="IT68" s="205"/>
      <c r="IU68" s="205"/>
      <c r="IV68" s="205"/>
      <c r="IW68" s="205"/>
      <c r="IX68" s="205"/>
      <c r="IY68" s="205"/>
      <c r="IZ68" s="205"/>
      <c r="JA68" s="205"/>
      <c r="JB68" s="205"/>
      <c r="JC68" s="205"/>
      <c r="JD68" s="205"/>
      <c r="JE68" s="205"/>
      <c r="JF68" s="205"/>
      <c r="JG68" s="205"/>
      <c r="JH68" s="205"/>
      <c r="JI68" s="205"/>
      <c r="JJ68" s="205"/>
      <c r="JK68" s="205"/>
      <c r="JL68" s="205"/>
      <c r="JM68" s="205"/>
      <c r="JN68" s="205"/>
      <c r="JO68" s="205"/>
      <c r="JP68" s="205"/>
      <c r="JQ68" s="205"/>
      <c r="JR68" s="205"/>
      <c r="JS68" s="205"/>
      <c r="JT68" s="205"/>
      <c r="JU68" s="205"/>
      <c r="JV68" s="205"/>
      <c r="JW68" s="205"/>
      <c r="JX68" s="205"/>
      <c r="JY68" s="205"/>
      <c r="JZ68" s="205"/>
      <c r="KA68" s="205"/>
      <c r="KB68" s="205"/>
      <c r="KC68" s="205"/>
      <c r="KD68" s="205"/>
      <c r="KE68" s="205"/>
      <c r="KF68" s="205"/>
      <c r="KG68" s="205"/>
      <c r="KH68" s="205"/>
      <c r="KI68" s="205"/>
      <c r="KJ68" s="205"/>
      <c r="KK68" s="205"/>
      <c r="KL68" s="205"/>
      <c r="KM68" s="205"/>
      <c r="KN68" s="205"/>
      <c r="KO68" s="205"/>
      <c r="KP68" s="205"/>
      <c r="KQ68" s="205"/>
      <c r="KR68" s="205"/>
      <c r="KS68" s="205"/>
      <c r="KT68" s="205"/>
      <c r="KU68" s="205"/>
      <c r="KV68" s="205"/>
      <c r="KW68" s="205"/>
      <c r="KX68" s="205"/>
      <c r="KY68" s="205"/>
      <c r="KZ68" s="205"/>
      <c r="LA68" s="205"/>
      <c r="LB68" s="205"/>
      <c r="LC68" s="205"/>
      <c r="LD68" s="205"/>
      <c r="LE68" s="205"/>
      <c r="LF68" s="205"/>
      <c r="LG68" s="205"/>
      <c r="LH68" s="205"/>
      <c r="LI68" s="205"/>
      <c r="LJ68" s="205"/>
      <c r="LK68" s="205"/>
      <c r="LL68" s="205"/>
      <c r="LM68" s="205"/>
      <c r="LN68" s="205"/>
      <c r="LO68" s="205"/>
      <c r="LP68" s="205"/>
      <c r="LQ68" s="205"/>
    </row>
    <row r="69" spans="2:329" ht="20.100000000000001" customHeight="1" x14ac:dyDescent="0.2">
      <c r="B69" s="205"/>
      <c r="C69" s="205"/>
      <c r="D69" s="205"/>
      <c r="E69" s="205"/>
      <c r="F69" s="205"/>
      <c r="G69" s="205"/>
      <c r="H69" s="205"/>
      <c r="I69" s="205"/>
      <c r="J69" s="205"/>
      <c r="K69" s="205"/>
      <c r="L69" s="205"/>
      <c r="M69" s="205"/>
      <c r="N69" s="205"/>
      <c r="O69" s="205"/>
      <c r="P69" s="205"/>
      <c r="Q69" s="205"/>
      <c r="R69" s="205"/>
      <c r="S69" s="205"/>
      <c r="T69" s="205"/>
      <c r="U69" s="205"/>
      <c r="V69" s="205"/>
      <c r="W69" s="205"/>
      <c r="X69" s="205"/>
      <c r="Y69" s="205"/>
      <c r="Z69" s="205"/>
      <c r="AA69" s="205"/>
      <c r="AB69" s="205"/>
      <c r="AC69" s="205"/>
      <c r="AD69" s="205"/>
      <c r="AE69" s="205"/>
      <c r="AF69" s="205"/>
      <c r="AG69" s="205"/>
      <c r="AH69" s="205"/>
      <c r="AI69" s="205"/>
      <c r="AJ69" s="205"/>
      <c r="AK69" s="205"/>
      <c r="AL69" s="205"/>
      <c r="AM69" s="205"/>
      <c r="AN69" s="205"/>
      <c r="AO69" s="205"/>
      <c r="AP69" s="205"/>
      <c r="AQ69" s="205"/>
      <c r="AR69" s="205"/>
      <c r="AS69" s="205"/>
      <c r="AT69" s="205"/>
      <c r="AU69" s="205"/>
      <c r="AV69" s="205"/>
      <c r="AW69" s="205"/>
      <c r="AX69" s="205"/>
      <c r="AY69" s="205"/>
      <c r="AZ69" s="205"/>
      <c r="BA69" s="205"/>
      <c r="BB69" s="205"/>
      <c r="BC69" s="205"/>
      <c r="BD69" s="205"/>
      <c r="BE69" s="205"/>
      <c r="BF69" s="205"/>
      <c r="BG69" s="205"/>
      <c r="BH69" s="205"/>
      <c r="BI69" s="205"/>
      <c r="BJ69" s="205"/>
      <c r="BK69" s="205"/>
      <c r="BL69" s="205"/>
      <c r="BM69" s="205"/>
      <c r="BN69" s="205"/>
      <c r="BO69" s="205"/>
      <c r="BP69" s="205"/>
      <c r="BQ69" s="205"/>
      <c r="BR69" s="205"/>
      <c r="BS69" s="205"/>
      <c r="BT69" s="205"/>
      <c r="BU69" s="205"/>
      <c r="BV69" s="205"/>
      <c r="BW69" s="205"/>
      <c r="BX69" s="205"/>
      <c r="BY69" s="205"/>
      <c r="BZ69" s="205"/>
      <c r="CA69" s="205"/>
      <c r="CB69" s="205"/>
      <c r="CC69" s="205"/>
      <c r="CD69" s="205"/>
      <c r="CE69" s="205"/>
      <c r="CF69" s="205"/>
      <c r="CG69" s="205"/>
      <c r="CH69" s="205"/>
      <c r="CI69" s="205"/>
      <c r="CJ69" s="205"/>
      <c r="CK69" s="205"/>
      <c r="CL69" s="205"/>
      <c r="CM69" s="205"/>
      <c r="CN69" s="205"/>
      <c r="CO69" s="205"/>
      <c r="CP69" s="205"/>
      <c r="CQ69" s="205"/>
      <c r="CR69" s="205"/>
      <c r="CS69" s="205"/>
      <c r="CT69" s="205"/>
      <c r="CU69" s="205"/>
      <c r="CV69" s="205"/>
      <c r="CW69" s="205"/>
      <c r="CX69" s="205"/>
      <c r="CY69" s="205"/>
      <c r="CZ69" s="205"/>
      <c r="DA69" s="205"/>
      <c r="DB69" s="205"/>
      <c r="DC69" s="205"/>
      <c r="DD69" s="205"/>
      <c r="DE69" s="205"/>
      <c r="DF69" s="205"/>
      <c r="DG69" s="205"/>
      <c r="DH69" s="205"/>
      <c r="DI69" s="205"/>
      <c r="DJ69" s="205"/>
      <c r="DK69" s="205"/>
      <c r="DL69" s="205"/>
      <c r="DM69" s="205"/>
      <c r="DN69" s="205"/>
      <c r="DO69" s="205"/>
      <c r="DP69" s="205"/>
      <c r="DQ69" s="205"/>
      <c r="DR69" s="205"/>
      <c r="DS69" s="205"/>
      <c r="DT69" s="205"/>
      <c r="DU69" s="205"/>
      <c r="DV69" s="205"/>
      <c r="DW69" s="205"/>
      <c r="DX69" s="205"/>
      <c r="DY69" s="205"/>
      <c r="DZ69" s="205"/>
      <c r="EA69" s="205"/>
      <c r="EB69" s="205"/>
      <c r="EC69" s="205"/>
      <c r="ED69" s="205"/>
      <c r="EE69" s="209"/>
      <c r="EF69" s="209"/>
      <c r="EG69" s="205"/>
      <c r="EH69" s="209"/>
      <c r="EI69" s="209"/>
      <c r="EJ69" s="209"/>
      <c r="EK69" s="209"/>
      <c r="EL69" s="205"/>
      <c r="EM69" s="209"/>
      <c r="EN69" s="205"/>
      <c r="EO69" s="205"/>
      <c r="EP69" s="205"/>
      <c r="EQ69" s="205"/>
      <c r="ER69" s="205"/>
      <c r="ES69" s="205"/>
      <c r="ET69" s="205"/>
      <c r="EU69" s="205"/>
      <c r="EV69" s="205"/>
      <c r="EW69" s="205"/>
      <c r="EX69" s="205"/>
      <c r="EY69" s="205"/>
      <c r="EZ69" s="205"/>
      <c r="FA69" s="205"/>
      <c r="FB69" s="205"/>
      <c r="FC69" s="205"/>
      <c r="FD69" s="205"/>
      <c r="FE69" s="205"/>
      <c r="FF69" s="205"/>
      <c r="FG69" s="205"/>
      <c r="FH69" s="205"/>
      <c r="FI69" s="205"/>
      <c r="FJ69" s="205"/>
      <c r="FK69" s="205"/>
      <c r="FL69" s="205"/>
      <c r="FM69" s="205"/>
      <c r="FN69" s="205"/>
      <c r="FO69" s="205"/>
      <c r="FP69" s="205"/>
      <c r="FQ69" s="205"/>
      <c r="FR69" s="205"/>
      <c r="FS69" s="205"/>
      <c r="FT69" s="205"/>
      <c r="FU69" s="205"/>
      <c r="FV69" s="205"/>
      <c r="FW69" s="205"/>
      <c r="FX69" s="205"/>
      <c r="FY69" s="205"/>
      <c r="FZ69" s="205"/>
      <c r="GA69" s="205"/>
      <c r="GB69" s="205"/>
      <c r="GC69" s="205"/>
      <c r="GD69" s="205"/>
      <c r="GE69" s="205"/>
      <c r="GF69" s="205"/>
      <c r="GG69" s="205"/>
      <c r="GH69" s="205"/>
      <c r="GI69" s="205"/>
      <c r="GJ69" s="205"/>
      <c r="GK69" s="205"/>
      <c r="GL69" s="205"/>
      <c r="GM69" s="205"/>
      <c r="GN69" s="205"/>
      <c r="GO69" s="205"/>
      <c r="GP69" s="205"/>
      <c r="GQ69" s="205"/>
      <c r="GR69" s="205"/>
      <c r="GS69" s="205"/>
      <c r="GT69" s="205"/>
      <c r="GU69" s="205"/>
      <c r="GV69" s="205"/>
      <c r="GW69" s="205"/>
      <c r="GX69" s="205"/>
      <c r="GY69" s="205"/>
      <c r="GZ69" s="205"/>
      <c r="HA69" s="205"/>
      <c r="HB69" s="205"/>
      <c r="HC69" s="205"/>
      <c r="HD69" s="205"/>
      <c r="HE69" s="205"/>
      <c r="HF69" s="205"/>
      <c r="HG69" s="205"/>
      <c r="HH69" s="205"/>
      <c r="HI69" s="205"/>
      <c r="HJ69" s="205"/>
      <c r="HK69" s="205"/>
      <c r="HL69" s="205"/>
      <c r="HM69" s="205"/>
      <c r="HN69" s="205"/>
      <c r="HO69" s="205"/>
      <c r="HP69" s="205"/>
      <c r="HQ69" s="205"/>
      <c r="HR69" s="205"/>
      <c r="HS69" s="205"/>
      <c r="HT69" s="205"/>
      <c r="HU69" s="205"/>
      <c r="HV69" s="205"/>
      <c r="HW69" s="205"/>
      <c r="HX69" s="205"/>
      <c r="HY69" s="205"/>
      <c r="HZ69" s="205"/>
      <c r="IA69" s="205"/>
      <c r="IB69" s="205"/>
      <c r="IC69" s="205"/>
      <c r="ID69" s="205"/>
      <c r="IE69" s="205"/>
      <c r="IF69" s="205"/>
      <c r="IG69" s="205"/>
      <c r="IH69" s="205"/>
      <c r="II69" s="205"/>
      <c r="IJ69" s="205"/>
      <c r="IK69" s="205"/>
      <c r="IL69" s="205"/>
      <c r="IM69" s="205"/>
      <c r="IN69" s="205"/>
      <c r="IO69" s="205"/>
      <c r="IP69" s="205"/>
      <c r="IQ69" s="205"/>
      <c r="IR69" s="205"/>
      <c r="IS69" s="205"/>
      <c r="IT69" s="205"/>
      <c r="IU69" s="205"/>
      <c r="IV69" s="205"/>
      <c r="IW69" s="205"/>
      <c r="IX69" s="205"/>
      <c r="IY69" s="205"/>
      <c r="IZ69" s="205"/>
      <c r="JA69" s="205"/>
      <c r="JB69" s="205"/>
      <c r="JC69" s="205"/>
      <c r="JD69" s="205"/>
      <c r="JE69" s="205"/>
      <c r="JF69" s="205"/>
      <c r="JG69" s="205"/>
      <c r="JH69" s="205"/>
      <c r="JI69" s="205"/>
      <c r="JJ69" s="205"/>
      <c r="JK69" s="205"/>
      <c r="JL69" s="205"/>
      <c r="JM69" s="205"/>
      <c r="JN69" s="205"/>
      <c r="JO69" s="205"/>
      <c r="JP69" s="205"/>
      <c r="JQ69" s="205"/>
      <c r="JR69" s="205"/>
      <c r="JS69" s="205"/>
      <c r="JT69" s="205"/>
      <c r="JU69" s="205"/>
      <c r="JV69" s="205"/>
      <c r="JW69" s="205"/>
      <c r="JX69" s="205"/>
      <c r="JY69" s="205"/>
      <c r="JZ69" s="205"/>
      <c r="KA69" s="205"/>
      <c r="KB69" s="205"/>
      <c r="KC69" s="205"/>
      <c r="KD69" s="205"/>
      <c r="KE69" s="205"/>
      <c r="KF69" s="205"/>
      <c r="KG69" s="205"/>
      <c r="KH69" s="205"/>
      <c r="KI69" s="205"/>
      <c r="KJ69" s="205"/>
      <c r="KK69" s="205"/>
      <c r="KL69" s="205"/>
      <c r="KM69" s="205"/>
      <c r="KN69" s="205"/>
      <c r="KO69" s="205"/>
      <c r="KP69" s="205"/>
      <c r="KQ69" s="205"/>
      <c r="KR69" s="205"/>
      <c r="KS69" s="205"/>
      <c r="KT69" s="205"/>
      <c r="KU69" s="205"/>
      <c r="KV69" s="205"/>
      <c r="KW69" s="205"/>
      <c r="KX69" s="205"/>
      <c r="KY69" s="205"/>
      <c r="KZ69" s="205"/>
      <c r="LA69" s="205"/>
      <c r="LB69" s="205"/>
      <c r="LC69" s="205"/>
      <c r="LD69" s="205"/>
      <c r="LE69" s="205"/>
      <c r="LF69" s="205"/>
      <c r="LG69" s="205"/>
      <c r="LH69" s="205"/>
      <c r="LI69" s="205"/>
      <c r="LJ69" s="205"/>
      <c r="LK69" s="205"/>
      <c r="LL69" s="205"/>
      <c r="LM69" s="205"/>
      <c r="LN69" s="205"/>
      <c r="LO69" s="205"/>
      <c r="LP69" s="205"/>
      <c r="LQ69" s="205"/>
    </row>
    <row r="70" spans="2:329" ht="20.100000000000001" customHeight="1" x14ac:dyDescent="0.2">
      <c r="B70" s="205"/>
      <c r="C70" s="205"/>
      <c r="D70" s="205"/>
      <c r="E70" s="205"/>
      <c r="F70" s="205"/>
      <c r="G70" s="205"/>
      <c r="H70" s="205"/>
      <c r="I70" s="205"/>
      <c r="J70" s="205"/>
      <c r="K70" s="205"/>
      <c r="L70" s="205"/>
      <c r="M70" s="205"/>
      <c r="N70" s="205"/>
      <c r="O70" s="205"/>
      <c r="P70" s="205"/>
      <c r="Q70" s="205"/>
      <c r="R70" s="205"/>
      <c r="S70" s="205"/>
      <c r="T70" s="205"/>
      <c r="U70" s="205"/>
      <c r="V70" s="205"/>
      <c r="W70" s="205"/>
      <c r="X70" s="205"/>
      <c r="Y70" s="205"/>
      <c r="Z70" s="205"/>
      <c r="AA70" s="205"/>
      <c r="AB70" s="205"/>
      <c r="AC70" s="205"/>
      <c r="AD70" s="205"/>
      <c r="AE70" s="205"/>
      <c r="AF70" s="205"/>
      <c r="AG70" s="205"/>
      <c r="AH70" s="205"/>
      <c r="AI70" s="205"/>
      <c r="AJ70" s="205"/>
      <c r="AK70" s="205"/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  <c r="BY70" s="205"/>
      <c r="BZ70" s="205"/>
      <c r="CA70" s="205"/>
      <c r="CB70" s="205"/>
      <c r="CC70" s="205"/>
      <c r="CD70" s="205"/>
      <c r="CE70" s="205"/>
      <c r="CF70" s="205"/>
      <c r="CG70" s="205"/>
      <c r="CH70" s="205"/>
      <c r="CI70" s="205"/>
      <c r="CJ70" s="205"/>
      <c r="CK70" s="205"/>
      <c r="CL70" s="205"/>
      <c r="CM70" s="205"/>
      <c r="CN70" s="205"/>
      <c r="CO70" s="205"/>
      <c r="CP70" s="205"/>
      <c r="CQ70" s="205"/>
      <c r="CR70" s="205"/>
      <c r="CS70" s="205"/>
      <c r="CT70" s="205"/>
      <c r="CU70" s="205"/>
      <c r="CV70" s="205"/>
      <c r="CW70" s="205"/>
      <c r="CX70" s="205"/>
      <c r="CY70" s="205"/>
      <c r="CZ70" s="205"/>
      <c r="DA70" s="205"/>
      <c r="DB70" s="205"/>
      <c r="DC70" s="205"/>
      <c r="DD70" s="205"/>
      <c r="DE70" s="205"/>
      <c r="DF70" s="205"/>
      <c r="DG70" s="205"/>
      <c r="DH70" s="205"/>
      <c r="DI70" s="205"/>
      <c r="DJ70" s="205"/>
      <c r="DK70" s="205"/>
      <c r="DL70" s="205"/>
      <c r="DM70" s="205"/>
      <c r="DN70" s="205"/>
      <c r="DO70" s="205"/>
      <c r="DP70" s="205"/>
      <c r="DQ70" s="205"/>
      <c r="DR70" s="205"/>
      <c r="DS70" s="205"/>
      <c r="DT70" s="205"/>
      <c r="DU70" s="205"/>
      <c r="DV70" s="205"/>
      <c r="DW70" s="205"/>
      <c r="DX70" s="205"/>
      <c r="DY70" s="205"/>
      <c r="DZ70" s="205"/>
      <c r="EA70" s="205"/>
      <c r="EB70" s="205"/>
      <c r="EC70" s="205"/>
      <c r="ED70" s="205"/>
      <c r="EE70" s="209"/>
      <c r="EF70" s="209"/>
      <c r="EG70" s="205"/>
      <c r="EH70" s="209"/>
      <c r="EI70" s="209"/>
      <c r="EJ70" s="209"/>
      <c r="EK70" s="209"/>
      <c r="EL70" s="205"/>
      <c r="EM70" s="209"/>
      <c r="EN70" s="205"/>
      <c r="EO70" s="205"/>
      <c r="EP70" s="205"/>
      <c r="EQ70" s="205"/>
      <c r="ER70" s="205"/>
      <c r="ES70" s="205"/>
      <c r="ET70" s="205"/>
      <c r="EU70" s="205"/>
      <c r="EV70" s="205"/>
      <c r="EW70" s="205"/>
      <c r="EX70" s="205"/>
      <c r="EY70" s="205"/>
      <c r="EZ70" s="205"/>
      <c r="FA70" s="205"/>
      <c r="FB70" s="205"/>
      <c r="FC70" s="205"/>
      <c r="FD70" s="205"/>
      <c r="FE70" s="205"/>
      <c r="FF70" s="205"/>
      <c r="FG70" s="205"/>
      <c r="FH70" s="205"/>
      <c r="FI70" s="205"/>
      <c r="FJ70" s="205"/>
      <c r="FK70" s="205"/>
      <c r="FL70" s="205"/>
      <c r="FM70" s="205"/>
      <c r="FN70" s="205"/>
      <c r="FO70" s="205"/>
      <c r="FP70" s="205"/>
      <c r="FQ70" s="205"/>
      <c r="FR70" s="205"/>
      <c r="FS70" s="205"/>
      <c r="FT70" s="205"/>
      <c r="FU70" s="205"/>
      <c r="FV70" s="205"/>
      <c r="FW70" s="205"/>
      <c r="FX70" s="205"/>
      <c r="FY70" s="205"/>
      <c r="FZ70" s="205"/>
      <c r="GA70" s="205"/>
      <c r="GB70" s="205"/>
      <c r="GC70" s="205"/>
      <c r="GD70" s="205"/>
      <c r="GE70" s="205"/>
      <c r="GF70" s="205"/>
      <c r="GG70" s="205"/>
      <c r="GH70" s="205"/>
      <c r="GI70" s="205"/>
      <c r="GJ70" s="205"/>
      <c r="GK70" s="205"/>
      <c r="GL70" s="205"/>
      <c r="GM70" s="205"/>
      <c r="GN70" s="205"/>
      <c r="GO70" s="205"/>
      <c r="GP70" s="205"/>
      <c r="GQ70" s="205"/>
      <c r="GR70" s="205"/>
      <c r="GS70" s="205"/>
      <c r="GT70" s="205"/>
      <c r="GU70" s="205"/>
      <c r="GV70" s="205"/>
      <c r="GW70" s="205"/>
      <c r="GX70" s="205"/>
      <c r="GY70" s="205"/>
      <c r="GZ70" s="205"/>
      <c r="HA70" s="205"/>
      <c r="HB70" s="205"/>
      <c r="HC70" s="205"/>
      <c r="HD70" s="205"/>
      <c r="HE70" s="205"/>
      <c r="HF70" s="205"/>
      <c r="HG70" s="205"/>
      <c r="HH70" s="205"/>
      <c r="HI70" s="205"/>
      <c r="HJ70" s="205"/>
      <c r="HK70" s="205"/>
      <c r="HL70" s="205"/>
      <c r="HM70" s="205"/>
      <c r="HN70" s="205"/>
      <c r="HO70" s="205"/>
      <c r="HP70" s="205"/>
      <c r="HQ70" s="205"/>
      <c r="HR70" s="205"/>
      <c r="HS70" s="205"/>
      <c r="HT70" s="205"/>
      <c r="HU70" s="205"/>
      <c r="HV70" s="205"/>
      <c r="HW70" s="205"/>
      <c r="HX70" s="205"/>
      <c r="HY70" s="205"/>
      <c r="HZ70" s="205"/>
      <c r="IA70" s="205"/>
      <c r="IB70" s="205"/>
      <c r="IC70" s="205"/>
      <c r="ID70" s="205"/>
      <c r="IE70" s="205"/>
      <c r="IF70" s="205"/>
      <c r="IG70" s="205"/>
      <c r="IH70" s="205"/>
      <c r="II70" s="205"/>
      <c r="IJ70" s="205"/>
      <c r="IK70" s="205"/>
      <c r="IL70" s="205"/>
      <c r="IM70" s="205"/>
      <c r="IN70" s="205"/>
      <c r="IO70" s="205"/>
      <c r="IP70" s="205"/>
      <c r="IQ70" s="205"/>
      <c r="IR70" s="205"/>
      <c r="IS70" s="205"/>
      <c r="IT70" s="205"/>
      <c r="IU70" s="205"/>
      <c r="IV70" s="205"/>
      <c r="IW70" s="205"/>
      <c r="IX70" s="205"/>
      <c r="IY70" s="205"/>
      <c r="IZ70" s="205"/>
      <c r="JA70" s="205"/>
      <c r="JB70" s="205"/>
      <c r="JC70" s="205"/>
      <c r="JD70" s="205"/>
      <c r="JE70" s="205"/>
      <c r="JF70" s="205"/>
      <c r="JG70" s="205"/>
      <c r="JH70" s="205"/>
      <c r="JI70" s="205"/>
      <c r="JJ70" s="205"/>
      <c r="JK70" s="205"/>
      <c r="JL70" s="205"/>
      <c r="JM70" s="205"/>
      <c r="JN70" s="205"/>
      <c r="JO70" s="205"/>
      <c r="JP70" s="205"/>
      <c r="JQ70" s="205"/>
      <c r="JR70" s="205"/>
      <c r="JS70" s="205"/>
      <c r="JT70" s="205"/>
      <c r="JU70" s="205"/>
      <c r="JV70" s="205"/>
      <c r="JW70" s="205"/>
      <c r="JX70" s="205"/>
      <c r="JY70" s="205"/>
      <c r="JZ70" s="205"/>
      <c r="KA70" s="205"/>
      <c r="KB70" s="205"/>
      <c r="KC70" s="205"/>
      <c r="KD70" s="205"/>
      <c r="KE70" s="205"/>
      <c r="KF70" s="205"/>
      <c r="KG70" s="205"/>
      <c r="KH70" s="205"/>
      <c r="KI70" s="205"/>
      <c r="KJ70" s="205"/>
      <c r="KK70" s="205"/>
      <c r="KL70" s="205"/>
      <c r="KM70" s="205"/>
      <c r="KN70" s="205"/>
      <c r="KO70" s="205"/>
      <c r="KP70" s="205"/>
      <c r="KQ70" s="205"/>
      <c r="KR70" s="205"/>
      <c r="KS70" s="205"/>
      <c r="KT70" s="205"/>
      <c r="KU70" s="205"/>
      <c r="KV70" s="205"/>
      <c r="KW70" s="205"/>
      <c r="KX70" s="205"/>
      <c r="KY70" s="205"/>
      <c r="KZ70" s="205"/>
      <c r="LA70" s="205"/>
      <c r="LB70" s="205"/>
      <c r="LC70" s="205"/>
      <c r="LD70" s="205"/>
      <c r="LE70" s="205"/>
      <c r="LF70" s="205"/>
      <c r="LG70" s="205"/>
      <c r="LH70" s="205"/>
      <c r="LI70" s="205"/>
      <c r="LJ70" s="205"/>
      <c r="LK70" s="205"/>
      <c r="LL70" s="205"/>
      <c r="LM70" s="205"/>
      <c r="LN70" s="205"/>
      <c r="LO70" s="205"/>
      <c r="LP70" s="205"/>
      <c r="LQ70" s="205"/>
    </row>
    <row r="71" spans="2:329" ht="20.100000000000001" customHeight="1" x14ac:dyDescent="0.2">
      <c r="B71" s="205"/>
      <c r="C71" s="205"/>
      <c r="D71" s="205"/>
      <c r="E71" s="205"/>
      <c r="F71" s="205"/>
      <c r="G71" s="205"/>
      <c r="H71" s="205"/>
      <c r="I71" s="205"/>
      <c r="J71" s="205"/>
      <c r="K71" s="205"/>
      <c r="L71" s="205"/>
      <c r="M71" s="205"/>
      <c r="N71" s="205"/>
      <c r="O71" s="205"/>
      <c r="P71" s="205"/>
      <c r="Q71" s="205"/>
      <c r="R71" s="205"/>
      <c r="S71" s="205"/>
      <c r="T71" s="205"/>
      <c r="U71" s="205"/>
      <c r="V71" s="205"/>
      <c r="W71" s="205"/>
      <c r="X71" s="205"/>
      <c r="Y71" s="205"/>
      <c r="Z71" s="205"/>
      <c r="AA71" s="205"/>
      <c r="AB71" s="205"/>
      <c r="AC71" s="205"/>
      <c r="AD71" s="205"/>
      <c r="AE71" s="205"/>
      <c r="AF71" s="205"/>
      <c r="AG71" s="205"/>
      <c r="AH71" s="205"/>
      <c r="AI71" s="205"/>
      <c r="AJ71" s="205"/>
      <c r="AK71" s="205"/>
      <c r="AL71" s="205"/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AY71" s="205"/>
      <c r="AZ71" s="205"/>
      <c r="BA71" s="205"/>
      <c r="BB71" s="205"/>
      <c r="BC71" s="205"/>
      <c r="BD71" s="205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  <c r="BQ71" s="205"/>
      <c r="BR71" s="205"/>
      <c r="BS71" s="205"/>
      <c r="BT71" s="205"/>
      <c r="BU71" s="205"/>
      <c r="BV71" s="205"/>
      <c r="BW71" s="205"/>
      <c r="BX71" s="205"/>
      <c r="BY71" s="205"/>
      <c r="BZ71" s="205"/>
      <c r="CA71" s="205"/>
      <c r="CB71" s="205"/>
      <c r="CC71" s="205"/>
      <c r="CD71" s="205"/>
      <c r="CE71" s="205"/>
      <c r="CF71" s="205"/>
      <c r="CG71" s="205"/>
      <c r="CH71" s="205"/>
      <c r="CI71" s="205"/>
      <c r="CJ71" s="205"/>
      <c r="CK71" s="205"/>
      <c r="CL71" s="205"/>
      <c r="CM71" s="205"/>
      <c r="CN71" s="205"/>
      <c r="CO71" s="205"/>
      <c r="CP71" s="205"/>
      <c r="CQ71" s="205"/>
      <c r="CR71" s="205"/>
      <c r="CS71" s="205"/>
      <c r="CT71" s="205"/>
      <c r="CU71" s="205"/>
      <c r="CV71" s="205"/>
      <c r="CW71" s="205"/>
      <c r="CX71" s="205"/>
      <c r="CY71" s="205"/>
      <c r="CZ71" s="205"/>
      <c r="DA71" s="205"/>
      <c r="DB71" s="205"/>
      <c r="DC71" s="205"/>
      <c r="DD71" s="205"/>
      <c r="DE71" s="205"/>
      <c r="DF71" s="205"/>
      <c r="DG71" s="205"/>
      <c r="DH71" s="205"/>
      <c r="DI71" s="205"/>
      <c r="DJ71" s="205"/>
      <c r="DK71" s="205"/>
      <c r="DL71" s="205"/>
      <c r="DM71" s="205"/>
      <c r="DN71" s="205"/>
      <c r="DO71" s="205"/>
      <c r="DP71" s="205"/>
      <c r="DQ71" s="205"/>
      <c r="DR71" s="205"/>
      <c r="DS71" s="205"/>
      <c r="DT71" s="205"/>
      <c r="DU71" s="205"/>
      <c r="DV71" s="205"/>
      <c r="DW71" s="205"/>
      <c r="DX71" s="205"/>
      <c r="DY71" s="205"/>
      <c r="DZ71" s="205"/>
      <c r="EA71" s="205"/>
      <c r="EB71" s="205"/>
      <c r="EC71" s="205"/>
      <c r="ED71" s="205"/>
      <c r="EE71" s="205"/>
      <c r="EF71" s="205"/>
      <c r="EG71" s="205"/>
      <c r="EH71" s="205"/>
      <c r="EI71" s="205"/>
      <c r="EJ71" s="205"/>
      <c r="EK71" s="205"/>
      <c r="EL71" s="205"/>
      <c r="EM71" s="205"/>
      <c r="EN71" s="205"/>
      <c r="EO71" s="205"/>
      <c r="EP71" s="205"/>
      <c r="EQ71" s="205"/>
      <c r="ER71" s="205"/>
      <c r="ES71" s="205"/>
      <c r="ET71" s="205"/>
      <c r="EU71" s="205"/>
      <c r="EV71" s="205"/>
      <c r="EW71" s="205"/>
      <c r="EX71" s="205"/>
      <c r="EY71" s="205"/>
      <c r="EZ71" s="205"/>
      <c r="FA71" s="205"/>
      <c r="FB71" s="205"/>
      <c r="FC71" s="205"/>
      <c r="FD71" s="205"/>
      <c r="FE71" s="205"/>
      <c r="FF71" s="205"/>
      <c r="FG71" s="205"/>
      <c r="FH71" s="205"/>
      <c r="FI71" s="205"/>
      <c r="FJ71" s="205"/>
      <c r="FK71" s="205"/>
      <c r="FL71" s="205"/>
      <c r="FM71" s="205"/>
      <c r="FN71" s="205"/>
      <c r="FO71" s="205"/>
      <c r="FP71" s="205"/>
      <c r="FQ71" s="205"/>
      <c r="FR71" s="205"/>
      <c r="FS71" s="205"/>
      <c r="FT71" s="205"/>
      <c r="FU71" s="205"/>
      <c r="FV71" s="205"/>
      <c r="FW71" s="205"/>
      <c r="FX71" s="205"/>
      <c r="FY71" s="205"/>
      <c r="FZ71" s="205"/>
      <c r="GA71" s="205"/>
      <c r="GB71" s="205"/>
      <c r="GC71" s="205"/>
      <c r="GD71" s="205"/>
      <c r="GE71" s="205"/>
      <c r="GF71" s="205"/>
      <c r="GG71" s="205"/>
      <c r="GH71" s="205"/>
      <c r="GI71" s="205"/>
      <c r="GJ71" s="205"/>
      <c r="GK71" s="205"/>
      <c r="GL71" s="205"/>
      <c r="GM71" s="205"/>
      <c r="GN71" s="205"/>
      <c r="GO71" s="205"/>
      <c r="GP71" s="205"/>
      <c r="GQ71" s="205"/>
      <c r="GR71" s="205"/>
      <c r="GS71" s="205"/>
      <c r="GT71" s="205"/>
      <c r="GU71" s="205"/>
      <c r="GV71" s="205"/>
      <c r="GW71" s="205"/>
      <c r="GX71" s="205"/>
      <c r="GY71" s="205"/>
      <c r="GZ71" s="205"/>
      <c r="HA71" s="205"/>
      <c r="HB71" s="205"/>
      <c r="HC71" s="205"/>
      <c r="HD71" s="205"/>
      <c r="HE71" s="205"/>
      <c r="HF71" s="205"/>
      <c r="HG71" s="205"/>
      <c r="HH71" s="205"/>
      <c r="HI71" s="205"/>
      <c r="HJ71" s="205"/>
      <c r="HK71" s="205"/>
      <c r="HL71" s="205"/>
      <c r="HM71" s="205"/>
      <c r="HN71" s="205"/>
      <c r="HO71" s="205"/>
      <c r="HP71" s="205"/>
      <c r="HQ71" s="205"/>
      <c r="HR71" s="205"/>
      <c r="HS71" s="205"/>
      <c r="HT71" s="205"/>
      <c r="HU71" s="205"/>
      <c r="HV71" s="205"/>
      <c r="HW71" s="205"/>
      <c r="HX71" s="205"/>
      <c r="HY71" s="205"/>
      <c r="HZ71" s="205"/>
      <c r="IA71" s="205"/>
      <c r="IB71" s="205"/>
      <c r="IC71" s="205"/>
      <c r="ID71" s="205"/>
      <c r="IE71" s="205"/>
      <c r="IF71" s="205"/>
      <c r="IG71" s="205"/>
      <c r="IH71" s="205"/>
      <c r="II71" s="205"/>
      <c r="IJ71" s="205"/>
      <c r="IK71" s="205"/>
      <c r="IL71" s="205"/>
      <c r="IM71" s="205"/>
      <c r="IN71" s="205"/>
      <c r="IO71" s="205"/>
      <c r="IP71" s="205"/>
      <c r="IQ71" s="205"/>
      <c r="IR71" s="205"/>
      <c r="IS71" s="205"/>
      <c r="IT71" s="205"/>
      <c r="IU71" s="205"/>
      <c r="IV71" s="205"/>
      <c r="IW71" s="205"/>
      <c r="IX71" s="205"/>
      <c r="IY71" s="205"/>
      <c r="IZ71" s="205"/>
      <c r="JA71" s="205"/>
      <c r="JB71" s="205"/>
      <c r="JC71" s="205"/>
      <c r="JD71" s="205"/>
      <c r="JE71" s="205"/>
      <c r="JF71" s="205"/>
      <c r="JG71" s="205"/>
      <c r="JH71" s="205"/>
      <c r="JI71" s="205"/>
      <c r="JJ71" s="205"/>
      <c r="JK71" s="205"/>
      <c r="JL71" s="205"/>
      <c r="JM71" s="205"/>
      <c r="JN71" s="205"/>
      <c r="JO71" s="205"/>
      <c r="JP71" s="205"/>
      <c r="JQ71" s="205"/>
      <c r="JR71" s="205"/>
      <c r="JS71" s="205"/>
      <c r="JT71" s="205"/>
      <c r="JU71" s="205"/>
      <c r="JV71" s="205"/>
      <c r="JW71" s="205"/>
      <c r="JX71" s="205"/>
      <c r="JY71" s="205"/>
      <c r="JZ71" s="205"/>
      <c r="KA71" s="205"/>
      <c r="KB71" s="205"/>
      <c r="KC71" s="205"/>
      <c r="KD71" s="205"/>
      <c r="KE71" s="205"/>
      <c r="KF71" s="205"/>
      <c r="KG71" s="205"/>
      <c r="KH71" s="205"/>
      <c r="KI71" s="205"/>
      <c r="KJ71" s="205"/>
      <c r="KK71" s="205"/>
      <c r="KL71" s="205"/>
      <c r="KM71" s="205"/>
      <c r="KN71" s="205"/>
      <c r="KO71" s="205"/>
      <c r="KP71" s="205"/>
      <c r="KQ71" s="205"/>
      <c r="KR71" s="205"/>
      <c r="KS71" s="205"/>
      <c r="KT71" s="205"/>
      <c r="KU71" s="205"/>
      <c r="KV71" s="205"/>
      <c r="KW71" s="205"/>
      <c r="KX71" s="205"/>
      <c r="KY71" s="205"/>
      <c r="KZ71" s="205"/>
      <c r="LA71" s="205"/>
      <c r="LB71" s="205"/>
      <c r="LC71" s="205"/>
      <c r="LD71" s="205"/>
      <c r="LE71" s="205"/>
      <c r="LF71" s="205"/>
      <c r="LG71" s="205"/>
      <c r="LH71" s="205"/>
      <c r="LI71" s="205"/>
      <c r="LJ71" s="205"/>
      <c r="LK71" s="205"/>
      <c r="LL71" s="205"/>
      <c r="LM71" s="205"/>
      <c r="LN71" s="205"/>
      <c r="LO71" s="205"/>
      <c r="LP71" s="205"/>
      <c r="LQ71" s="205"/>
    </row>
    <row r="72" spans="2:329" ht="20.100000000000001" customHeight="1" x14ac:dyDescent="0.2">
      <c r="B72" s="205"/>
      <c r="C72" s="205"/>
      <c r="D72" s="205"/>
      <c r="E72" s="205"/>
      <c r="F72" s="205"/>
      <c r="G72" s="205"/>
      <c r="H72" s="205"/>
      <c r="I72" s="205"/>
      <c r="J72" s="205"/>
      <c r="K72" s="205"/>
      <c r="L72" s="205"/>
      <c r="M72" s="205"/>
      <c r="N72" s="205"/>
      <c r="O72" s="205"/>
      <c r="P72" s="205"/>
      <c r="Q72" s="205"/>
      <c r="R72" s="205"/>
      <c r="S72" s="205"/>
      <c r="T72" s="205"/>
      <c r="U72" s="205"/>
      <c r="V72" s="205"/>
      <c r="W72" s="205"/>
      <c r="X72" s="205"/>
      <c r="Y72" s="205"/>
      <c r="Z72" s="205"/>
      <c r="AA72" s="205"/>
      <c r="AB72" s="205"/>
      <c r="AC72" s="205"/>
      <c r="AD72" s="205"/>
      <c r="AE72" s="205"/>
      <c r="AF72" s="205"/>
      <c r="AG72" s="205"/>
      <c r="AH72" s="205"/>
      <c r="AI72" s="205"/>
      <c r="AJ72" s="205"/>
      <c r="AK72" s="205"/>
      <c r="AL72" s="205"/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  <c r="AY72" s="205"/>
      <c r="AZ72" s="205"/>
      <c r="BA72" s="205"/>
      <c r="BB72" s="205"/>
      <c r="BC72" s="205"/>
      <c r="BD72" s="205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  <c r="BQ72" s="205"/>
      <c r="BR72" s="205"/>
      <c r="BS72" s="205"/>
      <c r="BT72" s="205"/>
      <c r="BU72" s="205"/>
      <c r="BV72" s="205"/>
      <c r="BW72" s="205"/>
      <c r="BX72" s="205"/>
      <c r="BY72" s="205"/>
      <c r="BZ72" s="205"/>
      <c r="CA72" s="205"/>
      <c r="CB72" s="205"/>
      <c r="CC72" s="205"/>
      <c r="CD72" s="205"/>
      <c r="CE72" s="205"/>
      <c r="CF72" s="205"/>
      <c r="CG72" s="205"/>
      <c r="CH72" s="205"/>
      <c r="CI72" s="205"/>
      <c r="CJ72" s="205"/>
      <c r="CK72" s="205"/>
      <c r="CL72" s="205"/>
      <c r="CM72" s="205"/>
      <c r="CN72" s="205"/>
      <c r="CO72" s="205"/>
      <c r="CP72" s="205"/>
      <c r="CQ72" s="205"/>
      <c r="CR72" s="205"/>
      <c r="CS72" s="205"/>
      <c r="CT72" s="205"/>
      <c r="CU72" s="205"/>
      <c r="CV72" s="205"/>
      <c r="CW72" s="205"/>
      <c r="CX72" s="205"/>
      <c r="CY72" s="205"/>
      <c r="CZ72" s="205"/>
      <c r="DA72" s="205"/>
      <c r="DB72" s="205"/>
      <c r="DC72" s="205"/>
      <c r="DD72" s="205"/>
      <c r="DE72" s="205"/>
      <c r="DF72" s="205"/>
      <c r="DG72" s="205"/>
      <c r="DH72" s="205"/>
      <c r="DI72" s="205"/>
      <c r="DJ72" s="205"/>
      <c r="DK72" s="205"/>
      <c r="DL72" s="205"/>
      <c r="DM72" s="205"/>
      <c r="DN72" s="205"/>
      <c r="DO72" s="205"/>
      <c r="DP72" s="205"/>
      <c r="DQ72" s="205"/>
      <c r="DR72" s="205"/>
      <c r="DS72" s="205"/>
      <c r="DT72" s="205"/>
      <c r="DU72" s="205"/>
      <c r="DV72" s="205"/>
      <c r="DW72" s="205"/>
      <c r="DX72" s="205"/>
      <c r="DY72" s="205"/>
      <c r="DZ72" s="205"/>
      <c r="EA72" s="205"/>
      <c r="EB72" s="205"/>
      <c r="EC72" s="205"/>
      <c r="ED72" s="205"/>
      <c r="EE72" s="205"/>
      <c r="EF72" s="205"/>
      <c r="EG72" s="205"/>
      <c r="EH72" s="205"/>
      <c r="EI72" s="205"/>
      <c r="EJ72" s="205"/>
      <c r="EK72" s="205"/>
      <c r="EL72" s="205"/>
      <c r="EM72" s="205"/>
      <c r="EN72" s="205"/>
      <c r="EO72" s="205"/>
      <c r="EP72" s="205"/>
      <c r="EQ72" s="205"/>
      <c r="ER72" s="205"/>
      <c r="ES72" s="205"/>
      <c r="ET72" s="205"/>
      <c r="EU72" s="205"/>
      <c r="EV72" s="205"/>
      <c r="EW72" s="205"/>
      <c r="EX72" s="205"/>
      <c r="EY72" s="205"/>
      <c r="EZ72" s="205"/>
      <c r="FA72" s="205"/>
      <c r="FB72" s="205"/>
      <c r="FC72" s="205"/>
      <c r="FD72" s="205"/>
      <c r="FE72" s="205"/>
      <c r="FF72" s="205"/>
      <c r="FG72" s="205"/>
      <c r="FH72" s="205"/>
      <c r="FI72" s="205"/>
      <c r="FJ72" s="205"/>
      <c r="FK72" s="205"/>
      <c r="FL72" s="205"/>
      <c r="FM72" s="205"/>
      <c r="FN72" s="205"/>
      <c r="FO72" s="205"/>
      <c r="FP72" s="205"/>
      <c r="FQ72" s="205"/>
      <c r="FR72" s="205"/>
      <c r="FS72" s="205"/>
      <c r="FT72" s="205"/>
      <c r="FU72" s="205"/>
      <c r="FV72" s="205"/>
      <c r="FW72" s="205"/>
      <c r="FX72" s="205"/>
      <c r="FY72" s="205"/>
      <c r="FZ72" s="205"/>
      <c r="GA72" s="205"/>
      <c r="GB72" s="205"/>
      <c r="GC72" s="205"/>
      <c r="GD72" s="205"/>
      <c r="GE72" s="205"/>
      <c r="GF72" s="205"/>
      <c r="GG72" s="205"/>
      <c r="GH72" s="205"/>
      <c r="GI72" s="205"/>
      <c r="GJ72" s="205"/>
      <c r="GK72" s="205"/>
      <c r="GL72" s="205"/>
      <c r="GM72" s="205"/>
      <c r="GN72" s="205"/>
      <c r="GO72" s="205"/>
      <c r="GP72" s="205"/>
      <c r="GQ72" s="205"/>
      <c r="GR72" s="205"/>
      <c r="GS72" s="205"/>
      <c r="GT72" s="205"/>
      <c r="GU72" s="205"/>
      <c r="GV72" s="205"/>
      <c r="GW72" s="205"/>
      <c r="GX72" s="205"/>
      <c r="GY72" s="205"/>
      <c r="GZ72" s="205"/>
      <c r="HA72" s="205"/>
      <c r="HB72" s="205"/>
      <c r="HC72" s="205"/>
      <c r="HD72" s="205"/>
      <c r="HE72" s="205"/>
      <c r="HF72" s="205"/>
      <c r="HG72" s="205"/>
      <c r="HH72" s="205"/>
      <c r="HI72" s="205"/>
      <c r="HJ72" s="205"/>
      <c r="HK72" s="205"/>
      <c r="HL72" s="205"/>
      <c r="HM72" s="205"/>
      <c r="HN72" s="205"/>
      <c r="HO72" s="205"/>
      <c r="HP72" s="205"/>
      <c r="HQ72" s="205"/>
      <c r="HR72" s="205"/>
      <c r="HS72" s="205"/>
      <c r="HT72" s="205"/>
      <c r="HU72" s="205"/>
      <c r="HV72" s="205"/>
      <c r="HW72" s="205"/>
      <c r="HX72" s="205"/>
      <c r="HY72" s="205"/>
      <c r="HZ72" s="205"/>
      <c r="IA72" s="205"/>
      <c r="IB72" s="205"/>
      <c r="IC72" s="205"/>
      <c r="ID72" s="205"/>
      <c r="IE72" s="205"/>
      <c r="IF72" s="205"/>
      <c r="IG72" s="205"/>
      <c r="IH72" s="205"/>
      <c r="II72" s="205"/>
      <c r="IJ72" s="205"/>
      <c r="IK72" s="205"/>
      <c r="IL72" s="205"/>
      <c r="IM72" s="205"/>
      <c r="IN72" s="205"/>
      <c r="IO72" s="205"/>
      <c r="IP72" s="205"/>
      <c r="IQ72" s="205"/>
      <c r="IR72" s="205"/>
      <c r="IS72" s="205"/>
      <c r="IT72" s="205"/>
      <c r="IU72" s="205"/>
      <c r="IV72" s="205"/>
      <c r="IW72" s="205"/>
      <c r="IX72" s="205"/>
      <c r="IY72" s="205"/>
      <c r="IZ72" s="205"/>
      <c r="JA72" s="205"/>
      <c r="JB72" s="205"/>
      <c r="JC72" s="205"/>
      <c r="JD72" s="205"/>
      <c r="JE72" s="205"/>
      <c r="JF72" s="205"/>
      <c r="JG72" s="205"/>
      <c r="JH72" s="205"/>
      <c r="JI72" s="205"/>
      <c r="JJ72" s="205"/>
      <c r="JK72" s="205"/>
      <c r="JL72" s="205"/>
      <c r="JM72" s="205"/>
      <c r="JN72" s="205"/>
      <c r="JO72" s="205"/>
      <c r="JP72" s="205"/>
      <c r="JQ72" s="205"/>
      <c r="JR72" s="205"/>
      <c r="JS72" s="205"/>
      <c r="JT72" s="205"/>
      <c r="JU72" s="205"/>
      <c r="JV72" s="205"/>
      <c r="JW72" s="205"/>
      <c r="JX72" s="205"/>
      <c r="JY72" s="205"/>
      <c r="JZ72" s="205"/>
      <c r="KA72" s="205"/>
      <c r="KB72" s="205"/>
      <c r="KC72" s="205"/>
      <c r="KD72" s="205"/>
      <c r="KE72" s="205"/>
      <c r="KF72" s="205"/>
      <c r="KG72" s="205"/>
      <c r="KH72" s="205"/>
      <c r="KI72" s="205"/>
      <c r="KJ72" s="205"/>
      <c r="KK72" s="205"/>
      <c r="KL72" s="205"/>
      <c r="KM72" s="205"/>
      <c r="KN72" s="205"/>
      <c r="KO72" s="205"/>
      <c r="KP72" s="205"/>
      <c r="KQ72" s="205"/>
      <c r="KR72" s="205"/>
      <c r="KS72" s="205"/>
      <c r="KT72" s="205"/>
      <c r="KU72" s="205"/>
      <c r="KV72" s="205"/>
      <c r="KW72" s="205"/>
      <c r="KX72" s="205"/>
      <c r="KY72" s="205"/>
      <c r="KZ72" s="205"/>
      <c r="LA72" s="205"/>
      <c r="LB72" s="205"/>
      <c r="LC72" s="205"/>
      <c r="LD72" s="205"/>
      <c r="LE72" s="205"/>
      <c r="LF72" s="205"/>
      <c r="LG72" s="205"/>
      <c r="LH72" s="205"/>
      <c r="LI72" s="205"/>
      <c r="LJ72" s="205"/>
      <c r="LK72" s="205"/>
      <c r="LL72" s="205"/>
      <c r="LM72" s="205"/>
      <c r="LN72" s="205"/>
      <c r="LO72" s="205"/>
      <c r="LP72" s="205"/>
      <c r="LQ72" s="205"/>
    </row>
  </sheetData>
  <pageMargins left="0.7" right="0.7" top="0.75" bottom="0.75" header="0.3" footer="0.3"/>
  <pageSetup paperSize="9" orientation="portrait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N57"/>
  <sheetViews>
    <sheetView workbookViewId="0">
      <pane ySplit="1" topLeftCell="A26" activePane="bottomLeft" state="frozen"/>
      <selection pane="bottomLeft" activeCell="L52" sqref="L52"/>
    </sheetView>
  </sheetViews>
  <sheetFormatPr defaultRowHeight="15" x14ac:dyDescent="0.25"/>
  <cols>
    <col min="1" max="1" width="20.7109375" customWidth="1"/>
    <col min="2" max="2" width="9.140625" style="62"/>
    <col min="7" max="7" width="21" customWidth="1"/>
    <col min="13" max="13" width="18.140625" customWidth="1"/>
    <col min="14" max="14" width="16.7109375" customWidth="1"/>
  </cols>
  <sheetData>
    <row r="1" spans="1:14" ht="38.25" x14ac:dyDescent="0.25">
      <c r="A1" s="78" t="str">
        <f>'MTM - Calculation (London)'!B1</f>
        <v>Peter Reardon 20737</v>
      </c>
      <c r="B1" s="97" t="str">
        <f>'MTM - Calculation (London)'!S1</f>
        <v>DIFF FOR SIZE 47</v>
      </c>
      <c r="G1" s="78" t="str">
        <f>'MTM - Calculation (London)'!Y1</f>
        <v>Peter Reardon 20737</v>
      </c>
      <c r="H1" s="98" t="str">
        <f>'MTM - Calculation (London)'!AH1</f>
        <v xml:space="preserve">DIFF FOR SIZE </v>
      </c>
      <c r="M1" s="108" t="str">
        <f>'MTM - Calculation (London)'!AP1</f>
        <v>Peter Reardon 20737</v>
      </c>
      <c r="N1" s="150" t="s">
        <v>558</v>
      </c>
    </row>
    <row r="2" spans="1:14" ht="15.75" x14ac:dyDescent="0.25">
      <c r="A2" s="50" t="str">
        <f>'MTM - Calculation (London)'!B2</f>
        <v>1CHE</v>
      </c>
      <c r="B2" s="90">
        <f>'MTM - Calculation (London)'!S2</f>
        <v>1.375</v>
      </c>
      <c r="G2" s="65" t="str">
        <f>'MTM - Calculation (London)'!Y2</f>
        <v>1WAIST</v>
      </c>
      <c r="H2" s="89">
        <f>'MTM - Calculation (London)'!AH2</f>
        <v>0</v>
      </c>
      <c r="J2" s="80" t="s">
        <v>135</v>
      </c>
      <c r="K2" s="81" t="s">
        <v>136</v>
      </c>
      <c r="L2" s="81"/>
      <c r="M2" s="140" t="s">
        <v>545</v>
      </c>
      <c r="N2" s="151" t="str">
        <f>'MTM - Calculation (London)'!AV2</f>
        <v/>
      </c>
    </row>
    <row r="3" spans="1:14" ht="15.75" x14ac:dyDescent="0.25">
      <c r="A3" s="50" t="str">
        <f>'MTM - Calculation (London)'!B3</f>
        <v>2GIR</v>
      </c>
      <c r="B3" s="90">
        <f>'MTM - Calculation (London)'!S3</f>
        <v>-2.25</v>
      </c>
      <c r="G3" s="65" t="str">
        <f>'MTM - Calculation (London)'!Y3</f>
        <v>2SEAT</v>
      </c>
      <c r="H3" s="89">
        <f>'MTM - Calculation (London)'!AH3</f>
        <v>0</v>
      </c>
      <c r="J3" s="80" t="s">
        <v>138</v>
      </c>
      <c r="K3" s="81" t="s">
        <v>139</v>
      </c>
      <c r="L3" s="81"/>
      <c r="M3" s="140" t="s">
        <v>546</v>
      </c>
      <c r="N3" s="151" t="str">
        <f>'MTM - Calculation (London)'!AV3</f>
        <v/>
      </c>
    </row>
    <row r="4" spans="1:14" ht="15.75" x14ac:dyDescent="0.25">
      <c r="A4" s="50" t="str">
        <f>'MTM - Calculation (London)'!B4</f>
        <v>3SEAT</v>
      </c>
      <c r="B4" s="90">
        <f>'MTM - Calculation (London)'!S4</f>
        <v>-4.5</v>
      </c>
      <c r="G4" s="65" t="str">
        <f>'MTM - Calculation (London)'!Y4</f>
        <v>3THIGH</v>
      </c>
      <c r="H4" s="89">
        <f>'MTM - Calculation (London)'!AH4</f>
        <v>0</v>
      </c>
      <c r="J4" s="80" t="s">
        <v>141</v>
      </c>
      <c r="K4" s="81" t="s">
        <v>142</v>
      </c>
      <c r="L4" s="81"/>
      <c r="M4" s="140" t="s">
        <v>547</v>
      </c>
      <c r="N4" s="151" t="str">
        <f>'MTM - Calculation (London)'!AV4</f>
        <v/>
      </c>
    </row>
    <row r="5" spans="1:14" ht="15.75" x14ac:dyDescent="0.25">
      <c r="A5" s="50" t="str">
        <f>'MTM - Calculation (London)'!B5</f>
        <v>4LEN</v>
      </c>
      <c r="B5" s="90">
        <f>'MTM - Calculation (London)'!S5</f>
        <v>-1.625</v>
      </c>
      <c r="G5" s="65" t="str">
        <f>'MTM - Calculation (London)'!Y5</f>
        <v>4KNEE</v>
      </c>
      <c r="H5" s="89">
        <f>'MTM - Calculation (London)'!AH5</f>
        <v>0</v>
      </c>
      <c r="M5" s="140" t="s">
        <v>548</v>
      </c>
      <c r="N5" s="151" t="str">
        <f>'MTM - Calculation (London)'!AV5</f>
        <v/>
      </c>
    </row>
    <row r="6" spans="1:14" ht="15.75" x14ac:dyDescent="0.25">
      <c r="A6" s="50" t="str">
        <f>'MTM - Calculation (London)'!B6</f>
        <v>5FRTLEN</v>
      </c>
      <c r="B6" s="90">
        <f>'MTM - Calculation (London)'!S6</f>
        <v>0</v>
      </c>
      <c r="G6" s="65" t="str">
        <f>'MTM - Calculation (London)'!Y6</f>
        <v>5BTM</v>
      </c>
      <c r="H6" s="89">
        <f>'MTM - Calculation (London)'!AH6</f>
        <v>0</v>
      </c>
      <c r="M6" s="142" t="s">
        <v>549</v>
      </c>
      <c r="N6" s="151" t="str">
        <f>'MTM - Calculation (London)'!AV6</f>
        <v/>
      </c>
    </row>
    <row r="7" spans="1:14" ht="15.75" x14ac:dyDescent="0.25">
      <c r="A7" s="50" t="str">
        <f>'MTM - Calculation (London)'!B7</f>
        <v>6PP</v>
      </c>
      <c r="B7" s="90">
        <f>'MTM - Calculation (London)'!S7</f>
        <v>-1</v>
      </c>
      <c r="G7" s="65" t="str">
        <f>'MTM - Calculation (London)'!Y7</f>
        <v>6INSEAM</v>
      </c>
      <c r="H7" s="89">
        <f>'MTM - Calculation (London)'!AH7</f>
        <v>0</v>
      </c>
      <c r="M7" s="142" t="s">
        <v>550</v>
      </c>
      <c r="N7" s="151" t="str">
        <f>'MTM - Calculation (London)'!AV7</f>
        <v/>
      </c>
    </row>
    <row r="8" spans="1:14" ht="15.75" x14ac:dyDescent="0.25">
      <c r="A8" s="50" t="str">
        <f>'MTM - Calculation (London)'!B8</f>
        <v>7BCKWDTH</v>
      </c>
      <c r="B8" s="90">
        <f>'MTM - Calculation (London)'!S8</f>
        <v>-0.875</v>
      </c>
      <c r="G8" s="65" t="str">
        <f>'MTM - Calculation (London)'!Y8</f>
        <v>7OTSEAM</v>
      </c>
      <c r="H8" s="89">
        <f>'MTM - Calculation (London)'!AH8</f>
        <v>0</v>
      </c>
      <c r="M8" s="141" t="s">
        <v>551</v>
      </c>
      <c r="N8" s="151" t="str">
        <f>'MTM - Calculation (London)'!AV8</f>
        <v/>
      </c>
    </row>
    <row r="9" spans="1:14" ht="15.75" x14ac:dyDescent="0.25">
      <c r="A9" s="50" t="str">
        <f>'MTM - Calculation (London)'!B9</f>
        <v>8SLVOUT</v>
      </c>
      <c r="B9" s="90">
        <f>'MTM - Calculation (London)'!S9</f>
        <v>-1</v>
      </c>
      <c r="G9" s="65" t="str">
        <f>'MTM - Calculation (London)'!Y9</f>
        <v>8TRURISE</v>
      </c>
      <c r="H9" s="89">
        <f>'MTM - Calculation (London)'!AH9</f>
        <v>0</v>
      </c>
      <c r="M9" s="141" t="s">
        <v>552</v>
      </c>
      <c r="N9" s="151" t="str">
        <f>'MTM - Calculation (London)'!AV9</f>
        <v/>
      </c>
    </row>
    <row r="10" spans="1:14" ht="15.75" x14ac:dyDescent="0.25">
      <c r="A10" s="50" t="str">
        <f>'MTM - Calculation (London)'!B10</f>
        <v>9BICEP</v>
      </c>
      <c r="B10" s="90">
        <f>'MTM - Calculation (London)'!S10</f>
        <v>0</v>
      </c>
      <c r="G10" s="65" t="str">
        <f>'MTM - Calculation (London)'!Y10</f>
        <v>9FRTRISE</v>
      </c>
      <c r="H10" s="89">
        <v>0</v>
      </c>
      <c r="M10" s="141" t="s">
        <v>553</v>
      </c>
      <c r="N10" s="151" t="str">
        <f>'MTM - Calculation (London)'!AV10</f>
        <v/>
      </c>
    </row>
    <row r="11" spans="1:14" ht="15.75" x14ac:dyDescent="0.25">
      <c r="A11" s="50" t="str">
        <f>'MTM - Calculation (London)'!B11</f>
        <v>10LAPK</v>
      </c>
      <c r="B11" s="90">
        <f>'MTM - Calculation (London)'!S11</f>
        <v>-0.25</v>
      </c>
      <c r="G11" s="65" t="str">
        <f>'MTM - Calculation (London)'!Y11</f>
        <v>10BKRISE</v>
      </c>
      <c r="H11" s="89">
        <v>0</v>
      </c>
      <c r="M11" s="141" t="s">
        <v>554</v>
      </c>
      <c r="N11" s="151" t="str">
        <f>'MTM - Calculation (London)'!AV11</f>
        <v/>
      </c>
    </row>
    <row r="12" spans="1:14" ht="15.75" x14ac:dyDescent="0.25">
      <c r="A12" s="50" t="str">
        <f>'MTM - Calculation (London)'!B12</f>
        <v>11LAPP</v>
      </c>
      <c r="B12" s="90">
        <f>'MTM - Calculation (London)'!S12</f>
        <v>0</v>
      </c>
      <c r="G12" s="65" t="str">
        <f>'MTM - Calculation (London)'!Y12</f>
        <v>11URISE</v>
      </c>
      <c r="H12" s="89">
        <f>'MTM - Calculation (London)'!AH12</f>
        <v>0</v>
      </c>
      <c r="M12" s="141" t="s">
        <v>555</v>
      </c>
      <c r="N12" s="151" t="str">
        <f>'MTM - Calculation (London)'!AV12</f>
        <v/>
      </c>
    </row>
    <row r="13" spans="1:14" ht="15.75" x14ac:dyDescent="0.25">
      <c r="A13" s="50" t="str">
        <f>'MTM - Calculation (London)'!B13</f>
        <v>12BTN</v>
      </c>
      <c r="B13" s="90">
        <f>'MTM - Calculation (London)'!S13</f>
        <v>0</v>
      </c>
      <c r="G13" s="65" t="str">
        <f>'MTM - Calculation (London)'!Y13</f>
        <v>12DPSEAT</v>
      </c>
      <c r="H13" s="89">
        <f>'MTM - Calculation (London)'!AH13</f>
        <v>0</v>
      </c>
      <c r="M13" s="141" t="s">
        <v>556</v>
      </c>
      <c r="N13" s="151" t="str">
        <f>'MTM - Calculation (London)'!AV13</f>
        <v/>
      </c>
    </row>
    <row r="14" spans="1:14" ht="15.75" x14ac:dyDescent="0.25">
      <c r="A14" s="50" t="str">
        <f>'MTM - Calculation (London)'!B14</f>
        <v>13WRIST</v>
      </c>
      <c r="B14" s="90">
        <f>'MTM - Calculation (London)'!S14</f>
        <v>0</v>
      </c>
      <c r="G14" s="65" t="str">
        <f>'MTM - Calculation (London)'!Y14</f>
        <v>13HIPFWD</v>
      </c>
      <c r="H14" s="89">
        <f>'MTM - Calculation (London)'!AH14</f>
        <v>0</v>
      </c>
      <c r="M14" s="141" t="s">
        <v>557</v>
      </c>
      <c r="N14" s="151" t="str">
        <f>'MTM - Calculation (London)'!AV14</f>
        <v/>
      </c>
    </row>
    <row r="15" spans="1:14" ht="15.75" x14ac:dyDescent="0.25">
      <c r="A15" s="50" t="str">
        <f>'MTM - Calculation (London)'!B15</f>
        <v>14AHDEPTH</v>
      </c>
      <c r="B15" s="90">
        <f>'MTM - Calculation (London)'!S15</f>
        <v>0</v>
      </c>
      <c r="G15" s="65" t="str">
        <f>'MTM - Calculation (London)'!Y15</f>
        <v>14LWFRT</v>
      </c>
      <c r="H15" s="89" t="str">
        <f>'MTM - Calculation (London)'!AH15</f>
        <v xml:space="preserve">TKT PKT RT
BW Slv Lin
</v>
      </c>
    </row>
    <row r="16" spans="1:14" ht="15.75" x14ac:dyDescent="0.25">
      <c r="A16" s="50" t="str">
        <f>'MTM - Calculation (London)'!B16</f>
        <v>15VENT</v>
      </c>
      <c r="B16" s="90">
        <f>'MTM - Calculation (London)'!S16</f>
        <v>0</v>
      </c>
      <c r="G16" s="65" t="str">
        <f>'MTM - Calculation (London)'!Y16</f>
        <v>15PLCROT</v>
      </c>
      <c r="H16" s="89">
        <f>'MTM - Calculation (London)'!AH16</f>
        <v>0</v>
      </c>
    </row>
    <row r="17" spans="1:8" ht="15.75" x14ac:dyDescent="0.25">
      <c r="A17" s="58" t="str">
        <f>'MTM - Calculation (London)'!B17</f>
        <v>16PLUSAH3</v>
      </c>
      <c r="B17" s="92">
        <f>'MTM - Calculation (London)'!S17</f>
        <v>0</v>
      </c>
      <c r="G17" s="65" t="str">
        <f>'MTM - Calculation (London)'!Y17</f>
        <v>16RISEBK</v>
      </c>
      <c r="H17" s="89">
        <f>'MTM - Calculation (London)'!AH17</f>
        <v>0</v>
      </c>
    </row>
    <row r="18" spans="1:8" ht="15.75" x14ac:dyDescent="0.25">
      <c r="A18" s="58" t="str">
        <f>'MTM - Calculation (London)'!B18</f>
        <v xml:space="preserve">17ERECT </v>
      </c>
      <c r="B18" s="92">
        <f>'MTM - Calculation (London)'!S18</f>
        <v>0</v>
      </c>
      <c r="G18" s="65" t="str">
        <f>'MTM - Calculation (London)'!Y18</f>
        <v>17DEP1PLE</v>
      </c>
      <c r="H18" s="89" t="str">
        <f>'MTM - Calculation (London)'!AH18</f>
        <v/>
      </c>
    </row>
    <row r="19" spans="1:8" ht="15.75" x14ac:dyDescent="0.25">
      <c r="A19" s="58" t="str">
        <f>'MTM - Calculation (London)'!B19</f>
        <v>18FULLCHES</v>
      </c>
      <c r="B19" s="92" t="str">
        <f>'MTM - Calculation (London)'!S19</f>
        <v xml:space="preserve"> 3/4</v>
      </c>
      <c r="G19" s="65" t="str">
        <f>'MTM - Calculation (London)'!Y19</f>
        <v>18DEP2PLE</v>
      </c>
      <c r="H19" s="89" t="str">
        <f>'MTM - Calculation (London)'!AH19</f>
        <v/>
      </c>
    </row>
    <row r="20" spans="1:8" ht="15.75" x14ac:dyDescent="0.25">
      <c r="A20" s="58" t="str">
        <f>'MTM - Calculation (London)'!B20</f>
        <v>19HEADF</v>
      </c>
      <c r="B20" s="92">
        <f>'MTM - Calculation (London)'!S20</f>
        <v>0</v>
      </c>
      <c r="G20" s="65" t="str">
        <f>'MTM - Calculation (London)'!Y20</f>
        <v>19BPKTD</v>
      </c>
      <c r="H20" s="89" t="str">
        <f>'MTM - Calculation (London)'!AH20</f>
        <v/>
      </c>
    </row>
    <row r="21" spans="1:8" ht="15.75" x14ac:dyDescent="0.25">
      <c r="A21" s="58" t="str">
        <f>'MTM - Calculation (London)'!B21</f>
        <v>20LOWCLR</v>
      </c>
      <c r="B21" s="92">
        <f>'MTM - Calculation (London)'!S21</f>
        <v>0</v>
      </c>
      <c r="G21" s="65" t="str">
        <f>'MTM - Calculation (London)'!Y21</f>
        <v>20CUFF</v>
      </c>
      <c r="H21" s="89">
        <f>'MTM - Calculation (London)'!AH21</f>
        <v>0</v>
      </c>
    </row>
    <row r="22" spans="1:8" ht="15.75" x14ac:dyDescent="0.25">
      <c r="A22" s="58" t="str">
        <f>'MTM - Calculation (London)'!B22</f>
        <v>21PLUSAH2</v>
      </c>
      <c r="B22" s="92" t="str">
        <f>'MTM - Calculation (London)'!S22</f>
        <v xml:space="preserve"> 1/2</v>
      </c>
      <c r="G22" s="65" t="str">
        <f>'MTM - Calculation (London)'!Y22</f>
        <v>21SLTHM</v>
      </c>
      <c r="H22" s="89" t="str">
        <f>'MTM - Calculation (London)'!AH22</f>
        <v/>
      </c>
    </row>
    <row r="23" spans="1:8" ht="15.75" x14ac:dyDescent="0.25">
      <c r="A23" s="59" t="str">
        <f>'MTM - Calculation (London)'!B23</f>
        <v>22MINUSCLR</v>
      </c>
      <c r="B23" s="92">
        <f>'MTM - Calculation (London)'!S23</f>
        <v>0</v>
      </c>
      <c r="G23" s="65" t="str">
        <f>'MTM - Calculation (London)'!Y23</f>
        <v>22SQEXT</v>
      </c>
      <c r="H23" s="89" t="str">
        <f>'MTM - Calculation (London)'!AH23</f>
        <v/>
      </c>
    </row>
    <row r="24" spans="1:8" ht="15.75" x14ac:dyDescent="0.25">
      <c r="A24" s="59" t="str">
        <f>'MTM - Calculation (London)'!B24</f>
        <v>23SLOPE</v>
      </c>
      <c r="B24" s="92">
        <f>'MTM - Calculation (London)'!S24</f>
        <v>0</v>
      </c>
      <c r="G24" s="65" t="str">
        <f>'MTM - Calculation (London)'!Y24</f>
        <v>23TRNPLT</v>
      </c>
      <c r="H24" s="89" t="str">
        <f>'MTM - Calculation (London)'!AH24</f>
        <v/>
      </c>
    </row>
    <row r="25" spans="1:8" ht="15.75" x14ac:dyDescent="0.25">
      <c r="A25" s="59" t="str">
        <f>'MTM - Calculation (London)'!B25</f>
        <v>24BTN1</v>
      </c>
      <c r="B25" s="92" t="str">
        <f>'MTM - Calculation (London)'!S25</f>
        <v/>
      </c>
      <c r="G25" s="65" t="str">
        <f>'MTM - Calculation (London)'!Y25</f>
        <v>24WBHT</v>
      </c>
      <c r="H25" s="89" t="str">
        <f>'MTM - Calculation (London)'!AH25</f>
        <v/>
      </c>
    </row>
    <row r="26" spans="1:8" ht="15.75" x14ac:dyDescent="0.25">
      <c r="A26" s="59" t="str">
        <f>'MTM - Calculation (London)'!B26</f>
        <v>25BTN3</v>
      </c>
      <c r="B26" s="92" t="str">
        <f>'MTM - Calculation (London)'!S26</f>
        <v/>
      </c>
      <c r="G26" s="94" t="s">
        <v>503</v>
      </c>
      <c r="H26" s="107">
        <f>IF('MTM - Calculation (London)'!$AH$26=1/4,3/8,IF('MTM - Calculation (London)'!$AH$26=3/8,1/2,IF('MTM - Calculation (London)'!$AH$26=1/2,3/4,IF('MTM - Calculation (London)'!$AH$26=3/4,1,IF('MTM - Calculation (London)'!$AH$26=1,1.25,IF('MTM - Calculation (London)'!$AH$26=1.25,1.5,0))))))</f>
        <v>0</v>
      </c>
    </row>
    <row r="27" spans="1:8" ht="15.75" x14ac:dyDescent="0.25">
      <c r="A27" s="59" t="str">
        <f>'MTM - Calculation (London)'!B27</f>
        <v>26ROPESLV</v>
      </c>
      <c r="B27" s="92">
        <f>'MTM - Calculation (London)'!S27</f>
        <v>0</v>
      </c>
      <c r="G27" s="94" t="s">
        <v>615</v>
      </c>
      <c r="H27" s="89" t="str">
        <f>'MTM - Calculation (London)'!AH27</f>
        <v/>
      </c>
    </row>
    <row r="28" spans="1:8" ht="15.75" x14ac:dyDescent="0.25">
      <c r="A28" s="59" t="str">
        <f>'MTM - Calculation (London)'!B28</f>
        <v>27SLANTPKT</v>
      </c>
      <c r="B28" s="92">
        <f>'MTM - Calculation (London)'!S28</f>
        <v>0</v>
      </c>
      <c r="G28" s="94" t="s">
        <v>650</v>
      </c>
      <c r="H28" s="89" t="str">
        <f>'MTM - Calculation (London)'!AH28</f>
        <v/>
      </c>
    </row>
    <row r="29" spans="1:8" ht="15.75" x14ac:dyDescent="0.25">
      <c r="A29" s="59" t="str">
        <f>'MTM - Calculation (London)'!B29</f>
        <v>28ADDLIFT</v>
      </c>
      <c r="B29" s="92">
        <f>'MTM - Calculation (London)'!S29</f>
        <v>0</v>
      </c>
      <c r="G29" s="94" t="s">
        <v>639</v>
      </c>
      <c r="H29" s="89" t="str">
        <f>'MTM - Calculation (London)'!AH29</f>
        <v/>
      </c>
    </row>
    <row r="30" spans="1:8" ht="15.75" x14ac:dyDescent="0.25">
      <c r="A30" s="59" t="str">
        <f>'MTM - Calculation (London)'!B30</f>
        <v>29NOOBW</v>
      </c>
      <c r="B30" s="92">
        <f>'MTM - Calculation (London)'!S30</f>
        <v>0</v>
      </c>
      <c r="G30" s="94" t="s">
        <v>640</v>
      </c>
      <c r="H30" s="89" t="str">
        <f>'MTM - Calculation (London)'!AH30</f>
        <v/>
      </c>
    </row>
    <row r="31" spans="1:8" ht="15.75" x14ac:dyDescent="0.25">
      <c r="A31" s="59" t="str">
        <f>'MTM - Calculation (London)'!B31</f>
        <v>30NODART</v>
      </c>
      <c r="B31" s="92">
        <f>'MTM - Calculation (London)'!S31</f>
        <v>0</v>
      </c>
      <c r="G31" s="94" t="s">
        <v>641</v>
      </c>
      <c r="H31" s="89" t="str">
        <f>'MTM - Calculation (London)'!AH31</f>
        <v/>
      </c>
    </row>
    <row r="32" spans="1:8" ht="15.75" x14ac:dyDescent="0.25">
      <c r="A32" s="59" t="str">
        <f>'MTM - Calculation (London)'!B32</f>
        <v>31FRTEDGE</v>
      </c>
      <c r="B32" s="92">
        <f>'MTM - Calculation (London)'!S32</f>
        <v>0</v>
      </c>
      <c r="G32" s="94" t="s">
        <v>616</v>
      </c>
      <c r="H32" s="89" t="str">
        <f>'MTM - Calculation (London)'!AH32</f>
        <v/>
      </c>
    </row>
    <row r="33" spans="1:8" ht="15.75" x14ac:dyDescent="0.25">
      <c r="A33" s="59" t="str">
        <f>'MTM - Calculation (London)'!B33</f>
        <v>32LEAFCLR</v>
      </c>
      <c r="B33" s="92">
        <f>'MTM - Calculation (London)'!S33</f>
        <v>0</v>
      </c>
      <c r="G33" s="94" t="s">
        <v>617</v>
      </c>
      <c r="H33" s="89" t="str">
        <f>'MTM - Calculation (London)'!AH33</f>
        <v/>
      </c>
    </row>
    <row r="34" spans="1:8" ht="15.75" x14ac:dyDescent="0.25">
      <c r="A34" s="59" t="str">
        <f>'MTM - Calculation (London)'!B34</f>
        <v>33LEFTDN</v>
      </c>
      <c r="B34" s="92">
        <f>'MTM - Calculation (London)'!S34</f>
        <v>0</v>
      </c>
      <c r="G34" s="94" t="s">
        <v>1172</v>
      </c>
      <c r="H34" s="89" t="str">
        <f>'MTM - Calculation (London)'!AH34</f>
        <v/>
      </c>
    </row>
    <row r="35" spans="1:8" ht="15.75" x14ac:dyDescent="0.25">
      <c r="A35" s="59" t="str">
        <f>'MTM - Calculation (London)'!B35</f>
        <v>34RIGTDN</v>
      </c>
      <c r="B35" s="92">
        <f>'MTM - Calculation (London)'!S35</f>
        <v>0</v>
      </c>
      <c r="G35" s="94" t="s">
        <v>1173</v>
      </c>
      <c r="H35" s="89" t="str">
        <f>'MTM - Calculation (London)'!AH35</f>
        <v/>
      </c>
    </row>
    <row r="36" spans="1:8" ht="15.75" x14ac:dyDescent="0.25">
      <c r="A36" s="59" t="str">
        <f>'MTM - Calculation (London)'!B36</f>
        <v>35FULCANV</v>
      </c>
      <c r="B36" s="92">
        <f>'MTM - Calculation (London)'!S36</f>
        <v>0</v>
      </c>
      <c r="G36" s="94" t="s">
        <v>1174</v>
      </c>
      <c r="H36" s="89">
        <f>'US MTM - Calculation (Regular)'!AG36</f>
        <v>0</v>
      </c>
    </row>
    <row r="37" spans="1:8" ht="15.75" x14ac:dyDescent="0.25">
      <c r="A37" s="59" t="str">
        <f>'MTM - Calculation (London)'!B37</f>
        <v>36HALFCANV</v>
      </c>
      <c r="B37" s="92">
        <f>'MTM - Calculation (London)'!S37</f>
        <v>0</v>
      </c>
      <c r="G37" s="94" t="s">
        <v>1200</v>
      </c>
      <c r="H37" s="89" t="str">
        <f>'US MTM - Calculation (Regular)'!AG37</f>
        <v/>
      </c>
    </row>
    <row r="38" spans="1:8" ht="15.75" x14ac:dyDescent="0.25">
      <c r="A38" s="59" t="str">
        <f>'MTM - Calculation (London)'!B38</f>
        <v>37PATCHPKT</v>
      </c>
      <c r="B38" s="92">
        <f>'MTM - Calculation (London)'!S38</f>
        <v>0</v>
      </c>
      <c r="G38" s="94" t="s">
        <v>1201</v>
      </c>
      <c r="H38" s="89" t="str">
        <f>'US MTM - Calculation (Regular)'!AG38</f>
        <v/>
      </c>
    </row>
    <row r="39" spans="1:8" ht="15.75" x14ac:dyDescent="0.25">
      <c r="A39" s="59" t="str">
        <f>'MTM - Calculation (London)'!B39</f>
        <v>38SLVVENT</v>
      </c>
      <c r="B39" s="92">
        <f>'MTM - Calculation (London)'!S39</f>
        <v>0.125</v>
      </c>
      <c r="G39" s="94" t="s">
        <v>1208</v>
      </c>
      <c r="H39" s="89">
        <f>'US MTM - Calculation (Regular)'!AG39</f>
        <v>0</v>
      </c>
    </row>
    <row r="40" spans="1:8" ht="15.75" x14ac:dyDescent="0.25">
      <c r="A40" s="59" t="str">
        <f>'MTM - Calculation (London)'!B40</f>
        <v>39SLVBACK</v>
      </c>
      <c r="B40" s="92">
        <f>'MTM - Calculation (London)'!S40</f>
        <v>0</v>
      </c>
    </row>
    <row r="41" spans="1:8" ht="15.75" x14ac:dyDescent="0.25">
      <c r="A41" s="59" t="str">
        <f>'MTM - Calculation (London)'!B41</f>
        <v>40SLVFW</v>
      </c>
      <c r="B41" s="92">
        <f>'MTM - Calculation (London)'!S41</f>
        <v>0</v>
      </c>
    </row>
    <row r="42" spans="1:8" ht="15.75" x14ac:dyDescent="0.25">
      <c r="A42" s="59" t="str">
        <f>'MTM - Calculation (London)'!B42</f>
        <v>41LONDONF</v>
      </c>
      <c r="B42" s="92">
        <f>'MTM - Calculation (London)'!S42</f>
        <v>0.39400000000000002</v>
      </c>
    </row>
    <row r="43" spans="1:8" ht="15.75" x14ac:dyDescent="0.25">
      <c r="A43" s="59" t="str">
        <f>'MTM - Calculation (London)'!B43</f>
        <v>42PORTLYF</v>
      </c>
      <c r="B43" s="92">
        <f>'MTM - Calculation (London)'!S43</f>
        <v>0</v>
      </c>
    </row>
    <row r="44" spans="1:8" ht="15.75" x14ac:dyDescent="0.25">
      <c r="A44" s="59" t="str">
        <f>'MTM - Calculation (London)'!B44</f>
        <v>43DB</v>
      </c>
      <c r="B44" s="92">
        <f>'MTM - Calculation (London)'!S44</f>
        <v>0</v>
      </c>
    </row>
    <row r="45" spans="1:8" ht="15.75" x14ac:dyDescent="0.25">
      <c r="A45" s="59" t="str">
        <f>'MTM - Calculation (London)'!B45</f>
        <v>44TKTPKT</v>
      </c>
      <c r="B45" s="92">
        <f>'MTM - Calculation (London)'!S45</f>
        <v>0</v>
      </c>
    </row>
    <row r="46" spans="1:8" ht="15.75" x14ac:dyDescent="0.25">
      <c r="A46" s="59" t="str">
        <f>'MTM - Calculation (London)'!B46</f>
        <v>45CBPLUS</v>
      </c>
      <c r="B46" s="92">
        <f>'MTM - Calculation (London)'!S46</f>
        <v>0</v>
      </c>
    </row>
    <row r="47" spans="1:8" ht="15.75" x14ac:dyDescent="0.25">
      <c r="A47" s="59" t="str">
        <f>'MTM - Calculation (London)'!B47</f>
        <v>46SHGIRTHF</v>
      </c>
      <c r="B47" s="92" t="str">
        <f>'MTM - Calculation (London)'!S47</f>
        <v xml:space="preserve"> 1/2</v>
      </c>
    </row>
    <row r="48" spans="1:8" ht="15.75" x14ac:dyDescent="0.25">
      <c r="A48" s="59" t="str">
        <f>'MTM - Calculation (London)'!B48</f>
        <v>47SHGIRTBK</v>
      </c>
      <c r="B48" s="92">
        <f>'MTM - Calculation (London)'!S48</f>
        <v>0</v>
      </c>
    </row>
    <row r="49" spans="1:2" ht="15.75" x14ac:dyDescent="0.25">
      <c r="A49" s="59" t="str">
        <f>'US MTM - Calculation (Regular)'!B49</f>
        <v>48PLTPPK</v>
      </c>
      <c r="B49" s="92">
        <f>'MTM - Calculation (London)'!S49</f>
        <v>0</v>
      </c>
    </row>
    <row r="50" spans="1:2" ht="15.75" x14ac:dyDescent="0.25">
      <c r="A50" s="59" t="s">
        <v>645</v>
      </c>
      <c r="B50" s="92">
        <f>'MTM - Calculation (London)'!S50</f>
        <v>0</v>
      </c>
    </row>
    <row r="51" spans="1:2" ht="15.75" x14ac:dyDescent="0.25">
      <c r="A51" s="59" t="s">
        <v>619</v>
      </c>
      <c r="B51" s="92">
        <f>'MTM - Calculation (London)'!S51</f>
        <v>0</v>
      </c>
    </row>
    <row r="52" spans="1:2" ht="15.75" x14ac:dyDescent="0.25">
      <c r="A52" s="59" t="s">
        <v>620</v>
      </c>
      <c r="B52" s="92">
        <f>'MTM - Calculation (London)'!S52</f>
        <v>0</v>
      </c>
    </row>
    <row r="53" spans="1:2" ht="15.75" x14ac:dyDescent="0.25">
      <c r="A53" s="59" t="s">
        <v>646</v>
      </c>
      <c r="B53" s="92">
        <f>'MTM - Calculation (London)'!S53</f>
        <v>0</v>
      </c>
    </row>
    <row r="54" spans="1:2" ht="15.75" x14ac:dyDescent="0.25">
      <c r="A54" s="59" t="s">
        <v>1160</v>
      </c>
      <c r="B54" s="92">
        <f>'MTM - Calculation (London)'!S54</f>
        <v>0</v>
      </c>
    </row>
    <row r="55" spans="1:2" ht="15.75" x14ac:dyDescent="0.25">
      <c r="A55" s="59" t="s">
        <v>1202</v>
      </c>
      <c r="B55" s="91">
        <f>'US MTM - Calculation (Regular)'!S55</f>
        <v>0</v>
      </c>
    </row>
    <row r="56" spans="1:2" ht="15.75" x14ac:dyDescent="0.25">
      <c r="A56" s="59" t="s">
        <v>1198</v>
      </c>
      <c r="B56" s="91" t="str">
        <f>'US MTM - Calculation (Regular)'!S56</f>
        <v>0.000</v>
      </c>
    </row>
    <row r="57" spans="1:2" ht="15.75" x14ac:dyDescent="0.25">
      <c r="A57" s="59" t="s">
        <v>1199</v>
      </c>
      <c r="B57" s="91">
        <f>'US MTM - Calculation (Regular)'!S57</f>
        <v>0</v>
      </c>
    </row>
  </sheetData>
  <autoFilter ref="A1:B48"/>
  <pageMargins left="0.7" right="0.7" top="0.75" bottom="0.75" header="0.3" footer="0.3"/>
  <pageSetup paperSize="9" scale="7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N57"/>
  <sheetViews>
    <sheetView workbookViewId="0">
      <pane ySplit="1" topLeftCell="A26" activePane="bottomLeft" state="frozen"/>
      <selection pane="bottomLeft" activeCell="H50" sqref="H50"/>
    </sheetView>
  </sheetViews>
  <sheetFormatPr defaultRowHeight="15" x14ac:dyDescent="0.25"/>
  <cols>
    <col min="1" max="1" width="21.85546875" customWidth="1"/>
    <col min="2" max="2" width="9.140625" style="62"/>
    <col min="4" max="4" width="9.140625" customWidth="1"/>
    <col min="7" max="7" width="22.85546875" customWidth="1"/>
    <col min="8" max="8" width="9.7109375" bestFit="1" customWidth="1"/>
    <col min="12" max="12" width="9.140625" customWidth="1"/>
    <col min="13" max="13" width="22.85546875" customWidth="1"/>
    <col min="14" max="14" width="10.140625" customWidth="1"/>
  </cols>
  <sheetData>
    <row r="1" spans="1:14" ht="39.75" customHeight="1" x14ac:dyDescent="0.25">
      <c r="A1" s="167" t="str">
        <f>'US MTM - Calculation (Athletic)'!B1</f>
        <v>Peter Reardon 20737</v>
      </c>
      <c r="B1" s="97" t="str">
        <f>'US MTM - Calculation (Athletic)'!S1</f>
        <v>DIFF FOR SIZE 47</v>
      </c>
      <c r="G1" s="167" t="str">
        <f>'US MTM - Calculation (Athletic)'!Y1</f>
        <v>Peter Reardon 20737</v>
      </c>
      <c r="H1" s="98" t="str">
        <f>'US MTM - Calculation (Athletic)'!AH1</f>
        <v xml:space="preserve">DIFF FOR SIZE </v>
      </c>
      <c r="M1" s="108"/>
      <c r="N1" s="139" t="s">
        <v>558</v>
      </c>
    </row>
    <row r="2" spans="1:14" ht="15.75" x14ac:dyDescent="0.25">
      <c r="A2" s="50" t="str">
        <f>'US MTM - Calculation (Athletic)'!B2</f>
        <v>1CHE</v>
      </c>
      <c r="B2" s="90">
        <f>'US MTM - Calculation (Athletic)'!S2</f>
        <v>0.5</v>
      </c>
      <c r="G2" s="79" t="str">
        <f>'US MTM - Calculation (Athletic)'!Y2</f>
        <v>1WAIST</v>
      </c>
      <c r="H2" s="89">
        <f>'US MTM - Calculation (Athletic)'!AH2</f>
        <v>0</v>
      </c>
      <c r="J2" s="80" t="s">
        <v>135</v>
      </c>
      <c r="K2" s="81" t="s">
        <v>136</v>
      </c>
      <c r="L2" s="81"/>
      <c r="M2" s="140" t="s">
        <v>545</v>
      </c>
      <c r="N2" s="109" t="str">
        <f>'US MTM - Calculation (Athletic)'!AV2</f>
        <v/>
      </c>
    </row>
    <row r="3" spans="1:14" ht="15.75" x14ac:dyDescent="0.25">
      <c r="A3" s="50" t="str">
        <f>'US MTM - Calculation (Athletic)'!B3</f>
        <v>2GIR</v>
      </c>
      <c r="B3" s="90">
        <f>'US MTM - Calculation (Athletic)'!S3</f>
        <v>-0.25</v>
      </c>
      <c r="G3" s="79" t="str">
        <f>'US MTM - Calculation (Athletic)'!Y3</f>
        <v>2SEAT</v>
      </c>
      <c r="H3" s="89">
        <f>'US MTM - Calculation (Athletic)'!AH3</f>
        <v>0</v>
      </c>
      <c r="J3" s="80" t="s">
        <v>138</v>
      </c>
      <c r="K3" s="81" t="s">
        <v>139</v>
      </c>
      <c r="L3" s="81"/>
      <c r="M3" s="140" t="s">
        <v>546</v>
      </c>
      <c r="N3" s="109" t="str">
        <f>'US MTM - Calculation (Athletic)'!AV3</f>
        <v/>
      </c>
    </row>
    <row r="4" spans="1:14" ht="15.75" x14ac:dyDescent="0.25">
      <c r="A4" s="50" t="str">
        <f>'US MTM - Calculation (Athletic)'!B4</f>
        <v>3SEAT</v>
      </c>
      <c r="B4" s="90">
        <f>'US MTM - Calculation (Athletic)'!S4</f>
        <v>-0.5</v>
      </c>
      <c r="G4" s="79" t="str">
        <f>'US MTM - Calculation (Athletic)'!Y4</f>
        <v>3THIGH</v>
      </c>
      <c r="H4" s="89">
        <f>'US MTM - Calculation (Athletic)'!AH4</f>
        <v>0</v>
      </c>
      <c r="J4" s="80" t="s">
        <v>141</v>
      </c>
      <c r="K4" s="81" t="s">
        <v>142</v>
      </c>
      <c r="L4" s="81"/>
      <c r="M4" s="140" t="s">
        <v>547</v>
      </c>
      <c r="N4" s="109" t="str">
        <f>'US MTM - Calculation (Athletic)'!AV4</f>
        <v/>
      </c>
    </row>
    <row r="5" spans="1:14" ht="15.75" x14ac:dyDescent="0.25">
      <c r="A5" s="50" t="str">
        <f>'US MTM - Calculation (Athletic)'!B5</f>
        <v>4LEN</v>
      </c>
      <c r="B5" s="90">
        <f>'US MTM - Calculation (Athletic)'!S5</f>
        <v>-1.625</v>
      </c>
      <c r="G5" s="79" t="str">
        <f>'US MTM - Calculation (Athletic)'!Y5</f>
        <v>4KNEE</v>
      </c>
      <c r="H5" s="89">
        <f>'US MTM - Calculation (Athletic)'!AH5</f>
        <v>0</v>
      </c>
      <c r="M5" s="140" t="s">
        <v>548</v>
      </c>
      <c r="N5" s="109" t="str">
        <f>'US MTM - Calculation (Athletic)'!AV5</f>
        <v/>
      </c>
    </row>
    <row r="6" spans="1:14" ht="15.75" x14ac:dyDescent="0.25">
      <c r="A6" s="50" t="str">
        <f>'US MTM - Calculation (Athletic)'!B6</f>
        <v>5FRTLEN</v>
      </c>
      <c r="B6" s="90">
        <f>'US MTM - Calculation (Athletic)'!S6</f>
        <v>0</v>
      </c>
      <c r="G6" s="79" t="str">
        <f>'US MTM - Calculation (Athletic)'!Y6</f>
        <v>5BTM</v>
      </c>
      <c r="H6" s="89">
        <f>'US MTM - Calculation (Athletic)'!AH6</f>
        <v>0</v>
      </c>
      <c r="M6" s="142" t="s">
        <v>549</v>
      </c>
      <c r="N6" s="109" t="str">
        <f>'US MTM - Calculation (Athletic)'!AV6</f>
        <v/>
      </c>
    </row>
    <row r="7" spans="1:14" ht="15.75" x14ac:dyDescent="0.25">
      <c r="A7" s="50" t="str">
        <f>'US MTM - Calculation (Athletic)'!B7</f>
        <v>6PP</v>
      </c>
      <c r="B7" s="90">
        <f>'US MTM - Calculation (Athletic)'!S7</f>
        <v>-1</v>
      </c>
      <c r="G7" s="79" t="str">
        <f>'US MTM - Calculation (Athletic)'!Y7</f>
        <v>6INSEAM</v>
      </c>
      <c r="H7" s="89">
        <f>'US MTM - Calculation (Athletic)'!AH7</f>
        <v>0</v>
      </c>
      <c r="M7" s="142" t="s">
        <v>550</v>
      </c>
      <c r="N7" s="109" t="str">
        <f>'US MTM - Calculation (Athletic)'!AV7</f>
        <v/>
      </c>
    </row>
    <row r="8" spans="1:14" ht="15.75" x14ac:dyDescent="0.25">
      <c r="A8" s="50" t="str">
        <f>'US MTM - Calculation (Athletic)'!B8</f>
        <v>7BCKWDTH</v>
      </c>
      <c r="B8" s="90">
        <f>'US MTM - Calculation (Athletic)'!S8</f>
        <v>-0.875</v>
      </c>
      <c r="G8" s="79" t="str">
        <f>'US MTM - Calculation (Athletic)'!Y8</f>
        <v>7OTSEAM</v>
      </c>
      <c r="H8" s="89">
        <f>'US MTM - Calculation (Athletic)'!AH8</f>
        <v>0</v>
      </c>
      <c r="M8" s="141" t="s">
        <v>551</v>
      </c>
      <c r="N8" s="109" t="str">
        <f>'US MTM - Calculation (Athletic)'!AV8</f>
        <v/>
      </c>
    </row>
    <row r="9" spans="1:14" ht="15.75" x14ac:dyDescent="0.25">
      <c r="A9" s="50" t="str">
        <f>'US MTM - Calculation (Athletic)'!B9</f>
        <v>8SLVOUT</v>
      </c>
      <c r="B9" s="90">
        <f>'US MTM - Calculation (Athletic)'!S9</f>
        <v>-1</v>
      </c>
      <c r="G9" s="79" t="str">
        <f>'US MTM - Calculation (Athletic)'!Y9</f>
        <v>8TRURISE</v>
      </c>
      <c r="H9" s="89">
        <f>'US MTM - Calculation (Athletic)'!AH9</f>
        <v>0</v>
      </c>
      <c r="M9" s="141" t="s">
        <v>552</v>
      </c>
      <c r="N9" s="109" t="str">
        <f>'US MTM - Calculation (Athletic)'!AV9</f>
        <v/>
      </c>
    </row>
    <row r="10" spans="1:14" ht="15.75" x14ac:dyDescent="0.25">
      <c r="A10" s="50" t="str">
        <f>'US MTM - Calculation (Athletic)'!B10</f>
        <v>9BICEP</v>
      </c>
      <c r="B10" s="90">
        <f>'US MTM - Calculation (Athletic)'!S10</f>
        <v>0</v>
      </c>
      <c r="G10" s="79" t="str">
        <f>'US MTM - Calculation (Athletic)'!Y10</f>
        <v>9FRTRISE</v>
      </c>
      <c r="H10" s="89">
        <v>0</v>
      </c>
      <c r="M10" s="141" t="s">
        <v>553</v>
      </c>
      <c r="N10" s="109" t="str">
        <f>'US MTM - Calculation (Athletic)'!AV10</f>
        <v/>
      </c>
    </row>
    <row r="11" spans="1:14" ht="15.75" x14ac:dyDescent="0.25">
      <c r="A11" s="50" t="str">
        <f>'US MTM - Calculation (Athletic)'!B11</f>
        <v>10LAPK</v>
      </c>
      <c r="B11" s="90">
        <f>'US MTM - Calculation (Athletic)'!S11</f>
        <v>-0.25</v>
      </c>
      <c r="G11" s="79" t="str">
        <f>'US MTM - Calculation (Athletic)'!Y11</f>
        <v>10BKRISE</v>
      </c>
      <c r="H11" s="89">
        <v>0</v>
      </c>
      <c r="M11" s="141" t="s">
        <v>554</v>
      </c>
      <c r="N11" s="109" t="str">
        <f>'US MTM - Calculation (Athletic)'!AV11</f>
        <v/>
      </c>
    </row>
    <row r="12" spans="1:14" ht="15.75" x14ac:dyDescent="0.25">
      <c r="A12" s="50" t="str">
        <f>'US MTM - Calculation (Athletic)'!B12</f>
        <v>11LAPP</v>
      </c>
      <c r="B12" s="90">
        <f>'US MTM - Calculation (Athletic)'!S12</f>
        <v>0</v>
      </c>
      <c r="G12" s="79" t="str">
        <f>'US MTM - Calculation (Athletic)'!Y12</f>
        <v>11URISE</v>
      </c>
      <c r="H12" s="89">
        <f>'US MTM - Calculation (Athletic)'!AH12</f>
        <v>0</v>
      </c>
      <c r="M12" s="141" t="s">
        <v>555</v>
      </c>
      <c r="N12" s="109" t="str">
        <f>'US MTM - Calculation (Athletic)'!AV12</f>
        <v/>
      </c>
    </row>
    <row r="13" spans="1:14" ht="15.75" x14ac:dyDescent="0.25">
      <c r="A13" s="50" t="str">
        <f>'US MTM - Calculation (Athletic)'!B13</f>
        <v>12BTN</v>
      </c>
      <c r="B13" s="90">
        <f>'US MTM - Calculation (Athletic)'!S13</f>
        <v>0</v>
      </c>
      <c r="G13" s="79" t="str">
        <f>'US MTM - Calculation (Athletic)'!Y13</f>
        <v>12DPSEAT</v>
      </c>
      <c r="H13" s="89">
        <f>'US MTM - Calculation (Athletic)'!AH13</f>
        <v>0</v>
      </c>
      <c r="M13" s="141" t="s">
        <v>556</v>
      </c>
      <c r="N13" s="109" t="str">
        <f>'US MTM - Calculation (Athletic)'!AV13</f>
        <v/>
      </c>
    </row>
    <row r="14" spans="1:14" ht="15.75" x14ac:dyDescent="0.25">
      <c r="A14" s="50" t="str">
        <f>'US MTM - Calculation (Athletic)'!B14</f>
        <v>13WRIST</v>
      </c>
      <c r="B14" s="90">
        <f>'US MTM - Calculation (Athletic)'!S14</f>
        <v>0</v>
      </c>
      <c r="G14" s="79" t="str">
        <f>'US MTM - Calculation (Athletic)'!Y14</f>
        <v>13HIPFWD</v>
      </c>
      <c r="H14" s="89">
        <f>'US MTM - Calculation (Athletic)'!AH14</f>
        <v>0</v>
      </c>
      <c r="M14" s="141" t="s">
        <v>557</v>
      </c>
      <c r="N14" s="109" t="str">
        <f>'US MTM - Calculation (Athletic)'!AV14</f>
        <v/>
      </c>
    </row>
    <row r="15" spans="1:14" ht="15.75" x14ac:dyDescent="0.25">
      <c r="A15" s="50" t="str">
        <f>'US MTM - Calculation (Athletic)'!B15</f>
        <v>14AHDEPTH</v>
      </c>
      <c r="B15" s="90">
        <f>'US MTM - Calculation (Athletic)'!S15</f>
        <v>0</v>
      </c>
      <c r="G15" s="79" t="str">
        <f>'US MTM - Calculation (Athletic)'!Y15</f>
        <v>14LWFRT</v>
      </c>
      <c r="H15" s="89" t="str">
        <f>'US MTM - Calculation (Athletic)'!AH15</f>
        <v xml:space="preserve">TKT PKT RT
BW Slv Lin
</v>
      </c>
    </row>
    <row r="16" spans="1:14" ht="15.75" x14ac:dyDescent="0.25">
      <c r="A16" s="50" t="str">
        <f>'US MTM - Calculation (Athletic)'!B16</f>
        <v>15VENT</v>
      </c>
      <c r="B16" s="90">
        <f>'US MTM - Calculation (Athletic)'!S16</f>
        <v>0</v>
      </c>
      <c r="G16" s="79" t="str">
        <f>'US MTM - Calculation (Athletic)'!Y16</f>
        <v>15PLCROT</v>
      </c>
      <c r="H16" s="89">
        <f>'US MTM - Calculation (Athletic)'!AH16</f>
        <v>0</v>
      </c>
    </row>
    <row r="17" spans="1:8" ht="15.75" x14ac:dyDescent="0.25">
      <c r="A17" s="58" t="str">
        <f>'US MTM - Calculation (Athletic)'!B17:B22</f>
        <v>16PLUSAH3</v>
      </c>
      <c r="B17" s="91">
        <f>'US MTM - Calculation (Athletic)'!S17</f>
        <v>0</v>
      </c>
      <c r="G17" s="79" t="str">
        <f>'US MTM - Calculation (Athletic)'!Y17</f>
        <v>16RISEBK</v>
      </c>
      <c r="H17" s="89">
        <f>'US MTM - Calculation (Athletic)'!AH17</f>
        <v>0</v>
      </c>
    </row>
    <row r="18" spans="1:8" ht="15.75" x14ac:dyDescent="0.25">
      <c r="A18" s="58" t="s">
        <v>69</v>
      </c>
      <c r="B18" s="91">
        <f>'US MTM - Calculation (Athletic)'!S18</f>
        <v>0</v>
      </c>
      <c r="G18" s="79" t="str">
        <f>'US MTM - Calculation (Athletic)'!Y18</f>
        <v>17DEP1PLE</v>
      </c>
      <c r="H18" s="89" t="str">
        <f>'US MTM - Calculation (Athletic)'!AH18</f>
        <v/>
      </c>
    </row>
    <row r="19" spans="1:8" ht="15.75" x14ac:dyDescent="0.25">
      <c r="A19" s="58" t="s">
        <v>70</v>
      </c>
      <c r="B19" s="91" t="str">
        <f>'US MTM - Calculation (Athletic)'!S19</f>
        <v xml:space="preserve"> 3/4</v>
      </c>
      <c r="G19" s="79" t="str">
        <f>'US MTM - Calculation (Athletic)'!Y19</f>
        <v>18DEP2PLE</v>
      </c>
      <c r="H19" s="89" t="str">
        <f>'US MTM - Calculation (Athletic)'!AH19</f>
        <v/>
      </c>
    </row>
    <row r="20" spans="1:8" ht="15.75" x14ac:dyDescent="0.25">
      <c r="A20" s="58" t="s">
        <v>119</v>
      </c>
      <c r="B20" s="91">
        <f>'US MTM - Calculation (Athletic)'!S20</f>
        <v>0</v>
      </c>
      <c r="G20" s="79" t="str">
        <f>'US MTM - Calculation (Athletic)'!Y20</f>
        <v>19BPKTD</v>
      </c>
      <c r="H20" s="89" t="str">
        <f>'US MTM - Calculation (Athletic)'!AH20</f>
        <v/>
      </c>
    </row>
    <row r="21" spans="1:8" ht="15.75" x14ac:dyDescent="0.25">
      <c r="A21" s="58" t="s">
        <v>71</v>
      </c>
      <c r="B21" s="91">
        <f>'US MTM - Calculation (Athletic)'!S21</f>
        <v>0</v>
      </c>
      <c r="G21" s="79" t="str">
        <f>'US MTM - Calculation (Athletic)'!Y21</f>
        <v>20CUFF</v>
      </c>
      <c r="H21" s="89">
        <f>'US MTM - Calculation (Athletic)'!AH21</f>
        <v>0</v>
      </c>
    </row>
    <row r="22" spans="1:8" ht="15.75" x14ac:dyDescent="0.25">
      <c r="A22" s="58" t="s">
        <v>120</v>
      </c>
      <c r="B22" s="91" t="str">
        <f>'US MTM - Calculation (Athletic)'!S22</f>
        <v xml:space="preserve"> 1/2</v>
      </c>
      <c r="G22" s="79" t="str">
        <f>'US MTM - Calculation (Athletic)'!Y22</f>
        <v>21SLTHM</v>
      </c>
      <c r="H22" s="89" t="str">
        <f>'US MTM - Calculation (Athletic)'!AH22</f>
        <v/>
      </c>
    </row>
    <row r="23" spans="1:8" ht="15.75" x14ac:dyDescent="0.25">
      <c r="A23" s="59" t="str">
        <f>'US MTM - Calculation (Athletic)'!B23</f>
        <v>22MINUSCLR</v>
      </c>
      <c r="B23" s="91">
        <f>'US MTM - Calculation (Athletic)'!S23</f>
        <v>0</v>
      </c>
      <c r="G23" s="79" t="str">
        <f>'US MTM - Calculation (Athletic)'!Y23</f>
        <v>22SQEXT</v>
      </c>
      <c r="H23" s="89" t="str">
        <f>'US MTM - Calculation (Athletic)'!AH23</f>
        <v/>
      </c>
    </row>
    <row r="24" spans="1:8" ht="15.75" x14ac:dyDescent="0.25">
      <c r="A24" s="59" t="str">
        <f>'US MTM - Calculation (Athletic)'!B24</f>
        <v>23SLOPE</v>
      </c>
      <c r="B24" s="91">
        <f>'US MTM - Calculation (Athletic)'!S24</f>
        <v>0</v>
      </c>
      <c r="G24" s="79" t="str">
        <f>'US MTM - Calculation (Athletic)'!Y24</f>
        <v>23TRNPLT</v>
      </c>
      <c r="H24" s="89" t="str">
        <f>'US MTM - Calculation (Athletic)'!AH24</f>
        <v/>
      </c>
    </row>
    <row r="25" spans="1:8" ht="15.75" x14ac:dyDescent="0.25">
      <c r="A25" s="59" t="str">
        <f>'US MTM - Calculation (Athletic)'!B25</f>
        <v>24BTN1</v>
      </c>
      <c r="B25" s="91" t="str">
        <f>'US MTM - Calculation (Athletic)'!S25</f>
        <v/>
      </c>
      <c r="G25" s="79" t="str">
        <f>'US MTM - Calculation (Athletic)'!Y25</f>
        <v>24WBHT</v>
      </c>
      <c r="H25" s="89" t="str">
        <f>'US MTM - Calculation (Athletic)'!AH25</f>
        <v/>
      </c>
    </row>
    <row r="26" spans="1:8" ht="15.75" x14ac:dyDescent="0.25">
      <c r="A26" s="59" t="str">
        <f>'US MTM - Calculation (Athletic)'!B26</f>
        <v>25BTN3</v>
      </c>
      <c r="B26" s="91" t="str">
        <f>'US MTM - Calculation (Athletic)'!S26</f>
        <v/>
      </c>
      <c r="G26" s="94" t="s">
        <v>503</v>
      </c>
      <c r="H26" s="13">
        <f>IF('US MTM - Calculation (Athletic)'!$AH$26=1/4,3/8,IF('US MTM - Calculation (Athletic)'!$AH$26=3/8,1/2,IF('US MTM - Calculation (Athletic)'!$AH$26=1/2,3/4,IF('US MTM - Calculation (Athletic)'!$AH$26=3/4,1,IF('US MTM - Calculation (Athletic)'!$AH$26=1,1.25,IF('US MTM - Calculation (Athletic)'!$AH$26=1.25,1.5,0))))))</f>
        <v>0</v>
      </c>
    </row>
    <row r="27" spans="1:8" ht="15.75" x14ac:dyDescent="0.25">
      <c r="A27" s="59" t="str">
        <f>'US MTM - Calculation (Athletic)'!B27</f>
        <v>26ROPESLV</v>
      </c>
      <c r="B27" s="91">
        <f>'US MTM - Calculation (Athletic)'!S27</f>
        <v>0</v>
      </c>
      <c r="G27" s="94" t="s">
        <v>615</v>
      </c>
      <c r="H27" s="89" t="str">
        <f>'US MTM - Calculation (Athletic)'!AH27</f>
        <v/>
      </c>
    </row>
    <row r="28" spans="1:8" ht="15.75" x14ac:dyDescent="0.25">
      <c r="A28" s="59" t="str">
        <f>'US MTM - Calculation (Athletic)'!B28</f>
        <v>27SLANTPKT</v>
      </c>
      <c r="B28" s="91">
        <f>'US MTM - Calculation (Athletic)'!S28</f>
        <v>0</v>
      </c>
      <c r="G28" s="94" t="s">
        <v>650</v>
      </c>
      <c r="H28" s="89" t="str">
        <f>'US MTM - Calculation (Athletic)'!AH28</f>
        <v/>
      </c>
    </row>
    <row r="29" spans="1:8" ht="15.75" x14ac:dyDescent="0.25">
      <c r="A29" s="59" t="str">
        <f>'US MTM - Calculation (Athletic)'!B29</f>
        <v>28ADDLIFT</v>
      </c>
      <c r="B29" s="91">
        <f>'US MTM - Calculation (Athletic)'!S29</f>
        <v>0</v>
      </c>
      <c r="G29" s="94" t="s">
        <v>639</v>
      </c>
      <c r="H29" s="89" t="str">
        <f>'US MTM - Calculation (Athletic)'!AH29</f>
        <v/>
      </c>
    </row>
    <row r="30" spans="1:8" ht="15.75" x14ac:dyDescent="0.25">
      <c r="A30" s="59" t="str">
        <f>'US MTM - Calculation (Athletic)'!B30</f>
        <v>29NOOBW</v>
      </c>
      <c r="B30" s="91">
        <f>'US MTM - Calculation (Athletic)'!S30</f>
        <v>0</v>
      </c>
      <c r="G30" s="94" t="s">
        <v>640</v>
      </c>
      <c r="H30" s="89" t="str">
        <f>'US MTM - Calculation (Athletic)'!AH30</f>
        <v/>
      </c>
    </row>
    <row r="31" spans="1:8" ht="15.75" x14ac:dyDescent="0.25">
      <c r="A31" s="59" t="str">
        <f>'US MTM - Calculation (Athletic)'!B31</f>
        <v>30NODART</v>
      </c>
      <c r="B31" s="91">
        <f>'US MTM - Calculation (Athletic)'!S31</f>
        <v>0</v>
      </c>
      <c r="G31" s="94" t="s">
        <v>641</v>
      </c>
      <c r="H31" s="89" t="str">
        <f>'US MTM - Calculation (Athletic)'!AH31</f>
        <v/>
      </c>
    </row>
    <row r="32" spans="1:8" ht="15.75" x14ac:dyDescent="0.25">
      <c r="A32" s="59" t="str">
        <f>'US MTM - Calculation (Athletic)'!B32</f>
        <v>31FRTEDGE</v>
      </c>
      <c r="B32" s="91">
        <f>'US MTM - Calculation (Athletic)'!S32</f>
        <v>0</v>
      </c>
      <c r="G32" s="94" t="s">
        <v>616</v>
      </c>
      <c r="H32" s="89" t="str">
        <f>'US MTM - Calculation (Athletic)'!AH32</f>
        <v/>
      </c>
    </row>
    <row r="33" spans="1:8" ht="15.75" x14ac:dyDescent="0.25">
      <c r="A33" s="59" t="str">
        <f>'US MTM - Calculation (Athletic)'!B33</f>
        <v>32LEAFCLR</v>
      </c>
      <c r="B33" s="91">
        <f>'US MTM - Calculation (Athletic)'!S33</f>
        <v>0</v>
      </c>
      <c r="G33" s="94" t="s">
        <v>617</v>
      </c>
      <c r="H33" s="89" t="str">
        <f>'US MTM - Calculation (Athletic)'!AH33</f>
        <v/>
      </c>
    </row>
    <row r="34" spans="1:8" ht="15.75" x14ac:dyDescent="0.25">
      <c r="A34" s="59" t="str">
        <f>'US MTM - Calculation (Athletic)'!B34</f>
        <v>33LEFTDN</v>
      </c>
      <c r="B34" s="91">
        <f>'US MTM - Calculation (Athletic)'!S34</f>
        <v>0</v>
      </c>
      <c r="G34" s="94" t="s">
        <v>1172</v>
      </c>
      <c r="H34" s="89" t="str">
        <f>'US MTM - Calculation (Athletic)'!AH34</f>
        <v/>
      </c>
    </row>
    <row r="35" spans="1:8" ht="15.75" x14ac:dyDescent="0.25">
      <c r="A35" s="59" t="str">
        <f>'US MTM - Calculation (Athletic)'!B35</f>
        <v>34RIGTDN</v>
      </c>
      <c r="B35" s="91">
        <f>'US MTM - Calculation (Athletic)'!S35</f>
        <v>0</v>
      </c>
      <c r="G35" s="94" t="s">
        <v>1173</v>
      </c>
      <c r="H35" s="89" t="str">
        <f>'US MTM - Calculation (Athletic)'!AH35</f>
        <v/>
      </c>
    </row>
    <row r="36" spans="1:8" ht="15.75" x14ac:dyDescent="0.25">
      <c r="A36" s="59" t="str">
        <f>'US MTM - Calculation (Athletic)'!B36</f>
        <v>35FULCANV</v>
      </c>
      <c r="B36" s="91">
        <f>'US MTM - Calculation (Athletic)'!S36</f>
        <v>0</v>
      </c>
      <c r="G36" s="94" t="s">
        <v>1174</v>
      </c>
      <c r="H36" s="89" t="str">
        <f>'US MTM - Calculation (Athletic)'!AH36</f>
        <v/>
      </c>
    </row>
    <row r="37" spans="1:8" ht="15.75" x14ac:dyDescent="0.25">
      <c r="A37" s="59" t="str">
        <f>'US MTM - Calculation (Athletic)'!B37</f>
        <v>36HALFCANV</v>
      </c>
      <c r="B37" s="91">
        <f>'US MTM - Calculation (Athletic)'!S37</f>
        <v>0</v>
      </c>
      <c r="G37" s="94" t="s">
        <v>1200</v>
      </c>
      <c r="H37" s="89" t="str">
        <f>'US MTM - Calculation (Regular)'!AG37</f>
        <v/>
      </c>
    </row>
    <row r="38" spans="1:8" ht="15.75" x14ac:dyDescent="0.25">
      <c r="A38" s="59" t="str">
        <f>'US MTM - Calculation (Athletic)'!B38</f>
        <v>37PATCHPKT</v>
      </c>
      <c r="B38" s="91">
        <f>'US MTM - Calculation (Athletic)'!S38</f>
        <v>0</v>
      </c>
      <c r="G38" s="94" t="s">
        <v>1201</v>
      </c>
      <c r="H38" s="89" t="str">
        <f>'US MTM - Calculation (Regular)'!AG38</f>
        <v/>
      </c>
    </row>
    <row r="39" spans="1:8" ht="15.75" x14ac:dyDescent="0.25">
      <c r="A39" s="59" t="str">
        <f>'US MTM - Calculation (Athletic)'!B39</f>
        <v>38SLVVENT</v>
      </c>
      <c r="B39" s="91">
        <f>'US MTM - Calculation (Athletic)'!S39</f>
        <v>0.125</v>
      </c>
      <c r="G39" s="94" t="s">
        <v>1208</v>
      </c>
      <c r="H39" s="89">
        <f>'US MTM - Calculation (Regular)'!AG39</f>
        <v>0</v>
      </c>
    </row>
    <row r="40" spans="1:8" ht="15.75" x14ac:dyDescent="0.25">
      <c r="A40" s="59" t="str">
        <f>'US MTM - Calculation (Athletic)'!B40</f>
        <v>39SLVBACK</v>
      </c>
      <c r="B40" s="91">
        <f>'US MTM - Calculation (Athletic)'!S40</f>
        <v>0</v>
      </c>
      <c r="G40" s="169"/>
      <c r="H40" s="169"/>
    </row>
    <row r="41" spans="1:8" ht="15.75" x14ac:dyDescent="0.25">
      <c r="A41" s="59" t="str">
        <f>'US MTM - Calculation (Athletic)'!B41</f>
        <v>40SLVFW</v>
      </c>
      <c r="B41" s="91">
        <f>'US MTM - Calculation (Athletic)'!S41</f>
        <v>0</v>
      </c>
    </row>
    <row r="42" spans="1:8" ht="15.75" x14ac:dyDescent="0.25">
      <c r="A42" s="59" t="str">
        <f>'US MTM - Calculation (Athletic)'!B42</f>
        <v>41LONDONF</v>
      </c>
      <c r="B42" s="91">
        <f>'US MTM - Calculation (Athletic)'!S42</f>
        <v>0</v>
      </c>
    </row>
    <row r="43" spans="1:8" ht="15.75" x14ac:dyDescent="0.25">
      <c r="A43" s="59" t="str">
        <f>'US MTM - Calculation (Athletic)'!B43</f>
        <v>42PORTLYF</v>
      </c>
      <c r="B43" s="91">
        <f>'US MTM - Calculation (Athletic)'!S43</f>
        <v>0</v>
      </c>
    </row>
    <row r="44" spans="1:8" ht="15.75" x14ac:dyDescent="0.25">
      <c r="A44" s="59" t="str">
        <f>'US MTM - Calculation (Athletic)'!B44</f>
        <v>43DB</v>
      </c>
      <c r="B44" s="91">
        <f>'US MTM - Calculation (Athletic)'!S44</f>
        <v>0</v>
      </c>
    </row>
    <row r="45" spans="1:8" ht="15.75" x14ac:dyDescent="0.25">
      <c r="A45" s="59" t="str">
        <f>'US MTM - Calculation (Athletic)'!B45</f>
        <v>44TKTPKT</v>
      </c>
      <c r="B45" s="91">
        <f>'US MTM - Calculation (Athletic)'!S45</f>
        <v>0</v>
      </c>
    </row>
    <row r="46" spans="1:8" ht="15.75" x14ac:dyDescent="0.25">
      <c r="A46" s="59" t="str">
        <f>'US MTM - Calculation (Athletic)'!B46</f>
        <v>45CBPLUS</v>
      </c>
      <c r="B46" s="91">
        <f>'US MTM - Calculation (Athletic)'!S46</f>
        <v>0</v>
      </c>
    </row>
    <row r="47" spans="1:8" ht="15.75" x14ac:dyDescent="0.25">
      <c r="A47" s="59" t="str">
        <f>'US MTM - Calculation (Athletic)'!B47</f>
        <v>46SHGIRTHF</v>
      </c>
      <c r="B47" s="91" t="str">
        <f>'US MTM - Calculation (Athletic)'!S47</f>
        <v xml:space="preserve"> 1/2</v>
      </c>
    </row>
    <row r="48" spans="1:8" ht="15.75" x14ac:dyDescent="0.25">
      <c r="A48" s="59" t="str">
        <f>'US MTM - Calculation (Athletic)'!B48</f>
        <v>47SHGIRTBK</v>
      </c>
      <c r="B48" s="91">
        <f>'US MTM - Calculation (Athletic)'!S48</f>
        <v>0</v>
      </c>
    </row>
    <row r="49" spans="1:2" ht="15.75" x14ac:dyDescent="0.25">
      <c r="A49" s="59" t="s">
        <v>618</v>
      </c>
      <c r="B49" s="91">
        <f>'US MTM - Calculation (Athletic)'!S49</f>
        <v>0</v>
      </c>
    </row>
    <row r="50" spans="1:2" ht="15.75" x14ac:dyDescent="0.25">
      <c r="A50" s="59" t="s">
        <v>645</v>
      </c>
      <c r="B50" s="91">
        <f>'US MTM - Calculation (Athletic)'!S50</f>
        <v>0</v>
      </c>
    </row>
    <row r="51" spans="1:2" ht="15.75" x14ac:dyDescent="0.25">
      <c r="A51" s="59" t="s">
        <v>619</v>
      </c>
      <c r="B51" s="91">
        <f>'US MTM - Calculation (Athletic)'!S51</f>
        <v>0</v>
      </c>
    </row>
    <row r="52" spans="1:2" ht="15.75" x14ac:dyDescent="0.25">
      <c r="A52" s="59" t="s">
        <v>620</v>
      </c>
      <c r="B52" s="91">
        <f>'US MTM - Calculation (Athletic)'!S52</f>
        <v>0</v>
      </c>
    </row>
    <row r="53" spans="1:2" ht="15.75" x14ac:dyDescent="0.25">
      <c r="A53" s="59" t="s">
        <v>646</v>
      </c>
      <c r="B53" s="91">
        <f>'US MTM - Calculation (Athletic)'!S53</f>
        <v>0</v>
      </c>
    </row>
    <row r="54" spans="1:2" ht="15.75" x14ac:dyDescent="0.25">
      <c r="A54" s="59" t="s">
        <v>1160</v>
      </c>
      <c r="B54" s="91">
        <f>'US MTM - Calculation (Athletic)'!S54</f>
        <v>0</v>
      </c>
    </row>
    <row r="55" spans="1:2" ht="15.75" x14ac:dyDescent="0.25">
      <c r="A55" s="59" t="s">
        <v>1202</v>
      </c>
      <c r="B55" s="91">
        <f>'US MTM - Calculation (Regular)'!S55</f>
        <v>0</v>
      </c>
    </row>
    <row r="56" spans="1:2" ht="15.75" x14ac:dyDescent="0.25">
      <c r="A56" s="59" t="s">
        <v>1198</v>
      </c>
      <c r="B56" s="91" t="str">
        <f>'US MTM - Calculation (Regular)'!S56</f>
        <v>0.000</v>
      </c>
    </row>
    <row r="57" spans="1:2" ht="15.75" x14ac:dyDescent="0.25">
      <c r="A57" s="59" t="s">
        <v>1199</v>
      </c>
      <c r="B57" s="91">
        <f>'US MTM - Calculation (Regular)'!S57</f>
        <v>0</v>
      </c>
    </row>
  </sheetData>
  <pageMargins left="0.7" right="0.7" top="0.75" bottom="0.75" header="0.3" footer="0.3"/>
  <pageSetup paperSize="9" scale="65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N57"/>
  <sheetViews>
    <sheetView workbookViewId="0">
      <pane ySplit="1" topLeftCell="A5" activePane="bottomLeft" state="frozen"/>
      <selection pane="bottomLeft" activeCell="B16" sqref="B16"/>
    </sheetView>
  </sheetViews>
  <sheetFormatPr defaultRowHeight="15" x14ac:dyDescent="0.25"/>
  <cols>
    <col min="1" max="1" width="21.85546875" customWidth="1"/>
    <col min="2" max="2" width="9.140625" style="62"/>
    <col min="4" max="4" width="9.140625" customWidth="1"/>
    <col min="7" max="7" width="22.85546875" customWidth="1"/>
    <col min="8" max="8" width="9.7109375" bestFit="1" customWidth="1"/>
    <col min="12" max="12" width="9.140625" customWidth="1"/>
    <col min="13" max="13" width="22.85546875" customWidth="1"/>
    <col min="14" max="14" width="10.140625" customWidth="1"/>
  </cols>
  <sheetData>
    <row r="1" spans="1:14" ht="39.75" customHeight="1" x14ac:dyDescent="0.25">
      <c r="A1" s="167" t="str">
        <f>'US MTM - Calculation (Portly)'!B1</f>
        <v>Peter Reardon 20737</v>
      </c>
      <c r="B1" s="97" t="str">
        <f>'US MTM - Calculation (Portly)'!S1</f>
        <v>DIFF FOR SIZE 47</v>
      </c>
      <c r="G1" s="167" t="str">
        <f>'US MTM - Calculation (Portly)'!Y1</f>
        <v>Peter Reardon 20737</v>
      </c>
      <c r="H1" s="98" t="str">
        <f>'US MTM - Calculation (Portly)'!AH1</f>
        <v xml:space="preserve">DIFF FOR SIZE </v>
      </c>
      <c r="M1" s="108"/>
      <c r="N1" s="139" t="s">
        <v>558</v>
      </c>
    </row>
    <row r="2" spans="1:14" ht="15.75" x14ac:dyDescent="0.25">
      <c r="A2" s="50" t="str">
        <f>'US MTM - Calculation (Portly)'!B2</f>
        <v>1CHE</v>
      </c>
      <c r="B2" s="90">
        <f>'US MTM - Calculation (Portly)'!S2</f>
        <v>0</v>
      </c>
      <c r="G2" s="79" t="str">
        <f>'US MTM - Calculation (Portly)'!Y2</f>
        <v>1WAIST</v>
      </c>
      <c r="H2" s="89">
        <f>'US MTM - Calculation (Portly)'!AH2</f>
        <v>0</v>
      </c>
      <c r="J2" s="80" t="s">
        <v>135</v>
      </c>
      <c r="K2" s="81" t="s">
        <v>136</v>
      </c>
      <c r="L2" s="81"/>
      <c r="M2" s="140" t="s">
        <v>545</v>
      </c>
      <c r="N2" s="109" t="str">
        <f>'US MTM - Calculation (Portly)'!AV2</f>
        <v/>
      </c>
    </row>
    <row r="3" spans="1:14" ht="15.75" x14ac:dyDescent="0.25">
      <c r="A3" s="50" t="str">
        <f>'US MTM - Calculation (Portly)'!B3</f>
        <v>2GIR</v>
      </c>
      <c r="B3" s="90">
        <f>'US MTM - Calculation (Portly)'!S3</f>
        <v>0</v>
      </c>
      <c r="G3" s="79" t="str">
        <f>'US MTM - Calculation (Portly)'!Y3</f>
        <v>2SEAT</v>
      </c>
      <c r="H3" s="89">
        <f>'US MTM - Calculation (Portly)'!AH3</f>
        <v>0</v>
      </c>
      <c r="J3" s="80" t="s">
        <v>138</v>
      </c>
      <c r="K3" s="81" t="s">
        <v>139</v>
      </c>
      <c r="L3" s="81"/>
      <c r="M3" s="140" t="s">
        <v>546</v>
      </c>
      <c r="N3" s="109" t="str">
        <f>'US MTM - Calculation (Portly)'!AV3</f>
        <v/>
      </c>
    </row>
    <row r="4" spans="1:14" ht="15.75" x14ac:dyDescent="0.25">
      <c r="A4" s="50" t="str">
        <f>'US MTM - Calculation (Portly)'!B4</f>
        <v>3SEAT</v>
      </c>
      <c r="B4" s="90">
        <f>'US MTM - Calculation (Portly)'!S4</f>
        <v>-1.75</v>
      </c>
      <c r="G4" s="79" t="str">
        <f>'US MTM - Calculation (Portly)'!Y4</f>
        <v>3THIGH</v>
      </c>
      <c r="H4" s="89">
        <f>'US MTM - Calculation (Portly)'!AH4</f>
        <v>0</v>
      </c>
      <c r="J4" s="80" t="s">
        <v>141</v>
      </c>
      <c r="K4" s="81" t="s">
        <v>142</v>
      </c>
      <c r="L4" s="81"/>
      <c r="M4" s="140" t="s">
        <v>547</v>
      </c>
      <c r="N4" s="109" t="str">
        <f>'US MTM - Calculation (Portly)'!AV4</f>
        <v/>
      </c>
    </row>
    <row r="5" spans="1:14" ht="15.75" x14ac:dyDescent="0.25">
      <c r="A5" s="50" t="str">
        <f>'US MTM - Calculation (Portly)'!B5</f>
        <v>4LEN</v>
      </c>
      <c r="B5" s="90">
        <f>'US MTM - Calculation (Portly)'!S5</f>
        <v>-1.625</v>
      </c>
      <c r="G5" s="79" t="str">
        <f>'US MTM - Calculation (Portly)'!Y5</f>
        <v>4KNEE</v>
      </c>
      <c r="H5" s="89">
        <f>'US MTM - Calculation (Portly)'!AH5</f>
        <v>0</v>
      </c>
      <c r="M5" s="140" t="s">
        <v>548</v>
      </c>
      <c r="N5" s="109" t="str">
        <f>'US MTM - Calculation (Portly)'!AV5</f>
        <v/>
      </c>
    </row>
    <row r="6" spans="1:14" ht="15.75" x14ac:dyDescent="0.25">
      <c r="A6" s="50" t="str">
        <f>'US MTM - Calculation (Portly)'!B6</f>
        <v>5FRTLEN</v>
      </c>
      <c r="B6" s="90">
        <f>'US MTM - Calculation (Portly)'!S6</f>
        <v>0</v>
      </c>
      <c r="G6" s="79" t="str">
        <f>'US MTM - Calculation (Portly)'!Y6</f>
        <v>5BTM</v>
      </c>
      <c r="H6" s="89">
        <f>'US MTM - Calculation (Portly)'!AH6</f>
        <v>0</v>
      </c>
      <c r="M6" s="142" t="s">
        <v>549</v>
      </c>
      <c r="N6" s="109" t="str">
        <f>'US MTM - Calculation (Portly)'!AV6</f>
        <v/>
      </c>
    </row>
    <row r="7" spans="1:14" ht="15.75" x14ac:dyDescent="0.25">
      <c r="A7" s="50" t="str">
        <f>'US MTM - Calculation (Portly)'!B7</f>
        <v>6PP</v>
      </c>
      <c r="B7" s="90">
        <f>'US MTM - Calculation (Portly)'!S7</f>
        <v>-1</v>
      </c>
      <c r="G7" s="79" t="str">
        <f>'US MTM - Calculation (Portly)'!Y7</f>
        <v>6INSEAM</v>
      </c>
      <c r="H7" s="89">
        <f>'US MTM - Calculation (Portly)'!AH7</f>
        <v>0</v>
      </c>
      <c r="M7" s="142" t="s">
        <v>550</v>
      </c>
      <c r="N7" s="109" t="str">
        <f>'US MTM - Calculation (Portly)'!AV7</f>
        <v/>
      </c>
    </row>
    <row r="8" spans="1:14" ht="15.75" x14ac:dyDescent="0.25">
      <c r="A8" s="50" t="str">
        <f>'US MTM - Calculation (Portly)'!B8</f>
        <v>7BCKWDTH</v>
      </c>
      <c r="B8" s="90">
        <f>'US MTM - Calculation (Portly)'!S8</f>
        <v>-0.875</v>
      </c>
      <c r="G8" s="79" t="str">
        <f>'US MTM - Calculation (Portly)'!Y8</f>
        <v>7OTSEAM</v>
      </c>
      <c r="H8" s="89">
        <f>'US MTM - Calculation (Portly)'!AH8</f>
        <v>0</v>
      </c>
      <c r="M8" s="141" t="s">
        <v>551</v>
      </c>
      <c r="N8" s="109" t="str">
        <f>'US MTM - Calculation (Portly)'!AV8</f>
        <v/>
      </c>
    </row>
    <row r="9" spans="1:14" ht="15.75" x14ac:dyDescent="0.25">
      <c r="A9" s="50" t="str">
        <f>'US MTM - Calculation (Portly)'!B9</f>
        <v>8SLVOUT</v>
      </c>
      <c r="B9" s="90">
        <f>'US MTM - Calculation (Portly)'!S9</f>
        <v>-1</v>
      </c>
      <c r="G9" s="79" t="str">
        <f>'US MTM - Calculation (Portly)'!Y9</f>
        <v>8TRURISE</v>
      </c>
      <c r="H9" s="89">
        <f>'US MTM - Calculation (Portly)'!AH9</f>
        <v>0</v>
      </c>
      <c r="M9" s="141" t="s">
        <v>552</v>
      </c>
      <c r="N9" s="109" t="str">
        <f>'US MTM - Calculation (Portly)'!AV9</f>
        <v/>
      </c>
    </row>
    <row r="10" spans="1:14" ht="15.75" x14ac:dyDescent="0.25">
      <c r="A10" s="50" t="str">
        <f>'US MTM - Calculation (Portly)'!B10</f>
        <v>9BICEP</v>
      </c>
      <c r="B10" s="90">
        <f>'US MTM - Calculation (Portly)'!S10</f>
        <v>0</v>
      </c>
      <c r="G10" s="79" t="str">
        <f>'US MTM - Calculation (Portly)'!Y10</f>
        <v>9FRTRISE</v>
      </c>
      <c r="H10" s="89">
        <v>0</v>
      </c>
      <c r="M10" s="141" t="s">
        <v>553</v>
      </c>
      <c r="N10" s="109" t="str">
        <f>'US MTM - Calculation (Portly)'!AV10</f>
        <v/>
      </c>
    </row>
    <row r="11" spans="1:14" ht="15.75" x14ac:dyDescent="0.25">
      <c r="A11" s="50" t="str">
        <f>'US MTM - Calculation (Portly)'!B11</f>
        <v>10LAPK</v>
      </c>
      <c r="B11" s="90">
        <f>'US MTM - Calculation (Portly)'!S11</f>
        <v>-0.25</v>
      </c>
      <c r="G11" s="79" t="str">
        <f>'US MTM - Calculation (Portly)'!Y11</f>
        <v>10BKRISE</v>
      </c>
      <c r="H11" s="89">
        <v>0</v>
      </c>
      <c r="M11" s="141" t="s">
        <v>554</v>
      </c>
      <c r="N11" s="109" t="str">
        <f>'US MTM - Calculation (Portly)'!AV11</f>
        <v/>
      </c>
    </row>
    <row r="12" spans="1:14" ht="15.75" x14ac:dyDescent="0.25">
      <c r="A12" s="50" t="str">
        <f>'US MTM - Calculation (Portly)'!B12</f>
        <v>11LAPP</v>
      </c>
      <c r="B12" s="90">
        <f>'US MTM - Calculation (Portly)'!S12</f>
        <v>0</v>
      </c>
      <c r="G12" s="79" t="str">
        <f>'US MTM - Calculation (Portly)'!Y12</f>
        <v>11URISE</v>
      </c>
      <c r="H12" s="89">
        <f>'US MTM - Calculation (Portly)'!AH12</f>
        <v>0</v>
      </c>
      <c r="M12" s="141" t="s">
        <v>555</v>
      </c>
      <c r="N12" s="109" t="str">
        <f>'US MTM - Calculation (Portly)'!AV12</f>
        <v/>
      </c>
    </row>
    <row r="13" spans="1:14" ht="15.75" x14ac:dyDescent="0.25">
      <c r="A13" s="50" t="str">
        <f>'US MTM - Calculation (Portly)'!B13</f>
        <v>12BTN</v>
      </c>
      <c r="B13" s="90">
        <f>'US MTM - Calculation (Portly)'!S13</f>
        <v>0</v>
      </c>
      <c r="G13" s="79" t="str">
        <f>'US MTM - Calculation (Portly)'!Y13</f>
        <v>12DPSEAT</v>
      </c>
      <c r="H13" s="89">
        <f>'US MTM - Calculation (Portly)'!AH13</f>
        <v>0</v>
      </c>
      <c r="M13" s="141" t="s">
        <v>556</v>
      </c>
      <c r="N13" s="109" t="str">
        <f>'US MTM - Calculation (Portly)'!AV13</f>
        <v/>
      </c>
    </row>
    <row r="14" spans="1:14" ht="15.75" x14ac:dyDescent="0.25">
      <c r="A14" s="50" t="str">
        <f>'US MTM - Calculation (Portly)'!B14</f>
        <v>13WRIST</v>
      </c>
      <c r="B14" s="90">
        <f>'US MTM - Calculation (Portly)'!S14</f>
        <v>0</v>
      </c>
      <c r="G14" s="79" t="str">
        <f>'US MTM - Calculation (Portly)'!Y14</f>
        <v>13HIPFWD</v>
      </c>
      <c r="H14" s="89">
        <f>'US MTM - Calculation (Portly)'!AH14</f>
        <v>0</v>
      </c>
      <c r="M14" s="141" t="s">
        <v>557</v>
      </c>
      <c r="N14" s="109" t="str">
        <f>'US MTM - Calculation (Portly)'!AV14</f>
        <v/>
      </c>
    </row>
    <row r="15" spans="1:14" ht="15.75" x14ac:dyDescent="0.25">
      <c r="A15" s="50" t="str">
        <f>'US MTM - Calculation (Portly)'!B15</f>
        <v>14AHDEPTH</v>
      </c>
      <c r="B15" s="90">
        <f>'US MTM - Calculation (Portly)'!S15</f>
        <v>0</v>
      </c>
      <c r="G15" s="79" t="str">
        <f>'US MTM - Calculation (Portly)'!Y15</f>
        <v>14LWFRT</v>
      </c>
      <c r="H15" s="89" t="str">
        <f>'US MTM - Calculation (Portly)'!AH15</f>
        <v xml:space="preserve">TKT PKT RT
BW Slv Lin
</v>
      </c>
    </row>
    <row r="16" spans="1:14" ht="15.75" x14ac:dyDescent="0.25">
      <c r="A16" s="50" t="str">
        <f>'US MTM - Calculation (Portly)'!B16</f>
        <v>15VENT</v>
      </c>
      <c r="B16" s="90">
        <f>'US MTM - Calculation (Portly)'!S16</f>
        <v>0</v>
      </c>
      <c r="G16" s="79" t="str">
        <f>'US MTM - Calculation (Portly)'!Y16</f>
        <v>15PLCROT</v>
      </c>
      <c r="H16" s="89">
        <f>'US MTM - Calculation (Portly)'!AH16</f>
        <v>0</v>
      </c>
    </row>
    <row r="17" spans="1:8" ht="15.75" x14ac:dyDescent="0.25">
      <c r="A17" s="58" t="str">
        <f>'US MTM - Calculation (Portly)'!B17:B22</f>
        <v>16PLUSAH3</v>
      </c>
      <c r="B17" s="91">
        <f>'US MTM - Calculation (Portly)'!S17</f>
        <v>0</v>
      </c>
      <c r="G17" s="79" t="str">
        <f>'US MTM - Calculation (Portly)'!Y17</f>
        <v>16RISEBK</v>
      </c>
      <c r="H17" s="89">
        <f>'US MTM - Calculation (Portly)'!AH17</f>
        <v>0</v>
      </c>
    </row>
    <row r="18" spans="1:8" ht="15.75" x14ac:dyDescent="0.25">
      <c r="A18" s="58" t="s">
        <v>69</v>
      </c>
      <c r="B18" s="91">
        <f>'US MTM - Calculation (Portly)'!S18</f>
        <v>0</v>
      </c>
      <c r="G18" s="79" t="str">
        <f>'US MTM - Calculation (Portly)'!Y18</f>
        <v>17DEP1PLE</v>
      </c>
      <c r="H18" s="89" t="str">
        <f>'US MTM - Calculation (Portly)'!AH18</f>
        <v/>
      </c>
    </row>
    <row r="19" spans="1:8" ht="15.75" x14ac:dyDescent="0.25">
      <c r="A19" s="58" t="s">
        <v>70</v>
      </c>
      <c r="B19" s="91" t="str">
        <f>'US MTM - Calculation (Portly)'!S19</f>
        <v xml:space="preserve"> 3/4</v>
      </c>
      <c r="G19" s="79" t="str">
        <f>'US MTM - Calculation (Portly)'!Y19</f>
        <v>18DEP2PLE</v>
      </c>
      <c r="H19" s="89" t="str">
        <f>'US MTM - Calculation (Portly)'!AH19</f>
        <v/>
      </c>
    </row>
    <row r="20" spans="1:8" ht="15.75" x14ac:dyDescent="0.25">
      <c r="A20" s="58" t="s">
        <v>119</v>
      </c>
      <c r="B20" s="91">
        <f>'US MTM - Calculation (Portly)'!S20</f>
        <v>0</v>
      </c>
      <c r="G20" s="79" t="str">
        <f>'US MTM - Calculation (Portly)'!Y20</f>
        <v>19BPKTD</v>
      </c>
      <c r="H20" s="89" t="str">
        <f>'US MTM - Calculation (Portly)'!AH20</f>
        <v/>
      </c>
    </row>
    <row r="21" spans="1:8" ht="15.75" x14ac:dyDescent="0.25">
      <c r="A21" s="58" t="s">
        <v>71</v>
      </c>
      <c r="B21" s="91">
        <f>'US MTM - Calculation (Portly)'!S21</f>
        <v>0</v>
      </c>
      <c r="G21" s="79" t="str">
        <f>'US MTM - Calculation (Portly)'!Y21</f>
        <v>20CUFF</v>
      </c>
      <c r="H21" s="89">
        <f>'US MTM - Calculation (Portly)'!AH21</f>
        <v>0</v>
      </c>
    </row>
    <row r="22" spans="1:8" ht="15.75" x14ac:dyDescent="0.25">
      <c r="A22" s="58" t="s">
        <v>120</v>
      </c>
      <c r="B22" s="91" t="str">
        <f>'US MTM - Calculation (Portly)'!S22</f>
        <v xml:space="preserve"> 1/2</v>
      </c>
      <c r="G22" s="79" t="str">
        <f>'US MTM - Calculation (Portly)'!Y22</f>
        <v>21SLTHM</v>
      </c>
      <c r="H22" s="89" t="str">
        <f>'US MTM - Calculation (Portly)'!AH22</f>
        <v/>
      </c>
    </row>
    <row r="23" spans="1:8" ht="15.75" x14ac:dyDescent="0.25">
      <c r="A23" s="59" t="str">
        <f>'US MTM - Calculation (Portly)'!B23</f>
        <v>22MINUSCLR</v>
      </c>
      <c r="B23" s="91">
        <f>'US MTM - Calculation (Portly)'!S23</f>
        <v>0</v>
      </c>
      <c r="G23" s="79" t="str">
        <f>'US MTM - Calculation (Portly)'!Y23</f>
        <v>22SQEXT</v>
      </c>
      <c r="H23" s="89" t="str">
        <f>'US MTM - Calculation (Portly)'!AH23</f>
        <v/>
      </c>
    </row>
    <row r="24" spans="1:8" ht="15.75" x14ac:dyDescent="0.25">
      <c r="A24" s="59" t="str">
        <f>'US MTM - Calculation (Portly)'!B24</f>
        <v>23SLOPE</v>
      </c>
      <c r="B24" s="91">
        <f>'US MTM - Calculation (Portly)'!S24</f>
        <v>0</v>
      </c>
      <c r="G24" s="79" t="str">
        <f>'US MTM - Calculation (Portly)'!Y24</f>
        <v>23TRNPLT</v>
      </c>
      <c r="H24" s="89" t="str">
        <f>'US MTM - Calculation (Portly)'!AH24</f>
        <v/>
      </c>
    </row>
    <row r="25" spans="1:8" ht="15.75" x14ac:dyDescent="0.25">
      <c r="A25" s="59" t="str">
        <f>'US MTM - Calculation (Portly)'!B25</f>
        <v>24BTN1</v>
      </c>
      <c r="B25" s="91" t="str">
        <f>'US MTM - Calculation (Portly)'!S25</f>
        <v/>
      </c>
      <c r="G25" s="79" t="str">
        <f>'US MTM - Calculation (Portly)'!Y25</f>
        <v>24WBHT</v>
      </c>
      <c r="H25" s="89" t="str">
        <f>'US MTM - Calculation (Portly)'!AH25</f>
        <v/>
      </c>
    </row>
    <row r="26" spans="1:8" ht="15.75" x14ac:dyDescent="0.25">
      <c r="A26" s="59" t="str">
        <f>'US MTM - Calculation (Portly)'!B26</f>
        <v>25BTN3</v>
      </c>
      <c r="B26" s="91" t="str">
        <f>'US MTM - Calculation (Portly)'!S26</f>
        <v/>
      </c>
      <c r="G26" s="94" t="s">
        <v>503</v>
      </c>
      <c r="H26" s="13">
        <f>IF('US MTM - Calculation (Portly)'!$AH$26=1/4,3/8,IF('US MTM - Calculation (Portly)'!$AH$26=3/8,1/2,IF('US MTM - Calculation (Portly)'!$AH$26=1/2,3/4,IF('US MTM - Calculation (Portly)'!$AH$26=3/4,1,IF('US MTM - Calculation (Portly)'!$AH$26=1,1.25,IF('US MTM - Calculation (Portly)'!$AH$26=1.25,1.5,0))))))</f>
        <v>0</v>
      </c>
    </row>
    <row r="27" spans="1:8" ht="15.75" x14ac:dyDescent="0.25">
      <c r="A27" s="59" t="str">
        <f>'US MTM - Calculation (Portly)'!B27</f>
        <v>26ROPESLV</v>
      </c>
      <c r="B27" s="91">
        <f>'US MTM - Calculation (Portly)'!S27</f>
        <v>0</v>
      </c>
      <c r="G27" s="94" t="s">
        <v>615</v>
      </c>
      <c r="H27" s="89" t="str">
        <f>'US MTM - Calculation (Portly)'!AH27</f>
        <v/>
      </c>
    </row>
    <row r="28" spans="1:8" ht="15.75" x14ac:dyDescent="0.25">
      <c r="A28" s="59" t="str">
        <f>'US MTM - Calculation (Portly)'!B28</f>
        <v>27SLANTPKT</v>
      </c>
      <c r="B28" s="91">
        <f>'US MTM - Calculation (Portly)'!S28</f>
        <v>0</v>
      </c>
      <c r="G28" s="94" t="s">
        <v>650</v>
      </c>
      <c r="H28" s="89" t="str">
        <f>'US MTM - Calculation (Portly)'!AH28</f>
        <v/>
      </c>
    </row>
    <row r="29" spans="1:8" ht="15.75" x14ac:dyDescent="0.25">
      <c r="A29" s="59" t="str">
        <f>'US MTM - Calculation (Portly)'!B29</f>
        <v>28ADDLIFT</v>
      </c>
      <c r="B29" s="91">
        <f>'US MTM - Calculation (Portly)'!S29</f>
        <v>0</v>
      </c>
      <c r="G29" s="94" t="s">
        <v>639</v>
      </c>
      <c r="H29" s="89" t="str">
        <f>'US MTM - Calculation (Portly)'!AH29</f>
        <v/>
      </c>
    </row>
    <row r="30" spans="1:8" ht="15.75" x14ac:dyDescent="0.25">
      <c r="A30" s="59" t="str">
        <f>'US MTM - Calculation (Portly)'!B30</f>
        <v>29NOOBW</v>
      </c>
      <c r="B30" s="91">
        <f>'US MTM - Calculation (Portly)'!S30</f>
        <v>0</v>
      </c>
      <c r="G30" s="94" t="s">
        <v>640</v>
      </c>
      <c r="H30" s="89" t="str">
        <f>'US MTM - Calculation (Portly)'!AH30</f>
        <v/>
      </c>
    </row>
    <row r="31" spans="1:8" ht="15.75" x14ac:dyDescent="0.25">
      <c r="A31" s="59" t="str">
        <f>'US MTM - Calculation (Portly)'!B31</f>
        <v>30NODART</v>
      </c>
      <c r="B31" s="91">
        <f>'US MTM - Calculation (Portly)'!S31</f>
        <v>0</v>
      </c>
      <c r="G31" s="94" t="s">
        <v>641</v>
      </c>
      <c r="H31" s="89" t="str">
        <f>'US MTM - Calculation (Portly)'!AH31</f>
        <v/>
      </c>
    </row>
    <row r="32" spans="1:8" ht="15.75" x14ac:dyDescent="0.25">
      <c r="A32" s="59" t="str">
        <f>'US MTM - Calculation (Portly)'!B32</f>
        <v>31FRTEDGE</v>
      </c>
      <c r="B32" s="91">
        <f>'US MTM - Calculation (Portly)'!S32</f>
        <v>0</v>
      </c>
      <c r="G32" s="94" t="s">
        <v>616</v>
      </c>
      <c r="H32" s="89" t="str">
        <f>'US MTM - Calculation (Portly)'!AH32</f>
        <v/>
      </c>
    </row>
    <row r="33" spans="1:8" ht="15.75" x14ac:dyDescent="0.25">
      <c r="A33" s="59" t="str">
        <f>'US MTM - Calculation (Portly)'!B33</f>
        <v>32LEAFCLR</v>
      </c>
      <c r="B33" s="91">
        <f>'US MTM - Calculation (Portly)'!S33</f>
        <v>0</v>
      </c>
      <c r="G33" s="94" t="s">
        <v>617</v>
      </c>
      <c r="H33" s="89" t="str">
        <f>'US MTM - Calculation (Portly)'!AH33</f>
        <v/>
      </c>
    </row>
    <row r="34" spans="1:8" ht="15.75" x14ac:dyDescent="0.25">
      <c r="A34" s="59" t="str">
        <f>'US MTM - Calculation (Portly)'!B34</f>
        <v>33LEFTDN</v>
      </c>
      <c r="B34" s="91">
        <f>'US MTM - Calculation (Portly)'!S34</f>
        <v>0</v>
      </c>
      <c r="G34" s="94" t="s">
        <v>1172</v>
      </c>
      <c r="H34" s="89" t="str">
        <f>'US MTM - Calculation (Portly)'!AH34</f>
        <v/>
      </c>
    </row>
    <row r="35" spans="1:8" ht="15.75" x14ac:dyDescent="0.25">
      <c r="A35" s="59" t="str">
        <f>'US MTM - Calculation (Portly)'!B35</f>
        <v>34RIGTDN</v>
      </c>
      <c r="B35" s="91">
        <f>'US MTM - Calculation (Portly)'!S35</f>
        <v>0</v>
      </c>
      <c r="G35" s="94" t="s">
        <v>1173</v>
      </c>
      <c r="H35" s="89" t="str">
        <f>'US MTM - Calculation (Portly)'!AH35</f>
        <v/>
      </c>
    </row>
    <row r="36" spans="1:8" ht="15.75" x14ac:dyDescent="0.25">
      <c r="A36" s="59" t="str">
        <f>'US MTM - Calculation (Portly)'!B36</f>
        <v>35FULCANV</v>
      </c>
      <c r="B36" s="91">
        <f>'US MTM - Calculation (Portly)'!S36</f>
        <v>0</v>
      </c>
      <c r="G36" s="94" t="s">
        <v>1174</v>
      </c>
      <c r="H36" s="89" t="str">
        <f>'US MTM - Calculation (Portly)'!AH36</f>
        <v/>
      </c>
    </row>
    <row r="37" spans="1:8" ht="15.75" x14ac:dyDescent="0.25">
      <c r="A37" s="59" t="str">
        <f>'US MTM - Calculation (Portly)'!B37</f>
        <v>36HALFCANV</v>
      </c>
      <c r="B37" s="91">
        <f>'US MTM - Calculation (Portly)'!S37</f>
        <v>0</v>
      </c>
      <c r="G37" s="94" t="s">
        <v>1200</v>
      </c>
      <c r="H37" s="89" t="str">
        <f>'US MTM - Calculation (Regular)'!AG37</f>
        <v/>
      </c>
    </row>
    <row r="38" spans="1:8" ht="15.75" x14ac:dyDescent="0.25">
      <c r="A38" s="59" t="str">
        <f>'US MTM - Calculation (Portly)'!B38</f>
        <v>37PATCHPKT</v>
      </c>
      <c r="B38" s="91">
        <f>'US MTM - Calculation (Portly)'!S38</f>
        <v>0</v>
      </c>
      <c r="G38" s="94" t="s">
        <v>1201</v>
      </c>
      <c r="H38" s="89" t="str">
        <f>'US MTM - Calculation (Regular)'!AG38</f>
        <v/>
      </c>
    </row>
    <row r="39" spans="1:8" ht="15.75" x14ac:dyDescent="0.25">
      <c r="A39" s="59" t="str">
        <f>'US MTM - Calculation (Portly)'!B39</f>
        <v>38SLVVENT</v>
      </c>
      <c r="B39" s="91">
        <f>'US MTM - Calculation (Portly)'!S39</f>
        <v>0.125</v>
      </c>
      <c r="G39" s="94" t="s">
        <v>1208</v>
      </c>
      <c r="H39" s="89">
        <f>'US MTM - Calculation (Regular)'!AG39</f>
        <v>0</v>
      </c>
    </row>
    <row r="40" spans="1:8" ht="15.75" x14ac:dyDescent="0.25">
      <c r="A40" s="59" t="str">
        <f>'US MTM - Calculation (Portly)'!B40</f>
        <v>39SLVBACK</v>
      </c>
      <c r="B40" s="91">
        <f>'US MTM - Calculation (Portly)'!S40</f>
        <v>0</v>
      </c>
      <c r="G40" s="169"/>
      <c r="H40" s="169"/>
    </row>
    <row r="41" spans="1:8" ht="15.75" x14ac:dyDescent="0.25">
      <c r="A41" s="59" t="str">
        <f>'US MTM - Calculation (Portly)'!B41</f>
        <v>40SLVFW</v>
      </c>
      <c r="B41" s="91">
        <f>'US MTM - Calculation (Portly)'!S41</f>
        <v>0</v>
      </c>
    </row>
    <row r="42" spans="1:8" ht="15.75" x14ac:dyDescent="0.25">
      <c r="A42" s="59" t="str">
        <f>'US MTM - Calculation (Portly)'!B42</f>
        <v>41LONDONF</v>
      </c>
      <c r="B42" s="91">
        <f>'US MTM - Calculation (Portly)'!S42</f>
        <v>0</v>
      </c>
    </row>
    <row r="43" spans="1:8" ht="15.75" x14ac:dyDescent="0.25">
      <c r="A43" s="59" t="str">
        <f>'US MTM - Calculation (Portly)'!B43</f>
        <v>42PORTLYF</v>
      </c>
      <c r="B43" s="91">
        <f>'US MTM - Calculation (Portly)'!S43</f>
        <v>0.39400000000000002</v>
      </c>
    </row>
    <row r="44" spans="1:8" ht="15.75" x14ac:dyDescent="0.25">
      <c r="A44" s="59" t="str">
        <f>'US MTM - Calculation (Portly)'!B44</f>
        <v>43DB</v>
      </c>
      <c r="B44" s="91">
        <f>'US MTM - Calculation (Portly)'!S44</f>
        <v>0</v>
      </c>
    </row>
    <row r="45" spans="1:8" ht="15.75" x14ac:dyDescent="0.25">
      <c r="A45" s="59" t="str">
        <f>'US MTM - Calculation (Portly)'!B45</f>
        <v>44TKTPKT</v>
      </c>
      <c r="B45" s="91">
        <f>'US MTM - Calculation (Portly)'!S45</f>
        <v>0</v>
      </c>
    </row>
    <row r="46" spans="1:8" ht="15.75" x14ac:dyDescent="0.25">
      <c r="A46" s="59" t="str">
        <f>'US MTM - Calculation (Portly)'!B46</f>
        <v>45CBPLUS</v>
      </c>
      <c r="B46" s="91">
        <f>'US MTM - Calculation (Portly)'!S46</f>
        <v>0</v>
      </c>
    </row>
    <row r="47" spans="1:8" ht="15.75" x14ac:dyDescent="0.25">
      <c r="A47" s="59" t="str">
        <f>'US MTM - Calculation (Portly)'!B47</f>
        <v>46SHGIRTHF</v>
      </c>
      <c r="B47" s="91" t="str">
        <f>'US MTM - Calculation (Portly)'!S47</f>
        <v xml:space="preserve"> 1/2</v>
      </c>
    </row>
    <row r="48" spans="1:8" ht="15.75" x14ac:dyDescent="0.25">
      <c r="A48" s="59" t="str">
        <f>'US MTM - Calculation (Portly)'!B48</f>
        <v>47SHGIRTBK</v>
      </c>
      <c r="B48" s="91">
        <f>'US MTM - Calculation (Portly)'!S48</f>
        <v>0</v>
      </c>
    </row>
    <row r="49" spans="1:2" ht="15.75" x14ac:dyDescent="0.25">
      <c r="A49" s="59" t="s">
        <v>618</v>
      </c>
      <c r="B49" s="91">
        <f>'US MTM - Calculation (Portly)'!S49</f>
        <v>0</v>
      </c>
    </row>
    <row r="50" spans="1:2" ht="15.75" x14ac:dyDescent="0.25">
      <c r="A50" s="59" t="s">
        <v>645</v>
      </c>
      <c r="B50" s="91">
        <f>'US MTM - Calculation (Portly)'!S50</f>
        <v>0</v>
      </c>
    </row>
    <row r="51" spans="1:2" ht="15.75" x14ac:dyDescent="0.25">
      <c r="A51" s="59" t="s">
        <v>619</v>
      </c>
      <c r="B51" s="91">
        <f>'US MTM - Calculation (Portly)'!S51</f>
        <v>-4.5</v>
      </c>
    </row>
    <row r="52" spans="1:2" ht="15.75" x14ac:dyDescent="0.25">
      <c r="A52" s="59" t="s">
        <v>620</v>
      </c>
      <c r="B52" s="91">
        <f>'US MTM - Calculation (Portly)'!S52</f>
        <v>0</v>
      </c>
    </row>
    <row r="53" spans="1:2" ht="15.75" x14ac:dyDescent="0.25">
      <c r="A53" s="59" t="s">
        <v>646</v>
      </c>
      <c r="B53" s="91">
        <f>'US MTM - Calculation (Portly)'!S53</f>
        <v>0</v>
      </c>
    </row>
    <row r="54" spans="1:2" ht="15.75" x14ac:dyDescent="0.25">
      <c r="A54" s="59" t="s">
        <v>1160</v>
      </c>
      <c r="B54" s="91">
        <f>'US MTM - Calculation (Portly)'!S54</f>
        <v>0</v>
      </c>
    </row>
    <row r="55" spans="1:2" ht="15.75" x14ac:dyDescent="0.25">
      <c r="A55" s="59" t="s">
        <v>1202</v>
      </c>
      <c r="B55" s="91">
        <f>'US MTM - Calculation (Regular)'!S55</f>
        <v>0</v>
      </c>
    </row>
    <row r="56" spans="1:2" ht="15.75" x14ac:dyDescent="0.25">
      <c r="A56" s="59" t="s">
        <v>1198</v>
      </c>
      <c r="B56" s="91" t="str">
        <f>'US MTM - Calculation (Regular)'!S56</f>
        <v>0.000</v>
      </c>
    </row>
    <row r="57" spans="1:2" ht="15.75" x14ac:dyDescent="0.25">
      <c r="A57" s="59" t="s">
        <v>1199</v>
      </c>
      <c r="B57" s="91">
        <f>'US MTM - Calculation (Regular)'!S57</f>
        <v>0</v>
      </c>
    </row>
  </sheetData>
  <pageMargins left="0.7" right="0.7" top="0.75" bottom="0.75" header="0.3" footer="0.3"/>
  <pageSetup paperSize="9" scale="65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58"/>
  <sheetViews>
    <sheetView workbookViewId="0">
      <selection activeCell="E10" sqref="E10"/>
    </sheetView>
  </sheetViews>
  <sheetFormatPr defaultRowHeight="15" x14ac:dyDescent="0.25"/>
  <cols>
    <col min="1" max="1" width="29.42578125" customWidth="1"/>
  </cols>
  <sheetData>
    <row r="1" spans="1:1" x14ac:dyDescent="0.25">
      <c r="A1" t="s">
        <v>501</v>
      </c>
    </row>
    <row r="2" spans="1:1" x14ac:dyDescent="0.25">
      <c r="A2" t="s">
        <v>465</v>
      </c>
    </row>
    <row r="3" spans="1:1" x14ac:dyDescent="0.25">
      <c r="A3" t="s">
        <v>355</v>
      </c>
    </row>
    <row r="4" spans="1:1" x14ac:dyDescent="0.25">
      <c r="A4" t="s">
        <v>466</v>
      </c>
    </row>
    <row r="5" spans="1:1" x14ac:dyDescent="0.25">
      <c r="A5" t="s">
        <v>467</v>
      </c>
    </row>
    <row r="6" spans="1:1" x14ac:dyDescent="0.25">
      <c r="A6" t="str">
        <f>CONCATENATE("o:",'MTM - Calculation (London)'!$BW$4,"A")</f>
        <v>o:PeterA</v>
      </c>
    </row>
    <row r="7" spans="1:1" x14ac:dyDescent="0.25">
      <c r="A7" t="s">
        <v>468</v>
      </c>
    </row>
    <row r="8" spans="1:1" x14ac:dyDescent="0.25">
      <c r="A8" t="str">
        <f>CONCATENATE("5:",'MTM - Calculation (London)'!$BW$4,"A")</f>
        <v>5:PeterA</v>
      </c>
    </row>
    <row r="9" spans="1:1" x14ac:dyDescent="0.25">
      <c r="A9" s="169" t="s">
        <v>1265</v>
      </c>
    </row>
    <row r="10" spans="1:1" x14ac:dyDescent="0.25">
      <c r="A10" s="169" t="str">
        <f>CONCATENATE("y:",Sheet1!$E$12)</f>
        <v>y:1.75</v>
      </c>
    </row>
    <row r="11" spans="1:1" x14ac:dyDescent="0.25">
      <c r="A11" s="169" t="s">
        <v>1264</v>
      </c>
    </row>
    <row r="12" spans="1:1" x14ac:dyDescent="0.25">
      <c r="A12" s="105" t="str">
        <f>CONCATENATE("x:",Sheet1!$E$13)</f>
        <v>x:1.5</v>
      </c>
    </row>
    <row r="13" spans="1:1" x14ac:dyDescent="0.25">
      <c r="A13" t="s">
        <v>471</v>
      </c>
    </row>
    <row r="14" spans="1:1" x14ac:dyDescent="0.25">
      <c r="A14" t="str">
        <f>CONCATENATE("w:",'MTM - Calculation (London)'!$AW$4)</f>
        <v>w:28.37</v>
      </c>
    </row>
    <row r="15" spans="1:1" x14ac:dyDescent="0.25">
      <c r="A15" t="s">
        <v>472</v>
      </c>
    </row>
    <row r="16" spans="1:1" x14ac:dyDescent="0.25">
      <c r="A16" t="s">
        <v>473</v>
      </c>
    </row>
    <row r="17" spans="1:1" x14ac:dyDescent="0.25">
      <c r="A17" t="s">
        <v>474</v>
      </c>
    </row>
    <row r="18" spans="1:1" x14ac:dyDescent="0.25">
      <c r="A18" t="str">
        <f>CONCATENATE("a:","IMP-US")</f>
        <v>a:IMP-US</v>
      </c>
    </row>
    <row r="19" spans="1:1" x14ac:dyDescent="0.25">
      <c r="A19" s="169" t="s">
        <v>494</v>
      </c>
    </row>
    <row r="20" spans="1:1" x14ac:dyDescent="0.25">
      <c r="A20" s="169" t="str">
        <f>CONCATENATE("b:",'MTM - Calculation (London)'!$AP$18)</f>
        <v>b:BUFFER PLAID -S95</v>
      </c>
    </row>
    <row r="21" spans="1:1" x14ac:dyDescent="0.25">
      <c r="A21" s="169" t="s">
        <v>475</v>
      </c>
    </row>
    <row r="22" spans="1:1" x14ac:dyDescent="0.25">
      <c r="A22" s="169" t="str">
        <f>CONCATENATE("l:",'MTM - Calculation (London)'!$AP$15)</f>
        <v>l:S95-SHELL PLAID</v>
      </c>
    </row>
    <row r="23" spans="1:1" x14ac:dyDescent="0.25">
      <c r="A23" t="s">
        <v>476</v>
      </c>
    </row>
    <row r="24" spans="1:1" x14ac:dyDescent="0.25">
      <c r="A24" t="s">
        <v>477</v>
      </c>
    </row>
    <row r="25" spans="1:1" x14ac:dyDescent="0.25">
      <c r="A25" t="s">
        <v>478</v>
      </c>
    </row>
    <row r="26" spans="1:1" x14ac:dyDescent="0.25">
      <c r="A26" t="s">
        <v>479</v>
      </c>
    </row>
    <row r="27" spans="1:1" x14ac:dyDescent="0.25">
      <c r="A27" t="s">
        <v>496</v>
      </c>
    </row>
    <row r="28" spans="1:1" x14ac:dyDescent="0.25">
      <c r="A28" t="s">
        <v>480</v>
      </c>
    </row>
    <row r="29" spans="1:1" x14ac:dyDescent="0.25">
      <c r="A29" t="s">
        <v>497</v>
      </c>
    </row>
    <row r="30" spans="1:1" x14ac:dyDescent="0.25">
      <c r="A30" t="s">
        <v>355</v>
      </c>
    </row>
    <row r="31" spans="1:1" x14ac:dyDescent="0.25">
      <c r="A31" t="s">
        <v>481</v>
      </c>
    </row>
    <row r="32" spans="1:1" x14ac:dyDescent="0.25">
      <c r="A32" t="s">
        <v>355</v>
      </c>
    </row>
    <row r="33" spans="1:1" x14ac:dyDescent="0.25">
      <c r="A33" t="s">
        <v>482</v>
      </c>
    </row>
    <row r="34" spans="1:1" x14ac:dyDescent="0.25">
      <c r="A34" s="169" t="str">
        <f>CONCATENATE("m:",'MTM - Calculation (London)'!$AP$20)</f>
        <v>m:</v>
      </c>
    </row>
    <row r="35" spans="1:1" x14ac:dyDescent="0.25">
      <c r="A35" t="s">
        <v>483</v>
      </c>
    </row>
    <row r="36" spans="1:1" x14ac:dyDescent="0.25">
      <c r="A36" t="s">
        <v>592</v>
      </c>
    </row>
    <row r="37" spans="1:1" x14ac:dyDescent="0.25">
      <c r="A37" t="s">
        <v>484</v>
      </c>
    </row>
    <row r="38" spans="1:1" x14ac:dyDescent="0.25">
      <c r="A38" t="str">
        <f>CONCATENATE("z:",'MTM - Calculation (London)'!$BW$4,"VEST")</f>
        <v>z:PeterVEST</v>
      </c>
    </row>
    <row r="39" spans="1:1" x14ac:dyDescent="0.25">
      <c r="A39" t="s">
        <v>485</v>
      </c>
    </row>
    <row r="40" spans="1:1" x14ac:dyDescent="0.25">
      <c r="A40" t="str">
        <f>CONCATENATE("s:",'MTM - Calculation (London)'!$AQ$1)</f>
        <v>s:</v>
      </c>
    </row>
    <row r="41" spans="1:1" x14ac:dyDescent="0.25">
      <c r="A41" t="s">
        <v>489</v>
      </c>
    </row>
    <row r="42" spans="1:1" x14ac:dyDescent="0.25">
      <c r="A42" t="s">
        <v>492</v>
      </c>
    </row>
    <row r="43" spans="1:1" x14ac:dyDescent="0.25">
      <c r="A43" t="s">
        <v>490</v>
      </c>
    </row>
    <row r="44" spans="1:1" x14ac:dyDescent="0.25">
      <c r="A44" t="s">
        <v>590</v>
      </c>
    </row>
    <row r="45" spans="1:1" x14ac:dyDescent="0.25">
      <c r="A45" t="s">
        <v>491</v>
      </c>
    </row>
    <row r="46" spans="1:1" x14ac:dyDescent="0.25">
      <c r="A46" t="str">
        <f>IF('MTM - Calculation (London)'!AQ24="","",CONCATENATE("1:",'MTM - Calculation (London)'!AP24))</f>
        <v/>
      </c>
    </row>
    <row r="47" spans="1:1" x14ac:dyDescent="0.25">
      <c r="A47" t="str">
        <f>IF('MTM - Calculation (London)'!AQ25="","",CONCATENATE("1:",'MTM - Calculation (London)'!AP25))</f>
        <v/>
      </c>
    </row>
    <row r="48" spans="1:1" x14ac:dyDescent="0.25">
      <c r="A48" t="str">
        <f>IF('MTM - Calculation (London)'!AQ26="","",CONCATENATE("1:",'MTM - Calculation (London)'!AP26))</f>
        <v/>
      </c>
    </row>
    <row r="49" spans="1:1" x14ac:dyDescent="0.25">
      <c r="A49" t="str">
        <f>IF('MTM - Calculation (London)'!AQ27="","",CONCATENATE("1:",'MTM - Calculation (London)'!AP27))</f>
        <v/>
      </c>
    </row>
    <row r="50" spans="1:1" x14ac:dyDescent="0.25">
      <c r="A50" t="str">
        <f>IF('MTM - Calculation (London)'!AQ28="","",CONCATENATE("1:",'MTM - Calculation (London)'!AP28))</f>
        <v/>
      </c>
    </row>
    <row r="59" spans="1:1" x14ac:dyDescent="0.25">
      <c r="A59" t="s">
        <v>575</v>
      </c>
    </row>
    <row r="60" spans="1:1" x14ac:dyDescent="0.25">
      <c r="A60" t="s">
        <v>465</v>
      </c>
    </row>
    <row r="61" spans="1:1" x14ac:dyDescent="0.25">
      <c r="A61" t="s">
        <v>355</v>
      </c>
    </row>
    <row r="62" spans="1:1" x14ac:dyDescent="0.25">
      <c r="A62" t="s">
        <v>466</v>
      </c>
    </row>
    <row r="63" spans="1:1" x14ac:dyDescent="0.25">
      <c r="A63" t="s">
        <v>467</v>
      </c>
    </row>
    <row r="64" spans="1:1" x14ac:dyDescent="0.25">
      <c r="A64" t="str">
        <f>CONCATENATE("o:",'MTM - Calculation (London)'!$BW$4,"B")</f>
        <v>o:PeterB</v>
      </c>
    </row>
    <row r="65" spans="1:1" x14ac:dyDescent="0.25">
      <c r="A65" t="s">
        <v>468</v>
      </c>
    </row>
    <row r="66" spans="1:1" x14ac:dyDescent="0.25">
      <c r="A66" t="str">
        <f>CONCATENATE("5:",'MTM - Calculation (London)'!$BW$4,"B")</f>
        <v>5:PeterB</v>
      </c>
    </row>
    <row r="67" spans="1:1" x14ac:dyDescent="0.25">
      <c r="A67" t="s">
        <v>469</v>
      </c>
    </row>
    <row r="68" spans="1:1" x14ac:dyDescent="0.25">
      <c r="A68" t="s">
        <v>486</v>
      </c>
    </row>
    <row r="69" spans="1:1" x14ac:dyDescent="0.25">
      <c r="A69" t="s">
        <v>470</v>
      </c>
    </row>
    <row r="70" spans="1:1" x14ac:dyDescent="0.25">
      <c r="A70" s="105" t="str">
        <f>CONCATENATE("4:",'MTM - Calculation (London)'!$BW$4)</f>
        <v>4:Peter</v>
      </c>
    </row>
    <row r="71" spans="1:1" x14ac:dyDescent="0.25">
      <c r="A71" t="s">
        <v>471</v>
      </c>
    </row>
    <row r="72" spans="1:1" x14ac:dyDescent="0.25">
      <c r="A72" t="str">
        <f>CONCATENATE("w:",'MTM - Calculation (London)'!$AW$52)</f>
        <v>w:</v>
      </c>
    </row>
    <row r="73" spans="1:1" x14ac:dyDescent="0.25">
      <c r="A73" t="s">
        <v>472</v>
      </c>
    </row>
    <row r="74" spans="1:1" x14ac:dyDescent="0.25">
      <c r="A74" t="s">
        <v>473</v>
      </c>
    </row>
    <row r="75" spans="1:1" x14ac:dyDescent="0.25">
      <c r="A75" t="s">
        <v>474</v>
      </c>
    </row>
    <row r="76" spans="1:1" x14ac:dyDescent="0.25">
      <c r="A76" t="str">
        <f>CONCATENATE("a:","IMP-US")</f>
        <v>a:IMP-US</v>
      </c>
    </row>
    <row r="77" spans="1:1" x14ac:dyDescent="0.25">
      <c r="A77" t="s">
        <v>494</v>
      </c>
    </row>
    <row r="78" spans="1:1" x14ac:dyDescent="0.25">
      <c r="A78" s="169" t="s">
        <v>610</v>
      </c>
    </row>
    <row r="79" spans="1:1" x14ac:dyDescent="0.25">
      <c r="A79" t="s">
        <v>475</v>
      </c>
    </row>
    <row r="80" spans="1:1" x14ac:dyDescent="0.25">
      <c r="A80" t="s">
        <v>611</v>
      </c>
    </row>
    <row r="81" spans="1:1" x14ac:dyDescent="0.25">
      <c r="A81" t="s">
        <v>476</v>
      </c>
    </row>
    <row r="82" spans="1:1" x14ac:dyDescent="0.25">
      <c r="A82" t="s">
        <v>477</v>
      </c>
    </row>
    <row r="83" spans="1:1" x14ac:dyDescent="0.25">
      <c r="A83" t="s">
        <v>478</v>
      </c>
    </row>
    <row r="84" spans="1:1" x14ac:dyDescent="0.25">
      <c r="A84" t="s">
        <v>479</v>
      </c>
    </row>
    <row r="85" spans="1:1" x14ac:dyDescent="0.25">
      <c r="A85" t="s">
        <v>498</v>
      </c>
    </row>
    <row r="86" spans="1:1" x14ac:dyDescent="0.25">
      <c r="A86" t="s">
        <v>480</v>
      </c>
    </row>
    <row r="87" spans="1:1" x14ac:dyDescent="0.25">
      <c r="A87" t="s">
        <v>499</v>
      </c>
    </row>
    <row r="88" spans="1:1" x14ac:dyDescent="0.25">
      <c r="A88" t="s">
        <v>355</v>
      </c>
    </row>
    <row r="89" spans="1:1" x14ac:dyDescent="0.25">
      <c r="A89" t="s">
        <v>481</v>
      </c>
    </row>
    <row r="90" spans="1:1" x14ac:dyDescent="0.25">
      <c r="A90" t="s">
        <v>355</v>
      </c>
    </row>
    <row r="91" spans="1:1" x14ac:dyDescent="0.25">
      <c r="A91" t="s">
        <v>482</v>
      </c>
    </row>
    <row r="92" spans="1:1" x14ac:dyDescent="0.25">
      <c r="A92" s="169" t="str">
        <f>CONCATENATE("m:",'MTM - Calculation (London)'!$AP$20)</f>
        <v>m:</v>
      </c>
    </row>
    <row r="93" spans="1:1" x14ac:dyDescent="0.25">
      <c r="A93" t="s">
        <v>483</v>
      </c>
    </row>
    <row r="94" spans="1:1" x14ac:dyDescent="0.25">
      <c r="A94" t="s">
        <v>592</v>
      </c>
    </row>
    <row r="95" spans="1:1" x14ac:dyDescent="0.25">
      <c r="A95" t="s">
        <v>484</v>
      </c>
    </row>
    <row r="96" spans="1:1" x14ac:dyDescent="0.25">
      <c r="A96" t="str">
        <f>CONCATENATE("z:",'MTM - Calculation (London)'!$BW$4,"VEST")</f>
        <v>z:PeterVEST</v>
      </c>
    </row>
    <row r="97" spans="1:1" x14ac:dyDescent="0.25">
      <c r="A97" t="s">
        <v>485</v>
      </c>
    </row>
    <row r="98" spans="1:1" x14ac:dyDescent="0.25">
      <c r="A98" t="str">
        <f>CONCATENATE("s:",'MTM - Calculation (London)'!$AQ$1)</f>
        <v>s:</v>
      </c>
    </row>
    <row r="99" spans="1:1" x14ac:dyDescent="0.25">
      <c r="A99" t="s">
        <v>489</v>
      </c>
    </row>
    <row r="100" spans="1:1" x14ac:dyDescent="0.25">
      <c r="A100" t="s">
        <v>492</v>
      </c>
    </row>
    <row r="101" spans="1:1" x14ac:dyDescent="0.25">
      <c r="A101" t="s">
        <v>490</v>
      </c>
    </row>
    <row r="102" spans="1:1" x14ac:dyDescent="0.25">
      <c r="A102" t="s">
        <v>500</v>
      </c>
    </row>
    <row r="103" spans="1:1" x14ac:dyDescent="0.25">
      <c r="A103" t="s">
        <v>491</v>
      </c>
    </row>
    <row r="104" spans="1:1" x14ac:dyDescent="0.25">
      <c r="A104" t="str">
        <f>IF('MTM - Calculation (London)'!AQ82="","",CONCATENATE("1:",'MTM - Calculation (London)'!AP82))</f>
        <v/>
      </c>
    </row>
    <row r="105" spans="1:1" x14ac:dyDescent="0.25">
      <c r="A105" t="str">
        <f>IF('MTM - Calculation (London)'!AQ83="","",CONCATENATE("1:",'MTM - Calculation (London)'!AP83))</f>
        <v/>
      </c>
    </row>
    <row r="106" spans="1:1" x14ac:dyDescent="0.25">
      <c r="A106" t="str">
        <f>IF('MTM - Calculation (London)'!AQ84="","",CONCATENATE("1:",'MTM - Calculation (London)'!AP84))</f>
        <v/>
      </c>
    </row>
    <row r="107" spans="1:1" x14ac:dyDescent="0.25">
      <c r="A107" t="str">
        <f>IF('MTM - Calculation (London)'!AQ85="","",CONCATENATE("1:",'MTM - Calculation (London)'!AP85))</f>
        <v/>
      </c>
    </row>
    <row r="108" spans="1:1" x14ac:dyDescent="0.25">
      <c r="A108" t="str">
        <f>IF('MTM - Calculation (London)'!AQ86="","",CONCATENATE("1:",'MTM - Calculation (London)'!AP86))</f>
        <v/>
      </c>
    </row>
    <row r="123" spans="1:1" x14ac:dyDescent="0.25">
      <c r="A123" t="s">
        <v>355</v>
      </c>
    </row>
    <row r="124" spans="1:1" x14ac:dyDescent="0.25">
      <c r="A124" t="s">
        <v>356</v>
      </c>
    </row>
    <row r="125" spans="1:1" x14ac:dyDescent="0.25">
      <c r="A125" t="s">
        <v>355</v>
      </c>
    </row>
    <row r="126" spans="1:1" x14ac:dyDescent="0.25">
      <c r="A126" t="s">
        <v>357</v>
      </c>
    </row>
    <row r="127" spans="1:1" x14ac:dyDescent="0.25">
      <c r="A127" t="s">
        <v>358</v>
      </c>
    </row>
    <row r="128" spans="1:1" x14ac:dyDescent="0.25">
      <c r="A128" t="str">
        <f>CONCATENATE("s:",'MTM - Calculation (London)'!$BW$4,"VEST")</f>
        <v>s:PeterVEST</v>
      </c>
    </row>
    <row r="129" spans="1:1" x14ac:dyDescent="0.25">
      <c r="A129" t="s">
        <v>359</v>
      </c>
    </row>
    <row r="130" spans="1:1" x14ac:dyDescent="0.25">
      <c r="A130" t="str">
        <f>CONCATENATE("a:",'MTM - Calculation (London)'!$AQ$1)</f>
        <v>a:</v>
      </c>
    </row>
    <row r="131" spans="1:1" x14ac:dyDescent="0.25">
      <c r="A131" t="s">
        <v>360</v>
      </c>
    </row>
    <row r="132" spans="1:1" x14ac:dyDescent="0.25">
      <c r="A132" t="str">
        <f>CONCATENATE("o:",'MTM - Calculation (London)'!$AQ$1)</f>
        <v>o:</v>
      </c>
    </row>
    <row r="133" spans="1:1" x14ac:dyDescent="0.25">
      <c r="A133" t="s">
        <v>576</v>
      </c>
    </row>
    <row r="134" spans="1:1" x14ac:dyDescent="0.25">
      <c r="A134" t="str">
        <f>CONCATENATE("v:",'Print JKT &amp; TRS (London) '!$N$2)</f>
        <v>v:</v>
      </c>
    </row>
    <row r="135" spans="1:1" x14ac:dyDescent="0.25">
      <c r="A135" t="s">
        <v>577</v>
      </c>
    </row>
    <row r="136" spans="1:1" x14ac:dyDescent="0.25">
      <c r="A136" t="str">
        <f>CONCATENATE("v:",'Print JKT &amp; TRS (London) '!$N$3)</f>
        <v>v:</v>
      </c>
    </row>
    <row r="137" spans="1:1" x14ac:dyDescent="0.25">
      <c r="A137" t="s">
        <v>578</v>
      </c>
    </row>
    <row r="138" spans="1:1" x14ac:dyDescent="0.25">
      <c r="A138" t="str">
        <f>CONCATENATE("v:",'Print JKT &amp; TRS (London) '!$N$4)</f>
        <v>v:</v>
      </c>
    </row>
    <row r="139" spans="1:1" x14ac:dyDescent="0.25">
      <c r="A139" t="s">
        <v>579</v>
      </c>
    </row>
    <row r="140" spans="1:1" x14ac:dyDescent="0.25">
      <c r="A140" t="str">
        <f>CONCATENATE("v:",'Print JKT &amp; TRS (London) '!$N$5)</f>
        <v>v:</v>
      </c>
    </row>
    <row r="141" spans="1:1" x14ac:dyDescent="0.25">
      <c r="A141" t="s">
        <v>580</v>
      </c>
    </row>
    <row r="142" spans="1:1" x14ac:dyDescent="0.25">
      <c r="A142" t="str">
        <f>CONCATENATE("v:",'Print JKT &amp; TRS (London) '!$N$6)</f>
        <v>v:</v>
      </c>
    </row>
    <row r="143" spans="1:1" x14ac:dyDescent="0.25">
      <c r="A143" t="s">
        <v>581</v>
      </c>
    </row>
    <row r="144" spans="1:1" x14ac:dyDescent="0.25">
      <c r="A144" t="str">
        <f>CONCATENATE("v:",'Print JKT &amp; TRS (London) '!$N$7)</f>
        <v>v:</v>
      </c>
    </row>
    <row r="145" spans="1:1" x14ac:dyDescent="0.25">
      <c r="A145" t="s">
        <v>582</v>
      </c>
    </row>
    <row r="146" spans="1:1" x14ac:dyDescent="0.25">
      <c r="A146" t="str">
        <f>CONCATENATE("v:",'Print JKT &amp; TRS (London) '!$N$8)</f>
        <v>v:</v>
      </c>
    </row>
    <row r="147" spans="1:1" x14ac:dyDescent="0.25">
      <c r="A147" t="s">
        <v>583</v>
      </c>
    </row>
    <row r="148" spans="1:1" x14ac:dyDescent="0.25">
      <c r="A148" t="str">
        <f>CONCATENATE("v:",'Print JKT &amp; TRS (London) '!$N$9)</f>
        <v>v:</v>
      </c>
    </row>
    <row r="149" spans="1:1" x14ac:dyDescent="0.25">
      <c r="A149" t="s">
        <v>584</v>
      </c>
    </row>
    <row r="150" spans="1:1" x14ac:dyDescent="0.25">
      <c r="A150" t="str">
        <f>CONCATENATE("v:",'Print JKT &amp; TRS (London) '!$N$10)</f>
        <v>v:</v>
      </c>
    </row>
    <row r="151" spans="1:1" x14ac:dyDescent="0.25">
      <c r="A151" t="s">
        <v>585</v>
      </c>
    </row>
    <row r="152" spans="1:1" x14ac:dyDescent="0.25">
      <c r="A152" t="str">
        <f>CONCATENATE("v:",'Print JKT &amp; TRS (London) '!$N$11)</f>
        <v>v:</v>
      </c>
    </row>
    <row r="153" spans="1:1" x14ac:dyDescent="0.25">
      <c r="A153" t="s">
        <v>586</v>
      </c>
    </row>
    <row r="154" spans="1:1" x14ac:dyDescent="0.25">
      <c r="A154" t="str">
        <f>CONCATENATE("v:",'Print JKT &amp; TRS (London) '!$N$12)</f>
        <v>v:</v>
      </c>
    </row>
    <row r="155" spans="1:1" x14ac:dyDescent="0.25">
      <c r="A155" t="s">
        <v>587</v>
      </c>
    </row>
    <row r="156" spans="1:1" x14ac:dyDescent="0.25">
      <c r="A156" t="str">
        <f>CONCATENATE("v:",'Print JKT &amp; TRS (London) '!$N$13)</f>
        <v>v:</v>
      </c>
    </row>
    <row r="157" spans="1:1" x14ac:dyDescent="0.25">
      <c r="A157" t="s">
        <v>588</v>
      </c>
    </row>
    <row r="158" spans="1:1" x14ac:dyDescent="0.25">
      <c r="A158" t="str">
        <f>CONCATENATE("v:",'Print JKT &amp; TRS (London) '!$N$14)</f>
        <v>v: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>
    <tabColor theme="9" tint="-0.249977111117893"/>
  </sheetPr>
  <dimension ref="A1:DL661"/>
  <sheetViews>
    <sheetView view="pageBreakPreview" zoomScale="40" zoomScaleNormal="60" zoomScaleSheetLayoutView="40" workbookViewId="0">
      <pane xSplit="2" ySplit="1" topLeftCell="C2" activePane="bottomRight" state="frozen"/>
      <selection activeCell="I22" sqref="B11:I22"/>
      <selection pane="topRight" activeCell="I22" sqref="B11:I22"/>
      <selection pane="bottomLeft" activeCell="I22" sqref="B11:I22"/>
      <selection pane="bottomRight" activeCell="S31" sqref="S31"/>
    </sheetView>
  </sheetViews>
  <sheetFormatPr defaultColWidth="19.42578125" defaultRowHeight="39.950000000000003" customHeight="1" x14ac:dyDescent="0.55000000000000004"/>
  <cols>
    <col min="1" max="1" width="20.140625" style="391" bestFit="1" customWidth="1"/>
    <col min="2" max="2" width="31.5703125" style="390" bestFit="1" customWidth="1"/>
    <col min="3" max="3" width="22" style="364" customWidth="1"/>
    <col min="4" max="5" width="19.42578125" style="362" hidden="1" customWidth="1"/>
    <col min="6" max="10" width="19.42578125" style="363" hidden="1" customWidth="1"/>
    <col min="11" max="11" width="19.42578125" style="364" hidden="1" customWidth="1"/>
    <col min="12" max="12" width="25.140625" style="364" customWidth="1"/>
    <col min="13" max="13" width="19.42578125" style="364" hidden="1" customWidth="1"/>
    <col min="14" max="18" width="19.42578125" style="363" hidden="1" customWidth="1"/>
    <col min="19" max="19" width="41.5703125" style="364" bestFit="1" customWidth="1"/>
    <col min="20" max="20" width="22.28515625" style="387" customWidth="1"/>
    <col min="21" max="21" width="31.28515625" style="387" customWidth="1"/>
    <col min="22" max="22" width="32.85546875" style="387" customWidth="1"/>
    <col min="23" max="23" width="6.28515625" style="387" customWidth="1"/>
    <col min="24" max="24" width="20.140625" style="391" bestFit="1" customWidth="1"/>
    <col min="25" max="25" width="30.5703125" style="390" customWidth="1"/>
    <col min="26" max="26" width="26.28515625" style="364" bestFit="1" customWidth="1"/>
    <col min="27" max="32" width="0" style="364" hidden="1" customWidth="1"/>
    <col min="33" max="33" width="27" style="364" customWidth="1"/>
    <col min="34" max="34" width="31.7109375" style="364" bestFit="1" customWidth="1"/>
    <col min="35" max="35" width="20" style="387" customWidth="1"/>
    <col min="36" max="36" width="35.28515625" style="391" customWidth="1"/>
    <col min="37" max="37" width="22" style="387" customWidth="1"/>
    <col min="38" max="38" width="0.42578125" style="248" hidden="1" customWidth="1"/>
    <col min="39" max="39" width="19.42578125" style="387" hidden="1" customWidth="1"/>
    <col min="40" max="40" width="3.28515625" style="387" hidden="1" customWidth="1"/>
    <col min="41" max="41" width="6.85546875" style="387" customWidth="1"/>
    <col min="42" max="42" width="62.7109375" style="387" bestFit="1" customWidth="1"/>
    <col min="43" max="43" width="22.7109375" style="391" customWidth="1"/>
    <col min="44" max="44" width="30.42578125" style="391" customWidth="1"/>
    <col min="45" max="45" width="19.42578125" style="387" hidden="1" customWidth="1"/>
    <col min="46" max="46" width="19.42578125" style="391" hidden="1" customWidth="1"/>
    <col min="47" max="47" width="19.42578125" style="387" hidden="1" customWidth="1"/>
    <col min="48" max="48" width="20.140625" style="387" customWidth="1"/>
    <col min="49" max="49" width="19.42578125" style="387" customWidth="1"/>
    <col min="50" max="16384" width="19.42578125" style="258"/>
  </cols>
  <sheetData>
    <row r="1" spans="1:77" s="236" customFormat="1" ht="122.25" customHeight="1" thickBot="1" x14ac:dyDescent="0.3">
      <c r="A1" s="210">
        <f ca="1">TODAY()</f>
        <v>44376</v>
      </c>
      <c r="B1" s="211" t="str">
        <f>Sheet1!F4</f>
        <v>Peter Reardon 20737</v>
      </c>
      <c r="C1" s="212">
        <f>Sheet1!E7</f>
        <v>47</v>
      </c>
      <c r="D1" s="213" t="str">
        <f>B17</f>
        <v>16PLUSAH3</v>
      </c>
      <c r="E1" s="213" t="str">
        <f>B18</f>
        <v xml:space="preserve">17ERECT </v>
      </c>
      <c r="F1" s="214" t="str">
        <f>B19</f>
        <v>18FULLCHES</v>
      </c>
      <c r="G1" s="214" t="str">
        <f>B20</f>
        <v>19HEADF</v>
      </c>
      <c r="H1" s="214" t="str">
        <f>B21</f>
        <v>20LOWCLR</v>
      </c>
      <c r="I1" s="214" t="str">
        <f>B22</f>
        <v>21PLUSAH2</v>
      </c>
      <c r="J1" s="214" t="s">
        <v>354</v>
      </c>
      <c r="K1" s="215">
        <f>C1</f>
        <v>47</v>
      </c>
      <c r="L1" s="216" t="str">
        <f>CONCATENATE("ENTER VALUES FOR SIZE "," ", C1 )</f>
        <v>ENTER VALUES FOR SIZE  47</v>
      </c>
      <c r="M1" s="214" t="s">
        <v>48</v>
      </c>
      <c r="N1" s="214" t="s">
        <v>0</v>
      </c>
      <c r="O1" s="214" t="s">
        <v>30</v>
      </c>
      <c r="P1" s="214" t="s">
        <v>22</v>
      </c>
      <c r="Q1" s="214" t="s">
        <v>58</v>
      </c>
      <c r="R1" s="214" t="s">
        <v>68</v>
      </c>
      <c r="S1" s="217" t="str">
        <f>CONCATENATE("DIFF FOR SIZE ",C1)</f>
        <v>DIFF FOR SIZE 47</v>
      </c>
      <c r="T1" s="218"/>
      <c r="U1" s="219"/>
      <c r="V1" s="220"/>
      <c r="W1" s="221"/>
      <c r="X1" s="222">
        <f ca="1">A1</f>
        <v>44376</v>
      </c>
      <c r="Y1" s="211" t="str">
        <f>B1</f>
        <v>Peter Reardon 20737</v>
      </c>
      <c r="Z1" s="211" t="str">
        <f>Sheet1!E8</f>
        <v/>
      </c>
      <c r="AA1" s="214" t="s">
        <v>129</v>
      </c>
      <c r="AB1" s="214" t="s">
        <v>130</v>
      </c>
      <c r="AC1" s="214" t="s">
        <v>131</v>
      </c>
      <c r="AD1" s="214" t="s">
        <v>132</v>
      </c>
      <c r="AE1" s="214" t="s">
        <v>133</v>
      </c>
      <c r="AF1" s="215" t="str">
        <f>Z1</f>
        <v/>
      </c>
      <c r="AG1" s="223" t="str">
        <f>CONCATENATE("ENTER VALUES FOR SIZE "," ", Z1 )</f>
        <v xml:space="preserve">ENTER VALUES FOR SIZE  </v>
      </c>
      <c r="AH1" s="217" t="str">
        <f>CONCATENATE("DIFF FOR SIZE ",Z1)</f>
        <v xml:space="preserve">DIFF FOR SIZE </v>
      </c>
      <c r="AI1" s="224" t="str">
        <f>LEFT(Z1,2)</f>
        <v/>
      </c>
      <c r="AJ1" s="225"/>
      <c r="AK1" s="226"/>
      <c r="AL1" s="227"/>
      <c r="AM1" s="227"/>
      <c r="AN1" s="227"/>
      <c r="AO1" s="228"/>
      <c r="AP1" s="229" t="str">
        <f>B1</f>
        <v>Peter Reardon 20737</v>
      </c>
      <c r="AQ1" s="230" t="str">
        <f>Sheet1!E9</f>
        <v/>
      </c>
      <c r="AR1" s="223" t="str">
        <f>CONCATENATE("Enter Values for Size ", AQ1)</f>
        <v xml:space="preserve">Enter Values for Size </v>
      </c>
      <c r="AS1" s="231" t="s">
        <v>48</v>
      </c>
      <c r="AT1" s="232"/>
      <c r="AU1" s="232"/>
      <c r="AV1" s="233"/>
      <c r="AW1" s="234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</row>
    <row r="2" spans="1:77" ht="39.950000000000003" customHeight="1" x14ac:dyDescent="0.55000000000000004">
      <c r="A2" s="237">
        <v>1</v>
      </c>
      <c r="B2" s="238" t="s">
        <v>55</v>
      </c>
      <c r="C2" s="239">
        <f>IF($C$1="","",HLOOKUP($C$1,'Athletic fit'!$A$1:$AC$16,ROW(),FALSE))</f>
        <v>47</v>
      </c>
      <c r="D2" s="240">
        <f>IF(C2=" ",0,IF($S$17='AH 34 A+'!$B$1,VLOOKUP('US MTM - Calculation (Athletic)'!B2,'AH 34 A+'!$A$2:$G$16,2,FALSE),IF($S$17='AH 34 A+'!$C$1,VLOOKUP('US MTM - Calculation (Athletic)'!B2,'AH 34 A+'!$A$2:$G$16,3,FALSE),IF($S$17='AH 34 A+'!$D$1,VLOOKUP('US MTM - Calculation (Athletic)'!B2,'AH 34 A+'!$A$2:$G$16,4,FALSE),IF($S$17='AH 34 A+'!$E$1,VLOOKUP('US MTM - Calculation (Athletic)'!B2,'AH 34 A+'!$A$2:$G$16,5,FALSE),IF($S$17='AH 34 A+'!$F$1,VLOOKUP('US MTM - Calculation (Athletic)'!B2,'AH 34 A+'!$A$2:$G$16,6,FALSE),IF($S$17='AH 34 A+'!$G$1,VLOOKUP('US MTM - Calculation (Athletic)'!B2,'AH 34 A+'!$A$2:$G$16,7,FALSE),)))))))</f>
        <v>0</v>
      </c>
      <c r="E2" s="240">
        <f>IF(C2=" ",0,IF($S$18='Erect +'!$B$1,VLOOKUP('US MTM - Calculation (Athletic)'!B2,'Erect +'!$A$2:$D$16,2,FALSE),IF($S$18='Erect +'!$C$1,VLOOKUP('US MTM - Calculation (Athletic)'!B2,'Erect +'!$A$2:$D$16,3,FALSE),IF($S$18='Erect +'!$D$1,VLOOKUP('US MTM - Calculation (Athletic)'!B2,'Erect +'!$A$2:$D$16,4,FALSE),))))</f>
        <v>0</v>
      </c>
      <c r="F2" s="240">
        <f>IF(C2=" ",0,IF($S$19='Full Chest'!$B$1,VLOOKUP('US MTM - Calculation (Athletic)'!B2,'Full Chest'!$A$2:$F$16,2,FALSE),IF($S$19='Full Chest'!$C$1,VLOOKUP('US MTM - Calculation (Athletic)'!B2,'Full Chest'!$A$2:$F$16,3,FALSE),IF($S$19='Full Chest'!$D$1,VLOOKUP('US MTM - Calculation (Athletic)'!B2,'Full Chest'!$A$2:$F$16,4,FALSE),))))</f>
        <v>0</v>
      </c>
      <c r="G2" s="240">
        <f>IF(C2=" ",0,IF($S$20='Head For +'!$B$1,VLOOKUP('US MTM - Calculation (Athletic)'!B2,'Head For +'!$A$2:$E$16,2,FALSE),IF($S$20='Head For +'!$C$1,VLOOKUP('US MTM - Calculation (Athletic)'!B2,'Head For +'!$A$2:$E$16,3,FALSE),IF($S$20='Head For +'!$D$1,VLOOKUP('US MTM - Calculation (Athletic)'!B2,'Head For +'!$A$2:$E$16,4,FALSE),IF($S$20='Head For +'!$E$1,VLOOKUP('US MTM - Calculation (Athletic)'!B2,'Head For +'!$A$2:$E$16,5,FALSE),)))))</f>
        <v>0</v>
      </c>
      <c r="H2" s="240">
        <f>IF(C2=" ",0,IF($S$21='LOW-CLR +'!$B$1,VLOOKUP('US MTM - Calculation (Athletic)'!B2,'LOW-CLR +'!$A$2:$H$16,2,FALSE),IF($S$21='LOW-CLR +'!$C$1,VLOOKUP('US MTM - Calculation (Athletic)'!B2,'LOW-CLR +'!$A$2:$H$16,3,FALSE),IF($S$21='LOW-CLR +'!$D$1,VLOOKUP('US MTM - Calculation (Athletic)'!B2,'LOW-CLR +'!$A$2:$H$16,4,FALSE),IF($S$21='LOW-CLR +'!$E$1,VLOOKUP('US MTM - Calculation (Athletic)'!B2,'LOW-CLR +'!$A$2:$H$16,5,FALSE),IF($S$21='LOW-CLR +'!$F$1,VLOOKUP('US MTM - Calculation (Athletic)'!B2,'LOW-CLR +'!$A$2:$H$16,6,FALSE),))))))</f>
        <v>0</v>
      </c>
      <c r="I2" s="240">
        <f>IF(C2=" ",0,IF($S$22='P+AH+1 2'!$B$1,VLOOKUP('US MTM - Calculation (Athletic)'!B2,'P+AH+1 2'!$A$2:$D$16,2,FALSE),IF($S$22='P+AH+1 2'!$C$1,VLOOKUP('US MTM - Calculation (Athletic)'!B2,'P+AH+1 2'!$A$2:$D$16,3,FALSE),IF($S$22='P+AH+1 2'!$D$1,VLOOKUP('US MTM - Calculation (Athletic)'!B2,'P+AH+1 2'!$A$2:$D$16,4,FALSE),))))</f>
        <v>0</v>
      </c>
      <c r="J2" s="240"/>
      <c r="K2" s="241">
        <f>SUM(C2,D2:J2)</f>
        <v>47</v>
      </c>
      <c r="L2" s="242">
        <f>IF(OR(Sheet1!C22="",Sheet1!C22=" "),0,Sheet1!C22)</f>
        <v>47.5</v>
      </c>
      <c r="M2" s="243">
        <f>ROUNDDOWN(IF(L2=0,0,L2-K2)*8,0)/8</f>
        <v>0.5</v>
      </c>
      <c r="N2" s="244">
        <f>IF($M$8='12 Back'!$B$1,VLOOKUP('US MTM - Calculation (Athletic)'!B2,'12 Back'!$A$2:$BG$16,2,FALSE),IF($M$8='12 Back'!$C$1,VLOOKUP('US MTM - Calculation (Athletic)'!B2,'12 Back'!$A$2:$BG$16,3,FALSE),IF($M$8='12 Back'!$D$1,VLOOKUP('US MTM - Calculation (Athletic)'!B2,'12 Back'!$A$2:$BG$16,4,FALSE),IF($M$8='12 Back'!$E$1,VLOOKUP('US MTM - Calculation (Athletic)'!B2,'12 Back'!$A$2:$BG$16,5,FALSE),IF($M$8='12 Back'!$F$1,VLOOKUP('US MTM - Calculation (Athletic)'!B2,'12 Back'!$A$2:$BG$16,6,FALSE),IF($M$8='12 Back'!$G$1,VLOOKUP('US MTM - Calculation (Athletic)'!B2,'12 Back'!$A$2:$BG$16,7,FALSE),IF($M$8='12 Back'!$H$1,VLOOKUP('US MTM - Calculation (Athletic)'!B2,'12 Back'!$A$2:$BG$16,8,FALSE),IF($M$8='12 Back'!$I$1,VLOOKUP('US MTM - Calculation (Athletic)'!B2,'12 Back'!$A$2:$BG$16,9,FALSE),IF($M$8='12 Back'!$J$1,VLOOKUP('US MTM - Calculation (Athletic)'!B2,'12 Back'!$A$2:$BG$16,10,FALSE),IF($M$8='12 Back'!$K$1,VLOOKUP('US MTM - Calculation (Athletic)'!B2,'12 Back'!$A$2:$BG$16,11,FALSE),IF($M$8='12 Back'!$L$1,VLOOKUP('US MTM - Calculation (Athletic)'!B2,'12 Back'!$A$2:$BG$16,12,FALSE),IF($M$8='12 Back'!$M$1,VLOOKUP('US MTM - Calculation (Athletic)'!B2,'12 Back'!$A$2:$BG$16,13,FALSE),IF($M$8='12 Back'!$N$1,VLOOKUP('US MTM - Calculation (Athletic)'!B2,'12 Back'!$A$2:$BG$16,14,FALSE),IF($M$8='12 Back'!$O$1,VLOOKUP('US MTM - Calculation (Athletic)'!B2,'12 Back'!$A$2:$BG$16,15,FALSE),IF($M$8='12 Back'!$P$1,VLOOKUP('US MTM - Calculation (Athletic)'!B2,'12 Back'!$A$2:$BG$16,16,FALSE),IF($M$8='12 Back'!$Q$1,VLOOKUP('US MTM - Calculation (Athletic)'!B2,'12 Back'!$A$2:$BG$16,17,FALSE),IF($M$8='12 Back'!$R$1,VLOOKUP('US MTM - Calculation (Athletic)'!B2,'12 Back'!$A$2:$BG$16,18,FALSE),IF($M$8='12 Back'!$S$1,VLOOKUP('US MTM - Calculation (Athletic)'!B2,'12 Back'!$A$2:$BG$16,19,FALSE),IF($M$8='12 Back'!$T$1,VLOOKUP('US MTM - Calculation (Athletic)'!B2,'12 Back'!$A$2:$BG$16,20,FALSE),IF($M$8='12 Back'!$U$1,VLOOKUP('US MTM - Calculation (Athletic)'!B2,'12 Back'!$A$2:$BG$16,21,FALSE),IF($M$8='12 Back'!$V$1,VLOOKUP('US MTM - Calculation (Athletic)'!B2,'12 Back'!$A$2:$BG$16,22,FALSE),IF($M$8='12 Back'!$W$1,VLOOKUP('US MTM - Calculation (Athletic)'!B2,'12 Back'!$A$2:$BG$16,23,FALSE),IF($M$8='12 Back'!$X$1,VLOOKUP('US MTM - Calculation (Athletic)'!B2,'12 Back'!$A$2:$BG$16,24,FALSE),IF($M$8='12 Back'!$Y$1,VLOOKUP('US MTM - Calculation (Athletic)'!B2,'12 Back'!$A$2:$BG$16,25,FALSE),IF($M$8='12 Back'!$Z$1,VLOOKUP('US MTM - Calculation (Athletic)'!B2,'12 Back'!$A$2:$BG$16,26,FALSE),IF($M$8='12 Back'!$AA$1,VLOOKUP('US MTM - Calculation (Athletic)'!B2,'12 Back'!$A$2:$BG$16,27,FALSE),IF($M$8='12 Back'!$AB$1,VLOOKUP('US MTM - Calculation (Athletic)'!B2,'12 Back'!$A$2:$BG$16,28,FALSE),IF($M$8='12 Back'!$AC$1,VLOOKUP('US MTM - Calculation (Athletic)'!B2,'12 Back'!$A$2:$BG$16,29,FALSE),IF($M$8='12 Back'!$AD$1,VLOOKUP('US MTM - Calculation (Athletic)'!B2,'12 Back'!$A$2:$BG$16,30,FALSE),IF($M$8='12 Back'!$AE$1,VLOOKUP('US MTM - Calculation (Athletic)'!B2,'12 Back'!$A$2:$BG$16,31,FALSE),IF($M$8='12 Back'!$AF$1,VLOOKUP('US MTM - Calculation (Athletic)'!B2,'12 Back'!$A$2:$BG$16,32,FALSE),IF($M$8='12 Back'!$AG$1,VLOOKUP('US MTM - Calculation (Athletic)'!B2,'12 Back'!$A$2:$BG$16,33,FALSE),IF($M$8='12 Back'!$AH$1,VLOOKUP('US MTM - Calculation (Athletic)'!B2,'12 Back'!$A$2:$BG$16,34,FALSE),IF($M$8='12 Back'!$AI$1,VLOOKUP('US MTM - Calculation (Athletic)'!B2,'12 Back'!$A$2:$BG$16,35,FALSE),IF($M$8='12 Back'!$AJ$1,VLOOKUP('US MTM - Calculation (Athletic)'!B2,'12 Back'!$A$2:$BG$16,36,FALSE),IF($M$8='12 Back'!$AK$1,VLOOKUP('US MTM - Calculation (Athletic)'!B2,'12 Back'!$A$2:$BG$16,37,FALSE),IF($M$8='12 Back'!$AL$1,VLOOKUP('US MTM - Calculation (Athletic)'!B2,'12 Back'!$A$2:$BG$16,38,FALSE),IF($M$8='12 Back'!$AM$1,VLOOKUP('US MTM - Calculation (Athletic)'!B2,'12 Back'!$A$2:$BG$16,39,FALSE),IF($M$8='12 Back'!$AN$1,VLOOKUP('US MTM - Calculation (Athletic)'!B2,'12 Back'!$A$2:$BG$16,40,FALSE),IF($M$8='12 Back'!$AO$1,VLOOKUP('US MTM - Calculation (Athletic)'!B2,'12 Back'!$A$2:$BG$16,41,FALSE),IF($M$8='12 Back'!$AP$1,VLOOKUP('US MTM - Calculation (Athletic)'!B2,'12 Back'!$A$2:$BG$16,42,FALSE),IF($M$8='12 Back'!$AQ$1,VLOOKUP('US MTM - Calculation (Athletic)'!B2,'12 Back'!$A$2:$BG$16,43,FALSE),IF($M$8='12 Back'!$AR$1,VLOOKUP('US MTM - Calculation (Athletic)'!B2,'12 Back'!$A$2:$BG$16,44,FALSE),IF($M$8='12 Back'!$AS$1,VLOOKUP('US MTM - Calculation (Athletic)'!B2,'12 Back'!$A$2:$BG$16,45,FALSE),IF($M$8='12 Back'!$AT$1,VLOOKUP('US MTM - Calculation (Athletic)'!B2,'12 Back'!$A$2:$BG$16,46,FALSE),IF($M$8='12 Back'!$AU$1,VLOOKUP('US MTM - Calculation (Athletic)'!B2,'12 Back'!$A$2:$BG$16,47,FALSE),IF($M$8='12 Back'!$AV$1,VLOOKUP('US MTM - Calculation (Athletic)'!B2,'12 Back'!$A$2:$BG$16,48,FALSE),IF($M$8='12 Back'!$AW$1,VLOOKUP('US MTM - Calculation (Athletic)'!B2,'12 Back'!$A$2:$BG$16,49,FALSE),IF($M$8='12 Back'!$AX$1,VLOOKUP('US MTM - Calculation (Athletic)'!B2,'12 Back'!$A$2:$BG$16,50,FALSE),IF($M$8='12 Back'!$AY$1,VLOOKUP('US MTM - Calculation (Athletic)'!B2,'12 Back'!$A$2:$BG$16,51,FALSE),IF($M$8='12 Back'!$AZ$1,VLOOKUP('US MTM - Calculation (Athletic)'!B2,'12 Back'!$A$2:$BG$16,52,FALSE),IF($M$8='12 Back'!$BA$1,VLOOKUP('US MTM - Calculation (Athletic)'!B2,'12 Back'!$A$2:$BG$16,53,FALSE),IF($M$8='12 Back'!$BB$1,VLOOKUP('US MTM - Calculation (Athletic)'!B2,'12 Back'!$A$2:$BG$16,54,FALSE),IF($M$8='12 Back'!$BC$1,VLOOKUP('US MTM - Calculation (Athletic)'!B2,'12 Back'!$A$2:$BG$16,55,FALSE),IF($M$8='12 Back'!$BD$1,VLOOKUP('US MTM - Calculation (Athletic)'!B2,'12 Back'!$A$2:$BG$16,56,FALSE),IF($M$8='12 Back'!$BE$1,VLOOKUP('US MTM - Calculation (Athletic)'!B2,'12 Back'!$A$2:$BG$16,57,FALSE),IF($M$8='12 Back'!$BF$1,VLOOKUP('US MTM - Calculation (Athletic)'!B2,'12 Back'!$A$2:$BG$16,58,FALSE),IF($M$8='12 Back'!$BG$1,VLOOKUP('US MTM - Calculation (Athletic)'!B2,'12 Back'!$A$2:$BG$16,59,FALSE),))))))))))))))))))))))))))))))))))))))))))))))))))))))))))</f>
        <v>0</v>
      </c>
      <c r="O2" s="244">
        <f>IF($M$3='Half Grith'!$B$1,VLOOKUP('US MTM - Calculation (Athletic)'!B2,'Half Grith'!$A$2:$BN$16,2,FALSE),IF($M$3='Half Grith'!$C$1,VLOOKUP('US MTM - Calculation (Athletic)'!B2,'Half Grith'!$A$2:$BN$16,3,FALSE),IF($M$3='Half Grith'!$D$1,VLOOKUP('US MTM - Calculation (Athletic)'!B2,'Half Grith'!$A$2:$BN$16,4,FALSE),IF($M$3='Half Grith'!$E$1,VLOOKUP('US MTM - Calculation (Athletic)'!B2,'Half Grith'!$A$2:$BN$16,5,FALSE),IF($M$3='Half Grith'!$F$1,VLOOKUP('US MTM - Calculation (Athletic)'!B2,'Half Grith'!$A$2:$BN$16,6,FALSE),IF($M$3='Half Grith'!$G$1,VLOOKUP('US MTM - Calculation (Athletic)'!B2,'Half Grith'!$A$2:$BN$16,7,FALSE),IF($M$3='Half Grith'!$H$1,VLOOKUP('US MTM - Calculation (Athletic)'!B2,'Half Grith'!$A$2:$BN$16,8,FALSE),IF($M$3='Half Grith'!$I$1,VLOOKUP('US MTM - Calculation (Athletic)'!B2,'Half Grith'!$A$2:$BN$16,9,FALSE),IF($M$3='Half Grith'!$J$1,VLOOKUP('US MTM - Calculation (Athletic)'!B2,'Half Grith'!$A$2:$BN$16,10,FALSE),IF($M$3='Half Grith'!$K$1,VLOOKUP('US MTM - Calculation (Athletic)'!B2,'Half Grith'!$A$2:$BN$16,11,FALSE),IF($M$3='Half Grith'!$L$1,VLOOKUP('US MTM - Calculation (Athletic)'!B2,'Half Grith'!$A$2:$BN$16,12,FALSE),IF($M$3='Half Grith'!$M$1,VLOOKUP('US MTM - Calculation (Athletic)'!B2,'Half Grith'!$A$2:$BN$16,13,FALSE),IF($M$3='Half Grith'!$N$1,VLOOKUP('US MTM - Calculation (Athletic)'!B2,'Half Grith'!$A$2:$BN$16,14,FALSE),IF($M$3='Half Grith'!$O$1,VLOOKUP('US MTM - Calculation (Athletic)'!B2,'Half Grith'!$A$2:$BN$16,15,FALSE),IF($M$3='Half Grith'!$P$1,VLOOKUP('US MTM - Calculation (Athletic)'!B2,'Half Grith'!$A$2:$BN$16,16,FALSE),IF($M$3='Half Grith'!$Q$1,VLOOKUP('US MTM - Calculation (Athletic)'!B2,'Half Grith'!$A$2:$BN$16,17,FALSE),IF($M$3='Half Grith'!$R$1,VLOOKUP('US MTM - Calculation (Athletic)'!B2,'Half Grith'!$A$2:$BN$16,18,FALSE),IF($M$3='Half Grith'!$S$1,VLOOKUP('US MTM - Calculation (Athletic)'!B2,'Half Grith'!$A$2:$BN$16,19,FALSE),IF($M$3='Half Grith'!$T$1,VLOOKUP('US MTM - Calculation (Athletic)'!B2,'Half Grith'!$A$2:$BN$16,20,FALSE),IF($M$3='Half Grith'!$U$1,VLOOKUP('US MTM - Calculation (Athletic)'!B2,'Half Grith'!$A$2:$BN$16,21,FALSE),IF($M$3='Half Grith'!$V$1,VLOOKUP('US MTM - Calculation (Athletic)'!B2,'Half Grith'!$A$2:$BN$16,22,FALSE),IF($M$3='Half Grith'!$W$1,VLOOKUP('US MTM - Calculation (Athletic)'!B2,'Half Grith'!$A$2:$BN$16,23,FALSE),IF($M$3='Half Grith'!$X$1,VLOOKUP('US MTM - Calculation (Athletic)'!B2,'Half Grith'!$A$2:$BN$16,24,FALSE),IF($M$3='Half Grith'!$Y$1,VLOOKUP('US MTM - Calculation (Athletic)'!B2,'Half Grith'!$A$2:$BN$16,25,FALSE),IF($M$3='Half Grith'!$Z$1,VLOOKUP('US MTM - Calculation (Athletic)'!B2,'Half Grith'!$A$2:$BN$16,26,FALSE),IF($M$3='Half Grith'!$AA$1,VLOOKUP('US MTM - Calculation (Athletic)'!B2,'Half Grith'!$A$2:$BN$16,27,FALSE),IF($M$3='Half Grith'!$AB$1,VLOOKUP('US MTM - Calculation (Athletic)'!B2,'Half Grith'!$A$2:$BN$16,28,FALSE),IF($M$3='Half Grith'!$AC$1,VLOOKUP('US MTM - Calculation (Athletic)'!B2,'Half Grith'!$A$2:$BN$16,29,FALSE),IF($M$3='Half Grith'!$AD$1,VLOOKUP('US MTM - Calculation (Athletic)'!B2,'Half Grith'!$A$2:$BN$16,30,FALSE),IF($M$3='Half Grith'!$AE$1,VLOOKUP('US MTM - Calculation (Athletic)'!B2,'Half Grith'!$A$2:$BN$16,31,FALSE),IF($M$3='Half Grith'!$AF$1,VLOOKUP('US MTM - Calculation (Athletic)'!B2,'Half Grith'!$A$2:$BN$16,32,FALSE),IF($M$3='Half Grith'!$AG$1,VLOOKUP('US MTM - Calculation (Athletic)'!B2,'Half Grith'!$A$2:$BN$16,33,FALSE),IF($M$3='Half Grith'!$AH$1,VLOOKUP('US MTM - Calculation (Athletic)'!B2,'Half Grith'!$A$2:$BN$16,34,FALSE),IF($M$3='Half Grith'!$AI$1,VLOOKUP('US MTM - Calculation (Athletic)'!B2,'Half Grith'!$A$2:$BN$16,35,FALSE),IF($M$3='Half Grith'!$AJ$1,VLOOKUP('US MTM - Calculation (Athletic)'!B2,'Half Grith'!$A$2:$BN$16,36,FALSE),IF($M$3='Half Grith'!$AK$1,VLOOKUP('US MTM - Calculation (Athletic)'!B2,'Half Grith'!$A$2:$BN$16,37,FALSE),IF($M$3='Half Grith'!$AL$1,VLOOKUP('US MTM - Calculation (Athletic)'!B2,'Half Grith'!$A$2:$BN$16,38,FALSE),IF($M$3='Half Grith'!$AM$1,VLOOKUP('US MTM - Calculation (Athletic)'!B2,'Half Grith'!$A$2:$BN$16,39,FALSE),IF($M$3='Half Grith'!$AN$1,VLOOKUP('US MTM - Calculation (Athletic)'!B2,'Half Grith'!$A$2:$BN$16,40,FALSE),IF($M$3='Half Grith'!$AO$1,VLOOKUP('US MTM - Calculation (Athletic)'!B2,'Half Grith'!$A$2:$BN$16,41,FALSE),IF($M$3='Half Grith'!$AP$1,VLOOKUP('US MTM - Calculation (Athletic)'!B2,'Half Grith'!$A$2:$BN$16,42,FALSE),IF($M$3='Half Grith'!$AQ$1,VLOOKUP('US MTM - Calculation (Athletic)'!B2,'Half Grith'!$A$2:$BN$16,43,FALSE),IF($M$3='Half Grith'!$AR$1,VLOOKUP('US MTM - Calculation (Athletic)'!B2,'Half Grith'!$A$2:$BN$16,44,FALSE),IF($M$3='Half Grith'!$AS$1,VLOOKUP('US MTM - Calculation (Athletic)'!B2,'Half Grith'!$A$2:$BN$16,45,FALSE),IF($M$3='Half Grith'!$AT$1,VLOOKUP('US MTM - Calculation (Athletic)'!B2,'Half Grith'!$A$2:$BN$16,46,FALSE),IF($M$3='Half Grith'!$AU$1,VLOOKUP('US MTM - Calculation (Athletic)'!B2,'Half Grith'!$A$2:$BN$16,47,FALSE),IF($M$3='Half Grith'!$AV$1,VLOOKUP('US MTM - Calculation (Athletic)'!B2,'Half Grith'!$A$2:$BN$16,48,FALSE),IF($M$3='Half Grith'!$AW$1,VLOOKUP('US MTM - Calculation (Athletic)'!B2,'Half Grith'!$A$2:$BN$16,49,FALSE),IF($M$3='Half Grith'!$AX$1,VLOOKUP('US MTM - Calculation (Athletic)'!B2,'Half Grith'!$A$2:$BN$16,50,FALSE),IF($M$3='Half Grith'!$AY$1,VLOOKUP('US MTM - Calculation (Athletic)'!B2,'Half Grith'!$A$2:$BN$16,51,FALSE),IF($M$3='Half Grith'!$AZ$1,VLOOKUP('US MTM - Calculation (Athletic)'!B2,'Half Grith'!$A$2:$BN$16,52,FALSE),IF($M$3='Half Grith'!$BA$1,VLOOKUP('US MTM - Calculation (Athletic)'!B2,'Half Grith'!$A$2:$BN$16,53,FALSE),IF($M$3='Half Grith'!$BB$1,VLOOKUP('US MTM - Calculation (Athletic)'!B2,'Half Grith'!$A$2:$BN$16,54,FALSE),IF($M$3='Half Grith'!$BC$1,VLOOKUP('US MTM - Calculation (Athletic)'!B2,'Half Grith'!$A$2:$BN$16,55,FALSE),IF($M$3='Half Grith'!$BD$1,VLOOKUP('US MTM - Calculation (Athletic)'!B2,'Half Grith'!$A$2:$BN$16,56,FALSE),IF($M$3='Half Grith'!$BE$1,VLOOKUP('US MTM - Calculation (Athletic)'!B2,'Half Grith'!$A$2:$BN$16,57,FALSE),IF($M$3='Half Grith'!$BF$1,VLOOKUP('US MTM - Calculation (Athletic)'!B2,'Half Grith'!$A$2:$BN$16,58,FALSE),IF($M$3='Half Grith'!$BG$1,VLOOKUP('US MTM - Calculation (Athletic)'!B2,'Half Grith'!$A$2:$BN$16,59,FALSE),IF($M$3='Half Grith'!$BH$1,VLOOKUP('US MTM - Calculation (Athletic)'!B2,'Half Grith'!$A$2:$BN$16,60,FALSE),IF($M$3='Half Grith'!$BI$1,VLOOKUP('US MTM - Calculation (Athletic)'!B2,'Half Grith'!$A$2:$BN$16,61,FALSE),IF($M$3='Half Grith'!$BJ$1,VLOOKUP('US MTM - Calculation (Athletic)'!B2,'Half Grith'!$A$2:$BN$16,62,FALSE),IF($M$3='Half Grith'!$BK$1,VLOOKUP('US MTM - Calculation (Athletic)'!B2,'Half Grith'!$A$2:$BN$16,63,FALSE),IF($M$3='Half Grith'!$BL$1,VLOOKUP('US MTM - Calculation (Athletic)'!B2,'Half Grith'!$A$2:$BN$16,64,FALSE),IF($M$3='Half Grith'!$BM$1,VLOOKUP('US MTM - Calculation (Athletic)'!B2,'Half Grith'!$A$2:$BN$16,65,FALSE),))))))))))))))))))))))))))))))))))))))))))))))))))))))))))))))))</f>
        <v>0</v>
      </c>
      <c r="P2" s="244">
        <f>IF($M$4=SEAT!$B$1,VLOOKUP('US MTM - Calculation (Athletic)'!B2,SEAT!$A$2:$AY$16,2,FALSE),IF($M$4=SEAT!$C$1,VLOOKUP('US MTM - Calculation (Athletic)'!B2,SEAT!$A$2:$AY$16,3,FALSE),IF($M$4=SEAT!$D$1,VLOOKUP('US MTM - Calculation (Athletic)'!B2,SEAT!$A$2:$AY$16,4,FALSE),IF($M$4=SEAT!$E$1,VLOOKUP('US MTM - Calculation (Athletic)'!B2,SEAT!$A$2:$AY$16,5,FALSE),IF($M$4=SEAT!$F$1,VLOOKUP('US MTM - Calculation (Athletic)'!B2,SEAT!$A$2:$AY$16,6,FALSE),IF($M$4=SEAT!$G$1,VLOOKUP('US MTM - Calculation (Athletic)'!B2,SEAT!$A$2:$AY$16,7,FALSE),IF($M$4=SEAT!$H$1,VLOOKUP('US MTM - Calculation (Athletic)'!B2,SEAT!$A$2:$AY$16,8,FALSE),IF($M$4=SEAT!$I$1,VLOOKUP('US MTM - Calculation (Athletic)'!B2,SEAT!$A$2:$AY$16,9,FALSE),IF($M$4=SEAT!$J$1,VLOOKUP('US MTM - Calculation (Athletic)'!B2,SEAT!$A$2:$AY$16,10,FALSE),IF($M$4=SEAT!$K$1,VLOOKUP('US MTM - Calculation (Athletic)'!B2,SEAT!$A$2:$AY$16,11,FALSE),IF($M$4=SEAT!$L$1,VLOOKUP('US MTM - Calculation (Athletic)'!B2,SEAT!$A$2:$AY$16,12,FALSE),IF($M$4=SEAT!$M$1,VLOOKUP('US MTM - Calculation (Athletic)'!B2,SEAT!$A$2:$AY$16,13,FALSE),IF($M$4=SEAT!$N$1,VLOOKUP('US MTM - Calculation (Athletic)'!B2,SEAT!$A$2:$AY$16,14,FALSE),IF($M$4=SEAT!$O$1,VLOOKUP('US MTM - Calculation (Athletic)'!B2,SEAT!$A$2:$AY$16,15,FALSE),IF($M$4=SEAT!$P$1,VLOOKUP('US MTM - Calculation (Athletic)'!B2,SEAT!$A$2:$AY$16,16,FALSE),IF($M$4=SEAT!$Q$1,VLOOKUP('US MTM - Calculation (Athletic)'!B2,SEAT!$A$2:$AY$16,17,FALSE),IF($M$4=SEAT!$R$1,VLOOKUP('US MTM - Calculation (Athletic)'!B2,SEAT!$A$2:$AY$16,18,FALSE),IF($M$4=SEAT!$S$1,VLOOKUP('US MTM - Calculation (Athletic)'!B2,SEAT!$A$2:$AY$16,19,FALSE),IF($M$4=SEAT!$T$1,VLOOKUP('US MTM - Calculation (Athletic)'!B2,SEAT!$A$2:$AY$16,20,FALSE),IF($M$4=SEAT!$U$1,VLOOKUP('US MTM - Calculation (Athletic)'!B2,SEAT!$A$2:$AY$16,21,FALSE),IF($M$4=SEAT!$V$1,VLOOKUP('US MTM - Calculation (Athletic)'!B2,SEAT!$A$2:$AY$16,22,FALSE),IF($M$4=SEAT!$W$1,VLOOKUP('US MTM - Calculation (Athletic)'!B2,SEAT!$A$2:$AY$16,23,FALSE),IF($M$4=SEAT!$X$1,VLOOKUP('US MTM - Calculation (Athletic)'!B2,SEAT!$A$2:$AY$16,24,FALSE),IF($M$4=SEAT!$Y$1,VLOOKUP('US MTM - Calculation (Athletic)'!B2,SEAT!$A$2:$AY$16,25,FALSE),IF($M$4=SEAT!$Z$1,VLOOKUP('US MTM - Calculation (Athletic)'!B2,SEAT!$A$2:$AY$16,26,FALSE),IF($M$4=SEAT!$AA$1,VLOOKUP('US MTM - Calculation (Athletic)'!B2,SEAT!$A$2:$AY$16,27,FALSE),IF($M$4=SEAT!$AB$1,VLOOKUP('US MTM - Calculation (Athletic)'!B2,SEAT!$A$2:$AY$16,28,FALSE),IF($M$4=SEAT!$AC$1,VLOOKUP('US MTM - Calculation (Athletic)'!B2,SEAT!$A$2:$AY$16,29,FALSE),IF($M$4=SEAT!$AD$1,VLOOKUP('US MTM - Calculation (Athletic)'!B2,SEAT!$A$2:$AY$16,30,FALSE),IF($M$4=SEAT!$AE$1,VLOOKUP('US MTM - Calculation (Athletic)'!B2,SEAT!$A$2:$AY$16,31,FALSE),IF($M$4=SEAT!$AF$1,VLOOKUP('US MTM - Calculation (Athletic)'!B2,SEAT!$A$2:$AY$16,32,FALSE),IF($M$4=SEAT!$AG$1,VLOOKUP('US MTM - Calculation (Athletic)'!B2,SEAT!$A$2:$AY$16,33,FALSE),IF($M$4=SEAT!$AH$1,VLOOKUP('US MTM - Calculation (Athletic)'!B2,SEAT!$A$2:$AY$16,34,FALSE),IF($M$4=SEAT!$AI$1,VLOOKUP('US MTM - Calculation (Athletic)'!B2,SEAT!$A$2:$AY$16,35,FALSE),IF($M$4=SEAT!$AJ$1,VLOOKUP('US MTM - Calculation (Athletic)'!B2,SEAT!$A$2:$AY$16,36,FALSE),IF($M$4=SEAT!$AK$1,VLOOKUP('US MTM - Calculation (Athletic)'!B2,SEAT!$A$2:$AY$16,37,FALSE),IF($M$4=SEAT!$AL$1,VLOOKUP('US MTM - Calculation (Athletic)'!B2,SEAT!$A$2:$AY$16,38,FALSE),IF($M$4=SEAT!$AM$1,VLOOKUP('US MTM - Calculation (Athletic)'!B2,SEAT!$A$2:$AY$16,39,FALSE),IF($M$4=SEAT!$AN$1,VLOOKUP('US MTM - Calculation (Athletic)'!B2,SEAT!$A$2:$AY$16,40,FALSE),IF($M$4=SEAT!$AO$1,VLOOKUP('US MTM - Calculation (Athletic)'!B2,SEAT!$A$2:$AY$16,41,FALSE),IF($M$4=SEAT!$AP$1,VLOOKUP('US MTM - Calculation (Athletic)'!B2,SEAT!$A$2:$AY$16,42,FALSE),IF($M$4=SEAT!$AQ$1,VLOOKUP('US MTM - Calculation (Athletic)'!B2,SEAT!$A$2:$AY$16,43,FALSE),IF($M$4=SEAT!$AR$1,VLOOKUP('US MTM - Calculation (Athletic)'!B2,SEAT!$A$2:$AY$16,44,FALSE),IF($M$4=SEAT!$AS$1,VLOOKUP('US MTM - Calculation (Athletic)'!B2,SEAT!$A$2:$AY$16,45,FALSE),IF($M$4=SEAT!$AT$1,VLOOKUP('US MTM - Calculation (Athletic)'!B2,SEAT!$A$2:$AY$16,46,FALSE),IF($M$4=SEAT!$AU$1,VLOOKUP('US MTM - Calculation (Athletic)'!B2,SEAT!$A$2:$AY$16,47,FALSE),IF($M$4=SEAT!$AV$1,VLOOKUP('US MTM - Calculation (Athletic)'!B2,SEAT!$A$2:$AY$16,48,FALSE),IF($M$4=SEAT!$AW$1,VLOOKUP('US MTM - Calculation (Athletic)'!B2,SEAT!$A$2:$AY$16,49,FALSE),IF($M$4=SEAT!$AX$1,VLOOKUP('US MTM - Calculation (Athletic)'!B2,SEAT!$A$2:$AY$16,50,FALSE),IF($M$4=SEAT!$AY$1,VLOOKUP('US MTM - Calculation (Athletic)'!B2,SEAT!$A$2:$AY$16,51,FALSE),))))))))))))))))))))))))))))))))))))))))))))))))))</f>
        <v>0</v>
      </c>
      <c r="Q2" s="244">
        <f>IF($M$5='4LEN'!$B$1,VLOOKUP('US MTM - Calculation (Athletic)'!B2,'4LEN'!$A$2:$BM$16,2,FALSE),IF($M$5='4LEN'!$C$1,VLOOKUP('US MTM - Calculation (Athletic)'!B2,'4LEN'!$A$2:$BM$16,3,FALSE),IF($M$5='4LEN'!$D$1,VLOOKUP('US MTM - Calculation (Athletic)'!B2,'4LEN'!$A$2:$BM$16,4,FALSE),IF($M$5='4LEN'!$E$1,VLOOKUP('US MTM - Calculation (Athletic)'!B2,'4LEN'!$A$2:$BM$16,5,FALSE),IF($M$5='4LEN'!$F$1,VLOOKUP('US MTM - Calculation (Athletic)'!B2,'4LEN'!$A$2:$BM$16,6,FALSE),IF($M$5='4LEN'!$G$1,VLOOKUP('US MTM - Calculation (Athletic)'!B2,'4LEN'!$A$2:$BM$16,7,FALSE),IF($M$5='4LEN'!$H$1,VLOOKUP('US MTM - Calculation (Athletic)'!B2,'4LEN'!$A$2:$BM$16,8,FALSE),IF($M$5='4LEN'!$I$1,VLOOKUP('US MTM - Calculation (Athletic)'!B2,'4LEN'!$A$2:$BM$16,9,FALSE),IF($M$5='4LEN'!$J$1,VLOOKUP('US MTM - Calculation (Athletic)'!B2,'4LEN'!$A$2:$BM$16,10,FALSE),IF($M$5='4LEN'!$K$1,VLOOKUP('US MTM - Calculation (Athletic)'!B2,'4LEN'!$A$2:$BM$16,11,FALSE),IF($M$5='4LEN'!$L$1,VLOOKUP('US MTM - Calculation (Athletic)'!B2,'4LEN'!$A$2:$BM$16,12,FALSE),IF($M$5='4LEN'!$M$1,VLOOKUP('US MTM - Calculation (Athletic)'!B2,'4LEN'!$A$2:$BM$16,13,FALSE),IF($M$5='4LEN'!$N$1,VLOOKUP('US MTM - Calculation (Athletic)'!B2,'4LEN'!$A$2:$BM$16,14,FALSE),IF($M$5='4LEN'!$O$1,VLOOKUP('US MTM - Calculation (Athletic)'!B2,'4LEN'!$A$2:$BM$16,15,FALSE),IF($M$5='4LEN'!$P$1,VLOOKUP('US MTM - Calculation (Athletic)'!B2,'4LEN'!$A$2:$BM$16,16,FALSE),IF($M$5='4LEN'!$Q$1,VLOOKUP('US MTM - Calculation (Athletic)'!B2,'4LEN'!$A$2:$BM$16,17,FALSE),IF($M$5='4LEN'!$R$1,VLOOKUP('US MTM - Calculation (Athletic)'!B2,'4LEN'!$A$2:$BM$16,18,FALSE),IF($M$5='4LEN'!$S$1,VLOOKUP('US MTM - Calculation (Athletic)'!B2,'4LEN'!$A$2:$BM$16,19,FALSE),IF($M$5='4LEN'!$T$1,VLOOKUP('US MTM - Calculation (Athletic)'!B2,'4LEN'!$A$2:$BM$16,20,FALSE),IF($M$5='4LEN'!$U$1,VLOOKUP('US MTM - Calculation (Athletic)'!B2,'4LEN'!$A$2:$BM$16,21,FALSE),IF($M$5='4LEN'!$V$1,VLOOKUP('US MTM - Calculation (Athletic)'!B2,'4LEN'!$A$2:$BM$16,22,FALSE),IF($M$5='4LEN'!$W$1,VLOOKUP('US MTM - Calculation (Athletic)'!B2,'4LEN'!$A$2:$BM$16,23,FALSE),IF($M$5='4LEN'!$X$1,VLOOKUP('US MTM - Calculation (Athletic)'!B2,'4LEN'!$A$2:$BM$16,24,FALSE),IF($M$5='4LEN'!$Y$1,VLOOKUP('US MTM - Calculation (Athletic)'!B2,'4LEN'!$A$2:$BM$16,25,FALSE),IF($M$5='4LEN'!$Z$1,VLOOKUP('US MTM - Calculation (Athletic)'!B2,'4LEN'!$A$2:$BM$16,26,FALSE),IF($M$5='4LEN'!$AA$1,VLOOKUP('US MTM - Calculation (Athletic)'!B2,'4LEN'!$A$2:$BM$16,27,FALSE),IF($M$5='4LEN'!$AB$1,VLOOKUP('US MTM - Calculation (Athletic)'!B2,'4LEN'!$A$2:$BM$16,28,FALSE),IF($M$5='4LEN'!$AC$1,VLOOKUP('US MTM - Calculation (Athletic)'!B2,'4LEN'!$A$2:$BM$16,29,FALSE),IF($M$5='4LEN'!$AD$1,VLOOKUP('US MTM - Calculation (Athletic)'!B2,'4LEN'!$A$2:$BM$16,30,FALSE),IF($M$5='4LEN'!$AE$1,VLOOKUP('US MTM - Calculation (Athletic)'!B2,'4LEN'!$A$2:$BM$16,31,FALSE),IF($M$5='4LEN'!$AF$1,VLOOKUP('US MTM - Calculation (Athletic)'!B2,'4LEN'!$A$2:$BM$16,32,FALSE),IF($M$5='4LEN'!$AG$1,VLOOKUP('US MTM - Calculation (Athletic)'!B2,'4LEN'!$A$2:$BM$16,33,FALSE),IF($M$5='4LEN'!$AH$1,VLOOKUP('US MTM - Calculation (Athletic)'!B2,'4LEN'!$A$2:$BM$16,34,FALSE),IF($M$5='4LEN'!$AI$1,VLOOKUP('US MTM - Calculation (Athletic)'!B2,'4LEN'!$A$2:$BM$16,35,FALSE),IF($M$5='4LEN'!$AJ$1,VLOOKUP('US MTM - Calculation (Athletic)'!B2,'4LEN'!$A$2:$BM$16,36,FALSE),IF($M$5='4LEN'!$AK$1,VLOOKUP('US MTM - Calculation (Athletic)'!B2,'4LEN'!$A$2:$BM$16,37,FALSE),IF($M$5='4LEN'!$AL$1,VLOOKUP('US MTM - Calculation (Athletic)'!B2,'4LEN'!$A$2:$BM$16,38,FALSE),IF($M$5='4LEN'!$AM$1,VLOOKUP('US MTM - Calculation (Athletic)'!B2,'4LEN'!$A$2:$BM$16,39,FALSE),IF($M$5='4LEN'!$AN$1,VLOOKUP('US MTM - Calculation (Athletic)'!B2,'4LEN'!$A$2:$BM$16,40,FALSE),IF($M$5='4LEN'!$AO$1,VLOOKUP('US MTM - Calculation (Athletic)'!B2,'4LEN'!$A$2:$BM$16,41,FALSE),IF($M$5='4LEN'!$AP$1,VLOOKUP('US MTM - Calculation (Athletic)'!B2,'4LEN'!$A$2:$BM$16,42,FALSE),IF($M$5='4LEN'!$AQ$1,VLOOKUP('US MTM - Calculation (Athletic)'!B2,'4LEN'!$A$2:$BM$16,43,FALSE),IF($M$5='4LEN'!$AR$1,VLOOKUP('US MTM - Calculation (Athletic)'!B2,'4LEN'!$A$2:$BM$16,44,FALSE),IF($M$5='4LEN'!$AS$1,VLOOKUP('US MTM - Calculation (Athletic)'!B2,'4LEN'!$A$2:$BM$16,45,FALSE),IF($M$5='4LEN'!$AT$1,VLOOKUP('US MTM - Calculation (Athletic)'!B2,'4LEN'!$A$2:$BM$16,46,FALSE),IF($M$5='4LEN'!$AU$1,VLOOKUP('US MTM - Calculation (Athletic)'!B2,'4LEN'!$A$2:$BM$16,47,FALSE),IF($M$5='4LEN'!$AV$1,VLOOKUP('US MTM - Calculation (Athletic)'!B2,'4LEN'!$A$2:$BM$16,48,FALSE),IF($M$5='4LEN'!$AW$1,VLOOKUP('US MTM - Calculation (Athletic)'!B2,'4LEN'!$A$2:$BM$16,49,FALSE),IF($M$5='4LEN'!$AX$1,VLOOKUP('US MTM - Calculation (Athletic)'!B2,'4LEN'!$A$2:$BM$16,50,FALSE),IF($M$5='4LEN'!$AY$1,VLOOKUP('US MTM - Calculation (Athletic)'!B2,'4LEN'!$A$2:$BM$16,51,FALSE),IF($M$5='4LEN'!$AZ$1,VLOOKUP('US MTM - Calculation (Athletic)'!B2,'4LEN'!$A$2:$BM$16,52,FALSE),IF($M$5='4LEN'!$BA$1,VLOOKUP('US MTM - Calculation (Athletic)'!B2,'4LEN'!$A$2:$BM$16,53,FALSE),IF($M$5='4LEN'!$BB$1,VLOOKUP('US MTM - Calculation (Athletic)'!B2,'4LEN'!$A$2:$BM$16,54,FALSE),IF($M$5='4LEN'!$BC$1,VLOOKUP('US MTM - Calculation (Athletic)'!B2,'4LEN'!$A$2:$BM$16,55,FALSE),IF($M$5='4LEN'!$BD$1,VLOOKUP('US MTM - Calculation (Athletic)'!B2,'4LEN'!$A$2:$BM$16,56,FALSE),IF($M$5='4LEN'!$BE$1,VLOOKUP('US MTM - Calculation (Athletic)'!B2,'4LEN'!$A$2:$BM$16,57,FALSE),IF($M$5='4LEN'!$BF$1,VLOOKUP('US MTM - Calculation (Athletic)'!B2,'4LEN'!$A$2:$BM$16,58,FALSE),IF($M$5='4LEN'!$BG$1,VLOOKUP('US MTM - Calculation (Athletic)'!B2,'4LEN'!$A$2:$BM$16,59,FALSE),IF($M$5='4LEN'!$BH$1,VLOOKUP('US MTM - Calculation (Athletic)'!B2,'4LEN'!$A$2:$BM$16,60,FALSE),IF($M$5='4LEN'!$BI$1,VLOOKUP('US MTM - Calculation (Athletic)'!B2,'4LEN'!$A$2:$BL$16,61,FALSE),IF($M$5='4LEN'!$BJ$1,VLOOKUP('US MTM - Calculation (Athletic)'!B2,'4LEN'!$A$2:$BM$16,62,FALSE),IF($M$5='4LEN'!$BK$1,VLOOKUP('US MTM - Calculation (Athletic)'!B2,'4LEN'!$A$2:$BM$16,63,FALSE),IF($M$5='4LEN'!$BL$1,VLOOKUP('US MTM - Calculation (Athletic)'!B2,'4LEN'!$A$2:$BM$16,64,FALSE),IF($M$5='4LEN'!$BM$1,VLOOKUP('US MTM - Calculation (Athletic)'!B2,'4LEN'!$A$2:$BM$16,65,FALSE),))))))))))))))))))))))))))))))))))))))))))))))))))))))))))))))))</f>
        <v>0</v>
      </c>
      <c r="R2" s="244">
        <f>IF($M$5='15VENT'!$B$1,VLOOKUP('US MTM - Calculation (Athletic)'!B2,'15VENT'!$A$2:$BM$16,2,FALSE),IF($M$5='15VENT'!$C$1,VLOOKUP('US MTM - Calculation (Athletic)'!B2,'15VENT'!$A$2:$BM$16,3,FALSE),IF($M$5='15VENT'!$D$1,VLOOKUP('US MTM - Calculation (Athletic)'!B2,'15VENT'!$A$2:$BM$16,4,FALSE),IF($M$5='15VENT'!$E$1,VLOOKUP('US MTM - Calculation (Athletic)'!B2,'15VENT'!$A$2:$BM$16,5,FALSE),IF($M$5='15VENT'!$F$1,VLOOKUP('US MTM - Calculation (Athletic)'!B2,'15VENT'!$A$2:$BM$16,6,FALSE),IF($M$5='15VENT'!$G$1,VLOOKUP('US MTM - Calculation (Athletic)'!B2,'15VENT'!$A$2:$BM$16,7,FALSE),IF($M$5='15VENT'!$H$1,VLOOKUP('US MTM - Calculation (Athletic)'!B2,'15VENT'!$A$2:$BM$16,8,FALSE),IF($M$5='15VENT'!$I$1,VLOOKUP('US MTM - Calculation (Athletic)'!B2,'15VENT'!$A$2:$BM$16,9,FALSE),IF($M$5='15VENT'!$J$1,VLOOKUP('US MTM - Calculation (Athletic)'!B2,'15VENT'!$A$2:$BM$16,10,FALSE),IF($M$5='15VENT'!$K$1,VLOOKUP('US MTM - Calculation (Athletic)'!B2,'15VENT'!$A$2:$BM$16,11,FALSE),IF($M$5='15VENT'!$L$1,VLOOKUP('US MTM - Calculation (Athletic)'!B2,'15VENT'!$A$2:$BM$16,12,FALSE),IF($M$5='15VENT'!$M$1,VLOOKUP('US MTM - Calculation (Athletic)'!B2,'15VENT'!$A$2:$BM$16,13,FALSE),IF($M$5='15VENT'!$N$1,VLOOKUP('US MTM - Calculation (Athletic)'!B2,'15VENT'!$A$2:$BM$16,14,FALSE),IF($M$5='15VENT'!$O$1,VLOOKUP('US MTM - Calculation (Athletic)'!B2,'15VENT'!$A$2:$BM$16,15,FALSE),IF($M$5='15VENT'!$P$1,VLOOKUP('US MTM - Calculation (Athletic)'!B2,'15VENT'!$A$2:$BM$16,16,FALSE),IF($M$5='15VENT'!$Q$1,VLOOKUP('US MTM - Calculation (Athletic)'!B2,'15VENT'!$A$2:$BM$16,17,FALSE),IF($M$5='15VENT'!$R$1,VLOOKUP('US MTM - Calculation (Athletic)'!B2,'15VENT'!$A$2:$BM$16,18,FALSE),IF($M$5='15VENT'!$S$1,VLOOKUP('US MTM - Calculation (Athletic)'!B2,'15VENT'!$A$2:$BM$16,19,FALSE),IF($M$5='15VENT'!$T$1,VLOOKUP('US MTM - Calculation (Athletic)'!B2,'15VENT'!$A$2:$BM$16,20,FALSE),IF($M$5='15VENT'!$U$1,VLOOKUP('US MTM - Calculation (Athletic)'!B2,'15VENT'!$A$2:$BM$16,21,FALSE),IF($M$5='15VENT'!$V$1,VLOOKUP('US MTM - Calculation (Athletic)'!B2,'15VENT'!$A$2:$BM$16,22,FALSE),IF($M$5='15VENT'!$W$1,VLOOKUP('US MTM - Calculation (Athletic)'!B2,'15VENT'!$A$2:$BM$16,23,FALSE),IF($M$5='15VENT'!$X$1,VLOOKUP('US MTM - Calculation (Athletic)'!B2,'15VENT'!$A$2:$BM$16,24,FALSE),IF($M$5='15VENT'!$Y$1,VLOOKUP('US MTM - Calculation (Athletic)'!B2,'15VENT'!$A$2:$BM$16,25,FALSE),IF($M$5='15VENT'!$Z$1,VLOOKUP('US MTM - Calculation (Athletic)'!B2,'15VENT'!$A$2:$BM$16,26,FALSE),IF($M$5='15VENT'!$AA$1,VLOOKUP('US MTM - Calculation (Athletic)'!B2,'15VENT'!$A$2:$BM$16,27,FALSE),IF($M$5='15VENT'!$AB$1,VLOOKUP('US MTM - Calculation (Athletic)'!B2,'15VENT'!$A$2:$BM$16,28,FALSE),IF($M$5='15VENT'!$AC$1,VLOOKUP('US MTM - Calculation (Athletic)'!B2,'15VENT'!$A$2:$BM$16,29,FALSE),IF($M$5='15VENT'!$AD$1,VLOOKUP('US MTM - Calculation (Athletic)'!B2,'15VENT'!$A$2:$BM$16,30,FALSE),IF($M$5='15VENT'!$AE$1,VLOOKUP('US MTM - Calculation (Athletic)'!B2,'15VENT'!$A$2:$BM$16,31,FALSE),IF($M$5='15VENT'!$AF$1,VLOOKUP('US MTM - Calculation (Athletic)'!B2,'15VENT'!$A$2:$BM$16,32,FALSE),IF($M$5='15VENT'!$AG$1,VLOOKUP('US MTM - Calculation (Athletic)'!B2,'15VENT'!$A$2:$BM$16,33,FALSE),IF($M$5='15VENT'!$AH$1,VLOOKUP('US MTM - Calculation (Athletic)'!B2,'15VENT'!$A$2:$BM$16,34,FALSE),IF($M$5='15VENT'!$AI$1,VLOOKUP('US MTM - Calculation (Athletic)'!B2,'15VENT'!$A$2:$BM$16,35,FALSE),IF($M$5='15VENT'!$AJ$1,VLOOKUP('US MTM - Calculation (Athletic)'!B2,'15VENT'!$A$2:$BM$16,36,FALSE),IF($M$5='15VENT'!$AK$1,VLOOKUP('US MTM - Calculation (Athletic)'!B2,'15VENT'!$A$2:$BM$16,37,FALSE),IF($M$5='15VENT'!$AL$1,VLOOKUP('US MTM - Calculation (Athletic)'!B2,'15VENT'!$A$2:$BM$16,38,FALSE),IF($M$5='15VENT'!$AM$1,VLOOKUP('US MTM - Calculation (Athletic)'!B2,'15VENT'!$A$2:$BM$16,39,FALSE),IF($M$5='15VENT'!$AN$1,VLOOKUP('US MTM - Calculation (Athletic)'!B2,'15VENT'!$A$2:$BM$16,40,FALSE),IF($M$5='15VENT'!$AO$1,VLOOKUP('US MTM - Calculation (Athletic)'!B2,'15VENT'!$A$2:$BM$16,41,FALSE),IF($M$5='15VENT'!$AP$1,VLOOKUP('US MTM - Calculation (Athletic)'!B2,'15VENT'!$A$2:$BM$16,42,FALSE),IF($M$5='15VENT'!$AQ$1,VLOOKUP('US MTM - Calculation (Athletic)'!B2,'15VENT'!$A$2:$BM$16,43,FALSE),IF($M$5='15VENT'!$AR$1,VLOOKUP('US MTM - Calculation (Athletic)'!B2,'15VENT'!$A$2:$BM$16,44,FALSE),IF($M$5='15VENT'!$AS$1,VLOOKUP('US MTM - Calculation (Athletic)'!B2,'15VENT'!$A$2:$BM$16,45,FALSE),IF($M$5='15VENT'!$AT$1,VLOOKUP('US MTM - Calculation (Athletic)'!B2,'15VENT'!$A$2:$BM$16,46,FALSE),IF($M$5='15VENT'!$AU$1,VLOOKUP('US MTM - Calculation (Athletic)'!B2,'15VENT'!$A$2:$BM$16,47,FALSE),IF($M$5='15VENT'!$AV$1,VLOOKUP('US MTM - Calculation (Athletic)'!B2,'15VENT'!$A$2:$BM$16,48,FALSE),IF($M$5='15VENT'!$AW$1,VLOOKUP('US MTM - Calculation (Athletic)'!B2,'15VENT'!$A$2:$BM$16,49,FALSE),IF($M$5='15VENT'!$AX$1,VLOOKUP('US MTM - Calculation (Athletic)'!B2,'15VENT'!$A$2:$BM$16,50,FALSE),IF($M$5='15VENT'!$AY$1,VLOOKUP('US MTM - Calculation (Athletic)'!B2,'15VENT'!$A$2:$BM$16,51,FALSE),IF($M$5='15VENT'!$AZ$1,VLOOKUP('US MTM - Calculation (Athletic)'!B2,'15VENT'!$A$2:$BM$16,52,FALSE),IF($M$5='15VENT'!$BA$1,VLOOKUP('US MTM - Calculation (Athletic)'!B2,'15VENT'!$A$2:$BM$16,53,FALSE),IF($M$5='15VENT'!$BB$1,VLOOKUP('US MTM - Calculation (Athletic)'!B2,'15VENT'!$A$2:$BM$16,54,FALSE),IF($M$5='15VENT'!$BC$1,VLOOKUP('US MTM - Calculation (Athletic)'!B2,'15VENT'!$A$2:$BM$16,55,FALSE),IF($M$5='15VENT'!$BD$1,VLOOKUP('US MTM - Calculation (Athletic)'!B2,'15VENT'!$A$2:$BM$16,56,FALSE),IF($M$5='15VENT'!$BE$1,VLOOKUP('US MTM - Calculation (Athletic)'!B2,'15VENT'!$A$2:$BM$16,57,FALSE),IF($M$5='15VENT'!$BF$1,VLOOKUP('US MTM - Calculation (Athletic)'!B2,'15VENT'!$A$2:$BM$16,58,FALSE),IF($M$5='15VENT'!$BG$1,VLOOKUP('US MTM - Calculation (Athletic)'!B2,'15VENT'!$A$2:$BM$16,59,FALSE),IF($M$5='15VENT'!$BH$1,VLOOKUP('US MTM - Calculation (Athletic)'!B2,'15VENT'!$A$2:$BM$16,60,FALSE),IF($M$5='15VENT'!$BI$1,VLOOKUP('US MTM - Calculation (Athletic)'!B2,'15VENT'!$A$2:$BJ$16,61,FALSE),IF($M$5='15VENT'!$BJ$1,VLOOKUP('US MTM - Calculation (Athletic)'!B2,'15VENT'!$A$2:$BM$16,62,FALSE),IF($M$5='15VENT'!$BK$1,VLOOKUP('US MTM - Calculation (Athletic)'!B2,'15VENT'!$A$2:$BM$16,63,FALSE),IF($M$5='15VENT'!$BL$1,VLOOKUP('US MTM - Calculation (Athletic)'!B2,'15VENT'!$A$2:$BM$16,64,FALSE),IF($M$5='15VENT'!$BM$1,VLOOKUP('US MTM - Calculation (Athletic)'!B2,'15VENT'!$A$2:$BM$16,65,FALSE),))))))))))))))))))))))))))))))))))))))))))))))))))))))))))))))))</f>
        <v>0</v>
      </c>
      <c r="S2" s="245">
        <f>IF(K2=L2,(L2-SUM(K2,N2:R2)),IF(M2=0,0,L2-SUM(K2,N2:R2)))</f>
        <v>0.5</v>
      </c>
      <c r="T2" s="512" t="s">
        <v>487</v>
      </c>
      <c r="U2" s="495" t="str">
        <f>IF(Sheet1!E15="","",Sheet1!E15)</f>
        <v>S95-SHELL PLAID</v>
      </c>
      <c r="V2" s="496"/>
      <c r="W2" s="246"/>
      <c r="X2" s="237">
        <v>1</v>
      </c>
      <c r="Y2" s="238" t="s">
        <v>327</v>
      </c>
      <c r="Z2" s="247" t="str">
        <f>IF($Z$1="","",HLOOKUP($Z$1,'MTM US TRS (R)'!$A$2:$EV$13,ROW(),FALSE))</f>
        <v/>
      </c>
      <c r="AA2" s="244">
        <f>IF(Z2=" ",0,IF($AH$13='Deep Seat -'!$B$1,VLOOKUP('US MTM - Calculation (Athletic)'!Y2,'Deep Seat -'!$A$2:$D$13,2,FALSE),IF($AH$13='Deep Seat -'!$C$1,VLOOKUP('US MTM - Calculation (Athletic)'!Y2,'Deep Seat -'!$A$2:$D$13,3,FALSE),IF($AH$13='Deep Seat -'!$D$1,VLOOKUP('US MTM - Calculation (Athletic)'!Y2,'Deep Seat -'!$A$2:$D$13,4,FALSE),))))</f>
        <v>0</v>
      </c>
      <c r="AB2" s="244">
        <f>IF(Z2=" ",0,IF($AH$14='Hip Forw +'!$B$1,VLOOKUP('US MTM - Calculation (Athletic)'!Y2,'Hip Forw +'!$A$2:$E$13,2,FALSE),IF($AH$14='Hip Forw +'!$C$1,VLOOKUP('US MTM - Calculation (Athletic)'!Y2,'Hip Forw +'!$A$2:$E$13,3,FALSE),IF($AH$14='Hip Forw +'!$D$1,VLOOKUP('US MTM - Calculation (Athletic)'!Y2,'Hip Forw +'!$A$2:$E$13,4,FALSE),IF($AH$14='Hip Forw +'!$E$1,VLOOKUP('US MTM - Calculation (Athletic)'!Y2,'Hip Forw +'!$A$2:$E$13,5,FALSE),)))))</f>
        <v>0</v>
      </c>
      <c r="AC2" s="244">
        <f>IF(Z2=" ",0,IF($AH$15='Low Fron'!$B$1,VLOOKUP('US MTM - Calculation (Athletic)'!Y2,'Low Fron'!$A$2:$L$13,2,FALSE),IF($AH$15='Low Fron'!$C$1,VLOOKUP('US MTM - Calculation (Athletic)'!Y2,'Low Fron'!$A$2:$L$13,3,FALSE),IF($AH$15='Low Fron'!$D$1,VLOOKUP('US MTM - Calculation (Athletic)'!Y2,'Low Fron'!$A$2:$L$13,4,FALSE),IF($AH$15='Low Fron'!$E$1,VLOOKUP('US MTM - Calculation (Athletic)'!Y2,'Low Fron'!$A$2:$L$13,5,FALSE),IF($AH$15='Low Fron'!$F$1,VLOOKUP('US MTM - Calculation (Athletic)'!Y2,'Low Fron'!$A$2:$L$13,6,FALSE),IF($AH$15='Low Fron'!$G$1,VLOOKUP('US MTM - Calculation (Athletic)'!Y2,'Low Fron'!$A$2:$L$13,7,FALSE),IF($AH$15='Low Fron'!$H$1,VLOOKUP('US MTM - Calculation (Athletic)'!Y2,'Low Fron'!$A$2:$L$13,8,FALSE),IF($AH$15='Low Fron'!$I$1,VLOOKUP('US MTM - Calculation (Athletic)'!Y2,'Low Fron'!$A$2:$L$13,9,FALSE),IF($AH$15='Low Fron'!$J$1,VLOOKUP('US MTM - Calculation (Athletic)'!Y2,'Low Fron'!$A$2:$L$13,10,FALSE),IF($AH$15='Low Fron'!$K$1,VLOOKUP('US MTM - Calculation (Athletic)'!Y2,'Low Fron'!$A$2:$L$13,11,FALSE),IF($AH$15='Low Fron'!$L$1,VLOOKUP('US MTM - Calculation (Athletic)'!Y2,'Low Fron'!$A$2:$L$13,12,FALSE),))))))))))))</f>
        <v>0</v>
      </c>
      <c r="AD2" s="244">
        <f>IF(Z2=" ",0,IF($AH$16='Plucrot +'!$B$1,VLOOKUP('US MTM - Calculation (Athletic)'!Y2,'Plucrot +'!$A$2:$W$13,2,FALSE),IF($AH$16='Plucrot +'!$C$1,VLOOKUP('US MTM - Calculation (Athletic)'!Y2,'Plucrot +'!$A$2:$W$13,3,FALSE),IF($AH$16='Plucrot +'!$D$1,VLOOKUP('US MTM - Calculation (Athletic)'!Y2,'Plucrot +'!$A$2:$W$13,4,FALSE),IF($AH$16='Plucrot +'!$E$1,VLOOKUP('US MTM - Calculation (Athletic)'!Y2,'Plucrot +'!$A$2:$W$13,5,FALSE),IF($AH$16='Plucrot +'!$F$1,VLOOKUP('US MTM - Calculation (Athletic)'!Y2,'Plucrot +'!$A$2:$W$13,6,FALSE),IF($AH$16='Plucrot +'!$G$1,VLOOKUP('US MTM - Calculation (Athletic)'!Y2,'Plucrot +'!$A$2:$W$13,7,FALSE),IF($AH$16='Plucrot +'!$H$1,VLOOKUP('US MTM - Calculation (Athletic)'!Y2,'Plucrot +'!$A$2:$W$13,8,FALSE),IF($AH$16='Plucrot +'!$I$1,VLOOKUP('US MTM - Calculation (Athletic)'!Y2,'Plucrot +'!$A$2:$W$13,9,FALSE),IF($AH$16='Plucrot +'!$J$1,VLOOKUP('US MTM - Calculation (Athletic)'!Y2,'Plucrot +'!$A$2:$W$13,10,FALSE),IF($AH$16='Plucrot +'!$K$1,VLOOKUP('US MTM - Calculation (Athletic)'!Y2,'Plucrot +'!$A$2:$W$13,11,FALSE),IF($AH$16='Plucrot +'!$L$1,VLOOKUP('US MTM - Calculation (Athletic)'!Y2,'Plucrot +'!$A$2:$W$13,12,FALSE),IF($AH$16='Plucrot +'!$M$1,VLOOKUP('US MTM - Calculation (Athletic)'!Y2,'Plucrot +'!$A$2:$W$13,13,FALSE),IF($AH$16='Plucrot +'!$N$1,VLOOKUP('US MTM - Calculation (Athletic)'!Y2,'Plucrot +'!$A$2:$W$13,14,FALSE),IF($AH$16='Plucrot +'!$O$1,VLOOKUP('US MTM - Calculation (Athletic)'!Y2,'Plucrot +'!$A$2:$W$13,15,FALSE),IF($AH$16='Plucrot +'!$P$1,VLOOKUP('US MTM - Calculation (Athletic)'!Y2,'Plucrot +'!$A$2:$W$13,16,FALSE),IF($AH$16='Plucrot +'!$Q$1,VLOOKUP('US MTM - Calculation (Athletic)'!Y2,'Plucrot +'!$A$2:$W$13,17,FALSE),IF($AH$16='Plucrot +'!$R$1,VLOOKUP('US MTM - Calculation (Athletic)'!Y2,'Plucrot +'!$A$2:$W$13,18,FALSE),IF($AH$16='Plucrot +'!$S$1,VLOOKUP('US MTM - Calculation (Athletic)'!Y2,'Plucrot +'!$A$2:$W$13,19,FALSE),IF($AH$16='Plucrot +'!$T$1,VLOOKUP('US MTM - Calculation (Athletic)'!Y2,'Plucrot +'!$A$2:$W$13,20,FALSE),IF($AH$16='Plucrot +'!$U$1,VLOOKUP('US MTM - Calculation (Athletic)'!Y2,'Plucrot +'!$A$2:$W$13,21,FALSE),IF($AH$16='Plucrot +'!$V$1,VLOOKUP('US MTM - Calculation (Athletic)'!Y2,'Plucrot +'!$A$2:$W$13,22,FALSE),IF($AH$16='Plucrot +'!$W$1,VLOOKUP('US MTM - Calculation (Athletic)'!Y2,'Plucrot +'!$A$2:$W$13,23,FALSE),)))))))))))))))))))))))</f>
        <v>0</v>
      </c>
      <c r="AE2" s="244">
        <f>IF(Z2=" ",0,IF($AH$17='Rais BK + -'!$B$1,VLOOKUP('US MTM - Calculation (Athletic)'!Y2,'Rais BK + -'!$A$2:$W$13,2,FALSE),IF($AH$17='Rais BK + -'!$C$1,VLOOKUP('US MTM - Calculation (Athletic)'!Y2,'Rais BK + -'!$A$2:$W$13,3,FALSE),IF($AH$17='Rais BK + -'!$D$1,VLOOKUP('US MTM - Calculation (Athletic)'!Y2,'Rais BK + -'!$A$2:$W$13,4,FALSE),IF($AH$17='Rais BK + -'!$E$1,VLOOKUP('US MTM - Calculation (Athletic)'!Y2,'Rais BK + -'!$A$2:$W$13,5,FALSE),IF($AH$17='Rais BK + -'!$F$1,VLOOKUP('US MTM - Calculation (Athletic)'!Y2,'Rais BK + -'!$A$2:$W$13,6,FALSE),IF($AH$17='Rais BK + -'!$G$1,VLOOKUP('US MTM - Calculation (Athletic)'!Y2,'Rais BK + -'!$A$2:$W$13,7,FALSE),IF($AH$17='Rais BK + -'!$H$1,VLOOKUP('US MTM - Calculation (Athletic)'!Y2,'Rais BK + -'!$A$2:$W$13,8,FALSE),IF($AH$17='Rais BK + -'!$I$1,VLOOKUP('US MTM - Calculation (Athletic)'!Y2,'Rais BK + -'!$A$2:$W$13,9,FALSE),IF($AH$17='Rais BK + -'!$J$1,VLOOKUP('US MTM - Calculation (Athletic)'!Y2,'Rais BK + -'!$A$2:$W$13,10,FALSE),IF($AH$17='Rais BK + -'!$K$1,VLOOKUP('US MTM - Calculation (Athletic)'!Y2,'Rais BK + -'!$A$2:$W$13,11,FALSE),IF($AH$17='Rais BK + -'!$L$1,VLOOKUP('US MTM - Calculation (Athletic)'!Y2,'Rais BK + -'!$A$2:$W$13,12,FALSE),IF($AH$17='Rais BK + -'!$M$1,VLOOKUP('US MTM - Calculation (Athletic)'!Y2,'Rais BK + -'!$A$2:$W$13,13,FALSE),IF($AH$17='Rais BK + -'!$N$1,VLOOKUP('US MTM - Calculation (Athletic)'!Y2,'Rais BK + -'!$A$2:$W$13,14,FALSE),IF($AH$17='Rais BK + -'!$O$1,VLOOKUP('US MTM - Calculation (Athletic)'!Y2,'Rais BK + -'!$A$2:$W$13,15,FALSE),IF($AH$17='Rais BK + -'!$P$1,VLOOKUP('US MTM - Calculation (Athletic)'!Y2,'Rais BK + -'!$A$2:$W$13,16,FALSE),IF($AH$17='Rais BK + -'!$Q$1,VLOOKUP('US MTM - Calculation (Athletic)'!Y2,'Rais BK + -'!$A$2:$W$13,17,FALSE),IF($AH$17='Rais BK + -'!$R$1,VLOOKUP('US MTM - Calculation (Athletic)'!Y2,'Rais BK + -'!$A$2:$W$13,18,FALSE),IF($AH$17='Rais BK + -'!$S$1,VLOOKUP('US MTM - Calculation (Athletic)'!Y2,'Rais BK + -'!$A$2:$W$13,19,FALSE),IF($AH$17='Rais BK + -'!$T$1,VLOOKUP('US MTM - Calculation (Athletic)'!Y2,'Rais BK + -'!$A$2:$W$13,20,FALSE),IF($AH$17='Rais BK + -'!$U$1,VLOOKUP('US MTM - Calculation (Athletic)'!Y2,'Rais BK + -'!$A$2:$W$13,21,FALSE),IF($AH$17='Rais BK + -'!$V$1,VLOOKUP('US MTM - Calculation (Athletic)'!Y2,'Rais BK + -'!$A$2:$W$13,22,FALSE),IF($AH$17='Rais BK + -'!$W$1,VLOOKUP('US MTM - Calculation (Athletic)'!Y2,'Rais BK + -'!$A$2:$W$13,23,FALSE),)))))))))))))))))))))))</f>
        <v>0</v>
      </c>
      <c r="AF2" s="241">
        <f t="shared" ref="AF2:AF12" si="0">SUM(Z2,AA2:AE2)</f>
        <v>0</v>
      </c>
      <c r="AG2" s="242">
        <f>IF(OR(Sheet1!C134="",Sheet1!C134=" "),0,Sheet1!C134)</f>
        <v>0</v>
      </c>
      <c r="AH2" s="245">
        <f>IF(AG2=0,0, AG2-AF2)</f>
        <v>0</v>
      </c>
      <c r="AI2" s="512" t="s">
        <v>487</v>
      </c>
      <c r="AJ2" s="495" t="str">
        <f>IF(Sheet1!E15="","",Sheet1!E15)</f>
        <v>S95-SHELL PLAID</v>
      </c>
      <c r="AK2" s="496"/>
      <c r="AM2" s="248"/>
      <c r="AN2" s="248"/>
      <c r="AO2" s="228"/>
      <c r="AP2" s="249" t="s">
        <v>545</v>
      </c>
      <c r="AQ2" s="250" t="str">
        <f>IF($AQ$1="","",HLOOKUP($AQ$1,'Measurement Chart'!$A$1:$AG$14,ROW(),FALSE))</f>
        <v/>
      </c>
      <c r="AR2" s="242">
        <f>IF(OR(Sheet1!C291="",Sheet1!C291=" "),0,Sheet1!C291)</f>
        <v>0</v>
      </c>
      <c r="AS2" s="251">
        <f t="shared" ref="AS2:AS14" si="1">IF(AR2=0,0,AR2-AQ2)</f>
        <v>0</v>
      </c>
      <c r="AT2" s="252">
        <f>IF($AS$4='Front Length +'!$B$1,VLOOKUP(AP2,'Front Length +'!$A$2:$AO$14,2,FALSE),IF($AS$4='Front Length +'!$C$1,VLOOKUP(AP2,'Front Length +'!$A$2:$AO$14,3,FALSE),IF($AS$4='Front Length +'!$D$1,VLOOKUP(AP2,'Front Length +'!$A$2:$AO$14,4,FALSE),IF($AS$4='Front Length +'!$E$1,VLOOKUP(AP2,'Front Length +'!$A$2:$AO$14,5,FALSE),IF($AS$4='Front Length +'!$F$1,VLOOKUP(AP2,'Front Length +'!$A$2:$AO$14,6,FALSE),IF($AS$4='Front Length +'!$G$1,VLOOKUP(AP2,'Front Length +'!$A$2:$AO$14,7,FALSE),IF($AS$4='Front Length +'!$H$1,VLOOKUP(AP2,'Front Length +'!$A$2:$AO$14,8,FALSE),IF($AS$4='Front Length +'!$I$1,VLOOKUP(AP2,'Front Length +'!$A$2:$AO$14,9,FALSE),IF($AS$4='Front Length +'!$J$1,VLOOKUP(AP2,'Front Length +'!$A$2:$AO$14,10,FALSE),IF($AS$4='Front Length +'!$K$1,VLOOKUP(AP2,'Front Length +'!$A$2:$AO$14,11,FALSE),IF($AS$4='Front Length +'!$L$1,VLOOKUP(AP2,'Front Length +'!$A$2:$AO$14,12,FALSE),IF($AS$4='Front Length +'!$M$1,VLOOKUP(AP2,'Front Length +'!$A$2:$AO$14,13,FALSE),IF($AS$4='Front Length +'!$N$1,VLOOKUP(AP2,'Front Length +'!$A$2:$AO$14,14,FALSE),IF($AS$4='Front Length +'!$O$1,VLOOKUP(AP2,'Front Length +'!$A$2:$AO$14,15,FALSE),IF($AS$4='Front Length +'!$P$1,VLOOKUP(AP2,'Front Length +'!$A$2:$AO$14,16,FALSE),IF($AS$4='Front Length +'!$Q$1,VLOOKUP(AP2,'Front Length +'!$A$2:$AO$14,17,FALSE),IF($AS$4='Front Length +'!$R$1,VLOOKUP(AP2,'Front Length +'!$A$2:$AO$14,18,FALSE),IF($AS$4='Front Length +'!$S$1,VLOOKUP(AP2,'Front Length +'!$A$2:$AO$14,19,FALSE),IF($AS$4='Front Length +'!$T$1,VLOOKUP(AP2,'Front Length +'!$A$2:$AO$14,20,FALSE),IF($AS$4='Front Length +'!$U$1,VLOOKUP(AP2,'Front Length +'!$A$2:$AO$14,21,FALSE),IF($AS$4='Front Length +'!$V$1,VLOOKUP(AP2,'Front Length +'!$A$2:$AO$14,22,FALSE),IF($AS$4='Front Length +'!$W$1,VLOOKUP(AP2,'Front Length +'!$A$2:$AO$14,23,FALSE),IF($AS$4='Front Length +'!$X$1,VLOOKUP(AP2,'Front Length +'!$A$2:$AO$14,24,FALSE),IF($AS$4='Front Length +'!$Y$1,VLOOKUP(AP2,'Front Length +'!$A$2:$AO$14,25,FALSE),IF($AS$4='Front Length +'!$Z$1,VLOOKUP(AP2,'Front Length +'!$A$2:$AO$14,26,FALSE),IF($AS$4='Front Length +'!$AA$1,VLOOKUP(AP2,'Front Length +'!$A$2:$AO$14,27,FALSE),IF($AS$4='Front Length +'!$AB$1,VLOOKUP(AP2,'Front Length +'!$A$2:$AO$14,28,FALSE),IF($AS$4='Front Length +'!$AC$1,VLOOKUP(AP2,'Front Length +'!$A$2:$AO$14,29,FALSE),IF($AS$4='Front Length +'!$AD$1,VLOOKUP(AP2,'Front Length +'!$A$2:$AO$14,30,FALSE),IF($AS$4='Front Length +'!$AE$1,VLOOKUP(AP2,'Front Length +'!$A$2:$AO$14,31,FALSE),IF($AS$4='Front Length +'!$AF$1,VLOOKUP(AP2,'Front Length +'!$A$2:$AO$14,32,FALSE),IF($AS$4='Front Length +'!$AG$1,VLOOKUP(AP2,'Front Length +'!$A$2:$AO$14,33,FALSE),IF($AS$4='Front Length +'!$AH$1,VLOOKUP(AP2,'Front Length +'!$A$2:$AO$14,34,FALSE),IF($AS$4='Front Length +'!$AI$1,VLOOKUP(AP2,'Front Length +'!$A$2:$AO$14,35,FALSE),IF($AS$4='Front Length +'!$AJ$1,VLOOKUP(AP2,'Front Length +'!$A$2:$AO$14,36,FALSE),IF($AS$4='Front Length +'!$AK$1,VLOOKUP(AP2,'Front Length +'!$A$2:$AO$14,37,FALSE),IF($AS$4='Front Length +'!$AL$1,VLOOKUP(AP2,'Front Length +'!$A$2:$AO$14,38,FALSE),IF($AS$4='Front Length +'!$AM$1,VLOOKUP(AP2,'Front Length +'!$A$2:$AO$14,39,FALSE),IF($AS$4='Front Length +'!$AN$1,VLOOKUP(AP2,'Front Length +'!$A$2:$AO$14,40,FALSE),IF($AS$4='Front Length +'!$AO$1,VLOOKUP(AP2,'Front Length +'!$A$2:$AO$14,41,FALSE),))))))))))))))))))))))))))))))))))))))))</f>
        <v>0</v>
      </c>
      <c r="AU2" s="252">
        <f>IF($AS$4='Front Length -'!$B$1,VLOOKUP(AP2,'Front Length -'!$A$2:$AO$14,2,FALSE),IF($AS$4='Front Length -'!$C$1,VLOOKUP(AP2,'Front Length -'!$A$2:$AO$14,3,FALSE),IF($AS$4='Front Length -'!$D$1,VLOOKUP(AP2,'Front Length -'!$A$2:$AO$14,4,FALSE),IF($AS$4='Front Length -'!$E$1,VLOOKUP(AP2,'Front Length -'!$A$2:$AO$14,5,FALSE),IF($AS$4='Front Length -'!$F$1,VLOOKUP(AP2,'Front Length -'!$A$2:$AO$14,6,FALSE),IF($AS$4='Front Length -'!$G$1,VLOOKUP(AP2,'Front Length -'!$A$2:$AO$14,7,FALSE),IF($AS$4='Front Length -'!$H$1,VLOOKUP(AP2,'Front Length -'!$A$2:$AO$14,8,FALSE),IF($AS$4='Front Length -'!$I$1,VLOOKUP(AP2,'Front Length -'!$A$2:$AO$14,9,FALSE),IF($AS$4='Front Length -'!$J$1,VLOOKUP(AP2,'Front Length -'!$A$2:$AO$14,10,FALSE),IF($AS$4='Front Length -'!$K$1,VLOOKUP(AP2,'Front Length -'!$A$2:$AO$14,11,FALSE),IF($AS$4='Front Length -'!$L$1,VLOOKUP(AP2,'Front Length -'!$A$2:$AO$14,12,FALSE),IF($AS$4='Front Length -'!$M$1,VLOOKUP(AP2,'Front Length -'!$A$2:$AO$14,13,FALSE),IF($AS$4='Front Length -'!$N$1,VLOOKUP(AP2,'Front Length -'!$A$2:$AO$14,14,FALSE),IF($AS$4='Front Length -'!$O$1,VLOOKUP(AP2,'Front Length -'!$A$2:$AO$14,15,FALSE),IF($AS$4='Front Length -'!$P$1,VLOOKUP(AP2,'Front Length -'!$A$2:$AO$14,16,FALSE),IF($AS$4='Front Length -'!$Q$1,VLOOKUP(AP2,'Front Length -'!$A$2:$AO$14,17,FALSE),IF($AS$4='Front Length -'!$R$1,VLOOKUP(AP2,'Front Length -'!$A$2:$AO$14,18,FALSE),IF($AS$4='Front Length -'!$S$1,VLOOKUP(AP2,'Front Length -'!$A$2:$AO$14,19,FALSE),IF($AS$4='Front Length -'!$T$1,VLOOKUP(AP2,'Front Length -'!$A$2:$AO$14,20,FALSE),IF($AS$4='Front Length -'!$U$1,VLOOKUP(AP2,'Front Length -'!$A$2:$AO$14,21,FALSE),IF($AS$4='Front Length -'!$V$1,VLOOKUP(AP2,'Front Length -'!$A$2:$AO$14,22,FALSE),IF($AS$4='Front Length -'!$W$1,VLOOKUP(AP2,'Front Length -'!$A$2:$AO$14,23,FALSE),IF($AS$4='Front Length -'!$X$1,VLOOKUP(AP2,'Front Length -'!$A$2:$AO$14,24,FALSE),IF($AS$4='Front Length -'!$Y$1,VLOOKUP(AP2,'Front Length -'!$A$2:$AO$14,25,FALSE),IF($AS$4='Front Length -'!$Z$1,VLOOKUP(AP2,'Front Length -'!$A$2:$AO$14,26,FALSE),IF($AS$4='Front Length -'!$AA$1,VLOOKUP(AP2,'Front Length -'!$A$2:$AO$14,27,FALSE),IF($AS$4='Front Length -'!$AB$1,VLOOKUP(AP2,'Front Length -'!$A$2:$AO$14,28,FALSE),IF($AS$4='Front Length -'!$AC$1,VLOOKUP(AP2,'Front Length -'!$A$2:$AO$14,29,FALSE),IF($AS$4='Front Length -'!$AD$1,VLOOKUP(AP2,'Front Length -'!$A$2:$AO$14,30,FALSE),IF($AS$4='Front Length -'!$AE$1,VLOOKUP(AP2,'Front Length -'!$A$2:$AO$14,31,FALSE),IF($AS$4='Front Length -'!$AF$1,VLOOKUP(AP2,'Front Length -'!$A$2:$AO$14,32,FALSE),IF($AS$4='Front Length -'!$AG$1,VLOOKUP(AP2,'Front Length -'!$A$2:$AO$14,33,FALSE),IF($AS$4='Front Length -'!$AH$1,VLOOKUP(AP2,'Front Length -'!$A$2:$AO$14,34,FALSE),IF($AS$4='Front Length -'!$AI$1,VLOOKUP(AP2,'Front Length -'!$A$2:$AO$14,35,FALSE),IF($AS$4='Front Length -'!$AJ$1,VLOOKUP(AP2,'Front Length -'!$A$2:$AO$14,36,FALSE),IF($AS$4='Front Length -'!$AK$1,VLOOKUP(AP2,'Front Length -'!$A$2:$AO$14,37,FALSE),IF($AS$4='Front Length -'!$AL$1,VLOOKUP(AP2,'Front Length -'!$A$2:$AO$14,38,FALSE),IF($AS$4='Front Length -'!$AM$1,VLOOKUP(AP2,'Front Length -'!$A$2:$AO$14,39,FALSE),IF($AS$4='Front Length -'!$AN$1,VLOOKUP(AP2,'Front Length -'!$A$2:$AO$14,40,FALSE),IF($AS$4='Front Length -'!$AO$1,VLOOKUP(AP2,'Front Length -'!$A$2:$AO$14,41,FALSE),))))))))))))))))))))))))))))))))))))))))</f>
        <v>0</v>
      </c>
      <c r="AV2" s="253" t="str">
        <f>IF(AQ2="","",IF(AQ2=AR2,(AR2-(AQ2+SUM(AT2:AU2))),IF(AS2=0,0,AR2-(AQ2+SUM(AT2:AU2)))))</f>
        <v/>
      </c>
      <c r="AW2" s="515" t="s">
        <v>487</v>
      </c>
      <c r="AX2" s="254"/>
      <c r="AY2" s="254"/>
      <c r="AZ2" s="255"/>
      <c r="BA2" s="255"/>
      <c r="BB2" s="255"/>
      <c r="BC2" s="255"/>
      <c r="BD2" s="255"/>
      <c r="BE2" s="255"/>
      <c r="BF2" s="255"/>
      <c r="BG2" s="255"/>
      <c r="BH2" s="255"/>
      <c r="BI2" s="255"/>
      <c r="BJ2" s="255"/>
      <c r="BK2" s="255"/>
      <c r="BL2" s="255"/>
      <c r="BM2" s="255"/>
      <c r="BN2" s="255"/>
      <c r="BO2" s="255"/>
      <c r="BP2" s="255"/>
      <c r="BQ2" s="256" t="s">
        <v>603</v>
      </c>
      <c r="BR2" s="256"/>
      <c r="BS2" s="256"/>
      <c r="BT2" s="257" t="s">
        <v>604</v>
      </c>
      <c r="BU2" s="257"/>
      <c r="BV2" s="257"/>
      <c r="BW2" s="257" t="s">
        <v>605</v>
      </c>
      <c r="BX2" s="257"/>
      <c r="BY2" s="257"/>
    </row>
    <row r="3" spans="1:77" ht="39.950000000000003" customHeight="1" thickBot="1" x14ac:dyDescent="0.6">
      <c r="A3" s="259">
        <v>2</v>
      </c>
      <c r="B3" s="260" t="s">
        <v>56</v>
      </c>
      <c r="C3" s="261">
        <f>IF($C$1="","",HLOOKUP($C$1,'Athletic fit'!$A$1:$AC$16,ROW(),FALSE))</f>
        <v>22.25</v>
      </c>
      <c r="D3" s="262">
        <f>IF(C3=" ",0,IF($S$17='AH 34 A+'!$B$1,VLOOKUP('US MTM - Calculation (Athletic)'!B3,'AH 34 A+'!$A$2:$G$16,2,FALSE),IF($S$17='AH 34 A+'!$C$1,VLOOKUP('US MTM - Calculation (Athletic)'!B3,'AH 34 A+'!$A$2:$G$16,3,FALSE),IF($S$17='AH 34 A+'!$D$1,VLOOKUP('US MTM - Calculation (Athletic)'!B3,'AH 34 A+'!$A$2:$G$16,4,FALSE),IF($S$17='AH 34 A+'!$E$1,VLOOKUP('US MTM - Calculation (Athletic)'!B3,'AH 34 A+'!$A$2:$G$16,5,FALSE),IF($S$17='AH 34 A+'!$F$1,VLOOKUP('US MTM - Calculation (Athletic)'!B3,'AH 34 A+'!$A$2:$G$16,6,FALSE),IF($S$17='AH 34 A+'!$G$1,VLOOKUP('US MTM - Calculation (Athletic)'!B3,'AH 34 A+'!$A$2:$G$16,7,FALSE),)))))))</f>
        <v>0</v>
      </c>
      <c r="E3" s="262">
        <f>IF(C3=" ",0,IF($S$18='Erect +'!$B$1,VLOOKUP('US MTM - Calculation (Athletic)'!B3,'Erect +'!$A$2:$D$16,2,FALSE),IF($S$18='Erect +'!$C$1,VLOOKUP('US MTM - Calculation (Athletic)'!B3,'Erect +'!$A$2:$D$16,3,FALSE),IF($S$18='Erect +'!$D$1,VLOOKUP('US MTM - Calculation (Athletic)'!B3,'Erect +'!$A$2:$D$16,4,FALSE),))))</f>
        <v>0</v>
      </c>
      <c r="F3" s="262">
        <f>IF(C3=" ",0,IF($S$19='Full Chest'!$B$1,VLOOKUP('US MTM - Calculation (Athletic)'!B3,'Full Chest'!$A$2:$F$16,2,FALSE),IF($S$19='Full Chest'!$C$1,VLOOKUP('US MTM - Calculation (Athletic)'!B3,'Full Chest'!$A$2:$F$16,3,FALSE),IF($S$19='Full Chest'!$D$1,VLOOKUP('US MTM - Calculation (Athletic)'!B3,'Full Chest'!$A$2:$F$16,4,FALSE),))))</f>
        <v>0</v>
      </c>
      <c r="G3" s="262">
        <f>IF(C3=" ",0,IF($S$20='Head For +'!$B$1,VLOOKUP('US MTM - Calculation (Athletic)'!B3,'Head For +'!$A$2:$E$16,2,FALSE),IF($S$20='Head For +'!$C$1,VLOOKUP('US MTM - Calculation (Athletic)'!B3,'Head For +'!$A$2:$E$16,3,FALSE),IF($S$20='Head For +'!$D$1,VLOOKUP('US MTM - Calculation (Athletic)'!B3,'Head For +'!$A$2:$E$16,4,FALSE),IF($S$20='Head For +'!$E$1,VLOOKUP('US MTM - Calculation (Athletic)'!B3,'Head For +'!$A$2:$E$16,5,FALSE),)))))</f>
        <v>0</v>
      </c>
      <c r="H3" s="262">
        <f>IF(C3=" ",0,IF($S$21='LOW-CLR +'!$B$1,VLOOKUP('US MTM - Calculation (Athletic)'!B3,'LOW-CLR +'!$A$2:$H$16,2,FALSE),IF($S$21='LOW-CLR +'!$C$1,VLOOKUP('US MTM - Calculation (Athletic)'!B3,'LOW-CLR +'!$A$2:$H$16,3,FALSE),IF($S$21='LOW-CLR +'!$D$1,VLOOKUP('US MTM - Calculation (Athletic)'!B3,'LOW-CLR +'!$A$2:$H$16,4,FALSE),IF($S$21='LOW-CLR +'!$E$1,VLOOKUP('US MTM - Calculation (Athletic)'!B3,'LOW-CLR +'!$A$2:$H$16,5,FALSE),IF($S$21='LOW-CLR +'!$F$1,VLOOKUP('US MTM - Calculation (Athletic)'!B3,'LOW-CLR +'!$A$2:$H$16,6,FALSE),))))))</f>
        <v>0</v>
      </c>
      <c r="I3" s="262">
        <f>IF(C3=" ",0,IF($S$22='P+AH+1 2'!$B$1,VLOOKUP('US MTM - Calculation (Athletic)'!B3,'P+AH+1 2'!$A$2:$D$16,2,FALSE),IF($S$22='P+AH+1 2'!$C$1,VLOOKUP('US MTM - Calculation (Athletic)'!B3,'P+AH+1 2'!$A$2:$D$16,3,FALSE),IF($S$22='P+AH+1 2'!$D$1,VLOOKUP('US MTM - Calculation (Athletic)'!B3,'P+AH+1 2'!$A$2:$D$16,4,FALSE),))))</f>
        <v>0</v>
      </c>
      <c r="J3" s="262"/>
      <c r="K3" s="263">
        <f t="shared" ref="K3:K16" si="2">SUM(C3,D3:J3)</f>
        <v>22.25</v>
      </c>
      <c r="L3" s="242">
        <f>IF(OR(Sheet1!C23="",Sheet1!C23=" "),0,Sheet1!C23)</f>
        <v>22</v>
      </c>
      <c r="M3" s="264">
        <f t="shared" ref="M3:M16" si="3">ROUNDDOWN(IF(L3=0,0,L3-K3)*8,0)/8</f>
        <v>-0.25</v>
      </c>
      <c r="N3" s="265">
        <f>IF($M$8='12 Back'!$B$1,VLOOKUP('US MTM - Calculation (Athletic)'!B3,'12 Back'!$A$2:$BG$16,2,FALSE),IF($M$8='12 Back'!$C$1,VLOOKUP('US MTM - Calculation (Athletic)'!B3,'12 Back'!$A$2:$BG$16,3,FALSE),IF($M$8='12 Back'!$D$1,VLOOKUP('US MTM - Calculation (Athletic)'!B3,'12 Back'!$A$2:$BG$16,4,FALSE),IF($M$8='12 Back'!$E$1,VLOOKUP('US MTM - Calculation (Athletic)'!B3,'12 Back'!$A$2:$BG$16,5,FALSE),IF($M$8='12 Back'!$F$1,VLOOKUP('US MTM - Calculation (Athletic)'!B3,'12 Back'!$A$2:$BG$16,6,FALSE),IF($M$8='12 Back'!$G$1,VLOOKUP('US MTM - Calculation (Athletic)'!B3,'12 Back'!$A$2:$BG$16,7,FALSE),IF($M$8='12 Back'!$H$1,VLOOKUP('US MTM - Calculation (Athletic)'!B3,'12 Back'!$A$2:$BG$16,8,FALSE),IF($M$8='12 Back'!$I$1,VLOOKUP('US MTM - Calculation (Athletic)'!B3,'12 Back'!$A$2:$BG$16,9,FALSE),IF($M$8='12 Back'!$J$1,VLOOKUP('US MTM - Calculation (Athletic)'!B3,'12 Back'!$A$2:$BG$16,10,FALSE),IF($M$8='12 Back'!$K$1,VLOOKUP('US MTM - Calculation (Athletic)'!B3,'12 Back'!$A$2:$BG$16,11,FALSE),IF($M$8='12 Back'!$L$1,VLOOKUP('US MTM - Calculation (Athletic)'!B3,'12 Back'!$A$2:$BG$16,12,FALSE),IF($M$8='12 Back'!$M$1,VLOOKUP('US MTM - Calculation (Athletic)'!B3,'12 Back'!$A$2:$BG$16,13,FALSE),IF($M$8='12 Back'!$N$1,VLOOKUP('US MTM - Calculation (Athletic)'!B3,'12 Back'!$A$2:$BG$16,14,FALSE),IF($M$8='12 Back'!$O$1,VLOOKUP('US MTM - Calculation (Athletic)'!B3,'12 Back'!$A$2:$BG$16,15,FALSE),IF($M$8='12 Back'!$P$1,VLOOKUP('US MTM - Calculation (Athletic)'!B3,'12 Back'!$A$2:$BG$16,16,FALSE),IF($M$8='12 Back'!$Q$1,VLOOKUP('US MTM - Calculation (Athletic)'!B3,'12 Back'!$A$2:$BG$16,17,FALSE),IF($M$8='12 Back'!$R$1,VLOOKUP('US MTM - Calculation (Athletic)'!B3,'12 Back'!$A$2:$BG$16,18,FALSE),IF($M$8='12 Back'!$S$1,VLOOKUP('US MTM - Calculation (Athletic)'!B3,'12 Back'!$A$2:$BG$16,19,FALSE),IF($M$8='12 Back'!$T$1,VLOOKUP('US MTM - Calculation (Athletic)'!B3,'12 Back'!$A$2:$BG$16,20,FALSE),IF($M$8='12 Back'!$U$1,VLOOKUP('US MTM - Calculation (Athletic)'!B3,'12 Back'!$A$2:$BG$16,21,FALSE),IF($M$8='12 Back'!$V$1,VLOOKUP('US MTM - Calculation (Athletic)'!B3,'12 Back'!$A$2:$BG$16,22,FALSE),IF($M$8='12 Back'!$W$1,VLOOKUP('US MTM - Calculation (Athletic)'!B3,'12 Back'!$A$2:$BG$16,23,FALSE),IF($M$8='12 Back'!$X$1,VLOOKUP('US MTM - Calculation (Athletic)'!B3,'12 Back'!$A$2:$BG$16,24,FALSE),IF($M$8='12 Back'!$Y$1,VLOOKUP('US MTM - Calculation (Athletic)'!B3,'12 Back'!$A$2:$BG$16,25,FALSE),IF($M$8='12 Back'!$Z$1,VLOOKUP('US MTM - Calculation (Athletic)'!B3,'12 Back'!$A$2:$BG$16,26,FALSE),IF($M$8='12 Back'!$AA$1,VLOOKUP('US MTM - Calculation (Athletic)'!B3,'12 Back'!$A$2:$BG$16,27,FALSE),IF($M$8='12 Back'!$AB$1,VLOOKUP('US MTM - Calculation (Athletic)'!B3,'12 Back'!$A$2:$BG$16,28,FALSE),IF($M$8='12 Back'!$AC$1,VLOOKUP('US MTM - Calculation (Athletic)'!B3,'12 Back'!$A$2:$BG$16,29,FALSE),IF($M$8='12 Back'!$AD$1,VLOOKUP('US MTM - Calculation (Athletic)'!B3,'12 Back'!$A$2:$BG$16,30,FALSE),IF($M$8='12 Back'!$AE$1,VLOOKUP('US MTM - Calculation (Athletic)'!B3,'12 Back'!$A$2:$BG$16,31,FALSE),IF($M$8='12 Back'!$AF$1,VLOOKUP('US MTM - Calculation (Athletic)'!B3,'12 Back'!$A$2:$BG$16,32,FALSE),IF($M$8='12 Back'!$AG$1,VLOOKUP('US MTM - Calculation (Athletic)'!B3,'12 Back'!$A$2:$BG$16,33,FALSE),IF($M$8='12 Back'!$AH$1,VLOOKUP('US MTM - Calculation (Athletic)'!B3,'12 Back'!$A$2:$BG$16,34,FALSE),IF($M$8='12 Back'!$AI$1,VLOOKUP('US MTM - Calculation (Athletic)'!B3,'12 Back'!$A$2:$BG$16,35,FALSE),IF($M$8='12 Back'!$AJ$1,VLOOKUP('US MTM - Calculation (Athletic)'!B3,'12 Back'!$A$2:$BG$16,36,FALSE),IF($M$8='12 Back'!$AK$1,VLOOKUP('US MTM - Calculation (Athletic)'!B3,'12 Back'!$A$2:$BG$16,37,FALSE),IF($M$8='12 Back'!$AL$1,VLOOKUP('US MTM - Calculation (Athletic)'!B3,'12 Back'!$A$2:$BG$16,38,FALSE),IF($M$8='12 Back'!$AM$1,VLOOKUP('US MTM - Calculation (Athletic)'!B3,'12 Back'!$A$2:$BG$16,39,FALSE),IF($M$8='12 Back'!$AN$1,VLOOKUP('US MTM - Calculation (Athletic)'!B3,'12 Back'!$A$2:$BG$16,40,FALSE),IF($M$8='12 Back'!$AO$1,VLOOKUP('US MTM - Calculation (Athletic)'!B3,'12 Back'!$A$2:$BG$16,41,FALSE),IF($M$8='12 Back'!$AP$1,VLOOKUP('US MTM - Calculation (Athletic)'!B3,'12 Back'!$A$2:$BG$16,42,FALSE),IF($M$8='12 Back'!$AQ$1,VLOOKUP('US MTM - Calculation (Athletic)'!B3,'12 Back'!$A$2:$BG$16,43,FALSE),IF($M$8='12 Back'!$AR$1,VLOOKUP('US MTM - Calculation (Athletic)'!B3,'12 Back'!$A$2:$BG$16,44,FALSE),IF($M$8='12 Back'!$AS$1,VLOOKUP('US MTM - Calculation (Athletic)'!B3,'12 Back'!$A$2:$BG$16,45,FALSE),IF($M$8='12 Back'!$AT$1,VLOOKUP('US MTM - Calculation (Athletic)'!B3,'12 Back'!$A$2:$BG$16,46,FALSE),IF($M$8='12 Back'!$AU$1,VLOOKUP('US MTM - Calculation (Athletic)'!B3,'12 Back'!$A$2:$BG$16,47,FALSE),IF($M$8='12 Back'!$AV$1,VLOOKUP('US MTM - Calculation (Athletic)'!B3,'12 Back'!$A$2:$BG$16,48,FALSE),IF($M$8='12 Back'!$AW$1,VLOOKUP('US MTM - Calculation (Athletic)'!B3,'12 Back'!$A$2:$BG$16,49,FALSE),IF($M$8='12 Back'!$AX$1,VLOOKUP('US MTM - Calculation (Athletic)'!B3,'12 Back'!$A$2:$BG$16,50,FALSE),IF($M$8='12 Back'!$AY$1,VLOOKUP('US MTM - Calculation (Athletic)'!B3,'12 Back'!$A$2:$BG$16,51,FALSE),IF($M$8='12 Back'!$AZ$1,VLOOKUP('US MTM - Calculation (Athletic)'!B3,'12 Back'!$A$2:$BG$16,52,FALSE),IF($M$8='12 Back'!$BA$1,VLOOKUP('US MTM - Calculation (Athletic)'!B3,'12 Back'!$A$2:$BG$16,53,FALSE),IF($M$8='12 Back'!$BB$1,VLOOKUP('US MTM - Calculation (Athletic)'!B3,'12 Back'!$A$2:$BG$16,54,FALSE),IF($M$8='12 Back'!$BC$1,VLOOKUP('US MTM - Calculation (Athletic)'!B3,'12 Back'!$A$2:$BG$16,55,FALSE),IF($M$8='12 Back'!$BD$1,VLOOKUP('US MTM - Calculation (Athletic)'!B3,'12 Back'!$A$2:$BG$16,56,FALSE),IF($M$8='12 Back'!$BE$1,VLOOKUP('US MTM - Calculation (Athletic)'!B3,'12 Back'!$A$2:$BG$16,57,FALSE),IF($M$8='12 Back'!$BF$1,VLOOKUP('US MTM - Calculation (Athletic)'!B3,'12 Back'!$A$2:$BG$16,58,FALSE),IF($M$8='12 Back'!$BG$1,VLOOKUP('US MTM - Calculation (Athletic)'!B3,'12 Back'!$A$2:$BG$16,59,FALSE),))))))))))))))))))))))))))))))))))))))))))))))))))))))))))</f>
        <v>0</v>
      </c>
      <c r="O3" s="265">
        <f>IF($M$3='Half Grith'!$B$1,VLOOKUP('US MTM - Calculation (Athletic)'!B3,'Half Grith'!$A$2:$BN$16,2,FALSE),IF($M$3='Half Grith'!$C$1,VLOOKUP('US MTM - Calculation (Athletic)'!B3,'Half Grith'!$A$2:$BN$16,3,FALSE),IF($M$3='Half Grith'!$D$1,VLOOKUP('US MTM - Calculation (Athletic)'!B3,'Half Grith'!$A$2:$BN$16,4,FALSE),IF($M$3='Half Grith'!$E$1,VLOOKUP('US MTM - Calculation (Athletic)'!B3,'Half Grith'!$A$2:$BN$16,5,FALSE),IF($M$3='Half Grith'!$F$1,VLOOKUP('US MTM - Calculation (Athletic)'!B3,'Half Grith'!$A$2:$BN$16,6,FALSE),IF($M$3='Half Grith'!$G$1,VLOOKUP('US MTM - Calculation (Athletic)'!B3,'Half Grith'!$A$2:$BN$16,7,FALSE),IF($M$3='Half Grith'!$H$1,VLOOKUP('US MTM - Calculation (Athletic)'!B3,'Half Grith'!$A$2:$BN$16,8,FALSE),IF($M$3='Half Grith'!$I$1,VLOOKUP('US MTM - Calculation (Athletic)'!B3,'Half Grith'!$A$2:$BN$16,9,FALSE),IF($M$3='Half Grith'!$J$1,VLOOKUP('US MTM - Calculation (Athletic)'!B3,'Half Grith'!$A$2:$BN$16,10,FALSE),IF($M$3='Half Grith'!$K$1,VLOOKUP('US MTM - Calculation (Athletic)'!B3,'Half Grith'!$A$2:$BN$16,11,FALSE),IF($M$3='Half Grith'!$L$1,VLOOKUP('US MTM - Calculation (Athletic)'!B3,'Half Grith'!$A$2:$BN$16,12,FALSE),IF($M$3='Half Grith'!$M$1,VLOOKUP('US MTM - Calculation (Athletic)'!B3,'Half Grith'!$A$2:$BN$16,13,FALSE),IF($M$3='Half Grith'!$N$1,VLOOKUP('US MTM - Calculation (Athletic)'!B3,'Half Grith'!$A$2:$BN$16,14,FALSE),IF($M$3='Half Grith'!$O$1,VLOOKUP('US MTM - Calculation (Athletic)'!B3,'Half Grith'!$A$2:$BN$16,15,FALSE),IF($M$3='Half Grith'!$P$1,VLOOKUP('US MTM - Calculation (Athletic)'!B3,'Half Grith'!$A$2:$BN$16,16,FALSE),IF($M$3='Half Grith'!$Q$1,VLOOKUP('US MTM - Calculation (Athletic)'!B3,'Half Grith'!$A$2:$BN$16,17,FALSE),IF($M$3='Half Grith'!$R$1,VLOOKUP('US MTM - Calculation (Athletic)'!B3,'Half Grith'!$A$2:$BN$16,18,FALSE),IF($M$3='Half Grith'!$S$1,VLOOKUP('US MTM - Calculation (Athletic)'!B3,'Half Grith'!$A$2:$BN$16,19,FALSE),IF($M$3='Half Grith'!$T$1,VLOOKUP('US MTM - Calculation (Athletic)'!B3,'Half Grith'!$A$2:$BN$16,20,FALSE),IF($M$3='Half Grith'!$U$1,VLOOKUP('US MTM - Calculation (Athletic)'!B3,'Half Grith'!$A$2:$BN$16,21,FALSE),IF($M$3='Half Grith'!$V$1,VLOOKUP('US MTM - Calculation (Athletic)'!B3,'Half Grith'!$A$2:$BN$16,22,FALSE),IF($M$3='Half Grith'!$W$1,VLOOKUP('US MTM - Calculation (Athletic)'!B3,'Half Grith'!$A$2:$BN$16,23,FALSE),IF($M$3='Half Grith'!$X$1,VLOOKUP('US MTM - Calculation (Athletic)'!B3,'Half Grith'!$A$2:$BN$16,24,FALSE),IF($M$3='Half Grith'!$Y$1,VLOOKUP('US MTM - Calculation (Athletic)'!B3,'Half Grith'!$A$2:$BN$16,25,FALSE),IF($M$3='Half Grith'!$Z$1,VLOOKUP('US MTM - Calculation (Athletic)'!B3,'Half Grith'!$A$2:$BN$16,26,FALSE),IF($M$3='Half Grith'!$AA$1,VLOOKUP('US MTM - Calculation (Athletic)'!B3,'Half Grith'!$A$2:$BN$16,27,FALSE),IF($M$3='Half Grith'!$AB$1,VLOOKUP('US MTM - Calculation (Athletic)'!B3,'Half Grith'!$A$2:$BN$16,28,FALSE),IF($M$3='Half Grith'!$AC$1,VLOOKUP('US MTM - Calculation (Athletic)'!B3,'Half Grith'!$A$2:$BN$16,29,FALSE),IF($M$3='Half Grith'!$AD$1,VLOOKUP('US MTM - Calculation (Athletic)'!B3,'Half Grith'!$A$2:$BN$16,30,FALSE),IF($M$3='Half Grith'!$AE$1,VLOOKUP('US MTM - Calculation (Athletic)'!B3,'Half Grith'!$A$2:$BN$16,31,FALSE),IF($M$3='Half Grith'!$AF$1,VLOOKUP('US MTM - Calculation (Athletic)'!B3,'Half Grith'!$A$2:$BN$16,32,FALSE),IF($M$3='Half Grith'!$AG$1,VLOOKUP('US MTM - Calculation (Athletic)'!B3,'Half Grith'!$A$2:$BN$16,33,FALSE),IF($M$3='Half Grith'!$AH$1,VLOOKUP('US MTM - Calculation (Athletic)'!B3,'Half Grith'!$A$2:$BN$16,34,FALSE),IF($M$3='Half Grith'!$AI$1,VLOOKUP('US MTM - Calculation (Athletic)'!B3,'Half Grith'!$A$2:$BN$16,35,FALSE),IF($M$3='Half Grith'!$AJ$1,VLOOKUP('US MTM - Calculation (Athletic)'!B3,'Half Grith'!$A$2:$BN$16,36,FALSE),IF($M$3='Half Grith'!$AK$1,VLOOKUP('US MTM - Calculation (Athletic)'!B3,'Half Grith'!$A$2:$BN$16,37,FALSE),IF($M$3='Half Grith'!$AL$1,VLOOKUP('US MTM - Calculation (Athletic)'!B3,'Half Grith'!$A$2:$BN$16,38,FALSE),IF($M$3='Half Grith'!$AM$1,VLOOKUP('US MTM - Calculation (Athletic)'!B3,'Half Grith'!$A$2:$BN$16,39,FALSE),IF($M$3='Half Grith'!$AN$1,VLOOKUP('US MTM - Calculation (Athletic)'!B3,'Half Grith'!$A$2:$BN$16,40,FALSE),IF($M$3='Half Grith'!$AO$1,VLOOKUP('US MTM - Calculation (Athletic)'!B3,'Half Grith'!$A$2:$BN$16,41,FALSE),IF($M$3='Half Grith'!$AP$1,VLOOKUP('US MTM - Calculation (Athletic)'!B3,'Half Grith'!$A$2:$BN$16,42,FALSE),IF($M$3='Half Grith'!$AQ$1,VLOOKUP('US MTM - Calculation (Athletic)'!B3,'Half Grith'!$A$2:$BN$16,43,FALSE),IF($M$3='Half Grith'!$AR$1,VLOOKUP('US MTM - Calculation (Athletic)'!B3,'Half Grith'!$A$2:$BN$16,44,FALSE),IF($M$3='Half Grith'!$AS$1,VLOOKUP('US MTM - Calculation (Athletic)'!B3,'Half Grith'!$A$2:$BN$16,45,FALSE),IF($M$3='Half Grith'!$AT$1,VLOOKUP('US MTM - Calculation (Athletic)'!B3,'Half Grith'!$A$2:$BN$16,46,FALSE),IF($M$3='Half Grith'!$AU$1,VLOOKUP('US MTM - Calculation (Athletic)'!B3,'Half Grith'!$A$2:$BN$16,47,FALSE),IF($M$3='Half Grith'!$AV$1,VLOOKUP('US MTM - Calculation (Athletic)'!B3,'Half Grith'!$A$2:$BN$16,48,FALSE),IF($M$3='Half Grith'!$AW$1,VLOOKUP('US MTM - Calculation (Athletic)'!B3,'Half Grith'!$A$2:$BN$16,49,FALSE),IF($M$3='Half Grith'!$AX$1,VLOOKUP('US MTM - Calculation (Athletic)'!B3,'Half Grith'!$A$2:$BN$16,50,FALSE),IF($M$3='Half Grith'!$AY$1,VLOOKUP('US MTM - Calculation (Athletic)'!B3,'Half Grith'!$A$2:$BN$16,51,FALSE),IF($M$3='Half Grith'!$AZ$1,VLOOKUP('US MTM - Calculation (Athletic)'!B3,'Half Grith'!$A$2:$BN$16,52,FALSE),IF($M$3='Half Grith'!$BA$1,VLOOKUP('US MTM - Calculation (Athletic)'!B3,'Half Grith'!$A$2:$BN$16,53,FALSE),IF($M$3='Half Grith'!$BB$1,VLOOKUP('US MTM - Calculation (Athletic)'!B3,'Half Grith'!$A$2:$BN$16,54,FALSE),IF($M$3='Half Grith'!$BC$1,VLOOKUP('US MTM - Calculation (Athletic)'!B3,'Half Grith'!$A$2:$BN$16,55,FALSE),IF($M$3='Half Grith'!$BD$1,VLOOKUP('US MTM - Calculation (Athletic)'!B3,'Half Grith'!$A$2:$BN$16,56,FALSE),IF($M$3='Half Grith'!$BE$1,VLOOKUP('US MTM - Calculation (Athletic)'!B3,'Half Grith'!$A$2:$BN$16,57,FALSE),IF($M$3='Half Grith'!$BF$1,VLOOKUP('US MTM - Calculation (Athletic)'!B3,'Half Grith'!$A$2:$BN$16,58,FALSE),IF($M$3='Half Grith'!$BG$1,VLOOKUP('US MTM - Calculation (Athletic)'!B3,'Half Grith'!$A$2:$BN$16,59,FALSE),IF($M$3='Half Grith'!$BH$1,VLOOKUP('US MTM - Calculation (Athletic)'!B3,'Half Grith'!$A$2:$BN$16,60,FALSE),IF($M$3='Half Grith'!$BI$1,VLOOKUP('US MTM - Calculation (Athletic)'!B3,'Half Grith'!$A$2:$BN$16,61,FALSE),IF($M$3='Half Grith'!$BJ$1,VLOOKUP('US MTM - Calculation (Athletic)'!B3,'Half Grith'!$A$2:$BN$16,62,FALSE),IF($M$3='Half Grith'!$BK$1,VLOOKUP('US MTM - Calculation (Athletic)'!B3,'Half Grith'!$A$2:$BN$16,63,FALSE),IF($M$3='Half Grith'!$BL$1,VLOOKUP('US MTM - Calculation (Athletic)'!B3,'Half Grith'!$A$2:$BN$16,64,FALSE),IF($M$3='Half Grith'!$BM$1,VLOOKUP('US MTM - Calculation (Athletic)'!B3,'Half Grith'!$A$2:$BN$16,65,FALSE),))))))))))))))))))))))))))))))))))))))))))))))))))))))))))))))))</f>
        <v>0</v>
      </c>
      <c r="P3" s="265">
        <f>IF($M$4=SEAT!$B$1,VLOOKUP('US MTM - Calculation (Athletic)'!B3,SEAT!$A$2:$AY$16,2,FALSE),IF($M$4=SEAT!$C$1,VLOOKUP('US MTM - Calculation (Athletic)'!B3,SEAT!$A$2:$AY$16,3,FALSE),IF($M$4=SEAT!$D$1,VLOOKUP('US MTM - Calculation (Athletic)'!B3,SEAT!$A$2:$AY$16,4,FALSE),IF($M$4=SEAT!$E$1,VLOOKUP('US MTM - Calculation (Athletic)'!B3,SEAT!$A$2:$AY$16,5,FALSE),IF($M$4=SEAT!$F$1,VLOOKUP('US MTM - Calculation (Athletic)'!B3,SEAT!$A$2:$AY$16,6,FALSE),IF($M$4=SEAT!$G$1,VLOOKUP('US MTM - Calculation (Athletic)'!B3,SEAT!$A$2:$AY$16,7,FALSE),IF($M$4=SEAT!$H$1,VLOOKUP('US MTM - Calculation (Athletic)'!B3,SEAT!$A$2:$AY$16,8,FALSE),IF($M$4=SEAT!$I$1,VLOOKUP('US MTM - Calculation (Athletic)'!B3,SEAT!$A$2:$AY$16,9,FALSE),IF($M$4=SEAT!$J$1,VLOOKUP('US MTM - Calculation (Athletic)'!B3,SEAT!$A$2:$AY$16,10,FALSE),IF($M$4=SEAT!$K$1,VLOOKUP('US MTM - Calculation (Athletic)'!B3,SEAT!$A$2:$AY$16,11,FALSE),IF($M$4=SEAT!$L$1,VLOOKUP('US MTM - Calculation (Athletic)'!B3,SEAT!$A$2:$AY$16,12,FALSE),IF($M$4=SEAT!$M$1,VLOOKUP('US MTM - Calculation (Athletic)'!B3,SEAT!$A$2:$AY$16,13,FALSE),IF($M$4=SEAT!$N$1,VLOOKUP('US MTM - Calculation (Athletic)'!B3,SEAT!$A$2:$AY$16,14,FALSE),IF($M$4=SEAT!$O$1,VLOOKUP('US MTM - Calculation (Athletic)'!B3,SEAT!$A$2:$AY$16,15,FALSE),IF($M$4=SEAT!$P$1,VLOOKUP('US MTM - Calculation (Athletic)'!B3,SEAT!$A$2:$AY$16,16,FALSE),IF($M$4=SEAT!$Q$1,VLOOKUP('US MTM - Calculation (Athletic)'!B3,SEAT!$A$2:$AY$16,17,FALSE),IF($M$4=SEAT!$R$1,VLOOKUP('US MTM - Calculation (Athletic)'!B3,SEAT!$A$2:$AY$16,18,FALSE),IF($M$4=SEAT!$S$1,VLOOKUP('US MTM - Calculation (Athletic)'!B3,SEAT!$A$2:$AY$16,19,FALSE),IF($M$4=SEAT!$T$1,VLOOKUP('US MTM - Calculation (Athletic)'!B3,SEAT!$A$2:$AY$16,20,FALSE),IF($M$4=SEAT!$U$1,VLOOKUP('US MTM - Calculation (Athletic)'!B3,SEAT!$A$2:$AY$16,21,FALSE),IF($M$4=SEAT!$V$1,VLOOKUP('US MTM - Calculation (Athletic)'!B3,SEAT!$A$2:$AY$16,22,FALSE),IF($M$4=SEAT!$W$1,VLOOKUP('US MTM - Calculation (Athletic)'!B3,SEAT!$A$2:$AY$16,23,FALSE),IF($M$4=SEAT!$X$1,VLOOKUP('US MTM - Calculation (Athletic)'!B3,SEAT!$A$2:$AY$16,24,FALSE),IF($M$4=SEAT!$Y$1,VLOOKUP('US MTM - Calculation (Athletic)'!B3,SEAT!$A$2:$AY$16,25,FALSE),IF($M$4=SEAT!$Z$1,VLOOKUP('US MTM - Calculation (Athletic)'!B3,SEAT!$A$2:$AY$16,26,FALSE),IF($M$4=SEAT!$AA$1,VLOOKUP('US MTM - Calculation (Athletic)'!B3,SEAT!$A$2:$AY$16,27,FALSE),IF($M$4=SEAT!$AB$1,VLOOKUP('US MTM - Calculation (Athletic)'!B3,SEAT!$A$2:$AY$16,28,FALSE),IF($M$4=SEAT!$AC$1,VLOOKUP('US MTM - Calculation (Athletic)'!B3,SEAT!$A$2:$AY$16,29,FALSE),IF($M$4=SEAT!$AD$1,VLOOKUP('US MTM - Calculation (Athletic)'!B3,SEAT!$A$2:$AY$16,30,FALSE),IF($M$4=SEAT!$AE$1,VLOOKUP('US MTM - Calculation (Athletic)'!B3,SEAT!$A$2:$AY$16,31,FALSE),IF($M$4=SEAT!$AF$1,VLOOKUP('US MTM - Calculation (Athletic)'!B3,SEAT!$A$2:$AY$16,32,FALSE),IF($M$4=SEAT!$AG$1,VLOOKUP('US MTM - Calculation (Athletic)'!B3,SEAT!$A$2:$AY$16,33,FALSE),IF($M$4=SEAT!$AH$1,VLOOKUP('US MTM - Calculation (Athletic)'!B3,SEAT!$A$2:$AY$16,34,FALSE),IF($M$4=SEAT!$AI$1,VLOOKUP('US MTM - Calculation (Athletic)'!B3,SEAT!$A$2:$AY$16,35,FALSE),IF($M$4=SEAT!$AJ$1,VLOOKUP('US MTM - Calculation (Athletic)'!B3,SEAT!$A$2:$AY$16,36,FALSE),IF($M$4=SEAT!$AK$1,VLOOKUP('US MTM - Calculation (Athletic)'!B3,SEAT!$A$2:$AY$16,37,FALSE),IF($M$4=SEAT!$AL$1,VLOOKUP('US MTM - Calculation (Athletic)'!B3,SEAT!$A$2:$AY$16,38,FALSE),IF($M$4=SEAT!$AM$1,VLOOKUP('US MTM - Calculation (Athletic)'!B3,SEAT!$A$2:$AY$16,39,FALSE),IF($M$4=SEAT!$AN$1,VLOOKUP('US MTM - Calculation (Athletic)'!B3,SEAT!$A$2:$AY$16,40,FALSE),IF($M$4=SEAT!$AO$1,VLOOKUP('US MTM - Calculation (Athletic)'!B3,SEAT!$A$2:$AY$16,41,FALSE),IF($M$4=SEAT!$AP$1,VLOOKUP('US MTM - Calculation (Athletic)'!B3,SEAT!$A$2:$AY$16,42,FALSE),IF($M$4=SEAT!$AQ$1,VLOOKUP('US MTM - Calculation (Athletic)'!B3,SEAT!$A$2:$AY$16,43,FALSE),IF($M$4=SEAT!$AR$1,VLOOKUP('US MTM - Calculation (Athletic)'!B3,SEAT!$A$2:$AY$16,44,FALSE),IF($M$4=SEAT!$AS$1,VLOOKUP('US MTM - Calculation (Athletic)'!B3,SEAT!$A$2:$AY$16,45,FALSE),IF($M$4=SEAT!$AT$1,VLOOKUP('US MTM - Calculation (Athletic)'!B3,SEAT!$A$2:$AY$16,46,FALSE),IF($M$4=SEAT!$AU$1,VLOOKUP('US MTM - Calculation (Athletic)'!B3,SEAT!$A$2:$AY$16,47,FALSE),IF($M$4=SEAT!$AV$1,VLOOKUP('US MTM - Calculation (Athletic)'!B3,SEAT!$A$2:$AY$16,48,FALSE),IF($M$4=SEAT!$AW$1,VLOOKUP('US MTM - Calculation (Athletic)'!B3,SEAT!$A$2:$AY$16,49,FALSE),IF($M$4=SEAT!$AX$1,VLOOKUP('US MTM - Calculation (Athletic)'!B3,SEAT!$A$2:$AY$16,50,FALSE),IF($M$4=SEAT!$AY$1,VLOOKUP('US MTM - Calculation (Athletic)'!B3,SEAT!$A$2:$AY$16,51,FALSE),))))))))))))))))))))))))))))))))))))))))))))))))))</f>
        <v>0</v>
      </c>
      <c r="Q3" s="265">
        <f>IF($M$5='4LEN'!$B$1,VLOOKUP('US MTM - Calculation (Athletic)'!B3,'4LEN'!$A$2:$BM$16,2,FALSE),IF($M$5='4LEN'!$C$1,VLOOKUP('US MTM - Calculation (Athletic)'!B3,'4LEN'!$A$2:$BM$16,3,FALSE),IF($M$5='4LEN'!$D$1,VLOOKUP('US MTM - Calculation (Athletic)'!B3,'4LEN'!$A$2:$BM$16,4,FALSE),IF($M$5='4LEN'!$E$1,VLOOKUP('US MTM - Calculation (Athletic)'!B3,'4LEN'!$A$2:$BM$16,5,FALSE),IF($M$5='4LEN'!$F$1,VLOOKUP('US MTM - Calculation (Athletic)'!B3,'4LEN'!$A$2:$BM$16,6,FALSE),IF($M$5='4LEN'!$G$1,VLOOKUP('US MTM - Calculation (Athletic)'!B3,'4LEN'!$A$2:$BM$16,7,FALSE),IF($M$5='4LEN'!$H$1,VLOOKUP('US MTM - Calculation (Athletic)'!B3,'4LEN'!$A$2:$BM$16,8,FALSE),IF($M$5='4LEN'!$I$1,VLOOKUP('US MTM - Calculation (Athletic)'!B3,'4LEN'!$A$2:$BM$16,9,FALSE),IF($M$5='4LEN'!$J$1,VLOOKUP('US MTM - Calculation (Athletic)'!B3,'4LEN'!$A$2:$BM$16,10,FALSE),IF($M$5='4LEN'!$K$1,VLOOKUP('US MTM - Calculation (Athletic)'!B3,'4LEN'!$A$2:$BM$16,11,FALSE),IF($M$5='4LEN'!$L$1,VLOOKUP('US MTM - Calculation (Athletic)'!B3,'4LEN'!$A$2:$BM$16,12,FALSE),IF($M$5='4LEN'!$M$1,VLOOKUP('US MTM - Calculation (Athletic)'!B3,'4LEN'!$A$2:$BM$16,13,FALSE),IF($M$5='4LEN'!$N$1,VLOOKUP('US MTM - Calculation (Athletic)'!B3,'4LEN'!$A$2:$BM$16,14,FALSE),IF($M$5='4LEN'!$O$1,VLOOKUP('US MTM - Calculation (Athletic)'!B3,'4LEN'!$A$2:$BM$16,15,FALSE),IF($M$5='4LEN'!$P$1,VLOOKUP('US MTM - Calculation (Athletic)'!B3,'4LEN'!$A$2:$BM$16,16,FALSE),IF($M$5='4LEN'!$Q$1,VLOOKUP('US MTM - Calculation (Athletic)'!B3,'4LEN'!$A$2:$BM$16,17,FALSE),IF($M$5='4LEN'!$R$1,VLOOKUP('US MTM - Calculation (Athletic)'!B3,'4LEN'!$A$2:$BM$16,18,FALSE),IF($M$5='4LEN'!$S$1,VLOOKUP('US MTM - Calculation (Athletic)'!B3,'4LEN'!$A$2:$BM$16,19,FALSE),IF($M$5='4LEN'!$T$1,VLOOKUP('US MTM - Calculation (Athletic)'!B3,'4LEN'!$A$2:$BM$16,20,FALSE),IF($M$5='4LEN'!$U$1,VLOOKUP('US MTM - Calculation (Athletic)'!B3,'4LEN'!$A$2:$BM$16,21,FALSE),IF($M$5='4LEN'!$V$1,VLOOKUP('US MTM - Calculation (Athletic)'!B3,'4LEN'!$A$2:$BM$16,22,FALSE),IF($M$5='4LEN'!$W$1,VLOOKUP('US MTM - Calculation (Athletic)'!B3,'4LEN'!$A$2:$BM$16,23,FALSE),IF($M$5='4LEN'!$X$1,VLOOKUP('US MTM - Calculation (Athletic)'!B3,'4LEN'!$A$2:$BM$16,24,FALSE),IF($M$5='4LEN'!$Y$1,VLOOKUP('US MTM - Calculation (Athletic)'!B3,'4LEN'!$A$2:$BM$16,25,FALSE),IF($M$5='4LEN'!$Z$1,VLOOKUP('US MTM - Calculation (Athletic)'!B3,'4LEN'!$A$2:$BM$16,26,FALSE),IF($M$5='4LEN'!$AA$1,VLOOKUP('US MTM - Calculation (Athletic)'!B3,'4LEN'!$A$2:$BM$16,27,FALSE),IF($M$5='4LEN'!$AB$1,VLOOKUP('US MTM - Calculation (Athletic)'!B3,'4LEN'!$A$2:$BM$16,28,FALSE),IF($M$5='4LEN'!$AC$1,VLOOKUP('US MTM - Calculation (Athletic)'!B3,'4LEN'!$A$2:$BM$16,29,FALSE),IF($M$5='4LEN'!$AD$1,VLOOKUP('US MTM - Calculation (Athletic)'!B3,'4LEN'!$A$2:$BM$16,30,FALSE),IF($M$5='4LEN'!$AE$1,VLOOKUP('US MTM - Calculation (Athletic)'!B3,'4LEN'!$A$2:$BM$16,31,FALSE),IF($M$5='4LEN'!$AF$1,VLOOKUP('US MTM - Calculation (Athletic)'!B3,'4LEN'!$A$2:$BM$16,32,FALSE),IF($M$5='4LEN'!$AG$1,VLOOKUP('US MTM - Calculation (Athletic)'!B3,'4LEN'!$A$2:$BM$16,33,FALSE),IF($M$5='4LEN'!$AH$1,VLOOKUP('US MTM - Calculation (Athletic)'!B3,'4LEN'!$A$2:$BM$16,34,FALSE),IF($M$5='4LEN'!$AI$1,VLOOKUP('US MTM - Calculation (Athletic)'!B3,'4LEN'!$A$2:$BM$16,35,FALSE),IF($M$5='4LEN'!$AJ$1,VLOOKUP('US MTM - Calculation (Athletic)'!B3,'4LEN'!$A$2:$BM$16,36,FALSE),IF($M$5='4LEN'!$AK$1,VLOOKUP('US MTM - Calculation (Athletic)'!B3,'4LEN'!$A$2:$BM$16,37,FALSE),IF($M$5='4LEN'!$AL$1,VLOOKUP('US MTM - Calculation (Athletic)'!B3,'4LEN'!$A$2:$BM$16,38,FALSE),IF($M$5='4LEN'!$AM$1,VLOOKUP('US MTM - Calculation (Athletic)'!B3,'4LEN'!$A$2:$BM$16,39,FALSE),IF($M$5='4LEN'!$AN$1,VLOOKUP('US MTM - Calculation (Athletic)'!B3,'4LEN'!$A$2:$BM$16,40,FALSE),IF($M$5='4LEN'!$AO$1,VLOOKUP('US MTM - Calculation (Athletic)'!B3,'4LEN'!$A$2:$BM$16,41,FALSE),IF($M$5='4LEN'!$AP$1,VLOOKUP('US MTM - Calculation (Athletic)'!B3,'4LEN'!$A$2:$BM$16,42,FALSE),IF($M$5='4LEN'!$AQ$1,VLOOKUP('US MTM - Calculation (Athletic)'!B3,'4LEN'!$A$2:$BM$16,43,FALSE),IF($M$5='4LEN'!$AR$1,VLOOKUP('US MTM - Calculation (Athletic)'!B3,'4LEN'!$A$2:$BM$16,44,FALSE),IF($M$5='4LEN'!$AS$1,VLOOKUP('US MTM - Calculation (Athletic)'!B3,'4LEN'!$A$2:$BM$16,45,FALSE),IF($M$5='4LEN'!$AT$1,VLOOKUP('US MTM - Calculation (Athletic)'!B3,'4LEN'!$A$2:$BM$16,46,FALSE),IF($M$5='4LEN'!$AU$1,VLOOKUP('US MTM - Calculation (Athletic)'!B3,'4LEN'!$A$2:$BM$16,47,FALSE),IF($M$5='4LEN'!$AV$1,VLOOKUP('US MTM - Calculation (Athletic)'!B3,'4LEN'!$A$2:$BM$16,48,FALSE),IF($M$5='4LEN'!$AW$1,VLOOKUP('US MTM - Calculation (Athletic)'!B3,'4LEN'!$A$2:$BM$16,49,FALSE),IF($M$5='4LEN'!$AX$1,VLOOKUP('US MTM - Calculation (Athletic)'!B3,'4LEN'!$A$2:$BM$16,50,FALSE),IF($M$5='4LEN'!$AY$1,VLOOKUP('US MTM - Calculation (Athletic)'!B3,'4LEN'!$A$2:$BM$16,51,FALSE),IF($M$5='4LEN'!$AZ$1,VLOOKUP('US MTM - Calculation (Athletic)'!B3,'4LEN'!$A$2:$BM$16,52,FALSE),IF($M$5='4LEN'!$BA$1,VLOOKUP('US MTM - Calculation (Athletic)'!B3,'4LEN'!$A$2:$BM$16,53,FALSE),IF($M$5='4LEN'!$BB$1,VLOOKUP('US MTM - Calculation (Athletic)'!B3,'4LEN'!$A$2:$BM$16,54,FALSE),IF($M$5='4LEN'!$BC$1,VLOOKUP('US MTM - Calculation (Athletic)'!B3,'4LEN'!$A$2:$BM$16,55,FALSE),IF($M$5='4LEN'!$BD$1,VLOOKUP('US MTM - Calculation (Athletic)'!B3,'4LEN'!$A$2:$BM$16,56,FALSE),IF($M$5='4LEN'!$BE$1,VLOOKUP('US MTM - Calculation (Athletic)'!B3,'4LEN'!$A$2:$BM$16,57,FALSE),IF($M$5='4LEN'!$BF$1,VLOOKUP('US MTM - Calculation (Athletic)'!B3,'4LEN'!$A$2:$BM$16,58,FALSE),IF($M$5='4LEN'!$BG$1,VLOOKUP('US MTM - Calculation (Athletic)'!B3,'4LEN'!$A$2:$BM$16,59,FALSE),IF($M$5='4LEN'!$BH$1,VLOOKUP('US MTM - Calculation (Athletic)'!B3,'4LEN'!$A$2:$BM$16,60,FALSE),IF($M$5='4LEN'!$BI$1,VLOOKUP('US MTM - Calculation (Athletic)'!B3,'4LEN'!$A$2:$BL$16,61,FALSE),IF($M$5='4LEN'!$BJ$1,VLOOKUP('US MTM - Calculation (Athletic)'!B3,'4LEN'!$A$2:$BM$16,62,FALSE),IF($M$5='4LEN'!$BK$1,VLOOKUP('US MTM - Calculation (Athletic)'!B3,'4LEN'!$A$2:$BM$16,63,FALSE),IF($M$5='4LEN'!$BL$1,VLOOKUP('US MTM - Calculation (Athletic)'!B3,'4LEN'!$A$2:$BM$16,64,FALSE),IF($M$5='4LEN'!$BM$1,VLOOKUP('US MTM - Calculation (Athletic)'!B3,'4LEN'!$A$2:$BM$16,65,FALSE),))))))))))))))))))))))))))))))))))))))))))))))))))))))))))))))))</f>
        <v>0</v>
      </c>
      <c r="R3" s="265">
        <f>IF($M$5='15VENT'!$B$1,VLOOKUP('US MTM - Calculation (Athletic)'!B3,'15VENT'!$A$2:$BM$16,2,FALSE),IF($M$5='15VENT'!$C$1,VLOOKUP('US MTM - Calculation (Athletic)'!B3,'15VENT'!$A$2:$BM$16,3,FALSE),IF($M$5='15VENT'!$D$1,VLOOKUP('US MTM - Calculation (Athletic)'!B3,'15VENT'!$A$2:$BM$16,4,FALSE),IF($M$5='15VENT'!$E$1,VLOOKUP('US MTM - Calculation (Athletic)'!B3,'15VENT'!$A$2:$BM$16,5,FALSE),IF($M$5='15VENT'!$F$1,VLOOKUP('US MTM - Calculation (Athletic)'!B3,'15VENT'!$A$2:$BM$16,6,FALSE),IF($M$5='15VENT'!$G$1,VLOOKUP('US MTM - Calculation (Athletic)'!B3,'15VENT'!$A$2:$BM$16,7,FALSE),IF($M$5='15VENT'!$H$1,VLOOKUP('US MTM - Calculation (Athletic)'!B3,'15VENT'!$A$2:$BM$16,8,FALSE),IF($M$5='15VENT'!$I$1,VLOOKUP('US MTM - Calculation (Athletic)'!B3,'15VENT'!$A$2:$BM$16,9,FALSE),IF($M$5='15VENT'!$J$1,VLOOKUP('US MTM - Calculation (Athletic)'!B3,'15VENT'!$A$2:$BM$16,10,FALSE),IF($M$5='15VENT'!$K$1,VLOOKUP('US MTM - Calculation (Athletic)'!B3,'15VENT'!$A$2:$BM$16,11,FALSE),IF($M$5='15VENT'!$L$1,VLOOKUP('US MTM - Calculation (Athletic)'!B3,'15VENT'!$A$2:$BM$16,12,FALSE),IF($M$5='15VENT'!$M$1,VLOOKUP('US MTM - Calculation (Athletic)'!B3,'15VENT'!$A$2:$BM$16,13,FALSE),IF($M$5='15VENT'!$N$1,VLOOKUP('US MTM - Calculation (Athletic)'!B3,'15VENT'!$A$2:$BM$16,14,FALSE),IF($M$5='15VENT'!$O$1,VLOOKUP('US MTM - Calculation (Athletic)'!B3,'15VENT'!$A$2:$BM$16,15,FALSE),IF($M$5='15VENT'!$P$1,VLOOKUP('US MTM - Calculation (Athletic)'!B3,'15VENT'!$A$2:$BM$16,16,FALSE),IF($M$5='15VENT'!$Q$1,VLOOKUP('US MTM - Calculation (Athletic)'!B3,'15VENT'!$A$2:$BM$16,17,FALSE),IF($M$5='15VENT'!$R$1,VLOOKUP('US MTM - Calculation (Athletic)'!B3,'15VENT'!$A$2:$BM$16,18,FALSE),IF($M$5='15VENT'!$S$1,VLOOKUP('US MTM - Calculation (Athletic)'!B3,'15VENT'!$A$2:$BM$16,19,FALSE),IF($M$5='15VENT'!$T$1,VLOOKUP('US MTM - Calculation (Athletic)'!B3,'15VENT'!$A$2:$BM$16,20,FALSE),IF($M$5='15VENT'!$U$1,VLOOKUP('US MTM - Calculation (Athletic)'!B3,'15VENT'!$A$2:$BM$16,21,FALSE),IF($M$5='15VENT'!$V$1,VLOOKUP('US MTM - Calculation (Athletic)'!B3,'15VENT'!$A$2:$BM$16,22,FALSE),IF($M$5='15VENT'!$W$1,VLOOKUP('US MTM - Calculation (Athletic)'!B3,'15VENT'!$A$2:$BM$16,23,FALSE),IF($M$5='15VENT'!$X$1,VLOOKUP('US MTM - Calculation (Athletic)'!B3,'15VENT'!$A$2:$BM$16,24,FALSE),IF($M$5='15VENT'!$Y$1,VLOOKUP('US MTM - Calculation (Athletic)'!B3,'15VENT'!$A$2:$BM$16,25,FALSE),IF($M$5='15VENT'!$Z$1,VLOOKUP('US MTM - Calculation (Athletic)'!B3,'15VENT'!$A$2:$BM$16,26,FALSE),IF($M$5='15VENT'!$AA$1,VLOOKUP('US MTM - Calculation (Athletic)'!B3,'15VENT'!$A$2:$BM$16,27,FALSE),IF($M$5='15VENT'!$AB$1,VLOOKUP('US MTM - Calculation (Athletic)'!B3,'15VENT'!$A$2:$BM$16,28,FALSE),IF($M$5='15VENT'!$AC$1,VLOOKUP('US MTM - Calculation (Athletic)'!B3,'15VENT'!$A$2:$BM$16,29,FALSE),IF($M$5='15VENT'!$AD$1,VLOOKUP('US MTM - Calculation (Athletic)'!B3,'15VENT'!$A$2:$BM$16,30,FALSE),IF($M$5='15VENT'!$AE$1,VLOOKUP('US MTM - Calculation (Athletic)'!B3,'15VENT'!$A$2:$BM$16,31,FALSE),IF($M$5='15VENT'!$AF$1,VLOOKUP('US MTM - Calculation (Athletic)'!B3,'15VENT'!$A$2:$BM$16,32,FALSE),IF($M$5='15VENT'!$AG$1,VLOOKUP('US MTM - Calculation (Athletic)'!B3,'15VENT'!$A$2:$BM$16,33,FALSE),IF($M$5='15VENT'!$AH$1,VLOOKUP('US MTM - Calculation (Athletic)'!B3,'15VENT'!$A$2:$BM$16,34,FALSE),IF($M$5='15VENT'!$AI$1,VLOOKUP('US MTM - Calculation (Athletic)'!B3,'15VENT'!$A$2:$BM$16,35,FALSE),IF($M$5='15VENT'!$AJ$1,VLOOKUP('US MTM - Calculation (Athletic)'!B3,'15VENT'!$A$2:$BM$16,36,FALSE),IF($M$5='15VENT'!$AK$1,VLOOKUP('US MTM - Calculation (Athletic)'!B3,'15VENT'!$A$2:$BM$16,37,FALSE),IF($M$5='15VENT'!$AL$1,VLOOKUP('US MTM - Calculation (Athletic)'!B3,'15VENT'!$A$2:$BM$16,38,FALSE),IF($M$5='15VENT'!$AM$1,VLOOKUP('US MTM - Calculation (Athletic)'!B3,'15VENT'!$A$2:$BM$16,39,FALSE),IF($M$5='15VENT'!$AN$1,VLOOKUP('US MTM - Calculation (Athletic)'!B3,'15VENT'!$A$2:$BM$16,40,FALSE),IF($M$5='15VENT'!$AO$1,VLOOKUP('US MTM - Calculation (Athletic)'!B3,'15VENT'!$A$2:$BM$16,41,FALSE),IF($M$5='15VENT'!$AP$1,VLOOKUP('US MTM - Calculation (Athletic)'!B3,'15VENT'!$A$2:$BM$16,42,FALSE),IF($M$5='15VENT'!$AQ$1,VLOOKUP('US MTM - Calculation (Athletic)'!B3,'15VENT'!$A$2:$BM$16,43,FALSE),IF($M$5='15VENT'!$AR$1,VLOOKUP('US MTM - Calculation (Athletic)'!B3,'15VENT'!$A$2:$BM$16,44,FALSE),IF($M$5='15VENT'!$AS$1,VLOOKUP('US MTM - Calculation (Athletic)'!B3,'15VENT'!$A$2:$BM$16,45,FALSE),IF($M$5='15VENT'!$AT$1,VLOOKUP('US MTM - Calculation (Athletic)'!B3,'15VENT'!$A$2:$BM$16,46,FALSE),IF($M$5='15VENT'!$AU$1,VLOOKUP('US MTM - Calculation (Athletic)'!B3,'15VENT'!$A$2:$BM$16,47,FALSE),IF($M$5='15VENT'!$AV$1,VLOOKUP('US MTM - Calculation (Athletic)'!B3,'15VENT'!$A$2:$BM$16,48,FALSE),IF($M$5='15VENT'!$AW$1,VLOOKUP('US MTM - Calculation (Athletic)'!B3,'15VENT'!$A$2:$BM$16,49,FALSE),IF($M$5='15VENT'!$AX$1,VLOOKUP('US MTM - Calculation (Athletic)'!B3,'15VENT'!$A$2:$BM$16,50,FALSE),IF($M$5='15VENT'!$AY$1,VLOOKUP('US MTM - Calculation (Athletic)'!B3,'15VENT'!$A$2:$BM$16,51,FALSE),IF($M$5='15VENT'!$AZ$1,VLOOKUP('US MTM - Calculation (Athletic)'!B3,'15VENT'!$A$2:$BM$16,52,FALSE),IF($M$5='15VENT'!$BA$1,VLOOKUP('US MTM - Calculation (Athletic)'!B3,'15VENT'!$A$2:$BM$16,53,FALSE),IF($M$5='15VENT'!$BB$1,VLOOKUP('US MTM - Calculation (Athletic)'!B3,'15VENT'!$A$2:$BM$16,54,FALSE),IF($M$5='15VENT'!$BC$1,VLOOKUP('US MTM - Calculation (Athletic)'!B3,'15VENT'!$A$2:$BM$16,55,FALSE),IF($M$5='15VENT'!$BD$1,VLOOKUP('US MTM - Calculation (Athletic)'!B3,'15VENT'!$A$2:$BM$16,56,FALSE),IF($M$5='15VENT'!$BE$1,VLOOKUP('US MTM - Calculation (Athletic)'!B3,'15VENT'!$A$2:$BM$16,57,FALSE),IF($M$5='15VENT'!$BF$1,VLOOKUP('US MTM - Calculation (Athletic)'!B3,'15VENT'!$A$2:$BM$16,58,FALSE),IF($M$5='15VENT'!$BG$1,VLOOKUP('US MTM - Calculation (Athletic)'!B3,'15VENT'!$A$2:$BM$16,59,FALSE),IF($M$5='15VENT'!$BH$1,VLOOKUP('US MTM - Calculation (Athletic)'!B3,'15VENT'!$A$2:$BM$16,60,FALSE),IF($M$5='15VENT'!$BI$1,VLOOKUP('US MTM - Calculation (Athletic)'!B3,'15VENT'!$A$2:$BJ$16,61,FALSE),IF($M$5='15VENT'!$BJ$1,VLOOKUP('US MTM - Calculation (Athletic)'!B3,'15VENT'!$A$2:$BM$16,62,FALSE),IF($M$5='15VENT'!$BK$1,VLOOKUP('US MTM - Calculation (Athletic)'!B3,'15VENT'!$A$2:$BM$16,63,FALSE),IF($M$5='15VENT'!$BL$1,VLOOKUP('US MTM - Calculation (Athletic)'!B3,'15VENT'!$A$2:$BM$16,64,FALSE),IF($M$5='15VENT'!$BM$1,VLOOKUP('US MTM - Calculation (Athletic)'!B3,'15VENT'!$A$2:$BM$16,65,FALSE),))))))))))))))))))))))))))))))))))))))))))))))))))))))))))))))))</f>
        <v>0</v>
      </c>
      <c r="S3" s="266">
        <f t="shared" ref="S3:S16" si="4">IF(K3=L3,(L3-SUM(K3,N3:R3)),IF(M3=0,0,L3-SUM(K3,N3:R3)))</f>
        <v>-0.25</v>
      </c>
      <c r="T3" s="514"/>
      <c r="U3" s="497"/>
      <c r="V3" s="498"/>
      <c r="W3" s="246"/>
      <c r="X3" s="259">
        <v>2</v>
      </c>
      <c r="Y3" s="260" t="s">
        <v>328</v>
      </c>
      <c r="Z3" s="247" t="str">
        <f>IF($Z$1="","",HLOOKUP($Z$1,'MTM US TRS (R)'!$A$2:$EV$13,ROW(),FALSE))</f>
        <v/>
      </c>
      <c r="AA3" s="265">
        <f>IF(Z3=" ",0,IF($AH$13='Deep Seat -'!$B$1,VLOOKUP('US MTM - Calculation (Athletic)'!Y3,'Deep Seat -'!$A$2:$D$13,2,FALSE),IF($AH$13='Deep Seat -'!$C$1,VLOOKUP('US MTM - Calculation (Athletic)'!Y3,'Deep Seat -'!$A$2:$D$13,3,FALSE),IF($AH$13='Deep Seat -'!$D$1,VLOOKUP('US MTM - Calculation (Athletic)'!Y3,'Deep Seat -'!$A$2:$D$13,4,FALSE),))))</f>
        <v>0</v>
      </c>
      <c r="AB3" s="265">
        <f>IF(Z3=" ",0,IF($AH$14='Hip Forw +'!$B$1,VLOOKUP('US MTM - Calculation (Athletic)'!Y3,'Hip Forw +'!$A$2:$E$13,2,FALSE),IF($AH$14='Hip Forw +'!$C$1,VLOOKUP('US MTM - Calculation (Athletic)'!Y3,'Hip Forw +'!$A$2:$E$13,3,FALSE),IF($AH$14='Hip Forw +'!$D$1,VLOOKUP('US MTM - Calculation (Athletic)'!Y3,'Hip Forw +'!$A$2:$E$13,4,FALSE),IF($AH$14='Hip Forw +'!$E$1,VLOOKUP('US MTM - Calculation (Athletic)'!Y3,'Hip Forw +'!$A$2:$E$13,5,FALSE),)))))</f>
        <v>0</v>
      </c>
      <c r="AC3" s="265">
        <f>IF(Z3=" ",0,IF($AH$15='Low Fron'!$B$1,VLOOKUP('US MTM - Calculation (Athletic)'!Y3,'Low Fron'!$A$2:$L$13,2,FALSE),IF($AH$15='Low Fron'!$C$1,VLOOKUP('US MTM - Calculation (Athletic)'!Y3,'Low Fron'!$A$2:$L$13,3,FALSE),IF($AH$15='Low Fron'!$D$1,VLOOKUP('US MTM - Calculation (Athletic)'!Y3,'Low Fron'!$A$2:$L$13,4,FALSE),IF($AH$15='Low Fron'!$E$1,VLOOKUP('US MTM - Calculation (Athletic)'!Y3,'Low Fron'!$A$2:$L$13,5,FALSE),IF($AH$15='Low Fron'!$F$1,VLOOKUP('US MTM - Calculation (Athletic)'!Y3,'Low Fron'!$A$2:$L$13,6,FALSE),IF($AH$15='Low Fron'!$G$1,VLOOKUP('US MTM - Calculation (Athletic)'!Y3,'Low Fron'!$A$2:$L$13,7,FALSE),IF($AH$15='Low Fron'!$H$1,VLOOKUP('US MTM - Calculation (Athletic)'!Y3,'Low Fron'!$A$2:$L$13,8,FALSE),IF($AH$15='Low Fron'!$I$1,VLOOKUP('US MTM - Calculation (Athletic)'!Y3,'Low Fron'!$A$2:$L$13,9,FALSE),IF($AH$15='Low Fron'!$J$1,VLOOKUP('US MTM - Calculation (Athletic)'!Y3,'Low Fron'!$A$2:$L$13,10,FALSE),IF($AH$15='Low Fron'!$K$1,VLOOKUP('US MTM - Calculation (Athletic)'!Y3,'Low Fron'!$A$2:$L$13,11,FALSE),IF($AH$15='Low Fron'!$L$1,VLOOKUP('US MTM - Calculation (Athletic)'!Y3,'Low Fron'!$A$2:$L$13,12,FALSE),))))))))))))</f>
        <v>0</v>
      </c>
      <c r="AD3" s="265">
        <f>IF(Z3=" ",0,IF($AH$16='Plucrot +'!$B$1,VLOOKUP('US MTM - Calculation (Athletic)'!Y3,'Plucrot +'!$A$2:$W$13,2,FALSE),IF($AH$16='Plucrot +'!$C$1,VLOOKUP('US MTM - Calculation (Athletic)'!Y3,'Plucrot +'!$A$2:$W$13,3,FALSE),IF($AH$16='Plucrot +'!$D$1,VLOOKUP('US MTM - Calculation (Athletic)'!Y3,'Plucrot +'!$A$2:$W$13,4,FALSE),IF($AH$16='Plucrot +'!$E$1,VLOOKUP('US MTM - Calculation (Athletic)'!Y3,'Plucrot +'!$A$2:$W$13,5,FALSE),IF($AH$16='Plucrot +'!$F$1,VLOOKUP('US MTM - Calculation (Athletic)'!Y3,'Plucrot +'!$A$2:$W$13,6,FALSE),IF($AH$16='Plucrot +'!$G$1,VLOOKUP('US MTM - Calculation (Athletic)'!Y3,'Plucrot +'!$A$2:$W$13,7,FALSE),IF($AH$16='Plucrot +'!$H$1,VLOOKUP('US MTM - Calculation (Athletic)'!Y3,'Plucrot +'!$A$2:$W$13,8,FALSE),IF($AH$16='Plucrot +'!$I$1,VLOOKUP('US MTM - Calculation (Athletic)'!Y3,'Plucrot +'!$A$2:$W$13,9,FALSE),IF($AH$16='Plucrot +'!$J$1,VLOOKUP('US MTM - Calculation (Athletic)'!Y3,'Plucrot +'!$A$2:$W$13,10,FALSE),IF($AH$16='Plucrot +'!$K$1,VLOOKUP('US MTM - Calculation (Athletic)'!Y3,'Plucrot +'!$A$2:$W$13,11,FALSE),IF($AH$16='Plucrot +'!$L$1,VLOOKUP('US MTM - Calculation (Athletic)'!Y3,'Plucrot +'!$A$2:$W$13,12,FALSE),IF($AH$16='Plucrot +'!$M$1,VLOOKUP('US MTM - Calculation (Athletic)'!Y3,'Plucrot +'!$A$2:$W$13,13,FALSE),IF($AH$16='Plucrot +'!$N$1,VLOOKUP('US MTM - Calculation (Athletic)'!Y3,'Plucrot +'!$A$2:$W$13,14,FALSE),IF($AH$16='Plucrot +'!$O$1,VLOOKUP('US MTM - Calculation (Athletic)'!Y3,'Plucrot +'!$A$2:$W$13,15,FALSE),IF($AH$16='Plucrot +'!$P$1,VLOOKUP('US MTM - Calculation (Athletic)'!Y3,'Plucrot +'!$A$2:$W$13,16,FALSE),IF($AH$16='Plucrot +'!$Q$1,VLOOKUP('US MTM - Calculation (Athletic)'!Y3,'Plucrot +'!$A$2:$W$13,17,FALSE),IF($AH$16='Plucrot +'!$R$1,VLOOKUP('US MTM - Calculation (Athletic)'!Y3,'Plucrot +'!$A$2:$W$13,18,FALSE),IF($AH$16='Plucrot +'!$S$1,VLOOKUP('US MTM - Calculation (Athletic)'!Y3,'Plucrot +'!$A$2:$W$13,19,FALSE),IF($AH$16='Plucrot +'!$T$1,VLOOKUP('US MTM - Calculation (Athletic)'!Y3,'Plucrot +'!$A$2:$W$13,20,FALSE),IF($AH$16='Plucrot +'!$U$1,VLOOKUP('US MTM - Calculation (Athletic)'!Y3,'Plucrot +'!$A$2:$W$13,21,FALSE),IF($AH$16='Plucrot +'!$V$1,VLOOKUP('US MTM - Calculation (Athletic)'!Y3,'Plucrot +'!$A$2:$W$13,22,FALSE),IF($AH$16='Plucrot +'!$W$1,VLOOKUP('US MTM - Calculation (Athletic)'!Y3,'Plucrot +'!$A$2:$W$13,23,FALSE),)))))))))))))))))))))))</f>
        <v>0</v>
      </c>
      <c r="AE3" s="265">
        <f>IF(Z3=" ",0,IF($AH$17='Rais BK + -'!$B$1,VLOOKUP('US MTM - Calculation (Athletic)'!Y3,'Rais BK + -'!$A$2:$W$13,2,FALSE),IF($AH$17='Rais BK + -'!$C$1,VLOOKUP('US MTM - Calculation (Athletic)'!Y3,'Rais BK + -'!$A$2:$W$13,3,FALSE),IF($AH$17='Rais BK + -'!$D$1,VLOOKUP('US MTM - Calculation (Athletic)'!Y3,'Rais BK + -'!$A$2:$W$13,4,FALSE),IF($AH$17='Rais BK + -'!$E$1,VLOOKUP('US MTM - Calculation (Athletic)'!Y3,'Rais BK + -'!$A$2:$W$13,5,FALSE),IF($AH$17='Rais BK + -'!$F$1,VLOOKUP('US MTM - Calculation (Athletic)'!Y3,'Rais BK + -'!$A$2:$W$13,6,FALSE),IF($AH$17='Rais BK + -'!$G$1,VLOOKUP('US MTM - Calculation (Athletic)'!Y3,'Rais BK + -'!$A$2:$W$13,7,FALSE),IF($AH$17='Rais BK + -'!$H$1,VLOOKUP('US MTM - Calculation (Athletic)'!Y3,'Rais BK + -'!$A$2:$W$13,8,FALSE),IF($AH$17='Rais BK + -'!$I$1,VLOOKUP('US MTM - Calculation (Athletic)'!Y3,'Rais BK + -'!$A$2:$W$13,9,FALSE),IF($AH$17='Rais BK + -'!$J$1,VLOOKUP('US MTM - Calculation (Athletic)'!Y3,'Rais BK + -'!$A$2:$W$13,10,FALSE),IF($AH$17='Rais BK + -'!$K$1,VLOOKUP('US MTM - Calculation (Athletic)'!Y3,'Rais BK + -'!$A$2:$W$13,11,FALSE),IF($AH$17='Rais BK + -'!$L$1,VLOOKUP('US MTM - Calculation (Athletic)'!Y3,'Rais BK + -'!$A$2:$W$13,12,FALSE),IF($AH$17='Rais BK + -'!$M$1,VLOOKUP('US MTM - Calculation (Athletic)'!Y3,'Rais BK + -'!$A$2:$W$13,13,FALSE),IF($AH$17='Rais BK + -'!$N$1,VLOOKUP('US MTM - Calculation (Athletic)'!Y3,'Rais BK + -'!$A$2:$W$13,14,FALSE),IF($AH$17='Rais BK + -'!$O$1,VLOOKUP('US MTM - Calculation (Athletic)'!Y3,'Rais BK + -'!$A$2:$W$13,15,FALSE),IF($AH$17='Rais BK + -'!$P$1,VLOOKUP('US MTM - Calculation (Athletic)'!Y3,'Rais BK + -'!$A$2:$W$13,16,FALSE),IF($AH$17='Rais BK + -'!$Q$1,VLOOKUP('US MTM - Calculation (Athletic)'!Y3,'Rais BK + -'!$A$2:$W$13,17,FALSE),IF($AH$17='Rais BK + -'!$R$1,VLOOKUP('US MTM - Calculation (Athletic)'!Y3,'Rais BK + -'!$A$2:$W$13,18,FALSE),IF($AH$17='Rais BK + -'!$S$1,VLOOKUP('US MTM - Calculation (Athletic)'!Y3,'Rais BK + -'!$A$2:$W$13,19,FALSE),IF($AH$17='Rais BK + -'!$T$1,VLOOKUP('US MTM - Calculation (Athletic)'!Y3,'Rais BK + -'!$A$2:$W$13,20,FALSE),IF($AH$17='Rais BK + -'!$U$1,VLOOKUP('US MTM - Calculation (Athletic)'!Y3,'Rais BK + -'!$A$2:$W$13,21,FALSE),IF($AH$17='Rais BK + -'!$V$1,VLOOKUP('US MTM - Calculation (Athletic)'!Y3,'Rais BK + -'!$A$2:$W$13,22,FALSE),IF($AH$17='Rais BK + -'!$W$1,VLOOKUP('US MTM - Calculation (Athletic)'!Y3,'Rais BK + -'!$A$2:$W$13,23,FALSE),)))))))))))))))))))))))</f>
        <v>0</v>
      </c>
      <c r="AF3" s="263">
        <f t="shared" si="0"/>
        <v>0</v>
      </c>
      <c r="AG3" s="242">
        <f>IF(OR(Sheet1!C135="",Sheet1!C135=" "),0,Sheet1!C135)</f>
        <v>0</v>
      </c>
      <c r="AH3" s="266">
        <f t="shared" ref="AH3:AH12" si="5">IF(AG3=0,0, AG3-AF3)</f>
        <v>0</v>
      </c>
      <c r="AI3" s="514"/>
      <c r="AJ3" s="497"/>
      <c r="AK3" s="498"/>
      <c r="AM3" s="248"/>
      <c r="AN3" s="248"/>
      <c r="AO3" s="228"/>
      <c r="AP3" s="268" t="s">
        <v>546</v>
      </c>
      <c r="AQ3" s="250" t="str">
        <f>IF($AQ$1="","",HLOOKUP($AQ$1,'Measurement Chart'!$A$1:$AG$14,ROW(),FALSE))</f>
        <v/>
      </c>
      <c r="AR3" s="242">
        <f>IF(OR(Sheet1!C292="",Sheet1!C292=" "),0,Sheet1!C292)</f>
        <v>0</v>
      </c>
      <c r="AS3" s="251">
        <f t="shared" si="1"/>
        <v>0</v>
      </c>
      <c r="AT3" s="252">
        <f>IF($AS$4='Front Length +'!$B$1,VLOOKUP(AP3,'Front Length +'!$A$2:$AO$14,2,FALSE),IF($AS$4='Front Length +'!$C$1,VLOOKUP(AP3,'Front Length +'!$A$2:$AO$14,3,FALSE),IF($AS$4='Front Length +'!$D$1,VLOOKUP(AP3,'Front Length +'!$A$2:$AO$14,4,FALSE),IF($AS$4='Front Length +'!$E$1,VLOOKUP(AP3,'Front Length +'!$A$2:$AO$14,5,FALSE),IF($AS$4='Front Length +'!$F$1,VLOOKUP(AP3,'Front Length +'!$A$2:$AO$14,6,FALSE),IF($AS$4='Front Length +'!$G$1,VLOOKUP(AP3,'Front Length +'!$A$2:$AO$14,7,FALSE),IF($AS$4='Front Length +'!$H$1,VLOOKUP(AP3,'Front Length +'!$A$2:$AO$14,8,FALSE),IF($AS$4='Front Length +'!$I$1,VLOOKUP(AP3,'Front Length +'!$A$2:$AO$14,9,FALSE),IF($AS$4='Front Length +'!$J$1,VLOOKUP(AP3,'Front Length +'!$A$2:$AO$14,10,FALSE),IF($AS$4='Front Length +'!$K$1,VLOOKUP(AP3,'Front Length +'!$A$2:$AO$14,11,FALSE),IF($AS$4='Front Length +'!$L$1,VLOOKUP(AP3,'Front Length +'!$A$2:$AO$14,12,FALSE),IF($AS$4='Front Length +'!$M$1,VLOOKUP(AP3,'Front Length +'!$A$2:$AO$14,13,FALSE),IF($AS$4='Front Length +'!$N$1,VLOOKUP(AP3,'Front Length +'!$A$2:$AO$14,14,FALSE),IF($AS$4='Front Length +'!$O$1,VLOOKUP(AP3,'Front Length +'!$A$2:$AO$14,15,FALSE),IF($AS$4='Front Length +'!$P$1,VLOOKUP(AP3,'Front Length +'!$A$2:$AO$14,16,FALSE),IF($AS$4='Front Length +'!$Q$1,VLOOKUP(AP3,'Front Length +'!$A$2:$AO$14,17,FALSE),IF($AS$4='Front Length +'!$R$1,VLOOKUP(AP3,'Front Length +'!$A$2:$AO$14,18,FALSE),IF($AS$4='Front Length +'!$S$1,VLOOKUP(AP3,'Front Length +'!$A$2:$AO$14,19,FALSE),IF($AS$4='Front Length +'!$T$1,VLOOKUP(AP3,'Front Length +'!$A$2:$AO$14,20,FALSE),IF($AS$4='Front Length +'!$U$1,VLOOKUP(AP3,'Front Length +'!$A$2:$AO$14,21,FALSE),IF($AS$4='Front Length +'!$V$1,VLOOKUP(AP3,'Front Length +'!$A$2:$AO$14,22,FALSE),IF($AS$4='Front Length +'!$W$1,VLOOKUP(AP3,'Front Length +'!$A$2:$AO$14,23,FALSE),IF($AS$4='Front Length +'!$X$1,VLOOKUP(AP3,'Front Length +'!$A$2:$AO$14,24,FALSE),IF($AS$4='Front Length +'!$Y$1,VLOOKUP(AP3,'Front Length +'!$A$2:$AO$14,25,FALSE),IF($AS$4='Front Length +'!$Z$1,VLOOKUP(AP3,'Front Length +'!$A$2:$AO$14,26,FALSE),IF($AS$4='Front Length +'!$AA$1,VLOOKUP(AP3,'Front Length +'!$A$2:$AO$14,27,FALSE),IF($AS$4='Front Length +'!$AB$1,VLOOKUP(AP3,'Front Length +'!$A$2:$AO$14,28,FALSE),IF($AS$4='Front Length +'!$AC$1,VLOOKUP(AP3,'Front Length +'!$A$2:$AO$14,29,FALSE),IF($AS$4='Front Length +'!$AD$1,VLOOKUP(AP3,'Front Length +'!$A$2:$AO$14,30,FALSE),IF($AS$4='Front Length +'!$AE$1,VLOOKUP(AP3,'Front Length +'!$A$2:$AO$14,31,FALSE),IF($AS$4='Front Length +'!$AF$1,VLOOKUP(AP3,'Front Length +'!$A$2:$AO$14,32,FALSE),IF($AS$4='Front Length +'!$AG$1,VLOOKUP(AP3,'Front Length +'!$A$2:$AO$14,33,FALSE),IF($AS$4='Front Length +'!$AH$1,VLOOKUP(AP3,'Front Length +'!$A$2:$AO$14,34,FALSE),IF($AS$4='Front Length +'!$AI$1,VLOOKUP(AP3,'Front Length +'!$A$2:$AO$14,35,FALSE),IF($AS$4='Front Length +'!$AJ$1,VLOOKUP(AP3,'Front Length +'!$A$2:$AO$14,36,FALSE),IF($AS$4='Front Length +'!$AK$1,VLOOKUP(AP3,'Front Length +'!$A$2:$AO$14,37,FALSE),IF($AS$4='Front Length +'!$AL$1,VLOOKUP(AP3,'Front Length +'!$A$2:$AO$14,38,FALSE),IF($AS$4='Front Length +'!$AM$1,VLOOKUP(AP3,'Front Length +'!$A$2:$AO$14,39,FALSE),IF($AS$4='Front Length +'!$AN$1,VLOOKUP(AP3,'Front Length +'!$A$2:$AO$14,40,FALSE),IF($AS$4='Front Length +'!$AO$1,VLOOKUP(AP3,'Front Length +'!$A$2:$AO$14,41,FALSE),))))))))))))))))))))))))))))))))))))))))</f>
        <v>0</v>
      </c>
      <c r="AU3" s="252">
        <f>IF($AS$4='Front Length -'!$B$1,VLOOKUP(AP3,'Front Length -'!$A$2:$AO$14,2,FALSE),IF($AS$4='Front Length -'!$C$1,VLOOKUP(AP3,'Front Length -'!$A$2:$AO$14,3,FALSE),IF($AS$4='Front Length -'!$D$1,VLOOKUP(AP3,'Front Length -'!$A$2:$AO$14,4,FALSE),IF($AS$4='Front Length -'!$E$1,VLOOKUP(AP3,'Front Length -'!$A$2:$AO$14,5,FALSE),IF($AS$4='Front Length -'!$F$1,VLOOKUP(AP3,'Front Length -'!$A$2:$AO$14,6,FALSE),IF($AS$4='Front Length -'!$G$1,VLOOKUP(AP3,'Front Length -'!$A$2:$AO$14,7,FALSE),IF($AS$4='Front Length -'!$H$1,VLOOKUP(AP3,'Front Length -'!$A$2:$AO$14,8,FALSE),IF($AS$4='Front Length -'!$I$1,VLOOKUP(AP3,'Front Length -'!$A$2:$AO$14,9,FALSE),IF($AS$4='Front Length -'!$J$1,VLOOKUP(AP3,'Front Length -'!$A$2:$AO$14,10,FALSE),IF($AS$4='Front Length -'!$K$1,VLOOKUP(AP3,'Front Length -'!$A$2:$AO$14,11,FALSE),IF($AS$4='Front Length -'!$L$1,VLOOKUP(AP3,'Front Length -'!$A$2:$AO$14,12,FALSE),IF($AS$4='Front Length -'!$M$1,VLOOKUP(AP3,'Front Length -'!$A$2:$AO$14,13,FALSE),IF($AS$4='Front Length -'!$N$1,VLOOKUP(AP3,'Front Length -'!$A$2:$AO$14,14,FALSE),IF($AS$4='Front Length -'!$O$1,VLOOKUP(AP3,'Front Length -'!$A$2:$AO$14,15,FALSE),IF($AS$4='Front Length -'!$P$1,VLOOKUP(AP3,'Front Length -'!$A$2:$AO$14,16,FALSE),IF($AS$4='Front Length -'!$Q$1,VLOOKUP(AP3,'Front Length -'!$A$2:$AO$14,17,FALSE),IF($AS$4='Front Length -'!$R$1,VLOOKUP(AP3,'Front Length -'!$A$2:$AO$14,18,FALSE),IF($AS$4='Front Length -'!$S$1,VLOOKUP(AP3,'Front Length -'!$A$2:$AO$14,19,FALSE),IF($AS$4='Front Length -'!$T$1,VLOOKUP(AP3,'Front Length -'!$A$2:$AO$14,20,FALSE),IF($AS$4='Front Length -'!$U$1,VLOOKUP(AP3,'Front Length -'!$A$2:$AO$14,21,FALSE),IF($AS$4='Front Length -'!$V$1,VLOOKUP(AP3,'Front Length -'!$A$2:$AO$14,22,FALSE),IF($AS$4='Front Length -'!$W$1,VLOOKUP(AP3,'Front Length -'!$A$2:$AO$14,23,FALSE),IF($AS$4='Front Length -'!$X$1,VLOOKUP(AP3,'Front Length -'!$A$2:$AO$14,24,FALSE),IF($AS$4='Front Length -'!$Y$1,VLOOKUP(AP3,'Front Length -'!$A$2:$AO$14,25,FALSE),IF($AS$4='Front Length -'!$Z$1,VLOOKUP(AP3,'Front Length -'!$A$2:$AO$14,26,FALSE),IF($AS$4='Front Length -'!$AA$1,VLOOKUP(AP3,'Front Length -'!$A$2:$AO$14,27,FALSE),IF($AS$4='Front Length -'!$AB$1,VLOOKUP(AP3,'Front Length -'!$A$2:$AO$14,28,FALSE),IF($AS$4='Front Length -'!$AC$1,VLOOKUP(AP3,'Front Length -'!$A$2:$AO$14,29,FALSE),IF($AS$4='Front Length -'!$AD$1,VLOOKUP(AP3,'Front Length -'!$A$2:$AO$14,30,FALSE),IF($AS$4='Front Length -'!$AE$1,VLOOKUP(AP3,'Front Length -'!$A$2:$AO$14,31,FALSE),IF($AS$4='Front Length -'!$AF$1,VLOOKUP(AP3,'Front Length -'!$A$2:$AO$14,32,FALSE),IF($AS$4='Front Length -'!$AG$1,VLOOKUP(AP3,'Front Length -'!$A$2:$AO$14,33,FALSE),IF($AS$4='Front Length -'!$AH$1,VLOOKUP(AP3,'Front Length -'!$A$2:$AO$14,34,FALSE),IF($AS$4='Front Length -'!$AI$1,VLOOKUP(AP3,'Front Length -'!$A$2:$AO$14,35,FALSE),IF($AS$4='Front Length -'!$AJ$1,VLOOKUP(AP3,'Front Length -'!$A$2:$AO$14,36,FALSE),IF($AS$4='Front Length -'!$AK$1,VLOOKUP(AP3,'Front Length -'!$A$2:$AO$14,37,FALSE),IF($AS$4='Front Length -'!$AL$1,VLOOKUP(AP3,'Front Length -'!$A$2:$AO$14,38,FALSE),IF($AS$4='Front Length -'!$AM$1,VLOOKUP(AP3,'Front Length -'!$A$2:$AO$14,39,FALSE),IF($AS$4='Front Length -'!$AN$1,VLOOKUP(AP3,'Front Length -'!$A$2:$AO$14,40,FALSE),IF($AS$4='Front Length -'!$AO$1,VLOOKUP(AP3,'Front Length -'!$A$2:$AO$14,41,FALSE),))))))))))))))))))))))))))))))))))))))))</f>
        <v>0</v>
      </c>
      <c r="AV3" s="253" t="str">
        <f t="shared" ref="AV3:AV13" si="6">IF(AQ3="","",IF(AQ3=AR3,(AR3-(AQ3+SUM(AT3:AU3))),IF(AS3=0,0,AR3-(AQ3+SUM(AT3:AU3)))))</f>
        <v/>
      </c>
      <c r="AW3" s="516"/>
      <c r="AX3" s="254"/>
      <c r="AY3" s="254"/>
      <c r="AZ3" s="255"/>
      <c r="BA3" s="255"/>
      <c r="BB3" s="255"/>
      <c r="BC3" s="255"/>
      <c r="BD3" s="255"/>
      <c r="BE3" s="255"/>
      <c r="BF3" s="255"/>
      <c r="BG3" s="255"/>
      <c r="BH3" s="255"/>
      <c r="BI3" s="255"/>
      <c r="BJ3" s="255"/>
      <c r="BK3" s="255"/>
      <c r="BL3" s="255"/>
      <c r="BM3" s="255"/>
      <c r="BN3" s="255"/>
      <c r="BO3" s="255"/>
      <c r="BP3" s="255"/>
      <c r="BQ3" s="257"/>
      <c r="BR3" s="256"/>
      <c r="BS3" s="256"/>
      <c r="BT3" s="257"/>
      <c r="BU3" s="257"/>
      <c r="BV3" s="257"/>
      <c r="BW3" s="257"/>
      <c r="BX3" s="257"/>
      <c r="BY3" s="257"/>
    </row>
    <row r="4" spans="1:77" ht="39.950000000000003" customHeight="1" thickBot="1" x14ac:dyDescent="0.6">
      <c r="A4" s="259">
        <v>3</v>
      </c>
      <c r="B4" s="260" t="s">
        <v>57</v>
      </c>
      <c r="C4" s="261">
        <f>IF($C$1="","",HLOOKUP($C$1,'Athletic fit'!$A$1:$AC$16,ROW(),FALSE))</f>
        <v>43.5</v>
      </c>
      <c r="D4" s="262">
        <f>IF(C4=" ",0,IF($S$17='AH 34 A+'!$B$1,VLOOKUP('US MTM - Calculation (Athletic)'!B4,'AH 34 A+'!$A$2:$G$16,2,FALSE),IF($S$17='AH 34 A+'!$C$1,VLOOKUP('US MTM - Calculation (Athletic)'!B4,'AH 34 A+'!$A$2:$G$16,3,FALSE),IF($S$17='AH 34 A+'!$D$1,VLOOKUP('US MTM - Calculation (Athletic)'!B4,'AH 34 A+'!$A$2:$G$16,4,FALSE),IF($S$17='AH 34 A+'!$E$1,VLOOKUP('US MTM - Calculation (Athletic)'!B4,'AH 34 A+'!$A$2:$G$16,5,FALSE),IF($S$17='AH 34 A+'!$F$1,VLOOKUP('US MTM - Calculation (Athletic)'!B4,'AH 34 A+'!$A$2:$G$16,6,FALSE),IF($S$17='AH 34 A+'!$G$1,VLOOKUP('US MTM - Calculation (Athletic)'!B4,'AH 34 A+'!$A$2:$G$16,7,FALSE),)))))))</f>
        <v>0</v>
      </c>
      <c r="E4" s="262">
        <f>IF(C4=" ",0,IF($S$18='Erect +'!$B$1,VLOOKUP('US MTM - Calculation (Athletic)'!B4,'Erect +'!$A$2:$D$16,2,FALSE),IF($S$18='Erect +'!$C$1,VLOOKUP('US MTM - Calculation (Athletic)'!B4,'Erect +'!$A$2:$D$16,3,FALSE),IF($S$18='Erect +'!$D$1,VLOOKUP('US MTM - Calculation (Athletic)'!B4,'Erect +'!$A$2:$D$16,4,FALSE),))))</f>
        <v>0</v>
      </c>
      <c r="F4" s="262">
        <f>IF(C4=" ",0,IF($S$19='Full Chest'!$B$1,VLOOKUP('US MTM - Calculation (Athletic)'!B4,'Full Chest'!$A$2:$F$16,2,FALSE),IF($S$19='Full Chest'!$C$1,VLOOKUP('US MTM - Calculation (Athletic)'!B4,'Full Chest'!$A$2:$F$16,3,FALSE),IF($S$19='Full Chest'!$D$1,VLOOKUP('US MTM - Calculation (Athletic)'!B4,'Full Chest'!$A$2:$F$16,4,FALSE),))))</f>
        <v>0</v>
      </c>
      <c r="G4" s="262">
        <f>IF(C4=" ",0,IF($S$20='Head For +'!$B$1,VLOOKUP('US MTM - Calculation (Athletic)'!B4,'Head For +'!$A$2:$E$16,2,FALSE),IF($S$20='Head For +'!$C$1,VLOOKUP('US MTM - Calculation (Athletic)'!B4,'Head For +'!$A$2:$E$16,3,FALSE),IF($S$20='Head For +'!$D$1,VLOOKUP('US MTM - Calculation (Athletic)'!B4,'Head For +'!$A$2:$E$16,4,FALSE),IF($S$20='Head For +'!$E$1,VLOOKUP('US MTM - Calculation (Athletic)'!B4,'Head For +'!$A$2:$E$16,5,FALSE),)))))</f>
        <v>0</v>
      </c>
      <c r="H4" s="262">
        <f>IF(C4=" ",0,IF($S$21='LOW-CLR +'!$B$1,VLOOKUP('US MTM - Calculation (Athletic)'!B4,'LOW-CLR +'!$A$2:$H$16,2,FALSE),IF($S$21='LOW-CLR +'!$C$1,VLOOKUP('US MTM - Calculation (Athletic)'!B4,'LOW-CLR +'!$A$2:$H$16,3,FALSE),IF($S$21='LOW-CLR +'!$D$1,VLOOKUP('US MTM - Calculation (Athletic)'!B4,'LOW-CLR +'!$A$2:$H$16,4,FALSE),IF($S$21='LOW-CLR +'!$E$1,VLOOKUP('US MTM - Calculation (Athletic)'!B4,'LOW-CLR +'!$A$2:$H$16,5,FALSE),IF($S$21='LOW-CLR +'!$F$1,VLOOKUP('US MTM - Calculation (Athletic)'!B4,'LOW-CLR +'!$A$2:$H$16,6,FALSE),))))))</f>
        <v>0</v>
      </c>
      <c r="I4" s="262">
        <f>IF(C4=" ",0,IF($S$22='P+AH+1 2'!$B$1,VLOOKUP('US MTM - Calculation (Athletic)'!B4,'P+AH+1 2'!$A$2:$D$16,2,FALSE),IF($S$22='P+AH+1 2'!$C$1,VLOOKUP('US MTM - Calculation (Athletic)'!B4,'P+AH+1 2'!$A$2:$D$16,3,FALSE),IF($S$22='P+AH+1 2'!$D$1,VLOOKUP('US MTM - Calculation (Athletic)'!B4,'P+AH+1 2'!$A$2:$D$16,4,FALSE),))))</f>
        <v>0</v>
      </c>
      <c r="J4" s="262"/>
      <c r="K4" s="263">
        <f t="shared" si="2"/>
        <v>43.5</v>
      </c>
      <c r="L4" s="242">
        <f>IF(OR(Sheet1!C24="",Sheet1!C24=" "),0,Sheet1!C24)</f>
        <v>43</v>
      </c>
      <c r="M4" s="264">
        <f t="shared" si="3"/>
        <v>-0.5</v>
      </c>
      <c r="N4" s="265">
        <f>IF($M$8='12 Back'!$B$1,VLOOKUP('US MTM - Calculation (Athletic)'!B4,'12 Back'!$A$2:$BG$16,2,FALSE),IF($M$8='12 Back'!$C$1,VLOOKUP('US MTM - Calculation (Athletic)'!B4,'12 Back'!$A$2:$BG$16,3,FALSE),IF($M$8='12 Back'!$D$1,VLOOKUP('US MTM - Calculation (Athletic)'!B4,'12 Back'!$A$2:$BG$16,4,FALSE),IF($M$8='12 Back'!$E$1,VLOOKUP('US MTM - Calculation (Athletic)'!B4,'12 Back'!$A$2:$BG$16,5,FALSE),IF($M$8='12 Back'!$F$1,VLOOKUP('US MTM - Calculation (Athletic)'!B4,'12 Back'!$A$2:$BG$16,6,FALSE),IF($M$8='12 Back'!$G$1,VLOOKUP('US MTM - Calculation (Athletic)'!B4,'12 Back'!$A$2:$BG$16,7,FALSE),IF($M$8='12 Back'!$H$1,VLOOKUP('US MTM - Calculation (Athletic)'!B4,'12 Back'!$A$2:$BG$16,8,FALSE),IF($M$8='12 Back'!$I$1,VLOOKUP('US MTM - Calculation (Athletic)'!B4,'12 Back'!$A$2:$BG$16,9,FALSE),IF($M$8='12 Back'!$J$1,VLOOKUP('US MTM - Calculation (Athletic)'!B4,'12 Back'!$A$2:$BG$16,10,FALSE),IF($M$8='12 Back'!$K$1,VLOOKUP('US MTM - Calculation (Athletic)'!B4,'12 Back'!$A$2:$BG$16,11,FALSE),IF($M$8='12 Back'!$L$1,VLOOKUP('US MTM - Calculation (Athletic)'!B4,'12 Back'!$A$2:$BG$16,12,FALSE),IF($M$8='12 Back'!$M$1,VLOOKUP('US MTM - Calculation (Athletic)'!B4,'12 Back'!$A$2:$BG$16,13,FALSE),IF($M$8='12 Back'!$N$1,VLOOKUP('US MTM - Calculation (Athletic)'!B4,'12 Back'!$A$2:$BG$16,14,FALSE),IF($M$8='12 Back'!$O$1,VLOOKUP('US MTM - Calculation (Athletic)'!B4,'12 Back'!$A$2:$BG$16,15,FALSE),IF($M$8='12 Back'!$P$1,VLOOKUP('US MTM - Calculation (Athletic)'!B4,'12 Back'!$A$2:$BG$16,16,FALSE),IF($M$8='12 Back'!$Q$1,VLOOKUP('US MTM - Calculation (Athletic)'!B4,'12 Back'!$A$2:$BG$16,17,FALSE),IF($M$8='12 Back'!$R$1,VLOOKUP('US MTM - Calculation (Athletic)'!B4,'12 Back'!$A$2:$BG$16,18,FALSE),IF($M$8='12 Back'!$S$1,VLOOKUP('US MTM - Calculation (Athletic)'!B4,'12 Back'!$A$2:$BG$16,19,FALSE),IF($M$8='12 Back'!$T$1,VLOOKUP('US MTM - Calculation (Athletic)'!B4,'12 Back'!$A$2:$BG$16,20,FALSE),IF($M$8='12 Back'!$U$1,VLOOKUP('US MTM - Calculation (Athletic)'!B4,'12 Back'!$A$2:$BG$16,21,FALSE),IF($M$8='12 Back'!$V$1,VLOOKUP('US MTM - Calculation (Athletic)'!B4,'12 Back'!$A$2:$BG$16,22,FALSE),IF($M$8='12 Back'!$W$1,VLOOKUP('US MTM - Calculation (Athletic)'!B4,'12 Back'!$A$2:$BG$16,23,FALSE),IF($M$8='12 Back'!$X$1,VLOOKUP('US MTM - Calculation (Athletic)'!B4,'12 Back'!$A$2:$BG$16,24,FALSE),IF($M$8='12 Back'!$Y$1,VLOOKUP('US MTM - Calculation (Athletic)'!B4,'12 Back'!$A$2:$BG$16,25,FALSE),IF($M$8='12 Back'!$Z$1,VLOOKUP('US MTM - Calculation (Athletic)'!B4,'12 Back'!$A$2:$BG$16,26,FALSE),IF($M$8='12 Back'!$AA$1,VLOOKUP('US MTM - Calculation (Athletic)'!B4,'12 Back'!$A$2:$BG$16,27,FALSE),IF($M$8='12 Back'!$AB$1,VLOOKUP('US MTM - Calculation (Athletic)'!B4,'12 Back'!$A$2:$BG$16,28,FALSE),IF($M$8='12 Back'!$AC$1,VLOOKUP('US MTM - Calculation (Athletic)'!B4,'12 Back'!$A$2:$BG$16,29,FALSE),IF($M$8='12 Back'!$AD$1,VLOOKUP('US MTM - Calculation (Athletic)'!B4,'12 Back'!$A$2:$BG$16,30,FALSE),IF($M$8='12 Back'!$AE$1,VLOOKUP('US MTM - Calculation (Athletic)'!B4,'12 Back'!$A$2:$BG$16,31,FALSE),IF($M$8='12 Back'!$AF$1,VLOOKUP('US MTM - Calculation (Athletic)'!B4,'12 Back'!$A$2:$BG$16,32,FALSE),IF($M$8='12 Back'!$AG$1,VLOOKUP('US MTM - Calculation (Athletic)'!B4,'12 Back'!$A$2:$BG$16,33,FALSE),IF($M$8='12 Back'!$AH$1,VLOOKUP('US MTM - Calculation (Athletic)'!B4,'12 Back'!$A$2:$BG$16,34,FALSE),IF($M$8='12 Back'!$AI$1,VLOOKUP('US MTM - Calculation (Athletic)'!B4,'12 Back'!$A$2:$BG$16,35,FALSE),IF($M$8='12 Back'!$AJ$1,VLOOKUP('US MTM - Calculation (Athletic)'!B4,'12 Back'!$A$2:$BG$16,36,FALSE),IF($M$8='12 Back'!$AK$1,VLOOKUP('US MTM - Calculation (Athletic)'!B4,'12 Back'!$A$2:$BG$16,37,FALSE),IF($M$8='12 Back'!$AL$1,VLOOKUP('US MTM - Calculation (Athletic)'!B4,'12 Back'!$A$2:$BG$16,38,FALSE),IF($M$8='12 Back'!$AM$1,VLOOKUP('US MTM - Calculation (Athletic)'!B4,'12 Back'!$A$2:$BG$16,39,FALSE),IF($M$8='12 Back'!$AN$1,VLOOKUP('US MTM - Calculation (Athletic)'!B4,'12 Back'!$A$2:$BG$16,40,FALSE),IF($M$8='12 Back'!$AO$1,VLOOKUP('US MTM - Calculation (Athletic)'!B4,'12 Back'!$A$2:$BG$16,41,FALSE),IF($M$8='12 Back'!$AP$1,VLOOKUP('US MTM - Calculation (Athletic)'!B4,'12 Back'!$A$2:$BG$16,42,FALSE),IF($M$8='12 Back'!$AQ$1,VLOOKUP('US MTM - Calculation (Athletic)'!B4,'12 Back'!$A$2:$BG$16,43,FALSE),IF($M$8='12 Back'!$AR$1,VLOOKUP('US MTM - Calculation (Athletic)'!B4,'12 Back'!$A$2:$BG$16,44,FALSE),IF($M$8='12 Back'!$AS$1,VLOOKUP('US MTM - Calculation (Athletic)'!B4,'12 Back'!$A$2:$BG$16,45,FALSE),IF($M$8='12 Back'!$AT$1,VLOOKUP('US MTM - Calculation (Athletic)'!B4,'12 Back'!$A$2:$BG$16,46,FALSE),IF($M$8='12 Back'!$AU$1,VLOOKUP('US MTM - Calculation (Athletic)'!B4,'12 Back'!$A$2:$BG$16,47,FALSE),IF($M$8='12 Back'!$AV$1,VLOOKUP('US MTM - Calculation (Athletic)'!B4,'12 Back'!$A$2:$BG$16,48,FALSE),IF($M$8='12 Back'!$AW$1,VLOOKUP('US MTM - Calculation (Athletic)'!B4,'12 Back'!$A$2:$BG$16,49,FALSE),IF($M$8='12 Back'!$AX$1,VLOOKUP('US MTM - Calculation (Athletic)'!B4,'12 Back'!$A$2:$BG$16,50,FALSE),IF($M$8='12 Back'!$AY$1,VLOOKUP('US MTM - Calculation (Athletic)'!B4,'12 Back'!$A$2:$BG$16,51,FALSE),IF($M$8='12 Back'!$AZ$1,VLOOKUP('US MTM - Calculation (Athletic)'!B4,'12 Back'!$A$2:$BG$16,52,FALSE),IF($M$8='12 Back'!$BA$1,VLOOKUP('US MTM - Calculation (Athletic)'!B4,'12 Back'!$A$2:$BG$16,53,FALSE),IF($M$8='12 Back'!$BB$1,VLOOKUP('US MTM - Calculation (Athletic)'!B4,'12 Back'!$A$2:$BG$16,54,FALSE),IF($M$8='12 Back'!$BC$1,VLOOKUP('US MTM - Calculation (Athletic)'!B4,'12 Back'!$A$2:$BG$16,55,FALSE),IF($M$8='12 Back'!$BD$1,VLOOKUP('US MTM - Calculation (Athletic)'!B4,'12 Back'!$A$2:$BG$16,56,FALSE),IF($M$8='12 Back'!$BE$1,VLOOKUP('US MTM - Calculation (Athletic)'!B4,'12 Back'!$A$2:$BG$16,57,FALSE),IF($M$8='12 Back'!$BF$1,VLOOKUP('US MTM - Calculation (Athletic)'!B4,'12 Back'!$A$2:$BG$16,58,FALSE),IF($M$8='12 Back'!$BG$1,VLOOKUP('US MTM - Calculation (Athletic)'!B4,'12 Back'!$A$2:$BG$16,59,FALSE),))))))))))))))))))))))))))))))))))))))))))))))))))))))))))</f>
        <v>0</v>
      </c>
      <c r="O4" s="265">
        <f>IF($M$3='Half Grith'!$B$1,VLOOKUP('US MTM - Calculation (Athletic)'!B4,'Half Grith'!$A$2:$BN$16,2,FALSE),IF($M$3='Half Grith'!$C$1,VLOOKUP('US MTM - Calculation (Athletic)'!B4,'Half Grith'!$A$2:$BN$16,3,FALSE),IF($M$3='Half Grith'!$D$1,VLOOKUP('US MTM - Calculation (Athletic)'!B4,'Half Grith'!$A$2:$BN$16,4,FALSE),IF($M$3='Half Grith'!$E$1,VLOOKUP('US MTM - Calculation (Athletic)'!B4,'Half Grith'!$A$2:$BN$16,5,FALSE),IF($M$3='Half Grith'!$F$1,VLOOKUP('US MTM - Calculation (Athletic)'!B4,'Half Grith'!$A$2:$BN$16,6,FALSE),IF($M$3='Half Grith'!$G$1,VLOOKUP('US MTM - Calculation (Athletic)'!B4,'Half Grith'!$A$2:$BN$16,7,FALSE),IF($M$3='Half Grith'!$H$1,VLOOKUP('US MTM - Calculation (Athletic)'!B4,'Half Grith'!$A$2:$BN$16,8,FALSE),IF($M$3='Half Grith'!$I$1,VLOOKUP('US MTM - Calculation (Athletic)'!B4,'Half Grith'!$A$2:$BN$16,9,FALSE),IF($M$3='Half Grith'!$J$1,VLOOKUP('US MTM - Calculation (Athletic)'!B4,'Half Grith'!$A$2:$BN$16,10,FALSE),IF($M$3='Half Grith'!$K$1,VLOOKUP('US MTM - Calculation (Athletic)'!B4,'Half Grith'!$A$2:$BN$16,11,FALSE),IF($M$3='Half Grith'!$L$1,VLOOKUP('US MTM - Calculation (Athletic)'!B4,'Half Grith'!$A$2:$BN$16,12,FALSE),IF($M$3='Half Grith'!$M$1,VLOOKUP('US MTM - Calculation (Athletic)'!B4,'Half Grith'!$A$2:$BN$16,13,FALSE),IF($M$3='Half Grith'!$N$1,VLOOKUP('US MTM - Calculation (Athletic)'!B4,'Half Grith'!$A$2:$BN$16,14,FALSE),IF($M$3='Half Grith'!$O$1,VLOOKUP('US MTM - Calculation (Athletic)'!B4,'Half Grith'!$A$2:$BN$16,15,FALSE),IF($M$3='Half Grith'!$P$1,VLOOKUP('US MTM - Calculation (Athletic)'!B4,'Half Grith'!$A$2:$BN$16,16,FALSE),IF($M$3='Half Grith'!$Q$1,VLOOKUP('US MTM - Calculation (Athletic)'!B4,'Half Grith'!$A$2:$BN$16,17,FALSE),IF($M$3='Half Grith'!$R$1,VLOOKUP('US MTM - Calculation (Athletic)'!B4,'Half Grith'!$A$2:$BN$16,18,FALSE),IF($M$3='Half Grith'!$S$1,VLOOKUP('US MTM - Calculation (Athletic)'!B4,'Half Grith'!$A$2:$BN$16,19,FALSE),IF($M$3='Half Grith'!$T$1,VLOOKUP('US MTM - Calculation (Athletic)'!B4,'Half Grith'!$A$2:$BN$16,20,FALSE),IF($M$3='Half Grith'!$U$1,VLOOKUP('US MTM - Calculation (Athletic)'!B4,'Half Grith'!$A$2:$BN$16,21,FALSE),IF($M$3='Half Grith'!$V$1,VLOOKUP('US MTM - Calculation (Athletic)'!B4,'Half Grith'!$A$2:$BN$16,22,FALSE),IF($M$3='Half Grith'!$W$1,VLOOKUP('US MTM - Calculation (Athletic)'!B4,'Half Grith'!$A$2:$BN$16,23,FALSE),IF($M$3='Half Grith'!$X$1,VLOOKUP('US MTM - Calculation (Athletic)'!B4,'Half Grith'!$A$2:$BN$16,24,FALSE),IF($M$3='Half Grith'!$Y$1,VLOOKUP('US MTM - Calculation (Athletic)'!B4,'Half Grith'!$A$2:$BN$16,25,FALSE),IF($M$3='Half Grith'!$Z$1,VLOOKUP('US MTM - Calculation (Athletic)'!B4,'Half Grith'!$A$2:$BN$16,26,FALSE),IF($M$3='Half Grith'!$AA$1,VLOOKUP('US MTM - Calculation (Athletic)'!B4,'Half Grith'!$A$2:$BN$16,27,FALSE),IF($M$3='Half Grith'!$AB$1,VLOOKUP('US MTM - Calculation (Athletic)'!B4,'Half Grith'!$A$2:$BN$16,28,FALSE),IF($M$3='Half Grith'!$AC$1,VLOOKUP('US MTM - Calculation (Athletic)'!B4,'Half Grith'!$A$2:$BN$16,29,FALSE),IF($M$3='Half Grith'!$AD$1,VLOOKUP('US MTM - Calculation (Athletic)'!B4,'Half Grith'!$A$2:$BN$16,30,FALSE),IF($M$3='Half Grith'!$AE$1,VLOOKUP('US MTM - Calculation (Athletic)'!B4,'Half Grith'!$A$2:$BN$16,31,FALSE),IF($M$3='Half Grith'!$AF$1,VLOOKUP('US MTM - Calculation (Athletic)'!B4,'Half Grith'!$A$2:$BN$16,32,FALSE),IF($M$3='Half Grith'!$AG$1,VLOOKUP('US MTM - Calculation (Athletic)'!B4,'Half Grith'!$A$2:$BN$16,33,FALSE),IF($M$3='Half Grith'!$AH$1,VLOOKUP('US MTM - Calculation (Athletic)'!B4,'Half Grith'!$A$2:$BN$16,34,FALSE),IF($M$3='Half Grith'!$AI$1,VLOOKUP('US MTM - Calculation (Athletic)'!B4,'Half Grith'!$A$2:$BN$16,35,FALSE),IF($M$3='Half Grith'!$AJ$1,VLOOKUP('US MTM - Calculation (Athletic)'!B4,'Half Grith'!$A$2:$BN$16,36,FALSE),IF($M$3='Half Grith'!$AK$1,VLOOKUP('US MTM - Calculation (Athletic)'!B4,'Half Grith'!$A$2:$BN$16,37,FALSE),IF($M$3='Half Grith'!$AL$1,VLOOKUP('US MTM - Calculation (Athletic)'!B4,'Half Grith'!$A$2:$BN$16,38,FALSE),IF($M$3='Half Grith'!$AM$1,VLOOKUP('US MTM - Calculation (Athletic)'!B4,'Half Grith'!$A$2:$BN$16,39,FALSE),IF($M$3='Half Grith'!$AN$1,VLOOKUP('US MTM - Calculation (Athletic)'!B4,'Half Grith'!$A$2:$BN$16,40,FALSE),IF($M$3='Half Grith'!$AO$1,VLOOKUP('US MTM - Calculation (Athletic)'!B4,'Half Grith'!$A$2:$BN$16,41,FALSE),IF($M$3='Half Grith'!$AP$1,VLOOKUP('US MTM - Calculation (Athletic)'!B4,'Half Grith'!$A$2:$BN$16,42,FALSE),IF($M$3='Half Grith'!$AQ$1,VLOOKUP('US MTM - Calculation (Athletic)'!B4,'Half Grith'!$A$2:$BN$16,43,FALSE),IF($M$3='Half Grith'!$AR$1,VLOOKUP('US MTM - Calculation (Athletic)'!B4,'Half Grith'!$A$2:$BN$16,44,FALSE),IF($M$3='Half Grith'!$AS$1,VLOOKUP('US MTM - Calculation (Athletic)'!B4,'Half Grith'!$A$2:$BN$16,45,FALSE),IF($M$3='Half Grith'!$AT$1,VLOOKUP('US MTM - Calculation (Athletic)'!B4,'Half Grith'!$A$2:$BN$16,46,FALSE),IF($M$3='Half Grith'!$AU$1,VLOOKUP('US MTM - Calculation (Athletic)'!B4,'Half Grith'!$A$2:$BN$16,47,FALSE),IF($M$3='Half Grith'!$AV$1,VLOOKUP('US MTM - Calculation (Athletic)'!B4,'Half Grith'!$A$2:$BN$16,48,FALSE),IF($M$3='Half Grith'!$AW$1,VLOOKUP('US MTM - Calculation (Athletic)'!B4,'Half Grith'!$A$2:$BN$16,49,FALSE),IF($M$3='Half Grith'!$AX$1,VLOOKUP('US MTM - Calculation (Athletic)'!B4,'Half Grith'!$A$2:$BN$16,50,FALSE),IF($M$3='Half Grith'!$AY$1,VLOOKUP('US MTM - Calculation (Athletic)'!B4,'Half Grith'!$A$2:$BN$16,51,FALSE),IF($M$3='Half Grith'!$AZ$1,VLOOKUP('US MTM - Calculation (Athletic)'!B4,'Half Grith'!$A$2:$BN$16,52,FALSE),IF($M$3='Half Grith'!$BA$1,VLOOKUP('US MTM - Calculation (Athletic)'!B4,'Half Grith'!$A$2:$BN$16,53,FALSE),IF($M$3='Half Grith'!$BB$1,VLOOKUP('US MTM - Calculation (Athletic)'!B4,'Half Grith'!$A$2:$BN$16,54,FALSE),IF($M$3='Half Grith'!$BC$1,VLOOKUP('US MTM - Calculation (Athletic)'!B4,'Half Grith'!$A$2:$BN$16,55,FALSE),IF($M$3='Half Grith'!$BD$1,VLOOKUP('US MTM - Calculation (Athletic)'!B4,'Half Grith'!$A$2:$BN$16,56,FALSE),IF($M$3='Half Grith'!$BE$1,VLOOKUP('US MTM - Calculation (Athletic)'!B4,'Half Grith'!$A$2:$BN$16,57,FALSE),IF($M$3='Half Grith'!$BF$1,VLOOKUP('US MTM - Calculation (Athletic)'!B4,'Half Grith'!$A$2:$BN$16,58,FALSE),IF($M$3='Half Grith'!$BG$1,VLOOKUP('US MTM - Calculation (Athletic)'!B4,'Half Grith'!$A$2:$BN$16,59,FALSE),IF($M$3='Half Grith'!$BH$1,VLOOKUP('US MTM - Calculation (Athletic)'!B4,'Half Grith'!$A$2:$BN$16,60,FALSE),IF($M$3='Half Grith'!$BI$1,VLOOKUP('US MTM - Calculation (Athletic)'!B4,'Half Grith'!$A$2:$BN$16,61,FALSE),IF($M$3='Half Grith'!$BJ$1,VLOOKUP('US MTM - Calculation (Athletic)'!B4,'Half Grith'!$A$2:$BN$16,62,FALSE),IF($M$3='Half Grith'!$BK$1,VLOOKUP('US MTM - Calculation (Athletic)'!B4,'Half Grith'!$A$2:$BN$16,63,FALSE),IF($M$3='Half Grith'!$BL$1,VLOOKUP('US MTM - Calculation (Athletic)'!B4,'Half Grith'!$A$2:$BN$16,64,FALSE),IF($M$3='Half Grith'!$BM$1,VLOOKUP('US MTM - Calculation (Athletic)'!B4,'Half Grith'!$A$2:$BN$16,65,FALSE),))))))))))))))))))))))))))))))))))))))))))))))))))))))))))))))))</f>
        <v>0</v>
      </c>
      <c r="P4" s="265">
        <f>IF($M$4=SEAT!$B$1,VLOOKUP('US MTM - Calculation (Athletic)'!B4,SEAT!$A$2:$AY$16,2,FALSE),IF($M$4=SEAT!$C$1,VLOOKUP('US MTM - Calculation (Athletic)'!B4,SEAT!$A$2:$AY$16,3,FALSE),IF($M$4=SEAT!$D$1,VLOOKUP('US MTM - Calculation (Athletic)'!B4,SEAT!$A$2:$AY$16,4,FALSE),IF($M$4=SEAT!$E$1,VLOOKUP('US MTM - Calculation (Athletic)'!B4,SEAT!$A$2:$AY$16,5,FALSE),IF($M$4=SEAT!$F$1,VLOOKUP('US MTM - Calculation (Athletic)'!B4,SEAT!$A$2:$AY$16,6,FALSE),IF($M$4=SEAT!$G$1,VLOOKUP('US MTM - Calculation (Athletic)'!B4,SEAT!$A$2:$AY$16,7,FALSE),IF($M$4=SEAT!$H$1,VLOOKUP('US MTM - Calculation (Athletic)'!B4,SEAT!$A$2:$AY$16,8,FALSE),IF($M$4=SEAT!$I$1,VLOOKUP('US MTM - Calculation (Athletic)'!B4,SEAT!$A$2:$AY$16,9,FALSE),IF($M$4=SEAT!$J$1,VLOOKUP('US MTM - Calculation (Athletic)'!B4,SEAT!$A$2:$AY$16,10,FALSE),IF($M$4=SEAT!$K$1,VLOOKUP('US MTM - Calculation (Athletic)'!B4,SEAT!$A$2:$AY$16,11,FALSE),IF($M$4=SEAT!$L$1,VLOOKUP('US MTM - Calculation (Athletic)'!B4,SEAT!$A$2:$AY$16,12,FALSE),IF($M$4=SEAT!$M$1,VLOOKUP('US MTM - Calculation (Athletic)'!B4,SEAT!$A$2:$AY$16,13,FALSE),IF($M$4=SEAT!$N$1,VLOOKUP('US MTM - Calculation (Athletic)'!B4,SEAT!$A$2:$AY$16,14,FALSE),IF($M$4=SEAT!$O$1,VLOOKUP('US MTM - Calculation (Athletic)'!B4,SEAT!$A$2:$AY$16,15,FALSE),IF($M$4=SEAT!$P$1,VLOOKUP('US MTM - Calculation (Athletic)'!B4,SEAT!$A$2:$AY$16,16,FALSE),IF($M$4=SEAT!$Q$1,VLOOKUP('US MTM - Calculation (Athletic)'!B4,SEAT!$A$2:$AY$16,17,FALSE),IF($M$4=SEAT!$R$1,VLOOKUP('US MTM - Calculation (Athletic)'!B4,SEAT!$A$2:$AY$16,18,FALSE),IF($M$4=SEAT!$S$1,VLOOKUP('US MTM - Calculation (Athletic)'!B4,SEAT!$A$2:$AY$16,19,FALSE),IF($M$4=SEAT!$T$1,VLOOKUP('US MTM - Calculation (Athletic)'!B4,SEAT!$A$2:$AY$16,20,FALSE),IF($M$4=SEAT!$U$1,VLOOKUP('US MTM - Calculation (Athletic)'!B4,SEAT!$A$2:$AY$16,21,FALSE),IF($M$4=SEAT!$V$1,VLOOKUP('US MTM - Calculation (Athletic)'!B4,SEAT!$A$2:$AY$16,22,FALSE),IF($M$4=SEAT!$W$1,VLOOKUP('US MTM - Calculation (Athletic)'!B4,SEAT!$A$2:$AY$16,23,FALSE),IF($M$4=SEAT!$X$1,VLOOKUP('US MTM - Calculation (Athletic)'!B4,SEAT!$A$2:$AY$16,24,FALSE),IF($M$4=SEAT!$Y$1,VLOOKUP('US MTM - Calculation (Athletic)'!B4,SEAT!$A$2:$AY$16,25,FALSE),IF($M$4=SEAT!$Z$1,VLOOKUP('US MTM - Calculation (Athletic)'!B4,SEAT!$A$2:$AY$16,26,FALSE),IF($M$4=SEAT!$AA$1,VLOOKUP('US MTM - Calculation (Athletic)'!B4,SEAT!$A$2:$AY$16,27,FALSE),IF($M$4=SEAT!$AB$1,VLOOKUP('US MTM - Calculation (Athletic)'!B4,SEAT!$A$2:$AY$16,28,FALSE),IF($M$4=SEAT!$AC$1,VLOOKUP('US MTM - Calculation (Athletic)'!B4,SEAT!$A$2:$AY$16,29,FALSE),IF($M$4=SEAT!$AD$1,VLOOKUP('US MTM - Calculation (Athletic)'!B4,SEAT!$A$2:$AY$16,30,FALSE),IF($M$4=SEAT!$AE$1,VLOOKUP('US MTM - Calculation (Athletic)'!B4,SEAT!$A$2:$AY$16,31,FALSE),IF($M$4=SEAT!$AF$1,VLOOKUP('US MTM - Calculation (Athletic)'!B4,SEAT!$A$2:$AY$16,32,FALSE),IF($M$4=SEAT!$AG$1,VLOOKUP('US MTM - Calculation (Athletic)'!B4,SEAT!$A$2:$AY$16,33,FALSE),IF($M$4=SEAT!$AH$1,VLOOKUP('US MTM - Calculation (Athletic)'!B4,SEAT!$A$2:$AY$16,34,FALSE),IF($M$4=SEAT!$AI$1,VLOOKUP('US MTM - Calculation (Athletic)'!B4,SEAT!$A$2:$AY$16,35,FALSE),IF($M$4=SEAT!$AJ$1,VLOOKUP('US MTM - Calculation (Athletic)'!B4,SEAT!$A$2:$AY$16,36,FALSE),IF($M$4=SEAT!$AK$1,VLOOKUP('US MTM - Calculation (Athletic)'!B4,SEAT!$A$2:$AY$16,37,FALSE),IF($M$4=SEAT!$AL$1,VLOOKUP('US MTM - Calculation (Athletic)'!B4,SEAT!$A$2:$AY$16,38,FALSE),IF($M$4=SEAT!$AM$1,VLOOKUP('US MTM - Calculation (Athletic)'!B4,SEAT!$A$2:$AY$16,39,FALSE),IF($M$4=SEAT!$AN$1,VLOOKUP('US MTM - Calculation (Athletic)'!B4,SEAT!$A$2:$AY$16,40,FALSE),IF($M$4=SEAT!$AO$1,VLOOKUP('US MTM - Calculation (Athletic)'!B4,SEAT!$A$2:$AY$16,41,FALSE),IF($M$4=SEAT!$AP$1,VLOOKUP('US MTM - Calculation (Athletic)'!B4,SEAT!$A$2:$AY$16,42,FALSE),IF($M$4=SEAT!$AQ$1,VLOOKUP('US MTM - Calculation (Athletic)'!B4,SEAT!$A$2:$AY$16,43,FALSE),IF($M$4=SEAT!$AR$1,VLOOKUP('US MTM - Calculation (Athletic)'!B4,SEAT!$A$2:$AY$16,44,FALSE),IF($M$4=SEAT!$AS$1,VLOOKUP('US MTM - Calculation (Athletic)'!B4,SEAT!$A$2:$AY$16,45,FALSE),IF($M$4=SEAT!$AT$1,VLOOKUP('US MTM - Calculation (Athletic)'!B4,SEAT!$A$2:$AY$16,46,FALSE),IF($M$4=SEAT!$AU$1,VLOOKUP('US MTM - Calculation (Athletic)'!B4,SEAT!$A$2:$AY$16,47,FALSE),IF($M$4=SEAT!$AV$1,VLOOKUP('US MTM - Calculation (Athletic)'!B4,SEAT!$A$2:$AY$16,48,FALSE),IF($M$4=SEAT!$AW$1,VLOOKUP('US MTM - Calculation (Athletic)'!B4,SEAT!$A$2:$AY$16,49,FALSE),IF($M$4=SEAT!$AX$1,VLOOKUP('US MTM - Calculation (Athletic)'!B4,SEAT!$A$2:$AY$16,50,FALSE),IF($M$4=SEAT!$AY$1,VLOOKUP('US MTM - Calculation (Athletic)'!B4,SEAT!$A$2:$AY$16,51,FALSE),))))))))))))))))))))))))))))))))))))))))))))))))))</f>
        <v>0</v>
      </c>
      <c r="Q4" s="265">
        <f>IF($M$5='4LEN'!$B$1,VLOOKUP('US MTM - Calculation (Athletic)'!B4,'4LEN'!$A$2:$BM$16,2,FALSE),IF($M$5='4LEN'!$C$1,VLOOKUP('US MTM - Calculation (Athletic)'!B4,'4LEN'!$A$2:$BM$16,3,FALSE),IF($M$5='4LEN'!$D$1,VLOOKUP('US MTM - Calculation (Athletic)'!B4,'4LEN'!$A$2:$BM$16,4,FALSE),IF($M$5='4LEN'!$E$1,VLOOKUP('US MTM - Calculation (Athletic)'!B4,'4LEN'!$A$2:$BM$16,5,FALSE),IF($M$5='4LEN'!$F$1,VLOOKUP('US MTM - Calculation (Athletic)'!B4,'4LEN'!$A$2:$BM$16,6,FALSE),IF($M$5='4LEN'!$G$1,VLOOKUP('US MTM - Calculation (Athletic)'!B4,'4LEN'!$A$2:$BM$16,7,FALSE),IF($M$5='4LEN'!$H$1,VLOOKUP('US MTM - Calculation (Athletic)'!B4,'4LEN'!$A$2:$BM$16,8,FALSE),IF($M$5='4LEN'!$I$1,VLOOKUP('US MTM - Calculation (Athletic)'!B4,'4LEN'!$A$2:$BM$16,9,FALSE),IF($M$5='4LEN'!$J$1,VLOOKUP('US MTM - Calculation (Athletic)'!B4,'4LEN'!$A$2:$BM$16,10,FALSE),IF($M$5='4LEN'!$K$1,VLOOKUP('US MTM - Calculation (Athletic)'!B4,'4LEN'!$A$2:$BM$16,11,FALSE),IF($M$5='4LEN'!$L$1,VLOOKUP('US MTM - Calculation (Athletic)'!B4,'4LEN'!$A$2:$BM$16,12,FALSE),IF($M$5='4LEN'!$M$1,VLOOKUP('US MTM - Calculation (Athletic)'!B4,'4LEN'!$A$2:$BM$16,13,FALSE),IF($M$5='4LEN'!$N$1,VLOOKUP('US MTM - Calculation (Athletic)'!B4,'4LEN'!$A$2:$BM$16,14,FALSE),IF($M$5='4LEN'!$O$1,VLOOKUP('US MTM - Calculation (Athletic)'!B4,'4LEN'!$A$2:$BM$16,15,FALSE),IF($M$5='4LEN'!$P$1,VLOOKUP('US MTM - Calculation (Athletic)'!B4,'4LEN'!$A$2:$BM$16,16,FALSE),IF($M$5='4LEN'!$Q$1,VLOOKUP('US MTM - Calculation (Athletic)'!B4,'4LEN'!$A$2:$BM$16,17,FALSE),IF($M$5='4LEN'!$R$1,VLOOKUP('US MTM - Calculation (Athletic)'!B4,'4LEN'!$A$2:$BM$16,18,FALSE),IF($M$5='4LEN'!$S$1,VLOOKUP('US MTM - Calculation (Athletic)'!B4,'4LEN'!$A$2:$BM$16,19,FALSE),IF($M$5='4LEN'!$T$1,VLOOKUP('US MTM - Calculation (Athletic)'!B4,'4LEN'!$A$2:$BM$16,20,FALSE),IF($M$5='4LEN'!$U$1,VLOOKUP('US MTM - Calculation (Athletic)'!B4,'4LEN'!$A$2:$BM$16,21,FALSE),IF($M$5='4LEN'!$V$1,VLOOKUP('US MTM - Calculation (Athletic)'!B4,'4LEN'!$A$2:$BM$16,22,FALSE),IF($M$5='4LEN'!$W$1,VLOOKUP('US MTM - Calculation (Athletic)'!B4,'4LEN'!$A$2:$BM$16,23,FALSE),IF($M$5='4LEN'!$X$1,VLOOKUP('US MTM - Calculation (Athletic)'!B4,'4LEN'!$A$2:$BM$16,24,FALSE),IF($M$5='4LEN'!$Y$1,VLOOKUP('US MTM - Calculation (Athletic)'!B4,'4LEN'!$A$2:$BM$16,25,FALSE),IF($M$5='4LEN'!$Z$1,VLOOKUP('US MTM - Calculation (Athletic)'!B4,'4LEN'!$A$2:$BM$16,26,FALSE),IF($M$5='4LEN'!$AA$1,VLOOKUP('US MTM - Calculation (Athletic)'!B4,'4LEN'!$A$2:$BM$16,27,FALSE),IF($M$5='4LEN'!$AB$1,VLOOKUP('US MTM - Calculation (Athletic)'!B4,'4LEN'!$A$2:$BM$16,28,FALSE),IF($M$5='4LEN'!$AC$1,VLOOKUP('US MTM - Calculation (Athletic)'!B4,'4LEN'!$A$2:$BM$16,29,FALSE),IF($M$5='4LEN'!$AD$1,VLOOKUP('US MTM - Calculation (Athletic)'!B4,'4LEN'!$A$2:$BM$16,30,FALSE),IF($M$5='4LEN'!$AE$1,VLOOKUP('US MTM - Calculation (Athletic)'!B4,'4LEN'!$A$2:$BM$16,31,FALSE),IF($M$5='4LEN'!$AF$1,VLOOKUP('US MTM - Calculation (Athletic)'!B4,'4LEN'!$A$2:$BM$16,32,FALSE),IF($M$5='4LEN'!$AG$1,VLOOKUP('US MTM - Calculation (Athletic)'!B4,'4LEN'!$A$2:$BM$16,33,FALSE),IF($M$5='4LEN'!$AH$1,VLOOKUP('US MTM - Calculation (Athletic)'!B4,'4LEN'!$A$2:$BM$16,34,FALSE),IF($M$5='4LEN'!$AI$1,VLOOKUP('US MTM - Calculation (Athletic)'!B4,'4LEN'!$A$2:$BM$16,35,FALSE),IF($M$5='4LEN'!$AJ$1,VLOOKUP('US MTM - Calculation (Athletic)'!B4,'4LEN'!$A$2:$BM$16,36,FALSE),IF($M$5='4LEN'!$AK$1,VLOOKUP('US MTM - Calculation (Athletic)'!B4,'4LEN'!$A$2:$BM$16,37,FALSE),IF($M$5='4LEN'!$AL$1,VLOOKUP('US MTM - Calculation (Athletic)'!B4,'4LEN'!$A$2:$BM$16,38,FALSE),IF($M$5='4LEN'!$AM$1,VLOOKUP('US MTM - Calculation (Athletic)'!B4,'4LEN'!$A$2:$BM$16,39,FALSE),IF($M$5='4LEN'!$AN$1,VLOOKUP('US MTM - Calculation (Athletic)'!B4,'4LEN'!$A$2:$BM$16,40,FALSE),IF($M$5='4LEN'!$AO$1,VLOOKUP('US MTM - Calculation (Athletic)'!B4,'4LEN'!$A$2:$BM$16,41,FALSE),IF($M$5='4LEN'!$AP$1,VLOOKUP('US MTM - Calculation (Athletic)'!B4,'4LEN'!$A$2:$BM$16,42,FALSE),IF($M$5='4LEN'!$AQ$1,VLOOKUP('US MTM - Calculation (Athletic)'!B4,'4LEN'!$A$2:$BM$16,43,FALSE),IF($M$5='4LEN'!$AR$1,VLOOKUP('US MTM - Calculation (Athletic)'!B4,'4LEN'!$A$2:$BM$16,44,FALSE),IF($M$5='4LEN'!$AS$1,VLOOKUP('US MTM - Calculation (Athletic)'!B4,'4LEN'!$A$2:$BM$16,45,FALSE),IF($M$5='4LEN'!$AT$1,VLOOKUP('US MTM - Calculation (Athletic)'!B4,'4LEN'!$A$2:$BM$16,46,FALSE),IF($M$5='4LEN'!$AU$1,VLOOKUP('US MTM - Calculation (Athletic)'!B4,'4LEN'!$A$2:$BM$16,47,FALSE),IF($M$5='4LEN'!$AV$1,VLOOKUP('US MTM - Calculation (Athletic)'!B4,'4LEN'!$A$2:$BM$16,48,FALSE),IF($M$5='4LEN'!$AW$1,VLOOKUP('US MTM - Calculation (Athletic)'!B4,'4LEN'!$A$2:$BM$16,49,FALSE),IF($M$5='4LEN'!$AX$1,VLOOKUP('US MTM - Calculation (Athletic)'!B4,'4LEN'!$A$2:$BM$16,50,FALSE),IF($M$5='4LEN'!$AY$1,VLOOKUP('US MTM - Calculation (Athletic)'!B4,'4LEN'!$A$2:$BM$16,51,FALSE),IF($M$5='4LEN'!$AZ$1,VLOOKUP('US MTM - Calculation (Athletic)'!B4,'4LEN'!$A$2:$BM$16,52,FALSE),IF($M$5='4LEN'!$BA$1,VLOOKUP('US MTM - Calculation (Athletic)'!B4,'4LEN'!$A$2:$BM$16,53,FALSE),IF($M$5='4LEN'!$BB$1,VLOOKUP('US MTM - Calculation (Athletic)'!B4,'4LEN'!$A$2:$BM$16,54,FALSE),IF($M$5='4LEN'!$BC$1,VLOOKUP('US MTM - Calculation (Athletic)'!B4,'4LEN'!$A$2:$BM$16,55,FALSE),IF($M$5='4LEN'!$BD$1,VLOOKUP('US MTM - Calculation (Athletic)'!B4,'4LEN'!$A$2:$BM$16,56,FALSE),IF($M$5='4LEN'!$BE$1,VLOOKUP('US MTM - Calculation (Athletic)'!B4,'4LEN'!$A$2:$BM$16,57,FALSE),IF($M$5='4LEN'!$BF$1,VLOOKUP('US MTM - Calculation (Athletic)'!B4,'4LEN'!$A$2:$BM$16,58,FALSE),IF($M$5='4LEN'!$BG$1,VLOOKUP('US MTM - Calculation (Athletic)'!B4,'4LEN'!$A$2:$BM$16,59,FALSE),IF($M$5='4LEN'!$BH$1,VLOOKUP('US MTM - Calculation (Athletic)'!B4,'4LEN'!$A$2:$BM$16,60,FALSE),IF($M$5='4LEN'!$BI$1,VLOOKUP('US MTM - Calculation (Athletic)'!B4,'4LEN'!$A$2:$BL$16,61,FALSE),IF($M$5='4LEN'!$BJ$1,VLOOKUP('US MTM - Calculation (Athletic)'!B4,'4LEN'!$A$2:$BM$16,62,FALSE),IF($M$5='4LEN'!$BK$1,VLOOKUP('US MTM - Calculation (Athletic)'!B4,'4LEN'!$A$2:$BM$16,63,FALSE),IF($M$5='4LEN'!$BL$1,VLOOKUP('US MTM - Calculation (Athletic)'!B4,'4LEN'!$A$2:$BM$16,64,FALSE),IF($M$5='4LEN'!$BM$1,VLOOKUP('US MTM - Calculation (Athletic)'!B4,'4LEN'!$A$2:$BM$16,65,FALSE),))))))))))))))))))))))))))))))))))))))))))))))))))))))))))))))))</f>
        <v>0</v>
      </c>
      <c r="R4" s="265">
        <f>IF($M$5='15VENT'!$B$1,VLOOKUP('US MTM - Calculation (Athletic)'!B4,'15VENT'!$A$2:$BM$16,2,FALSE),IF($M$5='15VENT'!$C$1,VLOOKUP('US MTM - Calculation (Athletic)'!B4,'15VENT'!$A$2:$BM$16,3,FALSE),IF($M$5='15VENT'!$D$1,VLOOKUP('US MTM - Calculation (Athletic)'!B4,'15VENT'!$A$2:$BM$16,4,FALSE),IF($M$5='15VENT'!$E$1,VLOOKUP('US MTM - Calculation (Athletic)'!B4,'15VENT'!$A$2:$BM$16,5,FALSE),IF($M$5='15VENT'!$F$1,VLOOKUP('US MTM - Calculation (Athletic)'!B4,'15VENT'!$A$2:$BM$16,6,FALSE),IF($M$5='15VENT'!$G$1,VLOOKUP('US MTM - Calculation (Athletic)'!B4,'15VENT'!$A$2:$BM$16,7,FALSE),IF($M$5='15VENT'!$H$1,VLOOKUP('US MTM - Calculation (Athletic)'!B4,'15VENT'!$A$2:$BM$16,8,FALSE),IF($M$5='15VENT'!$I$1,VLOOKUP('US MTM - Calculation (Athletic)'!B4,'15VENT'!$A$2:$BM$16,9,FALSE),IF($M$5='15VENT'!$J$1,VLOOKUP('US MTM - Calculation (Athletic)'!B4,'15VENT'!$A$2:$BM$16,10,FALSE),IF($M$5='15VENT'!$K$1,VLOOKUP('US MTM - Calculation (Athletic)'!B4,'15VENT'!$A$2:$BM$16,11,FALSE),IF($M$5='15VENT'!$L$1,VLOOKUP('US MTM - Calculation (Athletic)'!B4,'15VENT'!$A$2:$BM$16,12,FALSE),IF($M$5='15VENT'!$M$1,VLOOKUP('US MTM - Calculation (Athletic)'!B4,'15VENT'!$A$2:$BM$16,13,FALSE),IF($M$5='15VENT'!$N$1,VLOOKUP('US MTM - Calculation (Athletic)'!B4,'15VENT'!$A$2:$BM$16,14,FALSE),IF($M$5='15VENT'!$O$1,VLOOKUP('US MTM - Calculation (Athletic)'!B4,'15VENT'!$A$2:$BM$16,15,FALSE),IF($M$5='15VENT'!$P$1,VLOOKUP('US MTM - Calculation (Athletic)'!B4,'15VENT'!$A$2:$BM$16,16,FALSE),IF($M$5='15VENT'!$Q$1,VLOOKUP('US MTM - Calculation (Athletic)'!B4,'15VENT'!$A$2:$BM$16,17,FALSE),IF($M$5='15VENT'!$R$1,VLOOKUP('US MTM - Calculation (Athletic)'!B4,'15VENT'!$A$2:$BM$16,18,FALSE),IF($M$5='15VENT'!$S$1,VLOOKUP('US MTM - Calculation (Athletic)'!B4,'15VENT'!$A$2:$BM$16,19,FALSE),IF($M$5='15VENT'!$T$1,VLOOKUP('US MTM - Calculation (Athletic)'!B4,'15VENT'!$A$2:$BM$16,20,FALSE),IF($M$5='15VENT'!$U$1,VLOOKUP('US MTM - Calculation (Athletic)'!B4,'15VENT'!$A$2:$BM$16,21,FALSE),IF($M$5='15VENT'!$V$1,VLOOKUP('US MTM - Calculation (Athletic)'!B4,'15VENT'!$A$2:$BM$16,22,FALSE),IF($M$5='15VENT'!$W$1,VLOOKUP('US MTM - Calculation (Athletic)'!B4,'15VENT'!$A$2:$BM$16,23,FALSE),IF($M$5='15VENT'!$X$1,VLOOKUP('US MTM - Calculation (Athletic)'!B4,'15VENT'!$A$2:$BM$16,24,FALSE),IF($M$5='15VENT'!$Y$1,VLOOKUP('US MTM - Calculation (Athletic)'!B4,'15VENT'!$A$2:$BM$16,25,FALSE),IF($M$5='15VENT'!$Z$1,VLOOKUP('US MTM - Calculation (Athletic)'!B4,'15VENT'!$A$2:$BM$16,26,FALSE),IF($M$5='15VENT'!$AA$1,VLOOKUP('US MTM - Calculation (Athletic)'!B4,'15VENT'!$A$2:$BM$16,27,FALSE),IF($M$5='15VENT'!$AB$1,VLOOKUP('US MTM - Calculation (Athletic)'!B4,'15VENT'!$A$2:$BM$16,28,FALSE),IF($M$5='15VENT'!$AC$1,VLOOKUP('US MTM - Calculation (Athletic)'!B4,'15VENT'!$A$2:$BM$16,29,FALSE),IF($M$5='15VENT'!$AD$1,VLOOKUP('US MTM - Calculation (Athletic)'!B4,'15VENT'!$A$2:$BM$16,30,FALSE),IF($M$5='15VENT'!$AE$1,VLOOKUP('US MTM - Calculation (Athletic)'!B4,'15VENT'!$A$2:$BM$16,31,FALSE),IF($M$5='15VENT'!$AF$1,VLOOKUP('US MTM - Calculation (Athletic)'!B4,'15VENT'!$A$2:$BM$16,32,FALSE),IF($M$5='15VENT'!$AG$1,VLOOKUP('US MTM - Calculation (Athletic)'!B4,'15VENT'!$A$2:$BM$16,33,FALSE),IF($M$5='15VENT'!$AH$1,VLOOKUP('US MTM - Calculation (Athletic)'!B4,'15VENT'!$A$2:$BM$16,34,FALSE),IF($M$5='15VENT'!$AI$1,VLOOKUP('US MTM - Calculation (Athletic)'!B4,'15VENT'!$A$2:$BM$16,35,FALSE),IF($M$5='15VENT'!$AJ$1,VLOOKUP('US MTM - Calculation (Athletic)'!B4,'15VENT'!$A$2:$BM$16,36,FALSE),IF($M$5='15VENT'!$AK$1,VLOOKUP('US MTM - Calculation (Athletic)'!B4,'15VENT'!$A$2:$BM$16,37,FALSE),IF($M$5='15VENT'!$AL$1,VLOOKUP('US MTM - Calculation (Athletic)'!B4,'15VENT'!$A$2:$BM$16,38,FALSE),IF($M$5='15VENT'!$AM$1,VLOOKUP('US MTM - Calculation (Athletic)'!B4,'15VENT'!$A$2:$BM$16,39,FALSE),IF($M$5='15VENT'!$AN$1,VLOOKUP('US MTM - Calculation (Athletic)'!B4,'15VENT'!$A$2:$BM$16,40,FALSE),IF($M$5='15VENT'!$AO$1,VLOOKUP('US MTM - Calculation (Athletic)'!B4,'15VENT'!$A$2:$BM$16,41,FALSE),IF($M$5='15VENT'!$AP$1,VLOOKUP('US MTM - Calculation (Athletic)'!B4,'15VENT'!$A$2:$BM$16,42,FALSE),IF($M$5='15VENT'!$AQ$1,VLOOKUP('US MTM - Calculation (Athletic)'!B4,'15VENT'!$A$2:$BM$16,43,FALSE),IF($M$5='15VENT'!$AR$1,VLOOKUP('US MTM - Calculation (Athletic)'!B4,'15VENT'!$A$2:$BM$16,44,FALSE),IF($M$5='15VENT'!$AS$1,VLOOKUP('US MTM - Calculation (Athletic)'!B4,'15VENT'!$A$2:$BM$16,45,FALSE),IF($M$5='15VENT'!$AT$1,VLOOKUP('US MTM - Calculation (Athletic)'!B4,'15VENT'!$A$2:$BM$16,46,FALSE),IF($M$5='15VENT'!$AU$1,VLOOKUP('US MTM - Calculation (Athletic)'!B4,'15VENT'!$A$2:$BM$16,47,FALSE),IF($M$5='15VENT'!$AV$1,VLOOKUP('US MTM - Calculation (Athletic)'!B4,'15VENT'!$A$2:$BM$16,48,FALSE),IF($M$5='15VENT'!$AW$1,VLOOKUP('US MTM - Calculation (Athletic)'!B4,'15VENT'!$A$2:$BM$16,49,FALSE),IF($M$5='15VENT'!$AX$1,VLOOKUP('US MTM - Calculation (Athletic)'!B4,'15VENT'!$A$2:$BM$16,50,FALSE),IF($M$5='15VENT'!$AY$1,VLOOKUP('US MTM - Calculation (Athletic)'!B4,'15VENT'!$A$2:$BM$16,51,FALSE),IF($M$5='15VENT'!$AZ$1,VLOOKUP('US MTM - Calculation (Athletic)'!B4,'15VENT'!$A$2:$BM$16,52,FALSE),IF($M$5='15VENT'!$BA$1,VLOOKUP('US MTM - Calculation (Athletic)'!B4,'15VENT'!$A$2:$BM$16,53,FALSE),IF($M$5='15VENT'!$BB$1,VLOOKUP('US MTM - Calculation (Athletic)'!B4,'15VENT'!$A$2:$BM$16,54,FALSE),IF($M$5='15VENT'!$BC$1,VLOOKUP('US MTM - Calculation (Athletic)'!B4,'15VENT'!$A$2:$BM$16,55,FALSE),IF($M$5='15VENT'!$BD$1,VLOOKUP('US MTM - Calculation (Athletic)'!B4,'15VENT'!$A$2:$BM$16,56,FALSE),IF($M$5='15VENT'!$BE$1,VLOOKUP('US MTM - Calculation (Athletic)'!B4,'15VENT'!$A$2:$BM$16,57,FALSE),IF($M$5='15VENT'!$BF$1,VLOOKUP('US MTM - Calculation (Athletic)'!B4,'15VENT'!$A$2:$BM$16,58,FALSE),IF($M$5='15VENT'!$BG$1,VLOOKUP('US MTM - Calculation (Athletic)'!B4,'15VENT'!$A$2:$BM$16,59,FALSE),IF($M$5='15VENT'!$BH$1,VLOOKUP('US MTM - Calculation (Athletic)'!B4,'15VENT'!$A$2:$BM$16,60,FALSE),IF($M$5='15VENT'!$BI$1,VLOOKUP('US MTM - Calculation (Athletic)'!B4,'15VENT'!$A$2:$BJ$16,61,FALSE),IF($M$5='15VENT'!$BJ$1,VLOOKUP('US MTM - Calculation (Athletic)'!B4,'15VENT'!$A$2:$BM$16,62,FALSE),IF($M$5='15VENT'!$BK$1,VLOOKUP('US MTM - Calculation (Athletic)'!B4,'15VENT'!$A$2:$BM$16,63,FALSE),IF($M$5='15VENT'!$BL$1,VLOOKUP('US MTM - Calculation (Athletic)'!B4,'15VENT'!$A$2:$BM$16,64,FALSE),IF($M$5='15VENT'!$BM$1,VLOOKUP('US MTM - Calculation (Athletic)'!B4,'15VENT'!$A$2:$BM$16,65,FALSE),))))))))))))))))))))))))))))))))))))))))))))))))))))))))))))))))</f>
        <v>0</v>
      </c>
      <c r="S4" s="266">
        <f t="shared" si="4"/>
        <v>-0.5</v>
      </c>
      <c r="T4" s="398">
        <f>Sheet1!E10</f>
        <v>28.37</v>
      </c>
      <c r="U4" s="276"/>
      <c r="V4" s="277"/>
      <c r="W4" s="246"/>
      <c r="X4" s="259">
        <v>3</v>
      </c>
      <c r="Y4" s="260" t="s">
        <v>329</v>
      </c>
      <c r="Z4" s="247" t="str">
        <f>IF($Z$1="","",HLOOKUP($Z$1,'MTM US TRS (R)'!$A$2:$EV$13,ROW(),FALSE))</f>
        <v/>
      </c>
      <c r="AA4" s="265">
        <f>IF(Z4=" ",0,IF($AH$13='Deep Seat -'!$B$1,VLOOKUP('US MTM - Calculation (Athletic)'!Y4,'Deep Seat -'!$A$2:$D$13,2,FALSE),IF($AH$13='Deep Seat -'!$C$1,VLOOKUP('US MTM - Calculation (Athletic)'!Y4,'Deep Seat -'!$A$2:$D$13,3,FALSE),IF($AH$13='Deep Seat -'!$D$1,VLOOKUP('US MTM - Calculation (Athletic)'!Y4,'Deep Seat -'!$A$2:$D$13,4,FALSE),))))</f>
        <v>0</v>
      </c>
      <c r="AB4" s="265">
        <f>IF(Z4=" ",0,IF($AH$14='Hip Forw +'!$B$1,VLOOKUP('US MTM - Calculation (Athletic)'!Y4,'Hip Forw +'!$A$2:$E$13,2,FALSE),IF($AH$14='Hip Forw +'!$C$1,VLOOKUP('US MTM - Calculation (Athletic)'!Y4,'Hip Forw +'!$A$2:$E$13,3,FALSE),IF($AH$14='Hip Forw +'!$D$1,VLOOKUP('US MTM - Calculation (Athletic)'!Y4,'Hip Forw +'!$A$2:$E$13,4,FALSE),IF($AH$14='Hip Forw +'!$E$1,VLOOKUP('US MTM - Calculation (Athletic)'!Y4,'Hip Forw +'!$A$2:$E$13,5,FALSE),)))))</f>
        <v>0</v>
      </c>
      <c r="AC4" s="265">
        <f>IF(Z4=" ",0,IF($AH$15='Low Fron'!$B$1,VLOOKUP('US MTM - Calculation (Athletic)'!Y4,'Low Fron'!$A$2:$L$13,2,FALSE),IF($AH$15='Low Fron'!$C$1,VLOOKUP('US MTM - Calculation (Athletic)'!Y4,'Low Fron'!$A$2:$L$13,3,FALSE),IF($AH$15='Low Fron'!$D$1,VLOOKUP('US MTM - Calculation (Athletic)'!Y4,'Low Fron'!$A$2:$L$13,4,FALSE),IF($AH$15='Low Fron'!$E$1,VLOOKUP('US MTM - Calculation (Athletic)'!Y4,'Low Fron'!$A$2:$L$13,5,FALSE),IF($AH$15='Low Fron'!$F$1,VLOOKUP('US MTM - Calculation (Athletic)'!Y4,'Low Fron'!$A$2:$L$13,6,FALSE),IF($AH$15='Low Fron'!$G$1,VLOOKUP('US MTM - Calculation (Athletic)'!Y4,'Low Fron'!$A$2:$L$13,7,FALSE),IF($AH$15='Low Fron'!$H$1,VLOOKUP('US MTM - Calculation (Athletic)'!Y4,'Low Fron'!$A$2:$L$13,8,FALSE),IF($AH$15='Low Fron'!$I$1,VLOOKUP('US MTM - Calculation (Athletic)'!Y4,'Low Fron'!$A$2:$L$13,9,FALSE),IF($AH$15='Low Fron'!$J$1,VLOOKUP('US MTM - Calculation (Athletic)'!Y4,'Low Fron'!$A$2:$L$13,10,FALSE),IF($AH$15='Low Fron'!$K$1,VLOOKUP('US MTM - Calculation (Athletic)'!Y4,'Low Fron'!$A$2:$L$13,11,FALSE),IF($AH$15='Low Fron'!$L$1,VLOOKUP('US MTM - Calculation (Athletic)'!Y4,'Low Fron'!$A$2:$L$13,12,FALSE),))))))))))))</f>
        <v>0</v>
      </c>
      <c r="AD4" s="265">
        <f>IF(Z4=" ",0,IF($AH$16='Plucrot +'!$B$1,VLOOKUP('US MTM - Calculation (Athletic)'!Y4,'Plucrot +'!$A$2:$W$13,2,FALSE),IF($AH$16='Plucrot +'!$C$1,VLOOKUP('US MTM - Calculation (Athletic)'!Y4,'Plucrot +'!$A$2:$W$13,3,FALSE),IF($AH$16='Plucrot +'!$D$1,VLOOKUP('US MTM - Calculation (Athletic)'!Y4,'Plucrot +'!$A$2:$W$13,4,FALSE),IF($AH$16='Plucrot +'!$E$1,VLOOKUP('US MTM - Calculation (Athletic)'!Y4,'Plucrot +'!$A$2:$W$13,5,FALSE),IF($AH$16='Plucrot +'!$F$1,VLOOKUP('US MTM - Calculation (Athletic)'!Y4,'Plucrot +'!$A$2:$W$13,6,FALSE),IF($AH$16='Plucrot +'!$G$1,VLOOKUP('US MTM - Calculation (Athletic)'!Y4,'Plucrot +'!$A$2:$W$13,7,FALSE),IF($AH$16='Plucrot +'!$H$1,VLOOKUP('US MTM - Calculation (Athletic)'!Y4,'Plucrot +'!$A$2:$W$13,8,FALSE),IF($AH$16='Plucrot +'!$I$1,VLOOKUP('US MTM - Calculation (Athletic)'!Y4,'Plucrot +'!$A$2:$W$13,9,FALSE),IF($AH$16='Plucrot +'!$J$1,VLOOKUP('US MTM - Calculation (Athletic)'!Y4,'Plucrot +'!$A$2:$W$13,10,FALSE),IF($AH$16='Plucrot +'!$K$1,VLOOKUP('US MTM - Calculation (Athletic)'!Y4,'Plucrot +'!$A$2:$W$13,11,FALSE),IF($AH$16='Plucrot +'!$L$1,VLOOKUP('US MTM - Calculation (Athletic)'!Y4,'Plucrot +'!$A$2:$W$13,12,FALSE),IF($AH$16='Plucrot +'!$M$1,VLOOKUP('US MTM - Calculation (Athletic)'!Y4,'Plucrot +'!$A$2:$W$13,13,FALSE),IF($AH$16='Plucrot +'!$N$1,VLOOKUP('US MTM - Calculation (Athletic)'!Y4,'Plucrot +'!$A$2:$W$13,14,FALSE),IF($AH$16='Plucrot +'!$O$1,VLOOKUP('US MTM - Calculation (Athletic)'!Y4,'Plucrot +'!$A$2:$W$13,15,FALSE),IF($AH$16='Plucrot +'!$P$1,VLOOKUP('US MTM - Calculation (Athletic)'!Y4,'Plucrot +'!$A$2:$W$13,16,FALSE),IF($AH$16='Plucrot +'!$Q$1,VLOOKUP('US MTM - Calculation (Athletic)'!Y4,'Plucrot +'!$A$2:$W$13,17,FALSE),IF($AH$16='Plucrot +'!$R$1,VLOOKUP('US MTM - Calculation (Athletic)'!Y4,'Plucrot +'!$A$2:$W$13,18,FALSE),IF($AH$16='Plucrot +'!$S$1,VLOOKUP('US MTM - Calculation (Athletic)'!Y4,'Plucrot +'!$A$2:$W$13,19,FALSE),IF($AH$16='Plucrot +'!$T$1,VLOOKUP('US MTM - Calculation (Athletic)'!Y4,'Plucrot +'!$A$2:$W$13,20,FALSE),IF($AH$16='Plucrot +'!$U$1,VLOOKUP('US MTM - Calculation (Athletic)'!Y4,'Plucrot +'!$A$2:$W$13,21,FALSE),IF($AH$16='Plucrot +'!$V$1,VLOOKUP('US MTM - Calculation (Athletic)'!Y4,'Plucrot +'!$A$2:$W$13,22,FALSE),IF($AH$16='Plucrot +'!$W$1,VLOOKUP('US MTM - Calculation (Athletic)'!Y4,'Plucrot +'!$A$2:$W$13,23,FALSE),)))))))))))))))))))))))</f>
        <v>0</v>
      </c>
      <c r="AE4" s="265">
        <f>IF(Z4=" ",0,IF($AH$17='Rais BK + -'!$B$1,VLOOKUP('US MTM - Calculation (Athletic)'!Y4,'Rais BK + -'!$A$2:$W$13,2,FALSE),IF($AH$17='Rais BK + -'!$C$1,VLOOKUP('US MTM - Calculation (Athletic)'!Y4,'Rais BK + -'!$A$2:$W$13,3,FALSE),IF($AH$17='Rais BK + -'!$D$1,VLOOKUP('US MTM - Calculation (Athletic)'!Y4,'Rais BK + -'!$A$2:$W$13,4,FALSE),IF($AH$17='Rais BK + -'!$E$1,VLOOKUP('US MTM - Calculation (Athletic)'!Y4,'Rais BK + -'!$A$2:$W$13,5,FALSE),IF($AH$17='Rais BK + -'!$F$1,VLOOKUP('US MTM - Calculation (Athletic)'!Y4,'Rais BK + -'!$A$2:$W$13,6,FALSE),IF($AH$17='Rais BK + -'!$G$1,VLOOKUP('US MTM - Calculation (Athletic)'!Y4,'Rais BK + -'!$A$2:$W$13,7,FALSE),IF($AH$17='Rais BK + -'!$H$1,VLOOKUP('US MTM - Calculation (Athletic)'!Y4,'Rais BK + -'!$A$2:$W$13,8,FALSE),IF($AH$17='Rais BK + -'!$I$1,VLOOKUP('US MTM - Calculation (Athletic)'!Y4,'Rais BK + -'!$A$2:$W$13,9,FALSE),IF($AH$17='Rais BK + -'!$J$1,VLOOKUP('US MTM - Calculation (Athletic)'!Y4,'Rais BK + -'!$A$2:$W$13,10,FALSE),IF($AH$17='Rais BK + -'!$K$1,VLOOKUP('US MTM - Calculation (Athletic)'!Y4,'Rais BK + -'!$A$2:$W$13,11,FALSE),IF($AH$17='Rais BK + -'!$L$1,VLOOKUP('US MTM - Calculation (Athletic)'!Y4,'Rais BK + -'!$A$2:$W$13,12,FALSE),IF($AH$17='Rais BK + -'!$M$1,VLOOKUP('US MTM - Calculation (Athletic)'!Y4,'Rais BK + -'!$A$2:$W$13,13,FALSE),IF($AH$17='Rais BK + -'!$N$1,VLOOKUP('US MTM - Calculation (Athletic)'!Y4,'Rais BK + -'!$A$2:$W$13,14,FALSE),IF($AH$17='Rais BK + -'!$O$1,VLOOKUP('US MTM - Calculation (Athletic)'!Y4,'Rais BK + -'!$A$2:$W$13,15,FALSE),IF($AH$17='Rais BK + -'!$P$1,VLOOKUP('US MTM - Calculation (Athletic)'!Y4,'Rais BK + -'!$A$2:$W$13,16,FALSE),IF($AH$17='Rais BK + -'!$Q$1,VLOOKUP('US MTM - Calculation (Athletic)'!Y4,'Rais BK + -'!$A$2:$W$13,17,FALSE),IF($AH$17='Rais BK + -'!$R$1,VLOOKUP('US MTM - Calculation (Athletic)'!Y4,'Rais BK + -'!$A$2:$W$13,18,FALSE),IF($AH$17='Rais BK + -'!$S$1,VLOOKUP('US MTM - Calculation (Athletic)'!Y4,'Rais BK + -'!$A$2:$W$13,19,FALSE),IF($AH$17='Rais BK + -'!$T$1,VLOOKUP('US MTM - Calculation (Athletic)'!Y4,'Rais BK + -'!$A$2:$W$13,20,FALSE),IF($AH$17='Rais BK + -'!$U$1,VLOOKUP('US MTM - Calculation (Athletic)'!Y4,'Rais BK + -'!$A$2:$W$13,21,FALSE),IF($AH$17='Rais BK + -'!$V$1,VLOOKUP('US MTM - Calculation (Athletic)'!Y4,'Rais BK + -'!$A$2:$W$13,22,FALSE),IF($AH$17='Rais BK + -'!$W$1,VLOOKUP('US MTM - Calculation (Athletic)'!Y4,'Rais BK + -'!$A$2:$W$13,23,FALSE),)))))))))))))))))))))))</f>
        <v>0</v>
      </c>
      <c r="AF4" s="263">
        <f t="shared" si="0"/>
        <v>0</v>
      </c>
      <c r="AG4" s="242">
        <f>IF(OR(Sheet1!C136="",Sheet1!C136=" "),0,Sheet1!C136)</f>
        <v>0</v>
      </c>
      <c r="AH4" s="266">
        <v>0</v>
      </c>
      <c r="AI4" s="399">
        <f>IF($T$4="","",$T$4)</f>
        <v>28.37</v>
      </c>
      <c r="AJ4" s="271"/>
      <c r="AK4" s="272"/>
      <c r="AM4" s="248"/>
      <c r="AN4" s="248"/>
      <c r="AO4" s="228"/>
      <c r="AP4" s="268" t="s">
        <v>547</v>
      </c>
      <c r="AQ4" s="250" t="str">
        <f>IF($AQ$1="","",HLOOKUP($AQ$1,'Measurement Chart'!$A$1:$AG$14,ROW(),FALSE))</f>
        <v/>
      </c>
      <c r="AR4" s="242">
        <f>IF(OR(Sheet1!C293="",Sheet1!C293=" "),0,Sheet1!C293)</f>
        <v>0</v>
      </c>
      <c r="AS4" s="251">
        <f t="shared" si="1"/>
        <v>0</v>
      </c>
      <c r="AT4" s="252">
        <f>IF($AS$4='Front Length +'!$B$1,VLOOKUP(AP4,'Front Length +'!$A$2:$AO$14,2,FALSE),IF($AS$4='Front Length +'!$C$1,VLOOKUP(AP4,'Front Length +'!$A$2:$AO$14,3,FALSE),IF($AS$4='Front Length +'!$D$1,VLOOKUP(AP4,'Front Length +'!$A$2:$AO$14,4,FALSE),IF($AS$4='Front Length +'!$E$1,VLOOKUP(AP4,'Front Length +'!$A$2:$AO$14,5,FALSE),IF($AS$4='Front Length +'!$F$1,VLOOKUP(AP4,'Front Length +'!$A$2:$AO$14,6,FALSE),IF($AS$4='Front Length +'!$G$1,VLOOKUP(AP4,'Front Length +'!$A$2:$AO$14,7,FALSE),IF($AS$4='Front Length +'!$H$1,VLOOKUP(AP4,'Front Length +'!$A$2:$AO$14,8,FALSE),IF($AS$4='Front Length +'!$I$1,VLOOKUP(AP4,'Front Length +'!$A$2:$AO$14,9,FALSE),IF($AS$4='Front Length +'!$J$1,VLOOKUP(AP4,'Front Length +'!$A$2:$AO$14,10,FALSE),IF($AS$4='Front Length +'!$K$1,VLOOKUP(AP4,'Front Length +'!$A$2:$AO$14,11,FALSE),IF($AS$4='Front Length +'!$L$1,VLOOKUP(AP4,'Front Length +'!$A$2:$AO$14,12,FALSE),IF($AS$4='Front Length +'!$M$1,VLOOKUP(AP4,'Front Length +'!$A$2:$AO$14,13,FALSE),IF($AS$4='Front Length +'!$N$1,VLOOKUP(AP4,'Front Length +'!$A$2:$AO$14,14,FALSE),IF($AS$4='Front Length +'!$O$1,VLOOKUP(AP4,'Front Length +'!$A$2:$AO$14,15,FALSE),IF($AS$4='Front Length +'!$P$1,VLOOKUP(AP4,'Front Length +'!$A$2:$AO$14,16,FALSE),IF($AS$4='Front Length +'!$Q$1,VLOOKUP(AP4,'Front Length +'!$A$2:$AO$14,17,FALSE),IF($AS$4='Front Length +'!$R$1,VLOOKUP(AP4,'Front Length +'!$A$2:$AO$14,18,FALSE),IF($AS$4='Front Length +'!$S$1,VLOOKUP(AP4,'Front Length +'!$A$2:$AO$14,19,FALSE),IF($AS$4='Front Length +'!$T$1,VLOOKUP(AP4,'Front Length +'!$A$2:$AO$14,20,FALSE),IF($AS$4='Front Length +'!$U$1,VLOOKUP(AP4,'Front Length +'!$A$2:$AO$14,21,FALSE),IF($AS$4='Front Length +'!$V$1,VLOOKUP(AP4,'Front Length +'!$A$2:$AO$14,22,FALSE),IF($AS$4='Front Length +'!$W$1,VLOOKUP(AP4,'Front Length +'!$A$2:$AO$14,23,FALSE),IF($AS$4='Front Length +'!$X$1,VLOOKUP(AP4,'Front Length +'!$A$2:$AO$14,24,FALSE),IF($AS$4='Front Length +'!$Y$1,VLOOKUP(AP4,'Front Length +'!$A$2:$AO$14,25,FALSE),IF($AS$4='Front Length +'!$Z$1,VLOOKUP(AP4,'Front Length +'!$A$2:$AO$14,26,FALSE),IF($AS$4='Front Length +'!$AA$1,VLOOKUP(AP4,'Front Length +'!$A$2:$AO$14,27,FALSE),IF($AS$4='Front Length +'!$AB$1,VLOOKUP(AP4,'Front Length +'!$A$2:$AO$14,28,FALSE),IF($AS$4='Front Length +'!$AC$1,VLOOKUP(AP4,'Front Length +'!$A$2:$AO$14,29,FALSE),IF($AS$4='Front Length +'!$AD$1,VLOOKUP(AP4,'Front Length +'!$A$2:$AO$14,30,FALSE),IF($AS$4='Front Length +'!$AE$1,VLOOKUP(AP4,'Front Length +'!$A$2:$AO$14,31,FALSE),IF($AS$4='Front Length +'!$AF$1,VLOOKUP(AP4,'Front Length +'!$A$2:$AO$14,32,FALSE),IF($AS$4='Front Length +'!$AG$1,VLOOKUP(AP4,'Front Length +'!$A$2:$AO$14,33,FALSE),IF($AS$4='Front Length +'!$AH$1,VLOOKUP(AP4,'Front Length +'!$A$2:$AO$14,34,FALSE),IF($AS$4='Front Length +'!$AI$1,VLOOKUP(AP4,'Front Length +'!$A$2:$AO$14,35,FALSE),IF($AS$4='Front Length +'!$AJ$1,VLOOKUP(AP4,'Front Length +'!$A$2:$AO$14,36,FALSE),IF($AS$4='Front Length +'!$AK$1,VLOOKUP(AP4,'Front Length +'!$A$2:$AO$14,37,FALSE),IF($AS$4='Front Length +'!$AL$1,VLOOKUP(AP4,'Front Length +'!$A$2:$AO$14,38,FALSE),IF($AS$4='Front Length +'!$AM$1,VLOOKUP(AP4,'Front Length +'!$A$2:$AO$14,39,FALSE),IF($AS$4='Front Length +'!$AN$1,VLOOKUP(AP4,'Front Length +'!$A$2:$AO$14,40,FALSE),IF($AS$4='Front Length +'!$AO$1,VLOOKUP(AP4,'Front Length +'!$A$2:$AO$14,41,FALSE),))))))))))))))))))))))))))))))))))))))))</f>
        <v>0</v>
      </c>
      <c r="AU4" s="252">
        <f>IF($AS$4='Front Length -'!$B$1,VLOOKUP(AP4,'Front Length -'!$A$2:$AO$14,2,FALSE),IF($AS$4='Front Length -'!$C$1,VLOOKUP(AP4,'Front Length -'!$A$2:$AO$14,3,FALSE),IF($AS$4='Front Length -'!$D$1,VLOOKUP(AP4,'Front Length -'!$A$2:$AO$14,4,FALSE),IF($AS$4='Front Length -'!$E$1,VLOOKUP(AP4,'Front Length -'!$A$2:$AO$14,5,FALSE),IF($AS$4='Front Length -'!$F$1,VLOOKUP(AP4,'Front Length -'!$A$2:$AO$14,6,FALSE),IF($AS$4='Front Length -'!$G$1,VLOOKUP(AP4,'Front Length -'!$A$2:$AO$14,7,FALSE),IF($AS$4='Front Length -'!$H$1,VLOOKUP(AP4,'Front Length -'!$A$2:$AO$14,8,FALSE),IF($AS$4='Front Length -'!$I$1,VLOOKUP(AP4,'Front Length -'!$A$2:$AO$14,9,FALSE),IF($AS$4='Front Length -'!$J$1,VLOOKUP(AP4,'Front Length -'!$A$2:$AO$14,10,FALSE),IF($AS$4='Front Length -'!$K$1,VLOOKUP(AP4,'Front Length -'!$A$2:$AO$14,11,FALSE),IF($AS$4='Front Length -'!$L$1,VLOOKUP(AP4,'Front Length -'!$A$2:$AO$14,12,FALSE),IF($AS$4='Front Length -'!$M$1,VLOOKUP(AP4,'Front Length -'!$A$2:$AO$14,13,FALSE),IF($AS$4='Front Length -'!$N$1,VLOOKUP(AP4,'Front Length -'!$A$2:$AO$14,14,FALSE),IF($AS$4='Front Length -'!$O$1,VLOOKUP(AP4,'Front Length -'!$A$2:$AO$14,15,FALSE),IF($AS$4='Front Length -'!$P$1,VLOOKUP(AP4,'Front Length -'!$A$2:$AO$14,16,FALSE),IF($AS$4='Front Length -'!$Q$1,VLOOKUP(AP4,'Front Length -'!$A$2:$AO$14,17,FALSE),IF($AS$4='Front Length -'!$R$1,VLOOKUP(AP4,'Front Length -'!$A$2:$AO$14,18,FALSE),IF($AS$4='Front Length -'!$S$1,VLOOKUP(AP4,'Front Length -'!$A$2:$AO$14,19,FALSE),IF($AS$4='Front Length -'!$T$1,VLOOKUP(AP4,'Front Length -'!$A$2:$AO$14,20,FALSE),IF($AS$4='Front Length -'!$U$1,VLOOKUP(AP4,'Front Length -'!$A$2:$AO$14,21,FALSE),IF($AS$4='Front Length -'!$V$1,VLOOKUP(AP4,'Front Length -'!$A$2:$AO$14,22,FALSE),IF($AS$4='Front Length -'!$W$1,VLOOKUP(AP4,'Front Length -'!$A$2:$AO$14,23,FALSE),IF($AS$4='Front Length -'!$X$1,VLOOKUP(AP4,'Front Length -'!$A$2:$AO$14,24,FALSE),IF($AS$4='Front Length -'!$Y$1,VLOOKUP(AP4,'Front Length -'!$A$2:$AO$14,25,FALSE),IF($AS$4='Front Length -'!$Z$1,VLOOKUP(AP4,'Front Length -'!$A$2:$AO$14,26,FALSE),IF($AS$4='Front Length -'!$AA$1,VLOOKUP(AP4,'Front Length -'!$A$2:$AO$14,27,FALSE),IF($AS$4='Front Length -'!$AB$1,VLOOKUP(AP4,'Front Length -'!$A$2:$AO$14,28,FALSE),IF($AS$4='Front Length -'!$AC$1,VLOOKUP(AP4,'Front Length -'!$A$2:$AO$14,29,FALSE),IF($AS$4='Front Length -'!$AD$1,VLOOKUP(AP4,'Front Length -'!$A$2:$AO$14,30,FALSE),IF($AS$4='Front Length -'!$AE$1,VLOOKUP(AP4,'Front Length -'!$A$2:$AO$14,31,FALSE),IF($AS$4='Front Length -'!$AF$1,VLOOKUP(AP4,'Front Length -'!$A$2:$AO$14,32,FALSE),IF($AS$4='Front Length -'!$AG$1,VLOOKUP(AP4,'Front Length -'!$A$2:$AO$14,33,FALSE),IF($AS$4='Front Length -'!$AH$1,VLOOKUP(AP4,'Front Length -'!$A$2:$AO$14,34,FALSE),IF($AS$4='Front Length -'!$AI$1,VLOOKUP(AP4,'Front Length -'!$A$2:$AO$14,35,FALSE),IF($AS$4='Front Length -'!$AJ$1,VLOOKUP(AP4,'Front Length -'!$A$2:$AO$14,36,FALSE),IF($AS$4='Front Length -'!$AK$1,VLOOKUP(AP4,'Front Length -'!$A$2:$AO$14,37,FALSE),IF($AS$4='Front Length -'!$AL$1,VLOOKUP(AP4,'Front Length -'!$A$2:$AO$14,38,FALSE),IF($AS$4='Front Length -'!$AM$1,VLOOKUP(AP4,'Front Length -'!$A$2:$AO$14,39,FALSE),IF($AS$4='Front Length -'!$AN$1,VLOOKUP(AP4,'Front Length -'!$A$2:$AO$14,40,FALSE),IF($AS$4='Front Length -'!$AO$1,VLOOKUP(AP4,'Front Length -'!$A$2:$AO$14,41,FALSE),))))))))))))))))))))))))))))))))))))))))</f>
        <v>0</v>
      </c>
      <c r="AV4" s="253" t="str">
        <f t="shared" si="6"/>
        <v/>
      </c>
      <c r="AW4" s="273">
        <f>IF($T$4="","",$T$4)</f>
        <v>28.37</v>
      </c>
      <c r="AX4" s="255"/>
      <c r="AY4" s="255"/>
      <c r="AZ4" s="255"/>
      <c r="BA4" s="255"/>
      <c r="BB4" s="255"/>
      <c r="BC4" s="255"/>
      <c r="BD4" s="255"/>
      <c r="BE4" s="255"/>
      <c r="BF4" s="255"/>
      <c r="BG4" s="255"/>
      <c r="BH4" s="255"/>
      <c r="BI4" s="255"/>
      <c r="BJ4" s="255"/>
      <c r="BK4" s="255"/>
      <c r="BL4" s="255"/>
      <c r="BM4" s="255"/>
      <c r="BN4" s="255"/>
      <c r="BO4" s="255"/>
      <c r="BP4" s="255"/>
      <c r="BQ4" s="511" t="str">
        <f>IF(B1="","",LEFT(B1,FIND(" ",B1)-1))</f>
        <v>Peter</v>
      </c>
      <c r="BR4" s="511"/>
      <c r="BS4" s="256"/>
      <c r="BT4" s="517" t="str">
        <f>IF(Y1="","",LEFT(Y1,FIND(" ",Y1)-1))</f>
        <v>Peter</v>
      </c>
      <c r="BU4" s="517"/>
      <c r="BV4" s="257"/>
      <c r="BW4" s="517" t="str">
        <f>IF(AP1="","",LEFT(AP1,FIND(" ",AP1)-1))</f>
        <v>Peter</v>
      </c>
      <c r="BX4" s="517"/>
      <c r="BY4" s="257"/>
    </row>
    <row r="5" spans="1:77" ht="54.75" customHeight="1" thickBot="1" x14ac:dyDescent="0.6">
      <c r="A5" s="259">
        <v>4</v>
      </c>
      <c r="B5" s="260" t="s">
        <v>58</v>
      </c>
      <c r="C5" s="261">
        <f>IF($C$1="","",HLOOKUP($C$1,'Athletic fit'!$A$1:$AC$16,ROW(),FALSE))</f>
        <v>31.875</v>
      </c>
      <c r="D5" s="262">
        <f>IF(C5=" ",0,IF($S$17='AH 34 A+'!$B$1,VLOOKUP('US MTM - Calculation (Athletic)'!B5,'AH 34 A+'!$A$2:$G$16,2,FALSE),IF($S$17='AH 34 A+'!$C$1,VLOOKUP('US MTM - Calculation (Athletic)'!B5,'AH 34 A+'!$A$2:$G$16,3,FALSE),IF($S$17='AH 34 A+'!$D$1,VLOOKUP('US MTM - Calculation (Athletic)'!B5,'AH 34 A+'!$A$2:$G$16,4,FALSE),IF($S$17='AH 34 A+'!$E$1,VLOOKUP('US MTM - Calculation (Athletic)'!B5,'AH 34 A+'!$A$2:$G$16,5,FALSE),IF($S$17='AH 34 A+'!$F$1,VLOOKUP('US MTM - Calculation (Athletic)'!B5,'AH 34 A+'!$A$2:$G$16,6,FALSE),IF($S$17='AH 34 A+'!$G$1,VLOOKUP('US MTM - Calculation (Athletic)'!B5,'AH 34 A+'!$A$2:$G$16,7,FALSE),)))))))</f>
        <v>0</v>
      </c>
      <c r="E5" s="262">
        <f>IF(C5=" ",0,IF($S$18='Erect +'!$B$1,VLOOKUP('US MTM - Calculation (Athletic)'!B5,'Erect +'!$A$2:$D$16,2,FALSE),IF($S$18='Erect +'!$C$1,VLOOKUP('US MTM - Calculation (Athletic)'!B5,'Erect +'!$A$2:$D$16,3,FALSE),IF($S$18='Erect +'!$D$1,VLOOKUP('US MTM - Calculation (Athletic)'!B5,'Erect +'!$A$2:$D$16,4,FALSE),))))</f>
        <v>0</v>
      </c>
      <c r="F5" s="262">
        <f>IF(C5=" ",0,IF($S$19='Full Chest'!$B$1,VLOOKUP('US MTM - Calculation (Athletic)'!B5,'Full Chest'!$A$2:$F$16,2,FALSE),IF($S$19='Full Chest'!$C$1,VLOOKUP('US MTM - Calculation (Athletic)'!B5,'Full Chest'!$A$2:$F$16,3,FALSE),IF($S$19='Full Chest'!$D$1,VLOOKUP('US MTM - Calculation (Athletic)'!B5,'Full Chest'!$A$2:$F$16,4,FALSE),))))</f>
        <v>0</v>
      </c>
      <c r="G5" s="262">
        <f>IF(C5=" ",0,IF($S$20='Head For +'!$B$1,VLOOKUP('US MTM - Calculation (Athletic)'!B5,'Head For +'!$A$2:$E$16,2,FALSE),IF($S$20='Head For +'!$C$1,VLOOKUP('US MTM - Calculation (Athletic)'!B5,'Head For +'!$A$2:$E$16,3,FALSE),IF($S$20='Head For +'!$D$1,VLOOKUP('US MTM - Calculation (Athletic)'!B5,'Head For +'!$A$2:$E$16,4,FALSE),IF($S$20='Head For +'!$E$1,VLOOKUP('US MTM - Calculation (Athletic)'!B5,'Head For +'!$A$2:$E$16,5,FALSE),)))))</f>
        <v>0</v>
      </c>
      <c r="H5" s="262" t="b">
        <f>IF(C5=" ",0,IF($S$21='LOW-CLR +'!$B$1,VLOOKUP('US MTM - Calculation (Athletic)'!B5,'LOW-CLR +'!$A$2:$H$16,2,FALSE),IF($S$21='LOW-CLR +'!$C$1,VLOOKUP('US MTM - Calculation (Athletic)'!B5,'LOW-CLR +'!$A$2:$H$16,3,FALSE),IF($S$21='LOW-CLR +'!$D$1,VLOOKUP('US MTM - Calculation (Athletic)'!B5,'LOW-CLR +'!$A$2:$H$16,4,FALSE),IF($S$21='LOW-CLR +'!$E$1,VLOOKUP('US MTM - Calculation (Athletic)'!B5,'LOW-CLR +'!$A$2:$H$16,5,FALSE),IF($S$21='LOW-CLR +'!$F$1,VLOOKUP('US MTM - Calculation (Athletic)'!B5,'LOW-CLR +'!$A$2:$H$16,6,FALSE),IF($S$21='LOW-CLR +'!$G$1,VLOOKUP('US MTM - Calculation (Athletic)'!B5,'LOW-CLR +'!$A$2:$H$16,7,FALSE),IF($S$21='LOW-CLR +'!$H$1,VLOOKUP('US MTM - Calculation (Athletic)'!B5,'LOW-CLR +'!$A$2:$H$16,8,FALSE)))))))))</f>
        <v>0</v>
      </c>
      <c r="I5" s="262">
        <f>IF(C5=" ",0,IF($S$22='P+AH+1 2'!$B$1,VLOOKUP('US MTM - Calculation (Athletic)'!B5,'P+AH+1 2'!$A$2:$D$16,2,FALSE),IF($S$22='P+AH+1 2'!$C$1,VLOOKUP('US MTM - Calculation (Athletic)'!B5,'P+AH+1 2'!$A$2:$D$16,3,FALSE),IF($S$22='P+AH+1 2'!$D$1,VLOOKUP('US MTM - Calculation (Athletic)'!B5,'P+AH+1 2'!$A$2:$D$16,4,FALSE),))))</f>
        <v>0</v>
      </c>
      <c r="J5" s="262"/>
      <c r="K5" s="263">
        <f t="shared" si="2"/>
        <v>31.875</v>
      </c>
      <c r="L5" s="242">
        <f>IF(OR(Sheet1!C25="",Sheet1!C25=" "),0,Sheet1!C25)</f>
        <v>30.25</v>
      </c>
      <c r="M5" s="264">
        <f t="shared" si="3"/>
        <v>-1.625</v>
      </c>
      <c r="N5" s="265">
        <f>IF($M$8='12 Back'!$B$1,VLOOKUP('US MTM - Calculation (Athletic)'!B5,'12 Back'!$A$2:$BG$16,2,FALSE),IF($M$8='12 Back'!$C$1,VLOOKUP('US MTM - Calculation (Athletic)'!B5,'12 Back'!$A$2:$BG$16,3,FALSE),IF($M$8='12 Back'!$D$1,VLOOKUP('US MTM - Calculation (Athletic)'!B5,'12 Back'!$A$2:$BG$16,4,FALSE),IF($M$8='12 Back'!$E$1,VLOOKUP('US MTM - Calculation (Athletic)'!B5,'12 Back'!$A$2:$BG$16,5,FALSE),IF($M$8='12 Back'!$F$1,VLOOKUP('US MTM - Calculation (Athletic)'!B5,'12 Back'!$A$2:$BG$16,6,FALSE),IF($M$8='12 Back'!$G$1,VLOOKUP('US MTM - Calculation (Athletic)'!B5,'12 Back'!$A$2:$BG$16,7,FALSE),IF($M$8='12 Back'!$H$1,VLOOKUP('US MTM - Calculation (Athletic)'!B5,'12 Back'!$A$2:$BG$16,8,FALSE),IF($M$8='12 Back'!$I$1,VLOOKUP('US MTM - Calculation (Athletic)'!B5,'12 Back'!$A$2:$BG$16,9,FALSE),IF($M$8='12 Back'!$J$1,VLOOKUP('US MTM - Calculation (Athletic)'!B5,'12 Back'!$A$2:$BG$16,10,FALSE),IF($M$8='12 Back'!$K$1,VLOOKUP('US MTM - Calculation (Athletic)'!B5,'12 Back'!$A$2:$BG$16,11,FALSE),IF($M$8='12 Back'!$L$1,VLOOKUP('US MTM - Calculation (Athletic)'!B5,'12 Back'!$A$2:$BG$16,12,FALSE),IF($M$8='12 Back'!$M$1,VLOOKUP('US MTM - Calculation (Athletic)'!B5,'12 Back'!$A$2:$BG$16,13,FALSE),IF($M$8='12 Back'!$N$1,VLOOKUP('US MTM - Calculation (Athletic)'!B5,'12 Back'!$A$2:$BG$16,14,FALSE),IF($M$8='12 Back'!$O$1,VLOOKUP('US MTM - Calculation (Athletic)'!B5,'12 Back'!$A$2:$BG$16,15,FALSE),IF($M$8='12 Back'!$P$1,VLOOKUP('US MTM - Calculation (Athletic)'!B5,'12 Back'!$A$2:$BG$16,16,FALSE),IF($M$8='12 Back'!$Q$1,VLOOKUP('US MTM - Calculation (Athletic)'!B5,'12 Back'!$A$2:$BG$16,17,FALSE),IF($M$8='12 Back'!$R$1,VLOOKUP('US MTM - Calculation (Athletic)'!B5,'12 Back'!$A$2:$BG$16,18,FALSE),IF($M$8='12 Back'!$S$1,VLOOKUP('US MTM - Calculation (Athletic)'!B5,'12 Back'!$A$2:$BG$16,19,FALSE),IF($M$8='12 Back'!$T$1,VLOOKUP('US MTM - Calculation (Athletic)'!B5,'12 Back'!$A$2:$BG$16,20,FALSE),IF($M$8='12 Back'!$U$1,VLOOKUP('US MTM - Calculation (Athletic)'!B5,'12 Back'!$A$2:$BG$16,21,FALSE),IF($M$8='12 Back'!$V$1,VLOOKUP('US MTM - Calculation (Athletic)'!B5,'12 Back'!$A$2:$BG$16,22,FALSE),IF($M$8='12 Back'!$W$1,VLOOKUP('US MTM - Calculation (Athletic)'!B5,'12 Back'!$A$2:$BG$16,23,FALSE),IF($M$8='12 Back'!$X$1,VLOOKUP('US MTM - Calculation (Athletic)'!B5,'12 Back'!$A$2:$BG$16,24,FALSE),IF($M$8='12 Back'!$Y$1,VLOOKUP('US MTM - Calculation (Athletic)'!B5,'12 Back'!$A$2:$BG$16,25,FALSE),IF($M$8='12 Back'!$Z$1,VLOOKUP('US MTM - Calculation (Athletic)'!B5,'12 Back'!$A$2:$BG$16,26,FALSE),IF($M$8='12 Back'!$AA$1,VLOOKUP('US MTM - Calculation (Athletic)'!B5,'12 Back'!$A$2:$BG$16,27,FALSE),IF($M$8='12 Back'!$AB$1,VLOOKUP('US MTM - Calculation (Athletic)'!B5,'12 Back'!$A$2:$BG$16,28,FALSE),IF($M$8='12 Back'!$AC$1,VLOOKUP('US MTM - Calculation (Athletic)'!B5,'12 Back'!$A$2:$BG$16,29,FALSE),IF($M$8='12 Back'!$AD$1,VLOOKUP('US MTM - Calculation (Athletic)'!B5,'12 Back'!$A$2:$BG$16,30,FALSE),IF($M$8='12 Back'!$AE$1,VLOOKUP('US MTM - Calculation (Athletic)'!B5,'12 Back'!$A$2:$BG$16,31,FALSE),IF($M$8='12 Back'!$AF$1,VLOOKUP('US MTM - Calculation (Athletic)'!B5,'12 Back'!$A$2:$BG$16,32,FALSE),IF($M$8='12 Back'!$AG$1,VLOOKUP('US MTM - Calculation (Athletic)'!B5,'12 Back'!$A$2:$BG$16,33,FALSE),IF($M$8='12 Back'!$AH$1,VLOOKUP('US MTM - Calculation (Athletic)'!B5,'12 Back'!$A$2:$BG$16,34,FALSE),IF($M$8='12 Back'!$AI$1,VLOOKUP('US MTM - Calculation (Athletic)'!B5,'12 Back'!$A$2:$BG$16,35,FALSE),IF($M$8='12 Back'!$AJ$1,VLOOKUP('US MTM - Calculation (Athletic)'!B5,'12 Back'!$A$2:$BG$16,36,FALSE),IF($M$8='12 Back'!$AK$1,VLOOKUP('US MTM - Calculation (Athletic)'!B5,'12 Back'!$A$2:$BG$16,37,FALSE),IF($M$8='12 Back'!$AL$1,VLOOKUP('US MTM - Calculation (Athletic)'!B5,'12 Back'!$A$2:$BG$16,38,FALSE),IF($M$8='12 Back'!$AM$1,VLOOKUP('US MTM - Calculation (Athletic)'!B5,'12 Back'!$A$2:$BG$16,39,FALSE),IF($M$8='12 Back'!$AN$1,VLOOKUP('US MTM - Calculation (Athletic)'!B5,'12 Back'!$A$2:$BG$16,40,FALSE),IF($M$8='12 Back'!$AO$1,VLOOKUP('US MTM - Calculation (Athletic)'!B5,'12 Back'!$A$2:$BG$16,41,FALSE),IF($M$8='12 Back'!$AP$1,VLOOKUP('US MTM - Calculation (Athletic)'!B5,'12 Back'!$A$2:$BG$16,42,FALSE),IF($M$8='12 Back'!$AQ$1,VLOOKUP('US MTM - Calculation (Athletic)'!B5,'12 Back'!$A$2:$BG$16,43,FALSE),IF($M$8='12 Back'!$AR$1,VLOOKUP('US MTM - Calculation (Athletic)'!B5,'12 Back'!$A$2:$BG$16,44,FALSE),IF($M$8='12 Back'!$AS$1,VLOOKUP('US MTM - Calculation (Athletic)'!B5,'12 Back'!$A$2:$BG$16,45,FALSE),IF($M$8='12 Back'!$AT$1,VLOOKUP('US MTM - Calculation (Athletic)'!B5,'12 Back'!$A$2:$BG$16,46,FALSE),IF($M$8='12 Back'!$AU$1,VLOOKUP('US MTM - Calculation (Athletic)'!B5,'12 Back'!$A$2:$BG$16,47,FALSE),IF($M$8='12 Back'!$AV$1,VLOOKUP('US MTM - Calculation (Athletic)'!B5,'12 Back'!$A$2:$BG$16,48,FALSE),IF($M$8='12 Back'!$AW$1,VLOOKUP('US MTM - Calculation (Athletic)'!B5,'12 Back'!$A$2:$BG$16,49,FALSE),IF($M$8='12 Back'!$AX$1,VLOOKUP('US MTM - Calculation (Athletic)'!B5,'12 Back'!$A$2:$BG$16,50,FALSE),IF($M$8='12 Back'!$AY$1,VLOOKUP('US MTM - Calculation (Athletic)'!B5,'12 Back'!$A$2:$BG$16,51,FALSE),IF($M$8='12 Back'!$AZ$1,VLOOKUP('US MTM - Calculation (Athletic)'!B5,'12 Back'!$A$2:$BG$16,52,FALSE),IF($M$8='12 Back'!$BA$1,VLOOKUP('US MTM - Calculation (Athletic)'!B5,'12 Back'!$A$2:$BG$16,53,FALSE),IF($M$8='12 Back'!$BB$1,VLOOKUP('US MTM - Calculation (Athletic)'!B5,'12 Back'!$A$2:$BG$16,54,FALSE),IF($M$8='12 Back'!$BC$1,VLOOKUP('US MTM - Calculation (Athletic)'!B5,'12 Back'!$A$2:$BG$16,55,FALSE),IF($M$8='12 Back'!$BD$1,VLOOKUP('US MTM - Calculation (Athletic)'!B5,'12 Back'!$A$2:$BG$16,56,FALSE),IF($M$8='12 Back'!$BE$1,VLOOKUP('US MTM - Calculation (Athletic)'!B5,'12 Back'!$A$2:$BG$16,57,FALSE),IF($M$8='12 Back'!$BF$1,VLOOKUP('US MTM - Calculation (Athletic)'!B5,'12 Back'!$A$2:$BG$16,58,FALSE),IF($M$8='12 Back'!$BG$1,VLOOKUP('US MTM - Calculation (Athletic)'!B5,'12 Back'!$A$2:$BG$16,59,FALSE),))))))))))))))))))))))))))))))))))))))))))))))))))))))))))</f>
        <v>0</v>
      </c>
      <c r="O5" s="265">
        <f>IF($M$3='Half Grith'!$B$1,VLOOKUP('US MTM - Calculation (Athletic)'!B5,'Half Grith'!$A$2:$BN$16,2,FALSE),IF($M$3='Half Grith'!$C$1,VLOOKUP('US MTM - Calculation (Athletic)'!B5,'Half Grith'!$A$2:$BN$16,3,FALSE),IF($M$3='Half Grith'!$D$1,VLOOKUP('US MTM - Calculation (Athletic)'!B5,'Half Grith'!$A$2:$BN$16,4,FALSE),IF($M$3='Half Grith'!$E$1,VLOOKUP('US MTM - Calculation (Athletic)'!B5,'Half Grith'!$A$2:$BN$16,5,FALSE),IF($M$3='Half Grith'!$F$1,VLOOKUP('US MTM - Calculation (Athletic)'!B5,'Half Grith'!$A$2:$BN$16,6,FALSE),IF($M$3='Half Grith'!$G$1,VLOOKUP('US MTM - Calculation (Athletic)'!B5,'Half Grith'!$A$2:$BN$16,7,FALSE),IF($M$3='Half Grith'!$H$1,VLOOKUP('US MTM - Calculation (Athletic)'!B5,'Half Grith'!$A$2:$BN$16,8,FALSE),IF($M$3='Half Grith'!$I$1,VLOOKUP('US MTM - Calculation (Athletic)'!B5,'Half Grith'!$A$2:$BN$16,9,FALSE),IF($M$3='Half Grith'!$J$1,VLOOKUP('US MTM - Calculation (Athletic)'!B5,'Half Grith'!$A$2:$BN$16,10,FALSE),IF($M$3='Half Grith'!$K$1,VLOOKUP('US MTM - Calculation (Athletic)'!B5,'Half Grith'!$A$2:$BN$16,11,FALSE),IF($M$3='Half Grith'!$L$1,VLOOKUP('US MTM - Calculation (Athletic)'!B5,'Half Grith'!$A$2:$BN$16,12,FALSE),IF($M$3='Half Grith'!$M$1,VLOOKUP('US MTM - Calculation (Athletic)'!B5,'Half Grith'!$A$2:$BN$16,13,FALSE),IF($M$3='Half Grith'!$N$1,VLOOKUP('US MTM - Calculation (Athletic)'!B5,'Half Grith'!$A$2:$BN$16,14,FALSE),IF($M$3='Half Grith'!$O$1,VLOOKUP('US MTM - Calculation (Athletic)'!B5,'Half Grith'!$A$2:$BN$16,15,FALSE),IF($M$3='Half Grith'!$P$1,VLOOKUP('US MTM - Calculation (Athletic)'!B5,'Half Grith'!$A$2:$BN$16,16,FALSE),IF($M$3='Half Grith'!$Q$1,VLOOKUP('US MTM - Calculation (Athletic)'!B5,'Half Grith'!$A$2:$BN$16,17,FALSE),IF($M$3='Half Grith'!$R$1,VLOOKUP('US MTM - Calculation (Athletic)'!B5,'Half Grith'!$A$2:$BN$16,18,FALSE),IF($M$3='Half Grith'!$S$1,VLOOKUP('US MTM - Calculation (Athletic)'!B5,'Half Grith'!$A$2:$BN$16,19,FALSE),IF($M$3='Half Grith'!$T$1,VLOOKUP('US MTM - Calculation (Athletic)'!B5,'Half Grith'!$A$2:$BN$16,20,FALSE),IF($M$3='Half Grith'!$U$1,VLOOKUP('US MTM - Calculation (Athletic)'!B5,'Half Grith'!$A$2:$BN$16,21,FALSE),IF($M$3='Half Grith'!$V$1,VLOOKUP('US MTM - Calculation (Athletic)'!B5,'Half Grith'!$A$2:$BN$16,22,FALSE),IF($M$3='Half Grith'!$W$1,VLOOKUP('US MTM - Calculation (Athletic)'!B5,'Half Grith'!$A$2:$BN$16,23,FALSE),IF($M$3='Half Grith'!$X$1,VLOOKUP('US MTM - Calculation (Athletic)'!B5,'Half Grith'!$A$2:$BN$16,24,FALSE),IF($M$3='Half Grith'!$Y$1,VLOOKUP('US MTM - Calculation (Athletic)'!B5,'Half Grith'!$A$2:$BN$16,25,FALSE),IF($M$3='Half Grith'!$Z$1,VLOOKUP('US MTM - Calculation (Athletic)'!B5,'Half Grith'!$A$2:$BN$16,26,FALSE),IF($M$3='Half Grith'!$AA$1,VLOOKUP('US MTM - Calculation (Athletic)'!B5,'Half Grith'!$A$2:$BN$16,27,FALSE),IF($M$3='Half Grith'!$AB$1,VLOOKUP('US MTM - Calculation (Athletic)'!B5,'Half Grith'!$A$2:$BN$16,28,FALSE),IF($M$3='Half Grith'!$AC$1,VLOOKUP('US MTM - Calculation (Athletic)'!B5,'Half Grith'!$A$2:$BN$16,29,FALSE),IF($M$3='Half Grith'!$AD$1,VLOOKUP('US MTM - Calculation (Athletic)'!B5,'Half Grith'!$A$2:$BN$16,30,FALSE),IF($M$3='Half Grith'!$AE$1,VLOOKUP('US MTM - Calculation (Athletic)'!B5,'Half Grith'!$A$2:$BN$16,31,FALSE),IF($M$3='Half Grith'!$AF$1,VLOOKUP('US MTM - Calculation (Athletic)'!B5,'Half Grith'!$A$2:$BN$16,32,FALSE),IF($M$3='Half Grith'!$AG$1,VLOOKUP('US MTM - Calculation (Athletic)'!B5,'Half Grith'!$A$2:$BN$16,33,FALSE),IF($M$3='Half Grith'!$AH$1,VLOOKUP('US MTM - Calculation (Athletic)'!B5,'Half Grith'!$A$2:$BN$16,34,FALSE),IF($M$3='Half Grith'!$AI$1,VLOOKUP('US MTM - Calculation (Athletic)'!B5,'Half Grith'!$A$2:$BN$16,35,FALSE),IF($M$3='Half Grith'!$AJ$1,VLOOKUP('US MTM - Calculation (Athletic)'!B5,'Half Grith'!$A$2:$BN$16,36,FALSE),IF($M$3='Half Grith'!$AK$1,VLOOKUP('US MTM - Calculation (Athletic)'!B5,'Half Grith'!$A$2:$BN$16,37,FALSE),IF($M$3='Half Grith'!$AL$1,VLOOKUP('US MTM - Calculation (Athletic)'!B5,'Half Grith'!$A$2:$BN$16,38,FALSE),IF($M$3='Half Grith'!$AM$1,VLOOKUP('US MTM - Calculation (Athletic)'!B5,'Half Grith'!$A$2:$BN$16,39,FALSE),IF($M$3='Half Grith'!$AN$1,VLOOKUP('US MTM - Calculation (Athletic)'!B5,'Half Grith'!$A$2:$BN$16,40,FALSE),IF($M$3='Half Grith'!$AO$1,VLOOKUP('US MTM - Calculation (Athletic)'!B5,'Half Grith'!$A$2:$BN$16,41,FALSE),IF($M$3='Half Grith'!$AP$1,VLOOKUP('US MTM - Calculation (Athletic)'!B5,'Half Grith'!$A$2:$BN$16,42,FALSE),IF($M$3='Half Grith'!$AQ$1,VLOOKUP('US MTM - Calculation (Athletic)'!B5,'Half Grith'!$A$2:$BN$16,43,FALSE),IF($M$3='Half Grith'!$AR$1,VLOOKUP('US MTM - Calculation (Athletic)'!B5,'Half Grith'!$A$2:$BN$16,44,FALSE),IF($M$3='Half Grith'!$AS$1,VLOOKUP('US MTM - Calculation (Athletic)'!B5,'Half Grith'!$A$2:$BN$16,45,FALSE),IF($M$3='Half Grith'!$AT$1,VLOOKUP('US MTM - Calculation (Athletic)'!B5,'Half Grith'!$A$2:$BN$16,46,FALSE),IF($M$3='Half Grith'!$AU$1,VLOOKUP('US MTM - Calculation (Athletic)'!B5,'Half Grith'!$A$2:$BN$16,47,FALSE),IF($M$3='Half Grith'!$AV$1,VLOOKUP('US MTM - Calculation (Athletic)'!B5,'Half Grith'!$A$2:$BN$16,48,FALSE),IF($M$3='Half Grith'!$AW$1,VLOOKUP('US MTM - Calculation (Athletic)'!B5,'Half Grith'!$A$2:$BN$16,49,FALSE),IF($M$3='Half Grith'!$AX$1,VLOOKUP('US MTM - Calculation (Athletic)'!B5,'Half Grith'!$A$2:$BN$16,50,FALSE),IF($M$3='Half Grith'!$AY$1,VLOOKUP('US MTM - Calculation (Athletic)'!B5,'Half Grith'!$A$2:$BN$16,51,FALSE),IF($M$3='Half Grith'!$AZ$1,VLOOKUP('US MTM - Calculation (Athletic)'!B5,'Half Grith'!$A$2:$BN$16,52,FALSE),IF($M$3='Half Grith'!$BA$1,VLOOKUP('US MTM - Calculation (Athletic)'!B5,'Half Grith'!$A$2:$BN$16,53,FALSE),IF($M$3='Half Grith'!$BB$1,VLOOKUP('US MTM - Calculation (Athletic)'!B5,'Half Grith'!$A$2:$BN$16,54,FALSE),IF($M$3='Half Grith'!$BC$1,VLOOKUP('US MTM - Calculation (Athletic)'!B5,'Half Grith'!$A$2:$BN$16,55,FALSE),IF($M$3='Half Grith'!$BD$1,VLOOKUP('US MTM - Calculation (Athletic)'!B5,'Half Grith'!$A$2:$BN$16,56,FALSE),IF($M$3='Half Grith'!$BE$1,VLOOKUP('US MTM - Calculation (Athletic)'!B5,'Half Grith'!$A$2:$BN$16,57,FALSE),IF($M$3='Half Grith'!$BF$1,VLOOKUP('US MTM - Calculation (Athletic)'!B5,'Half Grith'!$A$2:$BN$16,58,FALSE),IF($M$3='Half Grith'!$BG$1,VLOOKUP('US MTM - Calculation (Athletic)'!B5,'Half Grith'!$A$2:$BN$16,59,FALSE),IF($M$3='Half Grith'!$BH$1,VLOOKUP('US MTM - Calculation (Athletic)'!B5,'Half Grith'!$A$2:$BN$16,60,FALSE),IF($M$3='Half Grith'!$BI$1,VLOOKUP('US MTM - Calculation (Athletic)'!B5,'Half Grith'!$A$2:$BN$16,61,FALSE),IF($M$3='Half Grith'!$BJ$1,VLOOKUP('US MTM - Calculation (Athletic)'!B5,'Half Grith'!$A$2:$BN$16,62,FALSE),IF($M$3='Half Grith'!$BK$1,VLOOKUP('US MTM - Calculation (Athletic)'!B5,'Half Grith'!$A$2:$BN$16,63,FALSE),IF($M$3='Half Grith'!$BL$1,VLOOKUP('US MTM - Calculation (Athletic)'!B5,'Half Grith'!$A$2:$BN$16,64,FALSE),IF($M$3='Half Grith'!$BM$1,VLOOKUP('US MTM - Calculation (Athletic)'!B5,'Half Grith'!$A$2:$BN$16,65,FALSE),))))))))))))))))))))))))))))))))))))))))))))))))))))))))))))))))</f>
        <v>0</v>
      </c>
      <c r="P5" s="265">
        <f>IF($M$4=SEAT!$B$1,VLOOKUP('US MTM - Calculation (Athletic)'!B5,SEAT!$A$2:$AY$16,2,FALSE),IF($M$4=SEAT!$C$1,VLOOKUP('US MTM - Calculation (Athletic)'!B5,SEAT!$A$2:$AY$16,3,FALSE),IF($M$4=SEAT!$D$1,VLOOKUP('US MTM - Calculation (Athletic)'!B5,SEAT!$A$2:$AY$16,4,FALSE),IF($M$4=SEAT!$E$1,VLOOKUP('US MTM - Calculation (Athletic)'!B5,SEAT!$A$2:$AY$16,5,FALSE),IF($M$4=SEAT!$F$1,VLOOKUP('US MTM - Calculation (Athletic)'!B5,SEAT!$A$2:$AY$16,6,FALSE),IF($M$4=SEAT!$G$1,VLOOKUP('US MTM - Calculation (Athletic)'!B5,SEAT!$A$2:$AY$16,7,FALSE),IF($M$4=SEAT!$H$1,VLOOKUP('US MTM - Calculation (Athletic)'!B5,SEAT!$A$2:$AY$16,8,FALSE),IF($M$4=SEAT!$I$1,VLOOKUP('US MTM - Calculation (Athletic)'!B5,SEAT!$A$2:$AY$16,9,FALSE),IF($M$4=SEAT!$J$1,VLOOKUP('US MTM - Calculation (Athletic)'!B5,SEAT!$A$2:$AY$16,10,FALSE),IF($M$4=SEAT!$K$1,VLOOKUP('US MTM - Calculation (Athletic)'!B5,SEAT!$A$2:$AY$16,11,FALSE),IF($M$4=SEAT!$L$1,VLOOKUP('US MTM - Calculation (Athletic)'!B5,SEAT!$A$2:$AY$16,12,FALSE),IF($M$4=SEAT!$M$1,VLOOKUP('US MTM - Calculation (Athletic)'!B5,SEAT!$A$2:$AY$16,13,FALSE),IF($M$4=SEAT!$N$1,VLOOKUP('US MTM - Calculation (Athletic)'!B5,SEAT!$A$2:$AY$16,14,FALSE),IF($M$4=SEAT!$O$1,VLOOKUP('US MTM - Calculation (Athletic)'!B5,SEAT!$A$2:$AY$16,15,FALSE),IF($M$4=SEAT!$P$1,VLOOKUP('US MTM - Calculation (Athletic)'!B5,SEAT!$A$2:$AY$16,16,FALSE),IF($M$4=SEAT!$Q$1,VLOOKUP('US MTM - Calculation (Athletic)'!B5,SEAT!$A$2:$AY$16,17,FALSE),IF($M$4=SEAT!$R$1,VLOOKUP('US MTM - Calculation (Athletic)'!B5,SEAT!$A$2:$AY$16,18,FALSE),IF($M$4=SEAT!$S$1,VLOOKUP('US MTM - Calculation (Athletic)'!B5,SEAT!$A$2:$AY$16,19,FALSE),IF($M$4=SEAT!$T$1,VLOOKUP('US MTM - Calculation (Athletic)'!B5,SEAT!$A$2:$AY$16,20,FALSE),IF($M$4=SEAT!$U$1,VLOOKUP('US MTM - Calculation (Athletic)'!B5,SEAT!$A$2:$AY$16,21,FALSE),IF($M$4=SEAT!$V$1,VLOOKUP('US MTM - Calculation (Athletic)'!B5,SEAT!$A$2:$AY$16,22,FALSE),IF($M$4=SEAT!$W$1,VLOOKUP('US MTM - Calculation (Athletic)'!B5,SEAT!$A$2:$AY$16,23,FALSE),IF($M$4=SEAT!$X$1,VLOOKUP('US MTM - Calculation (Athletic)'!B5,SEAT!$A$2:$AY$16,24,FALSE),IF($M$4=SEAT!$Y$1,VLOOKUP('US MTM - Calculation (Athletic)'!B5,SEAT!$A$2:$AY$16,25,FALSE),IF($M$4=SEAT!$Z$1,VLOOKUP('US MTM - Calculation (Athletic)'!B5,SEAT!$A$2:$AY$16,26,FALSE),IF($M$4=SEAT!$AA$1,VLOOKUP('US MTM - Calculation (Athletic)'!B5,SEAT!$A$2:$AY$16,27,FALSE),IF($M$4=SEAT!$AB$1,VLOOKUP('US MTM - Calculation (Athletic)'!B5,SEAT!$A$2:$AY$16,28,FALSE),IF($M$4=SEAT!$AC$1,VLOOKUP('US MTM - Calculation (Athletic)'!B5,SEAT!$A$2:$AY$16,29,FALSE),IF($M$4=SEAT!$AD$1,VLOOKUP('US MTM - Calculation (Athletic)'!B5,SEAT!$A$2:$AY$16,30,FALSE),IF($M$4=SEAT!$AE$1,VLOOKUP('US MTM - Calculation (Athletic)'!B5,SEAT!$A$2:$AY$16,31,FALSE),IF($M$4=SEAT!$AF$1,VLOOKUP('US MTM - Calculation (Athletic)'!B5,SEAT!$A$2:$AY$16,32,FALSE),IF($M$4=SEAT!$AG$1,VLOOKUP('US MTM - Calculation (Athletic)'!B5,SEAT!$A$2:$AY$16,33,FALSE),IF($M$4=SEAT!$AH$1,VLOOKUP('US MTM - Calculation (Athletic)'!B5,SEAT!$A$2:$AY$16,34,FALSE),IF($M$4=SEAT!$AI$1,VLOOKUP('US MTM - Calculation (Athletic)'!B5,SEAT!$A$2:$AY$16,35,FALSE),IF($M$4=SEAT!$AJ$1,VLOOKUP('US MTM - Calculation (Athletic)'!B5,SEAT!$A$2:$AY$16,36,FALSE),IF($M$4=SEAT!$AK$1,VLOOKUP('US MTM - Calculation (Athletic)'!B5,SEAT!$A$2:$AY$16,37,FALSE),IF($M$4=SEAT!$AL$1,VLOOKUP('US MTM - Calculation (Athletic)'!B5,SEAT!$A$2:$AY$16,38,FALSE),IF($M$4=SEAT!$AM$1,VLOOKUP('US MTM - Calculation (Athletic)'!B5,SEAT!$A$2:$AY$16,39,FALSE),IF($M$4=SEAT!$AN$1,VLOOKUP('US MTM - Calculation (Athletic)'!B5,SEAT!$A$2:$AY$16,40,FALSE),IF($M$4=SEAT!$AO$1,VLOOKUP('US MTM - Calculation (Athletic)'!B5,SEAT!$A$2:$AY$16,41,FALSE),IF($M$4=SEAT!$AP$1,VLOOKUP('US MTM - Calculation (Athletic)'!B5,SEAT!$A$2:$AY$16,42,FALSE),IF($M$4=SEAT!$AQ$1,VLOOKUP('US MTM - Calculation (Athletic)'!B5,SEAT!$A$2:$AY$16,43,FALSE),IF($M$4=SEAT!$AR$1,VLOOKUP('US MTM - Calculation (Athletic)'!B5,SEAT!$A$2:$AY$16,44,FALSE),IF($M$4=SEAT!$AS$1,VLOOKUP('US MTM - Calculation (Athletic)'!B5,SEAT!$A$2:$AY$16,45,FALSE),IF($M$4=SEAT!$AT$1,VLOOKUP('US MTM - Calculation (Athletic)'!B5,SEAT!$A$2:$AY$16,46,FALSE),IF($M$4=SEAT!$AU$1,VLOOKUP('US MTM - Calculation (Athletic)'!B5,SEAT!$A$2:$AY$16,47,FALSE),IF($M$4=SEAT!$AV$1,VLOOKUP('US MTM - Calculation (Athletic)'!B5,SEAT!$A$2:$AY$16,48,FALSE),IF($M$4=SEAT!$AW$1,VLOOKUP('US MTM - Calculation (Athletic)'!B5,SEAT!$A$2:$AY$16,49,FALSE),IF($M$4=SEAT!$AX$1,VLOOKUP('US MTM - Calculation (Athletic)'!B5,SEAT!$A$2:$AY$16,50,FALSE),IF($M$4=SEAT!$AY$1,VLOOKUP('US MTM - Calculation (Athletic)'!B5,SEAT!$A$2:$AY$16,51,FALSE),))))))))))))))))))))))))))))))))))))))))))))))))))</f>
        <v>0</v>
      </c>
      <c r="Q5" s="265">
        <f>IF($M$5='4LEN'!$B$1,VLOOKUP('US MTM - Calculation (Athletic)'!B5,'4LEN'!$A$2:$BM$16,2,FALSE),IF($M$5='4LEN'!$C$1,VLOOKUP('US MTM - Calculation (Athletic)'!B5,'4LEN'!$A$2:$BM$16,3,FALSE),IF($M$5='4LEN'!$D$1,VLOOKUP('US MTM - Calculation (Athletic)'!B5,'4LEN'!$A$2:$BM$16,4,FALSE),IF($M$5='4LEN'!$E$1,VLOOKUP('US MTM - Calculation (Athletic)'!B5,'4LEN'!$A$2:$BM$16,5,FALSE),IF($M$5='4LEN'!$F$1,VLOOKUP('US MTM - Calculation (Athletic)'!B5,'4LEN'!$A$2:$BM$16,6,FALSE),IF($M$5='4LEN'!$G$1,VLOOKUP('US MTM - Calculation (Athletic)'!B5,'4LEN'!$A$2:$BM$16,7,FALSE),IF($M$5='4LEN'!$H$1,VLOOKUP('US MTM - Calculation (Athletic)'!B5,'4LEN'!$A$2:$BM$16,8,FALSE),IF($M$5='4LEN'!$I$1,VLOOKUP('US MTM - Calculation (Athletic)'!B5,'4LEN'!$A$2:$BM$16,9,FALSE),IF($M$5='4LEN'!$J$1,VLOOKUP('US MTM - Calculation (Athletic)'!B5,'4LEN'!$A$2:$BM$16,10,FALSE),IF($M$5='4LEN'!$K$1,VLOOKUP('US MTM - Calculation (Athletic)'!B5,'4LEN'!$A$2:$BM$16,11,FALSE),IF($M$5='4LEN'!$L$1,VLOOKUP('US MTM - Calculation (Athletic)'!B5,'4LEN'!$A$2:$BM$16,12,FALSE),IF($M$5='4LEN'!$M$1,VLOOKUP('US MTM - Calculation (Athletic)'!B5,'4LEN'!$A$2:$BM$16,13,FALSE),IF($M$5='4LEN'!$N$1,VLOOKUP('US MTM - Calculation (Athletic)'!B5,'4LEN'!$A$2:$BM$16,14,FALSE),IF($M$5='4LEN'!$O$1,VLOOKUP('US MTM - Calculation (Athletic)'!B5,'4LEN'!$A$2:$BM$16,15,FALSE),IF($M$5='4LEN'!$P$1,VLOOKUP('US MTM - Calculation (Athletic)'!B5,'4LEN'!$A$2:$BM$16,16,FALSE),IF($M$5='4LEN'!$Q$1,VLOOKUP('US MTM - Calculation (Athletic)'!B5,'4LEN'!$A$2:$BM$16,17,FALSE),IF($M$5='4LEN'!$R$1,VLOOKUP('US MTM - Calculation (Athletic)'!B5,'4LEN'!$A$2:$BM$16,18,FALSE),IF($M$5='4LEN'!$S$1,VLOOKUP('US MTM - Calculation (Athletic)'!B5,'4LEN'!$A$2:$BM$16,19,FALSE),IF($M$5='4LEN'!$T$1,VLOOKUP('US MTM - Calculation (Athletic)'!B5,'4LEN'!$A$2:$BM$16,20,FALSE),IF($M$5='4LEN'!$U$1,VLOOKUP('US MTM - Calculation (Athletic)'!B5,'4LEN'!$A$2:$BM$16,21,FALSE),IF($M$5='4LEN'!$V$1,VLOOKUP('US MTM - Calculation (Athletic)'!B5,'4LEN'!$A$2:$BM$16,22,FALSE),IF($M$5='4LEN'!$W$1,VLOOKUP('US MTM - Calculation (Athletic)'!B5,'4LEN'!$A$2:$BM$16,23,FALSE),IF($M$5='4LEN'!$X$1,VLOOKUP('US MTM - Calculation (Athletic)'!B5,'4LEN'!$A$2:$BM$16,24,FALSE),IF($M$5='4LEN'!$Y$1,VLOOKUP('US MTM - Calculation (Athletic)'!B5,'4LEN'!$A$2:$BM$16,25,FALSE),IF($M$5='4LEN'!$Z$1,VLOOKUP('US MTM - Calculation (Athletic)'!B5,'4LEN'!$A$2:$BM$16,26,FALSE),IF($M$5='4LEN'!$AA$1,VLOOKUP('US MTM - Calculation (Athletic)'!B5,'4LEN'!$A$2:$BM$16,27,FALSE),IF($M$5='4LEN'!$AB$1,VLOOKUP('US MTM - Calculation (Athletic)'!B5,'4LEN'!$A$2:$BM$16,28,FALSE),IF($M$5='4LEN'!$AC$1,VLOOKUP('US MTM - Calculation (Athletic)'!B5,'4LEN'!$A$2:$BM$16,29,FALSE),IF($M$5='4LEN'!$AD$1,VLOOKUP('US MTM - Calculation (Athletic)'!B5,'4LEN'!$A$2:$BM$16,30,FALSE),IF($M$5='4LEN'!$AE$1,VLOOKUP('US MTM - Calculation (Athletic)'!B5,'4LEN'!$A$2:$BM$16,31,FALSE),IF($M$5='4LEN'!$AF$1,VLOOKUP('US MTM - Calculation (Athletic)'!B5,'4LEN'!$A$2:$BM$16,32,FALSE),IF($M$5='4LEN'!$AG$1,VLOOKUP('US MTM - Calculation (Athletic)'!B5,'4LEN'!$A$2:$BM$16,33,FALSE),IF($M$5='4LEN'!$AH$1,VLOOKUP('US MTM - Calculation (Athletic)'!B5,'4LEN'!$A$2:$BM$16,34,FALSE),IF($M$5='4LEN'!$AI$1,VLOOKUP('US MTM - Calculation (Athletic)'!B5,'4LEN'!$A$2:$BM$16,35,FALSE),IF($M$5='4LEN'!$AJ$1,VLOOKUP('US MTM - Calculation (Athletic)'!B5,'4LEN'!$A$2:$BM$16,36,FALSE),IF($M$5='4LEN'!$AK$1,VLOOKUP('US MTM - Calculation (Athletic)'!B5,'4LEN'!$A$2:$BM$16,37,FALSE),IF($M$5='4LEN'!$AL$1,VLOOKUP('US MTM - Calculation (Athletic)'!B5,'4LEN'!$A$2:$BM$16,38,FALSE),IF($M$5='4LEN'!$AM$1,VLOOKUP('US MTM - Calculation (Athletic)'!B5,'4LEN'!$A$2:$BM$16,39,FALSE),IF($M$5='4LEN'!$AN$1,VLOOKUP('US MTM - Calculation (Athletic)'!B5,'4LEN'!$A$2:$BM$16,40,FALSE),IF($M$5='4LEN'!$AO$1,VLOOKUP('US MTM - Calculation (Athletic)'!B5,'4LEN'!$A$2:$BM$16,41,FALSE),IF($M$5='4LEN'!$AP$1,VLOOKUP('US MTM - Calculation (Athletic)'!B5,'4LEN'!$A$2:$BM$16,42,FALSE),IF($M$5='4LEN'!$AQ$1,VLOOKUP('US MTM - Calculation (Athletic)'!B5,'4LEN'!$A$2:$BM$16,43,FALSE),IF($M$5='4LEN'!$AR$1,VLOOKUP('US MTM - Calculation (Athletic)'!B5,'4LEN'!$A$2:$BM$16,44,FALSE),IF($M$5='4LEN'!$AS$1,VLOOKUP('US MTM - Calculation (Athletic)'!B5,'4LEN'!$A$2:$BM$16,45,FALSE),IF($M$5='4LEN'!$AT$1,VLOOKUP('US MTM - Calculation (Athletic)'!B5,'4LEN'!$A$2:$BM$16,46,FALSE),IF($M$5='4LEN'!$AU$1,VLOOKUP('US MTM - Calculation (Athletic)'!B5,'4LEN'!$A$2:$BM$16,47,FALSE),IF($M$5='4LEN'!$AV$1,VLOOKUP('US MTM - Calculation (Athletic)'!B5,'4LEN'!$A$2:$BM$16,48,FALSE),IF($M$5='4LEN'!$AW$1,VLOOKUP('US MTM - Calculation (Athletic)'!B5,'4LEN'!$A$2:$BM$16,49,FALSE),IF($M$5='4LEN'!$AX$1,VLOOKUP('US MTM - Calculation (Athletic)'!B5,'4LEN'!$A$2:$BM$16,50,FALSE),IF($M$5='4LEN'!$AY$1,VLOOKUP('US MTM - Calculation (Athletic)'!B5,'4LEN'!$A$2:$BM$16,51,FALSE),IF($M$5='4LEN'!$AZ$1,VLOOKUP('US MTM - Calculation (Athletic)'!B5,'4LEN'!$A$2:$BM$16,52,FALSE),IF($M$5='4LEN'!$BA$1,VLOOKUP('US MTM - Calculation (Athletic)'!B5,'4LEN'!$A$2:$BM$16,53,FALSE),IF($M$5='4LEN'!$BB$1,VLOOKUP('US MTM - Calculation (Athletic)'!B5,'4LEN'!$A$2:$BM$16,54,FALSE),IF($M$5='4LEN'!$BC$1,VLOOKUP('US MTM - Calculation (Athletic)'!B5,'4LEN'!$A$2:$BM$16,55,FALSE),IF($M$5='4LEN'!$BD$1,VLOOKUP('US MTM - Calculation (Athletic)'!B5,'4LEN'!$A$2:$BM$16,56,FALSE),IF($M$5='4LEN'!$BE$1,VLOOKUP('US MTM - Calculation (Athletic)'!B5,'4LEN'!$A$2:$BM$16,57,FALSE),IF($M$5='4LEN'!$BF$1,VLOOKUP('US MTM - Calculation (Athletic)'!B5,'4LEN'!$A$2:$BM$16,58,FALSE),IF($M$5='4LEN'!$BG$1,VLOOKUP('US MTM - Calculation (Athletic)'!B5,'4LEN'!$A$2:$BM$16,59,FALSE),IF($M$5='4LEN'!$BH$1,VLOOKUP('US MTM - Calculation (Athletic)'!B5,'4LEN'!$A$2:$BM$16,60,FALSE),IF($M$5='4LEN'!$BI$1,VLOOKUP('US MTM - Calculation (Athletic)'!B5,'4LEN'!$A$2:$BL$16,61,FALSE),IF($M$5='4LEN'!$BJ$1,VLOOKUP('US MTM - Calculation (Athletic)'!B5,'4LEN'!$A$2:$BM$16,62,FALSE),IF($M$5='4LEN'!$BK$1,VLOOKUP('US MTM - Calculation (Athletic)'!B5,'4LEN'!$A$2:$BM$16,63,FALSE),IF($M$5='4LEN'!$BL$1,VLOOKUP('US MTM - Calculation (Athletic)'!B5,'4LEN'!$A$2:$BM$16,64,FALSE),IF($M$5='4LEN'!$BM$1,VLOOKUP('US MTM - Calculation (Athletic)'!B5,'4LEN'!$A$2:$BM$16,65,FALSE),))))))))))))))))))))))))))))))))))))))))))))))))))))))))))))))))</f>
        <v>0</v>
      </c>
      <c r="R5" s="265">
        <f>IF($M$5='15VENT'!$B$1,VLOOKUP('US MTM - Calculation (Athletic)'!B5,'15VENT'!$A$2:$BM$16,2,FALSE),IF($M$5='15VENT'!$C$1,VLOOKUP('US MTM - Calculation (Athletic)'!B5,'15VENT'!$A$2:$BM$16,3,FALSE),IF($M$5='15VENT'!$D$1,VLOOKUP('US MTM - Calculation (Athletic)'!B5,'15VENT'!$A$2:$BM$16,4,FALSE),IF($M$5='15VENT'!$E$1,VLOOKUP('US MTM - Calculation (Athletic)'!B5,'15VENT'!$A$2:$BM$16,5,FALSE),IF($M$5='15VENT'!$F$1,VLOOKUP('US MTM - Calculation (Athletic)'!B5,'15VENT'!$A$2:$BM$16,6,FALSE),IF($M$5='15VENT'!$G$1,VLOOKUP('US MTM - Calculation (Athletic)'!B5,'15VENT'!$A$2:$BM$16,7,FALSE),IF($M$5='15VENT'!$H$1,VLOOKUP('US MTM - Calculation (Athletic)'!B5,'15VENT'!$A$2:$BM$16,8,FALSE),IF($M$5='15VENT'!$I$1,VLOOKUP('US MTM - Calculation (Athletic)'!B5,'15VENT'!$A$2:$BM$16,9,FALSE),IF($M$5='15VENT'!$J$1,VLOOKUP('US MTM - Calculation (Athletic)'!B5,'15VENT'!$A$2:$BM$16,10,FALSE),IF($M$5='15VENT'!$K$1,VLOOKUP('US MTM - Calculation (Athletic)'!B5,'15VENT'!$A$2:$BM$16,11,FALSE),IF($M$5='15VENT'!$L$1,VLOOKUP('US MTM - Calculation (Athletic)'!B5,'15VENT'!$A$2:$BM$16,12,FALSE),IF($M$5='15VENT'!$M$1,VLOOKUP('US MTM - Calculation (Athletic)'!B5,'15VENT'!$A$2:$BM$16,13,FALSE),IF($M$5='15VENT'!$N$1,VLOOKUP('US MTM - Calculation (Athletic)'!B5,'15VENT'!$A$2:$BM$16,14,FALSE),IF($M$5='15VENT'!$O$1,VLOOKUP('US MTM - Calculation (Athletic)'!B5,'15VENT'!$A$2:$BM$16,15,FALSE),IF($M$5='15VENT'!$P$1,VLOOKUP('US MTM - Calculation (Athletic)'!B5,'15VENT'!$A$2:$BM$16,16,FALSE),IF($M$5='15VENT'!$Q$1,VLOOKUP('US MTM - Calculation (Athletic)'!B5,'15VENT'!$A$2:$BM$16,17,FALSE),IF($M$5='15VENT'!$R$1,VLOOKUP('US MTM - Calculation (Athletic)'!B5,'15VENT'!$A$2:$BM$16,18,FALSE),IF($M$5='15VENT'!$S$1,VLOOKUP('US MTM - Calculation (Athletic)'!B5,'15VENT'!$A$2:$BM$16,19,FALSE),IF($M$5='15VENT'!$T$1,VLOOKUP('US MTM - Calculation (Athletic)'!B5,'15VENT'!$A$2:$BM$16,20,FALSE),IF($M$5='15VENT'!$U$1,VLOOKUP('US MTM - Calculation (Athletic)'!B5,'15VENT'!$A$2:$BM$16,21,FALSE),IF($M$5='15VENT'!$V$1,VLOOKUP('US MTM - Calculation (Athletic)'!B5,'15VENT'!$A$2:$BM$16,22,FALSE),IF($M$5='15VENT'!$W$1,VLOOKUP('US MTM - Calculation (Athletic)'!B5,'15VENT'!$A$2:$BM$16,23,FALSE),IF($M$5='15VENT'!$X$1,VLOOKUP('US MTM - Calculation (Athletic)'!B5,'15VENT'!$A$2:$BM$16,24,FALSE),IF($M$5='15VENT'!$Y$1,VLOOKUP('US MTM - Calculation (Athletic)'!B5,'15VENT'!$A$2:$BM$16,25,FALSE),IF($M$5='15VENT'!$Z$1,VLOOKUP('US MTM - Calculation (Athletic)'!B5,'15VENT'!$A$2:$BM$16,26,FALSE),IF($M$5='15VENT'!$AA$1,VLOOKUP('US MTM - Calculation (Athletic)'!B5,'15VENT'!$A$2:$BM$16,27,FALSE),IF($M$5='15VENT'!$AB$1,VLOOKUP('US MTM - Calculation (Athletic)'!B5,'15VENT'!$A$2:$BM$16,28,FALSE),IF($M$5='15VENT'!$AC$1,VLOOKUP('US MTM - Calculation (Athletic)'!B5,'15VENT'!$A$2:$BM$16,29,FALSE),IF($M$5='15VENT'!$AD$1,VLOOKUP('US MTM - Calculation (Athletic)'!B5,'15VENT'!$A$2:$BM$16,30,FALSE),IF($M$5='15VENT'!$AE$1,VLOOKUP('US MTM - Calculation (Athletic)'!B5,'15VENT'!$A$2:$BM$16,31,FALSE),IF($M$5='15VENT'!$AF$1,VLOOKUP('US MTM - Calculation (Athletic)'!B5,'15VENT'!$A$2:$BM$16,32,FALSE),IF($M$5='15VENT'!$AG$1,VLOOKUP('US MTM - Calculation (Athletic)'!B5,'15VENT'!$A$2:$BM$16,33,FALSE),IF($M$5='15VENT'!$AH$1,VLOOKUP('US MTM - Calculation (Athletic)'!B5,'15VENT'!$A$2:$BM$16,34,FALSE),IF($M$5='15VENT'!$AI$1,VLOOKUP('US MTM - Calculation (Athletic)'!B5,'15VENT'!$A$2:$BM$16,35,FALSE),IF($M$5='15VENT'!$AJ$1,VLOOKUP('US MTM - Calculation (Athletic)'!B5,'15VENT'!$A$2:$BM$16,36,FALSE),IF($M$5='15VENT'!$AK$1,VLOOKUP('US MTM - Calculation (Athletic)'!B5,'15VENT'!$A$2:$BM$16,37,FALSE),IF($M$5='15VENT'!$AL$1,VLOOKUP('US MTM - Calculation (Athletic)'!B5,'15VENT'!$A$2:$BM$16,38,FALSE),IF($M$5='15VENT'!$AM$1,VLOOKUP('US MTM - Calculation (Athletic)'!B5,'15VENT'!$A$2:$BM$16,39,FALSE),IF($M$5='15VENT'!$AN$1,VLOOKUP('US MTM - Calculation (Athletic)'!B5,'15VENT'!$A$2:$BM$16,40,FALSE),IF($M$5='15VENT'!$AO$1,VLOOKUP('US MTM - Calculation (Athletic)'!B5,'15VENT'!$A$2:$BM$16,41,FALSE),IF($M$5='15VENT'!$AP$1,VLOOKUP('US MTM - Calculation (Athletic)'!B5,'15VENT'!$A$2:$BM$16,42,FALSE),IF($M$5='15VENT'!$AQ$1,VLOOKUP('US MTM - Calculation (Athletic)'!B5,'15VENT'!$A$2:$BM$16,43,FALSE),IF($M$5='15VENT'!$AR$1,VLOOKUP('US MTM - Calculation (Athletic)'!B5,'15VENT'!$A$2:$BM$16,44,FALSE),IF($M$5='15VENT'!$AS$1,VLOOKUP('US MTM - Calculation (Athletic)'!B5,'15VENT'!$A$2:$BM$16,45,FALSE),IF($M$5='15VENT'!$AT$1,VLOOKUP('US MTM - Calculation (Athletic)'!B5,'15VENT'!$A$2:$BM$16,46,FALSE),IF($M$5='15VENT'!$AU$1,VLOOKUP('US MTM - Calculation (Athletic)'!B5,'15VENT'!$A$2:$BM$16,47,FALSE),IF($M$5='15VENT'!$AV$1,VLOOKUP('US MTM - Calculation (Athletic)'!B5,'15VENT'!$A$2:$BM$16,48,FALSE),IF($M$5='15VENT'!$AW$1,VLOOKUP('US MTM - Calculation (Athletic)'!B5,'15VENT'!$A$2:$BM$16,49,FALSE),IF($M$5='15VENT'!$AX$1,VLOOKUP('US MTM - Calculation (Athletic)'!B5,'15VENT'!$A$2:$BM$16,50,FALSE),IF($M$5='15VENT'!$AY$1,VLOOKUP('US MTM - Calculation (Athletic)'!B5,'15VENT'!$A$2:$BM$16,51,FALSE),IF($M$5='15VENT'!$AZ$1,VLOOKUP('US MTM - Calculation (Athletic)'!B5,'15VENT'!$A$2:$BM$16,52,FALSE),IF($M$5='15VENT'!$BA$1,VLOOKUP('US MTM - Calculation (Athletic)'!B5,'15VENT'!$A$2:$BM$16,53,FALSE),IF($M$5='15VENT'!$BB$1,VLOOKUP('US MTM - Calculation (Athletic)'!B5,'15VENT'!$A$2:$BM$16,54,FALSE),IF($M$5='15VENT'!$BC$1,VLOOKUP('US MTM - Calculation (Athletic)'!B5,'15VENT'!$A$2:$BM$16,55,FALSE),IF($M$5='15VENT'!$BD$1,VLOOKUP('US MTM - Calculation (Athletic)'!B5,'15VENT'!$A$2:$BM$16,56,FALSE),IF($M$5='15VENT'!$BE$1,VLOOKUP('US MTM - Calculation (Athletic)'!B5,'15VENT'!$A$2:$BM$16,57,FALSE),IF($M$5='15VENT'!$BF$1,VLOOKUP('US MTM - Calculation (Athletic)'!B5,'15VENT'!$A$2:$BM$16,58,FALSE),IF($M$5='15VENT'!$BG$1,VLOOKUP('US MTM - Calculation (Athletic)'!B5,'15VENT'!$A$2:$BM$16,59,FALSE),IF($M$5='15VENT'!$BH$1,VLOOKUP('US MTM - Calculation (Athletic)'!B5,'15VENT'!$A$2:$BM$16,60,FALSE),IF($M$5='15VENT'!$BI$1,VLOOKUP('US MTM - Calculation (Athletic)'!B5,'15VENT'!$A$2:$BJ$16,61,FALSE),IF($M$5='15VENT'!$BJ$1,VLOOKUP('US MTM - Calculation (Athletic)'!B5,'15VENT'!$A$2:$BM$16,62,FALSE),IF($M$5='15VENT'!$BK$1,VLOOKUP('US MTM - Calculation (Athletic)'!B5,'15VENT'!$A$2:$BM$16,63,FALSE),IF($M$5='15VENT'!$BL$1,VLOOKUP('US MTM - Calculation (Athletic)'!B5,'15VENT'!$A$2:$BM$16,64,FALSE),IF($M$5='15VENT'!$BM$1,VLOOKUP('US MTM - Calculation (Athletic)'!B5,'15VENT'!$A$2:$BM$16,65,FALSE),))))))))))))))))))))))))))))))))))))))))))))))))))))))))))))))))</f>
        <v>0</v>
      </c>
      <c r="S5" s="266">
        <f t="shared" si="4"/>
        <v>-1.625</v>
      </c>
      <c r="T5" s="274"/>
      <c r="U5" s="503" t="str">
        <f>IF(Sheet1!E18="","",Sheet1!E18)</f>
        <v>BUFFER PLAID -S95</v>
      </c>
      <c r="V5" s="504"/>
      <c r="W5" s="246"/>
      <c r="X5" s="259">
        <v>4</v>
      </c>
      <c r="Y5" s="260" t="s">
        <v>330</v>
      </c>
      <c r="Z5" s="247" t="str">
        <f>IF($Z$1="","",HLOOKUP($Z$1,'MTM US TRS (R)'!$A$2:$EV$13,ROW(),FALSE))</f>
        <v/>
      </c>
      <c r="AA5" s="265">
        <f>IF(Z5=" ",0,IF($AH$13='Deep Seat -'!$B$1,VLOOKUP('US MTM - Calculation (Athletic)'!Y5,'Deep Seat -'!$A$2:$D$13,2,FALSE),IF($AH$13='Deep Seat -'!$C$1,VLOOKUP('US MTM - Calculation (Athletic)'!Y5,'Deep Seat -'!$A$2:$D$13,3,FALSE),IF($AH$13='Deep Seat -'!$D$1,VLOOKUP('US MTM - Calculation (Athletic)'!Y5,'Deep Seat -'!$A$2:$D$13,4,FALSE),))))</f>
        <v>0</v>
      </c>
      <c r="AB5" s="265">
        <f>IF(Z5=" ",0,IF($AH$14='Hip Forw +'!$B$1,VLOOKUP('US MTM - Calculation (Athletic)'!Y5,'Hip Forw +'!$A$2:$E$13,2,FALSE),IF($AH$14='Hip Forw +'!$C$1,VLOOKUP('US MTM - Calculation (Athletic)'!Y5,'Hip Forw +'!$A$2:$E$13,3,FALSE),IF($AH$14='Hip Forw +'!$D$1,VLOOKUP('US MTM - Calculation (Athletic)'!Y5,'Hip Forw +'!$A$2:$E$13,4,FALSE),IF($AH$14='Hip Forw +'!$E$1,VLOOKUP('US MTM - Calculation (Athletic)'!Y5,'Hip Forw +'!$A$2:$E$13,5,FALSE),)))))</f>
        <v>0</v>
      </c>
      <c r="AC5" s="265">
        <f>IF(Z5=" ",0,IF($AH$15='Low Fron'!$B$1,VLOOKUP('US MTM - Calculation (Athletic)'!Y5,'Low Fron'!$A$2:$L$13,2,FALSE),IF($AH$15='Low Fron'!$C$1,VLOOKUP('US MTM - Calculation (Athletic)'!Y5,'Low Fron'!$A$2:$L$13,3,FALSE),IF($AH$15='Low Fron'!$D$1,VLOOKUP('US MTM - Calculation (Athletic)'!Y5,'Low Fron'!$A$2:$L$13,4,FALSE),IF($AH$15='Low Fron'!$E$1,VLOOKUP('US MTM - Calculation (Athletic)'!Y5,'Low Fron'!$A$2:$L$13,5,FALSE),IF($AH$15='Low Fron'!$F$1,VLOOKUP('US MTM - Calculation (Athletic)'!Y5,'Low Fron'!$A$2:$L$13,6,FALSE),IF($AH$15='Low Fron'!$G$1,VLOOKUP('US MTM - Calculation (Athletic)'!Y5,'Low Fron'!$A$2:$L$13,7,FALSE),IF($AH$15='Low Fron'!$H$1,VLOOKUP('US MTM - Calculation (Athletic)'!Y5,'Low Fron'!$A$2:$L$13,8,FALSE),IF($AH$15='Low Fron'!$I$1,VLOOKUP('US MTM - Calculation (Athletic)'!Y5,'Low Fron'!$A$2:$L$13,9,FALSE),IF($AH$15='Low Fron'!$J$1,VLOOKUP('US MTM - Calculation (Athletic)'!Y5,'Low Fron'!$A$2:$L$13,10,FALSE),IF($AH$15='Low Fron'!$K$1,VLOOKUP('US MTM - Calculation (Athletic)'!Y5,'Low Fron'!$A$2:$L$13,11,FALSE),IF($AH$15='Low Fron'!$L$1,VLOOKUP('US MTM - Calculation (Athletic)'!Y5,'Low Fron'!$A$2:$L$13,12,FALSE),))))))))))))</f>
        <v>0</v>
      </c>
      <c r="AD5" s="265">
        <f>IF(Z5=" ",0,IF($AH$16='Plucrot +'!$B$1,VLOOKUP('US MTM - Calculation (Athletic)'!Y5,'Plucrot +'!$A$2:$W$13,2,FALSE),IF($AH$16='Plucrot +'!$C$1,VLOOKUP('US MTM - Calculation (Athletic)'!Y5,'Plucrot +'!$A$2:$W$13,3,FALSE),IF($AH$16='Plucrot +'!$D$1,VLOOKUP('US MTM - Calculation (Athletic)'!Y5,'Plucrot +'!$A$2:$W$13,4,FALSE),IF($AH$16='Plucrot +'!$E$1,VLOOKUP('US MTM - Calculation (Athletic)'!Y5,'Plucrot +'!$A$2:$W$13,5,FALSE),IF($AH$16='Plucrot +'!$F$1,VLOOKUP('US MTM - Calculation (Athletic)'!Y5,'Plucrot +'!$A$2:$W$13,6,FALSE),IF($AH$16='Plucrot +'!$G$1,VLOOKUP('US MTM - Calculation (Athletic)'!Y5,'Plucrot +'!$A$2:$W$13,7,FALSE),IF($AH$16='Plucrot +'!$H$1,VLOOKUP('US MTM - Calculation (Athletic)'!Y5,'Plucrot +'!$A$2:$W$13,8,FALSE),IF($AH$16='Plucrot +'!$I$1,VLOOKUP('US MTM - Calculation (Athletic)'!Y5,'Plucrot +'!$A$2:$W$13,9,FALSE),IF($AH$16='Plucrot +'!$J$1,VLOOKUP('US MTM - Calculation (Athletic)'!Y5,'Plucrot +'!$A$2:$W$13,10,FALSE),IF($AH$16='Plucrot +'!$K$1,VLOOKUP('US MTM - Calculation (Athletic)'!Y5,'Plucrot +'!$A$2:$W$13,11,FALSE),IF($AH$16='Plucrot +'!$L$1,VLOOKUP('US MTM - Calculation (Athletic)'!Y5,'Plucrot +'!$A$2:$W$13,12,FALSE),IF($AH$16='Plucrot +'!$M$1,VLOOKUP('US MTM - Calculation (Athletic)'!Y5,'Plucrot +'!$A$2:$W$13,13,FALSE),IF($AH$16='Plucrot +'!$N$1,VLOOKUP('US MTM - Calculation (Athletic)'!Y5,'Plucrot +'!$A$2:$W$13,14,FALSE),IF($AH$16='Plucrot +'!$O$1,VLOOKUP('US MTM - Calculation (Athletic)'!Y5,'Plucrot +'!$A$2:$W$13,15,FALSE),IF($AH$16='Plucrot +'!$P$1,VLOOKUP('US MTM - Calculation (Athletic)'!Y5,'Plucrot +'!$A$2:$W$13,16,FALSE),IF($AH$16='Plucrot +'!$Q$1,VLOOKUP('US MTM - Calculation (Athletic)'!Y5,'Plucrot +'!$A$2:$W$13,17,FALSE),IF($AH$16='Plucrot +'!$R$1,VLOOKUP('US MTM - Calculation (Athletic)'!Y5,'Plucrot +'!$A$2:$W$13,18,FALSE),IF($AH$16='Plucrot +'!$S$1,VLOOKUP('US MTM - Calculation (Athletic)'!Y5,'Plucrot +'!$A$2:$W$13,19,FALSE),IF($AH$16='Plucrot +'!$T$1,VLOOKUP('US MTM - Calculation (Athletic)'!Y5,'Plucrot +'!$A$2:$W$13,20,FALSE),IF($AH$16='Plucrot +'!$U$1,VLOOKUP('US MTM - Calculation (Athletic)'!Y5,'Plucrot +'!$A$2:$W$13,21,FALSE),IF($AH$16='Plucrot +'!$V$1,VLOOKUP('US MTM - Calculation (Athletic)'!Y5,'Plucrot +'!$A$2:$W$13,22,FALSE),IF($AH$16='Plucrot +'!$W$1,VLOOKUP('US MTM - Calculation (Athletic)'!Y5,'Plucrot +'!$A$2:$W$13,23,FALSE),)))))))))))))))))))))))</f>
        <v>0</v>
      </c>
      <c r="AE5" s="265">
        <f>IF(Z5=" ",0,IF($AH$17='Rais BK + -'!$B$1,VLOOKUP('US MTM - Calculation (Athletic)'!Y5,'Rais BK + -'!$A$2:$W$13,2,FALSE),IF($AH$17='Rais BK + -'!$C$1,VLOOKUP('US MTM - Calculation (Athletic)'!Y5,'Rais BK + -'!$A$2:$W$13,3,FALSE),IF($AH$17='Rais BK + -'!$D$1,VLOOKUP('US MTM - Calculation (Athletic)'!Y5,'Rais BK + -'!$A$2:$W$13,4,FALSE),IF($AH$17='Rais BK + -'!$E$1,VLOOKUP('US MTM - Calculation (Athletic)'!Y5,'Rais BK + -'!$A$2:$W$13,5,FALSE),IF($AH$17='Rais BK + -'!$F$1,VLOOKUP('US MTM - Calculation (Athletic)'!Y5,'Rais BK + -'!$A$2:$W$13,6,FALSE),IF($AH$17='Rais BK + -'!$G$1,VLOOKUP('US MTM - Calculation (Athletic)'!Y5,'Rais BK + -'!$A$2:$W$13,7,FALSE),IF($AH$17='Rais BK + -'!$H$1,VLOOKUP('US MTM - Calculation (Athletic)'!Y5,'Rais BK + -'!$A$2:$W$13,8,FALSE),IF($AH$17='Rais BK + -'!$I$1,VLOOKUP('US MTM - Calculation (Athletic)'!Y5,'Rais BK + -'!$A$2:$W$13,9,FALSE),IF($AH$17='Rais BK + -'!$J$1,VLOOKUP('US MTM - Calculation (Athletic)'!Y5,'Rais BK + -'!$A$2:$W$13,10,FALSE),IF($AH$17='Rais BK + -'!$K$1,VLOOKUP('US MTM - Calculation (Athletic)'!Y5,'Rais BK + -'!$A$2:$W$13,11,FALSE),IF($AH$17='Rais BK + -'!$L$1,VLOOKUP('US MTM - Calculation (Athletic)'!Y5,'Rais BK + -'!$A$2:$W$13,12,FALSE),IF($AH$17='Rais BK + -'!$M$1,VLOOKUP('US MTM - Calculation (Athletic)'!Y5,'Rais BK + -'!$A$2:$W$13,13,FALSE),IF($AH$17='Rais BK + -'!$N$1,VLOOKUP('US MTM - Calculation (Athletic)'!Y5,'Rais BK + -'!$A$2:$W$13,14,FALSE),IF($AH$17='Rais BK + -'!$O$1,VLOOKUP('US MTM - Calculation (Athletic)'!Y5,'Rais BK + -'!$A$2:$W$13,15,FALSE),IF($AH$17='Rais BK + -'!$P$1,VLOOKUP('US MTM - Calculation (Athletic)'!Y5,'Rais BK + -'!$A$2:$W$13,16,FALSE),IF($AH$17='Rais BK + -'!$Q$1,VLOOKUP('US MTM - Calculation (Athletic)'!Y5,'Rais BK + -'!$A$2:$W$13,17,FALSE),IF($AH$17='Rais BK + -'!$R$1,VLOOKUP('US MTM - Calculation (Athletic)'!Y5,'Rais BK + -'!$A$2:$W$13,18,FALSE),IF($AH$17='Rais BK + -'!$S$1,VLOOKUP('US MTM - Calculation (Athletic)'!Y5,'Rais BK + -'!$A$2:$W$13,19,FALSE),IF($AH$17='Rais BK + -'!$T$1,VLOOKUP('US MTM - Calculation (Athletic)'!Y5,'Rais BK + -'!$A$2:$W$13,20,FALSE),IF($AH$17='Rais BK + -'!$U$1,VLOOKUP('US MTM - Calculation (Athletic)'!Y5,'Rais BK + -'!$A$2:$W$13,21,FALSE),IF($AH$17='Rais BK + -'!$V$1,VLOOKUP('US MTM - Calculation (Athletic)'!Y5,'Rais BK + -'!$A$2:$W$13,22,FALSE),IF($AH$17='Rais BK + -'!$W$1,VLOOKUP('US MTM - Calculation (Athletic)'!Y5,'Rais BK + -'!$A$2:$W$13,23,FALSE),)))))))))))))))))))))))</f>
        <v>0</v>
      </c>
      <c r="AF5" s="263">
        <f t="shared" si="0"/>
        <v>0</v>
      </c>
      <c r="AG5" s="242">
        <f>IF(OR(Sheet1!C137="",Sheet1!C137=" "),0,Sheet1!C137)</f>
        <v>0</v>
      </c>
      <c r="AH5" s="266">
        <f t="shared" si="5"/>
        <v>0</v>
      </c>
      <c r="AI5" s="275"/>
      <c r="AJ5" s="505" t="str">
        <f>U5</f>
        <v>BUFFER PLAID -S95</v>
      </c>
      <c r="AK5" s="506"/>
      <c r="AM5" s="248"/>
      <c r="AN5" s="248"/>
      <c r="AO5" s="228"/>
      <c r="AP5" s="268" t="s">
        <v>548</v>
      </c>
      <c r="AQ5" s="250" t="str">
        <f>IF($AQ$1="","",HLOOKUP($AQ$1,'Measurement Chart'!$A$1:$AG$14,ROW(),FALSE))</f>
        <v/>
      </c>
      <c r="AR5" s="242">
        <f>IF(OR(Sheet1!C294="",Sheet1!C294=" "),0,Sheet1!C294)</f>
        <v>0</v>
      </c>
      <c r="AS5" s="251">
        <f t="shared" si="1"/>
        <v>0</v>
      </c>
      <c r="AT5" s="252">
        <f>IF($AS$4='Front Length +'!$B$1,VLOOKUP(AP5,'Front Length +'!$A$2:$AO$14,2,FALSE),IF($AS$4='Front Length +'!$C$1,VLOOKUP(AP5,'Front Length +'!$A$2:$AO$14,3,FALSE),IF($AS$4='Front Length +'!$D$1,VLOOKUP(AP5,'Front Length +'!$A$2:$AO$14,4,FALSE),IF($AS$4='Front Length +'!$E$1,VLOOKUP(AP5,'Front Length +'!$A$2:$AO$14,5,FALSE),IF($AS$4='Front Length +'!$F$1,VLOOKUP(AP5,'Front Length +'!$A$2:$AO$14,6,FALSE),IF($AS$4='Front Length +'!$G$1,VLOOKUP(AP5,'Front Length +'!$A$2:$AO$14,7,FALSE),IF($AS$4='Front Length +'!$H$1,VLOOKUP(AP5,'Front Length +'!$A$2:$AO$14,8,FALSE),IF($AS$4='Front Length +'!$I$1,VLOOKUP(AP5,'Front Length +'!$A$2:$AO$14,9,FALSE),IF($AS$4='Front Length +'!$J$1,VLOOKUP(AP5,'Front Length +'!$A$2:$AO$14,10,FALSE),IF($AS$4='Front Length +'!$K$1,VLOOKUP(AP5,'Front Length +'!$A$2:$AO$14,11,FALSE),IF($AS$4='Front Length +'!$L$1,VLOOKUP(AP5,'Front Length +'!$A$2:$AO$14,12,FALSE),IF($AS$4='Front Length +'!$M$1,VLOOKUP(AP5,'Front Length +'!$A$2:$AO$14,13,FALSE),IF($AS$4='Front Length +'!$N$1,VLOOKUP(AP5,'Front Length +'!$A$2:$AO$14,14,FALSE),IF($AS$4='Front Length +'!$O$1,VLOOKUP(AP5,'Front Length +'!$A$2:$AO$14,15,FALSE),IF($AS$4='Front Length +'!$P$1,VLOOKUP(AP5,'Front Length +'!$A$2:$AO$14,16,FALSE),IF($AS$4='Front Length +'!$Q$1,VLOOKUP(AP5,'Front Length +'!$A$2:$AO$14,17,FALSE),IF($AS$4='Front Length +'!$R$1,VLOOKUP(AP5,'Front Length +'!$A$2:$AO$14,18,FALSE),IF($AS$4='Front Length +'!$S$1,VLOOKUP(AP5,'Front Length +'!$A$2:$AO$14,19,FALSE),IF($AS$4='Front Length +'!$T$1,VLOOKUP(AP5,'Front Length +'!$A$2:$AO$14,20,FALSE),IF($AS$4='Front Length +'!$U$1,VLOOKUP(AP5,'Front Length +'!$A$2:$AO$14,21,FALSE),IF($AS$4='Front Length +'!$V$1,VLOOKUP(AP5,'Front Length +'!$A$2:$AO$14,22,FALSE),IF($AS$4='Front Length +'!$W$1,VLOOKUP(AP5,'Front Length +'!$A$2:$AO$14,23,FALSE),IF($AS$4='Front Length +'!$X$1,VLOOKUP(AP5,'Front Length +'!$A$2:$AO$14,24,FALSE),IF($AS$4='Front Length +'!$Y$1,VLOOKUP(AP5,'Front Length +'!$A$2:$AO$14,25,FALSE),IF($AS$4='Front Length +'!$Z$1,VLOOKUP(AP5,'Front Length +'!$A$2:$AO$14,26,FALSE),IF($AS$4='Front Length +'!$AA$1,VLOOKUP(AP5,'Front Length +'!$A$2:$AO$14,27,FALSE),IF($AS$4='Front Length +'!$AB$1,VLOOKUP(AP5,'Front Length +'!$A$2:$AO$14,28,FALSE),IF($AS$4='Front Length +'!$AC$1,VLOOKUP(AP5,'Front Length +'!$A$2:$AO$14,29,FALSE),IF($AS$4='Front Length +'!$AD$1,VLOOKUP(AP5,'Front Length +'!$A$2:$AO$14,30,FALSE),IF($AS$4='Front Length +'!$AE$1,VLOOKUP(AP5,'Front Length +'!$A$2:$AO$14,31,FALSE),IF($AS$4='Front Length +'!$AF$1,VLOOKUP(AP5,'Front Length +'!$A$2:$AO$14,32,FALSE),IF($AS$4='Front Length +'!$AG$1,VLOOKUP(AP5,'Front Length +'!$A$2:$AO$14,33,FALSE),IF($AS$4='Front Length +'!$AH$1,VLOOKUP(AP5,'Front Length +'!$A$2:$AO$14,34,FALSE),IF($AS$4='Front Length +'!$AI$1,VLOOKUP(AP5,'Front Length +'!$A$2:$AO$14,35,FALSE),IF($AS$4='Front Length +'!$AJ$1,VLOOKUP(AP5,'Front Length +'!$A$2:$AO$14,36,FALSE),IF($AS$4='Front Length +'!$AK$1,VLOOKUP(AP5,'Front Length +'!$A$2:$AO$14,37,FALSE),IF($AS$4='Front Length +'!$AL$1,VLOOKUP(AP5,'Front Length +'!$A$2:$AO$14,38,FALSE),IF($AS$4='Front Length +'!$AM$1,VLOOKUP(AP5,'Front Length +'!$A$2:$AO$14,39,FALSE),IF($AS$4='Front Length +'!$AN$1,VLOOKUP(AP5,'Front Length +'!$A$2:$AO$14,40,FALSE),IF($AS$4='Front Length +'!$AO$1,VLOOKUP(AP5,'Front Length +'!$A$2:$AO$14,41,FALSE),))))))))))))))))))))))))))))))))))))))))</f>
        <v>0</v>
      </c>
      <c r="AU5" s="252">
        <f>IF($AS$4='Front Length -'!$B$1,VLOOKUP(AP5,'Front Length -'!$A$2:$AO$14,2,FALSE),IF($AS$4='Front Length -'!$C$1,VLOOKUP(AP5,'Front Length -'!$A$2:$AO$14,3,FALSE),IF($AS$4='Front Length -'!$D$1,VLOOKUP(AP5,'Front Length -'!$A$2:$AO$14,4,FALSE),IF($AS$4='Front Length -'!$E$1,VLOOKUP(AP5,'Front Length -'!$A$2:$AO$14,5,FALSE),IF($AS$4='Front Length -'!$F$1,VLOOKUP(AP5,'Front Length -'!$A$2:$AO$14,6,FALSE),IF($AS$4='Front Length -'!$G$1,VLOOKUP(AP5,'Front Length -'!$A$2:$AO$14,7,FALSE),IF($AS$4='Front Length -'!$H$1,VLOOKUP(AP5,'Front Length -'!$A$2:$AO$14,8,FALSE),IF($AS$4='Front Length -'!$I$1,VLOOKUP(AP5,'Front Length -'!$A$2:$AO$14,9,FALSE),IF($AS$4='Front Length -'!$J$1,VLOOKUP(AP5,'Front Length -'!$A$2:$AO$14,10,FALSE),IF($AS$4='Front Length -'!$K$1,VLOOKUP(AP5,'Front Length -'!$A$2:$AO$14,11,FALSE),IF($AS$4='Front Length -'!$L$1,VLOOKUP(AP5,'Front Length -'!$A$2:$AO$14,12,FALSE),IF($AS$4='Front Length -'!$M$1,VLOOKUP(AP5,'Front Length -'!$A$2:$AO$14,13,FALSE),IF($AS$4='Front Length -'!$N$1,VLOOKUP(AP5,'Front Length -'!$A$2:$AO$14,14,FALSE),IF($AS$4='Front Length -'!$O$1,VLOOKUP(AP5,'Front Length -'!$A$2:$AO$14,15,FALSE),IF($AS$4='Front Length -'!$P$1,VLOOKUP(AP5,'Front Length -'!$A$2:$AO$14,16,FALSE),IF($AS$4='Front Length -'!$Q$1,VLOOKUP(AP5,'Front Length -'!$A$2:$AO$14,17,FALSE),IF($AS$4='Front Length -'!$R$1,VLOOKUP(AP5,'Front Length -'!$A$2:$AO$14,18,FALSE),IF($AS$4='Front Length -'!$S$1,VLOOKUP(AP5,'Front Length -'!$A$2:$AO$14,19,FALSE),IF($AS$4='Front Length -'!$T$1,VLOOKUP(AP5,'Front Length -'!$A$2:$AO$14,20,FALSE),IF($AS$4='Front Length -'!$U$1,VLOOKUP(AP5,'Front Length -'!$A$2:$AO$14,21,FALSE),IF($AS$4='Front Length -'!$V$1,VLOOKUP(AP5,'Front Length -'!$A$2:$AO$14,22,FALSE),IF($AS$4='Front Length -'!$W$1,VLOOKUP(AP5,'Front Length -'!$A$2:$AO$14,23,FALSE),IF($AS$4='Front Length -'!$X$1,VLOOKUP(AP5,'Front Length -'!$A$2:$AO$14,24,FALSE),IF($AS$4='Front Length -'!$Y$1,VLOOKUP(AP5,'Front Length -'!$A$2:$AO$14,25,FALSE),IF($AS$4='Front Length -'!$Z$1,VLOOKUP(AP5,'Front Length -'!$A$2:$AO$14,26,FALSE),IF($AS$4='Front Length -'!$AA$1,VLOOKUP(AP5,'Front Length -'!$A$2:$AO$14,27,FALSE),IF($AS$4='Front Length -'!$AB$1,VLOOKUP(AP5,'Front Length -'!$A$2:$AO$14,28,FALSE),IF($AS$4='Front Length -'!$AC$1,VLOOKUP(AP5,'Front Length -'!$A$2:$AO$14,29,FALSE),IF($AS$4='Front Length -'!$AD$1,VLOOKUP(AP5,'Front Length -'!$A$2:$AO$14,30,FALSE),IF($AS$4='Front Length -'!$AE$1,VLOOKUP(AP5,'Front Length -'!$A$2:$AO$14,31,FALSE),IF($AS$4='Front Length -'!$AF$1,VLOOKUP(AP5,'Front Length -'!$A$2:$AO$14,32,FALSE),IF($AS$4='Front Length -'!$AG$1,VLOOKUP(AP5,'Front Length -'!$A$2:$AO$14,33,FALSE),IF($AS$4='Front Length -'!$AH$1,VLOOKUP(AP5,'Front Length -'!$A$2:$AO$14,34,FALSE),IF($AS$4='Front Length -'!$AI$1,VLOOKUP(AP5,'Front Length -'!$A$2:$AO$14,35,FALSE),IF($AS$4='Front Length -'!$AJ$1,VLOOKUP(AP5,'Front Length -'!$A$2:$AO$14,36,FALSE),IF($AS$4='Front Length -'!$AK$1,VLOOKUP(AP5,'Front Length -'!$A$2:$AO$14,37,FALSE),IF($AS$4='Front Length -'!$AL$1,VLOOKUP(AP5,'Front Length -'!$A$2:$AO$14,38,FALSE),IF($AS$4='Front Length -'!$AM$1,VLOOKUP(AP5,'Front Length -'!$A$2:$AO$14,39,FALSE),IF($AS$4='Front Length -'!$AN$1,VLOOKUP(AP5,'Front Length -'!$A$2:$AO$14,40,FALSE),IF($AS$4='Front Length -'!$AO$1,VLOOKUP(AP5,'Front Length -'!$A$2:$AO$14,41,FALSE),))))))))))))))))))))))))))))))))))))))))</f>
        <v>0</v>
      </c>
      <c r="AV5" s="253" t="str">
        <f t="shared" si="6"/>
        <v/>
      </c>
      <c r="AW5" s="234"/>
      <c r="AX5" s="255"/>
      <c r="AY5" s="255"/>
      <c r="AZ5" s="255"/>
      <c r="BA5" s="255"/>
      <c r="BB5" s="255"/>
      <c r="BC5" s="255"/>
      <c r="BD5" s="255"/>
      <c r="BE5" s="255"/>
      <c r="BF5" s="255"/>
      <c r="BG5" s="255"/>
      <c r="BH5" s="255"/>
      <c r="BI5" s="255"/>
      <c r="BJ5" s="255"/>
      <c r="BK5" s="255"/>
      <c r="BL5" s="255"/>
      <c r="BM5" s="255"/>
      <c r="BN5" s="255"/>
      <c r="BO5" s="255"/>
      <c r="BP5" s="255"/>
      <c r="BQ5" s="255"/>
      <c r="BR5" s="255"/>
      <c r="BS5" s="255"/>
    </row>
    <row r="6" spans="1:77" ht="39.950000000000003" customHeight="1" thickBot="1" x14ac:dyDescent="0.6">
      <c r="A6" s="259">
        <v>5</v>
      </c>
      <c r="B6" s="260" t="s">
        <v>59</v>
      </c>
      <c r="C6" s="261">
        <f>IF($C$1="","",HLOOKUP($C$1,'Athletic fit'!$A$1:$AC$16,ROW(),FALSE))</f>
        <v>32.75</v>
      </c>
      <c r="D6" s="262">
        <f>IF(C6=" ",0,IF($S$17='AH 34 A+'!$B$1,VLOOKUP('US MTM - Calculation (Athletic)'!B6,'AH 34 A+'!$A$2:$G$16,2,FALSE),IF($S$17='AH 34 A+'!$C$1,VLOOKUP('US MTM - Calculation (Athletic)'!B6,'AH 34 A+'!$A$2:$G$16,3,FALSE),IF($S$17='AH 34 A+'!$D$1,VLOOKUP('US MTM - Calculation (Athletic)'!B6,'AH 34 A+'!$A$2:$G$16,4,FALSE),IF($S$17='AH 34 A+'!$E$1,VLOOKUP('US MTM - Calculation (Athletic)'!B6,'AH 34 A+'!$A$2:$G$16,5,FALSE),IF($S$17='AH 34 A+'!$F$1,VLOOKUP('US MTM - Calculation (Athletic)'!B6,'AH 34 A+'!$A$2:$G$16,6,FALSE),IF($S$17='AH 34 A+'!$G$1,VLOOKUP('US MTM - Calculation (Athletic)'!B6,'AH 34 A+'!$A$2:$G$16,7,FALSE),)))))))</f>
        <v>0</v>
      </c>
      <c r="E6" s="262">
        <f>IF(C6=" ",0,IF($S$18='Erect +'!$B$1,VLOOKUP('US MTM - Calculation (Athletic)'!B6,'Erect +'!$A$2:$D$16,2,FALSE),IF($S$18='Erect +'!$C$1,VLOOKUP('US MTM - Calculation (Athletic)'!B6,'Erect +'!$A$2:$D$16,3,FALSE),IF($S$18='Erect +'!$D$1,VLOOKUP('US MTM - Calculation (Athletic)'!B6,'Erect +'!$A$2:$D$16,4,FALSE),))))</f>
        <v>0</v>
      </c>
      <c r="F6" s="262">
        <f>IF(C6=" ",0,IF($S$19='Full Chest'!$B$1,VLOOKUP('US MTM - Calculation (Athletic)'!B6,'Full Chest'!$A$2:$F$16,2,FALSE),IF($S$19='Full Chest'!$C$1,VLOOKUP('US MTM - Calculation (Athletic)'!B6,'Full Chest'!$A$2:$F$16,3,FALSE),IF($S$19='Full Chest'!$D$1,VLOOKUP('US MTM - Calculation (Athletic)'!B6,'Full Chest'!$A$2:$F$16,4,FALSE),))))</f>
        <v>0</v>
      </c>
      <c r="G6" s="262">
        <f>IF(C6=" ",0,IF($S$20='Head For +'!$B$1,VLOOKUP('US MTM - Calculation (Athletic)'!B6,'Head For +'!$A$2:$E$16,2,FALSE),IF($S$20='Head For +'!$C$1,VLOOKUP('US MTM - Calculation (Athletic)'!B6,'Head For +'!$A$2:$E$16,3,FALSE),IF($S$20='Head For +'!$D$1,VLOOKUP('US MTM - Calculation (Athletic)'!B6,'Head For +'!$A$2:$E$16,4,FALSE),IF($S$20='Head For +'!$E$1,VLOOKUP('US MTM - Calculation (Athletic)'!B6,'Head For +'!$A$2:$E$16,5,FALSE),)))))</f>
        <v>0</v>
      </c>
      <c r="H6" s="262">
        <f>IF(C6=" ",0,IF($S$21='LOW-CLR +'!$B$1,VLOOKUP('US MTM - Calculation (Athletic)'!B6,'LOW-CLR +'!$A$2:$H$16,2,FALSE),IF($S$21='LOW-CLR +'!$C$1,VLOOKUP('US MTM - Calculation (Athletic)'!B6,'LOW-CLR +'!$A$2:$H$16,3,FALSE),IF($S$21='LOW-CLR +'!$D$1,VLOOKUP('US MTM - Calculation (Athletic)'!B6,'LOW-CLR +'!$A$2:$H$16,4,FALSE),IF($S$21='LOW-CLR +'!$E$1,VLOOKUP('US MTM - Calculation (Athletic)'!B6,'LOW-CLR +'!$A$2:$H$16,5,FALSE),IF($S$21='LOW-CLR +'!$F$1,VLOOKUP('US MTM - Calculation (Athletic)'!B6,'LOW-CLR +'!$A$2:$H$16,6,FALSE),))))))</f>
        <v>0</v>
      </c>
      <c r="I6" s="262">
        <f>IF(C6=" ",0,IF($S$22='P+AH+1 2'!$B$1,VLOOKUP('US MTM - Calculation (Athletic)'!B6,'P+AH+1 2'!$A$2:$D$16,2,FALSE),IF($S$22='P+AH+1 2'!$C$1,VLOOKUP('US MTM - Calculation (Athletic)'!B6,'P+AH+1 2'!$A$2:$D$16,3,FALSE),IF($S$22='P+AH+1 2'!$D$1,VLOOKUP('US MTM - Calculation (Athletic)'!B6,'P+AH+1 2'!$A$2:$D$16,4,FALSE),))))</f>
        <v>0</v>
      </c>
      <c r="J6" s="262"/>
      <c r="K6" s="263">
        <f t="shared" si="2"/>
        <v>32.75</v>
      </c>
      <c r="L6" s="242">
        <f>IF(OR(Sheet1!C26="",Sheet1!C26=" "),0,Sheet1!C26)</f>
        <v>0</v>
      </c>
      <c r="M6" s="264">
        <f t="shared" si="3"/>
        <v>0</v>
      </c>
      <c r="N6" s="265">
        <f>IF($M$8='12 Back'!$B$1,VLOOKUP('US MTM - Calculation (Athletic)'!B6,'12 Back'!$A$2:$BG$16,2,FALSE),IF($M$8='12 Back'!$C$1,VLOOKUP('US MTM - Calculation (Athletic)'!B6,'12 Back'!$A$2:$BG$16,3,FALSE),IF($M$8='12 Back'!$D$1,VLOOKUP('US MTM - Calculation (Athletic)'!B6,'12 Back'!$A$2:$BG$16,4,FALSE),IF($M$8='12 Back'!$E$1,VLOOKUP('US MTM - Calculation (Athletic)'!B6,'12 Back'!$A$2:$BG$16,5,FALSE),IF($M$8='12 Back'!$F$1,VLOOKUP('US MTM - Calculation (Athletic)'!B6,'12 Back'!$A$2:$BG$16,6,FALSE),IF($M$8='12 Back'!$G$1,VLOOKUP('US MTM - Calculation (Athletic)'!B6,'12 Back'!$A$2:$BG$16,7,FALSE),IF($M$8='12 Back'!$H$1,VLOOKUP('US MTM - Calculation (Athletic)'!B6,'12 Back'!$A$2:$BG$16,8,FALSE),IF($M$8='12 Back'!$I$1,VLOOKUP('US MTM - Calculation (Athletic)'!B6,'12 Back'!$A$2:$BG$16,9,FALSE),IF($M$8='12 Back'!$J$1,VLOOKUP('US MTM - Calculation (Athletic)'!B6,'12 Back'!$A$2:$BG$16,10,FALSE),IF($M$8='12 Back'!$K$1,VLOOKUP('US MTM - Calculation (Athletic)'!B6,'12 Back'!$A$2:$BG$16,11,FALSE),IF($M$8='12 Back'!$L$1,VLOOKUP('US MTM - Calculation (Athletic)'!B6,'12 Back'!$A$2:$BG$16,12,FALSE),IF($M$8='12 Back'!$M$1,VLOOKUP('US MTM - Calculation (Athletic)'!B6,'12 Back'!$A$2:$BG$16,13,FALSE),IF($M$8='12 Back'!$N$1,VLOOKUP('US MTM - Calculation (Athletic)'!B6,'12 Back'!$A$2:$BG$16,14,FALSE),IF($M$8='12 Back'!$O$1,VLOOKUP('US MTM - Calculation (Athletic)'!B6,'12 Back'!$A$2:$BG$16,15,FALSE),IF($M$8='12 Back'!$P$1,VLOOKUP('US MTM - Calculation (Athletic)'!B6,'12 Back'!$A$2:$BG$16,16,FALSE),IF($M$8='12 Back'!$Q$1,VLOOKUP('US MTM - Calculation (Athletic)'!B6,'12 Back'!$A$2:$BG$16,17,FALSE),IF($M$8='12 Back'!$R$1,VLOOKUP('US MTM - Calculation (Athletic)'!B6,'12 Back'!$A$2:$BG$16,18,FALSE),IF($M$8='12 Back'!$S$1,VLOOKUP('US MTM - Calculation (Athletic)'!B6,'12 Back'!$A$2:$BG$16,19,FALSE),IF($M$8='12 Back'!$T$1,VLOOKUP('US MTM - Calculation (Athletic)'!B6,'12 Back'!$A$2:$BG$16,20,FALSE),IF($M$8='12 Back'!$U$1,VLOOKUP('US MTM - Calculation (Athletic)'!B6,'12 Back'!$A$2:$BG$16,21,FALSE),IF($M$8='12 Back'!$V$1,VLOOKUP('US MTM - Calculation (Athletic)'!B6,'12 Back'!$A$2:$BG$16,22,FALSE),IF($M$8='12 Back'!$W$1,VLOOKUP('US MTM - Calculation (Athletic)'!B6,'12 Back'!$A$2:$BG$16,23,FALSE),IF($M$8='12 Back'!$X$1,VLOOKUP('US MTM - Calculation (Athletic)'!B6,'12 Back'!$A$2:$BG$16,24,FALSE),IF($M$8='12 Back'!$Y$1,VLOOKUP('US MTM - Calculation (Athletic)'!B6,'12 Back'!$A$2:$BG$16,25,FALSE),IF($M$8='12 Back'!$Z$1,VLOOKUP('US MTM - Calculation (Athletic)'!B6,'12 Back'!$A$2:$BG$16,26,FALSE),IF($M$8='12 Back'!$AA$1,VLOOKUP('US MTM - Calculation (Athletic)'!B6,'12 Back'!$A$2:$BG$16,27,FALSE),IF($M$8='12 Back'!$AB$1,VLOOKUP('US MTM - Calculation (Athletic)'!B6,'12 Back'!$A$2:$BG$16,28,FALSE),IF($M$8='12 Back'!$AC$1,VLOOKUP('US MTM - Calculation (Athletic)'!B6,'12 Back'!$A$2:$BG$16,29,FALSE),IF($M$8='12 Back'!$AD$1,VLOOKUP('US MTM - Calculation (Athletic)'!B6,'12 Back'!$A$2:$BG$16,30,FALSE),IF($M$8='12 Back'!$AE$1,VLOOKUP('US MTM - Calculation (Athletic)'!B6,'12 Back'!$A$2:$BG$16,31,FALSE),IF($M$8='12 Back'!$AF$1,VLOOKUP('US MTM - Calculation (Athletic)'!B6,'12 Back'!$A$2:$BG$16,32,FALSE),IF($M$8='12 Back'!$AG$1,VLOOKUP('US MTM - Calculation (Athletic)'!B6,'12 Back'!$A$2:$BG$16,33,FALSE),IF($M$8='12 Back'!$AH$1,VLOOKUP('US MTM - Calculation (Athletic)'!B6,'12 Back'!$A$2:$BG$16,34,FALSE),IF($M$8='12 Back'!$AI$1,VLOOKUP('US MTM - Calculation (Athletic)'!B6,'12 Back'!$A$2:$BG$16,35,FALSE),IF($M$8='12 Back'!$AJ$1,VLOOKUP('US MTM - Calculation (Athletic)'!B6,'12 Back'!$A$2:$BG$16,36,FALSE),IF($M$8='12 Back'!$AK$1,VLOOKUP('US MTM - Calculation (Athletic)'!B6,'12 Back'!$A$2:$BG$16,37,FALSE),IF($M$8='12 Back'!$AL$1,VLOOKUP('US MTM - Calculation (Athletic)'!B6,'12 Back'!$A$2:$BG$16,38,FALSE),IF($M$8='12 Back'!$AM$1,VLOOKUP('US MTM - Calculation (Athletic)'!B6,'12 Back'!$A$2:$BG$16,39,FALSE),IF($M$8='12 Back'!$AN$1,VLOOKUP('US MTM - Calculation (Athletic)'!B6,'12 Back'!$A$2:$BG$16,40,FALSE),IF($M$8='12 Back'!$AO$1,VLOOKUP('US MTM - Calculation (Athletic)'!B6,'12 Back'!$A$2:$BG$16,41,FALSE),IF($M$8='12 Back'!$AP$1,VLOOKUP('US MTM - Calculation (Athletic)'!B6,'12 Back'!$A$2:$BG$16,42,FALSE),IF($M$8='12 Back'!$AQ$1,VLOOKUP('US MTM - Calculation (Athletic)'!B6,'12 Back'!$A$2:$BG$16,43,FALSE),IF($M$8='12 Back'!$AR$1,VLOOKUP('US MTM - Calculation (Athletic)'!B6,'12 Back'!$A$2:$BG$16,44,FALSE),IF($M$8='12 Back'!$AS$1,VLOOKUP('US MTM - Calculation (Athletic)'!B6,'12 Back'!$A$2:$BG$16,45,FALSE),IF($M$8='12 Back'!$AT$1,VLOOKUP('US MTM - Calculation (Athletic)'!B6,'12 Back'!$A$2:$BG$16,46,FALSE),IF($M$8='12 Back'!$AU$1,VLOOKUP('US MTM - Calculation (Athletic)'!B6,'12 Back'!$A$2:$BG$16,47,FALSE),IF($M$8='12 Back'!$AV$1,VLOOKUP('US MTM - Calculation (Athletic)'!B6,'12 Back'!$A$2:$BG$16,48,FALSE),IF($M$8='12 Back'!$AW$1,VLOOKUP('US MTM - Calculation (Athletic)'!B6,'12 Back'!$A$2:$BG$16,49,FALSE),IF($M$8='12 Back'!$AX$1,VLOOKUP('US MTM - Calculation (Athletic)'!B6,'12 Back'!$A$2:$BG$16,50,FALSE),IF($M$8='12 Back'!$AY$1,VLOOKUP('US MTM - Calculation (Athletic)'!B6,'12 Back'!$A$2:$BG$16,51,FALSE),IF($M$8='12 Back'!$AZ$1,VLOOKUP('US MTM - Calculation (Athletic)'!B6,'12 Back'!$A$2:$BG$16,52,FALSE),IF($M$8='12 Back'!$BA$1,VLOOKUP('US MTM - Calculation (Athletic)'!B6,'12 Back'!$A$2:$BG$16,53,FALSE),IF($M$8='12 Back'!$BB$1,VLOOKUP('US MTM - Calculation (Athletic)'!B6,'12 Back'!$A$2:$BG$16,54,FALSE),IF($M$8='12 Back'!$BC$1,VLOOKUP('US MTM - Calculation (Athletic)'!B6,'12 Back'!$A$2:$BG$16,55,FALSE),IF($M$8='12 Back'!$BD$1,VLOOKUP('US MTM - Calculation (Athletic)'!B6,'12 Back'!$A$2:$BG$16,56,FALSE),IF($M$8='12 Back'!$BE$1,VLOOKUP('US MTM - Calculation (Athletic)'!B6,'12 Back'!$A$2:$BG$16,57,FALSE),IF($M$8='12 Back'!$BF$1,VLOOKUP('US MTM - Calculation (Athletic)'!B6,'12 Back'!$A$2:$BG$16,58,FALSE),IF($M$8='12 Back'!$BG$1,VLOOKUP('US MTM - Calculation (Athletic)'!B6,'12 Back'!$A$2:$BG$16,59,FALSE),))))))))))))))))))))))))))))))))))))))))))))))))))))))))))</f>
        <v>0</v>
      </c>
      <c r="O6" s="265">
        <f>IF($M$3='Half Grith'!$B$1,VLOOKUP('US MTM - Calculation (Athletic)'!B6,'Half Grith'!$A$2:$BN$16,2,FALSE),IF($M$3='Half Grith'!$C$1,VLOOKUP('US MTM - Calculation (Athletic)'!B6,'Half Grith'!$A$2:$BN$16,3,FALSE),IF($M$3='Half Grith'!$D$1,VLOOKUP('US MTM - Calculation (Athletic)'!B6,'Half Grith'!$A$2:$BN$16,4,FALSE),IF($M$3='Half Grith'!$E$1,VLOOKUP('US MTM - Calculation (Athletic)'!B6,'Half Grith'!$A$2:$BN$16,5,FALSE),IF($M$3='Half Grith'!$F$1,VLOOKUP('US MTM - Calculation (Athletic)'!B6,'Half Grith'!$A$2:$BN$16,6,FALSE),IF($M$3='Half Grith'!$G$1,VLOOKUP('US MTM - Calculation (Athletic)'!B6,'Half Grith'!$A$2:$BN$16,7,FALSE),IF($M$3='Half Grith'!$H$1,VLOOKUP('US MTM - Calculation (Athletic)'!B6,'Half Grith'!$A$2:$BN$16,8,FALSE),IF($M$3='Half Grith'!$I$1,VLOOKUP('US MTM - Calculation (Athletic)'!B6,'Half Grith'!$A$2:$BN$16,9,FALSE),IF($M$3='Half Grith'!$J$1,VLOOKUP('US MTM - Calculation (Athletic)'!B6,'Half Grith'!$A$2:$BN$16,10,FALSE),IF($M$3='Half Grith'!$K$1,VLOOKUP('US MTM - Calculation (Athletic)'!B6,'Half Grith'!$A$2:$BN$16,11,FALSE),IF($M$3='Half Grith'!$L$1,VLOOKUP('US MTM - Calculation (Athletic)'!B6,'Half Grith'!$A$2:$BN$16,12,FALSE),IF($M$3='Half Grith'!$M$1,VLOOKUP('US MTM - Calculation (Athletic)'!B6,'Half Grith'!$A$2:$BN$16,13,FALSE),IF($M$3='Half Grith'!$N$1,VLOOKUP('US MTM - Calculation (Athletic)'!B6,'Half Grith'!$A$2:$BN$16,14,FALSE),IF($M$3='Half Grith'!$O$1,VLOOKUP('US MTM - Calculation (Athletic)'!B6,'Half Grith'!$A$2:$BN$16,15,FALSE),IF($M$3='Half Grith'!$P$1,VLOOKUP('US MTM - Calculation (Athletic)'!B6,'Half Grith'!$A$2:$BN$16,16,FALSE),IF($M$3='Half Grith'!$Q$1,VLOOKUP('US MTM - Calculation (Athletic)'!B6,'Half Grith'!$A$2:$BN$16,17,FALSE),IF($M$3='Half Grith'!$R$1,VLOOKUP('US MTM - Calculation (Athletic)'!B6,'Half Grith'!$A$2:$BN$16,18,FALSE),IF($M$3='Half Grith'!$S$1,VLOOKUP('US MTM - Calculation (Athletic)'!B6,'Half Grith'!$A$2:$BN$16,19,FALSE),IF($M$3='Half Grith'!$T$1,VLOOKUP('US MTM - Calculation (Athletic)'!B6,'Half Grith'!$A$2:$BN$16,20,FALSE),IF($M$3='Half Grith'!$U$1,VLOOKUP('US MTM - Calculation (Athletic)'!B6,'Half Grith'!$A$2:$BN$16,21,FALSE),IF($M$3='Half Grith'!$V$1,VLOOKUP('US MTM - Calculation (Athletic)'!B6,'Half Grith'!$A$2:$BN$16,22,FALSE),IF($M$3='Half Grith'!$W$1,VLOOKUP('US MTM - Calculation (Athletic)'!B6,'Half Grith'!$A$2:$BN$16,23,FALSE),IF($M$3='Half Grith'!$X$1,VLOOKUP('US MTM - Calculation (Athletic)'!B6,'Half Grith'!$A$2:$BN$16,24,FALSE),IF($M$3='Half Grith'!$Y$1,VLOOKUP('US MTM - Calculation (Athletic)'!B6,'Half Grith'!$A$2:$BN$16,25,FALSE),IF($M$3='Half Grith'!$Z$1,VLOOKUP('US MTM - Calculation (Athletic)'!B6,'Half Grith'!$A$2:$BN$16,26,FALSE),IF($M$3='Half Grith'!$AA$1,VLOOKUP('US MTM - Calculation (Athletic)'!B6,'Half Grith'!$A$2:$BN$16,27,FALSE),IF($M$3='Half Grith'!$AB$1,VLOOKUP('US MTM - Calculation (Athletic)'!B6,'Half Grith'!$A$2:$BN$16,28,FALSE),IF($M$3='Half Grith'!$AC$1,VLOOKUP('US MTM - Calculation (Athletic)'!B6,'Half Grith'!$A$2:$BN$16,29,FALSE),IF($M$3='Half Grith'!$AD$1,VLOOKUP('US MTM - Calculation (Athletic)'!B6,'Half Grith'!$A$2:$BN$16,30,FALSE),IF($M$3='Half Grith'!$AE$1,VLOOKUP('US MTM - Calculation (Athletic)'!B6,'Half Grith'!$A$2:$BN$16,31,FALSE),IF($M$3='Half Grith'!$AF$1,VLOOKUP('US MTM - Calculation (Athletic)'!B6,'Half Grith'!$A$2:$BN$16,32,FALSE),IF($M$3='Half Grith'!$AG$1,VLOOKUP('US MTM - Calculation (Athletic)'!B6,'Half Grith'!$A$2:$BN$16,33,FALSE),IF($M$3='Half Grith'!$AH$1,VLOOKUP('US MTM - Calculation (Athletic)'!B6,'Half Grith'!$A$2:$BN$16,34,FALSE),IF($M$3='Half Grith'!$AI$1,VLOOKUP('US MTM - Calculation (Athletic)'!B6,'Half Grith'!$A$2:$BN$16,35,FALSE),IF($M$3='Half Grith'!$AJ$1,VLOOKUP('US MTM - Calculation (Athletic)'!B6,'Half Grith'!$A$2:$BN$16,36,FALSE),IF($M$3='Half Grith'!$AK$1,VLOOKUP('US MTM - Calculation (Athletic)'!B6,'Half Grith'!$A$2:$BN$16,37,FALSE),IF($M$3='Half Grith'!$AL$1,VLOOKUP('US MTM - Calculation (Athletic)'!B6,'Half Grith'!$A$2:$BN$16,38,FALSE),IF($M$3='Half Grith'!$AM$1,VLOOKUP('US MTM - Calculation (Athletic)'!B6,'Half Grith'!$A$2:$BN$16,39,FALSE),IF($M$3='Half Grith'!$AN$1,VLOOKUP('US MTM - Calculation (Athletic)'!B6,'Half Grith'!$A$2:$BN$16,40,FALSE),IF($M$3='Half Grith'!$AO$1,VLOOKUP('US MTM - Calculation (Athletic)'!B6,'Half Grith'!$A$2:$BN$16,41,FALSE),IF($M$3='Half Grith'!$AP$1,VLOOKUP('US MTM - Calculation (Athletic)'!B6,'Half Grith'!$A$2:$BN$16,42,FALSE),IF($M$3='Half Grith'!$AQ$1,VLOOKUP('US MTM - Calculation (Athletic)'!B6,'Half Grith'!$A$2:$BN$16,43,FALSE),IF($M$3='Half Grith'!$AR$1,VLOOKUP('US MTM - Calculation (Athletic)'!B6,'Half Grith'!$A$2:$BN$16,44,FALSE),IF($M$3='Half Grith'!$AS$1,VLOOKUP('US MTM - Calculation (Athletic)'!B6,'Half Grith'!$A$2:$BN$16,45,FALSE),IF($M$3='Half Grith'!$AT$1,VLOOKUP('US MTM - Calculation (Athletic)'!B6,'Half Grith'!$A$2:$BN$16,46,FALSE),IF($M$3='Half Grith'!$AU$1,VLOOKUP('US MTM - Calculation (Athletic)'!B6,'Half Grith'!$A$2:$BN$16,47,FALSE),IF($M$3='Half Grith'!$AV$1,VLOOKUP('US MTM - Calculation (Athletic)'!B6,'Half Grith'!$A$2:$BN$16,48,FALSE),IF($M$3='Half Grith'!$AW$1,VLOOKUP('US MTM - Calculation (Athletic)'!B6,'Half Grith'!$A$2:$BN$16,49,FALSE),IF($M$3='Half Grith'!$AX$1,VLOOKUP('US MTM - Calculation (Athletic)'!B6,'Half Grith'!$A$2:$BN$16,50,FALSE),IF($M$3='Half Grith'!$AY$1,VLOOKUP('US MTM - Calculation (Athletic)'!B6,'Half Grith'!$A$2:$BN$16,51,FALSE),IF($M$3='Half Grith'!$AZ$1,VLOOKUP('US MTM - Calculation (Athletic)'!B6,'Half Grith'!$A$2:$BN$16,52,FALSE),IF($M$3='Half Grith'!$BA$1,VLOOKUP('US MTM - Calculation (Athletic)'!B6,'Half Grith'!$A$2:$BN$16,53,FALSE),IF($M$3='Half Grith'!$BB$1,VLOOKUP('US MTM - Calculation (Athletic)'!B6,'Half Grith'!$A$2:$BN$16,54,FALSE),IF($M$3='Half Grith'!$BC$1,VLOOKUP('US MTM - Calculation (Athletic)'!B6,'Half Grith'!$A$2:$BN$16,55,FALSE),IF($M$3='Half Grith'!$BD$1,VLOOKUP('US MTM - Calculation (Athletic)'!B6,'Half Grith'!$A$2:$BN$16,56,FALSE),IF($M$3='Half Grith'!$BE$1,VLOOKUP('US MTM - Calculation (Athletic)'!B6,'Half Grith'!$A$2:$BN$16,57,FALSE),IF($M$3='Half Grith'!$BF$1,VLOOKUP('US MTM - Calculation (Athletic)'!B6,'Half Grith'!$A$2:$BN$16,58,FALSE),IF($M$3='Half Grith'!$BG$1,VLOOKUP('US MTM - Calculation (Athletic)'!B6,'Half Grith'!$A$2:$BN$16,59,FALSE),IF($M$3='Half Grith'!$BH$1,VLOOKUP('US MTM - Calculation (Athletic)'!B6,'Half Grith'!$A$2:$BN$16,60,FALSE),IF($M$3='Half Grith'!$BI$1,VLOOKUP('US MTM - Calculation (Athletic)'!B6,'Half Grith'!$A$2:$BN$16,61,FALSE),IF($M$3='Half Grith'!$BJ$1,VLOOKUP('US MTM - Calculation (Athletic)'!B6,'Half Grith'!$A$2:$BN$16,62,FALSE),IF($M$3='Half Grith'!$BK$1,VLOOKUP('US MTM - Calculation (Athletic)'!B6,'Half Grith'!$A$2:$BN$16,63,FALSE),IF($M$3='Half Grith'!$BL$1,VLOOKUP('US MTM - Calculation (Athletic)'!B6,'Half Grith'!$A$2:$BN$16,64,FALSE),IF($M$3='Half Grith'!$BM$1,VLOOKUP('US MTM - Calculation (Athletic)'!B6,'Half Grith'!$A$2:$BN$16,65,FALSE),))))))))))))))))))))))))))))))))))))))))))))))))))))))))))))))))</f>
        <v>0</v>
      </c>
      <c r="P6" s="265">
        <f>IF($M$4=SEAT!$B$1,VLOOKUP('US MTM - Calculation (Athletic)'!B6,SEAT!$A$2:$AY$16,2,FALSE),IF($M$4=SEAT!$C$1,VLOOKUP('US MTM - Calculation (Athletic)'!B6,SEAT!$A$2:$AY$16,3,FALSE),IF($M$4=SEAT!$D$1,VLOOKUP('US MTM - Calculation (Athletic)'!B6,SEAT!$A$2:$AY$16,4,FALSE),IF($M$4=SEAT!$E$1,VLOOKUP('US MTM - Calculation (Athletic)'!B6,SEAT!$A$2:$AY$16,5,FALSE),IF($M$4=SEAT!$F$1,VLOOKUP('US MTM - Calculation (Athletic)'!B6,SEAT!$A$2:$AY$16,6,FALSE),IF($M$4=SEAT!$G$1,VLOOKUP('US MTM - Calculation (Athletic)'!B6,SEAT!$A$2:$AY$16,7,FALSE),IF($M$4=SEAT!$H$1,VLOOKUP('US MTM - Calculation (Athletic)'!B6,SEAT!$A$2:$AY$16,8,FALSE),IF($M$4=SEAT!$I$1,VLOOKUP('US MTM - Calculation (Athletic)'!B6,SEAT!$A$2:$AY$16,9,FALSE),IF($M$4=SEAT!$J$1,VLOOKUP('US MTM - Calculation (Athletic)'!B6,SEAT!$A$2:$AY$16,10,FALSE),IF($M$4=SEAT!$K$1,VLOOKUP('US MTM - Calculation (Athletic)'!B6,SEAT!$A$2:$AY$16,11,FALSE),IF($M$4=SEAT!$L$1,VLOOKUP('US MTM - Calculation (Athletic)'!B6,SEAT!$A$2:$AY$16,12,FALSE),IF($M$4=SEAT!$M$1,VLOOKUP('US MTM - Calculation (Athletic)'!B6,SEAT!$A$2:$AY$16,13,FALSE),IF($M$4=SEAT!$N$1,VLOOKUP('US MTM - Calculation (Athletic)'!B6,SEAT!$A$2:$AY$16,14,FALSE),IF($M$4=SEAT!$O$1,VLOOKUP('US MTM - Calculation (Athletic)'!B6,SEAT!$A$2:$AY$16,15,FALSE),IF($M$4=SEAT!$P$1,VLOOKUP('US MTM - Calculation (Athletic)'!B6,SEAT!$A$2:$AY$16,16,FALSE),IF($M$4=SEAT!$Q$1,VLOOKUP('US MTM - Calculation (Athletic)'!B6,SEAT!$A$2:$AY$16,17,FALSE),IF($M$4=SEAT!$R$1,VLOOKUP('US MTM - Calculation (Athletic)'!B6,SEAT!$A$2:$AY$16,18,FALSE),IF($M$4=SEAT!$S$1,VLOOKUP('US MTM - Calculation (Athletic)'!B6,SEAT!$A$2:$AY$16,19,FALSE),IF($M$4=SEAT!$T$1,VLOOKUP('US MTM - Calculation (Athletic)'!B6,SEAT!$A$2:$AY$16,20,FALSE),IF($M$4=SEAT!$U$1,VLOOKUP('US MTM - Calculation (Athletic)'!B6,SEAT!$A$2:$AY$16,21,FALSE),IF($M$4=SEAT!$V$1,VLOOKUP('US MTM - Calculation (Athletic)'!B6,SEAT!$A$2:$AY$16,22,FALSE),IF($M$4=SEAT!$W$1,VLOOKUP('US MTM - Calculation (Athletic)'!B6,SEAT!$A$2:$AY$16,23,FALSE),IF($M$4=SEAT!$X$1,VLOOKUP('US MTM - Calculation (Athletic)'!B6,SEAT!$A$2:$AY$16,24,FALSE),IF($M$4=SEAT!$Y$1,VLOOKUP('US MTM - Calculation (Athletic)'!B6,SEAT!$A$2:$AY$16,25,FALSE),IF($M$4=SEAT!$Z$1,VLOOKUP('US MTM - Calculation (Athletic)'!B6,SEAT!$A$2:$AY$16,26,FALSE),IF($M$4=SEAT!$AA$1,VLOOKUP('US MTM - Calculation (Athletic)'!B6,SEAT!$A$2:$AY$16,27,FALSE),IF($M$4=SEAT!$AB$1,VLOOKUP('US MTM - Calculation (Athletic)'!B6,SEAT!$A$2:$AY$16,28,FALSE),IF($M$4=SEAT!$AC$1,VLOOKUP('US MTM - Calculation (Athletic)'!B6,SEAT!$A$2:$AY$16,29,FALSE),IF($M$4=SEAT!$AD$1,VLOOKUP('US MTM - Calculation (Athletic)'!B6,SEAT!$A$2:$AY$16,30,FALSE),IF($M$4=SEAT!$AE$1,VLOOKUP('US MTM - Calculation (Athletic)'!B6,SEAT!$A$2:$AY$16,31,FALSE),IF($M$4=SEAT!$AF$1,VLOOKUP('US MTM - Calculation (Athletic)'!B6,SEAT!$A$2:$AY$16,32,FALSE),IF($M$4=SEAT!$AG$1,VLOOKUP('US MTM - Calculation (Athletic)'!B6,SEAT!$A$2:$AY$16,33,FALSE),IF($M$4=SEAT!$AH$1,VLOOKUP('US MTM - Calculation (Athletic)'!B6,SEAT!$A$2:$AY$16,34,FALSE),IF($M$4=SEAT!$AI$1,VLOOKUP('US MTM - Calculation (Athletic)'!B6,SEAT!$A$2:$AY$16,35,FALSE),IF($M$4=SEAT!$AJ$1,VLOOKUP('US MTM - Calculation (Athletic)'!B6,SEAT!$A$2:$AY$16,36,FALSE),IF($M$4=SEAT!$AK$1,VLOOKUP('US MTM - Calculation (Athletic)'!B6,SEAT!$A$2:$AY$16,37,FALSE),IF($M$4=SEAT!$AL$1,VLOOKUP('US MTM - Calculation (Athletic)'!B6,SEAT!$A$2:$AY$16,38,FALSE),IF($M$4=SEAT!$AM$1,VLOOKUP('US MTM - Calculation (Athletic)'!B6,SEAT!$A$2:$AY$16,39,FALSE),IF($M$4=SEAT!$AN$1,VLOOKUP('US MTM - Calculation (Athletic)'!B6,SEAT!$A$2:$AY$16,40,FALSE),IF($M$4=SEAT!$AO$1,VLOOKUP('US MTM - Calculation (Athletic)'!B6,SEAT!$A$2:$AY$16,41,FALSE),IF($M$4=SEAT!$AP$1,VLOOKUP('US MTM - Calculation (Athletic)'!B6,SEAT!$A$2:$AY$16,42,FALSE),IF($M$4=SEAT!$AQ$1,VLOOKUP('US MTM - Calculation (Athletic)'!B6,SEAT!$A$2:$AY$16,43,FALSE),IF($M$4=SEAT!$AR$1,VLOOKUP('US MTM - Calculation (Athletic)'!B6,SEAT!$A$2:$AY$16,44,FALSE),IF($M$4=SEAT!$AS$1,VLOOKUP('US MTM - Calculation (Athletic)'!B6,SEAT!$A$2:$AY$16,45,FALSE),IF($M$4=SEAT!$AT$1,VLOOKUP('US MTM - Calculation (Athletic)'!B6,SEAT!$A$2:$AY$16,46,FALSE),IF($M$4=SEAT!$AU$1,VLOOKUP('US MTM - Calculation (Athletic)'!B6,SEAT!$A$2:$AY$16,47,FALSE),IF($M$4=SEAT!$AV$1,VLOOKUP('US MTM - Calculation (Athletic)'!B6,SEAT!$A$2:$AY$16,48,FALSE),IF($M$4=SEAT!$AW$1,VLOOKUP('US MTM - Calculation (Athletic)'!B6,SEAT!$A$2:$AY$16,49,FALSE),IF($M$4=SEAT!$AX$1,VLOOKUP('US MTM - Calculation (Athletic)'!B6,SEAT!$A$2:$AY$16,50,FALSE),IF($M$4=SEAT!$AY$1,VLOOKUP('US MTM - Calculation (Athletic)'!B6,SEAT!$A$2:$AY$16,51,FALSE),))))))))))))))))))))))))))))))))))))))))))))))))))</f>
        <v>0</v>
      </c>
      <c r="Q6" s="265">
        <f>IF($M$5='4LEN'!$B$1,VLOOKUP('US MTM - Calculation (Athletic)'!B6,'4LEN'!$A$2:$BM$16,2,FALSE),IF($M$5='4LEN'!$C$1,VLOOKUP('US MTM - Calculation (Athletic)'!B6,'4LEN'!$A$2:$BM$16,3,FALSE),IF($M$5='4LEN'!$D$1,VLOOKUP('US MTM - Calculation (Athletic)'!B6,'4LEN'!$A$2:$BM$16,4,FALSE),IF($M$5='4LEN'!$E$1,VLOOKUP('US MTM - Calculation (Athletic)'!B6,'4LEN'!$A$2:$BM$16,5,FALSE),IF($M$5='4LEN'!$F$1,VLOOKUP('US MTM - Calculation (Athletic)'!B6,'4LEN'!$A$2:$BM$16,6,FALSE),IF($M$5='4LEN'!$G$1,VLOOKUP('US MTM - Calculation (Athletic)'!B6,'4LEN'!$A$2:$BM$16,7,FALSE),IF($M$5='4LEN'!$H$1,VLOOKUP('US MTM - Calculation (Athletic)'!B6,'4LEN'!$A$2:$BM$16,8,FALSE),IF($M$5='4LEN'!$I$1,VLOOKUP('US MTM - Calculation (Athletic)'!B6,'4LEN'!$A$2:$BM$16,9,FALSE),IF($M$5='4LEN'!$J$1,VLOOKUP('US MTM - Calculation (Athletic)'!B6,'4LEN'!$A$2:$BM$16,10,FALSE),IF($M$5='4LEN'!$K$1,VLOOKUP('US MTM - Calculation (Athletic)'!B6,'4LEN'!$A$2:$BM$16,11,FALSE),IF($M$5='4LEN'!$L$1,VLOOKUP('US MTM - Calculation (Athletic)'!B6,'4LEN'!$A$2:$BM$16,12,FALSE),IF($M$5='4LEN'!$M$1,VLOOKUP('US MTM - Calculation (Athletic)'!B6,'4LEN'!$A$2:$BM$16,13,FALSE),IF($M$5='4LEN'!$N$1,VLOOKUP('US MTM - Calculation (Athletic)'!B6,'4LEN'!$A$2:$BM$16,14,FALSE),IF($M$5='4LEN'!$O$1,VLOOKUP('US MTM - Calculation (Athletic)'!B6,'4LEN'!$A$2:$BM$16,15,FALSE),IF($M$5='4LEN'!$P$1,VLOOKUP('US MTM - Calculation (Athletic)'!B6,'4LEN'!$A$2:$BM$16,16,FALSE),IF($M$5='4LEN'!$Q$1,VLOOKUP('US MTM - Calculation (Athletic)'!B6,'4LEN'!$A$2:$BM$16,17,FALSE),IF($M$5='4LEN'!$R$1,VLOOKUP('US MTM - Calculation (Athletic)'!B6,'4LEN'!$A$2:$BM$16,18,FALSE),IF($M$5='4LEN'!$S$1,VLOOKUP('US MTM - Calculation (Athletic)'!B6,'4LEN'!$A$2:$BM$16,19,FALSE),IF($M$5='4LEN'!$T$1,VLOOKUP('US MTM - Calculation (Athletic)'!B6,'4LEN'!$A$2:$BM$16,20,FALSE),IF($M$5='4LEN'!$U$1,VLOOKUP('US MTM - Calculation (Athletic)'!B6,'4LEN'!$A$2:$BM$16,21,FALSE),IF($M$5='4LEN'!$V$1,VLOOKUP('US MTM - Calculation (Athletic)'!B6,'4LEN'!$A$2:$BM$16,22,FALSE),IF($M$5='4LEN'!$W$1,VLOOKUP('US MTM - Calculation (Athletic)'!B6,'4LEN'!$A$2:$BM$16,23,FALSE),IF($M$5='4LEN'!$X$1,VLOOKUP('US MTM - Calculation (Athletic)'!B6,'4LEN'!$A$2:$BM$16,24,FALSE),IF($M$5='4LEN'!$Y$1,VLOOKUP('US MTM - Calculation (Athletic)'!B6,'4LEN'!$A$2:$BM$16,25,FALSE),IF($M$5='4LEN'!$Z$1,VLOOKUP('US MTM - Calculation (Athletic)'!B6,'4LEN'!$A$2:$BM$16,26,FALSE),IF($M$5='4LEN'!$AA$1,VLOOKUP('US MTM - Calculation (Athletic)'!B6,'4LEN'!$A$2:$BM$16,27,FALSE),IF($M$5='4LEN'!$AB$1,VLOOKUP('US MTM - Calculation (Athletic)'!B6,'4LEN'!$A$2:$BM$16,28,FALSE),IF($M$5='4LEN'!$AC$1,VLOOKUP('US MTM - Calculation (Athletic)'!B6,'4LEN'!$A$2:$BM$16,29,FALSE),IF($M$5='4LEN'!$AD$1,VLOOKUP('US MTM - Calculation (Athletic)'!B6,'4LEN'!$A$2:$BM$16,30,FALSE),IF($M$5='4LEN'!$AE$1,VLOOKUP('US MTM - Calculation (Athletic)'!B6,'4LEN'!$A$2:$BM$16,31,FALSE),IF($M$5='4LEN'!$AF$1,VLOOKUP('US MTM - Calculation (Athletic)'!B6,'4LEN'!$A$2:$BM$16,32,FALSE),IF($M$5='4LEN'!$AG$1,VLOOKUP('US MTM - Calculation (Athletic)'!B6,'4LEN'!$A$2:$BM$16,33,FALSE),IF($M$5='4LEN'!$AH$1,VLOOKUP('US MTM - Calculation (Athletic)'!B6,'4LEN'!$A$2:$BM$16,34,FALSE),IF($M$5='4LEN'!$AI$1,VLOOKUP('US MTM - Calculation (Athletic)'!B6,'4LEN'!$A$2:$BM$16,35,FALSE),IF($M$5='4LEN'!$AJ$1,VLOOKUP('US MTM - Calculation (Athletic)'!B6,'4LEN'!$A$2:$BM$16,36,FALSE),IF($M$5='4LEN'!$AK$1,VLOOKUP('US MTM - Calculation (Athletic)'!B6,'4LEN'!$A$2:$BM$16,37,FALSE),IF($M$5='4LEN'!$AL$1,VLOOKUP('US MTM - Calculation (Athletic)'!B6,'4LEN'!$A$2:$BM$16,38,FALSE),IF($M$5='4LEN'!$AM$1,VLOOKUP('US MTM - Calculation (Athletic)'!B6,'4LEN'!$A$2:$BM$16,39,FALSE),IF($M$5='4LEN'!$AN$1,VLOOKUP('US MTM - Calculation (Athletic)'!B6,'4LEN'!$A$2:$BM$16,40,FALSE),IF($M$5='4LEN'!$AO$1,VLOOKUP('US MTM - Calculation (Athletic)'!B6,'4LEN'!$A$2:$BM$16,41,FALSE),IF($M$5='4LEN'!$AP$1,VLOOKUP('US MTM - Calculation (Athletic)'!B6,'4LEN'!$A$2:$BM$16,42,FALSE),IF($M$5='4LEN'!$AQ$1,VLOOKUP('US MTM - Calculation (Athletic)'!B6,'4LEN'!$A$2:$BM$16,43,FALSE),IF($M$5='4LEN'!$AR$1,VLOOKUP('US MTM - Calculation (Athletic)'!B6,'4LEN'!$A$2:$BM$16,44,FALSE),IF($M$5='4LEN'!$AS$1,VLOOKUP('US MTM - Calculation (Athletic)'!B6,'4LEN'!$A$2:$BM$16,45,FALSE),IF($M$5='4LEN'!$AT$1,VLOOKUP('US MTM - Calculation (Athletic)'!B6,'4LEN'!$A$2:$BM$16,46,FALSE),IF($M$5='4LEN'!$AU$1,VLOOKUP('US MTM - Calculation (Athletic)'!B6,'4LEN'!$A$2:$BM$16,47,FALSE),IF($M$5='4LEN'!$AV$1,VLOOKUP('US MTM - Calculation (Athletic)'!B6,'4LEN'!$A$2:$BM$16,48,FALSE),IF($M$5='4LEN'!$AW$1,VLOOKUP('US MTM - Calculation (Athletic)'!B6,'4LEN'!$A$2:$BM$16,49,FALSE),IF($M$5='4LEN'!$AX$1,VLOOKUP('US MTM - Calculation (Athletic)'!B6,'4LEN'!$A$2:$BM$16,50,FALSE),IF($M$5='4LEN'!$AY$1,VLOOKUP('US MTM - Calculation (Athletic)'!B6,'4LEN'!$A$2:$BM$16,51,FALSE),IF($M$5='4LEN'!$AZ$1,VLOOKUP('US MTM - Calculation (Athletic)'!B6,'4LEN'!$A$2:$BM$16,52,FALSE),IF($M$5='4LEN'!$BA$1,VLOOKUP('US MTM - Calculation (Athletic)'!B6,'4LEN'!$A$2:$BM$16,53,FALSE),IF($M$5='4LEN'!$BB$1,VLOOKUP('US MTM - Calculation (Athletic)'!B6,'4LEN'!$A$2:$BM$16,54,FALSE),IF($M$5='4LEN'!$BC$1,VLOOKUP('US MTM - Calculation (Athletic)'!B6,'4LEN'!$A$2:$BM$16,55,FALSE),IF($M$5='4LEN'!$BD$1,VLOOKUP('US MTM - Calculation (Athletic)'!B6,'4LEN'!$A$2:$BM$16,56,FALSE),IF($M$5='4LEN'!$BE$1,VLOOKUP('US MTM - Calculation (Athletic)'!B6,'4LEN'!$A$2:$BM$16,57,FALSE),IF($M$5='4LEN'!$BF$1,VLOOKUP('US MTM - Calculation (Athletic)'!B6,'4LEN'!$A$2:$BM$16,58,FALSE),IF($M$5='4LEN'!$BG$1,VLOOKUP('US MTM - Calculation (Athletic)'!B6,'4LEN'!$A$2:$BM$16,59,FALSE),IF($M$5='4LEN'!$BH$1,VLOOKUP('US MTM - Calculation (Athletic)'!B6,'4LEN'!$A$2:$BM$16,60,FALSE),IF($M$5='4LEN'!$BI$1,VLOOKUP('US MTM - Calculation (Athletic)'!B6,'4LEN'!$A$2:$BL$16,61,FALSE),IF($M$5='4LEN'!$BJ$1,VLOOKUP('US MTM - Calculation (Athletic)'!B6,'4LEN'!$A$2:$BM$16,62,FALSE),IF($M$5='4LEN'!$BK$1,VLOOKUP('US MTM - Calculation (Athletic)'!B6,'4LEN'!$A$2:$BM$16,63,FALSE),IF($M$5='4LEN'!$BL$1,VLOOKUP('US MTM - Calculation (Athletic)'!B6,'4LEN'!$A$2:$BM$16,64,FALSE),IF($M$5='4LEN'!$BM$1,VLOOKUP('US MTM - Calculation (Athletic)'!B6,'4LEN'!$A$2:$BM$16,65,FALSE),))))))))))))))))))))))))))))))))))))))))))))))))))))))))))))))))</f>
        <v>-1.625</v>
      </c>
      <c r="R6" s="265">
        <f>IF($M$5='15VENT'!$B$1,VLOOKUP('US MTM - Calculation (Athletic)'!B6,'15VENT'!$A$2:$BM$16,2,FALSE),IF($M$5='15VENT'!$C$1,VLOOKUP('US MTM - Calculation (Athletic)'!B6,'15VENT'!$A$2:$BM$16,3,FALSE),IF($M$5='15VENT'!$D$1,VLOOKUP('US MTM - Calculation (Athletic)'!B6,'15VENT'!$A$2:$BM$16,4,FALSE),IF($M$5='15VENT'!$E$1,VLOOKUP('US MTM - Calculation (Athletic)'!B6,'15VENT'!$A$2:$BM$16,5,FALSE),IF($M$5='15VENT'!$F$1,VLOOKUP('US MTM - Calculation (Athletic)'!B6,'15VENT'!$A$2:$BM$16,6,FALSE),IF($M$5='15VENT'!$G$1,VLOOKUP('US MTM - Calculation (Athletic)'!B6,'15VENT'!$A$2:$BM$16,7,FALSE),IF($M$5='15VENT'!$H$1,VLOOKUP('US MTM - Calculation (Athletic)'!B6,'15VENT'!$A$2:$BM$16,8,FALSE),IF($M$5='15VENT'!$I$1,VLOOKUP('US MTM - Calculation (Athletic)'!B6,'15VENT'!$A$2:$BM$16,9,FALSE),IF($M$5='15VENT'!$J$1,VLOOKUP('US MTM - Calculation (Athletic)'!B6,'15VENT'!$A$2:$BM$16,10,FALSE),IF($M$5='15VENT'!$K$1,VLOOKUP('US MTM - Calculation (Athletic)'!B6,'15VENT'!$A$2:$BM$16,11,FALSE),IF($M$5='15VENT'!$L$1,VLOOKUP('US MTM - Calculation (Athletic)'!B6,'15VENT'!$A$2:$BM$16,12,FALSE),IF($M$5='15VENT'!$M$1,VLOOKUP('US MTM - Calculation (Athletic)'!B6,'15VENT'!$A$2:$BM$16,13,FALSE),IF($M$5='15VENT'!$N$1,VLOOKUP('US MTM - Calculation (Athletic)'!B6,'15VENT'!$A$2:$BM$16,14,FALSE),IF($M$5='15VENT'!$O$1,VLOOKUP('US MTM - Calculation (Athletic)'!B6,'15VENT'!$A$2:$BM$16,15,FALSE),IF($M$5='15VENT'!$P$1,VLOOKUP('US MTM - Calculation (Athletic)'!B6,'15VENT'!$A$2:$BM$16,16,FALSE),IF($M$5='15VENT'!$Q$1,VLOOKUP('US MTM - Calculation (Athletic)'!B6,'15VENT'!$A$2:$BM$16,17,FALSE),IF($M$5='15VENT'!$R$1,VLOOKUP('US MTM - Calculation (Athletic)'!B6,'15VENT'!$A$2:$BM$16,18,FALSE),IF($M$5='15VENT'!$S$1,VLOOKUP('US MTM - Calculation (Athletic)'!B6,'15VENT'!$A$2:$BM$16,19,FALSE),IF($M$5='15VENT'!$T$1,VLOOKUP('US MTM - Calculation (Athletic)'!B6,'15VENT'!$A$2:$BM$16,20,FALSE),IF($M$5='15VENT'!$U$1,VLOOKUP('US MTM - Calculation (Athletic)'!B6,'15VENT'!$A$2:$BM$16,21,FALSE),IF($M$5='15VENT'!$V$1,VLOOKUP('US MTM - Calculation (Athletic)'!B6,'15VENT'!$A$2:$BM$16,22,FALSE),IF($M$5='15VENT'!$W$1,VLOOKUP('US MTM - Calculation (Athletic)'!B6,'15VENT'!$A$2:$BM$16,23,FALSE),IF($M$5='15VENT'!$X$1,VLOOKUP('US MTM - Calculation (Athletic)'!B6,'15VENT'!$A$2:$BM$16,24,FALSE),IF($M$5='15VENT'!$Y$1,VLOOKUP('US MTM - Calculation (Athletic)'!B6,'15VENT'!$A$2:$BM$16,25,FALSE),IF($M$5='15VENT'!$Z$1,VLOOKUP('US MTM - Calculation (Athletic)'!B6,'15VENT'!$A$2:$BM$16,26,FALSE),IF($M$5='15VENT'!$AA$1,VLOOKUP('US MTM - Calculation (Athletic)'!B6,'15VENT'!$A$2:$BM$16,27,FALSE),IF($M$5='15VENT'!$AB$1,VLOOKUP('US MTM - Calculation (Athletic)'!B6,'15VENT'!$A$2:$BM$16,28,FALSE),IF($M$5='15VENT'!$AC$1,VLOOKUP('US MTM - Calculation (Athletic)'!B6,'15VENT'!$A$2:$BM$16,29,FALSE),IF($M$5='15VENT'!$AD$1,VLOOKUP('US MTM - Calculation (Athletic)'!B6,'15VENT'!$A$2:$BM$16,30,FALSE),IF($M$5='15VENT'!$AE$1,VLOOKUP('US MTM - Calculation (Athletic)'!B6,'15VENT'!$A$2:$BM$16,31,FALSE),IF($M$5='15VENT'!$AF$1,VLOOKUP('US MTM - Calculation (Athletic)'!B6,'15VENT'!$A$2:$BM$16,32,FALSE),IF($M$5='15VENT'!$AG$1,VLOOKUP('US MTM - Calculation (Athletic)'!B6,'15VENT'!$A$2:$BM$16,33,FALSE),IF($M$5='15VENT'!$AH$1,VLOOKUP('US MTM - Calculation (Athletic)'!B6,'15VENT'!$A$2:$BM$16,34,FALSE),IF($M$5='15VENT'!$AI$1,VLOOKUP('US MTM - Calculation (Athletic)'!B6,'15VENT'!$A$2:$BM$16,35,FALSE),IF($M$5='15VENT'!$AJ$1,VLOOKUP('US MTM - Calculation (Athletic)'!B6,'15VENT'!$A$2:$BM$16,36,FALSE),IF($M$5='15VENT'!$AK$1,VLOOKUP('US MTM - Calculation (Athletic)'!B6,'15VENT'!$A$2:$BM$16,37,FALSE),IF($M$5='15VENT'!$AL$1,VLOOKUP('US MTM - Calculation (Athletic)'!B6,'15VENT'!$A$2:$BM$16,38,FALSE),IF($M$5='15VENT'!$AM$1,VLOOKUP('US MTM - Calculation (Athletic)'!B6,'15VENT'!$A$2:$BM$16,39,FALSE),IF($M$5='15VENT'!$AN$1,VLOOKUP('US MTM - Calculation (Athletic)'!B6,'15VENT'!$A$2:$BM$16,40,FALSE),IF($M$5='15VENT'!$AO$1,VLOOKUP('US MTM - Calculation (Athletic)'!B6,'15VENT'!$A$2:$BM$16,41,FALSE),IF($M$5='15VENT'!$AP$1,VLOOKUP('US MTM - Calculation (Athletic)'!B6,'15VENT'!$A$2:$BM$16,42,FALSE),IF($M$5='15VENT'!$AQ$1,VLOOKUP('US MTM - Calculation (Athletic)'!B6,'15VENT'!$A$2:$BM$16,43,FALSE),IF($M$5='15VENT'!$AR$1,VLOOKUP('US MTM - Calculation (Athletic)'!B6,'15VENT'!$A$2:$BM$16,44,FALSE),IF($M$5='15VENT'!$AS$1,VLOOKUP('US MTM - Calculation (Athletic)'!B6,'15VENT'!$A$2:$BM$16,45,FALSE),IF($M$5='15VENT'!$AT$1,VLOOKUP('US MTM - Calculation (Athletic)'!B6,'15VENT'!$A$2:$BM$16,46,FALSE),IF($M$5='15VENT'!$AU$1,VLOOKUP('US MTM - Calculation (Athletic)'!B6,'15VENT'!$A$2:$BM$16,47,FALSE),IF($M$5='15VENT'!$AV$1,VLOOKUP('US MTM - Calculation (Athletic)'!B6,'15VENT'!$A$2:$BM$16,48,FALSE),IF($M$5='15VENT'!$AW$1,VLOOKUP('US MTM - Calculation (Athletic)'!B6,'15VENT'!$A$2:$BM$16,49,FALSE),IF($M$5='15VENT'!$AX$1,VLOOKUP('US MTM - Calculation (Athletic)'!B6,'15VENT'!$A$2:$BM$16,50,FALSE),IF($M$5='15VENT'!$AY$1,VLOOKUP('US MTM - Calculation (Athletic)'!B6,'15VENT'!$A$2:$BM$16,51,FALSE),IF($M$5='15VENT'!$AZ$1,VLOOKUP('US MTM - Calculation (Athletic)'!B6,'15VENT'!$A$2:$BM$16,52,FALSE),IF($M$5='15VENT'!$BA$1,VLOOKUP('US MTM - Calculation (Athletic)'!B6,'15VENT'!$A$2:$BM$16,53,FALSE),IF($M$5='15VENT'!$BB$1,VLOOKUP('US MTM - Calculation (Athletic)'!B6,'15VENT'!$A$2:$BM$16,54,FALSE),IF($M$5='15VENT'!$BC$1,VLOOKUP('US MTM - Calculation (Athletic)'!B6,'15VENT'!$A$2:$BM$16,55,FALSE),IF($M$5='15VENT'!$BD$1,VLOOKUP('US MTM - Calculation (Athletic)'!B6,'15VENT'!$A$2:$BM$16,56,FALSE),IF($M$5='15VENT'!$BE$1,VLOOKUP('US MTM - Calculation (Athletic)'!B6,'15VENT'!$A$2:$BM$16,57,FALSE),IF($M$5='15VENT'!$BF$1,VLOOKUP('US MTM - Calculation (Athletic)'!B6,'15VENT'!$A$2:$BM$16,58,FALSE),IF($M$5='15VENT'!$BG$1,VLOOKUP('US MTM - Calculation (Athletic)'!B6,'15VENT'!$A$2:$BM$16,59,FALSE),IF($M$5='15VENT'!$BH$1,VLOOKUP('US MTM - Calculation (Athletic)'!B6,'15VENT'!$A$2:$BM$16,60,FALSE),IF($M$5='15VENT'!$BI$1,VLOOKUP('US MTM - Calculation (Athletic)'!B6,'15VENT'!$A$2:$BJ$16,61,FALSE),IF($M$5='15VENT'!$BJ$1,VLOOKUP('US MTM - Calculation (Athletic)'!B6,'15VENT'!$A$2:$BM$16,62,FALSE),IF($M$5='15VENT'!$BK$1,VLOOKUP('US MTM - Calculation (Athletic)'!B6,'15VENT'!$A$2:$BM$16,63,FALSE),IF($M$5='15VENT'!$BL$1,VLOOKUP('US MTM - Calculation (Athletic)'!B6,'15VENT'!$A$2:$BM$16,64,FALSE),IF($M$5='15VENT'!$BM$1,VLOOKUP('US MTM - Calculation (Athletic)'!B6,'15VENT'!$A$2:$BM$16,65,FALSE),))))))))))))))))))))))))))))))))))))))))))))))))))))))))))))))))</f>
        <v>0</v>
      </c>
      <c r="S6" s="266">
        <f>IF(L6&gt;5,IF(K6=L6,(L6-SUM(K6,N6:R6)),IF(M6=0,0,L6-SUM(K6,N6:R6))),L6)</f>
        <v>0</v>
      </c>
      <c r="T6" s="274"/>
      <c r="U6" s="276"/>
      <c r="V6" s="277"/>
      <c r="W6" s="246"/>
      <c r="X6" s="259">
        <v>5</v>
      </c>
      <c r="Y6" s="260" t="s">
        <v>331</v>
      </c>
      <c r="Z6" s="247" t="str">
        <f>IF($Z$1="","",HLOOKUP($Z$1,'MTM US TRS (R)'!$A$2:$EV$13,ROW(),FALSE))</f>
        <v/>
      </c>
      <c r="AA6" s="265">
        <f>IF(Z6=" ",0,IF($AH$13='Deep Seat -'!$B$1,VLOOKUP('US MTM - Calculation (Athletic)'!Y6,'Deep Seat -'!$A$2:$D$13,2,FALSE),IF($AH$13='Deep Seat -'!$C$1,VLOOKUP('US MTM - Calculation (Athletic)'!Y6,'Deep Seat -'!$A$2:$D$13,3,FALSE),IF($AH$13='Deep Seat -'!$D$1,VLOOKUP('US MTM - Calculation (Athletic)'!Y6,'Deep Seat -'!$A$2:$D$13,4,FALSE),))))</f>
        <v>0</v>
      </c>
      <c r="AB6" s="265">
        <f>IF(Z6=" ",0,IF($AH$14='Hip Forw +'!$B$1,VLOOKUP('US MTM - Calculation (Athletic)'!Y6,'Hip Forw +'!$A$2:$E$13,2,FALSE),IF($AH$14='Hip Forw +'!$C$1,VLOOKUP('US MTM - Calculation (Athletic)'!Y6,'Hip Forw +'!$A$2:$E$13,3,FALSE),IF($AH$14='Hip Forw +'!$D$1,VLOOKUP('US MTM - Calculation (Athletic)'!Y6,'Hip Forw +'!$A$2:$E$13,4,FALSE),IF($AH$14='Hip Forw +'!$E$1,VLOOKUP('US MTM - Calculation (Athletic)'!Y6,'Hip Forw +'!$A$2:$E$13,5,FALSE),)))))</f>
        <v>0</v>
      </c>
      <c r="AC6" s="265">
        <f>IF(Z6=" ",0,IF($AH$15='Low Fron'!$B$1,VLOOKUP('US MTM - Calculation (Athletic)'!Y6,'Low Fron'!$A$2:$L$13,2,FALSE),IF($AH$15='Low Fron'!$C$1,VLOOKUP('US MTM - Calculation (Athletic)'!Y6,'Low Fron'!$A$2:$L$13,3,FALSE),IF($AH$15='Low Fron'!$D$1,VLOOKUP('US MTM - Calculation (Athletic)'!Y6,'Low Fron'!$A$2:$L$13,4,FALSE),IF($AH$15='Low Fron'!$E$1,VLOOKUP('US MTM - Calculation (Athletic)'!Y6,'Low Fron'!$A$2:$L$13,5,FALSE),IF($AH$15='Low Fron'!$F$1,VLOOKUP('US MTM - Calculation (Athletic)'!Y6,'Low Fron'!$A$2:$L$13,6,FALSE),IF($AH$15='Low Fron'!$G$1,VLOOKUP('US MTM - Calculation (Athletic)'!Y6,'Low Fron'!$A$2:$L$13,7,FALSE),IF($AH$15='Low Fron'!$H$1,VLOOKUP('US MTM - Calculation (Athletic)'!Y6,'Low Fron'!$A$2:$L$13,8,FALSE),IF($AH$15='Low Fron'!$I$1,VLOOKUP('US MTM - Calculation (Athletic)'!Y6,'Low Fron'!$A$2:$L$13,9,FALSE),IF($AH$15='Low Fron'!$J$1,VLOOKUP('US MTM - Calculation (Athletic)'!Y6,'Low Fron'!$A$2:$L$13,10,FALSE),IF($AH$15='Low Fron'!$K$1,VLOOKUP('US MTM - Calculation (Athletic)'!Y6,'Low Fron'!$A$2:$L$13,11,FALSE),IF($AH$15='Low Fron'!$L$1,VLOOKUP('US MTM - Calculation (Athletic)'!Y6,'Low Fron'!$A$2:$L$13,12,FALSE),))))))))))))</f>
        <v>0</v>
      </c>
      <c r="AD6" s="265">
        <f>IF(Z6=" ",0,IF($AH$16='Plucrot +'!$B$1,VLOOKUP('US MTM - Calculation (Athletic)'!Y6,'Plucrot +'!$A$2:$W$13,2,FALSE),IF($AH$16='Plucrot +'!$C$1,VLOOKUP('US MTM - Calculation (Athletic)'!Y6,'Plucrot +'!$A$2:$W$13,3,FALSE),IF($AH$16='Plucrot +'!$D$1,VLOOKUP('US MTM - Calculation (Athletic)'!Y6,'Plucrot +'!$A$2:$W$13,4,FALSE),IF($AH$16='Plucrot +'!$E$1,VLOOKUP('US MTM - Calculation (Athletic)'!Y6,'Plucrot +'!$A$2:$W$13,5,FALSE),IF($AH$16='Plucrot +'!$F$1,VLOOKUP('US MTM - Calculation (Athletic)'!Y6,'Plucrot +'!$A$2:$W$13,6,FALSE),IF($AH$16='Plucrot +'!$G$1,VLOOKUP('US MTM - Calculation (Athletic)'!Y6,'Plucrot +'!$A$2:$W$13,7,FALSE),IF($AH$16='Plucrot +'!$H$1,VLOOKUP('US MTM - Calculation (Athletic)'!Y6,'Plucrot +'!$A$2:$W$13,8,FALSE),IF($AH$16='Plucrot +'!$I$1,VLOOKUP('US MTM - Calculation (Athletic)'!Y6,'Plucrot +'!$A$2:$W$13,9,FALSE),IF($AH$16='Plucrot +'!$J$1,VLOOKUP('US MTM - Calculation (Athletic)'!Y6,'Plucrot +'!$A$2:$W$13,10,FALSE),IF($AH$16='Plucrot +'!$K$1,VLOOKUP('US MTM - Calculation (Athletic)'!Y6,'Plucrot +'!$A$2:$W$13,11,FALSE),IF($AH$16='Plucrot +'!$L$1,VLOOKUP('US MTM - Calculation (Athletic)'!Y6,'Plucrot +'!$A$2:$W$13,12,FALSE),IF($AH$16='Plucrot +'!$M$1,VLOOKUP('US MTM - Calculation (Athletic)'!Y6,'Plucrot +'!$A$2:$W$13,13,FALSE),IF($AH$16='Plucrot +'!$N$1,VLOOKUP('US MTM - Calculation (Athletic)'!Y6,'Plucrot +'!$A$2:$W$13,14,FALSE),IF($AH$16='Plucrot +'!$O$1,VLOOKUP('US MTM - Calculation (Athletic)'!Y6,'Plucrot +'!$A$2:$W$13,15,FALSE),IF($AH$16='Plucrot +'!$P$1,VLOOKUP('US MTM - Calculation (Athletic)'!Y6,'Plucrot +'!$A$2:$W$13,16,FALSE),IF($AH$16='Plucrot +'!$Q$1,VLOOKUP('US MTM - Calculation (Athletic)'!Y6,'Plucrot +'!$A$2:$W$13,17,FALSE),IF($AH$16='Plucrot +'!$R$1,VLOOKUP('US MTM - Calculation (Athletic)'!Y6,'Plucrot +'!$A$2:$W$13,18,FALSE),IF($AH$16='Plucrot +'!$S$1,VLOOKUP('US MTM - Calculation (Athletic)'!Y6,'Plucrot +'!$A$2:$W$13,19,FALSE),IF($AH$16='Plucrot +'!$T$1,VLOOKUP('US MTM - Calculation (Athletic)'!Y6,'Plucrot +'!$A$2:$W$13,20,FALSE),IF($AH$16='Plucrot +'!$U$1,VLOOKUP('US MTM - Calculation (Athletic)'!Y6,'Plucrot +'!$A$2:$W$13,21,FALSE),IF($AH$16='Plucrot +'!$V$1,VLOOKUP('US MTM - Calculation (Athletic)'!Y6,'Plucrot +'!$A$2:$W$13,22,FALSE),IF($AH$16='Plucrot +'!$W$1,VLOOKUP('US MTM - Calculation (Athletic)'!Y6,'Plucrot +'!$A$2:$W$13,23,FALSE),)))))))))))))))))))))))</f>
        <v>0</v>
      </c>
      <c r="AE6" s="265">
        <f>IF(Z6=" ",0,IF($AH$17='Rais BK + -'!$B$1,VLOOKUP('US MTM - Calculation (Athletic)'!Y6,'Rais BK + -'!$A$2:$W$13,2,FALSE),IF($AH$17='Rais BK + -'!$C$1,VLOOKUP('US MTM - Calculation (Athletic)'!Y6,'Rais BK + -'!$A$2:$W$13,3,FALSE),IF($AH$17='Rais BK + -'!$D$1,VLOOKUP('US MTM - Calculation (Athletic)'!Y6,'Rais BK + -'!$A$2:$W$13,4,FALSE),IF($AH$17='Rais BK + -'!$E$1,VLOOKUP('US MTM - Calculation (Athletic)'!Y6,'Rais BK + -'!$A$2:$W$13,5,FALSE),IF($AH$17='Rais BK + -'!$F$1,VLOOKUP('US MTM - Calculation (Athletic)'!Y6,'Rais BK + -'!$A$2:$W$13,6,FALSE),IF($AH$17='Rais BK + -'!$G$1,VLOOKUP('US MTM - Calculation (Athletic)'!Y6,'Rais BK + -'!$A$2:$W$13,7,FALSE),IF($AH$17='Rais BK + -'!$H$1,VLOOKUP('US MTM - Calculation (Athletic)'!Y6,'Rais BK + -'!$A$2:$W$13,8,FALSE),IF($AH$17='Rais BK + -'!$I$1,VLOOKUP('US MTM - Calculation (Athletic)'!Y6,'Rais BK + -'!$A$2:$W$13,9,FALSE),IF($AH$17='Rais BK + -'!$J$1,VLOOKUP('US MTM - Calculation (Athletic)'!Y6,'Rais BK + -'!$A$2:$W$13,10,FALSE),IF($AH$17='Rais BK + -'!$K$1,VLOOKUP('US MTM - Calculation (Athletic)'!Y6,'Rais BK + -'!$A$2:$W$13,11,FALSE),IF($AH$17='Rais BK + -'!$L$1,VLOOKUP('US MTM - Calculation (Athletic)'!Y6,'Rais BK + -'!$A$2:$W$13,12,FALSE),IF($AH$17='Rais BK + -'!$M$1,VLOOKUP('US MTM - Calculation (Athletic)'!Y6,'Rais BK + -'!$A$2:$W$13,13,FALSE),IF($AH$17='Rais BK + -'!$N$1,VLOOKUP('US MTM - Calculation (Athletic)'!Y6,'Rais BK + -'!$A$2:$W$13,14,FALSE),IF($AH$17='Rais BK + -'!$O$1,VLOOKUP('US MTM - Calculation (Athletic)'!Y6,'Rais BK + -'!$A$2:$W$13,15,FALSE),IF($AH$17='Rais BK + -'!$P$1,VLOOKUP('US MTM - Calculation (Athletic)'!Y6,'Rais BK + -'!$A$2:$W$13,16,FALSE),IF($AH$17='Rais BK + -'!$Q$1,VLOOKUP('US MTM - Calculation (Athletic)'!Y6,'Rais BK + -'!$A$2:$W$13,17,FALSE),IF($AH$17='Rais BK + -'!$R$1,VLOOKUP('US MTM - Calculation (Athletic)'!Y6,'Rais BK + -'!$A$2:$W$13,18,FALSE),IF($AH$17='Rais BK + -'!$S$1,VLOOKUP('US MTM - Calculation (Athletic)'!Y6,'Rais BK + -'!$A$2:$W$13,19,FALSE),IF($AH$17='Rais BK + -'!$T$1,VLOOKUP('US MTM - Calculation (Athletic)'!Y6,'Rais BK + -'!$A$2:$W$13,20,FALSE),IF($AH$17='Rais BK + -'!$U$1,VLOOKUP('US MTM - Calculation (Athletic)'!Y6,'Rais BK + -'!$A$2:$W$13,21,FALSE),IF($AH$17='Rais BK + -'!$V$1,VLOOKUP('US MTM - Calculation (Athletic)'!Y6,'Rais BK + -'!$A$2:$W$13,22,FALSE),IF($AH$17='Rais BK + -'!$W$1,VLOOKUP('US MTM - Calculation (Athletic)'!Y6,'Rais BK + -'!$A$2:$W$13,23,FALSE),)))))))))))))))))))))))</f>
        <v>0</v>
      </c>
      <c r="AF6" s="263">
        <f t="shared" si="0"/>
        <v>0</v>
      </c>
      <c r="AG6" s="242">
        <f>IF(OR(Sheet1!C138="",Sheet1!C138=" "),0,Sheet1!C138)</f>
        <v>0</v>
      </c>
      <c r="AH6" s="266">
        <f t="shared" si="5"/>
        <v>0</v>
      </c>
      <c r="AI6" s="275"/>
      <c r="AJ6" s="271"/>
      <c r="AK6" s="272"/>
      <c r="AM6" s="248"/>
      <c r="AN6" s="248"/>
      <c r="AO6" s="228"/>
      <c r="AP6" s="268" t="s">
        <v>549</v>
      </c>
      <c r="AQ6" s="250" t="str">
        <f>IF($AQ$1="","",HLOOKUP($AQ$1,'Measurement Chart'!$A$1:$AG$14,ROW(),FALSE))</f>
        <v/>
      </c>
      <c r="AR6" s="242">
        <f>IF(OR(Sheet1!C295="",Sheet1!C295=" "),0,Sheet1!C295)</f>
        <v>0</v>
      </c>
      <c r="AS6" s="251">
        <f t="shared" si="1"/>
        <v>0</v>
      </c>
      <c r="AT6" s="252">
        <f>IF($AS$4='Front Length +'!$B$1,VLOOKUP(AP6,'Front Length +'!$A$2:$AO$14,2,FALSE),IF($AS$4='Front Length +'!$C$1,VLOOKUP(AP6,'Front Length +'!$A$2:$AO$14,3,FALSE),IF($AS$4='Front Length +'!$D$1,VLOOKUP(AP6,'Front Length +'!$A$2:$AO$14,4,FALSE),IF($AS$4='Front Length +'!$E$1,VLOOKUP(AP6,'Front Length +'!$A$2:$AO$14,5,FALSE),IF($AS$4='Front Length +'!$F$1,VLOOKUP(AP6,'Front Length +'!$A$2:$AO$14,6,FALSE),IF($AS$4='Front Length +'!$G$1,VLOOKUP(AP6,'Front Length +'!$A$2:$AO$14,7,FALSE),IF($AS$4='Front Length +'!$H$1,VLOOKUP(AP6,'Front Length +'!$A$2:$AO$14,8,FALSE),IF($AS$4='Front Length +'!$I$1,VLOOKUP(AP6,'Front Length +'!$A$2:$AO$14,9,FALSE),IF($AS$4='Front Length +'!$J$1,VLOOKUP(AP6,'Front Length +'!$A$2:$AO$14,10,FALSE),IF($AS$4='Front Length +'!$K$1,VLOOKUP(AP6,'Front Length +'!$A$2:$AO$14,11,FALSE),IF($AS$4='Front Length +'!$L$1,VLOOKUP(AP6,'Front Length +'!$A$2:$AO$14,12,FALSE),IF($AS$4='Front Length +'!$M$1,VLOOKUP(AP6,'Front Length +'!$A$2:$AO$14,13,FALSE),IF($AS$4='Front Length +'!$N$1,VLOOKUP(AP6,'Front Length +'!$A$2:$AO$14,14,FALSE),IF($AS$4='Front Length +'!$O$1,VLOOKUP(AP6,'Front Length +'!$A$2:$AO$14,15,FALSE),IF($AS$4='Front Length +'!$P$1,VLOOKUP(AP6,'Front Length +'!$A$2:$AO$14,16,FALSE),IF($AS$4='Front Length +'!$Q$1,VLOOKUP(AP6,'Front Length +'!$A$2:$AO$14,17,FALSE),IF($AS$4='Front Length +'!$R$1,VLOOKUP(AP6,'Front Length +'!$A$2:$AO$14,18,FALSE),IF($AS$4='Front Length +'!$S$1,VLOOKUP(AP6,'Front Length +'!$A$2:$AO$14,19,FALSE),IF($AS$4='Front Length +'!$T$1,VLOOKUP(AP6,'Front Length +'!$A$2:$AO$14,20,FALSE),IF($AS$4='Front Length +'!$U$1,VLOOKUP(AP6,'Front Length +'!$A$2:$AO$14,21,FALSE),IF($AS$4='Front Length +'!$V$1,VLOOKUP(AP6,'Front Length +'!$A$2:$AO$14,22,FALSE),IF($AS$4='Front Length +'!$W$1,VLOOKUP(AP6,'Front Length +'!$A$2:$AO$14,23,FALSE),IF($AS$4='Front Length +'!$X$1,VLOOKUP(AP6,'Front Length +'!$A$2:$AO$14,24,FALSE),IF($AS$4='Front Length +'!$Y$1,VLOOKUP(AP6,'Front Length +'!$A$2:$AO$14,25,FALSE),IF($AS$4='Front Length +'!$Z$1,VLOOKUP(AP6,'Front Length +'!$A$2:$AO$14,26,FALSE),IF($AS$4='Front Length +'!$AA$1,VLOOKUP(AP6,'Front Length +'!$A$2:$AO$14,27,FALSE),IF($AS$4='Front Length +'!$AB$1,VLOOKUP(AP6,'Front Length +'!$A$2:$AO$14,28,FALSE),IF($AS$4='Front Length +'!$AC$1,VLOOKUP(AP6,'Front Length +'!$A$2:$AO$14,29,FALSE),IF($AS$4='Front Length +'!$AD$1,VLOOKUP(AP6,'Front Length +'!$A$2:$AO$14,30,FALSE),IF($AS$4='Front Length +'!$AE$1,VLOOKUP(AP6,'Front Length +'!$A$2:$AO$14,31,FALSE),IF($AS$4='Front Length +'!$AF$1,VLOOKUP(AP6,'Front Length +'!$A$2:$AO$14,32,FALSE),IF($AS$4='Front Length +'!$AG$1,VLOOKUP(AP6,'Front Length +'!$A$2:$AO$14,33,FALSE),IF($AS$4='Front Length +'!$AH$1,VLOOKUP(AP6,'Front Length +'!$A$2:$AO$14,34,FALSE),IF($AS$4='Front Length +'!$AI$1,VLOOKUP(AP6,'Front Length +'!$A$2:$AO$14,35,FALSE),IF($AS$4='Front Length +'!$AJ$1,VLOOKUP(AP6,'Front Length +'!$A$2:$AO$14,36,FALSE),IF($AS$4='Front Length +'!$AK$1,VLOOKUP(AP6,'Front Length +'!$A$2:$AO$14,37,FALSE),IF($AS$4='Front Length +'!$AL$1,VLOOKUP(AP6,'Front Length +'!$A$2:$AO$14,38,FALSE),IF($AS$4='Front Length +'!$AM$1,VLOOKUP(AP6,'Front Length +'!$A$2:$AO$14,39,FALSE),IF($AS$4='Front Length +'!$AN$1,VLOOKUP(AP6,'Front Length +'!$A$2:$AO$14,40,FALSE),IF($AS$4='Front Length +'!$AO$1,VLOOKUP(AP6,'Front Length +'!$A$2:$AO$14,41,FALSE),))))))))))))))))))))))))))))))))))))))))</f>
        <v>0</v>
      </c>
      <c r="AU6" s="252">
        <f>IF($AS$4='Front Length -'!$B$1,VLOOKUP(AP6,'Front Length -'!$A$2:$AO$14,2,FALSE),IF($AS$4='Front Length -'!$C$1,VLOOKUP(AP6,'Front Length -'!$A$2:$AO$14,3,FALSE),IF($AS$4='Front Length -'!$D$1,VLOOKUP(AP6,'Front Length -'!$A$2:$AO$14,4,FALSE),IF($AS$4='Front Length -'!$E$1,VLOOKUP(AP6,'Front Length -'!$A$2:$AO$14,5,FALSE),IF($AS$4='Front Length -'!$F$1,VLOOKUP(AP6,'Front Length -'!$A$2:$AO$14,6,FALSE),IF($AS$4='Front Length -'!$G$1,VLOOKUP(AP6,'Front Length -'!$A$2:$AO$14,7,FALSE),IF($AS$4='Front Length -'!$H$1,VLOOKUP(AP6,'Front Length -'!$A$2:$AO$14,8,FALSE),IF($AS$4='Front Length -'!$I$1,VLOOKUP(AP6,'Front Length -'!$A$2:$AO$14,9,FALSE),IF($AS$4='Front Length -'!$J$1,VLOOKUP(AP6,'Front Length -'!$A$2:$AO$14,10,FALSE),IF($AS$4='Front Length -'!$K$1,VLOOKUP(AP6,'Front Length -'!$A$2:$AO$14,11,FALSE),IF($AS$4='Front Length -'!$L$1,VLOOKUP(AP6,'Front Length -'!$A$2:$AO$14,12,FALSE),IF($AS$4='Front Length -'!$M$1,VLOOKUP(AP6,'Front Length -'!$A$2:$AO$14,13,FALSE),IF($AS$4='Front Length -'!$N$1,VLOOKUP(AP6,'Front Length -'!$A$2:$AO$14,14,FALSE),IF($AS$4='Front Length -'!$O$1,VLOOKUP(AP6,'Front Length -'!$A$2:$AO$14,15,FALSE),IF($AS$4='Front Length -'!$P$1,VLOOKUP(AP6,'Front Length -'!$A$2:$AO$14,16,FALSE),IF($AS$4='Front Length -'!$Q$1,VLOOKUP(AP6,'Front Length -'!$A$2:$AO$14,17,FALSE),IF($AS$4='Front Length -'!$R$1,VLOOKUP(AP6,'Front Length -'!$A$2:$AO$14,18,FALSE),IF($AS$4='Front Length -'!$S$1,VLOOKUP(AP6,'Front Length -'!$A$2:$AO$14,19,FALSE),IF($AS$4='Front Length -'!$T$1,VLOOKUP(AP6,'Front Length -'!$A$2:$AO$14,20,FALSE),IF($AS$4='Front Length -'!$U$1,VLOOKUP(AP6,'Front Length -'!$A$2:$AO$14,21,FALSE),IF($AS$4='Front Length -'!$V$1,VLOOKUP(AP6,'Front Length -'!$A$2:$AO$14,22,FALSE),IF($AS$4='Front Length -'!$W$1,VLOOKUP(AP6,'Front Length -'!$A$2:$AO$14,23,FALSE),IF($AS$4='Front Length -'!$X$1,VLOOKUP(AP6,'Front Length -'!$A$2:$AO$14,24,FALSE),IF($AS$4='Front Length -'!$Y$1,VLOOKUP(AP6,'Front Length -'!$A$2:$AO$14,25,FALSE),IF($AS$4='Front Length -'!$Z$1,VLOOKUP(AP6,'Front Length -'!$A$2:$AO$14,26,FALSE),IF($AS$4='Front Length -'!$AA$1,VLOOKUP(AP6,'Front Length -'!$A$2:$AO$14,27,FALSE),IF($AS$4='Front Length -'!$AB$1,VLOOKUP(AP6,'Front Length -'!$A$2:$AO$14,28,FALSE),IF($AS$4='Front Length -'!$AC$1,VLOOKUP(AP6,'Front Length -'!$A$2:$AO$14,29,FALSE),IF($AS$4='Front Length -'!$AD$1,VLOOKUP(AP6,'Front Length -'!$A$2:$AO$14,30,FALSE),IF($AS$4='Front Length -'!$AE$1,VLOOKUP(AP6,'Front Length -'!$A$2:$AO$14,31,FALSE),IF($AS$4='Front Length -'!$AF$1,VLOOKUP(AP6,'Front Length -'!$A$2:$AO$14,32,FALSE),IF($AS$4='Front Length -'!$AG$1,VLOOKUP(AP6,'Front Length -'!$A$2:$AO$14,33,FALSE),IF($AS$4='Front Length -'!$AH$1,VLOOKUP(AP6,'Front Length -'!$A$2:$AO$14,34,FALSE),IF($AS$4='Front Length -'!$AI$1,VLOOKUP(AP6,'Front Length -'!$A$2:$AO$14,35,FALSE),IF($AS$4='Front Length -'!$AJ$1,VLOOKUP(AP6,'Front Length -'!$A$2:$AO$14,36,FALSE),IF($AS$4='Front Length -'!$AK$1,VLOOKUP(AP6,'Front Length -'!$A$2:$AO$14,37,FALSE),IF($AS$4='Front Length -'!$AL$1,VLOOKUP(AP6,'Front Length -'!$A$2:$AO$14,38,FALSE),IF($AS$4='Front Length -'!$AM$1,VLOOKUP(AP6,'Front Length -'!$A$2:$AO$14,39,FALSE),IF($AS$4='Front Length -'!$AN$1,VLOOKUP(AP6,'Front Length -'!$A$2:$AO$14,40,FALSE),IF($AS$4='Front Length -'!$AO$1,VLOOKUP(AP6,'Front Length -'!$A$2:$AO$14,41,FALSE),))))))))))))))))))))))))))))))))))))))))</f>
        <v>0</v>
      </c>
      <c r="AV6" s="253" t="str">
        <f t="shared" si="6"/>
        <v/>
      </c>
      <c r="AW6" s="234"/>
      <c r="AX6" s="255"/>
      <c r="AY6" s="255"/>
      <c r="AZ6" s="255"/>
      <c r="BA6" s="255"/>
      <c r="BB6" s="255"/>
      <c r="BC6" s="255"/>
      <c r="BD6" s="255"/>
      <c r="BE6" s="255"/>
      <c r="BF6" s="255"/>
      <c r="BG6" s="255"/>
      <c r="BH6" s="255"/>
      <c r="BI6" s="255"/>
      <c r="BJ6" s="255"/>
      <c r="BK6" s="255"/>
      <c r="BL6" s="255"/>
      <c r="BM6" s="255"/>
      <c r="BN6" s="255"/>
      <c r="BO6" s="255"/>
      <c r="BP6" s="255"/>
      <c r="BQ6" s="255"/>
      <c r="BR6" s="255"/>
      <c r="BS6" s="255"/>
    </row>
    <row r="7" spans="1:77" ht="39.950000000000003" customHeight="1" x14ac:dyDescent="0.55000000000000004">
      <c r="A7" s="259">
        <v>6</v>
      </c>
      <c r="B7" s="260" t="s">
        <v>60</v>
      </c>
      <c r="C7" s="261">
        <f>IF($C$1="","",HLOOKUP($C$1,'Athletic fit'!$A$1:$AC$16,ROW(),FALSE))</f>
        <v>21.25</v>
      </c>
      <c r="D7" s="262">
        <f>IF(C7=" ",0,IF($S$17='AH 34 A+'!$B$1,VLOOKUP('US MTM - Calculation (Athletic)'!B7,'AH 34 A+'!$A$2:$G$16,2,FALSE),IF($S$17='AH 34 A+'!$C$1,VLOOKUP('US MTM - Calculation (Athletic)'!B7,'AH 34 A+'!$A$2:$G$16,3,FALSE),IF($S$17='AH 34 A+'!$D$1,VLOOKUP('US MTM - Calculation (Athletic)'!B7,'AH 34 A+'!$A$2:$G$16,4,FALSE),IF($S$17='AH 34 A+'!$E$1,VLOOKUP('US MTM - Calculation (Athletic)'!B7,'AH 34 A+'!$A$2:$G$16,5,FALSE),IF($S$17='AH 34 A+'!$F$1,VLOOKUP('US MTM - Calculation (Athletic)'!B7,'AH 34 A+'!$A$2:$G$16,6,FALSE),IF($S$17='AH 34 A+'!$G$1,VLOOKUP('US MTM - Calculation (Athletic)'!B7,'AH 34 A+'!$A$2:$G$16,7,FALSE),)))))))</f>
        <v>0</v>
      </c>
      <c r="E7" s="262">
        <f>IF(C7=" ",0,IF($S$18='Erect +'!$B$1,VLOOKUP('US MTM - Calculation (Athletic)'!B7,'Erect +'!$A$2:$D$16,2,FALSE),IF($S$18='Erect +'!$C$1,VLOOKUP('US MTM - Calculation (Athletic)'!B7,'Erect +'!$A$2:$D$16,3,FALSE),IF($S$18='Erect +'!$D$1,VLOOKUP('US MTM - Calculation (Athletic)'!B7,'Erect +'!$A$2:$D$16,4,FALSE),))))</f>
        <v>0</v>
      </c>
      <c r="F7" s="262">
        <f>IF(C7=" ",0,IF($S$19='Full Chest'!$B$1,VLOOKUP('US MTM - Calculation (Athletic)'!B7,'Full Chest'!$A$2:$F$16,2,FALSE),IF($S$19='Full Chest'!$C$1,VLOOKUP('US MTM - Calculation (Athletic)'!B7,'Full Chest'!$A$2:$F$16,3,FALSE),IF($S$19='Full Chest'!$D$1,VLOOKUP('US MTM - Calculation (Athletic)'!B7,'Full Chest'!$A$2:$F$16,4,FALSE),))))</f>
        <v>0</v>
      </c>
      <c r="G7" s="262">
        <f>IF(C7=" ",0,IF($S$20='Head For +'!$B$1,VLOOKUP('US MTM - Calculation (Athletic)'!B7,'Head For +'!$A$2:$E$16,2,FALSE),IF($S$20='Head For +'!$C$1,VLOOKUP('US MTM - Calculation (Athletic)'!B7,'Head For +'!$A$2:$E$16,3,FALSE),IF($S$20='Head For +'!$D$1,VLOOKUP('US MTM - Calculation (Athletic)'!B7,'Head For +'!$A$2:$E$16,4,FALSE),IF($S$20='Head For +'!$E$1,VLOOKUP('US MTM - Calculation (Athletic)'!B7,'Head For +'!$A$2:$E$16,5,FALSE),)))))</f>
        <v>0</v>
      </c>
      <c r="H7" s="262">
        <f>IF(C7=" ",0,IF($S$21='LOW-CLR +'!$B$1,VLOOKUP('US MTM - Calculation (Athletic)'!B7,'LOW-CLR +'!$A$2:$H$16,2,FALSE),IF($S$21='LOW-CLR +'!$C$1,VLOOKUP('US MTM - Calculation (Athletic)'!B7,'LOW-CLR +'!$A$2:$H$16,3,FALSE),IF($S$21='LOW-CLR +'!$D$1,VLOOKUP('US MTM - Calculation (Athletic)'!B7,'LOW-CLR +'!$A$2:$H$16,4,FALSE),IF($S$21='LOW-CLR +'!$E$1,VLOOKUP('US MTM - Calculation (Athletic)'!B7,'LOW-CLR +'!$A$2:$H$16,5,FALSE),IF($S$21='LOW-CLR +'!$F$1,VLOOKUP('US MTM - Calculation (Athletic)'!B7,'LOW-CLR +'!$A$2:$H$16,6,FALSE),))))))</f>
        <v>0</v>
      </c>
      <c r="I7" s="262">
        <f>IF(C7=" ",0,IF($S$22='P+AH+1 2'!$B$1,VLOOKUP('US MTM - Calculation (Athletic)'!B7,'P+AH+1 2'!$A$2:$D$16,2,FALSE),IF($S$22='P+AH+1 2'!$C$1,VLOOKUP('US MTM - Calculation (Athletic)'!B7,'P+AH+1 2'!$A$2:$D$16,3,FALSE),IF($S$22='P+AH+1 2'!$D$1,VLOOKUP('US MTM - Calculation (Athletic)'!B7,'P+AH+1 2'!$A$2:$D$16,4,FALSE),))))</f>
        <v>0</v>
      </c>
      <c r="J7" s="262"/>
      <c r="K7" s="263">
        <f t="shared" si="2"/>
        <v>21.25</v>
      </c>
      <c r="L7" s="242">
        <f>IF(OR(Sheet1!E27="",Sheet1!E27=" "),0,Sheet1!E27)</f>
        <v>20</v>
      </c>
      <c r="M7" s="264">
        <f t="shared" si="3"/>
        <v>-1.25</v>
      </c>
      <c r="N7" s="265">
        <f>IF($M$8='12 Back'!$B$1,VLOOKUP('US MTM - Calculation (Athletic)'!B7,'12 Back'!$A$2:$BG$16,2,FALSE),IF($M$8='12 Back'!$C$1,VLOOKUP('US MTM - Calculation (Athletic)'!B7,'12 Back'!$A$2:$BG$16,3,FALSE),IF($M$8='12 Back'!$D$1,VLOOKUP('US MTM - Calculation (Athletic)'!B7,'12 Back'!$A$2:$BG$16,4,FALSE),IF($M$8='12 Back'!$E$1,VLOOKUP('US MTM - Calculation (Athletic)'!B7,'12 Back'!$A$2:$BG$16,5,FALSE),IF($M$8='12 Back'!$F$1,VLOOKUP('US MTM - Calculation (Athletic)'!B7,'12 Back'!$A$2:$BG$16,6,FALSE),IF($M$8='12 Back'!$G$1,VLOOKUP('US MTM - Calculation (Athletic)'!B7,'12 Back'!$A$2:$BG$16,7,FALSE),IF($M$8='12 Back'!$H$1,VLOOKUP('US MTM - Calculation (Athletic)'!B7,'12 Back'!$A$2:$BG$16,8,FALSE),IF($M$8='12 Back'!$I$1,VLOOKUP('US MTM - Calculation (Athletic)'!B7,'12 Back'!$A$2:$BG$16,9,FALSE),IF($M$8='12 Back'!$J$1,VLOOKUP('US MTM - Calculation (Athletic)'!B7,'12 Back'!$A$2:$BG$16,10,FALSE),IF($M$8='12 Back'!$K$1,VLOOKUP('US MTM - Calculation (Athletic)'!B7,'12 Back'!$A$2:$BG$16,11,FALSE),IF($M$8='12 Back'!$L$1,VLOOKUP('US MTM - Calculation (Athletic)'!B7,'12 Back'!$A$2:$BG$16,12,FALSE),IF($M$8='12 Back'!$M$1,VLOOKUP('US MTM - Calculation (Athletic)'!B7,'12 Back'!$A$2:$BG$16,13,FALSE),IF($M$8='12 Back'!$N$1,VLOOKUP('US MTM - Calculation (Athletic)'!B7,'12 Back'!$A$2:$BG$16,14,FALSE),IF($M$8='12 Back'!$O$1,VLOOKUP('US MTM - Calculation (Athletic)'!B7,'12 Back'!$A$2:$BG$16,15,FALSE),IF($M$8='12 Back'!$P$1,VLOOKUP('US MTM - Calculation (Athletic)'!B7,'12 Back'!$A$2:$BG$16,16,FALSE),IF($M$8='12 Back'!$Q$1,VLOOKUP('US MTM - Calculation (Athletic)'!B7,'12 Back'!$A$2:$BG$16,17,FALSE),IF($M$8='12 Back'!$R$1,VLOOKUP('US MTM - Calculation (Athletic)'!B7,'12 Back'!$A$2:$BG$16,18,FALSE),IF($M$8='12 Back'!$S$1,VLOOKUP('US MTM - Calculation (Athletic)'!B7,'12 Back'!$A$2:$BG$16,19,FALSE),IF($M$8='12 Back'!$T$1,VLOOKUP('US MTM - Calculation (Athletic)'!B7,'12 Back'!$A$2:$BG$16,20,FALSE),IF($M$8='12 Back'!$U$1,VLOOKUP('US MTM - Calculation (Athletic)'!B7,'12 Back'!$A$2:$BG$16,21,FALSE),IF($M$8='12 Back'!$V$1,VLOOKUP('US MTM - Calculation (Athletic)'!B7,'12 Back'!$A$2:$BG$16,22,FALSE),IF($M$8='12 Back'!$W$1,VLOOKUP('US MTM - Calculation (Athletic)'!B7,'12 Back'!$A$2:$BG$16,23,FALSE),IF($M$8='12 Back'!$X$1,VLOOKUP('US MTM - Calculation (Athletic)'!B7,'12 Back'!$A$2:$BG$16,24,FALSE),IF($M$8='12 Back'!$Y$1,VLOOKUP('US MTM - Calculation (Athletic)'!B7,'12 Back'!$A$2:$BG$16,25,FALSE),IF($M$8='12 Back'!$Z$1,VLOOKUP('US MTM - Calculation (Athletic)'!B7,'12 Back'!$A$2:$BG$16,26,FALSE),IF($M$8='12 Back'!$AA$1,VLOOKUP('US MTM - Calculation (Athletic)'!B7,'12 Back'!$A$2:$BG$16,27,FALSE),IF($M$8='12 Back'!$AB$1,VLOOKUP('US MTM - Calculation (Athletic)'!B7,'12 Back'!$A$2:$BG$16,28,FALSE),IF($M$8='12 Back'!$AC$1,VLOOKUP('US MTM - Calculation (Athletic)'!B7,'12 Back'!$A$2:$BG$16,29,FALSE),IF($M$8='12 Back'!$AD$1,VLOOKUP('US MTM - Calculation (Athletic)'!B7,'12 Back'!$A$2:$BG$16,30,FALSE),IF($M$8='12 Back'!$AE$1,VLOOKUP('US MTM - Calculation (Athletic)'!B7,'12 Back'!$A$2:$BG$16,31,FALSE),IF($M$8='12 Back'!$AF$1,VLOOKUP('US MTM - Calculation (Athletic)'!B7,'12 Back'!$A$2:$BG$16,32,FALSE),IF($M$8='12 Back'!$AG$1,VLOOKUP('US MTM - Calculation (Athletic)'!B7,'12 Back'!$A$2:$BG$16,33,FALSE),IF($M$8='12 Back'!$AH$1,VLOOKUP('US MTM - Calculation (Athletic)'!B7,'12 Back'!$A$2:$BG$16,34,FALSE),IF($M$8='12 Back'!$AI$1,VLOOKUP('US MTM - Calculation (Athletic)'!B7,'12 Back'!$A$2:$BG$16,35,FALSE),IF($M$8='12 Back'!$AJ$1,VLOOKUP('US MTM - Calculation (Athletic)'!B7,'12 Back'!$A$2:$BG$16,36,FALSE),IF($M$8='12 Back'!$AK$1,VLOOKUP('US MTM - Calculation (Athletic)'!B7,'12 Back'!$A$2:$BG$16,37,FALSE),IF($M$8='12 Back'!$AL$1,VLOOKUP('US MTM - Calculation (Athletic)'!B7,'12 Back'!$A$2:$BG$16,38,FALSE),IF($M$8='12 Back'!$AM$1,VLOOKUP('US MTM - Calculation (Athletic)'!B7,'12 Back'!$A$2:$BG$16,39,FALSE),IF($M$8='12 Back'!$AN$1,VLOOKUP('US MTM - Calculation (Athletic)'!B7,'12 Back'!$A$2:$BG$16,40,FALSE),IF($M$8='12 Back'!$AO$1,VLOOKUP('US MTM - Calculation (Athletic)'!B7,'12 Back'!$A$2:$BG$16,41,FALSE),IF($M$8='12 Back'!$AP$1,VLOOKUP('US MTM - Calculation (Athletic)'!B7,'12 Back'!$A$2:$BG$16,42,FALSE),IF($M$8='12 Back'!$AQ$1,VLOOKUP('US MTM - Calculation (Athletic)'!B7,'12 Back'!$A$2:$BG$16,43,FALSE),IF($M$8='12 Back'!$AR$1,VLOOKUP('US MTM - Calculation (Athletic)'!B7,'12 Back'!$A$2:$BG$16,44,FALSE),IF($M$8='12 Back'!$AS$1,VLOOKUP('US MTM - Calculation (Athletic)'!B7,'12 Back'!$A$2:$BG$16,45,FALSE),IF($M$8='12 Back'!$AT$1,VLOOKUP('US MTM - Calculation (Athletic)'!B7,'12 Back'!$A$2:$BG$16,46,FALSE),IF($M$8='12 Back'!$AU$1,VLOOKUP('US MTM - Calculation (Athletic)'!B7,'12 Back'!$A$2:$BG$16,47,FALSE),IF($M$8='12 Back'!$AV$1,VLOOKUP('US MTM - Calculation (Athletic)'!B7,'12 Back'!$A$2:$BG$16,48,FALSE),IF($M$8='12 Back'!$AW$1,VLOOKUP('US MTM - Calculation (Athletic)'!B7,'12 Back'!$A$2:$BG$16,49,FALSE),IF($M$8='12 Back'!$AX$1,VLOOKUP('US MTM - Calculation (Athletic)'!B7,'12 Back'!$A$2:$BG$16,50,FALSE),IF($M$8='12 Back'!$AY$1,VLOOKUP('US MTM - Calculation (Athletic)'!B7,'12 Back'!$A$2:$BG$16,51,FALSE),IF($M$8='12 Back'!$AZ$1,VLOOKUP('US MTM - Calculation (Athletic)'!B7,'12 Back'!$A$2:$BG$16,52,FALSE),IF($M$8='12 Back'!$BA$1,VLOOKUP('US MTM - Calculation (Athletic)'!B7,'12 Back'!$A$2:$BG$16,53,FALSE),IF($M$8='12 Back'!$BB$1,VLOOKUP('US MTM - Calculation (Athletic)'!B7,'12 Back'!$A$2:$BG$16,54,FALSE),IF($M$8='12 Back'!$BC$1,VLOOKUP('US MTM - Calculation (Athletic)'!B7,'12 Back'!$A$2:$BG$16,55,FALSE),IF($M$8='12 Back'!$BD$1,VLOOKUP('US MTM - Calculation (Athletic)'!B7,'12 Back'!$A$2:$BG$16,56,FALSE),IF($M$8='12 Back'!$BE$1,VLOOKUP('US MTM - Calculation (Athletic)'!B7,'12 Back'!$A$2:$BG$16,57,FALSE),IF($M$8='12 Back'!$BF$1,VLOOKUP('US MTM - Calculation (Athletic)'!B7,'12 Back'!$A$2:$BG$16,58,FALSE),IF($M$8='12 Back'!$BG$1,VLOOKUP('US MTM - Calculation (Athletic)'!B7,'12 Back'!$A$2:$BG$16,59,FALSE),))))))))))))))))))))))))))))))))))))))))))))))))))))))))))</f>
        <v>-0.25</v>
      </c>
      <c r="O7" s="265">
        <f>IF($M$3='Half Grith'!$B$1,VLOOKUP('US MTM - Calculation (Athletic)'!B7,'Half Grith'!$A$2:$BN$16,2,FALSE),IF($M$3='Half Grith'!$C$1,VLOOKUP('US MTM - Calculation (Athletic)'!B7,'Half Grith'!$A$2:$BN$16,3,FALSE),IF($M$3='Half Grith'!$D$1,VLOOKUP('US MTM - Calculation (Athletic)'!B7,'Half Grith'!$A$2:$BN$16,4,FALSE),IF($M$3='Half Grith'!$E$1,VLOOKUP('US MTM - Calculation (Athletic)'!B7,'Half Grith'!$A$2:$BN$16,5,FALSE),IF($M$3='Half Grith'!$F$1,VLOOKUP('US MTM - Calculation (Athletic)'!B7,'Half Grith'!$A$2:$BN$16,6,FALSE),IF($M$3='Half Grith'!$G$1,VLOOKUP('US MTM - Calculation (Athletic)'!B7,'Half Grith'!$A$2:$BN$16,7,FALSE),IF($M$3='Half Grith'!$H$1,VLOOKUP('US MTM - Calculation (Athletic)'!B7,'Half Grith'!$A$2:$BN$16,8,FALSE),IF($M$3='Half Grith'!$I$1,VLOOKUP('US MTM - Calculation (Athletic)'!B7,'Half Grith'!$A$2:$BN$16,9,FALSE),IF($M$3='Half Grith'!$J$1,VLOOKUP('US MTM - Calculation (Athletic)'!B7,'Half Grith'!$A$2:$BN$16,10,FALSE),IF($M$3='Half Grith'!$K$1,VLOOKUP('US MTM - Calculation (Athletic)'!B7,'Half Grith'!$A$2:$BN$16,11,FALSE),IF($M$3='Half Grith'!$L$1,VLOOKUP('US MTM - Calculation (Athletic)'!B7,'Half Grith'!$A$2:$BN$16,12,FALSE),IF($M$3='Half Grith'!$M$1,VLOOKUP('US MTM - Calculation (Athletic)'!B7,'Half Grith'!$A$2:$BN$16,13,FALSE),IF($M$3='Half Grith'!$N$1,VLOOKUP('US MTM - Calculation (Athletic)'!B7,'Half Grith'!$A$2:$BN$16,14,FALSE),IF($M$3='Half Grith'!$O$1,VLOOKUP('US MTM - Calculation (Athletic)'!B7,'Half Grith'!$A$2:$BN$16,15,FALSE),IF($M$3='Half Grith'!$P$1,VLOOKUP('US MTM - Calculation (Athletic)'!B7,'Half Grith'!$A$2:$BN$16,16,FALSE),IF($M$3='Half Grith'!$Q$1,VLOOKUP('US MTM - Calculation (Athletic)'!B7,'Half Grith'!$A$2:$BN$16,17,FALSE),IF($M$3='Half Grith'!$R$1,VLOOKUP('US MTM - Calculation (Athletic)'!B7,'Half Grith'!$A$2:$BN$16,18,FALSE),IF($M$3='Half Grith'!$S$1,VLOOKUP('US MTM - Calculation (Athletic)'!B7,'Half Grith'!$A$2:$BN$16,19,FALSE),IF($M$3='Half Grith'!$T$1,VLOOKUP('US MTM - Calculation (Athletic)'!B7,'Half Grith'!$A$2:$BN$16,20,FALSE),IF($M$3='Half Grith'!$U$1,VLOOKUP('US MTM - Calculation (Athletic)'!B7,'Half Grith'!$A$2:$BN$16,21,FALSE),IF($M$3='Half Grith'!$V$1,VLOOKUP('US MTM - Calculation (Athletic)'!B7,'Half Grith'!$A$2:$BN$16,22,FALSE),IF($M$3='Half Grith'!$W$1,VLOOKUP('US MTM - Calculation (Athletic)'!B7,'Half Grith'!$A$2:$BN$16,23,FALSE),IF($M$3='Half Grith'!$X$1,VLOOKUP('US MTM - Calculation (Athletic)'!B7,'Half Grith'!$A$2:$BN$16,24,FALSE),IF($M$3='Half Grith'!$Y$1,VLOOKUP('US MTM - Calculation (Athletic)'!B7,'Half Grith'!$A$2:$BN$16,25,FALSE),IF($M$3='Half Grith'!$Z$1,VLOOKUP('US MTM - Calculation (Athletic)'!B7,'Half Grith'!$A$2:$BN$16,26,FALSE),IF($M$3='Half Grith'!$AA$1,VLOOKUP('US MTM - Calculation (Athletic)'!B7,'Half Grith'!$A$2:$BN$16,27,FALSE),IF($M$3='Half Grith'!$AB$1,VLOOKUP('US MTM - Calculation (Athletic)'!B7,'Half Grith'!$A$2:$BN$16,28,FALSE),IF($M$3='Half Grith'!$AC$1,VLOOKUP('US MTM - Calculation (Athletic)'!B7,'Half Grith'!$A$2:$BN$16,29,FALSE),IF($M$3='Half Grith'!$AD$1,VLOOKUP('US MTM - Calculation (Athletic)'!B7,'Half Grith'!$A$2:$BN$16,30,FALSE),IF($M$3='Half Grith'!$AE$1,VLOOKUP('US MTM - Calculation (Athletic)'!B7,'Half Grith'!$A$2:$BN$16,31,FALSE),IF($M$3='Half Grith'!$AF$1,VLOOKUP('US MTM - Calculation (Athletic)'!B7,'Half Grith'!$A$2:$BN$16,32,FALSE),IF($M$3='Half Grith'!$AG$1,VLOOKUP('US MTM - Calculation (Athletic)'!B7,'Half Grith'!$A$2:$BN$16,33,FALSE),IF($M$3='Half Grith'!$AH$1,VLOOKUP('US MTM - Calculation (Athletic)'!B7,'Half Grith'!$A$2:$BN$16,34,FALSE),IF($M$3='Half Grith'!$AI$1,VLOOKUP('US MTM - Calculation (Athletic)'!B7,'Half Grith'!$A$2:$BN$16,35,FALSE),IF($M$3='Half Grith'!$AJ$1,VLOOKUP('US MTM - Calculation (Athletic)'!B7,'Half Grith'!$A$2:$BN$16,36,FALSE),IF($M$3='Half Grith'!$AK$1,VLOOKUP('US MTM - Calculation (Athletic)'!B7,'Half Grith'!$A$2:$BN$16,37,FALSE),IF($M$3='Half Grith'!$AL$1,VLOOKUP('US MTM - Calculation (Athletic)'!B7,'Half Grith'!$A$2:$BN$16,38,FALSE),IF($M$3='Half Grith'!$AM$1,VLOOKUP('US MTM - Calculation (Athletic)'!B7,'Half Grith'!$A$2:$BN$16,39,FALSE),IF($M$3='Half Grith'!$AN$1,VLOOKUP('US MTM - Calculation (Athletic)'!B7,'Half Grith'!$A$2:$BN$16,40,FALSE),IF($M$3='Half Grith'!$AO$1,VLOOKUP('US MTM - Calculation (Athletic)'!B7,'Half Grith'!$A$2:$BN$16,41,FALSE),IF($M$3='Half Grith'!$AP$1,VLOOKUP('US MTM - Calculation (Athletic)'!B7,'Half Grith'!$A$2:$BN$16,42,FALSE),IF($M$3='Half Grith'!$AQ$1,VLOOKUP('US MTM - Calculation (Athletic)'!B7,'Half Grith'!$A$2:$BN$16,43,FALSE),IF($M$3='Half Grith'!$AR$1,VLOOKUP('US MTM - Calculation (Athletic)'!B7,'Half Grith'!$A$2:$BN$16,44,FALSE),IF($M$3='Half Grith'!$AS$1,VLOOKUP('US MTM - Calculation (Athletic)'!B7,'Half Grith'!$A$2:$BN$16,45,FALSE),IF($M$3='Half Grith'!$AT$1,VLOOKUP('US MTM - Calculation (Athletic)'!B7,'Half Grith'!$A$2:$BN$16,46,FALSE),IF($M$3='Half Grith'!$AU$1,VLOOKUP('US MTM - Calculation (Athletic)'!B7,'Half Grith'!$A$2:$BN$16,47,FALSE),IF($M$3='Half Grith'!$AV$1,VLOOKUP('US MTM - Calculation (Athletic)'!B7,'Half Grith'!$A$2:$BN$16,48,FALSE),IF($M$3='Half Grith'!$AW$1,VLOOKUP('US MTM - Calculation (Athletic)'!B7,'Half Grith'!$A$2:$BN$16,49,FALSE),IF($M$3='Half Grith'!$AX$1,VLOOKUP('US MTM - Calculation (Athletic)'!B7,'Half Grith'!$A$2:$BN$16,50,FALSE),IF($M$3='Half Grith'!$AY$1,VLOOKUP('US MTM - Calculation (Athletic)'!B7,'Half Grith'!$A$2:$BN$16,51,FALSE),IF($M$3='Half Grith'!$AZ$1,VLOOKUP('US MTM - Calculation (Athletic)'!B7,'Half Grith'!$A$2:$BN$16,52,FALSE),IF($M$3='Half Grith'!$BA$1,VLOOKUP('US MTM - Calculation (Athletic)'!B7,'Half Grith'!$A$2:$BN$16,53,FALSE),IF($M$3='Half Grith'!$BB$1,VLOOKUP('US MTM - Calculation (Athletic)'!B7,'Half Grith'!$A$2:$BN$16,54,FALSE),IF($M$3='Half Grith'!$BC$1,VLOOKUP('US MTM - Calculation (Athletic)'!B7,'Half Grith'!$A$2:$BN$16,55,FALSE),IF($M$3='Half Grith'!$BD$1,VLOOKUP('US MTM - Calculation (Athletic)'!B7,'Half Grith'!$A$2:$BN$16,56,FALSE),IF($M$3='Half Grith'!$BE$1,VLOOKUP('US MTM - Calculation (Athletic)'!B7,'Half Grith'!$A$2:$BN$16,57,FALSE),IF($M$3='Half Grith'!$BF$1,VLOOKUP('US MTM - Calculation (Athletic)'!B7,'Half Grith'!$A$2:$BN$16,58,FALSE),IF($M$3='Half Grith'!$BG$1,VLOOKUP('US MTM - Calculation (Athletic)'!B7,'Half Grith'!$A$2:$BN$16,59,FALSE),IF($M$3='Half Grith'!$BH$1,VLOOKUP('US MTM - Calculation (Athletic)'!B7,'Half Grith'!$A$2:$BN$16,60,FALSE),IF($M$3='Half Grith'!$BI$1,VLOOKUP('US MTM - Calculation (Athletic)'!B7,'Half Grith'!$A$2:$BN$16,61,FALSE),IF($M$3='Half Grith'!$BJ$1,VLOOKUP('US MTM - Calculation (Athletic)'!B7,'Half Grith'!$A$2:$BN$16,62,FALSE),IF($M$3='Half Grith'!$BK$1,VLOOKUP('US MTM - Calculation (Athletic)'!B7,'Half Grith'!$A$2:$BN$16,63,FALSE),IF($M$3='Half Grith'!$BL$1,VLOOKUP('US MTM - Calculation (Athletic)'!B7,'Half Grith'!$A$2:$BN$16,64,FALSE),IF($M$3='Half Grith'!$BM$1,VLOOKUP('US MTM - Calculation (Athletic)'!B7,'Half Grith'!$A$2:$BN$16,65,FALSE),))))))))))))))))))))))))))))))))))))))))))))))))))))))))))))))))</f>
        <v>0</v>
      </c>
      <c r="P7" s="265">
        <f>IF($M$4=SEAT!$B$1,VLOOKUP('US MTM - Calculation (Athletic)'!B7,SEAT!$A$2:$AY$16,2,FALSE),IF($M$4=SEAT!$C$1,VLOOKUP('US MTM - Calculation (Athletic)'!B7,SEAT!$A$2:$AY$16,3,FALSE),IF($M$4=SEAT!$D$1,VLOOKUP('US MTM - Calculation (Athletic)'!B7,SEAT!$A$2:$AY$16,4,FALSE),IF($M$4=SEAT!$E$1,VLOOKUP('US MTM - Calculation (Athletic)'!B7,SEAT!$A$2:$AY$16,5,FALSE),IF($M$4=SEAT!$F$1,VLOOKUP('US MTM - Calculation (Athletic)'!B7,SEAT!$A$2:$AY$16,6,FALSE),IF($M$4=SEAT!$G$1,VLOOKUP('US MTM - Calculation (Athletic)'!B7,SEAT!$A$2:$AY$16,7,FALSE),IF($M$4=SEAT!$H$1,VLOOKUP('US MTM - Calculation (Athletic)'!B7,SEAT!$A$2:$AY$16,8,FALSE),IF($M$4=SEAT!$I$1,VLOOKUP('US MTM - Calculation (Athletic)'!B7,SEAT!$A$2:$AY$16,9,FALSE),IF($M$4=SEAT!$J$1,VLOOKUP('US MTM - Calculation (Athletic)'!B7,SEAT!$A$2:$AY$16,10,FALSE),IF($M$4=SEAT!$K$1,VLOOKUP('US MTM - Calculation (Athletic)'!B7,SEAT!$A$2:$AY$16,11,FALSE),IF($M$4=SEAT!$L$1,VLOOKUP('US MTM - Calculation (Athletic)'!B7,SEAT!$A$2:$AY$16,12,FALSE),IF($M$4=SEAT!$M$1,VLOOKUP('US MTM - Calculation (Athletic)'!B7,SEAT!$A$2:$AY$16,13,FALSE),IF($M$4=SEAT!$N$1,VLOOKUP('US MTM - Calculation (Athletic)'!B7,SEAT!$A$2:$AY$16,14,FALSE),IF($M$4=SEAT!$O$1,VLOOKUP('US MTM - Calculation (Athletic)'!B7,SEAT!$A$2:$AY$16,15,FALSE),IF($M$4=SEAT!$P$1,VLOOKUP('US MTM - Calculation (Athletic)'!B7,SEAT!$A$2:$AY$16,16,FALSE),IF($M$4=SEAT!$Q$1,VLOOKUP('US MTM - Calculation (Athletic)'!B7,SEAT!$A$2:$AY$16,17,FALSE),IF($M$4=SEAT!$R$1,VLOOKUP('US MTM - Calculation (Athletic)'!B7,SEAT!$A$2:$AY$16,18,FALSE),IF($M$4=SEAT!$S$1,VLOOKUP('US MTM - Calculation (Athletic)'!B7,SEAT!$A$2:$AY$16,19,FALSE),IF($M$4=SEAT!$T$1,VLOOKUP('US MTM - Calculation (Athletic)'!B7,SEAT!$A$2:$AY$16,20,FALSE),IF($M$4=SEAT!$U$1,VLOOKUP('US MTM - Calculation (Athletic)'!B7,SEAT!$A$2:$AY$16,21,FALSE),IF($M$4=SEAT!$V$1,VLOOKUP('US MTM - Calculation (Athletic)'!B7,SEAT!$A$2:$AY$16,22,FALSE),IF($M$4=SEAT!$W$1,VLOOKUP('US MTM - Calculation (Athletic)'!B7,SEAT!$A$2:$AY$16,23,FALSE),IF($M$4=SEAT!$X$1,VLOOKUP('US MTM - Calculation (Athletic)'!B7,SEAT!$A$2:$AY$16,24,FALSE),IF($M$4=SEAT!$Y$1,VLOOKUP('US MTM - Calculation (Athletic)'!B7,SEAT!$A$2:$AY$16,25,FALSE),IF($M$4=SEAT!$Z$1,VLOOKUP('US MTM - Calculation (Athletic)'!B7,SEAT!$A$2:$AY$16,26,FALSE),IF($M$4=SEAT!$AA$1,VLOOKUP('US MTM - Calculation (Athletic)'!B7,SEAT!$A$2:$AY$16,27,FALSE),IF($M$4=SEAT!$AB$1,VLOOKUP('US MTM - Calculation (Athletic)'!B7,SEAT!$A$2:$AY$16,28,FALSE),IF($M$4=SEAT!$AC$1,VLOOKUP('US MTM - Calculation (Athletic)'!B7,SEAT!$A$2:$AY$16,29,FALSE),IF($M$4=SEAT!$AD$1,VLOOKUP('US MTM - Calculation (Athletic)'!B7,SEAT!$A$2:$AY$16,30,FALSE),IF($M$4=SEAT!$AE$1,VLOOKUP('US MTM - Calculation (Athletic)'!B7,SEAT!$A$2:$AY$16,31,FALSE),IF($M$4=SEAT!$AF$1,VLOOKUP('US MTM - Calculation (Athletic)'!B7,SEAT!$A$2:$AY$16,32,FALSE),IF($M$4=SEAT!$AG$1,VLOOKUP('US MTM - Calculation (Athletic)'!B7,SEAT!$A$2:$AY$16,33,FALSE),IF($M$4=SEAT!$AH$1,VLOOKUP('US MTM - Calculation (Athletic)'!B7,SEAT!$A$2:$AY$16,34,FALSE),IF($M$4=SEAT!$AI$1,VLOOKUP('US MTM - Calculation (Athletic)'!B7,SEAT!$A$2:$AY$16,35,FALSE),IF($M$4=SEAT!$AJ$1,VLOOKUP('US MTM - Calculation (Athletic)'!B7,SEAT!$A$2:$AY$16,36,FALSE),IF($M$4=SEAT!$AK$1,VLOOKUP('US MTM - Calculation (Athletic)'!B7,SEAT!$A$2:$AY$16,37,FALSE),IF($M$4=SEAT!$AL$1,VLOOKUP('US MTM - Calculation (Athletic)'!B7,SEAT!$A$2:$AY$16,38,FALSE),IF($M$4=SEAT!$AM$1,VLOOKUP('US MTM - Calculation (Athletic)'!B7,SEAT!$A$2:$AY$16,39,FALSE),IF($M$4=SEAT!$AN$1,VLOOKUP('US MTM - Calculation (Athletic)'!B7,SEAT!$A$2:$AY$16,40,FALSE),IF($M$4=SEAT!$AO$1,VLOOKUP('US MTM - Calculation (Athletic)'!B7,SEAT!$A$2:$AY$16,41,FALSE),IF($M$4=SEAT!$AP$1,VLOOKUP('US MTM - Calculation (Athletic)'!B7,SEAT!$A$2:$AY$16,42,FALSE),IF($M$4=SEAT!$AQ$1,VLOOKUP('US MTM - Calculation (Athletic)'!B7,SEAT!$A$2:$AY$16,43,FALSE),IF($M$4=SEAT!$AR$1,VLOOKUP('US MTM - Calculation (Athletic)'!B7,SEAT!$A$2:$AY$16,44,FALSE),IF($M$4=SEAT!$AS$1,VLOOKUP('US MTM - Calculation (Athletic)'!B7,SEAT!$A$2:$AY$16,45,FALSE),IF($M$4=SEAT!$AT$1,VLOOKUP('US MTM - Calculation (Athletic)'!B7,SEAT!$A$2:$AY$16,46,FALSE),IF($M$4=SEAT!$AU$1,VLOOKUP('US MTM - Calculation (Athletic)'!B7,SEAT!$A$2:$AY$16,47,FALSE),IF($M$4=SEAT!$AV$1,VLOOKUP('US MTM - Calculation (Athletic)'!B7,SEAT!$A$2:$AY$16,48,FALSE),IF($M$4=SEAT!$AW$1,VLOOKUP('US MTM - Calculation (Athletic)'!B7,SEAT!$A$2:$AY$16,49,FALSE),IF($M$4=SEAT!$AX$1,VLOOKUP('US MTM - Calculation (Athletic)'!B7,SEAT!$A$2:$AY$16,50,FALSE),IF($M$4=SEAT!$AY$1,VLOOKUP('US MTM - Calculation (Athletic)'!B7,SEAT!$A$2:$AY$16,51,FALSE),))))))))))))))))))))))))))))))))))))))))))))))))))</f>
        <v>0</v>
      </c>
      <c r="Q7" s="265">
        <f>IF($M$5='4LEN'!$B$1,VLOOKUP('US MTM - Calculation (Athletic)'!B7,'4LEN'!$A$2:$BM$16,2,FALSE),IF($M$5='4LEN'!$C$1,VLOOKUP('US MTM - Calculation (Athletic)'!B7,'4LEN'!$A$2:$BM$16,3,FALSE),IF($M$5='4LEN'!$D$1,VLOOKUP('US MTM - Calculation (Athletic)'!B7,'4LEN'!$A$2:$BM$16,4,FALSE),IF($M$5='4LEN'!$E$1,VLOOKUP('US MTM - Calculation (Athletic)'!B7,'4LEN'!$A$2:$BM$16,5,FALSE),IF($M$5='4LEN'!$F$1,VLOOKUP('US MTM - Calculation (Athletic)'!B7,'4LEN'!$A$2:$BM$16,6,FALSE),IF($M$5='4LEN'!$G$1,VLOOKUP('US MTM - Calculation (Athletic)'!B7,'4LEN'!$A$2:$BM$16,7,FALSE),IF($M$5='4LEN'!$H$1,VLOOKUP('US MTM - Calculation (Athletic)'!B7,'4LEN'!$A$2:$BM$16,8,FALSE),IF($M$5='4LEN'!$I$1,VLOOKUP('US MTM - Calculation (Athletic)'!B7,'4LEN'!$A$2:$BM$16,9,FALSE),IF($M$5='4LEN'!$J$1,VLOOKUP('US MTM - Calculation (Athletic)'!B7,'4LEN'!$A$2:$BM$16,10,FALSE),IF($M$5='4LEN'!$K$1,VLOOKUP('US MTM - Calculation (Athletic)'!B7,'4LEN'!$A$2:$BM$16,11,FALSE),IF($M$5='4LEN'!$L$1,VLOOKUP('US MTM - Calculation (Athletic)'!B7,'4LEN'!$A$2:$BM$16,12,FALSE),IF($M$5='4LEN'!$M$1,VLOOKUP('US MTM - Calculation (Athletic)'!B7,'4LEN'!$A$2:$BM$16,13,FALSE),IF($M$5='4LEN'!$N$1,VLOOKUP('US MTM - Calculation (Athletic)'!B7,'4LEN'!$A$2:$BM$16,14,FALSE),IF($M$5='4LEN'!$O$1,VLOOKUP('US MTM - Calculation (Athletic)'!B7,'4LEN'!$A$2:$BM$16,15,FALSE),IF($M$5='4LEN'!$P$1,VLOOKUP('US MTM - Calculation (Athletic)'!B7,'4LEN'!$A$2:$BM$16,16,FALSE),IF($M$5='4LEN'!$Q$1,VLOOKUP('US MTM - Calculation (Athletic)'!B7,'4LEN'!$A$2:$BM$16,17,FALSE),IF($M$5='4LEN'!$R$1,VLOOKUP('US MTM - Calculation (Athletic)'!B7,'4LEN'!$A$2:$BM$16,18,FALSE),IF($M$5='4LEN'!$S$1,VLOOKUP('US MTM - Calculation (Athletic)'!B7,'4LEN'!$A$2:$BM$16,19,FALSE),IF($M$5='4LEN'!$T$1,VLOOKUP('US MTM - Calculation (Athletic)'!B7,'4LEN'!$A$2:$BM$16,20,FALSE),IF($M$5='4LEN'!$U$1,VLOOKUP('US MTM - Calculation (Athletic)'!B7,'4LEN'!$A$2:$BM$16,21,FALSE),IF($M$5='4LEN'!$V$1,VLOOKUP('US MTM - Calculation (Athletic)'!B7,'4LEN'!$A$2:$BM$16,22,FALSE),IF($M$5='4LEN'!$W$1,VLOOKUP('US MTM - Calculation (Athletic)'!B7,'4LEN'!$A$2:$BM$16,23,FALSE),IF($M$5='4LEN'!$X$1,VLOOKUP('US MTM - Calculation (Athletic)'!B7,'4LEN'!$A$2:$BM$16,24,FALSE),IF($M$5='4LEN'!$Y$1,VLOOKUP('US MTM - Calculation (Athletic)'!B7,'4LEN'!$A$2:$BM$16,25,FALSE),IF($M$5='4LEN'!$Z$1,VLOOKUP('US MTM - Calculation (Athletic)'!B7,'4LEN'!$A$2:$BM$16,26,FALSE),IF($M$5='4LEN'!$AA$1,VLOOKUP('US MTM - Calculation (Athletic)'!B7,'4LEN'!$A$2:$BM$16,27,FALSE),IF($M$5='4LEN'!$AB$1,VLOOKUP('US MTM - Calculation (Athletic)'!B7,'4LEN'!$A$2:$BM$16,28,FALSE),IF($M$5='4LEN'!$AC$1,VLOOKUP('US MTM - Calculation (Athletic)'!B7,'4LEN'!$A$2:$BM$16,29,FALSE),IF($M$5='4LEN'!$AD$1,VLOOKUP('US MTM - Calculation (Athletic)'!B7,'4LEN'!$A$2:$BM$16,30,FALSE),IF($M$5='4LEN'!$AE$1,VLOOKUP('US MTM - Calculation (Athletic)'!B7,'4LEN'!$A$2:$BM$16,31,FALSE),IF($M$5='4LEN'!$AF$1,VLOOKUP('US MTM - Calculation (Athletic)'!B7,'4LEN'!$A$2:$BM$16,32,FALSE),IF($M$5='4LEN'!$AG$1,VLOOKUP('US MTM - Calculation (Athletic)'!B7,'4LEN'!$A$2:$BM$16,33,FALSE),IF($M$5='4LEN'!$AH$1,VLOOKUP('US MTM - Calculation (Athletic)'!B7,'4LEN'!$A$2:$BM$16,34,FALSE),IF($M$5='4LEN'!$AI$1,VLOOKUP('US MTM - Calculation (Athletic)'!B7,'4LEN'!$A$2:$BM$16,35,FALSE),IF($M$5='4LEN'!$AJ$1,VLOOKUP('US MTM - Calculation (Athletic)'!B7,'4LEN'!$A$2:$BM$16,36,FALSE),IF($M$5='4LEN'!$AK$1,VLOOKUP('US MTM - Calculation (Athletic)'!B7,'4LEN'!$A$2:$BM$16,37,FALSE),IF($M$5='4LEN'!$AL$1,VLOOKUP('US MTM - Calculation (Athletic)'!B7,'4LEN'!$A$2:$BM$16,38,FALSE),IF($M$5='4LEN'!$AM$1,VLOOKUP('US MTM - Calculation (Athletic)'!B7,'4LEN'!$A$2:$BM$16,39,FALSE),IF($M$5='4LEN'!$AN$1,VLOOKUP('US MTM - Calculation (Athletic)'!B7,'4LEN'!$A$2:$BM$16,40,FALSE),IF($M$5='4LEN'!$AO$1,VLOOKUP('US MTM - Calculation (Athletic)'!B7,'4LEN'!$A$2:$BM$16,41,FALSE),IF($M$5='4LEN'!$AP$1,VLOOKUP('US MTM - Calculation (Athletic)'!B7,'4LEN'!$A$2:$BM$16,42,FALSE),IF($M$5='4LEN'!$AQ$1,VLOOKUP('US MTM - Calculation (Athletic)'!B7,'4LEN'!$A$2:$BM$16,43,FALSE),IF($M$5='4LEN'!$AR$1,VLOOKUP('US MTM - Calculation (Athletic)'!B7,'4LEN'!$A$2:$BM$16,44,FALSE),IF($M$5='4LEN'!$AS$1,VLOOKUP('US MTM - Calculation (Athletic)'!B7,'4LEN'!$A$2:$BM$16,45,FALSE),IF($M$5='4LEN'!$AT$1,VLOOKUP('US MTM - Calculation (Athletic)'!B7,'4LEN'!$A$2:$BM$16,46,FALSE),IF($M$5='4LEN'!$AU$1,VLOOKUP('US MTM - Calculation (Athletic)'!B7,'4LEN'!$A$2:$BM$16,47,FALSE),IF($M$5='4LEN'!$AV$1,VLOOKUP('US MTM - Calculation (Athletic)'!B7,'4LEN'!$A$2:$BM$16,48,FALSE),IF($M$5='4LEN'!$AW$1,VLOOKUP('US MTM - Calculation (Athletic)'!B7,'4LEN'!$A$2:$BM$16,49,FALSE),IF($M$5='4LEN'!$AX$1,VLOOKUP('US MTM - Calculation (Athletic)'!B7,'4LEN'!$A$2:$BM$16,50,FALSE),IF($M$5='4LEN'!$AY$1,VLOOKUP('US MTM - Calculation (Athletic)'!B7,'4LEN'!$A$2:$BM$16,51,FALSE),IF($M$5='4LEN'!$AZ$1,VLOOKUP('US MTM - Calculation (Athletic)'!B7,'4LEN'!$A$2:$BM$16,52,FALSE),IF($M$5='4LEN'!$BA$1,VLOOKUP('US MTM - Calculation (Athletic)'!B7,'4LEN'!$A$2:$BM$16,53,FALSE),IF($M$5='4LEN'!$BB$1,VLOOKUP('US MTM - Calculation (Athletic)'!B7,'4LEN'!$A$2:$BM$16,54,FALSE),IF($M$5='4LEN'!$BC$1,VLOOKUP('US MTM - Calculation (Athletic)'!B7,'4LEN'!$A$2:$BM$16,55,FALSE),IF($M$5='4LEN'!$BD$1,VLOOKUP('US MTM - Calculation (Athletic)'!B7,'4LEN'!$A$2:$BM$16,56,FALSE),IF($M$5='4LEN'!$BE$1,VLOOKUP('US MTM - Calculation (Athletic)'!B7,'4LEN'!$A$2:$BM$16,57,FALSE),IF($M$5='4LEN'!$BF$1,VLOOKUP('US MTM - Calculation (Athletic)'!B7,'4LEN'!$A$2:$BM$16,58,FALSE),IF($M$5='4LEN'!$BG$1,VLOOKUP('US MTM - Calculation (Athletic)'!B7,'4LEN'!$A$2:$BM$16,59,FALSE),IF($M$5='4LEN'!$BH$1,VLOOKUP('US MTM - Calculation (Athletic)'!B7,'4LEN'!$A$2:$BM$16,60,FALSE),IF($M$5='4LEN'!$BI$1,VLOOKUP('US MTM - Calculation (Athletic)'!B7,'4LEN'!$A$2:$BL$16,61,FALSE),IF($M$5='4LEN'!$BJ$1,VLOOKUP('US MTM - Calculation (Athletic)'!B7,'4LEN'!$A$2:$BM$16,62,FALSE),IF($M$5='4LEN'!$BK$1,VLOOKUP('US MTM - Calculation (Athletic)'!B7,'4LEN'!$A$2:$BM$16,63,FALSE),IF($M$5='4LEN'!$BL$1,VLOOKUP('US MTM - Calculation (Athletic)'!B7,'4LEN'!$A$2:$BM$16,64,FALSE),IF($M$5='4LEN'!$BM$1,VLOOKUP('US MTM - Calculation (Athletic)'!B7,'4LEN'!$A$2:$BM$16,65,FALSE),))))))))))))))))))))))))))))))))))))))))))))))))))))))))))))))))</f>
        <v>0</v>
      </c>
      <c r="R7" s="265">
        <f>IF($M$5='15VENT'!$B$1,VLOOKUP('US MTM - Calculation (Athletic)'!B7,'15VENT'!$A$2:$BM$16,2,FALSE),IF($M$5='15VENT'!$C$1,VLOOKUP('US MTM - Calculation (Athletic)'!B7,'15VENT'!$A$2:$BM$16,3,FALSE),IF($M$5='15VENT'!$D$1,VLOOKUP('US MTM - Calculation (Athletic)'!B7,'15VENT'!$A$2:$BM$16,4,FALSE),IF($M$5='15VENT'!$E$1,VLOOKUP('US MTM - Calculation (Athletic)'!B7,'15VENT'!$A$2:$BM$16,5,FALSE),IF($M$5='15VENT'!$F$1,VLOOKUP('US MTM - Calculation (Athletic)'!B7,'15VENT'!$A$2:$BM$16,6,FALSE),IF($M$5='15VENT'!$G$1,VLOOKUP('US MTM - Calculation (Athletic)'!B7,'15VENT'!$A$2:$BM$16,7,FALSE),IF($M$5='15VENT'!$H$1,VLOOKUP('US MTM - Calculation (Athletic)'!B7,'15VENT'!$A$2:$BM$16,8,FALSE),IF($M$5='15VENT'!$I$1,VLOOKUP('US MTM - Calculation (Athletic)'!B7,'15VENT'!$A$2:$BM$16,9,FALSE),IF($M$5='15VENT'!$J$1,VLOOKUP('US MTM - Calculation (Athletic)'!B7,'15VENT'!$A$2:$BM$16,10,FALSE),IF($M$5='15VENT'!$K$1,VLOOKUP('US MTM - Calculation (Athletic)'!B7,'15VENT'!$A$2:$BM$16,11,FALSE),IF($M$5='15VENT'!$L$1,VLOOKUP('US MTM - Calculation (Athletic)'!B7,'15VENT'!$A$2:$BM$16,12,FALSE),IF($M$5='15VENT'!$M$1,VLOOKUP('US MTM - Calculation (Athletic)'!B7,'15VENT'!$A$2:$BM$16,13,FALSE),IF($M$5='15VENT'!$N$1,VLOOKUP('US MTM - Calculation (Athletic)'!B7,'15VENT'!$A$2:$BM$16,14,FALSE),IF($M$5='15VENT'!$O$1,VLOOKUP('US MTM - Calculation (Athletic)'!B7,'15VENT'!$A$2:$BM$16,15,FALSE),IF($M$5='15VENT'!$P$1,VLOOKUP('US MTM - Calculation (Athletic)'!B7,'15VENT'!$A$2:$BM$16,16,FALSE),IF($M$5='15VENT'!$Q$1,VLOOKUP('US MTM - Calculation (Athletic)'!B7,'15VENT'!$A$2:$BM$16,17,FALSE),IF($M$5='15VENT'!$R$1,VLOOKUP('US MTM - Calculation (Athletic)'!B7,'15VENT'!$A$2:$BM$16,18,FALSE),IF($M$5='15VENT'!$S$1,VLOOKUP('US MTM - Calculation (Athletic)'!B7,'15VENT'!$A$2:$BM$16,19,FALSE),IF($M$5='15VENT'!$T$1,VLOOKUP('US MTM - Calculation (Athletic)'!B7,'15VENT'!$A$2:$BM$16,20,FALSE),IF($M$5='15VENT'!$U$1,VLOOKUP('US MTM - Calculation (Athletic)'!B7,'15VENT'!$A$2:$BM$16,21,FALSE),IF($M$5='15VENT'!$V$1,VLOOKUP('US MTM - Calculation (Athletic)'!B7,'15VENT'!$A$2:$BM$16,22,FALSE),IF($M$5='15VENT'!$W$1,VLOOKUP('US MTM - Calculation (Athletic)'!B7,'15VENT'!$A$2:$BM$16,23,FALSE),IF($M$5='15VENT'!$X$1,VLOOKUP('US MTM - Calculation (Athletic)'!B7,'15VENT'!$A$2:$BM$16,24,FALSE),IF($M$5='15VENT'!$Y$1,VLOOKUP('US MTM - Calculation (Athletic)'!B7,'15VENT'!$A$2:$BM$16,25,FALSE),IF($M$5='15VENT'!$Z$1,VLOOKUP('US MTM - Calculation (Athletic)'!B7,'15VENT'!$A$2:$BM$16,26,FALSE),IF($M$5='15VENT'!$AA$1,VLOOKUP('US MTM - Calculation (Athletic)'!B7,'15VENT'!$A$2:$BM$16,27,FALSE),IF($M$5='15VENT'!$AB$1,VLOOKUP('US MTM - Calculation (Athletic)'!B7,'15VENT'!$A$2:$BM$16,28,FALSE),IF($M$5='15VENT'!$AC$1,VLOOKUP('US MTM - Calculation (Athletic)'!B7,'15VENT'!$A$2:$BM$16,29,FALSE),IF($M$5='15VENT'!$AD$1,VLOOKUP('US MTM - Calculation (Athletic)'!B7,'15VENT'!$A$2:$BM$16,30,FALSE),IF($M$5='15VENT'!$AE$1,VLOOKUP('US MTM - Calculation (Athletic)'!B7,'15VENT'!$A$2:$BM$16,31,FALSE),IF($M$5='15VENT'!$AF$1,VLOOKUP('US MTM - Calculation (Athletic)'!B7,'15VENT'!$A$2:$BM$16,32,FALSE),IF($M$5='15VENT'!$AG$1,VLOOKUP('US MTM - Calculation (Athletic)'!B7,'15VENT'!$A$2:$BM$16,33,FALSE),IF($M$5='15VENT'!$AH$1,VLOOKUP('US MTM - Calculation (Athletic)'!B7,'15VENT'!$A$2:$BM$16,34,FALSE),IF($M$5='15VENT'!$AI$1,VLOOKUP('US MTM - Calculation (Athletic)'!B7,'15VENT'!$A$2:$BM$16,35,FALSE),IF($M$5='15VENT'!$AJ$1,VLOOKUP('US MTM - Calculation (Athletic)'!B7,'15VENT'!$A$2:$BM$16,36,FALSE),IF($M$5='15VENT'!$AK$1,VLOOKUP('US MTM - Calculation (Athletic)'!B7,'15VENT'!$A$2:$BM$16,37,FALSE),IF($M$5='15VENT'!$AL$1,VLOOKUP('US MTM - Calculation (Athletic)'!B7,'15VENT'!$A$2:$BM$16,38,FALSE),IF($M$5='15VENT'!$AM$1,VLOOKUP('US MTM - Calculation (Athletic)'!B7,'15VENT'!$A$2:$BM$16,39,FALSE),IF($M$5='15VENT'!$AN$1,VLOOKUP('US MTM - Calculation (Athletic)'!B7,'15VENT'!$A$2:$BM$16,40,FALSE),IF($M$5='15VENT'!$AO$1,VLOOKUP('US MTM - Calculation (Athletic)'!B7,'15VENT'!$A$2:$BM$16,41,FALSE),IF($M$5='15VENT'!$AP$1,VLOOKUP('US MTM - Calculation (Athletic)'!B7,'15VENT'!$A$2:$BM$16,42,FALSE),IF($M$5='15VENT'!$AQ$1,VLOOKUP('US MTM - Calculation (Athletic)'!B7,'15VENT'!$A$2:$BM$16,43,FALSE),IF($M$5='15VENT'!$AR$1,VLOOKUP('US MTM - Calculation (Athletic)'!B7,'15VENT'!$A$2:$BM$16,44,FALSE),IF($M$5='15VENT'!$AS$1,VLOOKUP('US MTM - Calculation (Athletic)'!B7,'15VENT'!$A$2:$BM$16,45,FALSE),IF($M$5='15VENT'!$AT$1,VLOOKUP('US MTM - Calculation (Athletic)'!B7,'15VENT'!$A$2:$BM$16,46,FALSE),IF($M$5='15VENT'!$AU$1,VLOOKUP('US MTM - Calculation (Athletic)'!B7,'15VENT'!$A$2:$BM$16,47,FALSE),IF($M$5='15VENT'!$AV$1,VLOOKUP('US MTM - Calculation (Athletic)'!B7,'15VENT'!$A$2:$BM$16,48,FALSE),IF($M$5='15VENT'!$AW$1,VLOOKUP('US MTM - Calculation (Athletic)'!B7,'15VENT'!$A$2:$BM$16,49,FALSE),IF($M$5='15VENT'!$AX$1,VLOOKUP('US MTM - Calculation (Athletic)'!B7,'15VENT'!$A$2:$BM$16,50,FALSE),IF($M$5='15VENT'!$AY$1,VLOOKUP('US MTM - Calculation (Athletic)'!B7,'15VENT'!$A$2:$BM$16,51,FALSE),IF($M$5='15VENT'!$AZ$1,VLOOKUP('US MTM - Calculation (Athletic)'!B7,'15VENT'!$A$2:$BM$16,52,FALSE),IF($M$5='15VENT'!$BA$1,VLOOKUP('US MTM - Calculation (Athletic)'!B7,'15VENT'!$A$2:$BM$16,53,FALSE),IF($M$5='15VENT'!$BB$1,VLOOKUP('US MTM - Calculation (Athletic)'!B7,'15VENT'!$A$2:$BM$16,54,FALSE),IF($M$5='15VENT'!$BC$1,VLOOKUP('US MTM - Calculation (Athletic)'!B7,'15VENT'!$A$2:$BM$16,55,FALSE),IF($M$5='15VENT'!$BD$1,VLOOKUP('US MTM - Calculation (Athletic)'!B7,'15VENT'!$A$2:$BM$16,56,FALSE),IF($M$5='15VENT'!$BE$1,VLOOKUP('US MTM - Calculation (Athletic)'!B7,'15VENT'!$A$2:$BM$16,57,FALSE),IF($M$5='15VENT'!$BF$1,VLOOKUP('US MTM - Calculation (Athletic)'!B7,'15VENT'!$A$2:$BM$16,58,FALSE),IF($M$5='15VENT'!$BG$1,VLOOKUP('US MTM - Calculation (Athletic)'!B7,'15VENT'!$A$2:$BM$16,59,FALSE),IF($M$5='15VENT'!$BH$1,VLOOKUP('US MTM - Calculation (Athletic)'!B7,'15VENT'!$A$2:$BM$16,60,FALSE),IF($M$5='15VENT'!$BI$1,VLOOKUP('US MTM - Calculation (Athletic)'!B7,'15VENT'!$A$2:$BJ$16,61,FALSE),IF($M$5='15VENT'!$BJ$1,VLOOKUP('US MTM - Calculation (Athletic)'!B7,'15VENT'!$A$2:$BM$16,62,FALSE),IF($M$5='15VENT'!$BK$1,VLOOKUP('US MTM - Calculation (Athletic)'!B7,'15VENT'!$A$2:$BM$16,63,FALSE),IF($M$5='15VENT'!$BL$1,VLOOKUP('US MTM - Calculation (Athletic)'!B7,'15VENT'!$A$2:$BM$16,64,FALSE),IF($M$5='15VENT'!$BM$1,VLOOKUP('US MTM - Calculation (Athletic)'!B7,'15VENT'!$A$2:$BM$16,65,FALSE),))))))))))))))))))))))))))))))))))))))))))))))))))))))))))))))))</f>
        <v>0</v>
      </c>
      <c r="S7" s="266">
        <f t="shared" si="4"/>
        <v>-1</v>
      </c>
      <c r="T7" s="274"/>
      <c r="U7" s="499" t="str">
        <f>IF(Sheet1!E20="","",Sheet1!E20)</f>
        <v/>
      </c>
      <c r="V7" s="500"/>
      <c r="W7" s="246"/>
      <c r="X7" s="259">
        <v>6</v>
      </c>
      <c r="Y7" s="260" t="s">
        <v>332</v>
      </c>
      <c r="Z7" s="247" t="str">
        <f>IF($Z$1="","",HLOOKUP($Z$1,'MTM US TRS (R)'!$A$2:$EV$13,ROW(),FALSE))</f>
        <v/>
      </c>
      <c r="AA7" s="265">
        <f>IF(Z7=" ",0,IF($AH$13='Deep Seat -'!$B$1,VLOOKUP('US MTM - Calculation (Athletic)'!Y7,'Deep Seat -'!$A$2:$D$13,2,FALSE),IF($AH$13='Deep Seat -'!$C$1,VLOOKUP('US MTM - Calculation (Athletic)'!Y7,'Deep Seat -'!$A$2:$D$13,3,FALSE),IF($AH$13='Deep Seat -'!$D$1,VLOOKUP('US MTM - Calculation (Athletic)'!Y7,'Deep Seat -'!$A$2:$D$13,4,FALSE),))))</f>
        <v>0</v>
      </c>
      <c r="AB7" s="265">
        <f>IF(Z7=" ",0,IF($AH$14='Hip Forw +'!$B$1,VLOOKUP('US MTM - Calculation (Athletic)'!Y7,'Hip Forw +'!$A$2:$E$13,2,FALSE),IF($AH$14='Hip Forw +'!$C$1,VLOOKUP('US MTM - Calculation (Athletic)'!Y7,'Hip Forw +'!$A$2:$E$13,3,FALSE),IF($AH$14='Hip Forw +'!$D$1,VLOOKUP('US MTM - Calculation (Athletic)'!Y7,'Hip Forw +'!$A$2:$E$13,4,FALSE),IF($AH$14='Hip Forw +'!$E$1,VLOOKUP('US MTM - Calculation (Athletic)'!Y7,'Hip Forw +'!$A$2:$E$13,5,FALSE),)))))</f>
        <v>0</v>
      </c>
      <c r="AC7" s="265">
        <f>IF(Z7=" ",0,IF($AH$15='Low Fron'!$B$1,VLOOKUP('US MTM - Calculation (Athletic)'!Y7,'Low Fron'!$A$2:$L$13,2,FALSE),IF($AH$15='Low Fron'!$C$1,VLOOKUP('US MTM - Calculation (Athletic)'!Y7,'Low Fron'!$A$2:$L$13,3,FALSE),IF($AH$15='Low Fron'!$D$1,VLOOKUP('US MTM - Calculation (Athletic)'!Y7,'Low Fron'!$A$2:$L$13,4,FALSE),IF($AH$15='Low Fron'!$E$1,VLOOKUP('US MTM - Calculation (Athletic)'!Y7,'Low Fron'!$A$2:$L$13,5,FALSE),IF($AH$15='Low Fron'!$F$1,VLOOKUP('US MTM - Calculation (Athletic)'!Y7,'Low Fron'!$A$2:$L$13,6,FALSE),IF($AH$15='Low Fron'!$G$1,VLOOKUP('US MTM - Calculation (Athletic)'!Y7,'Low Fron'!$A$2:$L$13,7,FALSE),IF($AH$15='Low Fron'!$H$1,VLOOKUP('US MTM - Calculation (Athletic)'!Y7,'Low Fron'!$A$2:$L$13,8,FALSE),IF($AH$15='Low Fron'!$I$1,VLOOKUP('US MTM - Calculation (Athletic)'!Y7,'Low Fron'!$A$2:$L$13,9,FALSE),IF($AH$15='Low Fron'!$J$1,VLOOKUP('US MTM - Calculation (Athletic)'!Y7,'Low Fron'!$A$2:$L$13,10,FALSE),IF($AH$15='Low Fron'!$K$1,VLOOKUP('US MTM - Calculation (Athletic)'!Y7,'Low Fron'!$A$2:$L$13,11,FALSE),IF($AH$15='Low Fron'!$L$1,VLOOKUP('US MTM - Calculation (Athletic)'!Y7,'Low Fron'!$A$2:$L$13,12,FALSE),))))))))))))</f>
        <v>0</v>
      </c>
      <c r="AD7" s="265">
        <f>IF(Z7=" ",0,IF($AH$16='Plucrot +'!$B$1,VLOOKUP('US MTM - Calculation (Athletic)'!Y7,'Plucrot +'!$A$2:$W$13,2,FALSE),IF($AH$16='Plucrot +'!$C$1,VLOOKUP('US MTM - Calculation (Athletic)'!Y7,'Plucrot +'!$A$2:$W$13,3,FALSE),IF($AH$16='Plucrot +'!$D$1,VLOOKUP('US MTM - Calculation (Athletic)'!Y7,'Plucrot +'!$A$2:$W$13,4,FALSE),IF($AH$16='Plucrot +'!$E$1,VLOOKUP('US MTM - Calculation (Athletic)'!Y7,'Plucrot +'!$A$2:$W$13,5,FALSE),IF($AH$16='Plucrot +'!$F$1,VLOOKUP('US MTM - Calculation (Athletic)'!Y7,'Plucrot +'!$A$2:$W$13,6,FALSE),IF($AH$16='Plucrot +'!$G$1,VLOOKUP('US MTM - Calculation (Athletic)'!Y7,'Plucrot +'!$A$2:$W$13,7,FALSE),IF($AH$16='Plucrot +'!$H$1,VLOOKUP('US MTM - Calculation (Athletic)'!Y7,'Plucrot +'!$A$2:$W$13,8,FALSE),IF($AH$16='Plucrot +'!$I$1,VLOOKUP('US MTM - Calculation (Athletic)'!Y7,'Plucrot +'!$A$2:$W$13,9,FALSE),IF($AH$16='Plucrot +'!$J$1,VLOOKUP('US MTM - Calculation (Athletic)'!Y7,'Plucrot +'!$A$2:$W$13,10,FALSE),IF($AH$16='Plucrot +'!$K$1,VLOOKUP('US MTM - Calculation (Athletic)'!Y7,'Plucrot +'!$A$2:$W$13,11,FALSE),IF($AH$16='Plucrot +'!$L$1,VLOOKUP('US MTM - Calculation (Athletic)'!Y7,'Plucrot +'!$A$2:$W$13,12,FALSE),IF($AH$16='Plucrot +'!$M$1,VLOOKUP('US MTM - Calculation (Athletic)'!Y7,'Plucrot +'!$A$2:$W$13,13,FALSE),IF($AH$16='Plucrot +'!$N$1,VLOOKUP('US MTM - Calculation (Athletic)'!Y7,'Plucrot +'!$A$2:$W$13,14,FALSE),IF($AH$16='Plucrot +'!$O$1,VLOOKUP('US MTM - Calculation (Athletic)'!Y7,'Plucrot +'!$A$2:$W$13,15,FALSE),IF($AH$16='Plucrot +'!$P$1,VLOOKUP('US MTM - Calculation (Athletic)'!Y7,'Plucrot +'!$A$2:$W$13,16,FALSE),IF($AH$16='Plucrot +'!$Q$1,VLOOKUP('US MTM - Calculation (Athletic)'!Y7,'Plucrot +'!$A$2:$W$13,17,FALSE),IF($AH$16='Plucrot +'!$R$1,VLOOKUP('US MTM - Calculation (Athletic)'!Y7,'Plucrot +'!$A$2:$W$13,18,FALSE),IF($AH$16='Plucrot +'!$S$1,VLOOKUP('US MTM - Calculation (Athletic)'!Y7,'Plucrot +'!$A$2:$W$13,19,FALSE),IF($AH$16='Plucrot +'!$T$1,VLOOKUP('US MTM - Calculation (Athletic)'!Y7,'Plucrot +'!$A$2:$W$13,20,FALSE),IF($AH$16='Plucrot +'!$U$1,VLOOKUP('US MTM - Calculation (Athletic)'!Y7,'Plucrot +'!$A$2:$W$13,21,FALSE),IF($AH$16='Plucrot +'!$V$1,VLOOKUP('US MTM - Calculation (Athletic)'!Y7,'Plucrot +'!$A$2:$W$13,22,FALSE),IF($AH$16='Plucrot +'!$W$1,VLOOKUP('US MTM - Calculation (Athletic)'!Y7,'Plucrot +'!$A$2:$W$13,23,FALSE),)))))))))))))))))))))))</f>
        <v>0</v>
      </c>
      <c r="AE7" s="265">
        <f>IF(Z7=" ",0,IF($AH$17='Rais BK + -'!$B$1,VLOOKUP('US MTM - Calculation (Athletic)'!Y7,'Rais BK + -'!$A$2:$W$13,2,FALSE),IF($AH$17='Rais BK + -'!$C$1,VLOOKUP('US MTM - Calculation (Athletic)'!Y7,'Rais BK + -'!$A$2:$W$13,3,FALSE),IF($AH$17='Rais BK + -'!$D$1,VLOOKUP('US MTM - Calculation (Athletic)'!Y7,'Rais BK + -'!$A$2:$W$13,4,FALSE),IF($AH$17='Rais BK + -'!$E$1,VLOOKUP('US MTM - Calculation (Athletic)'!Y7,'Rais BK + -'!$A$2:$W$13,5,FALSE),IF($AH$17='Rais BK + -'!$F$1,VLOOKUP('US MTM - Calculation (Athletic)'!Y7,'Rais BK + -'!$A$2:$W$13,6,FALSE),IF($AH$17='Rais BK + -'!$G$1,VLOOKUP('US MTM - Calculation (Athletic)'!Y7,'Rais BK + -'!$A$2:$W$13,7,FALSE),IF($AH$17='Rais BK + -'!$H$1,VLOOKUP('US MTM - Calculation (Athletic)'!Y7,'Rais BK + -'!$A$2:$W$13,8,FALSE),IF($AH$17='Rais BK + -'!$I$1,VLOOKUP('US MTM - Calculation (Athletic)'!Y7,'Rais BK + -'!$A$2:$W$13,9,FALSE),IF($AH$17='Rais BK + -'!$J$1,VLOOKUP('US MTM - Calculation (Athletic)'!Y7,'Rais BK + -'!$A$2:$W$13,10,FALSE),IF($AH$17='Rais BK + -'!$K$1,VLOOKUP('US MTM - Calculation (Athletic)'!Y7,'Rais BK + -'!$A$2:$W$13,11,FALSE),IF($AH$17='Rais BK + -'!$L$1,VLOOKUP('US MTM - Calculation (Athletic)'!Y7,'Rais BK + -'!$A$2:$W$13,12,FALSE),IF($AH$17='Rais BK + -'!$M$1,VLOOKUP('US MTM - Calculation (Athletic)'!Y7,'Rais BK + -'!$A$2:$W$13,13,FALSE),IF($AH$17='Rais BK + -'!$N$1,VLOOKUP('US MTM - Calculation (Athletic)'!Y7,'Rais BK + -'!$A$2:$W$13,14,FALSE),IF($AH$17='Rais BK + -'!$O$1,VLOOKUP('US MTM - Calculation (Athletic)'!Y7,'Rais BK + -'!$A$2:$W$13,15,FALSE),IF($AH$17='Rais BK + -'!$P$1,VLOOKUP('US MTM - Calculation (Athletic)'!Y7,'Rais BK + -'!$A$2:$W$13,16,FALSE),IF($AH$17='Rais BK + -'!$Q$1,VLOOKUP('US MTM - Calculation (Athletic)'!Y7,'Rais BK + -'!$A$2:$W$13,17,FALSE),IF($AH$17='Rais BK + -'!$R$1,VLOOKUP('US MTM - Calculation (Athletic)'!Y7,'Rais BK + -'!$A$2:$W$13,18,FALSE),IF($AH$17='Rais BK + -'!$S$1,VLOOKUP('US MTM - Calculation (Athletic)'!Y7,'Rais BK + -'!$A$2:$W$13,19,FALSE),IF($AH$17='Rais BK + -'!$T$1,VLOOKUP('US MTM - Calculation (Athletic)'!Y7,'Rais BK + -'!$A$2:$W$13,20,FALSE),IF($AH$17='Rais BK + -'!$U$1,VLOOKUP('US MTM - Calculation (Athletic)'!Y7,'Rais BK + -'!$A$2:$W$13,21,FALSE),IF($AH$17='Rais BK + -'!$V$1,VLOOKUP('US MTM - Calculation (Athletic)'!Y7,'Rais BK + -'!$A$2:$W$13,22,FALSE),IF($AH$17='Rais BK + -'!$W$1,VLOOKUP('US MTM - Calculation (Athletic)'!Y7,'Rais BK + -'!$A$2:$W$13,23,FALSE),)))))))))))))))))))))))</f>
        <v>0</v>
      </c>
      <c r="AF7" s="263">
        <f t="shared" si="0"/>
        <v>0</v>
      </c>
      <c r="AG7" s="242">
        <f>IF(Sheet1!E140="",0,Sheet1!E140)</f>
        <v>0</v>
      </c>
      <c r="AH7" s="266">
        <f t="shared" si="5"/>
        <v>0</v>
      </c>
      <c r="AI7" s="275"/>
      <c r="AJ7" s="495" t="str">
        <f>IF(Sheet1!E21="","",Sheet1!E21)</f>
        <v>TG-US-FF-TRS-1DART</v>
      </c>
      <c r="AK7" s="496"/>
      <c r="AM7" s="248"/>
      <c r="AN7" s="248"/>
      <c r="AO7" s="228"/>
      <c r="AP7" s="268" t="s">
        <v>550</v>
      </c>
      <c r="AQ7" s="250" t="str">
        <f>IF($AQ$1="","",HLOOKUP($AQ$1,'Measurement Chart'!$A$1:$AG$14,ROW(),FALSE))</f>
        <v/>
      </c>
      <c r="AR7" s="242">
        <f>IF(OR(Sheet1!C296="",Sheet1!C296=" "),0,Sheet1!C296)</f>
        <v>0</v>
      </c>
      <c r="AS7" s="251">
        <f t="shared" si="1"/>
        <v>0</v>
      </c>
      <c r="AT7" s="252">
        <f>IF($AS$4='Front Length +'!$B$1,VLOOKUP(AP7,'Front Length +'!$A$2:$AO$14,2,FALSE),IF($AS$4='Front Length +'!$C$1,VLOOKUP(AP7,'Front Length +'!$A$2:$AO$14,3,FALSE),IF($AS$4='Front Length +'!$D$1,VLOOKUP(AP7,'Front Length +'!$A$2:$AO$14,4,FALSE),IF($AS$4='Front Length +'!$E$1,VLOOKUP(AP7,'Front Length +'!$A$2:$AO$14,5,FALSE),IF($AS$4='Front Length +'!$F$1,VLOOKUP(AP7,'Front Length +'!$A$2:$AO$14,6,FALSE),IF($AS$4='Front Length +'!$G$1,VLOOKUP(AP7,'Front Length +'!$A$2:$AO$14,7,FALSE),IF($AS$4='Front Length +'!$H$1,VLOOKUP(AP7,'Front Length +'!$A$2:$AO$14,8,FALSE),IF($AS$4='Front Length +'!$I$1,VLOOKUP(AP7,'Front Length +'!$A$2:$AO$14,9,FALSE),IF($AS$4='Front Length +'!$J$1,VLOOKUP(AP7,'Front Length +'!$A$2:$AO$14,10,FALSE),IF($AS$4='Front Length +'!$K$1,VLOOKUP(AP7,'Front Length +'!$A$2:$AO$14,11,FALSE),IF($AS$4='Front Length +'!$L$1,VLOOKUP(AP7,'Front Length +'!$A$2:$AO$14,12,FALSE),IF($AS$4='Front Length +'!$M$1,VLOOKUP(AP7,'Front Length +'!$A$2:$AO$14,13,FALSE),IF($AS$4='Front Length +'!$N$1,VLOOKUP(AP7,'Front Length +'!$A$2:$AO$14,14,FALSE),IF($AS$4='Front Length +'!$O$1,VLOOKUP(AP7,'Front Length +'!$A$2:$AO$14,15,FALSE),IF($AS$4='Front Length +'!$P$1,VLOOKUP(AP7,'Front Length +'!$A$2:$AO$14,16,FALSE),IF($AS$4='Front Length +'!$Q$1,VLOOKUP(AP7,'Front Length +'!$A$2:$AO$14,17,FALSE),IF($AS$4='Front Length +'!$R$1,VLOOKUP(AP7,'Front Length +'!$A$2:$AO$14,18,FALSE),IF($AS$4='Front Length +'!$S$1,VLOOKUP(AP7,'Front Length +'!$A$2:$AO$14,19,FALSE),IF($AS$4='Front Length +'!$T$1,VLOOKUP(AP7,'Front Length +'!$A$2:$AO$14,20,FALSE),IF($AS$4='Front Length +'!$U$1,VLOOKUP(AP7,'Front Length +'!$A$2:$AO$14,21,FALSE),IF($AS$4='Front Length +'!$V$1,VLOOKUP(AP7,'Front Length +'!$A$2:$AO$14,22,FALSE),IF($AS$4='Front Length +'!$W$1,VLOOKUP(AP7,'Front Length +'!$A$2:$AO$14,23,FALSE),IF($AS$4='Front Length +'!$X$1,VLOOKUP(AP7,'Front Length +'!$A$2:$AO$14,24,FALSE),IF($AS$4='Front Length +'!$Y$1,VLOOKUP(AP7,'Front Length +'!$A$2:$AO$14,25,FALSE),IF($AS$4='Front Length +'!$Z$1,VLOOKUP(AP7,'Front Length +'!$A$2:$AO$14,26,FALSE),IF($AS$4='Front Length +'!$AA$1,VLOOKUP(AP7,'Front Length +'!$A$2:$AO$14,27,FALSE),IF($AS$4='Front Length +'!$AB$1,VLOOKUP(AP7,'Front Length +'!$A$2:$AO$14,28,FALSE),IF($AS$4='Front Length +'!$AC$1,VLOOKUP(AP7,'Front Length +'!$A$2:$AO$14,29,FALSE),IF($AS$4='Front Length +'!$AD$1,VLOOKUP(AP7,'Front Length +'!$A$2:$AO$14,30,FALSE),IF($AS$4='Front Length +'!$AE$1,VLOOKUP(AP7,'Front Length +'!$A$2:$AO$14,31,FALSE),IF($AS$4='Front Length +'!$AF$1,VLOOKUP(AP7,'Front Length +'!$A$2:$AO$14,32,FALSE),IF($AS$4='Front Length +'!$AG$1,VLOOKUP(AP7,'Front Length +'!$A$2:$AO$14,33,FALSE),IF($AS$4='Front Length +'!$AH$1,VLOOKUP(AP7,'Front Length +'!$A$2:$AO$14,34,FALSE),IF($AS$4='Front Length +'!$AI$1,VLOOKUP(AP7,'Front Length +'!$A$2:$AO$14,35,FALSE),IF($AS$4='Front Length +'!$AJ$1,VLOOKUP(AP7,'Front Length +'!$A$2:$AO$14,36,FALSE),IF($AS$4='Front Length +'!$AK$1,VLOOKUP(AP7,'Front Length +'!$A$2:$AO$14,37,FALSE),IF($AS$4='Front Length +'!$AL$1,VLOOKUP(AP7,'Front Length +'!$A$2:$AO$14,38,FALSE),IF($AS$4='Front Length +'!$AM$1,VLOOKUP(AP7,'Front Length +'!$A$2:$AO$14,39,FALSE),IF($AS$4='Front Length +'!$AN$1,VLOOKUP(AP7,'Front Length +'!$A$2:$AO$14,40,FALSE),IF($AS$4='Front Length +'!$AO$1,VLOOKUP(AP7,'Front Length +'!$A$2:$AO$14,41,FALSE),))))))))))))))))))))))))))))))))))))))))</f>
        <v>0</v>
      </c>
      <c r="AU7" s="252">
        <f>IF($AS$4='Front Length -'!$B$1,VLOOKUP(AP7,'Front Length -'!$A$2:$AO$14,2,FALSE),IF($AS$4='Front Length -'!$C$1,VLOOKUP(AP7,'Front Length -'!$A$2:$AO$14,3,FALSE),IF($AS$4='Front Length -'!$D$1,VLOOKUP(AP7,'Front Length -'!$A$2:$AO$14,4,FALSE),IF($AS$4='Front Length -'!$E$1,VLOOKUP(AP7,'Front Length -'!$A$2:$AO$14,5,FALSE),IF($AS$4='Front Length -'!$F$1,VLOOKUP(AP7,'Front Length -'!$A$2:$AO$14,6,FALSE),IF($AS$4='Front Length -'!$G$1,VLOOKUP(AP7,'Front Length -'!$A$2:$AO$14,7,FALSE),IF($AS$4='Front Length -'!$H$1,VLOOKUP(AP7,'Front Length -'!$A$2:$AO$14,8,FALSE),IF($AS$4='Front Length -'!$I$1,VLOOKUP(AP7,'Front Length -'!$A$2:$AO$14,9,FALSE),IF($AS$4='Front Length -'!$J$1,VLOOKUP(AP7,'Front Length -'!$A$2:$AO$14,10,FALSE),IF($AS$4='Front Length -'!$K$1,VLOOKUP(AP7,'Front Length -'!$A$2:$AO$14,11,FALSE),IF($AS$4='Front Length -'!$L$1,VLOOKUP(AP7,'Front Length -'!$A$2:$AO$14,12,FALSE),IF($AS$4='Front Length -'!$M$1,VLOOKUP(AP7,'Front Length -'!$A$2:$AO$14,13,FALSE),IF($AS$4='Front Length -'!$N$1,VLOOKUP(AP7,'Front Length -'!$A$2:$AO$14,14,FALSE),IF($AS$4='Front Length -'!$O$1,VLOOKUP(AP7,'Front Length -'!$A$2:$AO$14,15,FALSE),IF($AS$4='Front Length -'!$P$1,VLOOKUP(AP7,'Front Length -'!$A$2:$AO$14,16,FALSE),IF($AS$4='Front Length -'!$Q$1,VLOOKUP(AP7,'Front Length -'!$A$2:$AO$14,17,FALSE),IF($AS$4='Front Length -'!$R$1,VLOOKUP(AP7,'Front Length -'!$A$2:$AO$14,18,FALSE),IF($AS$4='Front Length -'!$S$1,VLOOKUP(AP7,'Front Length -'!$A$2:$AO$14,19,FALSE),IF($AS$4='Front Length -'!$T$1,VLOOKUP(AP7,'Front Length -'!$A$2:$AO$14,20,FALSE),IF($AS$4='Front Length -'!$U$1,VLOOKUP(AP7,'Front Length -'!$A$2:$AO$14,21,FALSE),IF($AS$4='Front Length -'!$V$1,VLOOKUP(AP7,'Front Length -'!$A$2:$AO$14,22,FALSE),IF($AS$4='Front Length -'!$W$1,VLOOKUP(AP7,'Front Length -'!$A$2:$AO$14,23,FALSE),IF($AS$4='Front Length -'!$X$1,VLOOKUP(AP7,'Front Length -'!$A$2:$AO$14,24,FALSE),IF($AS$4='Front Length -'!$Y$1,VLOOKUP(AP7,'Front Length -'!$A$2:$AO$14,25,FALSE),IF($AS$4='Front Length -'!$Z$1,VLOOKUP(AP7,'Front Length -'!$A$2:$AO$14,26,FALSE),IF($AS$4='Front Length -'!$AA$1,VLOOKUP(AP7,'Front Length -'!$A$2:$AO$14,27,FALSE),IF($AS$4='Front Length -'!$AB$1,VLOOKUP(AP7,'Front Length -'!$A$2:$AO$14,28,FALSE),IF($AS$4='Front Length -'!$AC$1,VLOOKUP(AP7,'Front Length -'!$A$2:$AO$14,29,FALSE),IF($AS$4='Front Length -'!$AD$1,VLOOKUP(AP7,'Front Length -'!$A$2:$AO$14,30,FALSE),IF($AS$4='Front Length -'!$AE$1,VLOOKUP(AP7,'Front Length -'!$A$2:$AO$14,31,FALSE),IF($AS$4='Front Length -'!$AF$1,VLOOKUP(AP7,'Front Length -'!$A$2:$AO$14,32,FALSE),IF($AS$4='Front Length -'!$AG$1,VLOOKUP(AP7,'Front Length -'!$A$2:$AO$14,33,FALSE),IF($AS$4='Front Length -'!$AH$1,VLOOKUP(AP7,'Front Length -'!$A$2:$AO$14,34,FALSE),IF($AS$4='Front Length -'!$AI$1,VLOOKUP(AP7,'Front Length -'!$A$2:$AO$14,35,FALSE),IF($AS$4='Front Length -'!$AJ$1,VLOOKUP(AP7,'Front Length -'!$A$2:$AO$14,36,FALSE),IF($AS$4='Front Length -'!$AK$1,VLOOKUP(AP7,'Front Length -'!$A$2:$AO$14,37,FALSE),IF($AS$4='Front Length -'!$AL$1,VLOOKUP(AP7,'Front Length -'!$A$2:$AO$14,38,FALSE),IF($AS$4='Front Length -'!$AM$1,VLOOKUP(AP7,'Front Length -'!$A$2:$AO$14,39,FALSE),IF($AS$4='Front Length -'!$AN$1,VLOOKUP(AP7,'Front Length -'!$A$2:$AO$14,40,FALSE),IF($AS$4='Front Length -'!$AO$1,VLOOKUP(AP7,'Front Length -'!$A$2:$AO$14,41,FALSE),))))))))))))))))))))))))))))))))))))))))</f>
        <v>0</v>
      </c>
      <c r="AV7" s="253" t="str">
        <f t="shared" si="6"/>
        <v/>
      </c>
      <c r="AW7" s="234"/>
      <c r="AX7" s="255"/>
      <c r="AY7" s="255"/>
      <c r="AZ7" s="255"/>
      <c r="BA7" s="255"/>
      <c r="BB7" s="255"/>
      <c r="BC7" s="255"/>
      <c r="BD7" s="255"/>
      <c r="BE7" s="255"/>
      <c r="BF7" s="255"/>
      <c r="BG7" s="255"/>
      <c r="BH7" s="255"/>
      <c r="BI7" s="255"/>
      <c r="BJ7" s="255"/>
      <c r="BK7" s="255"/>
      <c r="BL7" s="255"/>
      <c r="BM7" s="255"/>
      <c r="BN7" s="255"/>
      <c r="BO7" s="255"/>
      <c r="BP7" s="255"/>
      <c r="BQ7" s="255"/>
      <c r="BR7" s="255"/>
      <c r="BS7" s="255"/>
    </row>
    <row r="8" spans="1:77" ht="39.950000000000003" customHeight="1" thickBot="1" x14ac:dyDescent="0.6">
      <c r="A8" s="259">
        <v>7</v>
      </c>
      <c r="B8" s="260" t="s">
        <v>61</v>
      </c>
      <c r="C8" s="261">
        <f>IF($C$1="","",HLOOKUP($C$1,'Athletic fit'!$A$1:$AC$16,ROW(),FALSE))</f>
        <v>10.375</v>
      </c>
      <c r="D8" s="262">
        <f>IF(C8=" ",0,IF($S$17='AH 34 A+'!$B$1,VLOOKUP('US MTM - Calculation (Athletic)'!B8,'AH 34 A+'!$A$2:$G$16,2,FALSE),IF($S$17='AH 34 A+'!$C$1,VLOOKUP('US MTM - Calculation (Athletic)'!B8,'AH 34 A+'!$A$2:$G$16,3,FALSE),IF($S$17='AH 34 A+'!$D$1,VLOOKUP('US MTM - Calculation (Athletic)'!B8,'AH 34 A+'!$A$2:$G$16,4,FALSE),IF($S$17='AH 34 A+'!$E$1,VLOOKUP('US MTM - Calculation (Athletic)'!B8,'AH 34 A+'!$A$2:$G$16,5,FALSE),IF($S$17='AH 34 A+'!$F$1,VLOOKUP('US MTM - Calculation (Athletic)'!B8,'AH 34 A+'!$A$2:$G$16,6,FALSE),IF($S$17='AH 34 A+'!$G$1,VLOOKUP('US MTM - Calculation (Athletic)'!B8,'AH 34 A+'!$A$2:$G$16,7,FALSE),)))))))</f>
        <v>0</v>
      </c>
      <c r="E8" s="262">
        <f>IF(C8=" ",0,IF($S$18='Erect +'!$B$1,VLOOKUP('US MTM - Calculation (Athletic)'!B8,'Erect +'!$A$2:$D$16,2,FALSE),IF($S$18='Erect +'!$C$1,VLOOKUP('US MTM - Calculation (Athletic)'!B8,'Erect +'!$A$2:$D$16,3,FALSE),IF($S$18='Erect +'!$D$1,VLOOKUP('US MTM - Calculation (Athletic)'!B8,'Erect +'!$A$2:$D$16,4,FALSE),))))</f>
        <v>0</v>
      </c>
      <c r="F8" s="262">
        <f>IF(C8=" ",0,IF($S$19='Full Chest'!$B$1,VLOOKUP('US MTM - Calculation (Athletic)'!B8,'Full Chest'!$A$2:$F$16,2,FALSE),IF($S$19='Full Chest'!$C$1,VLOOKUP('US MTM - Calculation (Athletic)'!B8,'Full Chest'!$A$2:$F$16,3,FALSE),IF($S$19='Full Chest'!$D$1,VLOOKUP('US MTM - Calculation (Athletic)'!B8,'Full Chest'!$A$2:$F$16,4,FALSE),))))</f>
        <v>0</v>
      </c>
      <c r="G8" s="262">
        <f>IF(C8=" ",0,IF($S$20='Head For +'!$B$1,VLOOKUP('US MTM - Calculation (Athletic)'!B8,'Head For +'!$A$2:$E$16,2,FALSE),IF($S$20='Head For +'!$C$1,VLOOKUP('US MTM - Calculation (Athletic)'!B8,'Head For +'!$A$2:$E$16,3,FALSE),IF($S$20='Head For +'!$D$1,VLOOKUP('US MTM - Calculation (Athletic)'!B8,'Head For +'!$A$2:$E$16,4,FALSE),IF($S$20='Head For +'!$E$1,VLOOKUP('US MTM - Calculation (Athletic)'!B8,'Head For +'!$A$2:$E$16,5,FALSE),)))))</f>
        <v>0</v>
      </c>
      <c r="H8" s="262">
        <f>IF(C8=" ",0,IF($S$21='LOW-CLR +'!$B$1,VLOOKUP('US MTM - Calculation (Athletic)'!B8,'LOW-CLR +'!$A$2:$H$16,2,FALSE),IF($S$21='LOW-CLR +'!$C$1,VLOOKUP('US MTM - Calculation (Athletic)'!B8,'LOW-CLR +'!$A$2:$H$16,3,FALSE),IF($S$21='LOW-CLR +'!$D$1,VLOOKUP('US MTM - Calculation (Athletic)'!B8,'LOW-CLR +'!$A$2:$H$16,4,FALSE),IF($S$21='LOW-CLR +'!$E$1,VLOOKUP('US MTM - Calculation (Athletic)'!B8,'LOW-CLR +'!$A$2:$H$16,5,FALSE),IF($S$21='LOW-CLR +'!$F$1,VLOOKUP('US MTM - Calculation (Athletic)'!B8,'LOW-CLR +'!$A$2:$H$16,6,FALSE),))))))</f>
        <v>0</v>
      </c>
      <c r="I8" s="262">
        <f>IF(C8=" ",0,IF($S$22='P+AH+1 2'!$B$1,VLOOKUP('US MTM - Calculation (Athletic)'!B8,'P+AH+1 2'!$A$2:$D$16,2,FALSE),IF($S$22='P+AH+1 2'!$C$1,VLOOKUP('US MTM - Calculation (Athletic)'!B8,'P+AH+1 2'!$A$2:$D$16,3,FALSE),IF($S$22='P+AH+1 2'!$D$1,VLOOKUP('US MTM - Calculation (Athletic)'!B8,'P+AH+1 2'!$A$2:$D$16,4,FALSE),))))</f>
        <v>0</v>
      </c>
      <c r="J8" s="262"/>
      <c r="K8" s="263">
        <f t="shared" si="2"/>
        <v>10.375</v>
      </c>
      <c r="L8" s="242">
        <f>IF(OR(Sheet1!C28="",Sheet1!C28=" "),0,Sheet1!C28)</f>
        <v>9.5</v>
      </c>
      <c r="M8" s="264">
        <f t="shared" si="3"/>
        <v>-0.875</v>
      </c>
      <c r="N8" s="265">
        <f>IF($M$8='12 Back'!$B$1,VLOOKUP('US MTM - Calculation (Athletic)'!B8,'12 Back'!$A$2:$BG$16,2,FALSE),IF($M$8='12 Back'!$C$1,VLOOKUP('US MTM - Calculation (Athletic)'!B8,'12 Back'!$A$2:$BG$16,3,FALSE),IF($M$8='12 Back'!$D$1,VLOOKUP('US MTM - Calculation (Athletic)'!B8,'12 Back'!$A$2:$BG$16,4,FALSE),IF($M$8='12 Back'!$E$1,VLOOKUP('US MTM - Calculation (Athletic)'!B8,'12 Back'!$A$2:$BG$16,5,FALSE),IF($M$8='12 Back'!$F$1,VLOOKUP('US MTM - Calculation (Athletic)'!B8,'12 Back'!$A$2:$BG$16,6,FALSE),IF($M$8='12 Back'!$G$1,VLOOKUP('US MTM - Calculation (Athletic)'!B8,'12 Back'!$A$2:$BG$16,7,FALSE),IF($M$8='12 Back'!$H$1,VLOOKUP('US MTM - Calculation (Athletic)'!B8,'12 Back'!$A$2:$BG$16,8,FALSE),IF($M$8='12 Back'!$I$1,VLOOKUP('US MTM - Calculation (Athletic)'!B8,'12 Back'!$A$2:$BG$16,9,FALSE),IF($M$8='12 Back'!$J$1,VLOOKUP('US MTM - Calculation (Athletic)'!B8,'12 Back'!$A$2:$BG$16,10,FALSE),IF($M$8='12 Back'!$K$1,VLOOKUP('US MTM - Calculation (Athletic)'!B8,'12 Back'!$A$2:$BG$16,11,FALSE),IF($M$8='12 Back'!$L$1,VLOOKUP('US MTM - Calculation (Athletic)'!B8,'12 Back'!$A$2:$BG$16,12,FALSE),IF($M$8='12 Back'!$M$1,VLOOKUP('US MTM - Calculation (Athletic)'!B8,'12 Back'!$A$2:$BG$16,13,FALSE),IF($M$8='12 Back'!$N$1,VLOOKUP('US MTM - Calculation (Athletic)'!B8,'12 Back'!$A$2:$BG$16,14,FALSE),IF($M$8='12 Back'!$O$1,VLOOKUP('US MTM - Calculation (Athletic)'!B8,'12 Back'!$A$2:$BG$16,15,FALSE),IF($M$8='12 Back'!$P$1,VLOOKUP('US MTM - Calculation (Athletic)'!B8,'12 Back'!$A$2:$BG$16,16,FALSE),IF($M$8='12 Back'!$Q$1,VLOOKUP('US MTM - Calculation (Athletic)'!B8,'12 Back'!$A$2:$BG$16,17,FALSE),IF($M$8='12 Back'!$R$1,VLOOKUP('US MTM - Calculation (Athletic)'!B8,'12 Back'!$A$2:$BG$16,18,FALSE),IF($M$8='12 Back'!$S$1,VLOOKUP('US MTM - Calculation (Athletic)'!B8,'12 Back'!$A$2:$BG$16,19,FALSE),IF($M$8='12 Back'!$T$1,VLOOKUP('US MTM - Calculation (Athletic)'!B8,'12 Back'!$A$2:$BG$16,20,FALSE),IF($M$8='12 Back'!$U$1,VLOOKUP('US MTM - Calculation (Athletic)'!B8,'12 Back'!$A$2:$BG$16,21,FALSE),IF($M$8='12 Back'!$V$1,VLOOKUP('US MTM - Calculation (Athletic)'!B8,'12 Back'!$A$2:$BG$16,22,FALSE),IF($M$8='12 Back'!$W$1,VLOOKUP('US MTM - Calculation (Athletic)'!B8,'12 Back'!$A$2:$BG$16,23,FALSE),IF($M$8='12 Back'!$X$1,VLOOKUP('US MTM - Calculation (Athletic)'!B8,'12 Back'!$A$2:$BG$16,24,FALSE),IF($M$8='12 Back'!$Y$1,VLOOKUP('US MTM - Calculation (Athletic)'!B8,'12 Back'!$A$2:$BG$16,25,FALSE),IF($M$8='12 Back'!$Z$1,VLOOKUP('US MTM - Calculation (Athletic)'!B8,'12 Back'!$A$2:$BG$16,26,FALSE),IF($M$8='12 Back'!$AA$1,VLOOKUP('US MTM - Calculation (Athletic)'!B8,'12 Back'!$A$2:$BG$16,27,FALSE),IF($M$8='12 Back'!$AB$1,VLOOKUP('US MTM - Calculation (Athletic)'!B8,'12 Back'!$A$2:$BG$16,28,FALSE),IF($M$8='12 Back'!$AC$1,VLOOKUP('US MTM - Calculation (Athletic)'!B8,'12 Back'!$A$2:$BG$16,29,FALSE),IF($M$8='12 Back'!$AD$1,VLOOKUP('US MTM - Calculation (Athletic)'!B8,'12 Back'!$A$2:$BG$16,30,FALSE),IF($M$8='12 Back'!$AE$1,VLOOKUP('US MTM - Calculation (Athletic)'!B8,'12 Back'!$A$2:$BG$16,31,FALSE),IF($M$8='12 Back'!$AF$1,VLOOKUP('US MTM - Calculation (Athletic)'!B8,'12 Back'!$A$2:$BG$16,32,FALSE),IF($M$8='12 Back'!$AG$1,VLOOKUP('US MTM - Calculation (Athletic)'!B8,'12 Back'!$A$2:$BG$16,33,FALSE),IF($M$8='12 Back'!$AH$1,VLOOKUP('US MTM - Calculation (Athletic)'!B8,'12 Back'!$A$2:$BG$16,34,FALSE),IF($M$8='12 Back'!$AI$1,VLOOKUP('US MTM - Calculation (Athletic)'!B8,'12 Back'!$A$2:$BG$16,35,FALSE),IF($M$8='12 Back'!$AJ$1,VLOOKUP('US MTM - Calculation (Athletic)'!B8,'12 Back'!$A$2:$BG$16,36,FALSE),IF($M$8='12 Back'!$AK$1,VLOOKUP('US MTM - Calculation (Athletic)'!B8,'12 Back'!$A$2:$BG$16,37,FALSE),IF($M$8='12 Back'!$AL$1,VLOOKUP('US MTM - Calculation (Athletic)'!B8,'12 Back'!$A$2:$BG$16,38,FALSE),IF($M$8='12 Back'!$AM$1,VLOOKUP('US MTM - Calculation (Athletic)'!B8,'12 Back'!$A$2:$BG$16,39,FALSE),IF($M$8='12 Back'!$AN$1,VLOOKUP('US MTM - Calculation (Athletic)'!B8,'12 Back'!$A$2:$BG$16,40,FALSE),IF($M$8='12 Back'!$AO$1,VLOOKUP('US MTM - Calculation (Athletic)'!B8,'12 Back'!$A$2:$BG$16,41,FALSE),IF($M$8='12 Back'!$AP$1,VLOOKUP('US MTM - Calculation (Athletic)'!B8,'12 Back'!$A$2:$BG$16,42,FALSE),IF($M$8='12 Back'!$AQ$1,VLOOKUP('US MTM - Calculation (Athletic)'!B8,'12 Back'!$A$2:$BG$16,43,FALSE),IF($M$8='12 Back'!$AR$1,VLOOKUP('US MTM - Calculation (Athletic)'!B8,'12 Back'!$A$2:$BG$16,44,FALSE),IF($M$8='12 Back'!$AS$1,VLOOKUP('US MTM - Calculation (Athletic)'!B8,'12 Back'!$A$2:$BG$16,45,FALSE),IF($M$8='12 Back'!$AT$1,VLOOKUP('US MTM - Calculation (Athletic)'!B8,'12 Back'!$A$2:$BG$16,46,FALSE),IF($M$8='12 Back'!$AU$1,VLOOKUP('US MTM - Calculation (Athletic)'!B8,'12 Back'!$A$2:$BG$16,47,FALSE),IF($M$8='12 Back'!$AV$1,VLOOKUP('US MTM - Calculation (Athletic)'!B8,'12 Back'!$A$2:$BG$16,48,FALSE),IF($M$8='12 Back'!$AW$1,VLOOKUP('US MTM - Calculation (Athletic)'!B8,'12 Back'!$A$2:$BG$16,49,FALSE),IF($M$8='12 Back'!$AX$1,VLOOKUP('US MTM - Calculation (Athletic)'!B8,'12 Back'!$A$2:$BG$16,50,FALSE),IF($M$8='12 Back'!$AY$1,VLOOKUP('US MTM - Calculation (Athletic)'!B8,'12 Back'!$A$2:$BG$16,51,FALSE),IF($M$8='12 Back'!$AZ$1,VLOOKUP('US MTM - Calculation (Athletic)'!B8,'12 Back'!$A$2:$BG$16,52,FALSE),IF($M$8='12 Back'!$BA$1,VLOOKUP('US MTM - Calculation (Athletic)'!B8,'12 Back'!$A$2:$BG$16,53,FALSE),IF($M$8='12 Back'!$BB$1,VLOOKUP('US MTM - Calculation (Athletic)'!B8,'12 Back'!$A$2:$BG$16,54,FALSE),IF($M$8='12 Back'!$BC$1,VLOOKUP('US MTM - Calculation (Athletic)'!B8,'12 Back'!$A$2:$BG$16,55,FALSE),IF($M$8='12 Back'!$BD$1,VLOOKUP('US MTM - Calculation (Athletic)'!B8,'12 Back'!$A$2:$BG$16,56,FALSE),IF($M$8='12 Back'!$BE$1,VLOOKUP('US MTM - Calculation (Athletic)'!B8,'12 Back'!$A$2:$BG$16,57,FALSE),IF($M$8='12 Back'!$BF$1,VLOOKUP('US MTM - Calculation (Athletic)'!B8,'12 Back'!$A$2:$BG$16,58,FALSE),IF($M$8='12 Back'!$BG$1,VLOOKUP('US MTM - Calculation (Athletic)'!B8,'12 Back'!$A$2:$BG$16,59,FALSE),))))))))))))))))))))))))))))))))))))))))))))))))))))))))))</f>
        <v>0</v>
      </c>
      <c r="O8" s="265">
        <f>IF($M$3='Half Grith'!$B$1,VLOOKUP('US MTM - Calculation (Athletic)'!B8,'Half Grith'!$A$2:$BN$16,2,FALSE),IF($M$3='Half Grith'!$C$1,VLOOKUP('US MTM - Calculation (Athletic)'!B8,'Half Grith'!$A$2:$BN$16,3,FALSE),IF($M$3='Half Grith'!$D$1,VLOOKUP('US MTM - Calculation (Athletic)'!B8,'Half Grith'!$A$2:$BN$16,4,FALSE),IF($M$3='Half Grith'!$E$1,VLOOKUP('US MTM - Calculation (Athletic)'!B8,'Half Grith'!$A$2:$BN$16,5,FALSE),IF($M$3='Half Grith'!$F$1,VLOOKUP('US MTM - Calculation (Athletic)'!B8,'Half Grith'!$A$2:$BN$16,6,FALSE),IF($M$3='Half Grith'!$G$1,VLOOKUP('US MTM - Calculation (Athletic)'!B8,'Half Grith'!$A$2:$BN$16,7,FALSE),IF($M$3='Half Grith'!$H$1,VLOOKUP('US MTM - Calculation (Athletic)'!B8,'Half Grith'!$A$2:$BN$16,8,FALSE),IF($M$3='Half Grith'!$I$1,VLOOKUP('US MTM - Calculation (Athletic)'!B8,'Half Grith'!$A$2:$BN$16,9,FALSE),IF($M$3='Half Grith'!$J$1,VLOOKUP('US MTM - Calculation (Athletic)'!B8,'Half Grith'!$A$2:$BN$16,10,FALSE),IF($M$3='Half Grith'!$K$1,VLOOKUP('US MTM - Calculation (Athletic)'!B8,'Half Grith'!$A$2:$BN$16,11,FALSE),IF($M$3='Half Grith'!$L$1,VLOOKUP('US MTM - Calculation (Athletic)'!B8,'Half Grith'!$A$2:$BN$16,12,FALSE),IF($M$3='Half Grith'!$M$1,VLOOKUP('US MTM - Calculation (Athletic)'!B8,'Half Grith'!$A$2:$BN$16,13,FALSE),IF($M$3='Half Grith'!$N$1,VLOOKUP('US MTM - Calculation (Athletic)'!B8,'Half Grith'!$A$2:$BN$16,14,FALSE),IF($M$3='Half Grith'!$O$1,VLOOKUP('US MTM - Calculation (Athletic)'!B8,'Half Grith'!$A$2:$BN$16,15,FALSE),IF($M$3='Half Grith'!$P$1,VLOOKUP('US MTM - Calculation (Athletic)'!B8,'Half Grith'!$A$2:$BN$16,16,FALSE),IF($M$3='Half Grith'!$Q$1,VLOOKUP('US MTM - Calculation (Athletic)'!B8,'Half Grith'!$A$2:$BN$16,17,FALSE),IF($M$3='Half Grith'!$R$1,VLOOKUP('US MTM - Calculation (Athletic)'!B8,'Half Grith'!$A$2:$BN$16,18,FALSE),IF($M$3='Half Grith'!$S$1,VLOOKUP('US MTM - Calculation (Athletic)'!B8,'Half Grith'!$A$2:$BN$16,19,FALSE),IF($M$3='Half Grith'!$T$1,VLOOKUP('US MTM - Calculation (Athletic)'!B8,'Half Grith'!$A$2:$BN$16,20,FALSE),IF($M$3='Half Grith'!$U$1,VLOOKUP('US MTM - Calculation (Athletic)'!B8,'Half Grith'!$A$2:$BN$16,21,FALSE),IF($M$3='Half Grith'!$V$1,VLOOKUP('US MTM - Calculation (Athletic)'!B8,'Half Grith'!$A$2:$BN$16,22,FALSE),IF($M$3='Half Grith'!$W$1,VLOOKUP('US MTM - Calculation (Athletic)'!B8,'Half Grith'!$A$2:$BN$16,23,FALSE),IF($M$3='Half Grith'!$X$1,VLOOKUP('US MTM - Calculation (Athletic)'!B8,'Half Grith'!$A$2:$BN$16,24,FALSE),IF($M$3='Half Grith'!$Y$1,VLOOKUP('US MTM - Calculation (Athletic)'!B8,'Half Grith'!$A$2:$BN$16,25,FALSE),IF($M$3='Half Grith'!$Z$1,VLOOKUP('US MTM - Calculation (Athletic)'!B8,'Half Grith'!$A$2:$BN$16,26,FALSE),IF($M$3='Half Grith'!$AA$1,VLOOKUP('US MTM - Calculation (Athletic)'!B8,'Half Grith'!$A$2:$BN$16,27,FALSE),IF($M$3='Half Grith'!$AB$1,VLOOKUP('US MTM - Calculation (Athletic)'!B8,'Half Grith'!$A$2:$BN$16,28,FALSE),IF($M$3='Half Grith'!$AC$1,VLOOKUP('US MTM - Calculation (Athletic)'!B8,'Half Grith'!$A$2:$BN$16,29,FALSE),IF($M$3='Half Grith'!$AD$1,VLOOKUP('US MTM - Calculation (Athletic)'!B8,'Half Grith'!$A$2:$BN$16,30,FALSE),IF($M$3='Half Grith'!$AE$1,VLOOKUP('US MTM - Calculation (Athletic)'!B8,'Half Grith'!$A$2:$BN$16,31,FALSE),IF($M$3='Half Grith'!$AF$1,VLOOKUP('US MTM - Calculation (Athletic)'!B8,'Half Grith'!$A$2:$BN$16,32,FALSE),IF($M$3='Half Grith'!$AG$1,VLOOKUP('US MTM - Calculation (Athletic)'!B8,'Half Grith'!$A$2:$BN$16,33,FALSE),IF($M$3='Half Grith'!$AH$1,VLOOKUP('US MTM - Calculation (Athletic)'!B8,'Half Grith'!$A$2:$BN$16,34,FALSE),IF($M$3='Half Grith'!$AI$1,VLOOKUP('US MTM - Calculation (Athletic)'!B8,'Half Grith'!$A$2:$BN$16,35,FALSE),IF($M$3='Half Grith'!$AJ$1,VLOOKUP('US MTM - Calculation (Athletic)'!B8,'Half Grith'!$A$2:$BN$16,36,FALSE),IF($M$3='Half Grith'!$AK$1,VLOOKUP('US MTM - Calculation (Athletic)'!B8,'Half Grith'!$A$2:$BN$16,37,FALSE),IF($M$3='Half Grith'!$AL$1,VLOOKUP('US MTM - Calculation (Athletic)'!B8,'Half Grith'!$A$2:$BN$16,38,FALSE),IF($M$3='Half Grith'!$AM$1,VLOOKUP('US MTM - Calculation (Athletic)'!B8,'Half Grith'!$A$2:$BN$16,39,FALSE),IF($M$3='Half Grith'!$AN$1,VLOOKUP('US MTM - Calculation (Athletic)'!B8,'Half Grith'!$A$2:$BN$16,40,FALSE),IF($M$3='Half Grith'!$AO$1,VLOOKUP('US MTM - Calculation (Athletic)'!B8,'Half Grith'!$A$2:$BN$16,41,FALSE),IF($M$3='Half Grith'!$AP$1,VLOOKUP('US MTM - Calculation (Athletic)'!B8,'Half Grith'!$A$2:$BN$16,42,FALSE),IF($M$3='Half Grith'!$AQ$1,VLOOKUP('US MTM - Calculation (Athletic)'!B8,'Half Grith'!$A$2:$BN$16,43,FALSE),IF($M$3='Half Grith'!$AR$1,VLOOKUP('US MTM - Calculation (Athletic)'!B8,'Half Grith'!$A$2:$BN$16,44,FALSE),IF($M$3='Half Grith'!$AS$1,VLOOKUP('US MTM - Calculation (Athletic)'!B8,'Half Grith'!$A$2:$BN$16,45,FALSE),IF($M$3='Half Grith'!$AT$1,VLOOKUP('US MTM - Calculation (Athletic)'!B8,'Half Grith'!$A$2:$BN$16,46,FALSE),IF($M$3='Half Grith'!$AU$1,VLOOKUP('US MTM - Calculation (Athletic)'!B8,'Half Grith'!$A$2:$BN$16,47,FALSE),IF($M$3='Half Grith'!$AV$1,VLOOKUP('US MTM - Calculation (Athletic)'!B8,'Half Grith'!$A$2:$BN$16,48,FALSE),IF($M$3='Half Grith'!$AW$1,VLOOKUP('US MTM - Calculation (Athletic)'!B8,'Half Grith'!$A$2:$BN$16,49,FALSE),IF($M$3='Half Grith'!$AX$1,VLOOKUP('US MTM - Calculation (Athletic)'!B8,'Half Grith'!$A$2:$BN$16,50,FALSE),IF($M$3='Half Grith'!$AY$1,VLOOKUP('US MTM - Calculation (Athletic)'!B8,'Half Grith'!$A$2:$BN$16,51,FALSE),IF($M$3='Half Grith'!$AZ$1,VLOOKUP('US MTM - Calculation (Athletic)'!B8,'Half Grith'!$A$2:$BN$16,52,FALSE),IF($M$3='Half Grith'!$BA$1,VLOOKUP('US MTM - Calculation (Athletic)'!B8,'Half Grith'!$A$2:$BN$16,53,FALSE),IF($M$3='Half Grith'!$BB$1,VLOOKUP('US MTM - Calculation (Athletic)'!B8,'Half Grith'!$A$2:$BN$16,54,FALSE),IF($M$3='Half Grith'!$BC$1,VLOOKUP('US MTM - Calculation (Athletic)'!B8,'Half Grith'!$A$2:$BN$16,55,FALSE),IF($M$3='Half Grith'!$BD$1,VLOOKUP('US MTM - Calculation (Athletic)'!B8,'Half Grith'!$A$2:$BN$16,56,FALSE),IF($M$3='Half Grith'!$BE$1,VLOOKUP('US MTM - Calculation (Athletic)'!B8,'Half Grith'!$A$2:$BN$16,57,FALSE),IF($M$3='Half Grith'!$BF$1,VLOOKUP('US MTM - Calculation (Athletic)'!B8,'Half Grith'!$A$2:$BN$16,58,FALSE),IF($M$3='Half Grith'!$BG$1,VLOOKUP('US MTM - Calculation (Athletic)'!B8,'Half Grith'!$A$2:$BN$16,59,FALSE),IF($M$3='Half Grith'!$BH$1,VLOOKUP('US MTM - Calculation (Athletic)'!B8,'Half Grith'!$A$2:$BN$16,60,FALSE),IF($M$3='Half Grith'!$BI$1,VLOOKUP('US MTM - Calculation (Athletic)'!B8,'Half Grith'!$A$2:$BN$16,61,FALSE),IF($M$3='Half Grith'!$BJ$1,VLOOKUP('US MTM - Calculation (Athletic)'!B8,'Half Grith'!$A$2:$BN$16,62,FALSE),IF($M$3='Half Grith'!$BK$1,VLOOKUP('US MTM - Calculation (Athletic)'!B8,'Half Grith'!$A$2:$BN$16,63,FALSE),IF($M$3='Half Grith'!$BL$1,VLOOKUP('US MTM - Calculation (Athletic)'!B8,'Half Grith'!$A$2:$BN$16,64,FALSE),IF($M$3='Half Grith'!$BM$1,VLOOKUP('US MTM - Calculation (Athletic)'!B8,'Half Grith'!$A$2:$BN$16,65,FALSE),))))))))))))))))))))))))))))))))))))))))))))))))))))))))))))))))</f>
        <v>0</v>
      </c>
      <c r="P8" s="265">
        <f>IF($M$4=SEAT!$B$1,VLOOKUP('US MTM - Calculation (Athletic)'!B8,SEAT!$A$2:$AY$16,2,FALSE),IF($M$4=SEAT!$C$1,VLOOKUP('US MTM - Calculation (Athletic)'!B8,SEAT!$A$2:$AY$16,3,FALSE),IF($M$4=SEAT!$D$1,VLOOKUP('US MTM - Calculation (Athletic)'!B8,SEAT!$A$2:$AY$16,4,FALSE),IF($M$4=SEAT!$E$1,VLOOKUP('US MTM - Calculation (Athletic)'!B8,SEAT!$A$2:$AY$16,5,FALSE),IF($M$4=SEAT!$F$1,VLOOKUP('US MTM - Calculation (Athletic)'!B8,SEAT!$A$2:$AY$16,6,FALSE),IF($M$4=SEAT!$G$1,VLOOKUP('US MTM - Calculation (Athletic)'!B8,SEAT!$A$2:$AY$16,7,FALSE),IF($M$4=SEAT!$H$1,VLOOKUP('US MTM - Calculation (Athletic)'!B8,SEAT!$A$2:$AY$16,8,FALSE),IF($M$4=SEAT!$I$1,VLOOKUP('US MTM - Calculation (Athletic)'!B8,SEAT!$A$2:$AY$16,9,FALSE),IF($M$4=SEAT!$J$1,VLOOKUP('US MTM - Calculation (Athletic)'!B8,SEAT!$A$2:$AY$16,10,FALSE),IF($M$4=SEAT!$K$1,VLOOKUP('US MTM - Calculation (Athletic)'!B8,SEAT!$A$2:$AY$16,11,FALSE),IF($M$4=SEAT!$L$1,VLOOKUP('US MTM - Calculation (Athletic)'!B8,SEAT!$A$2:$AY$16,12,FALSE),IF($M$4=SEAT!$M$1,VLOOKUP('US MTM - Calculation (Athletic)'!B8,SEAT!$A$2:$AY$16,13,FALSE),IF($M$4=SEAT!$N$1,VLOOKUP('US MTM - Calculation (Athletic)'!B8,SEAT!$A$2:$AY$16,14,FALSE),IF($M$4=SEAT!$O$1,VLOOKUP('US MTM - Calculation (Athletic)'!B8,SEAT!$A$2:$AY$16,15,FALSE),IF($M$4=SEAT!$P$1,VLOOKUP('US MTM - Calculation (Athletic)'!B8,SEAT!$A$2:$AY$16,16,FALSE),IF($M$4=SEAT!$Q$1,VLOOKUP('US MTM - Calculation (Athletic)'!B8,SEAT!$A$2:$AY$16,17,FALSE),IF($M$4=SEAT!$R$1,VLOOKUP('US MTM - Calculation (Athletic)'!B8,SEAT!$A$2:$AY$16,18,FALSE),IF($M$4=SEAT!$S$1,VLOOKUP('US MTM - Calculation (Athletic)'!B8,SEAT!$A$2:$AY$16,19,FALSE),IF($M$4=SEAT!$T$1,VLOOKUP('US MTM - Calculation (Athletic)'!B8,SEAT!$A$2:$AY$16,20,FALSE),IF($M$4=SEAT!$U$1,VLOOKUP('US MTM - Calculation (Athletic)'!B8,SEAT!$A$2:$AY$16,21,FALSE),IF($M$4=SEAT!$V$1,VLOOKUP('US MTM - Calculation (Athletic)'!B8,SEAT!$A$2:$AY$16,22,FALSE),IF($M$4=SEAT!$W$1,VLOOKUP('US MTM - Calculation (Athletic)'!B8,SEAT!$A$2:$AY$16,23,FALSE),IF($M$4=SEAT!$X$1,VLOOKUP('US MTM - Calculation (Athletic)'!B8,SEAT!$A$2:$AY$16,24,FALSE),IF($M$4=SEAT!$Y$1,VLOOKUP('US MTM - Calculation (Athletic)'!B8,SEAT!$A$2:$AY$16,25,FALSE),IF($M$4=SEAT!$Z$1,VLOOKUP('US MTM - Calculation (Athletic)'!B8,SEAT!$A$2:$AY$16,26,FALSE),IF($M$4=SEAT!$AA$1,VLOOKUP('US MTM - Calculation (Athletic)'!B8,SEAT!$A$2:$AY$16,27,FALSE),IF($M$4=SEAT!$AB$1,VLOOKUP('US MTM - Calculation (Athletic)'!B8,SEAT!$A$2:$AY$16,28,FALSE),IF($M$4=SEAT!$AC$1,VLOOKUP('US MTM - Calculation (Athletic)'!B8,SEAT!$A$2:$AY$16,29,FALSE),IF($M$4=SEAT!$AD$1,VLOOKUP('US MTM - Calculation (Athletic)'!B8,SEAT!$A$2:$AY$16,30,FALSE),IF($M$4=SEAT!$AE$1,VLOOKUP('US MTM - Calculation (Athletic)'!B8,SEAT!$A$2:$AY$16,31,FALSE),IF($M$4=SEAT!$AF$1,VLOOKUP('US MTM - Calculation (Athletic)'!B8,SEAT!$A$2:$AY$16,32,FALSE),IF($M$4=SEAT!$AG$1,VLOOKUP('US MTM - Calculation (Athletic)'!B8,SEAT!$A$2:$AY$16,33,FALSE),IF($M$4=SEAT!$AH$1,VLOOKUP('US MTM - Calculation (Athletic)'!B8,SEAT!$A$2:$AY$16,34,FALSE),IF($M$4=SEAT!$AI$1,VLOOKUP('US MTM - Calculation (Athletic)'!B8,SEAT!$A$2:$AY$16,35,FALSE),IF($M$4=SEAT!$AJ$1,VLOOKUP('US MTM - Calculation (Athletic)'!B8,SEAT!$A$2:$AY$16,36,FALSE),IF($M$4=SEAT!$AK$1,VLOOKUP('US MTM - Calculation (Athletic)'!B8,SEAT!$A$2:$AY$16,37,FALSE),IF($M$4=SEAT!$AL$1,VLOOKUP('US MTM - Calculation (Athletic)'!B8,SEAT!$A$2:$AY$16,38,FALSE),IF($M$4=SEAT!$AM$1,VLOOKUP('US MTM - Calculation (Athletic)'!B8,SEAT!$A$2:$AY$16,39,FALSE),IF($M$4=SEAT!$AN$1,VLOOKUP('US MTM - Calculation (Athletic)'!B8,SEAT!$A$2:$AY$16,40,FALSE),IF($M$4=SEAT!$AO$1,VLOOKUP('US MTM - Calculation (Athletic)'!B8,SEAT!$A$2:$AY$16,41,FALSE),IF($M$4=SEAT!$AP$1,VLOOKUP('US MTM - Calculation (Athletic)'!B8,SEAT!$A$2:$AY$16,42,FALSE),IF($M$4=SEAT!$AQ$1,VLOOKUP('US MTM - Calculation (Athletic)'!B8,SEAT!$A$2:$AY$16,43,FALSE),IF($M$4=SEAT!$AR$1,VLOOKUP('US MTM - Calculation (Athletic)'!B8,SEAT!$A$2:$AY$16,44,FALSE),IF($M$4=SEAT!$AS$1,VLOOKUP('US MTM - Calculation (Athletic)'!B8,SEAT!$A$2:$AY$16,45,FALSE),IF($M$4=SEAT!$AT$1,VLOOKUP('US MTM - Calculation (Athletic)'!B8,SEAT!$A$2:$AY$16,46,FALSE),IF($M$4=SEAT!$AU$1,VLOOKUP('US MTM - Calculation (Athletic)'!B8,SEAT!$A$2:$AY$16,47,FALSE),IF($M$4=SEAT!$AV$1,VLOOKUP('US MTM - Calculation (Athletic)'!B8,SEAT!$A$2:$AY$16,48,FALSE),IF($M$4=SEAT!$AW$1,VLOOKUP('US MTM - Calculation (Athletic)'!B8,SEAT!$A$2:$AY$16,49,FALSE),IF($M$4=SEAT!$AX$1,VLOOKUP('US MTM - Calculation (Athletic)'!B8,SEAT!$A$2:$AY$16,50,FALSE),IF($M$4=SEAT!$AY$1,VLOOKUP('US MTM - Calculation (Athletic)'!B8,SEAT!$A$2:$AY$16,51,FALSE),))))))))))))))))))))))))))))))))))))))))))))))))))</f>
        <v>0</v>
      </c>
      <c r="Q8" s="265">
        <f>IF($M$5='4LEN'!$B$1,VLOOKUP('US MTM - Calculation (Athletic)'!B8,'4LEN'!$A$2:$BM$16,2,FALSE),IF($M$5='4LEN'!$C$1,VLOOKUP('US MTM - Calculation (Athletic)'!B8,'4LEN'!$A$2:$BM$16,3,FALSE),IF($M$5='4LEN'!$D$1,VLOOKUP('US MTM - Calculation (Athletic)'!B8,'4LEN'!$A$2:$BM$16,4,FALSE),IF($M$5='4LEN'!$E$1,VLOOKUP('US MTM - Calculation (Athletic)'!B8,'4LEN'!$A$2:$BM$16,5,FALSE),IF($M$5='4LEN'!$F$1,VLOOKUP('US MTM - Calculation (Athletic)'!B8,'4LEN'!$A$2:$BM$16,6,FALSE),IF($M$5='4LEN'!$G$1,VLOOKUP('US MTM - Calculation (Athletic)'!B8,'4LEN'!$A$2:$BM$16,7,FALSE),IF($M$5='4LEN'!$H$1,VLOOKUP('US MTM - Calculation (Athletic)'!B8,'4LEN'!$A$2:$BM$16,8,FALSE),IF($M$5='4LEN'!$I$1,VLOOKUP('US MTM - Calculation (Athletic)'!B8,'4LEN'!$A$2:$BM$16,9,FALSE),IF($M$5='4LEN'!$J$1,VLOOKUP('US MTM - Calculation (Athletic)'!B8,'4LEN'!$A$2:$BM$16,10,FALSE),IF($M$5='4LEN'!$K$1,VLOOKUP('US MTM - Calculation (Athletic)'!B8,'4LEN'!$A$2:$BM$16,11,FALSE),IF($M$5='4LEN'!$L$1,VLOOKUP('US MTM - Calculation (Athletic)'!B8,'4LEN'!$A$2:$BM$16,12,FALSE),IF($M$5='4LEN'!$M$1,VLOOKUP('US MTM - Calculation (Athletic)'!B8,'4LEN'!$A$2:$BM$16,13,FALSE),IF($M$5='4LEN'!$N$1,VLOOKUP('US MTM - Calculation (Athletic)'!B8,'4LEN'!$A$2:$BM$16,14,FALSE),IF($M$5='4LEN'!$O$1,VLOOKUP('US MTM - Calculation (Athletic)'!B8,'4LEN'!$A$2:$BM$16,15,FALSE),IF($M$5='4LEN'!$P$1,VLOOKUP('US MTM - Calculation (Athletic)'!B8,'4LEN'!$A$2:$BM$16,16,FALSE),IF($M$5='4LEN'!$Q$1,VLOOKUP('US MTM - Calculation (Athletic)'!B8,'4LEN'!$A$2:$BM$16,17,FALSE),IF($M$5='4LEN'!$R$1,VLOOKUP('US MTM - Calculation (Athletic)'!B8,'4LEN'!$A$2:$BM$16,18,FALSE),IF($M$5='4LEN'!$S$1,VLOOKUP('US MTM - Calculation (Athletic)'!B8,'4LEN'!$A$2:$BM$16,19,FALSE),IF($M$5='4LEN'!$T$1,VLOOKUP('US MTM - Calculation (Athletic)'!B8,'4LEN'!$A$2:$BM$16,20,FALSE),IF($M$5='4LEN'!$U$1,VLOOKUP('US MTM - Calculation (Athletic)'!B8,'4LEN'!$A$2:$BM$16,21,FALSE),IF($M$5='4LEN'!$V$1,VLOOKUP('US MTM - Calculation (Athletic)'!B8,'4LEN'!$A$2:$BM$16,22,FALSE),IF($M$5='4LEN'!$W$1,VLOOKUP('US MTM - Calculation (Athletic)'!B8,'4LEN'!$A$2:$BM$16,23,FALSE),IF($M$5='4LEN'!$X$1,VLOOKUP('US MTM - Calculation (Athletic)'!B8,'4LEN'!$A$2:$BM$16,24,FALSE),IF($M$5='4LEN'!$Y$1,VLOOKUP('US MTM - Calculation (Athletic)'!B8,'4LEN'!$A$2:$BM$16,25,FALSE),IF($M$5='4LEN'!$Z$1,VLOOKUP('US MTM - Calculation (Athletic)'!B8,'4LEN'!$A$2:$BM$16,26,FALSE),IF($M$5='4LEN'!$AA$1,VLOOKUP('US MTM - Calculation (Athletic)'!B8,'4LEN'!$A$2:$BM$16,27,FALSE),IF($M$5='4LEN'!$AB$1,VLOOKUP('US MTM - Calculation (Athletic)'!B8,'4LEN'!$A$2:$BM$16,28,FALSE),IF($M$5='4LEN'!$AC$1,VLOOKUP('US MTM - Calculation (Athletic)'!B8,'4LEN'!$A$2:$BM$16,29,FALSE),IF($M$5='4LEN'!$AD$1,VLOOKUP('US MTM - Calculation (Athletic)'!B8,'4LEN'!$A$2:$BM$16,30,FALSE),IF($M$5='4LEN'!$AE$1,VLOOKUP('US MTM - Calculation (Athletic)'!B8,'4LEN'!$A$2:$BM$16,31,FALSE),IF($M$5='4LEN'!$AF$1,VLOOKUP('US MTM - Calculation (Athletic)'!B8,'4LEN'!$A$2:$BM$16,32,FALSE),IF($M$5='4LEN'!$AG$1,VLOOKUP('US MTM - Calculation (Athletic)'!B8,'4LEN'!$A$2:$BM$16,33,FALSE),IF($M$5='4LEN'!$AH$1,VLOOKUP('US MTM - Calculation (Athletic)'!B8,'4LEN'!$A$2:$BM$16,34,FALSE),IF($M$5='4LEN'!$AI$1,VLOOKUP('US MTM - Calculation (Athletic)'!B8,'4LEN'!$A$2:$BM$16,35,FALSE),IF($M$5='4LEN'!$AJ$1,VLOOKUP('US MTM - Calculation (Athletic)'!B8,'4LEN'!$A$2:$BM$16,36,FALSE),IF($M$5='4LEN'!$AK$1,VLOOKUP('US MTM - Calculation (Athletic)'!B8,'4LEN'!$A$2:$BM$16,37,FALSE),IF($M$5='4LEN'!$AL$1,VLOOKUP('US MTM - Calculation (Athletic)'!B8,'4LEN'!$A$2:$BM$16,38,FALSE),IF($M$5='4LEN'!$AM$1,VLOOKUP('US MTM - Calculation (Athletic)'!B8,'4LEN'!$A$2:$BM$16,39,FALSE),IF($M$5='4LEN'!$AN$1,VLOOKUP('US MTM - Calculation (Athletic)'!B8,'4LEN'!$A$2:$BM$16,40,FALSE),IF($M$5='4LEN'!$AO$1,VLOOKUP('US MTM - Calculation (Athletic)'!B8,'4LEN'!$A$2:$BM$16,41,FALSE),IF($M$5='4LEN'!$AP$1,VLOOKUP('US MTM - Calculation (Athletic)'!B8,'4LEN'!$A$2:$BM$16,42,FALSE),IF($M$5='4LEN'!$AQ$1,VLOOKUP('US MTM - Calculation (Athletic)'!B8,'4LEN'!$A$2:$BM$16,43,FALSE),IF($M$5='4LEN'!$AR$1,VLOOKUP('US MTM - Calculation (Athletic)'!B8,'4LEN'!$A$2:$BM$16,44,FALSE),IF($M$5='4LEN'!$AS$1,VLOOKUP('US MTM - Calculation (Athletic)'!B8,'4LEN'!$A$2:$BM$16,45,FALSE),IF($M$5='4LEN'!$AT$1,VLOOKUP('US MTM - Calculation (Athletic)'!B8,'4LEN'!$A$2:$BM$16,46,FALSE),IF($M$5='4LEN'!$AU$1,VLOOKUP('US MTM - Calculation (Athletic)'!B8,'4LEN'!$A$2:$BM$16,47,FALSE),IF($M$5='4LEN'!$AV$1,VLOOKUP('US MTM - Calculation (Athletic)'!B8,'4LEN'!$A$2:$BM$16,48,FALSE),IF($M$5='4LEN'!$AW$1,VLOOKUP('US MTM - Calculation (Athletic)'!B8,'4LEN'!$A$2:$BM$16,49,FALSE),IF($M$5='4LEN'!$AX$1,VLOOKUP('US MTM - Calculation (Athletic)'!B8,'4LEN'!$A$2:$BM$16,50,FALSE),IF($M$5='4LEN'!$AY$1,VLOOKUP('US MTM - Calculation (Athletic)'!B8,'4LEN'!$A$2:$BM$16,51,FALSE),IF($M$5='4LEN'!$AZ$1,VLOOKUP('US MTM - Calculation (Athletic)'!B8,'4LEN'!$A$2:$BM$16,52,FALSE),IF($M$5='4LEN'!$BA$1,VLOOKUP('US MTM - Calculation (Athletic)'!B8,'4LEN'!$A$2:$BM$16,53,FALSE),IF($M$5='4LEN'!$BB$1,VLOOKUP('US MTM - Calculation (Athletic)'!B8,'4LEN'!$A$2:$BM$16,54,FALSE),IF($M$5='4LEN'!$BC$1,VLOOKUP('US MTM - Calculation (Athletic)'!B8,'4LEN'!$A$2:$BM$16,55,FALSE),IF($M$5='4LEN'!$BD$1,VLOOKUP('US MTM - Calculation (Athletic)'!B8,'4LEN'!$A$2:$BM$16,56,FALSE),IF($M$5='4LEN'!$BE$1,VLOOKUP('US MTM - Calculation (Athletic)'!B8,'4LEN'!$A$2:$BM$16,57,FALSE),IF($M$5='4LEN'!$BF$1,VLOOKUP('US MTM - Calculation (Athletic)'!B8,'4LEN'!$A$2:$BM$16,58,FALSE),IF($M$5='4LEN'!$BG$1,VLOOKUP('US MTM - Calculation (Athletic)'!B8,'4LEN'!$A$2:$BM$16,59,FALSE),IF($M$5='4LEN'!$BH$1,VLOOKUP('US MTM - Calculation (Athletic)'!B8,'4LEN'!$A$2:$BM$16,60,FALSE),IF($M$5='4LEN'!$BI$1,VLOOKUP('US MTM - Calculation (Athletic)'!B8,'4LEN'!$A$2:$BL$16,61,FALSE),IF($M$5='4LEN'!$BJ$1,VLOOKUP('US MTM - Calculation (Athletic)'!B8,'4LEN'!$A$2:$BM$16,62,FALSE),IF($M$5='4LEN'!$BK$1,VLOOKUP('US MTM - Calculation (Athletic)'!B8,'4LEN'!$A$2:$BM$16,63,FALSE),IF($M$5='4LEN'!$BL$1,VLOOKUP('US MTM - Calculation (Athletic)'!B8,'4LEN'!$A$2:$BM$16,64,FALSE),IF($M$5='4LEN'!$BM$1,VLOOKUP('US MTM - Calculation (Athletic)'!B8,'4LEN'!$A$2:$BM$16,65,FALSE),))))))))))))))))))))))))))))))))))))))))))))))))))))))))))))))))</f>
        <v>0</v>
      </c>
      <c r="R8" s="265">
        <f>IF($M$5='15VENT'!$B$1,VLOOKUP('US MTM - Calculation (Athletic)'!B8,'15VENT'!$A$2:$BM$16,2,FALSE),IF($M$5='15VENT'!$C$1,VLOOKUP('US MTM - Calculation (Athletic)'!B8,'15VENT'!$A$2:$BM$16,3,FALSE),IF($M$5='15VENT'!$D$1,VLOOKUP('US MTM - Calculation (Athletic)'!B8,'15VENT'!$A$2:$BM$16,4,FALSE),IF($M$5='15VENT'!$E$1,VLOOKUP('US MTM - Calculation (Athletic)'!B8,'15VENT'!$A$2:$BM$16,5,FALSE),IF($M$5='15VENT'!$F$1,VLOOKUP('US MTM - Calculation (Athletic)'!B8,'15VENT'!$A$2:$BM$16,6,FALSE),IF($M$5='15VENT'!$G$1,VLOOKUP('US MTM - Calculation (Athletic)'!B8,'15VENT'!$A$2:$BM$16,7,FALSE),IF($M$5='15VENT'!$H$1,VLOOKUP('US MTM - Calculation (Athletic)'!B8,'15VENT'!$A$2:$BM$16,8,FALSE),IF($M$5='15VENT'!$I$1,VLOOKUP('US MTM - Calculation (Athletic)'!B8,'15VENT'!$A$2:$BM$16,9,FALSE),IF($M$5='15VENT'!$J$1,VLOOKUP('US MTM - Calculation (Athletic)'!B8,'15VENT'!$A$2:$BM$16,10,FALSE),IF($M$5='15VENT'!$K$1,VLOOKUP('US MTM - Calculation (Athletic)'!B8,'15VENT'!$A$2:$BM$16,11,FALSE),IF($M$5='15VENT'!$L$1,VLOOKUP('US MTM - Calculation (Athletic)'!B8,'15VENT'!$A$2:$BM$16,12,FALSE),IF($M$5='15VENT'!$M$1,VLOOKUP('US MTM - Calculation (Athletic)'!B8,'15VENT'!$A$2:$BM$16,13,FALSE),IF($M$5='15VENT'!$N$1,VLOOKUP('US MTM - Calculation (Athletic)'!B8,'15VENT'!$A$2:$BM$16,14,FALSE),IF($M$5='15VENT'!$O$1,VLOOKUP('US MTM - Calculation (Athletic)'!B8,'15VENT'!$A$2:$BM$16,15,FALSE),IF($M$5='15VENT'!$P$1,VLOOKUP('US MTM - Calculation (Athletic)'!B8,'15VENT'!$A$2:$BM$16,16,FALSE),IF($M$5='15VENT'!$Q$1,VLOOKUP('US MTM - Calculation (Athletic)'!B8,'15VENT'!$A$2:$BM$16,17,FALSE),IF($M$5='15VENT'!$R$1,VLOOKUP('US MTM - Calculation (Athletic)'!B8,'15VENT'!$A$2:$BM$16,18,FALSE),IF($M$5='15VENT'!$S$1,VLOOKUP('US MTM - Calculation (Athletic)'!B8,'15VENT'!$A$2:$BM$16,19,FALSE),IF($M$5='15VENT'!$T$1,VLOOKUP('US MTM - Calculation (Athletic)'!B8,'15VENT'!$A$2:$BM$16,20,FALSE),IF($M$5='15VENT'!$U$1,VLOOKUP('US MTM - Calculation (Athletic)'!B8,'15VENT'!$A$2:$BM$16,21,FALSE),IF($M$5='15VENT'!$V$1,VLOOKUP('US MTM - Calculation (Athletic)'!B8,'15VENT'!$A$2:$BM$16,22,FALSE),IF($M$5='15VENT'!$W$1,VLOOKUP('US MTM - Calculation (Athletic)'!B8,'15VENT'!$A$2:$BM$16,23,FALSE),IF($M$5='15VENT'!$X$1,VLOOKUP('US MTM - Calculation (Athletic)'!B8,'15VENT'!$A$2:$BM$16,24,FALSE),IF($M$5='15VENT'!$Y$1,VLOOKUP('US MTM - Calculation (Athletic)'!B8,'15VENT'!$A$2:$BM$16,25,FALSE),IF($M$5='15VENT'!$Z$1,VLOOKUP('US MTM - Calculation (Athletic)'!B8,'15VENT'!$A$2:$BM$16,26,FALSE),IF($M$5='15VENT'!$AA$1,VLOOKUP('US MTM - Calculation (Athletic)'!B8,'15VENT'!$A$2:$BM$16,27,FALSE),IF($M$5='15VENT'!$AB$1,VLOOKUP('US MTM - Calculation (Athletic)'!B8,'15VENT'!$A$2:$BM$16,28,FALSE),IF($M$5='15VENT'!$AC$1,VLOOKUP('US MTM - Calculation (Athletic)'!B8,'15VENT'!$A$2:$BM$16,29,FALSE),IF($M$5='15VENT'!$AD$1,VLOOKUP('US MTM - Calculation (Athletic)'!B8,'15VENT'!$A$2:$BM$16,30,FALSE),IF($M$5='15VENT'!$AE$1,VLOOKUP('US MTM - Calculation (Athletic)'!B8,'15VENT'!$A$2:$BM$16,31,FALSE),IF($M$5='15VENT'!$AF$1,VLOOKUP('US MTM - Calculation (Athletic)'!B8,'15VENT'!$A$2:$BM$16,32,FALSE),IF($M$5='15VENT'!$AG$1,VLOOKUP('US MTM - Calculation (Athletic)'!B8,'15VENT'!$A$2:$BM$16,33,FALSE),IF($M$5='15VENT'!$AH$1,VLOOKUP('US MTM - Calculation (Athletic)'!B8,'15VENT'!$A$2:$BM$16,34,FALSE),IF($M$5='15VENT'!$AI$1,VLOOKUP('US MTM - Calculation (Athletic)'!B8,'15VENT'!$A$2:$BM$16,35,FALSE),IF($M$5='15VENT'!$AJ$1,VLOOKUP('US MTM - Calculation (Athletic)'!B8,'15VENT'!$A$2:$BM$16,36,FALSE),IF($M$5='15VENT'!$AK$1,VLOOKUP('US MTM - Calculation (Athletic)'!B8,'15VENT'!$A$2:$BM$16,37,FALSE),IF($M$5='15VENT'!$AL$1,VLOOKUP('US MTM - Calculation (Athletic)'!B8,'15VENT'!$A$2:$BM$16,38,FALSE),IF($M$5='15VENT'!$AM$1,VLOOKUP('US MTM - Calculation (Athletic)'!B8,'15VENT'!$A$2:$BM$16,39,FALSE),IF($M$5='15VENT'!$AN$1,VLOOKUP('US MTM - Calculation (Athletic)'!B8,'15VENT'!$A$2:$BM$16,40,FALSE),IF($M$5='15VENT'!$AO$1,VLOOKUP('US MTM - Calculation (Athletic)'!B8,'15VENT'!$A$2:$BM$16,41,FALSE),IF($M$5='15VENT'!$AP$1,VLOOKUP('US MTM - Calculation (Athletic)'!B8,'15VENT'!$A$2:$BM$16,42,FALSE),IF($M$5='15VENT'!$AQ$1,VLOOKUP('US MTM - Calculation (Athletic)'!B8,'15VENT'!$A$2:$BM$16,43,FALSE),IF($M$5='15VENT'!$AR$1,VLOOKUP('US MTM - Calculation (Athletic)'!B8,'15VENT'!$A$2:$BM$16,44,FALSE),IF($M$5='15VENT'!$AS$1,VLOOKUP('US MTM - Calculation (Athletic)'!B8,'15VENT'!$A$2:$BM$16,45,FALSE),IF($M$5='15VENT'!$AT$1,VLOOKUP('US MTM - Calculation (Athletic)'!B8,'15VENT'!$A$2:$BM$16,46,FALSE),IF($M$5='15VENT'!$AU$1,VLOOKUP('US MTM - Calculation (Athletic)'!B8,'15VENT'!$A$2:$BM$16,47,FALSE),IF($M$5='15VENT'!$AV$1,VLOOKUP('US MTM - Calculation (Athletic)'!B8,'15VENT'!$A$2:$BM$16,48,FALSE),IF($M$5='15VENT'!$AW$1,VLOOKUP('US MTM - Calculation (Athletic)'!B8,'15VENT'!$A$2:$BM$16,49,FALSE),IF($M$5='15VENT'!$AX$1,VLOOKUP('US MTM - Calculation (Athletic)'!B8,'15VENT'!$A$2:$BM$16,50,FALSE),IF($M$5='15VENT'!$AY$1,VLOOKUP('US MTM - Calculation (Athletic)'!B8,'15VENT'!$A$2:$BM$16,51,FALSE),IF($M$5='15VENT'!$AZ$1,VLOOKUP('US MTM - Calculation (Athletic)'!B8,'15VENT'!$A$2:$BM$16,52,FALSE),IF($M$5='15VENT'!$BA$1,VLOOKUP('US MTM - Calculation (Athletic)'!B8,'15VENT'!$A$2:$BM$16,53,FALSE),IF($M$5='15VENT'!$BB$1,VLOOKUP('US MTM - Calculation (Athletic)'!B8,'15VENT'!$A$2:$BM$16,54,FALSE),IF($M$5='15VENT'!$BC$1,VLOOKUP('US MTM - Calculation (Athletic)'!B8,'15VENT'!$A$2:$BM$16,55,FALSE),IF($M$5='15VENT'!$BD$1,VLOOKUP('US MTM - Calculation (Athletic)'!B8,'15VENT'!$A$2:$BM$16,56,FALSE),IF($M$5='15VENT'!$BE$1,VLOOKUP('US MTM - Calculation (Athletic)'!B8,'15VENT'!$A$2:$BM$16,57,FALSE),IF($M$5='15VENT'!$BF$1,VLOOKUP('US MTM - Calculation (Athletic)'!B8,'15VENT'!$A$2:$BM$16,58,FALSE),IF($M$5='15VENT'!$BG$1,VLOOKUP('US MTM - Calculation (Athletic)'!B8,'15VENT'!$A$2:$BM$16,59,FALSE),IF($M$5='15VENT'!$BH$1,VLOOKUP('US MTM - Calculation (Athletic)'!B8,'15VENT'!$A$2:$BM$16,60,FALSE),IF($M$5='15VENT'!$BI$1,VLOOKUP('US MTM - Calculation (Athletic)'!B8,'15VENT'!$A$2:$BJ$16,61,FALSE),IF($M$5='15VENT'!$BJ$1,VLOOKUP('US MTM - Calculation (Athletic)'!B8,'15VENT'!$A$2:$BM$16,62,FALSE),IF($M$5='15VENT'!$BK$1,VLOOKUP('US MTM - Calculation (Athletic)'!B8,'15VENT'!$A$2:$BM$16,63,FALSE),IF($M$5='15VENT'!$BL$1,VLOOKUP('US MTM - Calculation (Athletic)'!B8,'15VENT'!$A$2:$BM$16,64,FALSE),IF($M$5='15VENT'!$BM$1,VLOOKUP('US MTM - Calculation (Athletic)'!B8,'15VENT'!$A$2:$BM$16,65,FALSE),))))))))))))))))))))))))))))))))))))))))))))))))))))))))))))))))</f>
        <v>0</v>
      </c>
      <c r="S8" s="266">
        <f t="shared" si="4"/>
        <v>-0.875</v>
      </c>
      <c r="T8" s="274"/>
      <c r="U8" s="501"/>
      <c r="V8" s="502"/>
      <c r="W8" s="246"/>
      <c r="X8" s="259">
        <v>7</v>
      </c>
      <c r="Y8" s="260" t="s">
        <v>333</v>
      </c>
      <c r="Z8" s="247" t="str">
        <f>IF($Z$1="","",HLOOKUP($Z$1,'MTM US TRS (R)'!$A$2:$EV$13,ROW(),FALSE))</f>
        <v/>
      </c>
      <c r="AA8" s="265">
        <f>IF(Z8=" ",0,IF($AH$13='Deep Seat -'!$B$1,VLOOKUP('US MTM - Calculation (Athletic)'!Y8,'Deep Seat -'!$A$2:$D$13,2,FALSE),IF($AH$13='Deep Seat -'!$C$1,VLOOKUP('US MTM - Calculation (Athletic)'!Y8,'Deep Seat -'!$A$2:$D$13,3,FALSE),IF($AH$13='Deep Seat -'!$D$1,VLOOKUP('US MTM - Calculation (Athletic)'!Y8,'Deep Seat -'!$A$2:$D$13,4,FALSE),))))</f>
        <v>0</v>
      </c>
      <c r="AB8" s="265">
        <f>IF(Z8=" ",0,IF($AH$14='Hip Forw +'!$B$1,VLOOKUP('US MTM - Calculation (Athletic)'!Y8,'Hip Forw +'!$A$2:$E$13,2,FALSE),IF($AH$14='Hip Forw +'!$C$1,VLOOKUP('US MTM - Calculation (Athletic)'!Y8,'Hip Forw +'!$A$2:$E$13,3,FALSE),IF($AH$14='Hip Forw +'!$D$1,VLOOKUP('US MTM - Calculation (Athletic)'!Y8,'Hip Forw +'!$A$2:$E$13,4,FALSE),IF($AH$14='Hip Forw +'!$E$1,VLOOKUP('US MTM - Calculation (Athletic)'!Y8,'Hip Forw +'!$A$2:$E$13,5,FALSE),)))))</f>
        <v>0</v>
      </c>
      <c r="AC8" s="265">
        <f>IF(Z8=" ",0,IF($AH$15='Low Fron'!$B$1,VLOOKUP('US MTM - Calculation (Athletic)'!Y8,'Low Fron'!$A$2:$L$13,2,FALSE),IF($AH$15='Low Fron'!$C$1,VLOOKUP('US MTM - Calculation (Athletic)'!Y8,'Low Fron'!$A$2:$L$13,3,FALSE),IF($AH$15='Low Fron'!$D$1,VLOOKUP('US MTM - Calculation (Athletic)'!Y8,'Low Fron'!$A$2:$L$13,4,FALSE),IF($AH$15='Low Fron'!$E$1,VLOOKUP('US MTM - Calculation (Athletic)'!Y8,'Low Fron'!$A$2:$L$13,5,FALSE),IF($AH$15='Low Fron'!$F$1,VLOOKUP('US MTM - Calculation (Athletic)'!Y8,'Low Fron'!$A$2:$L$13,6,FALSE),IF($AH$15='Low Fron'!$G$1,VLOOKUP('US MTM - Calculation (Athletic)'!Y8,'Low Fron'!$A$2:$L$13,7,FALSE),IF($AH$15='Low Fron'!$H$1,VLOOKUP('US MTM - Calculation (Athletic)'!Y8,'Low Fron'!$A$2:$L$13,8,FALSE),IF($AH$15='Low Fron'!$I$1,VLOOKUP('US MTM - Calculation (Athletic)'!Y8,'Low Fron'!$A$2:$L$13,9,FALSE),IF($AH$15='Low Fron'!$J$1,VLOOKUP('US MTM - Calculation (Athletic)'!Y8,'Low Fron'!$A$2:$L$13,10,FALSE),IF($AH$15='Low Fron'!$K$1,VLOOKUP('US MTM - Calculation (Athletic)'!Y8,'Low Fron'!$A$2:$L$13,11,FALSE),IF($AH$15='Low Fron'!$L$1,VLOOKUP('US MTM - Calculation (Athletic)'!Y8,'Low Fron'!$A$2:$L$13,12,FALSE),))))))))))))</f>
        <v>0</v>
      </c>
      <c r="AD8" s="265">
        <f>IF(Z8=" ",0,IF($AH$16='Plucrot +'!$B$1,VLOOKUP('US MTM - Calculation (Athletic)'!Y8,'Plucrot +'!$A$2:$W$13,2,FALSE),IF($AH$16='Plucrot +'!$C$1,VLOOKUP('US MTM - Calculation (Athletic)'!Y8,'Plucrot +'!$A$2:$W$13,3,FALSE),IF($AH$16='Plucrot +'!$D$1,VLOOKUP('US MTM - Calculation (Athletic)'!Y8,'Plucrot +'!$A$2:$W$13,4,FALSE),IF($AH$16='Plucrot +'!$E$1,VLOOKUP('US MTM - Calculation (Athletic)'!Y8,'Plucrot +'!$A$2:$W$13,5,FALSE),IF($AH$16='Plucrot +'!$F$1,VLOOKUP('US MTM - Calculation (Athletic)'!Y8,'Plucrot +'!$A$2:$W$13,6,FALSE),IF($AH$16='Plucrot +'!$G$1,VLOOKUP('US MTM - Calculation (Athletic)'!Y8,'Plucrot +'!$A$2:$W$13,7,FALSE),IF($AH$16='Plucrot +'!$H$1,VLOOKUP('US MTM - Calculation (Athletic)'!Y8,'Plucrot +'!$A$2:$W$13,8,FALSE),IF($AH$16='Plucrot +'!$I$1,VLOOKUP('US MTM - Calculation (Athletic)'!Y8,'Plucrot +'!$A$2:$W$13,9,FALSE),IF($AH$16='Plucrot +'!$J$1,VLOOKUP('US MTM - Calculation (Athletic)'!Y8,'Plucrot +'!$A$2:$W$13,10,FALSE),IF($AH$16='Plucrot +'!$K$1,VLOOKUP('US MTM - Calculation (Athletic)'!Y8,'Plucrot +'!$A$2:$W$13,11,FALSE),IF($AH$16='Plucrot +'!$L$1,VLOOKUP('US MTM - Calculation (Athletic)'!Y8,'Plucrot +'!$A$2:$W$13,12,FALSE),IF($AH$16='Plucrot +'!$M$1,VLOOKUP('US MTM - Calculation (Athletic)'!Y8,'Plucrot +'!$A$2:$W$13,13,FALSE),IF($AH$16='Plucrot +'!$N$1,VLOOKUP('US MTM - Calculation (Athletic)'!Y8,'Plucrot +'!$A$2:$W$13,14,FALSE),IF($AH$16='Plucrot +'!$O$1,VLOOKUP('US MTM - Calculation (Athletic)'!Y8,'Plucrot +'!$A$2:$W$13,15,FALSE),IF($AH$16='Plucrot +'!$P$1,VLOOKUP('US MTM - Calculation (Athletic)'!Y8,'Plucrot +'!$A$2:$W$13,16,FALSE),IF($AH$16='Plucrot +'!$Q$1,VLOOKUP('US MTM - Calculation (Athletic)'!Y8,'Plucrot +'!$A$2:$W$13,17,FALSE),IF($AH$16='Plucrot +'!$R$1,VLOOKUP('US MTM - Calculation (Athletic)'!Y8,'Plucrot +'!$A$2:$W$13,18,FALSE),IF($AH$16='Plucrot +'!$S$1,VLOOKUP('US MTM - Calculation (Athletic)'!Y8,'Plucrot +'!$A$2:$W$13,19,FALSE),IF($AH$16='Plucrot +'!$T$1,VLOOKUP('US MTM - Calculation (Athletic)'!Y8,'Plucrot +'!$A$2:$W$13,20,FALSE),IF($AH$16='Plucrot +'!$U$1,VLOOKUP('US MTM - Calculation (Athletic)'!Y8,'Plucrot +'!$A$2:$W$13,21,FALSE),IF($AH$16='Plucrot +'!$V$1,VLOOKUP('US MTM - Calculation (Athletic)'!Y8,'Plucrot +'!$A$2:$W$13,22,FALSE),IF($AH$16='Plucrot +'!$W$1,VLOOKUP('US MTM - Calculation (Athletic)'!Y8,'Plucrot +'!$A$2:$W$13,23,FALSE),)))))))))))))))))))))))</f>
        <v>0</v>
      </c>
      <c r="AE8" s="265">
        <f>IF(Z8=" ",0,IF($AH$17='Rais BK + -'!$B$1,VLOOKUP('US MTM - Calculation (Athletic)'!Y8,'Rais BK + -'!$A$2:$W$13,2,FALSE),IF($AH$17='Rais BK + -'!$C$1,VLOOKUP('US MTM - Calculation (Athletic)'!Y8,'Rais BK + -'!$A$2:$W$13,3,FALSE),IF($AH$17='Rais BK + -'!$D$1,VLOOKUP('US MTM - Calculation (Athletic)'!Y8,'Rais BK + -'!$A$2:$W$13,4,FALSE),IF($AH$17='Rais BK + -'!$E$1,VLOOKUP('US MTM - Calculation (Athletic)'!Y8,'Rais BK + -'!$A$2:$W$13,5,FALSE),IF($AH$17='Rais BK + -'!$F$1,VLOOKUP('US MTM - Calculation (Athletic)'!Y8,'Rais BK + -'!$A$2:$W$13,6,FALSE),IF($AH$17='Rais BK + -'!$G$1,VLOOKUP('US MTM - Calculation (Athletic)'!Y8,'Rais BK + -'!$A$2:$W$13,7,FALSE),IF($AH$17='Rais BK + -'!$H$1,VLOOKUP('US MTM - Calculation (Athletic)'!Y8,'Rais BK + -'!$A$2:$W$13,8,FALSE),IF($AH$17='Rais BK + -'!$I$1,VLOOKUP('US MTM - Calculation (Athletic)'!Y8,'Rais BK + -'!$A$2:$W$13,9,FALSE),IF($AH$17='Rais BK + -'!$J$1,VLOOKUP('US MTM - Calculation (Athletic)'!Y8,'Rais BK + -'!$A$2:$W$13,10,FALSE),IF($AH$17='Rais BK + -'!$K$1,VLOOKUP('US MTM - Calculation (Athletic)'!Y8,'Rais BK + -'!$A$2:$W$13,11,FALSE),IF($AH$17='Rais BK + -'!$L$1,VLOOKUP('US MTM - Calculation (Athletic)'!Y8,'Rais BK + -'!$A$2:$W$13,12,FALSE),IF($AH$17='Rais BK + -'!$M$1,VLOOKUP('US MTM - Calculation (Athletic)'!Y8,'Rais BK + -'!$A$2:$W$13,13,FALSE),IF($AH$17='Rais BK + -'!$N$1,VLOOKUP('US MTM - Calculation (Athletic)'!Y8,'Rais BK + -'!$A$2:$W$13,14,FALSE),IF($AH$17='Rais BK + -'!$O$1,VLOOKUP('US MTM - Calculation (Athletic)'!Y8,'Rais BK + -'!$A$2:$W$13,15,FALSE),IF($AH$17='Rais BK + -'!$P$1,VLOOKUP('US MTM - Calculation (Athletic)'!Y8,'Rais BK + -'!$A$2:$W$13,16,FALSE),IF($AH$17='Rais BK + -'!$Q$1,VLOOKUP('US MTM - Calculation (Athletic)'!Y8,'Rais BK + -'!$A$2:$W$13,17,FALSE),IF($AH$17='Rais BK + -'!$R$1,VLOOKUP('US MTM - Calculation (Athletic)'!Y8,'Rais BK + -'!$A$2:$W$13,18,FALSE),IF($AH$17='Rais BK + -'!$S$1,VLOOKUP('US MTM - Calculation (Athletic)'!Y8,'Rais BK + -'!$A$2:$W$13,19,FALSE),IF($AH$17='Rais BK + -'!$T$1,VLOOKUP('US MTM - Calculation (Athletic)'!Y8,'Rais BK + -'!$A$2:$W$13,20,FALSE),IF($AH$17='Rais BK + -'!$U$1,VLOOKUP('US MTM - Calculation (Athletic)'!Y8,'Rais BK + -'!$A$2:$W$13,21,FALSE),IF($AH$17='Rais BK + -'!$V$1,VLOOKUP('US MTM - Calculation (Athletic)'!Y8,'Rais BK + -'!$A$2:$W$13,22,FALSE),IF($AH$17='Rais BK + -'!$W$1,VLOOKUP('US MTM - Calculation (Athletic)'!Y8,'Rais BK + -'!$A$2:$W$13,23,FALSE),)))))))))))))))))))))))</f>
        <v>0</v>
      </c>
      <c r="AF8" s="263">
        <f t="shared" si="0"/>
        <v>0</v>
      </c>
      <c r="AG8" s="242">
        <f>IF(OR(Sheet1!C141="",Sheet1!C141=" "),0,Sheet1!C141)</f>
        <v>0</v>
      </c>
      <c r="AH8" s="266">
        <f t="shared" si="5"/>
        <v>0</v>
      </c>
      <c r="AI8" s="275"/>
      <c r="AJ8" s="497"/>
      <c r="AK8" s="498"/>
      <c r="AM8" s="248"/>
      <c r="AN8" s="248"/>
      <c r="AO8" s="278"/>
      <c r="AP8" s="268" t="s">
        <v>595</v>
      </c>
      <c r="AQ8" s="250" t="str">
        <f>IF($AQ$1="","",HLOOKUP($AQ$1,'Measurement Chart'!$A$1:$AG$14,ROW(),FALSE))</f>
        <v/>
      </c>
      <c r="AR8" s="242">
        <f>IF(OR(Sheet1!C302="",Sheet1!C302=" "),0,Sheet1!C302)</f>
        <v>0</v>
      </c>
      <c r="AS8" s="251">
        <f t="shared" si="1"/>
        <v>0</v>
      </c>
      <c r="AT8" s="252">
        <f>IF($AS$4='Front Length +'!$B$1,VLOOKUP(AP8,'Front Length +'!$A$2:$AO$14,2,FALSE),IF($AS$4='Front Length +'!$C$1,VLOOKUP(AP8,'Front Length +'!$A$2:$AO$14,3,FALSE),IF($AS$4='Front Length +'!$D$1,VLOOKUP(AP8,'Front Length +'!$A$2:$AO$14,4,FALSE),IF($AS$4='Front Length +'!$E$1,VLOOKUP(AP8,'Front Length +'!$A$2:$AO$14,5,FALSE),IF($AS$4='Front Length +'!$F$1,VLOOKUP(AP8,'Front Length +'!$A$2:$AO$14,6,FALSE),IF($AS$4='Front Length +'!$G$1,VLOOKUP(AP8,'Front Length +'!$A$2:$AO$14,7,FALSE),IF($AS$4='Front Length +'!$H$1,VLOOKUP(AP8,'Front Length +'!$A$2:$AO$14,8,FALSE),IF($AS$4='Front Length +'!$I$1,VLOOKUP(AP8,'Front Length +'!$A$2:$AO$14,9,FALSE),IF($AS$4='Front Length +'!$J$1,VLOOKUP(AP8,'Front Length +'!$A$2:$AO$14,10,FALSE),IF($AS$4='Front Length +'!$K$1,VLOOKUP(AP8,'Front Length +'!$A$2:$AO$14,11,FALSE),IF($AS$4='Front Length +'!$L$1,VLOOKUP(AP8,'Front Length +'!$A$2:$AO$14,12,FALSE),IF($AS$4='Front Length +'!$M$1,VLOOKUP(AP8,'Front Length +'!$A$2:$AO$14,13,FALSE),IF($AS$4='Front Length +'!$N$1,VLOOKUP(AP8,'Front Length +'!$A$2:$AO$14,14,FALSE),IF($AS$4='Front Length +'!$O$1,VLOOKUP(AP8,'Front Length +'!$A$2:$AO$14,15,FALSE),IF($AS$4='Front Length +'!$P$1,VLOOKUP(AP8,'Front Length +'!$A$2:$AO$14,16,FALSE),IF($AS$4='Front Length +'!$Q$1,VLOOKUP(AP8,'Front Length +'!$A$2:$AO$14,17,FALSE),IF($AS$4='Front Length +'!$R$1,VLOOKUP(AP8,'Front Length +'!$A$2:$AO$14,18,FALSE),IF($AS$4='Front Length +'!$S$1,VLOOKUP(AP8,'Front Length +'!$A$2:$AO$14,19,FALSE),IF($AS$4='Front Length +'!$T$1,VLOOKUP(AP8,'Front Length +'!$A$2:$AO$14,20,FALSE),IF($AS$4='Front Length +'!$U$1,VLOOKUP(AP8,'Front Length +'!$A$2:$AO$14,21,FALSE),IF($AS$4='Front Length +'!$V$1,VLOOKUP(AP8,'Front Length +'!$A$2:$AO$14,22,FALSE),IF($AS$4='Front Length +'!$W$1,VLOOKUP(AP8,'Front Length +'!$A$2:$AO$14,23,FALSE),IF($AS$4='Front Length +'!$X$1,VLOOKUP(AP8,'Front Length +'!$A$2:$AO$14,24,FALSE),IF($AS$4='Front Length +'!$Y$1,VLOOKUP(AP8,'Front Length +'!$A$2:$AO$14,25,FALSE),IF($AS$4='Front Length +'!$Z$1,VLOOKUP(AP8,'Front Length +'!$A$2:$AO$14,26,FALSE),IF($AS$4='Front Length +'!$AA$1,VLOOKUP(AP8,'Front Length +'!$A$2:$AO$14,27,FALSE),IF($AS$4='Front Length +'!$AB$1,VLOOKUP(AP8,'Front Length +'!$A$2:$AO$14,28,FALSE),IF($AS$4='Front Length +'!$AC$1,VLOOKUP(AP8,'Front Length +'!$A$2:$AO$14,29,FALSE),IF($AS$4='Front Length +'!$AD$1,VLOOKUP(AP8,'Front Length +'!$A$2:$AO$14,30,FALSE),IF($AS$4='Front Length +'!$AE$1,VLOOKUP(AP8,'Front Length +'!$A$2:$AO$14,31,FALSE),IF($AS$4='Front Length +'!$AF$1,VLOOKUP(AP8,'Front Length +'!$A$2:$AO$14,32,FALSE),IF($AS$4='Front Length +'!$AG$1,VLOOKUP(AP8,'Front Length +'!$A$2:$AO$14,33,FALSE),IF($AS$4='Front Length +'!$AH$1,VLOOKUP(AP8,'Front Length +'!$A$2:$AO$14,34,FALSE),IF($AS$4='Front Length +'!$AI$1,VLOOKUP(AP8,'Front Length +'!$A$2:$AO$14,35,FALSE),IF($AS$4='Front Length +'!$AJ$1,VLOOKUP(AP8,'Front Length +'!$A$2:$AO$14,36,FALSE),IF($AS$4='Front Length +'!$AK$1,VLOOKUP(AP8,'Front Length +'!$A$2:$AO$14,37,FALSE),IF($AS$4='Front Length +'!$AL$1,VLOOKUP(AP8,'Front Length +'!$A$2:$AO$14,38,FALSE),IF($AS$4='Front Length +'!$AM$1,VLOOKUP(AP8,'Front Length +'!$A$2:$AO$14,39,FALSE),IF($AS$4='Front Length +'!$AN$1,VLOOKUP(AP8,'Front Length +'!$A$2:$AO$14,40,FALSE),IF($AS$4='Front Length +'!$AO$1,VLOOKUP(AP8,'Front Length +'!$A$2:$AO$14,41,FALSE),))))))))))))))))))))))))))))))))))))))))</f>
        <v>0</v>
      </c>
      <c r="AU8" s="252">
        <f>IF($AS$4='Front Length -'!$B$1,VLOOKUP(AP8,'Front Length -'!$A$2:$AO$14,2,FALSE),IF($AS$4='Front Length -'!$C$1,VLOOKUP(AP8,'Front Length -'!$A$2:$AO$14,3,FALSE),IF($AS$4='Front Length -'!$D$1,VLOOKUP(AP8,'Front Length -'!$A$2:$AO$14,4,FALSE),IF($AS$4='Front Length -'!$E$1,VLOOKUP(AP8,'Front Length -'!$A$2:$AO$14,5,FALSE),IF($AS$4='Front Length -'!$F$1,VLOOKUP(AP8,'Front Length -'!$A$2:$AO$14,6,FALSE),IF($AS$4='Front Length -'!$G$1,VLOOKUP(AP8,'Front Length -'!$A$2:$AO$14,7,FALSE),IF($AS$4='Front Length -'!$H$1,VLOOKUP(AP8,'Front Length -'!$A$2:$AO$14,8,FALSE),IF($AS$4='Front Length -'!$I$1,VLOOKUP(AP8,'Front Length -'!$A$2:$AO$14,9,FALSE),IF($AS$4='Front Length -'!$J$1,VLOOKUP(AP8,'Front Length -'!$A$2:$AO$14,10,FALSE),IF($AS$4='Front Length -'!$K$1,VLOOKUP(AP8,'Front Length -'!$A$2:$AO$14,11,FALSE),IF($AS$4='Front Length -'!$L$1,VLOOKUP(AP8,'Front Length -'!$A$2:$AO$14,12,FALSE),IF($AS$4='Front Length -'!$M$1,VLOOKUP(AP8,'Front Length -'!$A$2:$AO$14,13,FALSE),IF($AS$4='Front Length -'!$N$1,VLOOKUP(AP8,'Front Length -'!$A$2:$AO$14,14,FALSE),IF($AS$4='Front Length -'!$O$1,VLOOKUP(AP8,'Front Length -'!$A$2:$AO$14,15,FALSE),IF($AS$4='Front Length -'!$P$1,VLOOKUP(AP8,'Front Length -'!$A$2:$AO$14,16,FALSE),IF($AS$4='Front Length -'!$Q$1,VLOOKUP(AP8,'Front Length -'!$A$2:$AO$14,17,FALSE),IF($AS$4='Front Length -'!$R$1,VLOOKUP(AP8,'Front Length -'!$A$2:$AO$14,18,FALSE),IF($AS$4='Front Length -'!$S$1,VLOOKUP(AP8,'Front Length -'!$A$2:$AO$14,19,FALSE),IF($AS$4='Front Length -'!$T$1,VLOOKUP(AP8,'Front Length -'!$A$2:$AO$14,20,FALSE),IF($AS$4='Front Length -'!$U$1,VLOOKUP(AP8,'Front Length -'!$A$2:$AO$14,21,FALSE),IF($AS$4='Front Length -'!$V$1,VLOOKUP(AP8,'Front Length -'!$A$2:$AO$14,22,FALSE),IF($AS$4='Front Length -'!$W$1,VLOOKUP(AP8,'Front Length -'!$A$2:$AO$14,23,FALSE),IF($AS$4='Front Length -'!$X$1,VLOOKUP(AP8,'Front Length -'!$A$2:$AO$14,24,FALSE),IF($AS$4='Front Length -'!$Y$1,VLOOKUP(AP8,'Front Length -'!$A$2:$AO$14,25,FALSE),IF($AS$4='Front Length -'!$Z$1,VLOOKUP(AP8,'Front Length -'!$A$2:$AO$14,26,FALSE),IF($AS$4='Front Length -'!$AA$1,VLOOKUP(AP8,'Front Length -'!$A$2:$AO$14,27,FALSE),IF($AS$4='Front Length -'!$AB$1,VLOOKUP(AP8,'Front Length -'!$A$2:$AO$14,28,FALSE),IF($AS$4='Front Length -'!$AC$1,VLOOKUP(AP8,'Front Length -'!$A$2:$AO$14,29,FALSE),IF($AS$4='Front Length -'!$AD$1,VLOOKUP(AP8,'Front Length -'!$A$2:$AO$14,30,FALSE),IF($AS$4='Front Length -'!$AE$1,VLOOKUP(AP8,'Front Length -'!$A$2:$AO$14,31,FALSE),IF($AS$4='Front Length -'!$AF$1,VLOOKUP(AP8,'Front Length -'!$A$2:$AO$14,32,FALSE),IF($AS$4='Front Length -'!$AG$1,VLOOKUP(AP8,'Front Length -'!$A$2:$AO$14,33,FALSE),IF($AS$4='Front Length -'!$AH$1,VLOOKUP(AP8,'Front Length -'!$A$2:$AO$14,34,FALSE),IF($AS$4='Front Length -'!$AI$1,VLOOKUP(AP8,'Front Length -'!$A$2:$AO$14,35,FALSE),IF($AS$4='Front Length -'!$AJ$1,VLOOKUP(AP8,'Front Length -'!$A$2:$AO$14,36,FALSE),IF($AS$4='Front Length -'!$AK$1,VLOOKUP(AP8,'Front Length -'!$A$2:$AO$14,37,FALSE),IF($AS$4='Front Length -'!$AL$1,VLOOKUP(AP8,'Front Length -'!$A$2:$AO$14,38,FALSE),IF($AS$4='Front Length -'!$AM$1,VLOOKUP(AP8,'Front Length -'!$A$2:$AO$14,39,FALSE),IF($AS$4='Front Length -'!$AN$1,VLOOKUP(AP8,'Front Length -'!$A$2:$AO$14,40,FALSE),IF($AS$4='Front Length -'!$AO$1,VLOOKUP(AP8,'Front Length -'!$A$2:$AO$14,41,FALSE),))))))))))))))))))))))))))))))))))))))))</f>
        <v>0</v>
      </c>
      <c r="AV8" s="253" t="str">
        <f t="shared" si="6"/>
        <v/>
      </c>
      <c r="AW8" s="234"/>
      <c r="AX8" s="255"/>
      <c r="AY8" s="255"/>
      <c r="AZ8" s="255"/>
      <c r="BA8" s="255"/>
      <c r="BB8" s="255"/>
      <c r="BC8" s="255"/>
      <c r="BD8" s="255"/>
      <c r="BE8" s="255"/>
      <c r="BF8" s="255"/>
      <c r="BG8" s="255"/>
      <c r="BH8" s="255"/>
      <c r="BI8" s="255"/>
      <c r="BJ8" s="255"/>
      <c r="BK8" s="255"/>
      <c r="BL8" s="255"/>
      <c r="BM8" s="255"/>
      <c r="BN8" s="255"/>
      <c r="BO8" s="255"/>
      <c r="BP8" s="255"/>
      <c r="BQ8" s="255"/>
      <c r="BR8" s="255"/>
      <c r="BS8" s="255"/>
    </row>
    <row r="9" spans="1:77" ht="39.950000000000003" customHeight="1" thickBot="1" x14ac:dyDescent="0.6">
      <c r="A9" s="259">
        <v>8</v>
      </c>
      <c r="B9" s="260" t="s">
        <v>62</v>
      </c>
      <c r="C9" s="261">
        <f>IF($C$1="","",HLOOKUP($C$1,'Athletic fit'!$A$1:$AC$16,ROW(),FALSE))</f>
        <v>25.5</v>
      </c>
      <c r="D9" s="262">
        <f>IF(C9=" ",0,IF($S$17='AH 34 A+'!$B$1,VLOOKUP('US MTM - Calculation (Athletic)'!B9,'AH 34 A+'!$A$2:$G$16,2,FALSE),IF($S$17='AH 34 A+'!$C$1,VLOOKUP('US MTM - Calculation (Athletic)'!B9,'AH 34 A+'!$A$2:$G$16,3,FALSE),IF($S$17='AH 34 A+'!$D$1,VLOOKUP('US MTM - Calculation (Athletic)'!B9,'AH 34 A+'!$A$2:$G$16,4,FALSE),IF($S$17='AH 34 A+'!$E$1,VLOOKUP('US MTM - Calculation (Athletic)'!B9,'AH 34 A+'!$A$2:$G$16,5,FALSE),IF($S$17='AH 34 A+'!$F$1,VLOOKUP('US MTM - Calculation (Athletic)'!B9,'AH 34 A+'!$A$2:$G$16,6,FALSE),IF($S$17='AH 34 A+'!$G$1,VLOOKUP('US MTM - Calculation (Athletic)'!B9,'AH 34 A+'!$A$2:$G$16,7,FALSE),)))))))</f>
        <v>0</v>
      </c>
      <c r="E9" s="262">
        <f>IF(C9=" ",0,IF($S$18='Erect +'!$B$1,VLOOKUP('US MTM - Calculation (Athletic)'!B9,'Erect +'!$A$2:$D$16,2,FALSE),IF($S$18='Erect +'!$C$1,VLOOKUP('US MTM - Calculation (Athletic)'!B9,'Erect +'!$A$2:$D$16,3,FALSE),IF($S$18='Erect +'!$D$1,VLOOKUP('US MTM - Calculation (Athletic)'!B9,'Erect +'!$A$2:$D$16,4,FALSE),))))</f>
        <v>0</v>
      </c>
      <c r="F9" s="262">
        <f>IF(C9=" ",0,IF($S$19='Full Chest'!$B$1,VLOOKUP('US MTM - Calculation (Athletic)'!B9,'Full Chest'!$A$2:$F$16,2,FALSE),IF($S$19='Full Chest'!$C$1,VLOOKUP('US MTM - Calculation (Athletic)'!B9,'Full Chest'!$A$2:$F$16,3,FALSE),IF($S$19='Full Chest'!$D$1,VLOOKUP('US MTM - Calculation (Athletic)'!B9,'Full Chest'!$A$2:$F$16,4,FALSE),))))</f>
        <v>0</v>
      </c>
      <c r="G9" s="262">
        <f>IF(C9=" ",0,IF($S$20='Head For +'!$B$1,VLOOKUP('US MTM - Calculation (Athletic)'!B9,'Head For +'!$A$2:$E$16,2,FALSE),IF($S$20='Head For +'!$C$1,VLOOKUP('US MTM - Calculation (Athletic)'!B9,'Head For +'!$A$2:$E$16,3,FALSE),IF($S$20='Head For +'!$D$1,VLOOKUP('US MTM - Calculation (Athletic)'!B9,'Head For +'!$A$2:$E$16,4,FALSE),IF($S$20='Head For +'!$E$1,VLOOKUP('US MTM - Calculation (Athletic)'!B9,'Head For +'!$A$2:$E$16,5,FALSE),)))))</f>
        <v>0</v>
      </c>
      <c r="H9" s="262">
        <f>IF(C9=" ",0,IF($S$21='LOW-CLR +'!$B$1,VLOOKUP('US MTM - Calculation (Athletic)'!B9,'LOW-CLR +'!$A$2:$H$16,2,FALSE),IF($S$21='LOW-CLR +'!$C$1,VLOOKUP('US MTM - Calculation (Athletic)'!B9,'LOW-CLR +'!$A$2:$H$16,3,FALSE),IF($S$21='LOW-CLR +'!$D$1,VLOOKUP('US MTM - Calculation (Athletic)'!B9,'LOW-CLR +'!$A$2:$H$16,4,FALSE),IF($S$21='LOW-CLR +'!$E$1,VLOOKUP('US MTM - Calculation (Athletic)'!B9,'LOW-CLR +'!$A$2:$H$16,5,FALSE),IF($S$21='LOW-CLR +'!$F$1,VLOOKUP('US MTM - Calculation (Athletic)'!B9,'LOW-CLR +'!$A$2:$H$16,6,FALSE),))))))</f>
        <v>0</v>
      </c>
      <c r="I9" s="262">
        <f>IF(C9=" ",0,IF($S$22='P+AH+1 2'!$B$1,VLOOKUP('US MTM - Calculation (Athletic)'!B9,'P+AH+1 2'!$A$2:$D$16,2,FALSE),IF($S$22='P+AH+1 2'!$C$1,VLOOKUP('US MTM - Calculation (Athletic)'!B9,'P+AH+1 2'!$A$2:$D$16,3,FALSE),IF($S$22='P+AH+1 2'!$D$1,VLOOKUP('US MTM - Calculation (Athletic)'!B9,'P+AH+1 2'!$A$2:$D$16,4,FALSE),))))</f>
        <v>0</v>
      </c>
      <c r="J9" s="262"/>
      <c r="K9" s="263">
        <f t="shared" si="2"/>
        <v>25.5</v>
      </c>
      <c r="L9" s="279">
        <f>IF(Sheet1!C29&gt;Sheet1!C30,Sheet1!C29,Sheet1!C30)</f>
        <v>24.5</v>
      </c>
      <c r="M9" s="264">
        <f t="shared" si="3"/>
        <v>-1</v>
      </c>
      <c r="N9" s="265">
        <f>IF($M$8='12 Back'!$B$1,VLOOKUP('US MTM - Calculation (Athletic)'!B9,'12 Back'!$A$2:$BG$16,2,FALSE),IF($M$8='12 Back'!$C$1,VLOOKUP('US MTM - Calculation (Athletic)'!B9,'12 Back'!$A$2:$BG$16,3,FALSE),IF($M$8='12 Back'!$D$1,VLOOKUP('US MTM - Calculation (Athletic)'!B9,'12 Back'!$A$2:$BG$16,4,FALSE),IF($M$8='12 Back'!$E$1,VLOOKUP('US MTM - Calculation (Athletic)'!B9,'12 Back'!$A$2:$BG$16,5,FALSE),IF($M$8='12 Back'!$F$1,VLOOKUP('US MTM - Calculation (Athletic)'!B9,'12 Back'!$A$2:$BG$16,6,FALSE),IF($M$8='12 Back'!$G$1,VLOOKUP('US MTM - Calculation (Athletic)'!B9,'12 Back'!$A$2:$BG$16,7,FALSE),IF($M$8='12 Back'!$H$1,VLOOKUP('US MTM - Calculation (Athletic)'!B9,'12 Back'!$A$2:$BG$16,8,FALSE),IF($M$8='12 Back'!$I$1,VLOOKUP('US MTM - Calculation (Athletic)'!B9,'12 Back'!$A$2:$BG$16,9,FALSE),IF($M$8='12 Back'!$J$1,VLOOKUP('US MTM - Calculation (Athletic)'!B9,'12 Back'!$A$2:$BG$16,10,FALSE),IF($M$8='12 Back'!$K$1,VLOOKUP('US MTM - Calculation (Athletic)'!B9,'12 Back'!$A$2:$BG$16,11,FALSE),IF($M$8='12 Back'!$L$1,VLOOKUP('US MTM - Calculation (Athletic)'!B9,'12 Back'!$A$2:$BG$16,12,FALSE),IF($M$8='12 Back'!$M$1,VLOOKUP('US MTM - Calculation (Athletic)'!B9,'12 Back'!$A$2:$BG$16,13,FALSE),IF($M$8='12 Back'!$N$1,VLOOKUP('US MTM - Calculation (Athletic)'!B9,'12 Back'!$A$2:$BG$16,14,FALSE),IF($M$8='12 Back'!$O$1,VLOOKUP('US MTM - Calculation (Athletic)'!B9,'12 Back'!$A$2:$BG$16,15,FALSE),IF($M$8='12 Back'!$P$1,VLOOKUP('US MTM - Calculation (Athletic)'!B9,'12 Back'!$A$2:$BG$16,16,FALSE),IF($M$8='12 Back'!$Q$1,VLOOKUP('US MTM - Calculation (Athletic)'!B9,'12 Back'!$A$2:$BG$16,17,FALSE),IF($M$8='12 Back'!$R$1,VLOOKUP('US MTM - Calculation (Athletic)'!B9,'12 Back'!$A$2:$BG$16,18,FALSE),IF($M$8='12 Back'!$S$1,VLOOKUP('US MTM - Calculation (Athletic)'!B9,'12 Back'!$A$2:$BG$16,19,FALSE),IF($M$8='12 Back'!$T$1,VLOOKUP('US MTM - Calculation (Athletic)'!B9,'12 Back'!$A$2:$BG$16,20,FALSE),IF($M$8='12 Back'!$U$1,VLOOKUP('US MTM - Calculation (Athletic)'!B9,'12 Back'!$A$2:$BG$16,21,FALSE),IF($M$8='12 Back'!$V$1,VLOOKUP('US MTM - Calculation (Athletic)'!B9,'12 Back'!$A$2:$BG$16,22,FALSE),IF($M$8='12 Back'!$W$1,VLOOKUP('US MTM - Calculation (Athletic)'!B9,'12 Back'!$A$2:$BG$16,23,FALSE),IF($M$8='12 Back'!$X$1,VLOOKUP('US MTM - Calculation (Athletic)'!B9,'12 Back'!$A$2:$BG$16,24,FALSE),IF($M$8='12 Back'!$Y$1,VLOOKUP('US MTM - Calculation (Athletic)'!B9,'12 Back'!$A$2:$BG$16,25,FALSE),IF($M$8='12 Back'!$Z$1,VLOOKUP('US MTM - Calculation (Athletic)'!B9,'12 Back'!$A$2:$BG$16,26,FALSE),IF($M$8='12 Back'!$AA$1,VLOOKUP('US MTM - Calculation (Athletic)'!B9,'12 Back'!$A$2:$BG$16,27,FALSE),IF($M$8='12 Back'!$AB$1,VLOOKUP('US MTM - Calculation (Athletic)'!B9,'12 Back'!$A$2:$BG$16,28,FALSE),IF($M$8='12 Back'!$AC$1,VLOOKUP('US MTM - Calculation (Athletic)'!B9,'12 Back'!$A$2:$BG$16,29,FALSE),IF($M$8='12 Back'!$AD$1,VLOOKUP('US MTM - Calculation (Athletic)'!B9,'12 Back'!$A$2:$BG$16,30,FALSE),IF($M$8='12 Back'!$AE$1,VLOOKUP('US MTM - Calculation (Athletic)'!B9,'12 Back'!$A$2:$BG$16,31,FALSE),IF($M$8='12 Back'!$AF$1,VLOOKUP('US MTM - Calculation (Athletic)'!B9,'12 Back'!$A$2:$BG$16,32,FALSE),IF($M$8='12 Back'!$AG$1,VLOOKUP('US MTM - Calculation (Athletic)'!B9,'12 Back'!$A$2:$BG$16,33,FALSE),IF($M$8='12 Back'!$AH$1,VLOOKUP('US MTM - Calculation (Athletic)'!B9,'12 Back'!$A$2:$BG$16,34,FALSE),IF($M$8='12 Back'!$AI$1,VLOOKUP('US MTM - Calculation (Athletic)'!B9,'12 Back'!$A$2:$BG$16,35,FALSE),IF($M$8='12 Back'!$AJ$1,VLOOKUP('US MTM - Calculation (Athletic)'!B9,'12 Back'!$A$2:$BG$16,36,FALSE),IF($M$8='12 Back'!$AK$1,VLOOKUP('US MTM - Calculation (Athletic)'!B9,'12 Back'!$A$2:$BG$16,37,FALSE),IF($M$8='12 Back'!$AL$1,VLOOKUP('US MTM - Calculation (Athletic)'!B9,'12 Back'!$A$2:$BG$16,38,FALSE),IF($M$8='12 Back'!$AM$1,VLOOKUP('US MTM - Calculation (Athletic)'!B9,'12 Back'!$A$2:$BG$16,39,FALSE),IF($M$8='12 Back'!$AN$1,VLOOKUP('US MTM - Calculation (Athletic)'!B9,'12 Back'!$A$2:$BG$16,40,FALSE),IF($M$8='12 Back'!$AO$1,VLOOKUP('US MTM - Calculation (Athletic)'!B9,'12 Back'!$A$2:$BG$16,41,FALSE),IF($M$8='12 Back'!$AP$1,VLOOKUP('US MTM - Calculation (Athletic)'!B9,'12 Back'!$A$2:$BG$16,42,FALSE),IF($M$8='12 Back'!$AQ$1,VLOOKUP('US MTM - Calculation (Athletic)'!B9,'12 Back'!$A$2:$BG$16,43,FALSE),IF($M$8='12 Back'!$AR$1,VLOOKUP('US MTM - Calculation (Athletic)'!B9,'12 Back'!$A$2:$BG$16,44,FALSE),IF($M$8='12 Back'!$AS$1,VLOOKUP('US MTM - Calculation (Athletic)'!B9,'12 Back'!$A$2:$BG$16,45,FALSE),IF($M$8='12 Back'!$AT$1,VLOOKUP('US MTM - Calculation (Athletic)'!B9,'12 Back'!$A$2:$BG$16,46,FALSE),IF($M$8='12 Back'!$AU$1,VLOOKUP('US MTM - Calculation (Athletic)'!B9,'12 Back'!$A$2:$BG$16,47,FALSE),IF($M$8='12 Back'!$AV$1,VLOOKUP('US MTM - Calculation (Athletic)'!B9,'12 Back'!$A$2:$BG$16,48,FALSE),IF($M$8='12 Back'!$AW$1,VLOOKUP('US MTM - Calculation (Athletic)'!B9,'12 Back'!$A$2:$BG$16,49,FALSE),IF($M$8='12 Back'!$AX$1,VLOOKUP('US MTM - Calculation (Athletic)'!B9,'12 Back'!$A$2:$BG$16,50,FALSE),IF($M$8='12 Back'!$AY$1,VLOOKUP('US MTM - Calculation (Athletic)'!B9,'12 Back'!$A$2:$BG$16,51,FALSE),IF($M$8='12 Back'!$AZ$1,VLOOKUP('US MTM - Calculation (Athletic)'!B9,'12 Back'!$A$2:$BG$16,52,FALSE),IF($M$8='12 Back'!$BA$1,VLOOKUP('US MTM - Calculation (Athletic)'!B9,'12 Back'!$A$2:$BG$16,53,FALSE),IF($M$8='12 Back'!$BB$1,VLOOKUP('US MTM - Calculation (Athletic)'!B9,'12 Back'!$A$2:$BG$16,54,FALSE),IF($M$8='12 Back'!$BC$1,VLOOKUP('US MTM - Calculation (Athletic)'!B9,'12 Back'!$A$2:$BG$16,55,FALSE),IF($M$8='12 Back'!$BD$1,VLOOKUP('US MTM - Calculation (Athletic)'!B9,'12 Back'!$A$2:$BG$16,56,FALSE),IF($M$8='12 Back'!$BE$1,VLOOKUP('US MTM - Calculation (Athletic)'!B9,'12 Back'!$A$2:$BG$16,57,FALSE),IF($M$8='12 Back'!$BF$1,VLOOKUP('US MTM - Calculation (Athletic)'!B9,'12 Back'!$A$2:$BG$16,58,FALSE),IF($M$8='12 Back'!$BG$1,VLOOKUP('US MTM - Calculation (Athletic)'!B9,'12 Back'!$A$2:$BG$16,59,FALSE),))))))))))))))))))))))))))))))))))))))))))))))))))))))))))</f>
        <v>0</v>
      </c>
      <c r="O9" s="265">
        <f>IF($M$3='Half Grith'!$B$1,VLOOKUP('US MTM - Calculation (Athletic)'!B9,'Half Grith'!$A$2:$BN$16,2,FALSE),IF($M$3='Half Grith'!$C$1,VLOOKUP('US MTM - Calculation (Athletic)'!B9,'Half Grith'!$A$2:$BN$16,3,FALSE),IF($M$3='Half Grith'!$D$1,VLOOKUP('US MTM - Calculation (Athletic)'!B9,'Half Grith'!$A$2:$BN$16,4,FALSE),IF($M$3='Half Grith'!$E$1,VLOOKUP('US MTM - Calculation (Athletic)'!B9,'Half Grith'!$A$2:$BN$16,5,FALSE),IF($M$3='Half Grith'!$F$1,VLOOKUP('US MTM - Calculation (Athletic)'!B9,'Half Grith'!$A$2:$BN$16,6,FALSE),IF($M$3='Half Grith'!$G$1,VLOOKUP('US MTM - Calculation (Athletic)'!B9,'Half Grith'!$A$2:$BN$16,7,FALSE),IF($M$3='Half Grith'!$H$1,VLOOKUP('US MTM - Calculation (Athletic)'!B9,'Half Grith'!$A$2:$BN$16,8,FALSE),IF($M$3='Half Grith'!$I$1,VLOOKUP('US MTM - Calculation (Athletic)'!B9,'Half Grith'!$A$2:$BN$16,9,FALSE),IF($M$3='Half Grith'!$J$1,VLOOKUP('US MTM - Calculation (Athletic)'!B9,'Half Grith'!$A$2:$BN$16,10,FALSE),IF($M$3='Half Grith'!$K$1,VLOOKUP('US MTM - Calculation (Athletic)'!B9,'Half Grith'!$A$2:$BN$16,11,FALSE),IF($M$3='Half Grith'!$L$1,VLOOKUP('US MTM - Calculation (Athletic)'!B9,'Half Grith'!$A$2:$BN$16,12,FALSE),IF($M$3='Half Grith'!$M$1,VLOOKUP('US MTM - Calculation (Athletic)'!B9,'Half Grith'!$A$2:$BN$16,13,FALSE),IF($M$3='Half Grith'!$N$1,VLOOKUP('US MTM - Calculation (Athletic)'!B9,'Half Grith'!$A$2:$BN$16,14,FALSE),IF($M$3='Half Grith'!$O$1,VLOOKUP('US MTM - Calculation (Athletic)'!B9,'Half Grith'!$A$2:$BN$16,15,FALSE),IF($M$3='Half Grith'!$P$1,VLOOKUP('US MTM - Calculation (Athletic)'!B9,'Half Grith'!$A$2:$BN$16,16,FALSE),IF($M$3='Half Grith'!$Q$1,VLOOKUP('US MTM - Calculation (Athletic)'!B9,'Half Grith'!$A$2:$BN$16,17,FALSE),IF($M$3='Half Grith'!$R$1,VLOOKUP('US MTM - Calculation (Athletic)'!B9,'Half Grith'!$A$2:$BN$16,18,FALSE),IF($M$3='Half Grith'!$S$1,VLOOKUP('US MTM - Calculation (Athletic)'!B9,'Half Grith'!$A$2:$BN$16,19,FALSE),IF($M$3='Half Grith'!$T$1,VLOOKUP('US MTM - Calculation (Athletic)'!B9,'Half Grith'!$A$2:$BN$16,20,FALSE),IF($M$3='Half Grith'!$U$1,VLOOKUP('US MTM - Calculation (Athletic)'!B9,'Half Grith'!$A$2:$BN$16,21,FALSE),IF($M$3='Half Grith'!$V$1,VLOOKUP('US MTM - Calculation (Athletic)'!B9,'Half Grith'!$A$2:$BN$16,22,FALSE),IF($M$3='Half Grith'!$W$1,VLOOKUP('US MTM - Calculation (Athletic)'!B9,'Half Grith'!$A$2:$BN$16,23,FALSE),IF($M$3='Half Grith'!$X$1,VLOOKUP('US MTM - Calculation (Athletic)'!B9,'Half Grith'!$A$2:$BN$16,24,FALSE),IF($M$3='Half Grith'!$Y$1,VLOOKUP('US MTM - Calculation (Athletic)'!B9,'Half Grith'!$A$2:$BN$16,25,FALSE),IF($M$3='Half Grith'!$Z$1,VLOOKUP('US MTM - Calculation (Athletic)'!B9,'Half Grith'!$A$2:$BN$16,26,FALSE),IF($M$3='Half Grith'!$AA$1,VLOOKUP('US MTM - Calculation (Athletic)'!B9,'Half Grith'!$A$2:$BN$16,27,FALSE),IF($M$3='Half Grith'!$AB$1,VLOOKUP('US MTM - Calculation (Athletic)'!B9,'Half Grith'!$A$2:$BN$16,28,FALSE),IF($M$3='Half Grith'!$AC$1,VLOOKUP('US MTM - Calculation (Athletic)'!B9,'Half Grith'!$A$2:$BN$16,29,FALSE),IF($M$3='Half Grith'!$AD$1,VLOOKUP('US MTM - Calculation (Athletic)'!B9,'Half Grith'!$A$2:$BN$16,30,FALSE),IF($M$3='Half Grith'!$AE$1,VLOOKUP('US MTM - Calculation (Athletic)'!B9,'Half Grith'!$A$2:$BN$16,31,FALSE),IF($M$3='Half Grith'!$AF$1,VLOOKUP('US MTM - Calculation (Athletic)'!B9,'Half Grith'!$A$2:$BN$16,32,FALSE),IF($M$3='Half Grith'!$AG$1,VLOOKUP('US MTM - Calculation (Athletic)'!B9,'Half Grith'!$A$2:$BN$16,33,FALSE),IF($M$3='Half Grith'!$AH$1,VLOOKUP('US MTM - Calculation (Athletic)'!B9,'Half Grith'!$A$2:$BN$16,34,FALSE),IF($M$3='Half Grith'!$AI$1,VLOOKUP('US MTM - Calculation (Athletic)'!B9,'Half Grith'!$A$2:$BN$16,35,FALSE),IF($M$3='Half Grith'!$AJ$1,VLOOKUP('US MTM - Calculation (Athletic)'!B9,'Half Grith'!$A$2:$BN$16,36,FALSE),IF($M$3='Half Grith'!$AK$1,VLOOKUP('US MTM - Calculation (Athletic)'!B9,'Half Grith'!$A$2:$BN$16,37,FALSE),IF($M$3='Half Grith'!$AL$1,VLOOKUP('US MTM - Calculation (Athletic)'!B9,'Half Grith'!$A$2:$BN$16,38,FALSE),IF($M$3='Half Grith'!$AM$1,VLOOKUP('US MTM - Calculation (Athletic)'!B9,'Half Grith'!$A$2:$BN$16,39,FALSE),IF($M$3='Half Grith'!$AN$1,VLOOKUP('US MTM - Calculation (Athletic)'!B9,'Half Grith'!$A$2:$BN$16,40,FALSE),IF($M$3='Half Grith'!$AO$1,VLOOKUP('US MTM - Calculation (Athletic)'!B9,'Half Grith'!$A$2:$BN$16,41,FALSE),IF($M$3='Half Grith'!$AP$1,VLOOKUP('US MTM - Calculation (Athletic)'!B9,'Half Grith'!$A$2:$BN$16,42,FALSE),IF($M$3='Half Grith'!$AQ$1,VLOOKUP('US MTM - Calculation (Athletic)'!B9,'Half Grith'!$A$2:$BN$16,43,FALSE),IF($M$3='Half Grith'!$AR$1,VLOOKUP('US MTM - Calculation (Athletic)'!B9,'Half Grith'!$A$2:$BN$16,44,FALSE),IF($M$3='Half Grith'!$AS$1,VLOOKUP('US MTM - Calculation (Athletic)'!B9,'Half Grith'!$A$2:$BN$16,45,FALSE),IF($M$3='Half Grith'!$AT$1,VLOOKUP('US MTM - Calculation (Athletic)'!B9,'Half Grith'!$A$2:$BN$16,46,FALSE),IF($M$3='Half Grith'!$AU$1,VLOOKUP('US MTM - Calculation (Athletic)'!B9,'Half Grith'!$A$2:$BN$16,47,FALSE),IF($M$3='Half Grith'!$AV$1,VLOOKUP('US MTM - Calculation (Athletic)'!B9,'Half Grith'!$A$2:$BN$16,48,FALSE),IF($M$3='Half Grith'!$AW$1,VLOOKUP('US MTM - Calculation (Athletic)'!B9,'Half Grith'!$A$2:$BN$16,49,FALSE),IF($M$3='Half Grith'!$AX$1,VLOOKUP('US MTM - Calculation (Athletic)'!B9,'Half Grith'!$A$2:$BN$16,50,FALSE),IF($M$3='Half Grith'!$AY$1,VLOOKUP('US MTM - Calculation (Athletic)'!B9,'Half Grith'!$A$2:$BN$16,51,FALSE),IF($M$3='Half Grith'!$AZ$1,VLOOKUP('US MTM - Calculation (Athletic)'!B9,'Half Grith'!$A$2:$BN$16,52,FALSE),IF($M$3='Half Grith'!$BA$1,VLOOKUP('US MTM - Calculation (Athletic)'!B9,'Half Grith'!$A$2:$BN$16,53,FALSE),IF($M$3='Half Grith'!$BB$1,VLOOKUP('US MTM - Calculation (Athletic)'!B9,'Half Grith'!$A$2:$BN$16,54,FALSE),IF($M$3='Half Grith'!$BC$1,VLOOKUP('US MTM - Calculation (Athletic)'!B9,'Half Grith'!$A$2:$BN$16,55,FALSE),IF($M$3='Half Grith'!$BD$1,VLOOKUP('US MTM - Calculation (Athletic)'!B9,'Half Grith'!$A$2:$BN$16,56,FALSE),IF($M$3='Half Grith'!$BE$1,VLOOKUP('US MTM - Calculation (Athletic)'!B9,'Half Grith'!$A$2:$BN$16,57,FALSE),IF($M$3='Half Grith'!$BF$1,VLOOKUP('US MTM - Calculation (Athletic)'!B9,'Half Grith'!$A$2:$BN$16,58,FALSE),IF($M$3='Half Grith'!$BG$1,VLOOKUP('US MTM - Calculation (Athletic)'!B9,'Half Grith'!$A$2:$BN$16,59,FALSE),IF($M$3='Half Grith'!$BH$1,VLOOKUP('US MTM - Calculation (Athletic)'!B9,'Half Grith'!$A$2:$BN$16,60,FALSE),IF($M$3='Half Grith'!$BI$1,VLOOKUP('US MTM - Calculation (Athletic)'!B9,'Half Grith'!$A$2:$BN$16,61,FALSE),IF($M$3='Half Grith'!$BJ$1,VLOOKUP('US MTM - Calculation (Athletic)'!B9,'Half Grith'!$A$2:$BN$16,62,FALSE),IF($M$3='Half Grith'!$BK$1,VLOOKUP('US MTM - Calculation (Athletic)'!B9,'Half Grith'!$A$2:$BN$16,63,FALSE),IF($M$3='Half Grith'!$BL$1,VLOOKUP('US MTM - Calculation (Athletic)'!B9,'Half Grith'!$A$2:$BN$16,64,FALSE),IF($M$3='Half Grith'!$BM$1,VLOOKUP('US MTM - Calculation (Athletic)'!B9,'Half Grith'!$A$2:$BN$16,65,FALSE),))))))))))))))))))))))))))))))))))))))))))))))))))))))))))))))))</f>
        <v>0</v>
      </c>
      <c r="P9" s="265">
        <f>IF($M$4=SEAT!$B$1,VLOOKUP('US MTM - Calculation (Athletic)'!B9,SEAT!$A$2:$AY$16,2,FALSE),IF($M$4=SEAT!$C$1,VLOOKUP('US MTM - Calculation (Athletic)'!B9,SEAT!$A$2:$AY$16,3,FALSE),IF($M$4=SEAT!$D$1,VLOOKUP('US MTM - Calculation (Athletic)'!B9,SEAT!$A$2:$AY$16,4,FALSE),IF($M$4=SEAT!$E$1,VLOOKUP('US MTM - Calculation (Athletic)'!B9,SEAT!$A$2:$AY$16,5,FALSE),IF($M$4=SEAT!$F$1,VLOOKUP('US MTM - Calculation (Athletic)'!B9,SEAT!$A$2:$AY$16,6,FALSE),IF($M$4=SEAT!$G$1,VLOOKUP('US MTM - Calculation (Athletic)'!B9,SEAT!$A$2:$AY$16,7,FALSE),IF($M$4=SEAT!$H$1,VLOOKUP('US MTM - Calculation (Athletic)'!B9,SEAT!$A$2:$AY$16,8,FALSE),IF($M$4=SEAT!$I$1,VLOOKUP('US MTM - Calculation (Athletic)'!B9,SEAT!$A$2:$AY$16,9,FALSE),IF($M$4=SEAT!$J$1,VLOOKUP('US MTM - Calculation (Athletic)'!B9,SEAT!$A$2:$AY$16,10,FALSE),IF($M$4=SEAT!$K$1,VLOOKUP('US MTM - Calculation (Athletic)'!B9,SEAT!$A$2:$AY$16,11,FALSE),IF($M$4=SEAT!$L$1,VLOOKUP('US MTM - Calculation (Athletic)'!B9,SEAT!$A$2:$AY$16,12,FALSE),IF($M$4=SEAT!$M$1,VLOOKUP('US MTM - Calculation (Athletic)'!B9,SEAT!$A$2:$AY$16,13,FALSE),IF($M$4=SEAT!$N$1,VLOOKUP('US MTM - Calculation (Athletic)'!B9,SEAT!$A$2:$AY$16,14,FALSE),IF($M$4=SEAT!$O$1,VLOOKUP('US MTM - Calculation (Athletic)'!B9,SEAT!$A$2:$AY$16,15,FALSE),IF($M$4=SEAT!$P$1,VLOOKUP('US MTM - Calculation (Athletic)'!B9,SEAT!$A$2:$AY$16,16,FALSE),IF($M$4=SEAT!$Q$1,VLOOKUP('US MTM - Calculation (Athletic)'!B9,SEAT!$A$2:$AY$16,17,FALSE),IF($M$4=SEAT!$R$1,VLOOKUP('US MTM - Calculation (Athletic)'!B9,SEAT!$A$2:$AY$16,18,FALSE),IF($M$4=SEAT!$S$1,VLOOKUP('US MTM - Calculation (Athletic)'!B9,SEAT!$A$2:$AY$16,19,FALSE),IF($M$4=SEAT!$T$1,VLOOKUP('US MTM - Calculation (Athletic)'!B9,SEAT!$A$2:$AY$16,20,FALSE),IF($M$4=SEAT!$U$1,VLOOKUP('US MTM - Calculation (Athletic)'!B9,SEAT!$A$2:$AY$16,21,FALSE),IF($M$4=SEAT!$V$1,VLOOKUP('US MTM - Calculation (Athletic)'!B9,SEAT!$A$2:$AY$16,22,FALSE),IF($M$4=SEAT!$W$1,VLOOKUP('US MTM - Calculation (Athletic)'!B9,SEAT!$A$2:$AY$16,23,FALSE),IF($M$4=SEAT!$X$1,VLOOKUP('US MTM - Calculation (Athletic)'!B9,SEAT!$A$2:$AY$16,24,FALSE),IF($M$4=SEAT!$Y$1,VLOOKUP('US MTM - Calculation (Athletic)'!B9,SEAT!$A$2:$AY$16,25,FALSE),IF($M$4=SEAT!$Z$1,VLOOKUP('US MTM - Calculation (Athletic)'!B9,SEAT!$A$2:$AY$16,26,FALSE),IF($M$4=SEAT!$AA$1,VLOOKUP('US MTM - Calculation (Athletic)'!B9,SEAT!$A$2:$AY$16,27,FALSE),IF($M$4=SEAT!$AB$1,VLOOKUP('US MTM - Calculation (Athletic)'!B9,SEAT!$A$2:$AY$16,28,FALSE),IF($M$4=SEAT!$AC$1,VLOOKUP('US MTM - Calculation (Athletic)'!B9,SEAT!$A$2:$AY$16,29,FALSE),IF($M$4=SEAT!$AD$1,VLOOKUP('US MTM - Calculation (Athletic)'!B9,SEAT!$A$2:$AY$16,30,FALSE),IF($M$4=SEAT!$AE$1,VLOOKUP('US MTM - Calculation (Athletic)'!B9,SEAT!$A$2:$AY$16,31,FALSE),IF($M$4=SEAT!$AF$1,VLOOKUP('US MTM - Calculation (Athletic)'!B9,SEAT!$A$2:$AY$16,32,FALSE),IF($M$4=SEAT!$AG$1,VLOOKUP('US MTM - Calculation (Athletic)'!B9,SEAT!$A$2:$AY$16,33,FALSE),IF($M$4=SEAT!$AH$1,VLOOKUP('US MTM - Calculation (Athletic)'!B9,SEAT!$A$2:$AY$16,34,FALSE),IF($M$4=SEAT!$AI$1,VLOOKUP('US MTM - Calculation (Athletic)'!B9,SEAT!$A$2:$AY$16,35,FALSE),IF($M$4=SEAT!$AJ$1,VLOOKUP('US MTM - Calculation (Athletic)'!B9,SEAT!$A$2:$AY$16,36,FALSE),IF($M$4=SEAT!$AK$1,VLOOKUP('US MTM - Calculation (Athletic)'!B9,SEAT!$A$2:$AY$16,37,FALSE),IF($M$4=SEAT!$AL$1,VLOOKUP('US MTM - Calculation (Athletic)'!B9,SEAT!$A$2:$AY$16,38,FALSE),IF($M$4=SEAT!$AM$1,VLOOKUP('US MTM - Calculation (Athletic)'!B9,SEAT!$A$2:$AY$16,39,FALSE),IF($M$4=SEAT!$AN$1,VLOOKUP('US MTM - Calculation (Athletic)'!B9,SEAT!$A$2:$AY$16,40,FALSE),IF($M$4=SEAT!$AO$1,VLOOKUP('US MTM - Calculation (Athletic)'!B9,SEAT!$A$2:$AY$16,41,FALSE),IF($M$4=SEAT!$AP$1,VLOOKUP('US MTM - Calculation (Athletic)'!B9,SEAT!$A$2:$AY$16,42,FALSE),IF($M$4=SEAT!$AQ$1,VLOOKUP('US MTM - Calculation (Athletic)'!B9,SEAT!$A$2:$AY$16,43,FALSE),IF($M$4=SEAT!$AR$1,VLOOKUP('US MTM - Calculation (Athletic)'!B9,SEAT!$A$2:$AY$16,44,FALSE),IF($M$4=SEAT!$AS$1,VLOOKUP('US MTM - Calculation (Athletic)'!B9,SEAT!$A$2:$AY$16,45,FALSE),IF($M$4=SEAT!$AT$1,VLOOKUP('US MTM - Calculation (Athletic)'!B9,SEAT!$A$2:$AY$16,46,FALSE),IF($M$4=SEAT!$AU$1,VLOOKUP('US MTM - Calculation (Athletic)'!B9,SEAT!$A$2:$AY$16,47,FALSE),IF($M$4=SEAT!$AV$1,VLOOKUP('US MTM - Calculation (Athletic)'!B9,SEAT!$A$2:$AY$16,48,FALSE),IF($M$4=SEAT!$AW$1,VLOOKUP('US MTM - Calculation (Athletic)'!B9,SEAT!$A$2:$AY$16,49,FALSE),IF($M$4=SEAT!$AX$1,VLOOKUP('US MTM - Calculation (Athletic)'!B9,SEAT!$A$2:$AY$16,50,FALSE),IF($M$4=SEAT!$AY$1,VLOOKUP('US MTM - Calculation (Athletic)'!B9,SEAT!$A$2:$AY$16,51,FALSE),))))))))))))))))))))))))))))))))))))))))))))))))))</f>
        <v>0</v>
      </c>
      <c r="Q9" s="265">
        <f>IF($M$5='4LEN'!$B$1,VLOOKUP('US MTM - Calculation (Athletic)'!B9,'4LEN'!$A$2:$BM$16,2,FALSE),IF($M$5='4LEN'!$C$1,VLOOKUP('US MTM - Calculation (Athletic)'!B9,'4LEN'!$A$2:$BM$16,3,FALSE),IF($M$5='4LEN'!$D$1,VLOOKUP('US MTM - Calculation (Athletic)'!B9,'4LEN'!$A$2:$BM$16,4,FALSE),IF($M$5='4LEN'!$E$1,VLOOKUP('US MTM - Calculation (Athletic)'!B9,'4LEN'!$A$2:$BM$16,5,FALSE),IF($M$5='4LEN'!$F$1,VLOOKUP('US MTM - Calculation (Athletic)'!B9,'4LEN'!$A$2:$BM$16,6,FALSE),IF($M$5='4LEN'!$G$1,VLOOKUP('US MTM - Calculation (Athletic)'!B9,'4LEN'!$A$2:$BM$16,7,FALSE),IF($M$5='4LEN'!$H$1,VLOOKUP('US MTM - Calculation (Athletic)'!B9,'4LEN'!$A$2:$BM$16,8,FALSE),IF($M$5='4LEN'!$I$1,VLOOKUP('US MTM - Calculation (Athletic)'!B9,'4LEN'!$A$2:$BM$16,9,FALSE),IF($M$5='4LEN'!$J$1,VLOOKUP('US MTM - Calculation (Athletic)'!B9,'4LEN'!$A$2:$BM$16,10,FALSE),IF($M$5='4LEN'!$K$1,VLOOKUP('US MTM - Calculation (Athletic)'!B9,'4LEN'!$A$2:$BM$16,11,FALSE),IF($M$5='4LEN'!$L$1,VLOOKUP('US MTM - Calculation (Athletic)'!B9,'4LEN'!$A$2:$BM$16,12,FALSE),IF($M$5='4LEN'!$M$1,VLOOKUP('US MTM - Calculation (Athletic)'!B9,'4LEN'!$A$2:$BM$16,13,FALSE),IF($M$5='4LEN'!$N$1,VLOOKUP('US MTM - Calculation (Athletic)'!B9,'4LEN'!$A$2:$BM$16,14,FALSE),IF($M$5='4LEN'!$O$1,VLOOKUP('US MTM - Calculation (Athletic)'!B9,'4LEN'!$A$2:$BM$16,15,FALSE),IF($M$5='4LEN'!$P$1,VLOOKUP('US MTM - Calculation (Athletic)'!B9,'4LEN'!$A$2:$BM$16,16,FALSE),IF($M$5='4LEN'!$Q$1,VLOOKUP('US MTM - Calculation (Athletic)'!B9,'4LEN'!$A$2:$BM$16,17,FALSE),IF($M$5='4LEN'!$R$1,VLOOKUP('US MTM - Calculation (Athletic)'!B9,'4LEN'!$A$2:$BM$16,18,FALSE),IF($M$5='4LEN'!$S$1,VLOOKUP('US MTM - Calculation (Athletic)'!B9,'4LEN'!$A$2:$BM$16,19,FALSE),IF($M$5='4LEN'!$T$1,VLOOKUP('US MTM - Calculation (Athletic)'!B9,'4LEN'!$A$2:$BM$16,20,FALSE),IF($M$5='4LEN'!$U$1,VLOOKUP('US MTM - Calculation (Athletic)'!B9,'4LEN'!$A$2:$BM$16,21,FALSE),IF($M$5='4LEN'!$V$1,VLOOKUP('US MTM - Calculation (Athletic)'!B9,'4LEN'!$A$2:$BM$16,22,FALSE),IF($M$5='4LEN'!$W$1,VLOOKUP('US MTM - Calculation (Athletic)'!B9,'4LEN'!$A$2:$BM$16,23,FALSE),IF($M$5='4LEN'!$X$1,VLOOKUP('US MTM - Calculation (Athletic)'!B9,'4LEN'!$A$2:$BM$16,24,FALSE),IF($M$5='4LEN'!$Y$1,VLOOKUP('US MTM - Calculation (Athletic)'!B9,'4LEN'!$A$2:$BM$16,25,FALSE),IF($M$5='4LEN'!$Z$1,VLOOKUP('US MTM - Calculation (Athletic)'!B9,'4LEN'!$A$2:$BM$16,26,FALSE),IF($M$5='4LEN'!$AA$1,VLOOKUP('US MTM - Calculation (Athletic)'!B9,'4LEN'!$A$2:$BM$16,27,FALSE),IF($M$5='4LEN'!$AB$1,VLOOKUP('US MTM - Calculation (Athletic)'!B9,'4LEN'!$A$2:$BM$16,28,FALSE),IF($M$5='4LEN'!$AC$1,VLOOKUP('US MTM - Calculation (Athletic)'!B9,'4LEN'!$A$2:$BM$16,29,FALSE),IF($M$5='4LEN'!$AD$1,VLOOKUP('US MTM - Calculation (Athletic)'!B9,'4LEN'!$A$2:$BM$16,30,FALSE),IF($M$5='4LEN'!$AE$1,VLOOKUP('US MTM - Calculation (Athletic)'!B9,'4LEN'!$A$2:$BM$16,31,FALSE),IF($M$5='4LEN'!$AF$1,VLOOKUP('US MTM - Calculation (Athletic)'!B9,'4LEN'!$A$2:$BM$16,32,FALSE),IF($M$5='4LEN'!$AG$1,VLOOKUP('US MTM - Calculation (Athletic)'!B9,'4LEN'!$A$2:$BM$16,33,FALSE),IF($M$5='4LEN'!$AH$1,VLOOKUP('US MTM - Calculation (Athletic)'!B9,'4LEN'!$A$2:$BM$16,34,FALSE),IF($M$5='4LEN'!$AI$1,VLOOKUP('US MTM - Calculation (Athletic)'!B9,'4LEN'!$A$2:$BM$16,35,FALSE),IF($M$5='4LEN'!$AJ$1,VLOOKUP('US MTM - Calculation (Athletic)'!B9,'4LEN'!$A$2:$BM$16,36,FALSE),IF($M$5='4LEN'!$AK$1,VLOOKUP('US MTM - Calculation (Athletic)'!B9,'4LEN'!$A$2:$BM$16,37,FALSE),IF($M$5='4LEN'!$AL$1,VLOOKUP('US MTM - Calculation (Athletic)'!B9,'4LEN'!$A$2:$BM$16,38,FALSE),IF($M$5='4LEN'!$AM$1,VLOOKUP('US MTM - Calculation (Athletic)'!B9,'4LEN'!$A$2:$BM$16,39,FALSE),IF($M$5='4LEN'!$AN$1,VLOOKUP('US MTM - Calculation (Athletic)'!B9,'4LEN'!$A$2:$BM$16,40,FALSE),IF($M$5='4LEN'!$AO$1,VLOOKUP('US MTM - Calculation (Athletic)'!B9,'4LEN'!$A$2:$BM$16,41,FALSE),IF($M$5='4LEN'!$AP$1,VLOOKUP('US MTM - Calculation (Athletic)'!B9,'4LEN'!$A$2:$BM$16,42,FALSE),IF($M$5='4LEN'!$AQ$1,VLOOKUP('US MTM - Calculation (Athletic)'!B9,'4LEN'!$A$2:$BM$16,43,FALSE),IF($M$5='4LEN'!$AR$1,VLOOKUP('US MTM - Calculation (Athletic)'!B9,'4LEN'!$A$2:$BM$16,44,FALSE),IF($M$5='4LEN'!$AS$1,VLOOKUP('US MTM - Calculation (Athletic)'!B9,'4LEN'!$A$2:$BM$16,45,FALSE),IF($M$5='4LEN'!$AT$1,VLOOKUP('US MTM - Calculation (Athletic)'!B9,'4LEN'!$A$2:$BM$16,46,FALSE),IF($M$5='4LEN'!$AU$1,VLOOKUP('US MTM - Calculation (Athletic)'!B9,'4LEN'!$A$2:$BM$16,47,FALSE),IF($M$5='4LEN'!$AV$1,VLOOKUP('US MTM - Calculation (Athletic)'!B9,'4LEN'!$A$2:$BM$16,48,FALSE),IF($M$5='4LEN'!$AW$1,VLOOKUP('US MTM - Calculation (Athletic)'!B9,'4LEN'!$A$2:$BM$16,49,FALSE),IF($M$5='4LEN'!$AX$1,VLOOKUP('US MTM - Calculation (Athletic)'!B9,'4LEN'!$A$2:$BM$16,50,FALSE),IF($M$5='4LEN'!$AY$1,VLOOKUP('US MTM - Calculation (Athletic)'!B9,'4LEN'!$A$2:$BM$16,51,FALSE),IF($M$5='4LEN'!$AZ$1,VLOOKUP('US MTM - Calculation (Athletic)'!B9,'4LEN'!$A$2:$BM$16,52,FALSE),IF($M$5='4LEN'!$BA$1,VLOOKUP('US MTM - Calculation (Athletic)'!B9,'4LEN'!$A$2:$BM$16,53,FALSE),IF($M$5='4LEN'!$BB$1,VLOOKUP('US MTM - Calculation (Athletic)'!B9,'4LEN'!$A$2:$BM$16,54,FALSE),IF($M$5='4LEN'!$BC$1,VLOOKUP('US MTM - Calculation (Athletic)'!B9,'4LEN'!$A$2:$BM$16,55,FALSE),IF($M$5='4LEN'!$BD$1,VLOOKUP('US MTM - Calculation (Athletic)'!B9,'4LEN'!$A$2:$BM$16,56,FALSE),IF($M$5='4LEN'!$BE$1,VLOOKUP('US MTM - Calculation (Athletic)'!B9,'4LEN'!$A$2:$BM$16,57,FALSE),IF($M$5='4LEN'!$BF$1,VLOOKUP('US MTM - Calculation (Athletic)'!B9,'4LEN'!$A$2:$BM$16,58,FALSE),IF($M$5='4LEN'!$BG$1,VLOOKUP('US MTM - Calculation (Athletic)'!B9,'4LEN'!$A$2:$BM$16,59,FALSE),IF($M$5='4LEN'!$BH$1,VLOOKUP('US MTM - Calculation (Athletic)'!B9,'4LEN'!$A$2:$BM$16,60,FALSE),IF($M$5='4LEN'!$BI$1,VLOOKUP('US MTM - Calculation (Athletic)'!B9,'4LEN'!$A$2:$BL$16,61,FALSE),IF($M$5='4LEN'!$BJ$1,VLOOKUP('US MTM - Calculation (Athletic)'!B9,'4LEN'!$A$2:$BM$16,62,FALSE),IF($M$5='4LEN'!$BK$1,VLOOKUP('US MTM - Calculation (Athletic)'!B9,'4LEN'!$A$2:$BM$16,63,FALSE),IF($M$5='4LEN'!$BL$1,VLOOKUP('US MTM - Calculation (Athletic)'!B9,'4LEN'!$A$2:$BM$16,64,FALSE),IF($M$5='4LEN'!$BM$1,VLOOKUP('US MTM - Calculation (Athletic)'!B9,'4LEN'!$A$2:$BM$16,65,FALSE),))))))))))))))))))))))))))))))))))))))))))))))))))))))))))))))))</f>
        <v>0</v>
      </c>
      <c r="R9" s="265">
        <f>IF($M$5='15VENT'!$B$1,VLOOKUP('US MTM - Calculation (Athletic)'!B9,'15VENT'!$A$2:$BM$16,2,FALSE),IF($M$5='15VENT'!$C$1,VLOOKUP('US MTM - Calculation (Athletic)'!B9,'15VENT'!$A$2:$BM$16,3,FALSE),IF($M$5='15VENT'!$D$1,VLOOKUP('US MTM - Calculation (Athletic)'!B9,'15VENT'!$A$2:$BM$16,4,FALSE),IF($M$5='15VENT'!$E$1,VLOOKUP('US MTM - Calculation (Athletic)'!B9,'15VENT'!$A$2:$BM$16,5,FALSE),IF($M$5='15VENT'!$F$1,VLOOKUP('US MTM - Calculation (Athletic)'!B9,'15VENT'!$A$2:$BM$16,6,FALSE),IF($M$5='15VENT'!$G$1,VLOOKUP('US MTM - Calculation (Athletic)'!B9,'15VENT'!$A$2:$BM$16,7,FALSE),IF($M$5='15VENT'!$H$1,VLOOKUP('US MTM - Calculation (Athletic)'!B9,'15VENT'!$A$2:$BM$16,8,FALSE),IF($M$5='15VENT'!$I$1,VLOOKUP('US MTM - Calculation (Athletic)'!B9,'15VENT'!$A$2:$BM$16,9,FALSE),IF($M$5='15VENT'!$J$1,VLOOKUP('US MTM - Calculation (Athletic)'!B9,'15VENT'!$A$2:$BM$16,10,FALSE),IF($M$5='15VENT'!$K$1,VLOOKUP('US MTM - Calculation (Athletic)'!B9,'15VENT'!$A$2:$BM$16,11,FALSE),IF($M$5='15VENT'!$L$1,VLOOKUP('US MTM - Calculation (Athletic)'!B9,'15VENT'!$A$2:$BM$16,12,FALSE),IF($M$5='15VENT'!$M$1,VLOOKUP('US MTM - Calculation (Athletic)'!B9,'15VENT'!$A$2:$BM$16,13,FALSE),IF($M$5='15VENT'!$N$1,VLOOKUP('US MTM - Calculation (Athletic)'!B9,'15VENT'!$A$2:$BM$16,14,FALSE),IF($M$5='15VENT'!$O$1,VLOOKUP('US MTM - Calculation (Athletic)'!B9,'15VENT'!$A$2:$BM$16,15,FALSE),IF($M$5='15VENT'!$P$1,VLOOKUP('US MTM - Calculation (Athletic)'!B9,'15VENT'!$A$2:$BM$16,16,FALSE),IF($M$5='15VENT'!$Q$1,VLOOKUP('US MTM - Calculation (Athletic)'!B9,'15VENT'!$A$2:$BM$16,17,FALSE),IF($M$5='15VENT'!$R$1,VLOOKUP('US MTM - Calculation (Athletic)'!B9,'15VENT'!$A$2:$BM$16,18,FALSE),IF($M$5='15VENT'!$S$1,VLOOKUP('US MTM - Calculation (Athletic)'!B9,'15VENT'!$A$2:$BM$16,19,FALSE),IF($M$5='15VENT'!$T$1,VLOOKUP('US MTM - Calculation (Athletic)'!B9,'15VENT'!$A$2:$BM$16,20,FALSE),IF($M$5='15VENT'!$U$1,VLOOKUP('US MTM - Calculation (Athletic)'!B9,'15VENT'!$A$2:$BM$16,21,FALSE),IF($M$5='15VENT'!$V$1,VLOOKUP('US MTM - Calculation (Athletic)'!B9,'15VENT'!$A$2:$BM$16,22,FALSE),IF($M$5='15VENT'!$W$1,VLOOKUP('US MTM - Calculation (Athletic)'!B9,'15VENT'!$A$2:$BM$16,23,FALSE),IF($M$5='15VENT'!$X$1,VLOOKUP('US MTM - Calculation (Athletic)'!B9,'15VENT'!$A$2:$BM$16,24,FALSE),IF($M$5='15VENT'!$Y$1,VLOOKUP('US MTM - Calculation (Athletic)'!B9,'15VENT'!$A$2:$BM$16,25,FALSE),IF($M$5='15VENT'!$Z$1,VLOOKUP('US MTM - Calculation (Athletic)'!B9,'15VENT'!$A$2:$BM$16,26,FALSE),IF($M$5='15VENT'!$AA$1,VLOOKUP('US MTM - Calculation (Athletic)'!B9,'15VENT'!$A$2:$BM$16,27,FALSE),IF($M$5='15VENT'!$AB$1,VLOOKUP('US MTM - Calculation (Athletic)'!B9,'15VENT'!$A$2:$BM$16,28,FALSE),IF($M$5='15VENT'!$AC$1,VLOOKUP('US MTM - Calculation (Athletic)'!B9,'15VENT'!$A$2:$BM$16,29,FALSE),IF($M$5='15VENT'!$AD$1,VLOOKUP('US MTM - Calculation (Athletic)'!B9,'15VENT'!$A$2:$BM$16,30,FALSE),IF($M$5='15VENT'!$AE$1,VLOOKUP('US MTM - Calculation (Athletic)'!B9,'15VENT'!$A$2:$BM$16,31,FALSE),IF($M$5='15VENT'!$AF$1,VLOOKUP('US MTM - Calculation (Athletic)'!B9,'15VENT'!$A$2:$BM$16,32,FALSE),IF($M$5='15VENT'!$AG$1,VLOOKUP('US MTM - Calculation (Athletic)'!B9,'15VENT'!$A$2:$BM$16,33,FALSE),IF($M$5='15VENT'!$AH$1,VLOOKUP('US MTM - Calculation (Athletic)'!B9,'15VENT'!$A$2:$BM$16,34,FALSE),IF($M$5='15VENT'!$AI$1,VLOOKUP('US MTM - Calculation (Athletic)'!B9,'15VENT'!$A$2:$BM$16,35,FALSE),IF($M$5='15VENT'!$AJ$1,VLOOKUP('US MTM - Calculation (Athletic)'!B9,'15VENT'!$A$2:$BM$16,36,FALSE),IF($M$5='15VENT'!$AK$1,VLOOKUP('US MTM - Calculation (Athletic)'!B9,'15VENT'!$A$2:$BM$16,37,FALSE),IF($M$5='15VENT'!$AL$1,VLOOKUP('US MTM - Calculation (Athletic)'!B9,'15VENT'!$A$2:$BM$16,38,FALSE),IF($M$5='15VENT'!$AM$1,VLOOKUP('US MTM - Calculation (Athletic)'!B9,'15VENT'!$A$2:$BM$16,39,FALSE),IF($M$5='15VENT'!$AN$1,VLOOKUP('US MTM - Calculation (Athletic)'!B9,'15VENT'!$A$2:$BM$16,40,FALSE),IF($M$5='15VENT'!$AO$1,VLOOKUP('US MTM - Calculation (Athletic)'!B9,'15VENT'!$A$2:$BM$16,41,FALSE),IF($M$5='15VENT'!$AP$1,VLOOKUP('US MTM - Calculation (Athletic)'!B9,'15VENT'!$A$2:$BM$16,42,FALSE),IF($M$5='15VENT'!$AQ$1,VLOOKUP('US MTM - Calculation (Athletic)'!B9,'15VENT'!$A$2:$BM$16,43,FALSE),IF($M$5='15VENT'!$AR$1,VLOOKUP('US MTM - Calculation (Athletic)'!B9,'15VENT'!$A$2:$BM$16,44,FALSE),IF($M$5='15VENT'!$AS$1,VLOOKUP('US MTM - Calculation (Athletic)'!B9,'15VENT'!$A$2:$BM$16,45,FALSE),IF($M$5='15VENT'!$AT$1,VLOOKUP('US MTM - Calculation (Athletic)'!B9,'15VENT'!$A$2:$BM$16,46,FALSE),IF($M$5='15VENT'!$AU$1,VLOOKUP('US MTM - Calculation (Athletic)'!B9,'15VENT'!$A$2:$BM$16,47,FALSE),IF($M$5='15VENT'!$AV$1,VLOOKUP('US MTM - Calculation (Athletic)'!B9,'15VENT'!$A$2:$BM$16,48,FALSE),IF($M$5='15VENT'!$AW$1,VLOOKUP('US MTM - Calculation (Athletic)'!B9,'15VENT'!$A$2:$BM$16,49,FALSE),IF($M$5='15VENT'!$AX$1,VLOOKUP('US MTM - Calculation (Athletic)'!B9,'15VENT'!$A$2:$BM$16,50,FALSE),IF($M$5='15VENT'!$AY$1,VLOOKUP('US MTM - Calculation (Athletic)'!B9,'15VENT'!$A$2:$BM$16,51,FALSE),IF($M$5='15VENT'!$AZ$1,VLOOKUP('US MTM - Calculation (Athletic)'!B9,'15VENT'!$A$2:$BM$16,52,FALSE),IF($M$5='15VENT'!$BA$1,VLOOKUP('US MTM - Calculation (Athletic)'!B9,'15VENT'!$A$2:$BM$16,53,FALSE),IF($M$5='15VENT'!$BB$1,VLOOKUP('US MTM - Calculation (Athletic)'!B9,'15VENT'!$A$2:$BM$16,54,FALSE),IF($M$5='15VENT'!$BC$1,VLOOKUP('US MTM - Calculation (Athletic)'!B9,'15VENT'!$A$2:$BM$16,55,FALSE),IF($M$5='15VENT'!$BD$1,VLOOKUP('US MTM - Calculation (Athletic)'!B9,'15VENT'!$A$2:$BM$16,56,FALSE),IF($M$5='15VENT'!$BE$1,VLOOKUP('US MTM - Calculation (Athletic)'!B9,'15VENT'!$A$2:$BM$16,57,FALSE),IF($M$5='15VENT'!$BF$1,VLOOKUP('US MTM - Calculation (Athletic)'!B9,'15VENT'!$A$2:$BM$16,58,FALSE),IF($M$5='15VENT'!$BG$1,VLOOKUP('US MTM - Calculation (Athletic)'!B9,'15VENT'!$A$2:$BM$16,59,FALSE),IF($M$5='15VENT'!$BH$1,VLOOKUP('US MTM - Calculation (Athletic)'!B9,'15VENT'!$A$2:$BM$16,60,FALSE),IF($M$5='15VENT'!$BI$1,VLOOKUP('US MTM - Calculation (Athletic)'!B9,'15VENT'!$A$2:$BJ$16,61,FALSE),IF($M$5='15VENT'!$BJ$1,VLOOKUP('US MTM - Calculation (Athletic)'!B9,'15VENT'!$A$2:$BM$16,62,FALSE),IF($M$5='15VENT'!$BK$1,VLOOKUP('US MTM - Calculation (Athletic)'!B9,'15VENT'!$A$2:$BM$16,63,FALSE),IF($M$5='15VENT'!$BL$1,VLOOKUP('US MTM - Calculation (Athletic)'!B9,'15VENT'!$A$2:$BM$16,64,FALSE),IF($M$5='15VENT'!$BM$1,VLOOKUP('US MTM - Calculation (Athletic)'!B9,'15VENT'!$A$2:$BM$16,65,FALSE),))))))))))))))))))))))))))))))))))))))))))))))))))))))))))))))))</f>
        <v>0</v>
      </c>
      <c r="S9" s="266">
        <f t="shared" si="4"/>
        <v>-1</v>
      </c>
      <c r="T9" s="274"/>
      <c r="U9" s="493" t="s">
        <v>517</v>
      </c>
      <c r="V9" s="494"/>
      <c r="W9" s="246"/>
      <c r="X9" s="259">
        <v>8</v>
      </c>
      <c r="Y9" s="260" t="s">
        <v>334</v>
      </c>
      <c r="Z9" s="247" t="str">
        <f>IF($Z$1="","",HLOOKUP($Z$1,'MTM US TRS (R)'!$A$2:$EV$13,ROW(),FALSE))</f>
        <v/>
      </c>
      <c r="AA9" s="265">
        <f>IF(Z9=" ",0,IF($AH$13='Deep Seat -'!$B$1,VLOOKUP('US MTM - Calculation (Athletic)'!Y9,'Deep Seat -'!$A$2:$D$13,2,FALSE),IF($AH$13='Deep Seat -'!$C$1,VLOOKUP('US MTM - Calculation (Athletic)'!Y9,'Deep Seat -'!$A$2:$D$13,3,FALSE),IF($AH$13='Deep Seat -'!$D$1,VLOOKUP('US MTM - Calculation (Athletic)'!Y9,'Deep Seat -'!$A$2:$D$13,4,FALSE),))))</f>
        <v>0</v>
      </c>
      <c r="AB9" s="265">
        <f>IF(Z9=" ",0,IF($AH$14='Hip Forw +'!$B$1,VLOOKUP('US MTM - Calculation (Athletic)'!Y9,'Hip Forw +'!$A$2:$E$13,2,FALSE),IF($AH$14='Hip Forw +'!$C$1,VLOOKUP('US MTM - Calculation (Athletic)'!Y9,'Hip Forw +'!$A$2:$E$13,3,FALSE),IF($AH$14='Hip Forw +'!$D$1,VLOOKUP('US MTM - Calculation (Athletic)'!Y9,'Hip Forw +'!$A$2:$E$13,4,FALSE),IF($AH$14='Hip Forw +'!$E$1,VLOOKUP('US MTM - Calculation (Athletic)'!Y9,'Hip Forw +'!$A$2:$E$13,5,FALSE),)))))</f>
        <v>0</v>
      </c>
      <c r="AC9" s="265">
        <f>IF(Z9=" ",0,IF($AH$15='Low Fron'!$B$1,VLOOKUP('US MTM - Calculation (Athletic)'!Y9,'Low Fron'!$A$2:$L$13,2,FALSE),IF($AH$15='Low Fron'!$C$1,VLOOKUP('US MTM - Calculation (Athletic)'!Y9,'Low Fron'!$A$2:$L$13,3,FALSE),IF($AH$15='Low Fron'!$D$1,VLOOKUP('US MTM - Calculation (Athletic)'!Y9,'Low Fron'!$A$2:$L$13,4,FALSE),IF($AH$15='Low Fron'!$E$1,VLOOKUP('US MTM - Calculation (Athletic)'!Y9,'Low Fron'!$A$2:$L$13,5,FALSE),IF($AH$15='Low Fron'!$F$1,VLOOKUP('US MTM - Calculation (Athletic)'!Y9,'Low Fron'!$A$2:$L$13,6,FALSE),IF($AH$15='Low Fron'!$G$1,VLOOKUP('US MTM - Calculation (Athletic)'!Y9,'Low Fron'!$A$2:$L$13,7,FALSE),IF($AH$15='Low Fron'!$H$1,VLOOKUP('US MTM - Calculation (Athletic)'!Y9,'Low Fron'!$A$2:$L$13,8,FALSE),IF($AH$15='Low Fron'!$I$1,VLOOKUP('US MTM - Calculation (Athletic)'!Y9,'Low Fron'!$A$2:$L$13,9,FALSE),IF($AH$15='Low Fron'!$J$1,VLOOKUP('US MTM - Calculation (Athletic)'!Y9,'Low Fron'!$A$2:$L$13,10,FALSE),IF($AH$15='Low Fron'!$K$1,VLOOKUP('US MTM - Calculation (Athletic)'!Y9,'Low Fron'!$A$2:$L$13,11,FALSE),IF($AH$15='Low Fron'!$L$1,VLOOKUP('US MTM - Calculation (Athletic)'!Y9,'Low Fron'!$A$2:$L$13,12,FALSE),))))))))))))</f>
        <v>0</v>
      </c>
      <c r="AD9" s="265">
        <f>IF(Z9=" ",0,IF($AH$16='Plucrot +'!$B$1,VLOOKUP('US MTM - Calculation (Athletic)'!Y9,'Plucrot +'!$A$2:$W$13,2,FALSE),IF($AH$16='Plucrot +'!$C$1,VLOOKUP('US MTM - Calculation (Athletic)'!Y9,'Plucrot +'!$A$2:$W$13,3,FALSE),IF($AH$16='Plucrot +'!$D$1,VLOOKUP('US MTM - Calculation (Athletic)'!Y9,'Plucrot +'!$A$2:$W$13,4,FALSE),IF($AH$16='Plucrot +'!$E$1,VLOOKUP('US MTM - Calculation (Athletic)'!Y9,'Plucrot +'!$A$2:$W$13,5,FALSE),IF($AH$16='Plucrot +'!$F$1,VLOOKUP('US MTM - Calculation (Athletic)'!Y9,'Plucrot +'!$A$2:$W$13,6,FALSE),IF($AH$16='Plucrot +'!$G$1,VLOOKUP('US MTM - Calculation (Athletic)'!Y9,'Plucrot +'!$A$2:$W$13,7,FALSE),IF($AH$16='Plucrot +'!$H$1,VLOOKUP('US MTM - Calculation (Athletic)'!Y9,'Plucrot +'!$A$2:$W$13,8,FALSE),IF($AH$16='Plucrot +'!$I$1,VLOOKUP('US MTM - Calculation (Athletic)'!Y9,'Plucrot +'!$A$2:$W$13,9,FALSE),IF($AH$16='Plucrot +'!$J$1,VLOOKUP('US MTM - Calculation (Athletic)'!Y9,'Plucrot +'!$A$2:$W$13,10,FALSE),IF($AH$16='Plucrot +'!$K$1,VLOOKUP('US MTM - Calculation (Athletic)'!Y9,'Plucrot +'!$A$2:$W$13,11,FALSE),IF($AH$16='Plucrot +'!$L$1,VLOOKUP('US MTM - Calculation (Athletic)'!Y9,'Plucrot +'!$A$2:$W$13,12,FALSE),IF($AH$16='Plucrot +'!$M$1,VLOOKUP('US MTM - Calculation (Athletic)'!Y9,'Plucrot +'!$A$2:$W$13,13,FALSE),IF($AH$16='Plucrot +'!$N$1,VLOOKUP('US MTM - Calculation (Athletic)'!Y9,'Plucrot +'!$A$2:$W$13,14,FALSE),IF($AH$16='Plucrot +'!$O$1,VLOOKUP('US MTM - Calculation (Athletic)'!Y9,'Plucrot +'!$A$2:$W$13,15,FALSE),IF($AH$16='Plucrot +'!$P$1,VLOOKUP('US MTM - Calculation (Athletic)'!Y9,'Plucrot +'!$A$2:$W$13,16,FALSE),IF($AH$16='Plucrot +'!$Q$1,VLOOKUP('US MTM - Calculation (Athletic)'!Y9,'Plucrot +'!$A$2:$W$13,17,FALSE),IF($AH$16='Plucrot +'!$R$1,VLOOKUP('US MTM - Calculation (Athletic)'!Y9,'Plucrot +'!$A$2:$W$13,18,FALSE),IF($AH$16='Plucrot +'!$S$1,VLOOKUP('US MTM - Calculation (Athletic)'!Y9,'Plucrot +'!$A$2:$W$13,19,FALSE),IF($AH$16='Plucrot +'!$T$1,VLOOKUP('US MTM - Calculation (Athletic)'!Y9,'Plucrot +'!$A$2:$W$13,20,FALSE),IF($AH$16='Plucrot +'!$U$1,VLOOKUP('US MTM - Calculation (Athletic)'!Y9,'Plucrot +'!$A$2:$W$13,21,FALSE),IF($AH$16='Plucrot +'!$V$1,VLOOKUP('US MTM - Calculation (Athletic)'!Y9,'Plucrot +'!$A$2:$W$13,22,FALSE),IF($AH$16='Plucrot +'!$W$1,VLOOKUP('US MTM - Calculation (Athletic)'!Y9,'Plucrot +'!$A$2:$W$13,23,FALSE),)))))))))))))))))))))))</f>
        <v>0</v>
      </c>
      <c r="AE9" s="265">
        <f>IF(Z9=" ",0,IF($AH$17='Rais BK + -'!$B$1,VLOOKUP('US MTM - Calculation (Athletic)'!Y9,'Rais BK + -'!$A$2:$W$13,2,FALSE),IF($AH$17='Rais BK + -'!$C$1,VLOOKUP('US MTM - Calculation (Athletic)'!Y9,'Rais BK + -'!$A$2:$W$13,3,FALSE),IF($AH$17='Rais BK + -'!$D$1,VLOOKUP('US MTM - Calculation (Athletic)'!Y9,'Rais BK + -'!$A$2:$W$13,4,FALSE),IF($AH$17='Rais BK + -'!$E$1,VLOOKUP('US MTM - Calculation (Athletic)'!Y9,'Rais BK + -'!$A$2:$W$13,5,FALSE),IF($AH$17='Rais BK + -'!$F$1,VLOOKUP('US MTM - Calculation (Athletic)'!Y9,'Rais BK + -'!$A$2:$W$13,6,FALSE),IF($AH$17='Rais BK + -'!$G$1,VLOOKUP('US MTM - Calculation (Athletic)'!Y9,'Rais BK + -'!$A$2:$W$13,7,FALSE),IF($AH$17='Rais BK + -'!$H$1,VLOOKUP('US MTM - Calculation (Athletic)'!Y9,'Rais BK + -'!$A$2:$W$13,8,FALSE),IF($AH$17='Rais BK + -'!$I$1,VLOOKUP('US MTM - Calculation (Athletic)'!Y9,'Rais BK + -'!$A$2:$W$13,9,FALSE),IF($AH$17='Rais BK + -'!$J$1,VLOOKUP('US MTM - Calculation (Athletic)'!Y9,'Rais BK + -'!$A$2:$W$13,10,FALSE),IF($AH$17='Rais BK + -'!$K$1,VLOOKUP('US MTM - Calculation (Athletic)'!Y9,'Rais BK + -'!$A$2:$W$13,11,FALSE),IF($AH$17='Rais BK + -'!$L$1,VLOOKUP('US MTM - Calculation (Athletic)'!Y9,'Rais BK + -'!$A$2:$W$13,12,FALSE),IF($AH$17='Rais BK + -'!$M$1,VLOOKUP('US MTM - Calculation (Athletic)'!Y9,'Rais BK + -'!$A$2:$W$13,13,FALSE),IF($AH$17='Rais BK + -'!$N$1,VLOOKUP('US MTM - Calculation (Athletic)'!Y9,'Rais BK + -'!$A$2:$W$13,14,FALSE),IF($AH$17='Rais BK + -'!$O$1,VLOOKUP('US MTM - Calculation (Athletic)'!Y9,'Rais BK + -'!$A$2:$W$13,15,FALSE),IF($AH$17='Rais BK + -'!$P$1,VLOOKUP('US MTM - Calculation (Athletic)'!Y9,'Rais BK + -'!$A$2:$W$13,16,FALSE),IF($AH$17='Rais BK + -'!$Q$1,VLOOKUP('US MTM - Calculation (Athletic)'!Y9,'Rais BK + -'!$A$2:$W$13,17,FALSE),IF($AH$17='Rais BK + -'!$R$1,VLOOKUP('US MTM - Calculation (Athletic)'!Y9,'Rais BK + -'!$A$2:$W$13,18,FALSE),IF($AH$17='Rais BK + -'!$S$1,VLOOKUP('US MTM - Calculation (Athletic)'!Y9,'Rais BK + -'!$A$2:$W$13,19,FALSE),IF($AH$17='Rais BK + -'!$T$1,VLOOKUP('US MTM - Calculation (Athletic)'!Y9,'Rais BK + -'!$A$2:$W$13,20,FALSE),IF($AH$17='Rais BK + -'!$U$1,VLOOKUP('US MTM - Calculation (Athletic)'!Y9,'Rais BK + -'!$A$2:$W$13,21,FALSE),IF($AH$17='Rais BK + -'!$V$1,VLOOKUP('US MTM - Calculation (Athletic)'!Y9,'Rais BK + -'!$A$2:$W$13,22,FALSE),IF($AH$17='Rais BK + -'!$W$1,VLOOKUP('US MTM - Calculation (Athletic)'!Y9,'Rais BK + -'!$A$2:$W$13,23,FALSE),)))))))))))))))))))))))</f>
        <v>0</v>
      </c>
      <c r="AF9" s="263">
        <f t="shared" si="0"/>
        <v>0</v>
      </c>
      <c r="AG9" s="242">
        <f>IF(OR(Sheet1!C142="",Sheet1!C142=" "),0,Sheet1!C142)</f>
        <v>0</v>
      </c>
      <c r="AH9" s="266">
        <f>IF(OR(AG10&lt;&gt;0,AG11&lt;&gt;0),0,IF(AG9=0,0, AG9-AF9))</f>
        <v>0</v>
      </c>
      <c r="AI9" s="275"/>
      <c r="AJ9" s="280" t="s">
        <v>517</v>
      </c>
      <c r="AK9" s="281"/>
      <c r="AM9" s="282"/>
      <c r="AN9" s="282"/>
      <c r="AO9" s="278"/>
      <c r="AP9" s="268" t="s">
        <v>596</v>
      </c>
      <c r="AQ9" s="250" t="str">
        <f>IF($AQ$1="","",HLOOKUP($AQ$1,'Measurement Chart'!$A$1:$AG$14,ROW(),FALSE))</f>
        <v/>
      </c>
      <c r="AR9" s="242">
        <f>IF(OR(Sheet1!C303="",Sheet1!C303=" "),0,Sheet1!C303)</f>
        <v>0</v>
      </c>
      <c r="AS9" s="251">
        <f t="shared" si="1"/>
        <v>0</v>
      </c>
      <c r="AT9" s="252">
        <f>IF($AS$4='Front Length +'!$B$1,VLOOKUP(AP9,'Front Length +'!$A$2:$AO$14,2,FALSE),IF($AS$4='Front Length +'!$C$1,VLOOKUP(AP9,'Front Length +'!$A$2:$AO$14,3,FALSE),IF($AS$4='Front Length +'!$D$1,VLOOKUP(AP9,'Front Length +'!$A$2:$AO$14,4,FALSE),IF($AS$4='Front Length +'!$E$1,VLOOKUP(AP9,'Front Length +'!$A$2:$AO$14,5,FALSE),IF($AS$4='Front Length +'!$F$1,VLOOKUP(AP9,'Front Length +'!$A$2:$AO$14,6,FALSE),IF($AS$4='Front Length +'!$G$1,VLOOKUP(AP9,'Front Length +'!$A$2:$AO$14,7,FALSE),IF($AS$4='Front Length +'!$H$1,VLOOKUP(AP9,'Front Length +'!$A$2:$AO$14,8,FALSE),IF($AS$4='Front Length +'!$I$1,VLOOKUP(AP9,'Front Length +'!$A$2:$AO$14,9,FALSE),IF($AS$4='Front Length +'!$J$1,VLOOKUP(AP9,'Front Length +'!$A$2:$AO$14,10,FALSE),IF($AS$4='Front Length +'!$K$1,VLOOKUP(AP9,'Front Length +'!$A$2:$AO$14,11,FALSE),IF($AS$4='Front Length +'!$L$1,VLOOKUP(AP9,'Front Length +'!$A$2:$AO$14,12,FALSE),IF($AS$4='Front Length +'!$M$1,VLOOKUP(AP9,'Front Length +'!$A$2:$AO$14,13,FALSE),IF($AS$4='Front Length +'!$N$1,VLOOKUP(AP9,'Front Length +'!$A$2:$AO$14,14,FALSE),IF($AS$4='Front Length +'!$O$1,VLOOKUP(AP9,'Front Length +'!$A$2:$AO$14,15,FALSE),IF($AS$4='Front Length +'!$P$1,VLOOKUP(AP9,'Front Length +'!$A$2:$AO$14,16,FALSE),IF($AS$4='Front Length +'!$Q$1,VLOOKUP(AP9,'Front Length +'!$A$2:$AO$14,17,FALSE),IF($AS$4='Front Length +'!$R$1,VLOOKUP(AP9,'Front Length +'!$A$2:$AO$14,18,FALSE),IF($AS$4='Front Length +'!$S$1,VLOOKUP(AP9,'Front Length +'!$A$2:$AO$14,19,FALSE),IF($AS$4='Front Length +'!$T$1,VLOOKUP(AP9,'Front Length +'!$A$2:$AO$14,20,FALSE),IF($AS$4='Front Length +'!$U$1,VLOOKUP(AP9,'Front Length +'!$A$2:$AO$14,21,FALSE),IF($AS$4='Front Length +'!$V$1,VLOOKUP(AP9,'Front Length +'!$A$2:$AO$14,22,FALSE),IF($AS$4='Front Length +'!$W$1,VLOOKUP(AP9,'Front Length +'!$A$2:$AO$14,23,FALSE),IF($AS$4='Front Length +'!$X$1,VLOOKUP(AP9,'Front Length +'!$A$2:$AO$14,24,FALSE),IF($AS$4='Front Length +'!$Y$1,VLOOKUP(AP9,'Front Length +'!$A$2:$AO$14,25,FALSE),IF($AS$4='Front Length +'!$Z$1,VLOOKUP(AP9,'Front Length +'!$A$2:$AO$14,26,FALSE),IF($AS$4='Front Length +'!$AA$1,VLOOKUP(AP9,'Front Length +'!$A$2:$AO$14,27,FALSE),IF($AS$4='Front Length +'!$AB$1,VLOOKUP(AP9,'Front Length +'!$A$2:$AO$14,28,FALSE),IF($AS$4='Front Length +'!$AC$1,VLOOKUP(AP9,'Front Length +'!$A$2:$AO$14,29,FALSE),IF($AS$4='Front Length +'!$AD$1,VLOOKUP(AP9,'Front Length +'!$A$2:$AO$14,30,FALSE),IF($AS$4='Front Length +'!$AE$1,VLOOKUP(AP9,'Front Length +'!$A$2:$AO$14,31,FALSE),IF($AS$4='Front Length +'!$AF$1,VLOOKUP(AP9,'Front Length +'!$A$2:$AO$14,32,FALSE),IF($AS$4='Front Length +'!$AG$1,VLOOKUP(AP9,'Front Length +'!$A$2:$AO$14,33,FALSE),IF($AS$4='Front Length +'!$AH$1,VLOOKUP(AP9,'Front Length +'!$A$2:$AO$14,34,FALSE),IF($AS$4='Front Length +'!$AI$1,VLOOKUP(AP9,'Front Length +'!$A$2:$AO$14,35,FALSE),IF($AS$4='Front Length +'!$AJ$1,VLOOKUP(AP9,'Front Length +'!$A$2:$AO$14,36,FALSE),IF($AS$4='Front Length +'!$AK$1,VLOOKUP(AP9,'Front Length +'!$A$2:$AO$14,37,FALSE),IF($AS$4='Front Length +'!$AL$1,VLOOKUP(AP9,'Front Length +'!$A$2:$AO$14,38,FALSE),IF($AS$4='Front Length +'!$AM$1,VLOOKUP(AP9,'Front Length +'!$A$2:$AO$14,39,FALSE),IF($AS$4='Front Length +'!$AN$1,VLOOKUP(AP9,'Front Length +'!$A$2:$AO$14,40,FALSE),IF($AS$4='Front Length +'!$AO$1,VLOOKUP(AP9,'Front Length +'!$A$2:$AO$14,41,FALSE),))))))))))))))))))))))))))))))))))))))))</f>
        <v>0</v>
      </c>
      <c r="AU9" s="252">
        <f>IF($AS$4='Front Length -'!$B$1,VLOOKUP(AP9,'Front Length -'!$A$2:$AO$14,2,FALSE),IF($AS$4='Front Length -'!$C$1,VLOOKUP(AP9,'Front Length -'!$A$2:$AO$14,3,FALSE),IF($AS$4='Front Length -'!$D$1,VLOOKUP(AP9,'Front Length -'!$A$2:$AO$14,4,FALSE),IF($AS$4='Front Length -'!$E$1,VLOOKUP(AP9,'Front Length -'!$A$2:$AO$14,5,FALSE),IF($AS$4='Front Length -'!$F$1,VLOOKUP(AP9,'Front Length -'!$A$2:$AO$14,6,FALSE),IF($AS$4='Front Length -'!$G$1,VLOOKUP(AP9,'Front Length -'!$A$2:$AO$14,7,FALSE),IF($AS$4='Front Length -'!$H$1,VLOOKUP(AP9,'Front Length -'!$A$2:$AO$14,8,FALSE),IF($AS$4='Front Length -'!$I$1,VLOOKUP(AP9,'Front Length -'!$A$2:$AO$14,9,FALSE),IF($AS$4='Front Length -'!$J$1,VLOOKUP(AP9,'Front Length -'!$A$2:$AO$14,10,FALSE),IF($AS$4='Front Length -'!$K$1,VLOOKUP(AP9,'Front Length -'!$A$2:$AO$14,11,FALSE),IF($AS$4='Front Length -'!$L$1,VLOOKUP(AP9,'Front Length -'!$A$2:$AO$14,12,FALSE),IF($AS$4='Front Length -'!$M$1,VLOOKUP(AP9,'Front Length -'!$A$2:$AO$14,13,FALSE),IF($AS$4='Front Length -'!$N$1,VLOOKUP(AP9,'Front Length -'!$A$2:$AO$14,14,FALSE),IF($AS$4='Front Length -'!$O$1,VLOOKUP(AP9,'Front Length -'!$A$2:$AO$14,15,FALSE),IF($AS$4='Front Length -'!$P$1,VLOOKUP(AP9,'Front Length -'!$A$2:$AO$14,16,FALSE),IF($AS$4='Front Length -'!$Q$1,VLOOKUP(AP9,'Front Length -'!$A$2:$AO$14,17,FALSE),IF($AS$4='Front Length -'!$R$1,VLOOKUP(AP9,'Front Length -'!$A$2:$AO$14,18,FALSE),IF($AS$4='Front Length -'!$S$1,VLOOKUP(AP9,'Front Length -'!$A$2:$AO$14,19,FALSE),IF($AS$4='Front Length -'!$T$1,VLOOKUP(AP9,'Front Length -'!$A$2:$AO$14,20,FALSE),IF($AS$4='Front Length -'!$U$1,VLOOKUP(AP9,'Front Length -'!$A$2:$AO$14,21,FALSE),IF($AS$4='Front Length -'!$V$1,VLOOKUP(AP9,'Front Length -'!$A$2:$AO$14,22,FALSE),IF($AS$4='Front Length -'!$W$1,VLOOKUP(AP9,'Front Length -'!$A$2:$AO$14,23,FALSE),IF($AS$4='Front Length -'!$X$1,VLOOKUP(AP9,'Front Length -'!$A$2:$AO$14,24,FALSE),IF($AS$4='Front Length -'!$Y$1,VLOOKUP(AP9,'Front Length -'!$A$2:$AO$14,25,FALSE),IF($AS$4='Front Length -'!$Z$1,VLOOKUP(AP9,'Front Length -'!$A$2:$AO$14,26,FALSE),IF($AS$4='Front Length -'!$AA$1,VLOOKUP(AP9,'Front Length -'!$A$2:$AO$14,27,FALSE),IF($AS$4='Front Length -'!$AB$1,VLOOKUP(AP9,'Front Length -'!$A$2:$AO$14,28,FALSE),IF($AS$4='Front Length -'!$AC$1,VLOOKUP(AP9,'Front Length -'!$A$2:$AO$14,29,FALSE),IF($AS$4='Front Length -'!$AD$1,VLOOKUP(AP9,'Front Length -'!$A$2:$AO$14,30,FALSE),IF($AS$4='Front Length -'!$AE$1,VLOOKUP(AP9,'Front Length -'!$A$2:$AO$14,31,FALSE),IF($AS$4='Front Length -'!$AF$1,VLOOKUP(AP9,'Front Length -'!$A$2:$AO$14,32,FALSE),IF($AS$4='Front Length -'!$AG$1,VLOOKUP(AP9,'Front Length -'!$A$2:$AO$14,33,FALSE),IF($AS$4='Front Length -'!$AH$1,VLOOKUP(AP9,'Front Length -'!$A$2:$AO$14,34,FALSE),IF($AS$4='Front Length -'!$AI$1,VLOOKUP(AP9,'Front Length -'!$A$2:$AO$14,35,FALSE),IF($AS$4='Front Length -'!$AJ$1,VLOOKUP(AP9,'Front Length -'!$A$2:$AO$14,36,FALSE),IF($AS$4='Front Length -'!$AK$1,VLOOKUP(AP9,'Front Length -'!$A$2:$AO$14,37,FALSE),IF($AS$4='Front Length -'!$AL$1,VLOOKUP(AP9,'Front Length -'!$A$2:$AO$14,38,FALSE),IF($AS$4='Front Length -'!$AM$1,VLOOKUP(AP9,'Front Length -'!$A$2:$AO$14,39,FALSE),IF($AS$4='Front Length -'!$AN$1,VLOOKUP(AP9,'Front Length -'!$A$2:$AO$14,40,FALSE),IF($AS$4='Front Length -'!$AO$1,VLOOKUP(AP9,'Front Length -'!$A$2:$AO$14,41,FALSE),))))))))))))))))))))))))))))))))))))))))</f>
        <v>0</v>
      </c>
      <c r="AV9" s="253" t="str">
        <f t="shared" si="6"/>
        <v/>
      </c>
      <c r="AW9" s="234"/>
      <c r="AX9" s="255"/>
      <c r="AY9" s="255"/>
      <c r="AZ9" s="283"/>
      <c r="BA9" s="255"/>
      <c r="BB9" s="255"/>
      <c r="BC9" s="255"/>
      <c r="BD9" s="255"/>
      <c r="BE9" s="255"/>
      <c r="BF9" s="255"/>
      <c r="BG9" s="255"/>
      <c r="BH9" s="255"/>
      <c r="BI9" s="255"/>
      <c r="BJ9" s="255"/>
      <c r="BK9" s="255"/>
      <c r="BL9" s="255"/>
      <c r="BM9" s="255"/>
      <c r="BN9" s="255"/>
      <c r="BO9" s="255"/>
      <c r="BP9" s="255"/>
      <c r="BQ9" s="255"/>
      <c r="BR9" s="255"/>
      <c r="BS9" s="255"/>
    </row>
    <row r="10" spans="1:77" ht="39.950000000000003" customHeight="1" x14ac:dyDescent="0.55000000000000004">
      <c r="A10" s="259">
        <v>9</v>
      </c>
      <c r="B10" s="260" t="s">
        <v>63</v>
      </c>
      <c r="C10" s="261">
        <f>IF($C$1="","",HLOOKUP($C$1,'Athletic fit'!$A$1:$AC$16,ROW(),FALSE))</f>
        <v>18.75</v>
      </c>
      <c r="D10" s="262">
        <f>IF(C10=" ",0,IF($S$17='AH 34 A+'!$B$1,VLOOKUP('US MTM - Calculation (Athletic)'!B10,'AH 34 A+'!$A$2:$G$16,2,FALSE),IF($S$17='AH 34 A+'!$C$1,VLOOKUP('US MTM - Calculation (Athletic)'!B10,'AH 34 A+'!$A$2:$G$16,3,FALSE),IF($S$17='AH 34 A+'!$D$1,VLOOKUP('US MTM - Calculation (Athletic)'!B10,'AH 34 A+'!$A$2:$G$16,4,FALSE),IF($S$17='AH 34 A+'!$E$1,VLOOKUP('US MTM - Calculation (Athletic)'!B10,'AH 34 A+'!$A$2:$G$16,5,FALSE),IF($S$17='AH 34 A+'!$F$1,VLOOKUP('US MTM - Calculation (Athletic)'!B10,'AH 34 A+'!$A$2:$G$16,6,FALSE),IF($S$17='AH 34 A+'!$G$1,VLOOKUP('US MTM - Calculation (Athletic)'!B10,'AH 34 A+'!$A$2:$G$16,7,FALSE),)))))))</f>
        <v>0</v>
      </c>
      <c r="E10" s="262">
        <f>IF(C10=" ",0,IF($S$18='Erect +'!$B$1,VLOOKUP('US MTM - Calculation (Athletic)'!B10,'Erect +'!$A$2:$D$16,2,FALSE),IF($S$18='Erect +'!$C$1,VLOOKUP('US MTM - Calculation (Athletic)'!B10,'Erect +'!$A$2:$D$16,3,FALSE),IF($S$18='Erect +'!$D$1,VLOOKUP('US MTM - Calculation (Athletic)'!B10,'Erect +'!$A$2:$D$16,4,FALSE),))))</f>
        <v>0</v>
      </c>
      <c r="F10" s="262">
        <f>IF(C10=" ",0,IF($S$19='Full Chest'!$B$1,VLOOKUP('US MTM - Calculation (Athletic)'!B10,'Full Chest'!$A$2:$F$16,2,FALSE),IF($S$19='Full Chest'!$C$1,VLOOKUP('US MTM - Calculation (Athletic)'!B10,'Full Chest'!$A$2:$F$16,3,FALSE),IF($S$19='Full Chest'!$D$1,VLOOKUP('US MTM - Calculation (Athletic)'!B10,'Full Chest'!$A$2:$F$16,4,FALSE),))))</f>
        <v>0</v>
      </c>
      <c r="G10" s="262">
        <f>IF(C10=" ",0,IF($S$20='Head For +'!$B$1,VLOOKUP('US MTM - Calculation (Athletic)'!B10,'Head For +'!$A$2:$E$16,2,FALSE),IF($S$20='Head For +'!$C$1,VLOOKUP('US MTM - Calculation (Athletic)'!B10,'Head For +'!$A$2:$E$16,3,FALSE),IF($S$20='Head For +'!$D$1,VLOOKUP('US MTM - Calculation (Athletic)'!B10,'Head For +'!$A$2:$E$16,4,FALSE),IF($S$20='Head For +'!$E$1,VLOOKUP('US MTM - Calculation (Athletic)'!B10,'Head For +'!$A$2:$E$16,5,FALSE),)))))</f>
        <v>0</v>
      </c>
      <c r="H10" s="262">
        <f>IF(C10=" ",0,IF($S$21='LOW-CLR +'!$B$1,VLOOKUP('US MTM - Calculation (Athletic)'!B10,'LOW-CLR +'!$A$2:$H$16,2,FALSE),IF($S$21='LOW-CLR +'!$C$1,VLOOKUP('US MTM - Calculation (Athletic)'!B10,'LOW-CLR +'!$A$2:$H$16,3,FALSE),IF($S$21='LOW-CLR +'!$D$1,VLOOKUP('US MTM - Calculation (Athletic)'!B10,'LOW-CLR +'!$A$2:$H$16,4,FALSE),IF($S$21='LOW-CLR +'!$E$1,VLOOKUP('US MTM - Calculation (Athletic)'!B10,'LOW-CLR +'!$A$2:$H$16,5,FALSE),IF($S$21='LOW-CLR +'!$F$1,VLOOKUP('US MTM - Calculation (Athletic)'!B10,'LOW-CLR +'!$A$2:$H$16,6,FALSE),))))))</f>
        <v>0</v>
      </c>
      <c r="I10" s="262">
        <f>IF(C10=" ",0,IF($S$22='P+AH+1 2'!$B$1,VLOOKUP('US MTM - Calculation (Athletic)'!B10,'P+AH+1 2'!$A$2:$D$16,2,FALSE),IF($S$22='P+AH+1 2'!$C$1,VLOOKUP('US MTM - Calculation (Athletic)'!B10,'P+AH+1 2'!$A$2:$D$16,3,FALSE),IF($S$22='P+AH+1 2'!$D$1,VLOOKUP('US MTM - Calculation (Athletic)'!B10,'P+AH+1 2'!$A$2:$D$16,4,FALSE),))))</f>
        <v>0</v>
      </c>
      <c r="J10" s="262"/>
      <c r="K10" s="263">
        <f t="shared" si="2"/>
        <v>18.75</v>
      </c>
      <c r="L10" s="423">
        <f>IF(OR(Sheet1!C31="",Sheet1!C31=" "),0,Sheet1!C31)</f>
        <v>0</v>
      </c>
      <c r="M10" s="264">
        <f t="shared" si="3"/>
        <v>0</v>
      </c>
      <c r="N10" s="265">
        <f>IF($M$8='12 Back'!$B$1,VLOOKUP('US MTM - Calculation (Athletic)'!B10,'12 Back'!$A$2:$BG$16,2,FALSE),IF($M$8='12 Back'!$C$1,VLOOKUP('US MTM - Calculation (Athletic)'!B10,'12 Back'!$A$2:$BG$16,3,FALSE),IF($M$8='12 Back'!$D$1,VLOOKUP('US MTM - Calculation (Athletic)'!B10,'12 Back'!$A$2:$BG$16,4,FALSE),IF($M$8='12 Back'!$E$1,VLOOKUP('US MTM - Calculation (Athletic)'!B10,'12 Back'!$A$2:$BG$16,5,FALSE),IF($M$8='12 Back'!$F$1,VLOOKUP('US MTM - Calculation (Athletic)'!B10,'12 Back'!$A$2:$BG$16,6,FALSE),IF($M$8='12 Back'!$G$1,VLOOKUP('US MTM - Calculation (Athletic)'!B10,'12 Back'!$A$2:$BG$16,7,FALSE),IF($M$8='12 Back'!$H$1,VLOOKUP('US MTM - Calculation (Athletic)'!B10,'12 Back'!$A$2:$BG$16,8,FALSE),IF($M$8='12 Back'!$I$1,VLOOKUP('US MTM - Calculation (Athletic)'!B10,'12 Back'!$A$2:$BG$16,9,FALSE),IF($M$8='12 Back'!$J$1,VLOOKUP('US MTM - Calculation (Athletic)'!B10,'12 Back'!$A$2:$BG$16,10,FALSE),IF($M$8='12 Back'!$K$1,VLOOKUP('US MTM - Calculation (Athletic)'!B10,'12 Back'!$A$2:$BG$16,11,FALSE),IF($M$8='12 Back'!$L$1,VLOOKUP('US MTM - Calculation (Athletic)'!B10,'12 Back'!$A$2:$BG$16,12,FALSE),IF($M$8='12 Back'!$M$1,VLOOKUP('US MTM - Calculation (Athletic)'!B10,'12 Back'!$A$2:$BG$16,13,FALSE),IF($M$8='12 Back'!$N$1,VLOOKUP('US MTM - Calculation (Athletic)'!B10,'12 Back'!$A$2:$BG$16,14,FALSE),IF($M$8='12 Back'!$O$1,VLOOKUP('US MTM - Calculation (Athletic)'!B10,'12 Back'!$A$2:$BG$16,15,FALSE),IF($M$8='12 Back'!$P$1,VLOOKUP('US MTM - Calculation (Athletic)'!B10,'12 Back'!$A$2:$BG$16,16,FALSE),IF($M$8='12 Back'!$Q$1,VLOOKUP('US MTM - Calculation (Athletic)'!B10,'12 Back'!$A$2:$BG$16,17,FALSE),IF($M$8='12 Back'!$R$1,VLOOKUP('US MTM - Calculation (Athletic)'!B10,'12 Back'!$A$2:$BG$16,18,FALSE),IF($M$8='12 Back'!$S$1,VLOOKUP('US MTM - Calculation (Athletic)'!B10,'12 Back'!$A$2:$BG$16,19,FALSE),IF($M$8='12 Back'!$T$1,VLOOKUP('US MTM - Calculation (Athletic)'!B10,'12 Back'!$A$2:$BG$16,20,FALSE),IF($M$8='12 Back'!$U$1,VLOOKUP('US MTM - Calculation (Athletic)'!B10,'12 Back'!$A$2:$BG$16,21,FALSE),IF($M$8='12 Back'!$V$1,VLOOKUP('US MTM - Calculation (Athletic)'!B10,'12 Back'!$A$2:$BG$16,22,FALSE),IF($M$8='12 Back'!$W$1,VLOOKUP('US MTM - Calculation (Athletic)'!B10,'12 Back'!$A$2:$BG$16,23,FALSE),IF($M$8='12 Back'!$X$1,VLOOKUP('US MTM - Calculation (Athletic)'!B10,'12 Back'!$A$2:$BG$16,24,FALSE),IF($M$8='12 Back'!$Y$1,VLOOKUP('US MTM - Calculation (Athletic)'!B10,'12 Back'!$A$2:$BG$16,25,FALSE),IF($M$8='12 Back'!$Z$1,VLOOKUP('US MTM - Calculation (Athletic)'!B10,'12 Back'!$A$2:$BG$16,26,FALSE),IF($M$8='12 Back'!$AA$1,VLOOKUP('US MTM - Calculation (Athletic)'!B10,'12 Back'!$A$2:$BG$16,27,FALSE),IF($M$8='12 Back'!$AB$1,VLOOKUP('US MTM - Calculation (Athletic)'!B10,'12 Back'!$A$2:$BG$16,28,FALSE),IF($M$8='12 Back'!$AC$1,VLOOKUP('US MTM - Calculation (Athletic)'!B10,'12 Back'!$A$2:$BG$16,29,FALSE),IF($M$8='12 Back'!$AD$1,VLOOKUP('US MTM - Calculation (Athletic)'!B10,'12 Back'!$A$2:$BG$16,30,FALSE),IF($M$8='12 Back'!$AE$1,VLOOKUP('US MTM - Calculation (Athletic)'!B10,'12 Back'!$A$2:$BG$16,31,FALSE),IF($M$8='12 Back'!$AF$1,VLOOKUP('US MTM - Calculation (Athletic)'!B10,'12 Back'!$A$2:$BG$16,32,FALSE),IF($M$8='12 Back'!$AG$1,VLOOKUP('US MTM - Calculation (Athletic)'!B10,'12 Back'!$A$2:$BG$16,33,FALSE),IF($M$8='12 Back'!$AH$1,VLOOKUP('US MTM - Calculation (Athletic)'!B10,'12 Back'!$A$2:$BG$16,34,FALSE),IF($M$8='12 Back'!$AI$1,VLOOKUP('US MTM - Calculation (Athletic)'!B10,'12 Back'!$A$2:$BG$16,35,FALSE),IF($M$8='12 Back'!$AJ$1,VLOOKUP('US MTM - Calculation (Athletic)'!B10,'12 Back'!$A$2:$BG$16,36,FALSE),IF($M$8='12 Back'!$AK$1,VLOOKUP('US MTM - Calculation (Athletic)'!B10,'12 Back'!$A$2:$BG$16,37,FALSE),IF($M$8='12 Back'!$AL$1,VLOOKUP('US MTM - Calculation (Athletic)'!B10,'12 Back'!$A$2:$BG$16,38,FALSE),IF($M$8='12 Back'!$AM$1,VLOOKUP('US MTM - Calculation (Athletic)'!B10,'12 Back'!$A$2:$BG$16,39,FALSE),IF($M$8='12 Back'!$AN$1,VLOOKUP('US MTM - Calculation (Athletic)'!B10,'12 Back'!$A$2:$BG$16,40,FALSE),IF($M$8='12 Back'!$AO$1,VLOOKUP('US MTM - Calculation (Athletic)'!B10,'12 Back'!$A$2:$BG$16,41,FALSE),IF($M$8='12 Back'!$AP$1,VLOOKUP('US MTM - Calculation (Athletic)'!B10,'12 Back'!$A$2:$BG$16,42,FALSE),IF($M$8='12 Back'!$AQ$1,VLOOKUP('US MTM - Calculation (Athletic)'!B10,'12 Back'!$A$2:$BG$16,43,FALSE),IF($M$8='12 Back'!$AR$1,VLOOKUP('US MTM - Calculation (Athletic)'!B10,'12 Back'!$A$2:$BG$16,44,FALSE),IF($M$8='12 Back'!$AS$1,VLOOKUP('US MTM - Calculation (Athletic)'!B10,'12 Back'!$A$2:$BG$16,45,FALSE),IF($M$8='12 Back'!$AT$1,VLOOKUP('US MTM - Calculation (Athletic)'!B10,'12 Back'!$A$2:$BG$16,46,FALSE),IF($M$8='12 Back'!$AU$1,VLOOKUP('US MTM - Calculation (Athletic)'!B10,'12 Back'!$A$2:$BG$16,47,FALSE),IF($M$8='12 Back'!$AV$1,VLOOKUP('US MTM - Calculation (Athletic)'!B10,'12 Back'!$A$2:$BG$16,48,FALSE),IF($M$8='12 Back'!$AW$1,VLOOKUP('US MTM - Calculation (Athletic)'!B10,'12 Back'!$A$2:$BG$16,49,FALSE),IF($M$8='12 Back'!$AX$1,VLOOKUP('US MTM - Calculation (Athletic)'!B10,'12 Back'!$A$2:$BG$16,50,FALSE),IF($M$8='12 Back'!$AY$1,VLOOKUP('US MTM - Calculation (Athletic)'!B10,'12 Back'!$A$2:$BG$16,51,FALSE),IF($M$8='12 Back'!$AZ$1,VLOOKUP('US MTM - Calculation (Athletic)'!B10,'12 Back'!$A$2:$BG$16,52,FALSE),IF($M$8='12 Back'!$BA$1,VLOOKUP('US MTM - Calculation (Athletic)'!B10,'12 Back'!$A$2:$BG$16,53,FALSE),IF($M$8='12 Back'!$BB$1,VLOOKUP('US MTM - Calculation (Athletic)'!B10,'12 Back'!$A$2:$BG$16,54,FALSE),IF($M$8='12 Back'!$BC$1,VLOOKUP('US MTM - Calculation (Athletic)'!B10,'12 Back'!$A$2:$BG$16,55,FALSE),IF($M$8='12 Back'!$BD$1,VLOOKUP('US MTM - Calculation (Athletic)'!B10,'12 Back'!$A$2:$BG$16,56,FALSE),IF($M$8='12 Back'!$BE$1,VLOOKUP('US MTM - Calculation (Athletic)'!B10,'12 Back'!$A$2:$BG$16,57,FALSE),IF($M$8='12 Back'!$BF$1,VLOOKUP('US MTM - Calculation (Athletic)'!B10,'12 Back'!$A$2:$BG$16,58,FALSE),IF($M$8='12 Back'!$BG$1,VLOOKUP('US MTM - Calculation (Athletic)'!B10,'12 Back'!$A$2:$BG$16,59,FALSE),))))))))))))))))))))))))))))))))))))))))))))))))))))))))))</f>
        <v>0</v>
      </c>
      <c r="O10" s="265">
        <f>IF($M$3='Half Grith'!$B$1,VLOOKUP('US MTM - Calculation (Athletic)'!B10,'Half Grith'!$A$2:$BN$16,2,FALSE),IF($M$3='Half Grith'!$C$1,VLOOKUP('US MTM - Calculation (Athletic)'!B10,'Half Grith'!$A$2:$BN$16,3,FALSE),IF($M$3='Half Grith'!$D$1,VLOOKUP('US MTM - Calculation (Athletic)'!B10,'Half Grith'!$A$2:$BN$16,4,FALSE),IF($M$3='Half Grith'!$E$1,VLOOKUP('US MTM - Calculation (Athletic)'!B10,'Half Grith'!$A$2:$BN$16,5,FALSE),IF($M$3='Half Grith'!$F$1,VLOOKUP('US MTM - Calculation (Athletic)'!B10,'Half Grith'!$A$2:$BN$16,6,FALSE),IF($M$3='Half Grith'!$G$1,VLOOKUP('US MTM - Calculation (Athletic)'!B10,'Half Grith'!$A$2:$BN$16,7,FALSE),IF($M$3='Half Grith'!$H$1,VLOOKUP('US MTM - Calculation (Athletic)'!B10,'Half Grith'!$A$2:$BN$16,8,FALSE),IF($M$3='Half Grith'!$I$1,VLOOKUP('US MTM - Calculation (Athletic)'!B10,'Half Grith'!$A$2:$BN$16,9,FALSE),IF($M$3='Half Grith'!$J$1,VLOOKUP('US MTM - Calculation (Athletic)'!B10,'Half Grith'!$A$2:$BN$16,10,FALSE),IF($M$3='Half Grith'!$K$1,VLOOKUP('US MTM - Calculation (Athletic)'!B10,'Half Grith'!$A$2:$BN$16,11,FALSE),IF($M$3='Half Grith'!$L$1,VLOOKUP('US MTM - Calculation (Athletic)'!B10,'Half Grith'!$A$2:$BN$16,12,FALSE),IF($M$3='Half Grith'!$M$1,VLOOKUP('US MTM - Calculation (Athletic)'!B10,'Half Grith'!$A$2:$BN$16,13,FALSE),IF($M$3='Half Grith'!$N$1,VLOOKUP('US MTM - Calculation (Athletic)'!B10,'Half Grith'!$A$2:$BN$16,14,FALSE),IF($M$3='Half Grith'!$O$1,VLOOKUP('US MTM - Calculation (Athletic)'!B10,'Half Grith'!$A$2:$BN$16,15,FALSE),IF($M$3='Half Grith'!$P$1,VLOOKUP('US MTM - Calculation (Athletic)'!B10,'Half Grith'!$A$2:$BN$16,16,FALSE),IF($M$3='Half Grith'!$Q$1,VLOOKUP('US MTM - Calculation (Athletic)'!B10,'Half Grith'!$A$2:$BN$16,17,FALSE),IF($M$3='Half Grith'!$R$1,VLOOKUP('US MTM - Calculation (Athletic)'!B10,'Half Grith'!$A$2:$BN$16,18,FALSE),IF($M$3='Half Grith'!$S$1,VLOOKUP('US MTM - Calculation (Athletic)'!B10,'Half Grith'!$A$2:$BN$16,19,FALSE),IF($M$3='Half Grith'!$T$1,VLOOKUP('US MTM - Calculation (Athletic)'!B10,'Half Grith'!$A$2:$BN$16,20,FALSE),IF($M$3='Half Grith'!$U$1,VLOOKUP('US MTM - Calculation (Athletic)'!B10,'Half Grith'!$A$2:$BN$16,21,FALSE),IF($M$3='Half Grith'!$V$1,VLOOKUP('US MTM - Calculation (Athletic)'!B10,'Half Grith'!$A$2:$BN$16,22,FALSE),IF($M$3='Half Grith'!$W$1,VLOOKUP('US MTM - Calculation (Athletic)'!B10,'Half Grith'!$A$2:$BN$16,23,FALSE),IF($M$3='Half Grith'!$X$1,VLOOKUP('US MTM - Calculation (Athletic)'!B10,'Half Grith'!$A$2:$BN$16,24,FALSE),IF($M$3='Half Grith'!$Y$1,VLOOKUP('US MTM - Calculation (Athletic)'!B10,'Half Grith'!$A$2:$BN$16,25,FALSE),IF($M$3='Half Grith'!$Z$1,VLOOKUP('US MTM - Calculation (Athletic)'!B10,'Half Grith'!$A$2:$BN$16,26,FALSE),IF($M$3='Half Grith'!$AA$1,VLOOKUP('US MTM - Calculation (Athletic)'!B10,'Half Grith'!$A$2:$BN$16,27,FALSE),IF($M$3='Half Grith'!$AB$1,VLOOKUP('US MTM - Calculation (Athletic)'!B10,'Half Grith'!$A$2:$BN$16,28,FALSE),IF($M$3='Half Grith'!$AC$1,VLOOKUP('US MTM - Calculation (Athletic)'!B10,'Half Grith'!$A$2:$BN$16,29,FALSE),IF($M$3='Half Grith'!$AD$1,VLOOKUP('US MTM - Calculation (Athletic)'!B10,'Half Grith'!$A$2:$BN$16,30,FALSE),IF($M$3='Half Grith'!$AE$1,VLOOKUP('US MTM - Calculation (Athletic)'!B10,'Half Grith'!$A$2:$BN$16,31,FALSE),IF($M$3='Half Grith'!$AF$1,VLOOKUP('US MTM - Calculation (Athletic)'!B10,'Half Grith'!$A$2:$BN$16,32,FALSE),IF($M$3='Half Grith'!$AG$1,VLOOKUP('US MTM - Calculation (Athletic)'!B10,'Half Grith'!$A$2:$BN$16,33,FALSE),IF($M$3='Half Grith'!$AH$1,VLOOKUP('US MTM - Calculation (Athletic)'!B10,'Half Grith'!$A$2:$BN$16,34,FALSE),IF($M$3='Half Grith'!$AI$1,VLOOKUP('US MTM - Calculation (Athletic)'!B10,'Half Grith'!$A$2:$BN$16,35,FALSE),IF($M$3='Half Grith'!$AJ$1,VLOOKUP('US MTM - Calculation (Athletic)'!B10,'Half Grith'!$A$2:$BN$16,36,FALSE),IF($M$3='Half Grith'!$AK$1,VLOOKUP('US MTM - Calculation (Athletic)'!B10,'Half Grith'!$A$2:$BN$16,37,FALSE),IF($M$3='Half Grith'!$AL$1,VLOOKUP('US MTM - Calculation (Athletic)'!B10,'Half Grith'!$A$2:$BN$16,38,FALSE),IF($M$3='Half Grith'!$AM$1,VLOOKUP('US MTM - Calculation (Athletic)'!B10,'Half Grith'!$A$2:$BN$16,39,FALSE),IF($M$3='Half Grith'!$AN$1,VLOOKUP('US MTM - Calculation (Athletic)'!B10,'Half Grith'!$A$2:$BN$16,40,FALSE),IF($M$3='Half Grith'!$AO$1,VLOOKUP('US MTM - Calculation (Athletic)'!B10,'Half Grith'!$A$2:$BN$16,41,FALSE),IF($M$3='Half Grith'!$AP$1,VLOOKUP('US MTM - Calculation (Athletic)'!B10,'Half Grith'!$A$2:$BN$16,42,FALSE),IF($M$3='Half Grith'!$AQ$1,VLOOKUP('US MTM - Calculation (Athletic)'!B10,'Half Grith'!$A$2:$BN$16,43,FALSE),IF($M$3='Half Grith'!$AR$1,VLOOKUP('US MTM - Calculation (Athletic)'!B10,'Half Grith'!$A$2:$BN$16,44,FALSE),IF($M$3='Half Grith'!$AS$1,VLOOKUP('US MTM - Calculation (Athletic)'!B10,'Half Grith'!$A$2:$BN$16,45,FALSE),IF($M$3='Half Grith'!$AT$1,VLOOKUP('US MTM - Calculation (Athletic)'!B10,'Half Grith'!$A$2:$BN$16,46,FALSE),IF($M$3='Half Grith'!$AU$1,VLOOKUP('US MTM - Calculation (Athletic)'!B10,'Half Grith'!$A$2:$BN$16,47,FALSE),IF($M$3='Half Grith'!$AV$1,VLOOKUP('US MTM - Calculation (Athletic)'!B10,'Half Grith'!$A$2:$BN$16,48,FALSE),IF($M$3='Half Grith'!$AW$1,VLOOKUP('US MTM - Calculation (Athletic)'!B10,'Half Grith'!$A$2:$BN$16,49,FALSE),IF($M$3='Half Grith'!$AX$1,VLOOKUP('US MTM - Calculation (Athletic)'!B10,'Half Grith'!$A$2:$BN$16,50,FALSE),IF($M$3='Half Grith'!$AY$1,VLOOKUP('US MTM - Calculation (Athletic)'!B10,'Half Grith'!$A$2:$BN$16,51,FALSE),IF($M$3='Half Grith'!$AZ$1,VLOOKUP('US MTM - Calculation (Athletic)'!B10,'Half Grith'!$A$2:$BN$16,52,FALSE),IF($M$3='Half Grith'!$BA$1,VLOOKUP('US MTM - Calculation (Athletic)'!B10,'Half Grith'!$A$2:$BN$16,53,FALSE),IF($M$3='Half Grith'!$BB$1,VLOOKUP('US MTM - Calculation (Athletic)'!B10,'Half Grith'!$A$2:$BN$16,54,FALSE),IF($M$3='Half Grith'!$BC$1,VLOOKUP('US MTM - Calculation (Athletic)'!B10,'Half Grith'!$A$2:$BN$16,55,FALSE),IF($M$3='Half Grith'!$BD$1,VLOOKUP('US MTM - Calculation (Athletic)'!B10,'Half Grith'!$A$2:$BN$16,56,FALSE),IF($M$3='Half Grith'!$BE$1,VLOOKUP('US MTM - Calculation (Athletic)'!B10,'Half Grith'!$A$2:$BN$16,57,FALSE),IF($M$3='Half Grith'!$BF$1,VLOOKUP('US MTM - Calculation (Athletic)'!B10,'Half Grith'!$A$2:$BN$16,58,FALSE),IF($M$3='Half Grith'!$BG$1,VLOOKUP('US MTM - Calculation (Athletic)'!B10,'Half Grith'!$A$2:$BN$16,59,FALSE),IF($M$3='Half Grith'!$BH$1,VLOOKUP('US MTM - Calculation (Athletic)'!B10,'Half Grith'!$A$2:$BN$16,60,FALSE),IF($M$3='Half Grith'!$BI$1,VLOOKUP('US MTM - Calculation (Athletic)'!B10,'Half Grith'!$A$2:$BN$16,61,FALSE),IF($M$3='Half Grith'!$BJ$1,VLOOKUP('US MTM - Calculation (Athletic)'!B10,'Half Grith'!$A$2:$BN$16,62,FALSE),IF($M$3='Half Grith'!$BK$1,VLOOKUP('US MTM - Calculation (Athletic)'!B10,'Half Grith'!$A$2:$BN$16,63,FALSE),IF($M$3='Half Grith'!$BL$1,VLOOKUP('US MTM - Calculation (Athletic)'!B10,'Half Grith'!$A$2:$BN$16,64,FALSE),IF($M$3='Half Grith'!$BM$1,VLOOKUP('US MTM - Calculation (Athletic)'!B10,'Half Grith'!$A$2:$BN$16,65,FALSE),))))))))))))))))))))))))))))))))))))))))))))))))))))))))))))))))</f>
        <v>0</v>
      </c>
      <c r="P10" s="265">
        <f>IF($M$4=SEAT!$B$1,VLOOKUP('US MTM - Calculation (Athletic)'!B10,SEAT!$A$2:$AY$16,2,FALSE),IF($M$4=SEAT!$C$1,VLOOKUP('US MTM - Calculation (Athletic)'!B10,SEAT!$A$2:$AY$16,3,FALSE),IF($M$4=SEAT!$D$1,VLOOKUP('US MTM - Calculation (Athletic)'!B10,SEAT!$A$2:$AY$16,4,FALSE),IF($M$4=SEAT!$E$1,VLOOKUP('US MTM - Calculation (Athletic)'!B10,SEAT!$A$2:$AY$16,5,FALSE),IF($M$4=SEAT!$F$1,VLOOKUP('US MTM - Calculation (Athletic)'!B10,SEAT!$A$2:$AY$16,6,FALSE),IF($M$4=SEAT!$G$1,VLOOKUP('US MTM - Calculation (Athletic)'!B10,SEAT!$A$2:$AY$16,7,FALSE),IF($M$4=SEAT!$H$1,VLOOKUP('US MTM - Calculation (Athletic)'!B10,SEAT!$A$2:$AY$16,8,FALSE),IF($M$4=SEAT!$I$1,VLOOKUP('US MTM - Calculation (Athletic)'!B10,SEAT!$A$2:$AY$16,9,FALSE),IF($M$4=SEAT!$J$1,VLOOKUP('US MTM - Calculation (Athletic)'!B10,SEAT!$A$2:$AY$16,10,FALSE),IF($M$4=SEAT!$K$1,VLOOKUP('US MTM - Calculation (Athletic)'!B10,SEAT!$A$2:$AY$16,11,FALSE),IF($M$4=SEAT!$L$1,VLOOKUP('US MTM - Calculation (Athletic)'!B10,SEAT!$A$2:$AY$16,12,FALSE),IF($M$4=SEAT!$M$1,VLOOKUP('US MTM - Calculation (Athletic)'!B10,SEAT!$A$2:$AY$16,13,FALSE),IF($M$4=SEAT!$N$1,VLOOKUP('US MTM - Calculation (Athletic)'!B10,SEAT!$A$2:$AY$16,14,FALSE),IF($M$4=SEAT!$O$1,VLOOKUP('US MTM - Calculation (Athletic)'!B10,SEAT!$A$2:$AY$16,15,FALSE),IF($M$4=SEAT!$P$1,VLOOKUP('US MTM - Calculation (Athletic)'!B10,SEAT!$A$2:$AY$16,16,FALSE),IF($M$4=SEAT!$Q$1,VLOOKUP('US MTM - Calculation (Athletic)'!B10,SEAT!$A$2:$AY$16,17,FALSE),IF($M$4=SEAT!$R$1,VLOOKUP('US MTM - Calculation (Athletic)'!B10,SEAT!$A$2:$AY$16,18,FALSE),IF($M$4=SEAT!$S$1,VLOOKUP('US MTM - Calculation (Athletic)'!B10,SEAT!$A$2:$AY$16,19,FALSE),IF($M$4=SEAT!$T$1,VLOOKUP('US MTM - Calculation (Athletic)'!B10,SEAT!$A$2:$AY$16,20,FALSE),IF($M$4=SEAT!$U$1,VLOOKUP('US MTM - Calculation (Athletic)'!B10,SEAT!$A$2:$AY$16,21,FALSE),IF($M$4=SEAT!$V$1,VLOOKUP('US MTM - Calculation (Athletic)'!B10,SEAT!$A$2:$AY$16,22,FALSE),IF($M$4=SEAT!$W$1,VLOOKUP('US MTM - Calculation (Athletic)'!B10,SEAT!$A$2:$AY$16,23,FALSE),IF($M$4=SEAT!$X$1,VLOOKUP('US MTM - Calculation (Athletic)'!B10,SEAT!$A$2:$AY$16,24,FALSE),IF($M$4=SEAT!$Y$1,VLOOKUP('US MTM - Calculation (Athletic)'!B10,SEAT!$A$2:$AY$16,25,FALSE),IF($M$4=SEAT!$Z$1,VLOOKUP('US MTM - Calculation (Athletic)'!B10,SEAT!$A$2:$AY$16,26,FALSE),IF($M$4=SEAT!$AA$1,VLOOKUP('US MTM - Calculation (Athletic)'!B10,SEAT!$A$2:$AY$16,27,FALSE),IF($M$4=SEAT!$AB$1,VLOOKUP('US MTM - Calculation (Athletic)'!B10,SEAT!$A$2:$AY$16,28,FALSE),IF($M$4=SEAT!$AC$1,VLOOKUP('US MTM - Calculation (Athletic)'!B10,SEAT!$A$2:$AY$16,29,FALSE),IF($M$4=SEAT!$AD$1,VLOOKUP('US MTM - Calculation (Athletic)'!B10,SEAT!$A$2:$AY$16,30,FALSE),IF($M$4=SEAT!$AE$1,VLOOKUP('US MTM - Calculation (Athletic)'!B10,SEAT!$A$2:$AY$16,31,FALSE),IF($M$4=SEAT!$AF$1,VLOOKUP('US MTM - Calculation (Athletic)'!B10,SEAT!$A$2:$AY$16,32,FALSE),IF($M$4=SEAT!$AG$1,VLOOKUP('US MTM - Calculation (Athletic)'!B10,SEAT!$A$2:$AY$16,33,FALSE),IF($M$4=SEAT!$AH$1,VLOOKUP('US MTM - Calculation (Athletic)'!B10,SEAT!$A$2:$AY$16,34,FALSE),IF($M$4=SEAT!$AI$1,VLOOKUP('US MTM - Calculation (Athletic)'!B10,SEAT!$A$2:$AY$16,35,FALSE),IF($M$4=SEAT!$AJ$1,VLOOKUP('US MTM - Calculation (Athletic)'!B10,SEAT!$A$2:$AY$16,36,FALSE),IF($M$4=SEAT!$AK$1,VLOOKUP('US MTM - Calculation (Athletic)'!B10,SEAT!$A$2:$AY$16,37,FALSE),IF($M$4=SEAT!$AL$1,VLOOKUP('US MTM - Calculation (Athletic)'!B10,SEAT!$A$2:$AY$16,38,FALSE),IF($M$4=SEAT!$AM$1,VLOOKUP('US MTM - Calculation (Athletic)'!B10,SEAT!$A$2:$AY$16,39,FALSE),IF($M$4=SEAT!$AN$1,VLOOKUP('US MTM - Calculation (Athletic)'!B10,SEAT!$A$2:$AY$16,40,FALSE),IF($M$4=SEAT!$AO$1,VLOOKUP('US MTM - Calculation (Athletic)'!B10,SEAT!$A$2:$AY$16,41,FALSE),IF($M$4=SEAT!$AP$1,VLOOKUP('US MTM - Calculation (Athletic)'!B10,SEAT!$A$2:$AY$16,42,FALSE),IF($M$4=SEAT!$AQ$1,VLOOKUP('US MTM - Calculation (Athletic)'!B10,SEAT!$A$2:$AY$16,43,FALSE),IF($M$4=SEAT!$AR$1,VLOOKUP('US MTM - Calculation (Athletic)'!B10,SEAT!$A$2:$AY$16,44,FALSE),IF($M$4=SEAT!$AS$1,VLOOKUP('US MTM - Calculation (Athletic)'!B10,SEAT!$A$2:$AY$16,45,FALSE),IF($M$4=SEAT!$AT$1,VLOOKUP('US MTM - Calculation (Athletic)'!B10,SEAT!$A$2:$AY$16,46,FALSE),IF($M$4=SEAT!$AU$1,VLOOKUP('US MTM - Calculation (Athletic)'!B10,SEAT!$A$2:$AY$16,47,FALSE),IF($M$4=SEAT!$AV$1,VLOOKUP('US MTM - Calculation (Athletic)'!B10,SEAT!$A$2:$AY$16,48,FALSE),IF($M$4=SEAT!$AW$1,VLOOKUP('US MTM - Calculation (Athletic)'!B10,SEAT!$A$2:$AY$16,49,FALSE),IF($M$4=SEAT!$AX$1,VLOOKUP('US MTM - Calculation (Athletic)'!B10,SEAT!$A$2:$AY$16,50,FALSE),IF($M$4=SEAT!$AY$1,VLOOKUP('US MTM - Calculation (Athletic)'!B10,SEAT!$A$2:$AY$16,51,FALSE),))))))))))))))))))))))))))))))))))))))))))))))))))</f>
        <v>0</v>
      </c>
      <c r="Q10" s="265">
        <f>IF($M$5='4LEN'!$B$1,VLOOKUP('US MTM - Calculation (Athletic)'!B10,'4LEN'!$A$2:$BM$16,2,FALSE),IF($M$5='4LEN'!$C$1,VLOOKUP('US MTM - Calculation (Athletic)'!B10,'4LEN'!$A$2:$BM$16,3,FALSE),IF($M$5='4LEN'!$D$1,VLOOKUP('US MTM - Calculation (Athletic)'!B10,'4LEN'!$A$2:$BM$16,4,FALSE),IF($M$5='4LEN'!$E$1,VLOOKUP('US MTM - Calculation (Athletic)'!B10,'4LEN'!$A$2:$BM$16,5,FALSE),IF($M$5='4LEN'!$F$1,VLOOKUP('US MTM - Calculation (Athletic)'!B10,'4LEN'!$A$2:$BM$16,6,FALSE),IF($M$5='4LEN'!$G$1,VLOOKUP('US MTM - Calculation (Athletic)'!B10,'4LEN'!$A$2:$BM$16,7,FALSE),IF($M$5='4LEN'!$H$1,VLOOKUP('US MTM - Calculation (Athletic)'!B10,'4LEN'!$A$2:$BM$16,8,FALSE),IF($M$5='4LEN'!$I$1,VLOOKUP('US MTM - Calculation (Athletic)'!B10,'4LEN'!$A$2:$BM$16,9,FALSE),IF($M$5='4LEN'!$J$1,VLOOKUP('US MTM - Calculation (Athletic)'!B10,'4LEN'!$A$2:$BM$16,10,FALSE),IF($M$5='4LEN'!$K$1,VLOOKUP('US MTM - Calculation (Athletic)'!B10,'4LEN'!$A$2:$BM$16,11,FALSE),IF($M$5='4LEN'!$L$1,VLOOKUP('US MTM - Calculation (Athletic)'!B10,'4LEN'!$A$2:$BM$16,12,FALSE),IF($M$5='4LEN'!$M$1,VLOOKUP('US MTM - Calculation (Athletic)'!B10,'4LEN'!$A$2:$BM$16,13,FALSE),IF($M$5='4LEN'!$N$1,VLOOKUP('US MTM - Calculation (Athletic)'!B10,'4LEN'!$A$2:$BM$16,14,FALSE),IF($M$5='4LEN'!$O$1,VLOOKUP('US MTM - Calculation (Athletic)'!B10,'4LEN'!$A$2:$BM$16,15,FALSE),IF($M$5='4LEN'!$P$1,VLOOKUP('US MTM - Calculation (Athletic)'!B10,'4LEN'!$A$2:$BM$16,16,FALSE),IF($M$5='4LEN'!$Q$1,VLOOKUP('US MTM - Calculation (Athletic)'!B10,'4LEN'!$A$2:$BM$16,17,FALSE),IF($M$5='4LEN'!$R$1,VLOOKUP('US MTM - Calculation (Athletic)'!B10,'4LEN'!$A$2:$BM$16,18,FALSE),IF($M$5='4LEN'!$S$1,VLOOKUP('US MTM - Calculation (Athletic)'!B10,'4LEN'!$A$2:$BM$16,19,FALSE),IF($M$5='4LEN'!$T$1,VLOOKUP('US MTM - Calculation (Athletic)'!B10,'4LEN'!$A$2:$BM$16,20,FALSE),IF($M$5='4LEN'!$U$1,VLOOKUP('US MTM - Calculation (Athletic)'!B10,'4LEN'!$A$2:$BM$16,21,FALSE),IF($M$5='4LEN'!$V$1,VLOOKUP('US MTM - Calculation (Athletic)'!B10,'4LEN'!$A$2:$BM$16,22,FALSE),IF($M$5='4LEN'!$W$1,VLOOKUP('US MTM - Calculation (Athletic)'!B10,'4LEN'!$A$2:$BM$16,23,FALSE),IF($M$5='4LEN'!$X$1,VLOOKUP('US MTM - Calculation (Athletic)'!B10,'4LEN'!$A$2:$BM$16,24,FALSE),IF($M$5='4LEN'!$Y$1,VLOOKUP('US MTM - Calculation (Athletic)'!B10,'4LEN'!$A$2:$BM$16,25,FALSE),IF($M$5='4LEN'!$Z$1,VLOOKUP('US MTM - Calculation (Athletic)'!B10,'4LEN'!$A$2:$BM$16,26,FALSE),IF($M$5='4LEN'!$AA$1,VLOOKUP('US MTM - Calculation (Athletic)'!B10,'4LEN'!$A$2:$BM$16,27,FALSE),IF($M$5='4LEN'!$AB$1,VLOOKUP('US MTM - Calculation (Athletic)'!B10,'4LEN'!$A$2:$BM$16,28,FALSE),IF($M$5='4LEN'!$AC$1,VLOOKUP('US MTM - Calculation (Athletic)'!B10,'4LEN'!$A$2:$BM$16,29,FALSE),IF($M$5='4LEN'!$AD$1,VLOOKUP('US MTM - Calculation (Athletic)'!B10,'4LEN'!$A$2:$BM$16,30,FALSE),IF($M$5='4LEN'!$AE$1,VLOOKUP('US MTM - Calculation (Athletic)'!B10,'4LEN'!$A$2:$BM$16,31,FALSE),IF($M$5='4LEN'!$AF$1,VLOOKUP('US MTM - Calculation (Athletic)'!B10,'4LEN'!$A$2:$BM$16,32,FALSE),IF($M$5='4LEN'!$AG$1,VLOOKUP('US MTM - Calculation (Athletic)'!B10,'4LEN'!$A$2:$BM$16,33,FALSE),IF($M$5='4LEN'!$AH$1,VLOOKUP('US MTM - Calculation (Athletic)'!B10,'4LEN'!$A$2:$BM$16,34,FALSE),IF($M$5='4LEN'!$AI$1,VLOOKUP('US MTM - Calculation (Athletic)'!B10,'4LEN'!$A$2:$BM$16,35,FALSE),IF($M$5='4LEN'!$AJ$1,VLOOKUP('US MTM - Calculation (Athletic)'!B10,'4LEN'!$A$2:$BM$16,36,FALSE),IF($M$5='4LEN'!$AK$1,VLOOKUP('US MTM - Calculation (Athletic)'!B10,'4LEN'!$A$2:$BM$16,37,FALSE),IF($M$5='4LEN'!$AL$1,VLOOKUP('US MTM - Calculation (Athletic)'!B10,'4LEN'!$A$2:$BM$16,38,FALSE),IF($M$5='4LEN'!$AM$1,VLOOKUP('US MTM - Calculation (Athletic)'!B10,'4LEN'!$A$2:$BM$16,39,FALSE),IF($M$5='4LEN'!$AN$1,VLOOKUP('US MTM - Calculation (Athletic)'!B10,'4LEN'!$A$2:$BM$16,40,FALSE),IF($M$5='4LEN'!$AO$1,VLOOKUP('US MTM - Calculation (Athletic)'!B10,'4LEN'!$A$2:$BM$16,41,FALSE),IF($M$5='4LEN'!$AP$1,VLOOKUP('US MTM - Calculation (Athletic)'!B10,'4LEN'!$A$2:$BM$16,42,FALSE),IF($M$5='4LEN'!$AQ$1,VLOOKUP('US MTM - Calculation (Athletic)'!B10,'4LEN'!$A$2:$BM$16,43,FALSE),IF($M$5='4LEN'!$AR$1,VLOOKUP('US MTM - Calculation (Athletic)'!B10,'4LEN'!$A$2:$BM$16,44,FALSE),IF($M$5='4LEN'!$AS$1,VLOOKUP('US MTM - Calculation (Athletic)'!B10,'4LEN'!$A$2:$BM$16,45,FALSE),IF($M$5='4LEN'!$AT$1,VLOOKUP('US MTM - Calculation (Athletic)'!B10,'4LEN'!$A$2:$BM$16,46,FALSE),IF($M$5='4LEN'!$AU$1,VLOOKUP('US MTM - Calculation (Athletic)'!B10,'4LEN'!$A$2:$BM$16,47,FALSE),IF($M$5='4LEN'!$AV$1,VLOOKUP('US MTM - Calculation (Athletic)'!B10,'4LEN'!$A$2:$BM$16,48,FALSE),IF($M$5='4LEN'!$AW$1,VLOOKUP('US MTM - Calculation (Athletic)'!B10,'4LEN'!$A$2:$BM$16,49,FALSE),IF($M$5='4LEN'!$AX$1,VLOOKUP('US MTM - Calculation (Athletic)'!B10,'4LEN'!$A$2:$BM$16,50,FALSE),IF($M$5='4LEN'!$AY$1,VLOOKUP('US MTM - Calculation (Athletic)'!B10,'4LEN'!$A$2:$BM$16,51,FALSE),IF($M$5='4LEN'!$AZ$1,VLOOKUP('US MTM - Calculation (Athletic)'!B10,'4LEN'!$A$2:$BM$16,52,FALSE),IF($M$5='4LEN'!$BA$1,VLOOKUP('US MTM - Calculation (Athletic)'!B10,'4LEN'!$A$2:$BM$16,53,FALSE),IF($M$5='4LEN'!$BB$1,VLOOKUP('US MTM - Calculation (Athletic)'!B10,'4LEN'!$A$2:$BM$16,54,FALSE),IF($M$5='4LEN'!$BC$1,VLOOKUP('US MTM - Calculation (Athletic)'!B10,'4LEN'!$A$2:$BM$16,55,FALSE),IF($M$5='4LEN'!$BD$1,VLOOKUP('US MTM - Calculation (Athletic)'!B10,'4LEN'!$A$2:$BM$16,56,FALSE),IF($M$5='4LEN'!$BE$1,VLOOKUP('US MTM - Calculation (Athletic)'!B10,'4LEN'!$A$2:$BM$16,57,FALSE),IF($M$5='4LEN'!$BF$1,VLOOKUP('US MTM - Calculation (Athletic)'!B10,'4LEN'!$A$2:$BM$16,58,FALSE),IF($M$5='4LEN'!$BG$1,VLOOKUP('US MTM - Calculation (Athletic)'!B10,'4LEN'!$A$2:$BM$16,59,FALSE),IF($M$5='4LEN'!$BH$1,VLOOKUP('US MTM - Calculation (Athletic)'!B10,'4LEN'!$A$2:$BM$16,60,FALSE),IF($M$5='4LEN'!$BI$1,VLOOKUP('US MTM - Calculation (Athletic)'!B10,'4LEN'!$A$2:$BL$16,61,FALSE),IF($M$5='4LEN'!$BJ$1,VLOOKUP('US MTM - Calculation (Athletic)'!B10,'4LEN'!$A$2:$BM$16,62,FALSE),IF($M$5='4LEN'!$BK$1,VLOOKUP('US MTM - Calculation (Athletic)'!B10,'4LEN'!$A$2:$BM$16,63,FALSE),IF($M$5='4LEN'!$BL$1,VLOOKUP('US MTM - Calculation (Athletic)'!B10,'4LEN'!$A$2:$BM$16,64,FALSE),IF($M$5='4LEN'!$BM$1,VLOOKUP('US MTM - Calculation (Athletic)'!B10,'4LEN'!$A$2:$BM$16,65,FALSE),))))))))))))))))))))))))))))))))))))))))))))))))))))))))))))))))</f>
        <v>0</v>
      </c>
      <c r="R10" s="265">
        <f>IF($M$5='15VENT'!$B$1,VLOOKUP('US MTM - Calculation (Athletic)'!B10,'15VENT'!$A$2:$BM$16,2,FALSE),IF($M$5='15VENT'!$C$1,VLOOKUP('US MTM - Calculation (Athletic)'!B10,'15VENT'!$A$2:$BM$16,3,FALSE),IF($M$5='15VENT'!$D$1,VLOOKUP('US MTM - Calculation (Athletic)'!B10,'15VENT'!$A$2:$BM$16,4,FALSE),IF($M$5='15VENT'!$E$1,VLOOKUP('US MTM - Calculation (Athletic)'!B10,'15VENT'!$A$2:$BM$16,5,FALSE),IF($M$5='15VENT'!$F$1,VLOOKUP('US MTM - Calculation (Athletic)'!B10,'15VENT'!$A$2:$BM$16,6,FALSE),IF($M$5='15VENT'!$G$1,VLOOKUP('US MTM - Calculation (Athletic)'!B10,'15VENT'!$A$2:$BM$16,7,FALSE),IF($M$5='15VENT'!$H$1,VLOOKUP('US MTM - Calculation (Athletic)'!B10,'15VENT'!$A$2:$BM$16,8,FALSE),IF($M$5='15VENT'!$I$1,VLOOKUP('US MTM - Calculation (Athletic)'!B10,'15VENT'!$A$2:$BM$16,9,FALSE),IF($M$5='15VENT'!$J$1,VLOOKUP('US MTM - Calculation (Athletic)'!B10,'15VENT'!$A$2:$BM$16,10,FALSE),IF($M$5='15VENT'!$K$1,VLOOKUP('US MTM - Calculation (Athletic)'!B10,'15VENT'!$A$2:$BM$16,11,FALSE),IF($M$5='15VENT'!$L$1,VLOOKUP('US MTM - Calculation (Athletic)'!B10,'15VENT'!$A$2:$BM$16,12,FALSE),IF($M$5='15VENT'!$M$1,VLOOKUP('US MTM - Calculation (Athletic)'!B10,'15VENT'!$A$2:$BM$16,13,FALSE),IF($M$5='15VENT'!$N$1,VLOOKUP('US MTM - Calculation (Athletic)'!B10,'15VENT'!$A$2:$BM$16,14,FALSE),IF($M$5='15VENT'!$O$1,VLOOKUP('US MTM - Calculation (Athletic)'!B10,'15VENT'!$A$2:$BM$16,15,FALSE),IF($M$5='15VENT'!$P$1,VLOOKUP('US MTM - Calculation (Athletic)'!B10,'15VENT'!$A$2:$BM$16,16,FALSE),IF($M$5='15VENT'!$Q$1,VLOOKUP('US MTM - Calculation (Athletic)'!B10,'15VENT'!$A$2:$BM$16,17,FALSE),IF($M$5='15VENT'!$R$1,VLOOKUP('US MTM - Calculation (Athletic)'!B10,'15VENT'!$A$2:$BM$16,18,FALSE),IF($M$5='15VENT'!$S$1,VLOOKUP('US MTM - Calculation (Athletic)'!B10,'15VENT'!$A$2:$BM$16,19,FALSE),IF($M$5='15VENT'!$T$1,VLOOKUP('US MTM - Calculation (Athletic)'!B10,'15VENT'!$A$2:$BM$16,20,FALSE),IF($M$5='15VENT'!$U$1,VLOOKUP('US MTM - Calculation (Athletic)'!B10,'15VENT'!$A$2:$BM$16,21,FALSE),IF($M$5='15VENT'!$V$1,VLOOKUP('US MTM - Calculation (Athletic)'!B10,'15VENT'!$A$2:$BM$16,22,FALSE),IF($M$5='15VENT'!$W$1,VLOOKUP('US MTM - Calculation (Athletic)'!B10,'15VENT'!$A$2:$BM$16,23,FALSE),IF($M$5='15VENT'!$X$1,VLOOKUP('US MTM - Calculation (Athletic)'!B10,'15VENT'!$A$2:$BM$16,24,FALSE),IF($M$5='15VENT'!$Y$1,VLOOKUP('US MTM - Calculation (Athletic)'!B10,'15VENT'!$A$2:$BM$16,25,FALSE),IF($M$5='15VENT'!$Z$1,VLOOKUP('US MTM - Calculation (Athletic)'!B10,'15VENT'!$A$2:$BM$16,26,FALSE),IF($M$5='15VENT'!$AA$1,VLOOKUP('US MTM - Calculation (Athletic)'!B10,'15VENT'!$A$2:$BM$16,27,FALSE),IF($M$5='15VENT'!$AB$1,VLOOKUP('US MTM - Calculation (Athletic)'!B10,'15VENT'!$A$2:$BM$16,28,FALSE),IF($M$5='15VENT'!$AC$1,VLOOKUP('US MTM - Calculation (Athletic)'!B10,'15VENT'!$A$2:$BM$16,29,FALSE),IF($M$5='15VENT'!$AD$1,VLOOKUP('US MTM - Calculation (Athletic)'!B10,'15VENT'!$A$2:$BM$16,30,FALSE),IF($M$5='15VENT'!$AE$1,VLOOKUP('US MTM - Calculation (Athletic)'!B10,'15VENT'!$A$2:$BM$16,31,FALSE),IF($M$5='15VENT'!$AF$1,VLOOKUP('US MTM - Calculation (Athletic)'!B10,'15VENT'!$A$2:$BM$16,32,FALSE),IF($M$5='15VENT'!$AG$1,VLOOKUP('US MTM - Calculation (Athletic)'!B10,'15VENT'!$A$2:$BM$16,33,FALSE),IF($M$5='15VENT'!$AH$1,VLOOKUP('US MTM - Calculation (Athletic)'!B10,'15VENT'!$A$2:$BM$16,34,FALSE),IF($M$5='15VENT'!$AI$1,VLOOKUP('US MTM - Calculation (Athletic)'!B10,'15VENT'!$A$2:$BM$16,35,FALSE),IF($M$5='15VENT'!$AJ$1,VLOOKUP('US MTM - Calculation (Athletic)'!B10,'15VENT'!$A$2:$BM$16,36,FALSE),IF($M$5='15VENT'!$AK$1,VLOOKUP('US MTM - Calculation (Athletic)'!B10,'15VENT'!$A$2:$BM$16,37,FALSE),IF($M$5='15VENT'!$AL$1,VLOOKUP('US MTM - Calculation (Athletic)'!B10,'15VENT'!$A$2:$BM$16,38,FALSE),IF($M$5='15VENT'!$AM$1,VLOOKUP('US MTM - Calculation (Athletic)'!B10,'15VENT'!$A$2:$BM$16,39,FALSE),IF($M$5='15VENT'!$AN$1,VLOOKUP('US MTM - Calculation (Athletic)'!B10,'15VENT'!$A$2:$BM$16,40,FALSE),IF($M$5='15VENT'!$AO$1,VLOOKUP('US MTM - Calculation (Athletic)'!B10,'15VENT'!$A$2:$BM$16,41,FALSE),IF($M$5='15VENT'!$AP$1,VLOOKUP('US MTM - Calculation (Athletic)'!B10,'15VENT'!$A$2:$BM$16,42,FALSE),IF($M$5='15VENT'!$AQ$1,VLOOKUP('US MTM - Calculation (Athletic)'!B10,'15VENT'!$A$2:$BM$16,43,FALSE),IF($M$5='15VENT'!$AR$1,VLOOKUP('US MTM - Calculation (Athletic)'!B10,'15VENT'!$A$2:$BM$16,44,FALSE),IF($M$5='15VENT'!$AS$1,VLOOKUP('US MTM - Calculation (Athletic)'!B10,'15VENT'!$A$2:$BM$16,45,FALSE),IF($M$5='15VENT'!$AT$1,VLOOKUP('US MTM - Calculation (Athletic)'!B10,'15VENT'!$A$2:$BM$16,46,FALSE),IF($M$5='15VENT'!$AU$1,VLOOKUP('US MTM - Calculation (Athletic)'!B10,'15VENT'!$A$2:$BM$16,47,FALSE),IF($M$5='15VENT'!$AV$1,VLOOKUP('US MTM - Calculation (Athletic)'!B10,'15VENT'!$A$2:$BM$16,48,FALSE),IF($M$5='15VENT'!$AW$1,VLOOKUP('US MTM - Calculation (Athletic)'!B10,'15VENT'!$A$2:$BM$16,49,FALSE),IF($M$5='15VENT'!$AX$1,VLOOKUP('US MTM - Calculation (Athletic)'!B10,'15VENT'!$A$2:$BM$16,50,FALSE),IF($M$5='15VENT'!$AY$1,VLOOKUP('US MTM - Calculation (Athletic)'!B10,'15VENT'!$A$2:$BM$16,51,FALSE),IF($M$5='15VENT'!$AZ$1,VLOOKUP('US MTM - Calculation (Athletic)'!B10,'15VENT'!$A$2:$BM$16,52,FALSE),IF($M$5='15VENT'!$BA$1,VLOOKUP('US MTM - Calculation (Athletic)'!B10,'15VENT'!$A$2:$BM$16,53,FALSE),IF($M$5='15VENT'!$BB$1,VLOOKUP('US MTM - Calculation (Athletic)'!B10,'15VENT'!$A$2:$BM$16,54,FALSE),IF($M$5='15VENT'!$BC$1,VLOOKUP('US MTM - Calculation (Athletic)'!B10,'15VENT'!$A$2:$BM$16,55,FALSE),IF($M$5='15VENT'!$BD$1,VLOOKUP('US MTM - Calculation (Athletic)'!B10,'15VENT'!$A$2:$BM$16,56,FALSE),IF($M$5='15VENT'!$BE$1,VLOOKUP('US MTM - Calculation (Athletic)'!B10,'15VENT'!$A$2:$BM$16,57,FALSE),IF($M$5='15VENT'!$BF$1,VLOOKUP('US MTM - Calculation (Athletic)'!B10,'15VENT'!$A$2:$BM$16,58,FALSE),IF($M$5='15VENT'!$BG$1,VLOOKUP('US MTM - Calculation (Athletic)'!B10,'15VENT'!$A$2:$BM$16,59,FALSE),IF($M$5='15VENT'!$BH$1,VLOOKUP('US MTM - Calculation (Athletic)'!B10,'15VENT'!$A$2:$BM$16,60,FALSE),IF($M$5='15VENT'!$BI$1,VLOOKUP('US MTM - Calculation (Athletic)'!B10,'15VENT'!$A$2:$BJ$16,61,FALSE),IF($M$5='15VENT'!$BJ$1,VLOOKUP('US MTM - Calculation (Athletic)'!B10,'15VENT'!$A$2:$BM$16,62,FALSE),IF($M$5='15VENT'!$BK$1,VLOOKUP('US MTM - Calculation (Athletic)'!B10,'15VENT'!$A$2:$BM$16,63,FALSE),IF($M$5='15VENT'!$BL$1,VLOOKUP('US MTM - Calculation (Athletic)'!B10,'15VENT'!$A$2:$BM$16,64,FALSE),IF($M$5='15VENT'!$BM$1,VLOOKUP('US MTM - Calculation (Athletic)'!B10,'15VENT'!$A$2:$BM$16,65,FALSE),))))))))))))))))))))))))))))))))))))))))))))))))))))))))))))))))</f>
        <v>0</v>
      </c>
      <c r="S10" s="266">
        <f>IF(OR(S17&gt;0,S22&gt;0),0,IF(L10&lt;&gt;0,L10,0))</f>
        <v>0</v>
      </c>
      <c r="T10" s="274"/>
      <c r="U10" s="284" t="s">
        <v>495</v>
      </c>
      <c r="V10" s="285"/>
      <c r="W10" s="246"/>
      <c r="X10" s="259">
        <v>9</v>
      </c>
      <c r="Y10" s="260" t="s">
        <v>335</v>
      </c>
      <c r="Z10" s="247" t="str">
        <f>IF($Z$1="","",HLOOKUP($Z$1,'MTM US TRS (R)'!$A$2:$EV$13,ROW(),FALSE))</f>
        <v/>
      </c>
      <c r="AA10" s="265">
        <f>IF(Z10=" ",0,IF($AH$13='Deep Seat -'!$B$1,VLOOKUP('US MTM - Calculation (Athletic)'!Y10,'Deep Seat -'!$A$2:$D$13,2,FALSE),IF($AH$13='Deep Seat -'!$C$1,VLOOKUP('US MTM - Calculation (Athletic)'!Y10,'Deep Seat -'!$A$2:$D$13,3,FALSE),IF($AH$13='Deep Seat -'!$D$1,VLOOKUP('US MTM - Calculation (Athletic)'!Y10,'Deep Seat -'!$A$2:$D$13,4,FALSE),))))</f>
        <v>0</v>
      </c>
      <c r="AB10" s="265">
        <f>IF(Z10=" ",0,IF($AH$14='Hip Forw +'!$B$1,VLOOKUP('US MTM - Calculation (Athletic)'!Y10,'Hip Forw +'!$A$2:$E$13,2,FALSE),IF($AH$14='Hip Forw +'!$C$1,VLOOKUP('US MTM - Calculation (Athletic)'!Y10,'Hip Forw +'!$A$2:$E$13,3,FALSE),IF($AH$14='Hip Forw +'!$D$1,VLOOKUP('US MTM - Calculation (Athletic)'!Y10,'Hip Forw +'!$A$2:$E$13,4,FALSE),IF($AH$14='Hip Forw +'!$E$1,VLOOKUP('US MTM - Calculation (Athletic)'!Y10,'Hip Forw +'!$A$2:$E$13,5,FALSE),)))))</f>
        <v>0</v>
      </c>
      <c r="AC10" s="265">
        <f>IF(Z10=" ",0,IF($AH$15='Low Fron'!$B$1,VLOOKUP('US MTM - Calculation (Athletic)'!Y10,'Low Fron'!$A$2:$L$13,2,FALSE),IF($AH$15='Low Fron'!$C$1,VLOOKUP('US MTM - Calculation (Athletic)'!Y10,'Low Fron'!$A$2:$L$13,3,FALSE),IF($AH$15='Low Fron'!$D$1,VLOOKUP('US MTM - Calculation (Athletic)'!Y10,'Low Fron'!$A$2:$L$13,4,FALSE),IF($AH$15='Low Fron'!$E$1,VLOOKUP('US MTM - Calculation (Athletic)'!Y10,'Low Fron'!$A$2:$L$13,5,FALSE),IF($AH$15='Low Fron'!$F$1,VLOOKUP('US MTM - Calculation (Athletic)'!Y10,'Low Fron'!$A$2:$L$13,6,FALSE),IF($AH$15='Low Fron'!$G$1,VLOOKUP('US MTM - Calculation (Athletic)'!Y10,'Low Fron'!$A$2:$L$13,7,FALSE),IF($AH$15='Low Fron'!$H$1,VLOOKUP('US MTM - Calculation (Athletic)'!Y10,'Low Fron'!$A$2:$L$13,8,FALSE),IF($AH$15='Low Fron'!$I$1,VLOOKUP('US MTM - Calculation (Athletic)'!Y10,'Low Fron'!$A$2:$L$13,9,FALSE),IF($AH$15='Low Fron'!$J$1,VLOOKUP('US MTM - Calculation (Athletic)'!Y10,'Low Fron'!$A$2:$L$13,10,FALSE),IF($AH$15='Low Fron'!$K$1,VLOOKUP('US MTM - Calculation (Athletic)'!Y10,'Low Fron'!$A$2:$L$13,11,FALSE),IF($AH$15='Low Fron'!$L$1,VLOOKUP('US MTM - Calculation (Athletic)'!Y10,'Low Fron'!$A$2:$L$13,12,FALSE),))))))))))))</f>
        <v>0</v>
      </c>
      <c r="AD10" s="265">
        <f>IF(Z10=" ",0,IF($AH$16='Plucrot +'!$B$1,VLOOKUP('US MTM - Calculation (Athletic)'!Y10,'Plucrot +'!$A$2:$W$13,2,FALSE),IF($AH$16='Plucrot +'!$C$1,VLOOKUP('US MTM - Calculation (Athletic)'!Y10,'Plucrot +'!$A$2:$W$13,3,FALSE),IF($AH$16='Plucrot +'!$D$1,VLOOKUP('US MTM - Calculation (Athletic)'!Y10,'Plucrot +'!$A$2:$W$13,4,FALSE),IF($AH$16='Plucrot +'!$E$1,VLOOKUP('US MTM - Calculation (Athletic)'!Y10,'Plucrot +'!$A$2:$W$13,5,FALSE),IF($AH$16='Plucrot +'!$F$1,VLOOKUP('US MTM - Calculation (Athletic)'!Y10,'Plucrot +'!$A$2:$W$13,6,FALSE),IF($AH$16='Plucrot +'!$G$1,VLOOKUP('US MTM - Calculation (Athletic)'!Y10,'Plucrot +'!$A$2:$W$13,7,FALSE),IF($AH$16='Plucrot +'!$H$1,VLOOKUP('US MTM - Calculation (Athletic)'!Y10,'Plucrot +'!$A$2:$W$13,8,FALSE),IF($AH$16='Plucrot +'!$I$1,VLOOKUP('US MTM - Calculation (Athletic)'!Y10,'Plucrot +'!$A$2:$W$13,9,FALSE),IF($AH$16='Plucrot +'!$J$1,VLOOKUP('US MTM - Calculation (Athletic)'!Y10,'Plucrot +'!$A$2:$W$13,10,FALSE),IF($AH$16='Plucrot +'!$K$1,VLOOKUP('US MTM - Calculation (Athletic)'!Y10,'Plucrot +'!$A$2:$W$13,11,FALSE),IF($AH$16='Plucrot +'!$L$1,VLOOKUP('US MTM - Calculation (Athletic)'!Y10,'Plucrot +'!$A$2:$W$13,12,FALSE),IF($AH$16='Plucrot +'!$M$1,VLOOKUP('US MTM - Calculation (Athletic)'!Y10,'Plucrot +'!$A$2:$W$13,13,FALSE),IF($AH$16='Plucrot +'!$N$1,VLOOKUP('US MTM - Calculation (Athletic)'!Y10,'Plucrot +'!$A$2:$W$13,14,FALSE),IF($AH$16='Plucrot +'!$O$1,VLOOKUP('US MTM - Calculation (Athletic)'!Y10,'Plucrot +'!$A$2:$W$13,15,FALSE),IF($AH$16='Plucrot +'!$P$1,VLOOKUP('US MTM - Calculation (Athletic)'!Y10,'Plucrot +'!$A$2:$W$13,16,FALSE),IF($AH$16='Plucrot +'!$Q$1,VLOOKUP('US MTM - Calculation (Athletic)'!Y10,'Plucrot +'!$A$2:$W$13,17,FALSE),IF($AH$16='Plucrot +'!$R$1,VLOOKUP('US MTM - Calculation (Athletic)'!Y10,'Plucrot +'!$A$2:$W$13,18,FALSE),IF($AH$16='Plucrot +'!$S$1,VLOOKUP('US MTM - Calculation (Athletic)'!Y10,'Plucrot +'!$A$2:$W$13,19,FALSE),IF($AH$16='Plucrot +'!$T$1,VLOOKUP('US MTM - Calculation (Athletic)'!Y10,'Plucrot +'!$A$2:$W$13,20,FALSE),IF($AH$16='Plucrot +'!$U$1,VLOOKUP('US MTM - Calculation (Athletic)'!Y10,'Plucrot +'!$A$2:$W$13,21,FALSE),IF($AH$16='Plucrot +'!$V$1,VLOOKUP('US MTM - Calculation (Athletic)'!Y10,'Plucrot +'!$A$2:$W$13,22,FALSE),IF($AH$16='Plucrot +'!$W$1,VLOOKUP('US MTM - Calculation (Athletic)'!Y10,'Plucrot +'!$A$2:$W$13,23,FALSE),)))))))))))))))))))))))</f>
        <v>0</v>
      </c>
      <c r="AE10" s="265">
        <f>IF(Z10=" ",0,IF($AH$17='Rais BK + -'!$B$1,VLOOKUP('US MTM - Calculation (Athletic)'!Y10,'Rais BK + -'!$A$2:$W$13,2,FALSE),IF($AH$17='Rais BK + -'!$C$1,VLOOKUP('US MTM - Calculation (Athletic)'!Y10,'Rais BK + -'!$A$2:$W$13,3,FALSE),IF($AH$17='Rais BK + -'!$D$1,VLOOKUP('US MTM - Calculation (Athletic)'!Y10,'Rais BK + -'!$A$2:$W$13,4,FALSE),IF($AH$17='Rais BK + -'!$E$1,VLOOKUP('US MTM - Calculation (Athletic)'!Y10,'Rais BK + -'!$A$2:$W$13,5,FALSE),IF($AH$17='Rais BK + -'!$F$1,VLOOKUP('US MTM - Calculation (Athletic)'!Y10,'Rais BK + -'!$A$2:$W$13,6,FALSE),IF($AH$17='Rais BK + -'!$G$1,VLOOKUP('US MTM - Calculation (Athletic)'!Y10,'Rais BK + -'!$A$2:$W$13,7,FALSE),IF($AH$17='Rais BK + -'!$H$1,VLOOKUP('US MTM - Calculation (Athletic)'!Y10,'Rais BK + -'!$A$2:$W$13,8,FALSE),IF($AH$17='Rais BK + -'!$I$1,VLOOKUP('US MTM - Calculation (Athletic)'!Y10,'Rais BK + -'!$A$2:$W$13,9,FALSE),IF($AH$17='Rais BK + -'!$J$1,VLOOKUP('US MTM - Calculation (Athletic)'!Y10,'Rais BK + -'!$A$2:$W$13,10,FALSE),IF($AH$17='Rais BK + -'!$K$1,VLOOKUP('US MTM - Calculation (Athletic)'!Y10,'Rais BK + -'!$A$2:$W$13,11,FALSE),IF($AH$17='Rais BK + -'!$L$1,VLOOKUP('US MTM - Calculation (Athletic)'!Y10,'Rais BK + -'!$A$2:$W$13,12,FALSE),IF($AH$17='Rais BK + -'!$M$1,VLOOKUP('US MTM - Calculation (Athletic)'!Y10,'Rais BK + -'!$A$2:$W$13,13,FALSE),IF($AH$17='Rais BK + -'!$N$1,VLOOKUP('US MTM - Calculation (Athletic)'!Y10,'Rais BK + -'!$A$2:$W$13,14,FALSE),IF($AH$17='Rais BK + -'!$O$1,VLOOKUP('US MTM - Calculation (Athletic)'!Y10,'Rais BK + -'!$A$2:$W$13,15,FALSE),IF($AH$17='Rais BK + -'!$P$1,VLOOKUP('US MTM - Calculation (Athletic)'!Y10,'Rais BK + -'!$A$2:$W$13,16,FALSE),IF($AH$17='Rais BK + -'!$Q$1,VLOOKUP('US MTM - Calculation (Athletic)'!Y10,'Rais BK + -'!$A$2:$W$13,17,FALSE),IF($AH$17='Rais BK + -'!$R$1,VLOOKUP('US MTM - Calculation (Athletic)'!Y10,'Rais BK + -'!$A$2:$W$13,18,FALSE),IF($AH$17='Rais BK + -'!$S$1,VLOOKUP('US MTM - Calculation (Athletic)'!Y10,'Rais BK + -'!$A$2:$W$13,19,FALSE),IF($AH$17='Rais BK + -'!$T$1,VLOOKUP('US MTM - Calculation (Athletic)'!Y10,'Rais BK + -'!$A$2:$W$13,20,FALSE),IF($AH$17='Rais BK + -'!$U$1,VLOOKUP('US MTM - Calculation (Athletic)'!Y10,'Rais BK + -'!$A$2:$W$13,21,FALSE),IF($AH$17='Rais BK + -'!$V$1,VLOOKUP('US MTM - Calculation (Athletic)'!Y10,'Rais BK + -'!$A$2:$W$13,22,FALSE),IF($AH$17='Rais BK + -'!$W$1,VLOOKUP('US MTM - Calculation (Athletic)'!Y10,'Rais BK + -'!$A$2:$W$13,23,FALSE),)))))))))))))))))))))))</f>
        <v>0</v>
      </c>
      <c r="AF10" s="263">
        <f t="shared" si="0"/>
        <v>0</v>
      </c>
      <c r="AG10" s="242">
        <f>IF(OR(Sheet1!C143="",Sheet1!C143=" "),0,Sheet1!C143)</f>
        <v>0</v>
      </c>
      <c r="AH10" s="266">
        <f t="shared" si="5"/>
        <v>0</v>
      </c>
      <c r="AI10" s="286"/>
      <c r="AJ10" s="287" t="s">
        <v>298</v>
      </c>
      <c r="AK10" s="288" t="str">
        <f>IF(OR(Sheet1!C163="",Sheet1!C163=" "),"",Sheet1!C163)</f>
        <v/>
      </c>
      <c r="AM10" s="282"/>
      <c r="AN10" s="282"/>
      <c r="AO10" s="278"/>
      <c r="AP10" s="268" t="s">
        <v>597</v>
      </c>
      <c r="AQ10" s="250" t="str">
        <f>IF($AQ$1="","",HLOOKUP($AQ$1,'Measurement Chart'!$A$1:$AG$14,ROW(),FALSE))</f>
        <v/>
      </c>
      <c r="AR10" s="242">
        <f>IF(OR(Sheet1!C304="",Sheet1!C304=" "),0,Sheet1!C304)</f>
        <v>0</v>
      </c>
      <c r="AS10" s="251">
        <f t="shared" si="1"/>
        <v>0</v>
      </c>
      <c r="AT10" s="252">
        <f>IF($AS$4='Front Length +'!$B$1,VLOOKUP(AP10,'Front Length +'!$A$2:$AO$14,2,FALSE),IF($AS$4='Front Length +'!$C$1,VLOOKUP(AP10,'Front Length +'!$A$2:$AO$14,3,FALSE),IF($AS$4='Front Length +'!$D$1,VLOOKUP(AP10,'Front Length +'!$A$2:$AO$14,4,FALSE),IF($AS$4='Front Length +'!$E$1,VLOOKUP(AP10,'Front Length +'!$A$2:$AO$14,5,FALSE),IF($AS$4='Front Length +'!$F$1,VLOOKUP(AP10,'Front Length +'!$A$2:$AO$14,6,FALSE),IF($AS$4='Front Length +'!$G$1,VLOOKUP(AP10,'Front Length +'!$A$2:$AO$14,7,FALSE),IF($AS$4='Front Length +'!$H$1,VLOOKUP(AP10,'Front Length +'!$A$2:$AO$14,8,FALSE),IF($AS$4='Front Length +'!$I$1,VLOOKUP(AP10,'Front Length +'!$A$2:$AO$14,9,FALSE),IF($AS$4='Front Length +'!$J$1,VLOOKUP(AP10,'Front Length +'!$A$2:$AO$14,10,FALSE),IF($AS$4='Front Length +'!$K$1,VLOOKUP(AP10,'Front Length +'!$A$2:$AO$14,11,FALSE),IF($AS$4='Front Length +'!$L$1,VLOOKUP(AP10,'Front Length +'!$A$2:$AO$14,12,FALSE),IF($AS$4='Front Length +'!$M$1,VLOOKUP(AP10,'Front Length +'!$A$2:$AO$14,13,FALSE),IF($AS$4='Front Length +'!$N$1,VLOOKUP(AP10,'Front Length +'!$A$2:$AO$14,14,FALSE),IF($AS$4='Front Length +'!$O$1,VLOOKUP(AP10,'Front Length +'!$A$2:$AO$14,15,FALSE),IF($AS$4='Front Length +'!$P$1,VLOOKUP(AP10,'Front Length +'!$A$2:$AO$14,16,FALSE),IF($AS$4='Front Length +'!$Q$1,VLOOKUP(AP10,'Front Length +'!$A$2:$AO$14,17,FALSE),IF($AS$4='Front Length +'!$R$1,VLOOKUP(AP10,'Front Length +'!$A$2:$AO$14,18,FALSE),IF($AS$4='Front Length +'!$S$1,VLOOKUP(AP10,'Front Length +'!$A$2:$AO$14,19,FALSE),IF($AS$4='Front Length +'!$T$1,VLOOKUP(AP10,'Front Length +'!$A$2:$AO$14,20,FALSE),IF($AS$4='Front Length +'!$U$1,VLOOKUP(AP10,'Front Length +'!$A$2:$AO$14,21,FALSE),IF($AS$4='Front Length +'!$V$1,VLOOKUP(AP10,'Front Length +'!$A$2:$AO$14,22,FALSE),IF($AS$4='Front Length +'!$W$1,VLOOKUP(AP10,'Front Length +'!$A$2:$AO$14,23,FALSE),IF($AS$4='Front Length +'!$X$1,VLOOKUP(AP10,'Front Length +'!$A$2:$AO$14,24,FALSE),IF($AS$4='Front Length +'!$Y$1,VLOOKUP(AP10,'Front Length +'!$A$2:$AO$14,25,FALSE),IF($AS$4='Front Length +'!$Z$1,VLOOKUP(AP10,'Front Length +'!$A$2:$AO$14,26,FALSE),IF($AS$4='Front Length +'!$AA$1,VLOOKUP(AP10,'Front Length +'!$A$2:$AO$14,27,FALSE),IF($AS$4='Front Length +'!$AB$1,VLOOKUP(AP10,'Front Length +'!$A$2:$AO$14,28,FALSE),IF($AS$4='Front Length +'!$AC$1,VLOOKUP(AP10,'Front Length +'!$A$2:$AO$14,29,FALSE),IF($AS$4='Front Length +'!$AD$1,VLOOKUP(AP10,'Front Length +'!$A$2:$AO$14,30,FALSE),IF($AS$4='Front Length +'!$AE$1,VLOOKUP(AP10,'Front Length +'!$A$2:$AO$14,31,FALSE),IF($AS$4='Front Length +'!$AF$1,VLOOKUP(AP10,'Front Length +'!$A$2:$AO$14,32,FALSE),IF($AS$4='Front Length +'!$AG$1,VLOOKUP(AP10,'Front Length +'!$A$2:$AO$14,33,FALSE),IF($AS$4='Front Length +'!$AH$1,VLOOKUP(AP10,'Front Length +'!$A$2:$AO$14,34,FALSE),IF($AS$4='Front Length +'!$AI$1,VLOOKUP(AP10,'Front Length +'!$A$2:$AO$14,35,FALSE),IF($AS$4='Front Length +'!$AJ$1,VLOOKUP(AP10,'Front Length +'!$A$2:$AO$14,36,FALSE),IF($AS$4='Front Length +'!$AK$1,VLOOKUP(AP10,'Front Length +'!$A$2:$AO$14,37,FALSE),IF($AS$4='Front Length +'!$AL$1,VLOOKUP(AP10,'Front Length +'!$A$2:$AO$14,38,FALSE),IF($AS$4='Front Length +'!$AM$1,VLOOKUP(AP10,'Front Length +'!$A$2:$AO$14,39,FALSE),IF($AS$4='Front Length +'!$AN$1,VLOOKUP(AP10,'Front Length +'!$A$2:$AO$14,40,FALSE),IF($AS$4='Front Length +'!$AO$1,VLOOKUP(AP10,'Front Length +'!$A$2:$AO$14,41,FALSE),))))))))))))))))))))))))))))))))))))))))</f>
        <v>0</v>
      </c>
      <c r="AU10" s="252">
        <f>IF($AS$4='Front Length -'!$B$1,VLOOKUP(AP10,'Front Length -'!$A$2:$AO$14,2,FALSE),IF($AS$4='Front Length -'!$C$1,VLOOKUP(AP10,'Front Length -'!$A$2:$AO$14,3,FALSE),IF($AS$4='Front Length -'!$D$1,VLOOKUP(AP10,'Front Length -'!$A$2:$AO$14,4,FALSE),IF($AS$4='Front Length -'!$E$1,VLOOKUP(AP10,'Front Length -'!$A$2:$AO$14,5,FALSE),IF($AS$4='Front Length -'!$F$1,VLOOKUP(AP10,'Front Length -'!$A$2:$AO$14,6,FALSE),IF($AS$4='Front Length -'!$G$1,VLOOKUP(AP10,'Front Length -'!$A$2:$AO$14,7,FALSE),IF($AS$4='Front Length -'!$H$1,VLOOKUP(AP10,'Front Length -'!$A$2:$AO$14,8,FALSE),IF($AS$4='Front Length -'!$I$1,VLOOKUP(AP10,'Front Length -'!$A$2:$AO$14,9,FALSE),IF($AS$4='Front Length -'!$J$1,VLOOKUP(AP10,'Front Length -'!$A$2:$AO$14,10,FALSE),IF($AS$4='Front Length -'!$K$1,VLOOKUP(AP10,'Front Length -'!$A$2:$AO$14,11,FALSE),IF($AS$4='Front Length -'!$L$1,VLOOKUP(AP10,'Front Length -'!$A$2:$AO$14,12,FALSE),IF($AS$4='Front Length -'!$M$1,VLOOKUP(AP10,'Front Length -'!$A$2:$AO$14,13,FALSE),IF($AS$4='Front Length -'!$N$1,VLOOKUP(AP10,'Front Length -'!$A$2:$AO$14,14,FALSE),IF($AS$4='Front Length -'!$O$1,VLOOKUP(AP10,'Front Length -'!$A$2:$AO$14,15,FALSE),IF($AS$4='Front Length -'!$P$1,VLOOKUP(AP10,'Front Length -'!$A$2:$AO$14,16,FALSE),IF($AS$4='Front Length -'!$Q$1,VLOOKUP(AP10,'Front Length -'!$A$2:$AO$14,17,FALSE),IF($AS$4='Front Length -'!$R$1,VLOOKUP(AP10,'Front Length -'!$A$2:$AO$14,18,FALSE),IF($AS$4='Front Length -'!$S$1,VLOOKUP(AP10,'Front Length -'!$A$2:$AO$14,19,FALSE),IF($AS$4='Front Length -'!$T$1,VLOOKUP(AP10,'Front Length -'!$A$2:$AO$14,20,FALSE),IF($AS$4='Front Length -'!$U$1,VLOOKUP(AP10,'Front Length -'!$A$2:$AO$14,21,FALSE),IF($AS$4='Front Length -'!$V$1,VLOOKUP(AP10,'Front Length -'!$A$2:$AO$14,22,FALSE),IF($AS$4='Front Length -'!$W$1,VLOOKUP(AP10,'Front Length -'!$A$2:$AO$14,23,FALSE),IF($AS$4='Front Length -'!$X$1,VLOOKUP(AP10,'Front Length -'!$A$2:$AO$14,24,FALSE),IF($AS$4='Front Length -'!$Y$1,VLOOKUP(AP10,'Front Length -'!$A$2:$AO$14,25,FALSE),IF($AS$4='Front Length -'!$Z$1,VLOOKUP(AP10,'Front Length -'!$A$2:$AO$14,26,FALSE),IF($AS$4='Front Length -'!$AA$1,VLOOKUP(AP10,'Front Length -'!$A$2:$AO$14,27,FALSE),IF($AS$4='Front Length -'!$AB$1,VLOOKUP(AP10,'Front Length -'!$A$2:$AO$14,28,FALSE),IF($AS$4='Front Length -'!$AC$1,VLOOKUP(AP10,'Front Length -'!$A$2:$AO$14,29,FALSE),IF($AS$4='Front Length -'!$AD$1,VLOOKUP(AP10,'Front Length -'!$A$2:$AO$14,30,FALSE),IF($AS$4='Front Length -'!$AE$1,VLOOKUP(AP10,'Front Length -'!$A$2:$AO$14,31,FALSE),IF($AS$4='Front Length -'!$AF$1,VLOOKUP(AP10,'Front Length -'!$A$2:$AO$14,32,FALSE),IF($AS$4='Front Length -'!$AG$1,VLOOKUP(AP10,'Front Length -'!$A$2:$AO$14,33,FALSE),IF($AS$4='Front Length -'!$AH$1,VLOOKUP(AP10,'Front Length -'!$A$2:$AO$14,34,FALSE),IF($AS$4='Front Length -'!$AI$1,VLOOKUP(AP10,'Front Length -'!$A$2:$AO$14,35,FALSE),IF($AS$4='Front Length -'!$AJ$1,VLOOKUP(AP10,'Front Length -'!$A$2:$AO$14,36,FALSE),IF($AS$4='Front Length -'!$AK$1,VLOOKUP(AP10,'Front Length -'!$A$2:$AO$14,37,FALSE),IF($AS$4='Front Length -'!$AL$1,VLOOKUP(AP10,'Front Length -'!$A$2:$AO$14,38,FALSE),IF($AS$4='Front Length -'!$AM$1,VLOOKUP(AP10,'Front Length -'!$A$2:$AO$14,39,FALSE),IF($AS$4='Front Length -'!$AN$1,VLOOKUP(AP10,'Front Length -'!$A$2:$AO$14,40,FALSE),IF($AS$4='Front Length -'!$AO$1,VLOOKUP(AP10,'Front Length -'!$A$2:$AO$14,41,FALSE),))))))))))))))))))))))))))))))))))))))))</f>
        <v>0</v>
      </c>
      <c r="AV10" s="253" t="str">
        <f t="shared" si="6"/>
        <v/>
      </c>
      <c r="AW10" s="234"/>
      <c r="AX10" s="255"/>
      <c r="AY10" s="255"/>
      <c r="AZ10" s="255"/>
      <c r="BA10" s="255"/>
      <c r="BB10" s="255"/>
      <c r="BC10" s="255"/>
      <c r="BD10" s="255"/>
      <c r="BE10" s="255"/>
      <c r="BF10" s="255"/>
      <c r="BG10" s="255"/>
      <c r="BH10" s="255"/>
      <c r="BI10" s="255"/>
      <c r="BJ10" s="255"/>
      <c r="BK10" s="255"/>
      <c r="BL10" s="255"/>
      <c r="BM10" s="255"/>
      <c r="BN10" s="255"/>
      <c r="BO10" s="255"/>
      <c r="BP10" s="255"/>
      <c r="BQ10" s="255"/>
      <c r="BR10" s="255"/>
      <c r="BS10" s="255"/>
    </row>
    <row r="11" spans="1:77" ht="39.950000000000003" customHeight="1" x14ac:dyDescent="0.55000000000000004">
      <c r="A11" s="259">
        <v>10</v>
      </c>
      <c r="B11" s="260" t="s">
        <v>64</v>
      </c>
      <c r="C11" s="261">
        <f>IF($C$1="","",HLOOKUP($C$1,'Athletic fit'!$A$1:$AC$16,ROW(),FALSE))</f>
        <v>3.5</v>
      </c>
      <c r="D11" s="262">
        <f>IF(C11=" ",0,IF($S$17='AH 34 A+'!$B$1,VLOOKUP('US MTM - Calculation (Athletic)'!B11,'AH 34 A+'!$A$2:$G$16,2,FALSE),IF($S$17='AH 34 A+'!$C$1,VLOOKUP('US MTM - Calculation (Athletic)'!B11,'AH 34 A+'!$A$2:$G$16,3,FALSE),IF($S$17='AH 34 A+'!$D$1,VLOOKUP('US MTM - Calculation (Athletic)'!B11,'AH 34 A+'!$A$2:$G$16,4,FALSE),IF($S$17='AH 34 A+'!$E$1,VLOOKUP('US MTM - Calculation (Athletic)'!B11,'AH 34 A+'!$A$2:$G$16,5,FALSE),IF($S$17='AH 34 A+'!$F$1,VLOOKUP('US MTM - Calculation (Athletic)'!B11,'AH 34 A+'!$A$2:$G$16,6,FALSE),IF($S$17='AH 34 A+'!$G$1,VLOOKUP('US MTM - Calculation (Athletic)'!B11,'AH 34 A+'!$A$2:$G$16,7,FALSE),)))))))</f>
        <v>0</v>
      </c>
      <c r="E11" s="262">
        <f>IF(C11=" ",0,IF($S$18='Erect +'!$B$1,VLOOKUP('US MTM - Calculation (Athletic)'!B11,'Erect +'!$A$2:$D$16,2,FALSE),IF($S$18='Erect +'!$C$1,VLOOKUP('US MTM - Calculation (Athletic)'!B11,'Erect +'!$A$2:$D$16,3,FALSE),IF($S$18='Erect +'!$D$1,VLOOKUP('US MTM - Calculation (Athletic)'!B11,'Erect +'!$A$2:$D$16,4,FALSE),))))</f>
        <v>0</v>
      </c>
      <c r="F11" s="262">
        <f>IF(C11=" ",0,IF($S$19='Full Chest'!$B$1,VLOOKUP('US MTM - Calculation (Athletic)'!B11,'Full Chest'!$A$2:$F$16,2,FALSE),IF($S$19='Full Chest'!$C$1,VLOOKUP('US MTM - Calculation (Athletic)'!B11,'Full Chest'!$A$2:$F$16,3,FALSE),IF($S$19='Full Chest'!$D$1,VLOOKUP('US MTM - Calculation (Athletic)'!B11,'Full Chest'!$A$2:$F$16,4,FALSE),))))</f>
        <v>0</v>
      </c>
      <c r="G11" s="262">
        <f>IF(C11=" ",0,IF($S$20='Head For +'!$B$1,VLOOKUP('US MTM - Calculation (Athletic)'!B11,'Head For +'!$A$2:$E$16,2,FALSE),IF($S$20='Head For +'!$C$1,VLOOKUP('US MTM - Calculation (Athletic)'!B11,'Head For +'!$A$2:$E$16,3,FALSE),IF($S$20='Head For +'!$D$1,VLOOKUP('US MTM - Calculation (Athletic)'!B11,'Head For +'!$A$2:$E$16,4,FALSE),IF($S$20='Head For +'!$E$1,VLOOKUP('US MTM - Calculation (Athletic)'!B11,'Head For +'!$A$2:$E$16,5,FALSE),)))))</f>
        <v>0</v>
      </c>
      <c r="H11" s="262">
        <f>IF(C11=" ",0,IF($S$21='LOW-CLR +'!$B$1,VLOOKUP('US MTM - Calculation (Athletic)'!B11,'LOW-CLR +'!$A$2:$H$16,2,FALSE),IF($S$21='LOW-CLR +'!$C$1,VLOOKUP('US MTM - Calculation (Athletic)'!B11,'LOW-CLR +'!$A$2:$H$16,3,FALSE),IF($S$21='LOW-CLR +'!$D$1,VLOOKUP('US MTM - Calculation (Athletic)'!B11,'LOW-CLR +'!$A$2:$H$16,4,FALSE),IF($S$21='LOW-CLR +'!$E$1,VLOOKUP('US MTM - Calculation (Athletic)'!B11,'LOW-CLR +'!$A$2:$H$16,5,FALSE),IF($S$21='LOW-CLR +'!$F$1,VLOOKUP('US MTM - Calculation (Athletic)'!B11,'LOW-CLR +'!$A$2:$H$16,6,FALSE),))))))</f>
        <v>0</v>
      </c>
      <c r="I11" s="262">
        <f>IF(C11=" ",0,IF($S$22='P+AH+1 2'!$B$1,VLOOKUP('US MTM - Calculation (Athletic)'!B11,'P+AH+1 2'!$A$2:$D$16,2,FALSE),IF($S$22='P+AH+1 2'!$C$1,VLOOKUP('US MTM - Calculation (Athletic)'!B11,'P+AH+1 2'!$A$2:$D$16,3,FALSE),IF($S$22='P+AH+1 2'!$D$1,VLOOKUP('US MTM - Calculation (Athletic)'!B11,'P+AH+1 2'!$A$2:$D$16,4,FALSE),))))</f>
        <v>0</v>
      </c>
      <c r="J11" s="262"/>
      <c r="K11" s="263">
        <f t="shared" si="2"/>
        <v>3.5</v>
      </c>
      <c r="L11" s="242">
        <f>IF(Sheet1!E107="",0,Sheet1!E107)</f>
        <v>3.25</v>
      </c>
      <c r="M11" s="264">
        <f t="shared" si="3"/>
        <v>-0.25</v>
      </c>
      <c r="N11" s="265">
        <f>IF($M$8='12 Back'!$B$1,VLOOKUP('US MTM - Calculation (Athletic)'!B11,'12 Back'!$A$2:$BG$16,2,FALSE),IF($M$8='12 Back'!$C$1,VLOOKUP('US MTM - Calculation (Athletic)'!B11,'12 Back'!$A$2:$BG$16,3,FALSE),IF($M$8='12 Back'!$D$1,VLOOKUP('US MTM - Calculation (Athletic)'!B11,'12 Back'!$A$2:$BG$16,4,FALSE),IF($M$8='12 Back'!$E$1,VLOOKUP('US MTM - Calculation (Athletic)'!B11,'12 Back'!$A$2:$BG$16,5,FALSE),IF($M$8='12 Back'!$F$1,VLOOKUP('US MTM - Calculation (Athletic)'!B11,'12 Back'!$A$2:$BG$16,6,FALSE),IF($M$8='12 Back'!$G$1,VLOOKUP('US MTM - Calculation (Athletic)'!B11,'12 Back'!$A$2:$BG$16,7,FALSE),IF($M$8='12 Back'!$H$1,VLOOKUP('US MTM - Calculation (Athletic)'!B11,'12 Back'!$A$2:$BG$16,8,FALSE),IF($M$8='12 Back'!$I$1,VLOOKUP('US MTM - Calculation (Athletic)'!B11,'12 Back'!$A$2:$BG$16,9,FALSE),IF($M$8='12 Back'!$J$1,VLOOKUP('US MTM - Calculation (Athletic)'!B11,'12 Back'!$A$2:$BG$16,10,FALSE),IF($M$8='12 Back'!$K$1,VLOOKUP('US MTM - Calculation (Athletic)'!B11,'12 Back'!$A$2:$BG$16,11,FALSE),IF($M$8='12 Back'!$L$1,VLOOKUP('US MTM - Calculation (Athletic)'!B11,'12 Back'!$A$2:$BG$16,12,FALSE),IF($M$8='12 Back'!$M$1,VLOOKUP('US MTM - Calculation (Athletic)'!B11,'12 Back'!$A$2:$BG$16,13,FALSE),IF($M$8='12 Back'!$N$1,VLOOKUP('US MTM - Calculation (Athletic)'!B11,'12 Back'!$A$2:$BG$16,14,FALSE),IF($M$8='12 Back'!$O$1,VLOOKUP('US MTM - Calculation (Athletic)'!B11,'12 Back'!$A$2:$BG$16,15,FALSE),IF($M$8='12 Back'!$P$1,VLOOKUP('US MTM - Calculation (Athletic)'!B11,'12 Back'!$A$2:$BG$16,16,FALSE),IF($M$8='12 Back'!$Q$1,VLOOKUP('US MTM - Calculation (Athletic)'!B11,'12 Back'!$A$2:$BG$16,17,FALSE),IF($M$8='12 Back'!$R$1,VLOOKUP('US MTM - Calculation (Athletic)'!B11,'12 Back'!$A$2:$BG$16,18,FALSE),IF($M$8='12 Back'!$S$1,VLOOKUP('US MTM - Calculation (Athletic)'!B11,'12 Back'!$A$2:$BG$16,19,FALSE),IF($M$8='12 Back'!$T$1,VLOOKUP('US MTM - Calculation (Athletic)'!B11,'12 Back'!$A$2:$BG$16,20,FALSE),IF($M$8='12 Back'!$U$1,VLOOKUP('US MTM - Calculation (Athletic)'!B11,'12 Back'!$A$2:$BG$16,21,FALSE),IF($M$8='12 Back'!$V$1,VLOOKUP('US MTM - Calculation (Athletic)'!B11,'12 Back'!$A$2:$BG$16,22,FALSE),IF($M$8='12 Back'!$W$1,VLOOKUP('US MTM - Calculation (Athletic)'!B11,'12 Back'!$A$2:$BG$16,23,FALSE),IF($M$8='12 Back'!$X$1,VLOOKUP('US MTM - Calculation (Athletic)'!B11,'12 Back'!$A$2:$BG$16,24,FALSE),IF($M$8='12 Back'!$Y$1,VLOOKUP('US MTM - Calculation (Athletic)'!B11,'12 Back'!$A$2:$BG$16,25,FALSE),IF($M$8='12 Back'!$Z$1,VLOOKUP('US MTM - Calculation (Athletic)'!B11,'12 Back'!$A$2:$BG$16,26,FALSE),IF($M$8='12 Back'!$AA$1,VLOOKUP('US MTM - Calculation (Athletic)'!B11,'12 Back'!$A$2:$BG$16,27,FALSE),IF($M$8='12 Back'!$AB$1,VLOOKUP('US MTM - Calculation (Athletic)'!B11,'12 Back'!$A$2:$BG$16,28,FALSE),IF($M$8='12 Back'!$AC$1,VLOOKUP('US MTM - Calculation (Athletic)'!B11,'12 Back'!$A$2:$BG$16,29,FALSE),IF($M$8='12 Back'!$AD$1,VLOOKUP('US MTM - Calculation (Athletic)'!B11,'12 Back'!$A$2:$BG$16,30,FALSE),IF($M$8='12 Back'!$AE$1,VLOOKUP('US MTM - Calculation (Athletic)'!B11,'12 Back'!$A$2:$BG$16,31,FALSE),IF($M$8='12 Back'!$AF$1,VLOOKUP('US MTM - Calculation (Athletic)'!B11,'12 Back'!$A$2:$BG$16,32,FALSE),IF($M$8='12 Back'!$AG$1,VLOOKUP('US MTM - Calculation (Athletic)'!B11,'12 Back'!$A$2:$BG$16,33,FALSE),IF($M$8='12 Back'!$AH$1,VLOOKUP('US MTM - Calculation (Athletic)'!B11,'12 Back'!$A$2:$BG$16,34,FALSE),IF($M$8='12 Back'!$AI$1,VLOOKUP('US MTM - Calculation (Athletic)'!B11,'12 Back'!$A$2:$BG$16,35,FALSE),IF($M$8='12 Back'!$AJ$1,VLOOKUP('US MTM - Calculation (Athletic)'!B11,'12 Back'!$A$2:$BG$16,36,FALSE),IF($M$8='12 Back'!$AK$1,VLOOKUP('US MTM - Calculation (Athletic)'!B11,'12 Back'!$A$2:$BG$16,37,FALSE),IF($M$8='12 Back'!$AL$1,VLOOKUP('US MTM - Calculation (Athletic)'!B11,'12 Back'!$A$2:$BG$16,38,FALSE),IF($M$8='12 Back'!$AM$1,VLOOKUP('US MTM - Calculation (Athletic)'!B11,'12 Back'!$A$2:$BG$16,39,FALSE),IF($M$8='12 Back'!$AN$1,VLOOKUP('US MTM - Calculation (Athletic)'!B11,'12 Back'!$A$2:$BG$16,40,FALSE),IF($M$8='12 Back'!$AO$1,VLOOKUP('US MTM - Calculation (Athletic)'!B11,'12 Back'!$A$2:$BG$16,41,FALSE),IF($M$8='12 Back'!$AP$1,VLOOKUP('US MTM - Calculation (Athletic)'!B11,'12 Back'!$A$2:$BG$16,42,FALSE),IF($M$8='12 Back'!$AQ$1,VLOOKUP('US MTM - Calculation (Athletic)'!B11,'12 Back'!$A$2:$BG$16,43,FALSE),IF($M$8='12 Back'!$AR$1,VLOOKUP('US MTM - Calculation (Athletic)'!B11,'12 Back'!$A$2:$BG$16,44,FALSE),IF($M$8='12 Back'!$AS$1,VLOOKUP('US MTM - Calculation (Athletic)'!B11,'12 Back'!$A$2:$BG$16,45,FALSE),IF($M$8='12 Back'!$AT$1,VLOOKUP('US MTM - Calculation (Athletic)'!B11,'12 Back'!$A$2:$BG$16,46,FALSE),IF($M$8='12 Back'!$AU$1,VLOOKUP('US MTM - Calculation (Athletic)'!B11,'12 Back'!$A$2:$BG$16,47,FALSE),IF($M$8='12 Back'!$AV$1,VLOOKUP('US MTM - Calculation (Athletic)'!B11,'12 Back'!$A$2:$BG$16,48,FALSE),IF($M$8='12 Back'!$AW$1,VLOOKUP('US MTM - Calculation (Athletic)'!B11,'12 Back'!$A$2:$BG$16,49,FALSE),IF($M$8='12 Back'!$AX$1,VLOOKUP('US MTM - Calculation (Athletic)'!B11,'12 Back'!$A$2:$BG$16,50,FALSE),IF($M$8='12 Back'!$AY$1,VLOOKUP('US MTM - Calculation (Athletic)'!B11,'12 Back'!$A$2:$BG$16,51,FALSE),IF($M$8='12 Back'!$AZ$1,VLOOKUP('US MTM - Calculation (Athletic)'!B11,'12 Back'!$A$2:$BG$16,52,FALSE),IF($M$8='12 Back'!$BA$1,VLOOKUP('US MTM - Calculation (Athletic)'!B11,'12 Back'!$A$2:$BG$16,53,FALSE),IF($M$8='12 Back'!$BB$1,VLOOKUP('US MTM - Calculation (Athletic)'!B11,'12 Back'!$A$2:$BG$16,54,FALSE),IF($M$8='12 Back'!$BC$1,VLOOKUP('US MTM - Calculation (Athletic)'!B11,'12 Back'!$A$2:$BG$16,55,FALSE),IF($M$8='12 Back'!$BD$1,VLOOKUP('US MTM - Calculation (Athletic)'!B11,'12 Back'!$A$2:$BG$16,56,FALSE),IF($M$8='12 Back'!$BE$1,VLOOKUP('US MTM - Calculation (Athletic)'!B11,'12 Back'!$A$2:$BG$16,57,FALSE),IF($M$8='12 Back'!$BF$1,VLOOKUP('US MTM - Calculation (Athletic)'!B11,'12 Back'!$A$2:$BG$16,58,FALSE),IF($M$8='12 Back'!$BG$1,VLOOKUP('US MTM - Calculation (Athletic)'!B11,'12 Back'!$A$2:$BG$16,59,FALSE),))))))))))))))))))))))))))))))))))))))))))))))))))))))))))</f>
        <v>0</v>
      </c>
      <c r="O11" s="265">
        <f>IF($M$3='Half Grith'!$B$1,VLOOKUP('US MTM - Calculation (Athletic)'!B11,'Half Grith'!$A$2:$BN$16,2,FALSE),IF($M$3='Half Grith'!$C$1,VLOOKUP('US MTM - Calculation (Athletic)'!B11,'Half Grith'!$A$2:$BN$16,3,FALSE),IF($M$3='Half Grith'!$D$1,VLOOKUP('US MTM - Calculation (Athletic)'!B11,'Half Grith'!$A$2:$BN$16,4,FALSE),IF($M$3='Half Grith'!$E$1,VLOOKUP('US MTM - Calculation (Athletic)'!B11,'Half Grith'!$A$2:$BN$16,5,FALSE),IF($M$3='Half Grith'!$F$1,VLOOKUP('US MTM - Calculation (Athletic)'!B11,'Half Grith'!$A$2:$BN$16,6,FALSE),IF($M$3='Half Grith'!$G$1,VLOOKUP('US MTM - Calculation (Athletic)'!B11,'Half Grith'!$A$2:$BN$16,7,FALSE),IF($M$3='Half Grith'!$H$1,VLOOKUP('US MTM - Calculation (Athletic)'!B11,'Half Grith'!$A$2:$BN$16,8,FALSE),IF($M$3='Half Grith'!$I$1,VLOOKUP('US MTM - Calculation (Athletic)'!B11,'Half Grith'!$A$2:$BN$16,9,FALSE),IF($M$3='Half Grith'!$J$1,VLOOKUP('US MTM - Calculation (Athletic)'!B11,'Half Grith'!$A$2:$BN$16,10,FALSE),IF($M$3='Half Grith'!$K$1,VLOOKUP('US MTM - Calculation (Athletic)'!B11,'Half Grith'!$A$2:$BN$16,11,FALSE),IF($M$3='Half Grith'!$L$1,VLOOKUP('US MTM - Calculation (Athletic)'!B11,'Half Grith'!$A$2:$BN$16,12,FALSE),IF($M$3='Half Grith'!$M$1,VLOOKUP('US MTM - Calculation (Athletic)'!B11,'Half Grith'!$A$2:$BN$16,13,FALSE),IF($M$3='Half Grith'!$N$1,VLOOKUP('US MTM - Calculation (Athletic)'!B11,'Half Grith'!$A$2:$BN$16,14,FALSE),IF($M$3='Half Grith'!$O$1,VLOOKUP('US MTM - Calculation (Athletic)'!B11,'Half Grith'!$A$2:$BN$16,15,FALSE),IF($M$3='Half Grith'!$P$1,VLOOKUP('US MTM - Calculation (Athletic)'!B11,'Half Grith'!$A$2:$BN$16,16,FALSE),IF($M$3='Half Grith'!$Q$1,VLOOKUP('US MTM - Calculation (Athletic)'!B11,'Half Grith'!$A$2:$BN$16,17,FALSE),IF($M$3='Half Grith'!$R$1,VLOOKUP('US MTM - Calculation (Athletic)'!B11,'Half Grith'!$A$2:$BN$16,18,FALSE),IF($M$3='Half Grith'!$S$1,VLOOKUP('US MTM - Calculation (Athletic)'!B11,'Half Grith'!$A$2:$BN$16,19,FALSE),IF($M$3='Half Grith'!$T$1,VLOOKUP('US MTM - Calculation (Athletic)'!B11,'Half Grith'!$A$2:$BN$16,20,FALSE),IF($M$3='Half Grith'!$U$1,VLOOKUP('US MTM - Calculation (Athletic)'!B11,'Half Grith'!$A$2:$BN$16,21,FALSE),IF($M$3='Half Grith'!$V$1,VLOOKUP('US MTM - Calculation (Athletic)'!B11,'Half Grith'!$A$2:$BN$16,22,FALSE),IF($M$3='Half Grith'!$W$1,VLOOKUP('US MTM - Calculation (Athletic)'!B11,'Half Grith'!$A$2:$BN$16,23,FALSE),IF($M$3='Half Grith'!$X$1,VLOOKUP('US MTM - Calculation (Athletic)'!B11,'Half Grith'!$A$2:$BN$16,24,FALSE),IF($M$3='Half Grith'!$Y$1,VLOOKUP('US MTM - Calculation (Athletic)'!B11,'Half Grith'!$A$2:$BN$16,25,FALSE),IF($M$3='Half Grith'!$Z$1,VLOOKUP('US MTM - Calculation (Athletic)'!B11,'Half Grith'!$A$2:$BN$16,26,FALSE),IF($M$3='Half Grith'!$AA$1,VLOOKUP('US MTM - Calculation (Athletic)'!B11,'Half Grith'!$A$2:$BN$16,27,FALSE),IF($M$3='Half Grith'!$AB$1,VLOOKUP('US MTM - Calculation (Athletic)'!B11,'Half Grith'!$A$2:$BN$16,28,FALSE),IF($M$3='Half Grith'!$AC$1,VLOOKUP('US MTM - Calculation (Athletic)'!B11,'Half Grith'!$A$2:$BN$16,29,FALSE),IF($M$3='Half Grith'!$AD$1,VLOOKUP('US MTM - Calculation (Athletic)'!B11,'Half Grith'!$A$2:$BN$16,30,FALSE),IF($M$3='Half Grith'!$AE$1,VLOOKUP('US MTM - Calculation (Athletic)'!B11,'Half Grith'!$A$2:$BN$16,31,FALSE),IF($M$3='Half Grith'!$AF$1,VLOOKUP('US MTM - Calculation (Athletic)'!B11,'Half Grith'!$A$2:$BN$16,32,FALSE),IF($M$3='Half Grith'!$AG$1,VLOOKUP('US MTM - Calculation (Athletic)'!B11,'Half Grith'!$A$2:$BN$16,33,FALSE),IF($M$3='Half Grith'!$AH$1,VLOOKUP('US MTM - Calculation (Athletic)'!B11,'Half Grith'!$A$2:$BN$16,34,FALSE),IF($M$3='Half Grith'!$AI$1,VLOOKUP('US MTM - Calculation (Athletic)'!B11,'Half Grith'!$A$2:$BN$16,35,FALSE),IF($M$3='Half Grith'!$AJ$1,VLOOKUP('US MTM - Calculation (Athletic)'!B11,'Half Grith'!$A$2:$BN$16,36,FALSE),IF($M$3='Half Grith'!$AK$1,VLOOKUP('US MTM - Calculation (Athletic)'!B11,'Half Grith'!$A$2:$BN$16,37,FALSE),IF($M$3='Half Grith'!$AL$1,VLOOKUP('US MTM - Calculation (Athletic)'!B11,'Half Grith'!$A$2:$BN$16,38,FALSE),IF($M$3='Half Grith'!$AM$1,VLOOKUP('US MTM - Calculation (Athletic)'!B11,'Half Grith'!$A$2:$BN$16,39,FALSE),IF($M$3='Half Grith'!$AN$1,VLOOKUP('US MTM - Calculation (Athletic)'!B11,'Half Grith'!$A$2:$BN$16,40,FALSE),IF($M$3='Half Grith'!$AO$1,VLOOKUP('US MTM - Calculation (Athletic)'!B11,'Half Grith'!$A$2:$BN$16,41,FALSE),IF($M$3='Half Grith'!$AP$1,VLOOKUP('US MTM - Calculation (Athletic)'!B11,'Half Grith'!$A$2:$BN$16,42,FALSE),IF($M$3='Half Grith'!$AQ$1,VLOOKUP('US MTM - Calculation (Athletic)'!B11,'Half Grith'!$A$2:$BN$16,43,FALSE),IF($M$3='Half Grith'!$AR$1,VLOOKUP('US MTM - Calculation (Athletic)'!B11,'Half Grith'!$A$2:$BN$16,44,FALSE),IF($M$3='Half Grith'!$AS$1,VLOOKUP('US MTM - Calculation (Athletic)'!B11,'Half Grith'!$A$2:$BN$16,45,FALSE),IF($M$3='Half Grith'!$AT$1,VLOOKUP('US MTM - Calculation (Athletic)'!B11,'Half Grith'!$A$2:$BN$16,46,FALSE),IF($M$3='Half Grith'!$AU$1,VLOOKUP('US MTM - Calculation (Athletic)'!B11,'Half Grith'!$A$2:$BN$16,47,FALSE),IF($M$3='Half Grith'!$AV$1,VLOOKUP('US MTM - Calculation (Athletic)'!B11,'Half Grith'!$A$2:$BN$16,48,FALSE),IF($M$3='Half Grith'!$AW$1,VLOOKUP('US MTM - Calculation (Athletic)'!B11,'Half Grith'!$A$2:$BN$16,49,FALSE),IF($M$3='Half Grith'!$AX$1,VLOOKUP('US MTM - Calculation (Athletic)'!B11,'Half Grith'!$A$2:$BN$16,50,FALSE),IF($M$3='Half Grith'!$AY$1,VLOOKUP('US MTM - Calculation (Athletic)'!B11,'Half Grith'!$A$2:$BN$16,51,FALSE),IF($M$3='Half Grith'!$AZ$1,VLOOKUP('US MTM - Calculation (Athletic)'!B11,'Half Grith'!$A$2:$BN$16,52,FALSE),IF($M$3='Half Grith'!$BA$1,VLOOKUP('US MTM - Calculation (Athletic)'!B11,'Half Grith'!$A$2:$BN$16,53,FALSE),IF($M$3='Half Grith'!$BB$1,VLOOKUP('US MTM - Calculation (Athletic)'!B11,'Half Grith'!$A$2:$BN$16,54,FALSE),IF($M$3='Half Grith'!$BC$1,VLOOKUP('US MTM - Calculation (Athletic)'!B11,'Half Grith'!$A$2:$BN$16,55,FALSE),IF($M$3='Half Grith'!$BD$1,VLOOKUP('US MTM - Calculation (Athletic)'!B11,'Half Grith'!$A$2:$BN$16,56,FALSE),IF($M$3='Half Grith'!$BE$1,VLOOKUP('US MTM - Calculation (Athletic)'!B11,'Half Grith'!$A$2:$BN$16,57,FALSE),IF($M$3='Half Grith'!$BF$1,VLOOKUP('US MTM - Calculation (Athletic)'!B11,'Half Grith'!$A$2:$BN$16,58,FALSE),IF($M$3='Half Grith'!$BG$1,VLOOKUP('US MTM - Calculation (Athletic)'!B11,'Half Grith'!$A$2:$BN$16,59,FALSE),IF($M$3='Half Grith'!$BH$1,VLOOKUP('US MTM - Calculation (Athletic)'!B11,'Half Grith'!$A$2:$BN$16,60,FALSE),IF($M$3='Half Grith'!$BI$1,VLOOKUP('US MTM - Calculation (Athletic)'!B11,'Half Grith'!$A$2:$BN$16,61,FALSE),IF($M$3='Half Grith'!$BJ$1,VLOOKUP('US MTM - Calculation (Athletic)'!B11,'Half Grith'!$A$2:$BN$16,62,FALSE),IF($M$3='Half Grith'!$BK$1,VLOOKUP('US MTM - Calculation (Athletic)'!B11,'Half Grith'!$A$2:$BN$16,63,FALSE),IF($M$3='Half Grith'!$BL$1,VLOOKUP('US MTM - Calculation (Athletic)'!B11,'Half Grith'!$A$2:$BN$16,64,FALSE),IF($M$3='Half Grith'!$BM$1,VLOOKUP('US MTM - Calculation (Athletic)'!B11,'Half Grith'!$A$2:$BN$16,65,FALSE),))))))))))))))))))))))))))))))))))))))))))))))))))))))))))))))))</f>
        <v>0</v>
      </c>
      <c r="P11" s="265">
        <f>IF($M$4=SEAT!$B$1,VLOOKUP('US MTM - Calculation (Athletic)'!B11,SEAT!$A$2:$AY$16,2,FALSE),IF($M$4=SEAT!$C$1,VLOOKUP('US MTM - Calculation (Athletic)'!B11,SEAT!$A$2:$AY$16,3,FALSE),IF($M$4=SEAT!$D$1,VLOOKUP('US MTM - Calculation (Athletic)'!B11,SEAT!$A$2:$AY$16,4,FALSE),IF($M$4=SEAT!$E$1,VLOOKUP('US MTM - Calculation (Athletic)'!B11,SEAT!$A$2:$AY$16,5,FALSE),IF($M$4=SEAT!$F$1,VLOOKUP('US MTM - Calculation (Athletic)'!B11,SEAT!$A$2:$AY$16,6,FALSE),IF($M$4=SEAT!$G$1,VLOOKUP('US MTM - Calculation (Athletic)'!B11,SEAT!$A$2:$AY$16,7,FALSE),IF($M$4=SEAT!$H$1,VLOOKUP('US MTM - Calculation (Athletic)'!B11,SEAT!$A$2:$AY$16,8,FALSE),IF($M$4=SEAT!$I$1,VLOOKUP('US MTM - Calculation (Athletic)'!B11,SEAT!$A$2:$AY$16,9,FALSE),IF($M$4=SEAT!$J$1,VLOOKUP('US MTM - Calculation (Athletic)'!B11,SEAT!$A$2:$AY$16,10,FALSE),IF($M$4=SEAT!$K$1,VLOOKUP('US MTM - Calculation (Athletic)'!B11,SEAT!$A$2:$AY$16,11,FALSE),IF($M$4=SEAT!$L$1,VLOOKUP('US MTM - Calculation (Athletic)'!B11,SEAT!$A$2:$AY$16,12,FALSE),IF($M$4=SEAT!$M$1,VLOOKUP('US MTM - Calculation (Athletic)'!B11,SEAT!$A$2:$AY$16,13,FALSE),IF($M$4=SEAT!$N$1,VLOOKUP('US MTM - Calculation (Athletic)'!B11,SEAT!$A$2:$AY$16,14,FALSE),IF($M$4=SEAT!$O$1,VLOOKUP('US MTM - Calculation (Athletic)'!B11,SEAT!$A$2:$AY$16,15,FALSE),IF($M$4=SEAT!$P$1,VLOOKUP('US MTM - Calculation (Athletic)'!B11,SEAT!$A$2:$AY$16,16,FALSE),IF($M$4=SEAT!$Q$1,VLOOKUP('US MTM - Calculation (Athletic)'!B11,SEAT!$A$2:$AY$16,17,FALSE),IF($M$4=SEAT!$R$1,VLOOKUP('US MTM - Calculation (Athletic)'!B11,SEAT!$A$2:$AY$16,18,FALSE),IF($M$4=SEAT!$S$1,VLOOKUP('US MTM - Calculation (Athletic)'!B11,SEAT!$A$2:$AY$16,19,FALSE),IF($M$4=SEAT!$T$1,VLOOKUP('US MTM - Calculation (Athletic)'!B11,SEAT!$A$2:$AY$16,20,FALSE),IF($M$4=SEAT!$U$1,VLOOKUP('US MTM - Calculation (Athletic)'!B11,SEAT!$A$2:$AY$16,21,FALSE),IF($M$4=SEAT!$V$1,VLOOKUP('US MTM - Calculation (Athletic)'!B11,SEAT!$A$2:$AY$16,22,FALSE),IF($M$4=SEAT!$W$1,VLOOKUP('US MTM - Calculation (Athletic)'!B11,SEAT!$A$2:$AY$16,23,FALSE),IF($M$4=SEAT!$X$1,VLOOKUP('US MTM - Calculation (Athletic)'!B11,SEAT!$A$2:$AY$16,24,FALSE),IF($M$4=SEAT!$Y$1,VLOOKUP('US MTM - Calculation (Athletic)'!B11,SEAT!$A$2:$AY$16,25,FALSE),IF($M$4=SEAT!$Z$1,VLOOKUP('US MTM - Calculation (Athletic)'!B11,SEAT!$A$2:$AY$16,26,FALSE),IF($M$4=SEAT!$AA$1,VLOOKUP('US MTM - Calculation (Athletic)'!B11,SEAT!$A$2:$AY$16,27,FALSE),IF($M$4=SEAT!$AB$1,VLOOKUP('US MTM - Calculation (Athletic)'!B11,SEAT!$A$2:$AY$16,28,FALSE),IF($M$4=SEAT!$AC$1,VLOOKUP('US MTM - Calculation (Athletic)'!B11,SEAT!$A$2:$AY$16,29,FALSE),IF($M$4=SEAT!$AD$1,VLOOKUP('US MTM - Calculation (Athletic)'!B11,SEAT!$A$2:$AY$16,30,FALSE),IF($M$4=SEAT!$AE$1,VLOOKUP('US MTM - Calculation (Athletic)'!B11,SEAT!$A$2:$AY$16,31,FALSE),IF($M$4=SEAT!$AF$1,VLOOKUP('US MTM - Calculation (Athletic)'!B11,SEAT!$A$2:$AY$16,32,FALSE),IF($M$4=SEAT!$AG$1,VLOOKUP('US MTM - Calculation (Athletic)'!B11,SEAT!$A$2:$AY$16,33,FALSE),IF($M$4=SEAT!$AH$1,VLOOKUP('US MTM - Calculation (Athletic)'!B11,SEAT!$A$2:$AY$16,34,FALSE),IF($M$4=SEAT!$AI$1,VLOOKUP('US MTM - Calculation (Athletic)'!B11,SEAT!$A$2:$AY$16,35,FALSE),IF($M$4=SEAT!$AJ$1,VLOOKUP('US MTM - Calculation (Athletic)'!B11,SEAT!$A$2:$AY$16,36,FALSE),IF($M$4=SEAT!$AK$1,VLOOKUP('US MTM - Calculation (Athletic)'!B11,SEAT!$A$2:$AY$16,37,FALSE),IF($M$4=SEAT!$AL$1,VLOOKUP('US MTM - Calculation (Athletic)'!B11,SEAT!$A$2:$AY$16,38,FALSE),IF($M$4=SEAT!$AM$1,VLOOKUP('US MTM - Calculation (Athletic)'!B11,SEAT!$A$2:$AY$16,39,FALSE),IF($M$4=SEAT!$AN$1,VLOOKUP('US MTM - Calculation (Athletic)'!B11,SEAT!$A$2:$AY$16,40,FALSE),IF($M$4=SEAT!$AO$1,VLOOKUP('US MTM - Calculation (Athletic)'!B11,SEAT!$A$2:$AY$16,41,FALSE),IF($M$4=SEAT!$AP$1,VLOOKUP('US MTM - Calculation (Athletic)'!B11,SEAT!$A$2:$AY$16,42,FALSE),IF($M$4=SEAT!$AQ$1,VLOOKUP('US MTM - Calculation (Athletic)'!B11,SEAT!$A$2:$AY$16,43,FALSE),IF($M$4=SEAT!$AR$1,VLOOKUP('US MTM - Calculation (Athletic)'!B11,SEAT!$A$2:$AY$16,44,FALSE),IF($M$4=SEAT!$AS$1,VLOOKUP('US MTM - Calculation (Athletic)'!B11,SEAT!$A$2:$AY$16,45,FALSE),IF($M$4=SEAT!$AT$1,VLOOKUP('US MTM - Calculation (Athletic)'!B11,SEAT!$A$2:$AY$16,46,FALSE),IF($M$4=SEAT!$AU$1,VLOOKUP('US MTM - Calculation (Athletic)'!B11,SEAT!$A$2:$AY$16,47,FALSE),IF($M$4=SEAT!$AV$1,VLOOKUP('US MTM - Calculation (Athletic)'!B11,SEAT!$A$2:$AY$16,48,FALSE),IF($M$4=SEAT!$AW$1,VLOOKUP('US MTM - Calculation (Athletic)'!B11,SEAT!$A$2:$AY$16,49,FALSE),IF($M$4=SEAT!$AX$1,VLOOKUP('US MTM - Calculation (Athletic)'!B11,SEAT!$A$2:$AY$16,50,FALSE),IF($M$4=SEAT!$AY$1,VLOOKUP('US MTM - Calculation (Athletic)'!B11,SEAT!$A$2:$AY$16,51,FALSE),))))))))))))))))))))))))))))))))))))))))))))))))))</f>
        <v>0</v>
      </c>
      <c r="Q11" s="265">
        <f>IF($M$5='4LEN'!$B$1,VLOOKUP('US MTM - Calculation (Athletic)'!B11,'4LEN'!$A$2:$BM$16,2,FALSE),IF($M$5='4LEN'!$C$1,VLOOKUP('US MTM - Calculation (Athletic)'!B11,'4LEN'!$A$2:$BM$16,3,FALSE),IF($M$5='4LEN'!$D$1,VLOOKUP('US MTM - Calculation (Athletic)'!B11,'4LEN'!$A$2:$BM$16,4,FALSE),IF($M$5='4LEN'!$E$1,VLOOKUP('US MTM - Calculation (Athletic)'!B11,'4LEN'!$A$2:$BM$16,5,FALSE),IF($M$5='4LEN'!$F$1,VLOOKUP('US MTM - Calculation (Athletic)'!B11,'4LEN'!$A$2:$BM$16,6,FALSE),IF($M$5='4LEN'!$G$1,VLOOKUP('US MTM - Calculation (Athletic)'!B11,'4LEN'!$A$2:$BM$16,7,FALSE),IF($M$5='4LEN'!$H$1,VLOOKUP('US MTM - Calculation (Athletic)'!B11,'4LEN'!$A$2:$BM$16,8,FALSE),IF($M$5='4LEN'!$I$1,VLOOKUP('US MTM - Calculation (Athletic)'!B11,'4LEN'!$A$2:$BM$16,9,FALSE),IF($M$5='4LEN'!$J$1,VLOOKUP('US MTM - Calculation (Athletic)'!B11,'4LEN'!$A$2:$BM$16,10,FALSE),IF($M$5='4LEN'!$K$1,VLOOKUP('US MTM - Calculation (Athletic)'!B11,'4LEN'!$A$2:$BM$16,11,FALSE),IF($M$5='4LEN'!$L$1,VLOOKUP('US MTM - Calculation (Athletic)'!B11,'4LEN'!$A$2:$BM$16,12,FALSE),IF($M$5='4LEN'!$M$1,VLOOKUP('US MTM - Calculation (Athletic)'!B11,'4LEN'!$A$2:$BM$16,13,FALSE),IF($M$5='4LEN'!$N$1,VLOOKUP('US MTM - Calculation (Athletic)'!B11,'4LEN'!$A$2:$BM$16,14,FALSE),IF($M$5='4LEN'!$O$1,VLOOKUP('US MTM - Calculation (Athletic)'!B11,'4LEN'!$A$2:$BM$16,15,FALSE),IF($M$5='4LEN'!$P$1,VLOOKUP('US MTM - Calculation (Athletic)'!B11,'4LEN'!$A$2:$BM$16,16,FALSE),IF($M$5='4LEN'!$Q$1,VLOOKUP('US MTM - Calculation (Athletic)'!B11,'4LEN'!$A$2:$BM$16,17,FALSE),IF($M$5='4LEN'!$R$1,VLOOKUP('US MTM - Calculation (Athletic)'!B11,'4LEN'!$A$2:$BM$16,18,FALSE),IF($M$5='4LEN'!$S$1,VLOOKUP('US MTM - Calculation (Athletic)'!B11,'4LEN'!$A$2:$BM$16,19,FALSE),IF($M$5='4LEN'!$T$1,VLOOKUP('US MTM - Calculation (Athletic)'!B11,'4LEN'!$A$2:$BM$16,20,FALSE),IF($M$5='4LEN'!$U$1,VLOOKUP('US MTM - Calculation (Athletic)'!B11,'4LEN'!$A$2:$BM$16,21,FALSE),IF($M$5='4LEN'!$V$1,VLOOKUP('US MTM - Calculation (Athletic)'!B11,'4LEN'!$A$2:$BM$16,22,FALSE),IF($M$5='4LEN'!$W$1,VLOOKUP('US MTM - Calculation (Athletic)'!B11,'4LEN'!$A$2:$BM$16,23,FALSE),IF($M$5='4LEN'!$X$1,VLOOKUP('US MTM - Calculation (Athletic)'!B11,'4LEN'!$A$2:$BM$16,24,FALSE),IF($M$5='4LEN'!$Y$1,VLOOKUP('US MTM - Calculation (Athletic)'!B11,'4LEN'!$A$2:$BM$16,25,FALSE),IF($M$5='4LEN'!$Z$1,VLOOKUP('US MTM - Calculation (Athletic)'!B11,'4LEN'!$A$2:$BM$16,26,FALSE),IF($M$5='4LEN'!$AA$1,VLOOKUP('US MTM - Calculation (Athletic)'!B11,'4LEN'!$A$2:$BM$16,27,FALSE),IF($M$5='4LEN'!$AB$1,VLOOKUP('US MTM - Calculation (Athletic)'!B11,'4LEN'!$A$2:$BM$16,28,FALSE),IF($M$5='4LEN'!$AC$1,VLOOKUP('US MTM - Calculation (Athletic)'!B11,'4LEN'!$A$2:$BM$16,29,FALSE),IF($M$5='4LEN'!$AD$1,VLOOKUP('US MTM - Calculation (Athletic)'!B11,'4LEN'!$A$2:$BM$16,30,FALSE),IF($M$5='4LEN'!$AE$1,VLOOKUP('US MTM - Calculation (Athletic)'!B11,'4LEN'!$A$2:$BM$16,31,FALSE),IF($M$5='4LEN'!$AF$1,VLOOKUP('US MTM - Calculation (Athletic)'!B11,'4LEN'!$A$2:$BM$16,32,FALSE),IF($M$5='4LEN'!$AG$1,VLOOKUP('US MTM - Calculation (Athletic)'!B11,'4LEN'!$A$2:$BM$16,33,FALSE),IF($M$5='4LEN'!$AH$1,VLOOKUP('US MTM - Calculation (Athletic)'!B11,'4LEN'!$A$2:$BM$16,34,FALSE),IF($M$5='4LEN'!$AI$1,VLOOKUP('US MTM - Calculation (Athletic)'!B11,'4LEN'!$A$2:$BM$16,35,FALSE),IF($M$5='4LEN'!$AJ$1,VLOOKUP('US MTM - Calculation (Athletic)'!B11,'4LEN'!$A$2:$BM$16,36,FALSE),IF($M$5='4LEN'!$AK$1,VLOOKUP('US MTM - Calculation (Athletic)'!B11,'4LEN'!$A$2:$BM$16,37,FALSE),IF($M$5='4LEN'!$AL$1,VLOOKUP('US MTM - Calculation (Athletic)'!B11,'4LEN'!$A$2:$BM$16,38,FALSE),IF($M$5='4LEN'!$AM$1,VLOOKUP('US MTM - Calculation (Athletic)'!B11,'4LEN'!$A$2:$BM$16,39,FALSE),IF($M$5='4LEN'!$AN$1,VLOOKUP('US MTM - Calculation (Athletic)'!B11,'4LEN'!$A$2:$BM$16,40,FALSE),IF($M$5='4LEN'!$AO$1,VLOOKUP('US MTM - Calculation (Athletic)'!B11,'4LEN'!$A$2:$BM$16,41,FALSE),IF($M$5='4LEN'!$AP$1,VLOOKUP('US MTM - Calculation (Athletic)'!B11,'4LEN'!$A$2:$BM$16,42,FALSE),IF($M$5='4LEN'!$AQ$1,VLOOKUP('US MTM - Calculation (Athletic)'!B11,'4LEN'!$A$2:$BM$16,43,FALSE),IF($M$5='4LEN'!$AR$1,VLOOKUP('US MTM - Calculation (Athletic)'!B11,'4LEN'!$A$2:$BM$16,44,FALSE),IF($M$5='4LEN'!$AS$1,VLOOKUP('US MTM - Calculation (Athletic)'!B11,'4LEN'!$A$2:$BM$16,45,FALSE),IF($M$5='4LEN'!$AT$1,VLOOKUP('US MTM - Calculation (Athletic)'!B11,'4LEN'!$A$2:$BM$16,46,FALSE),IF($M$5='4LEN'!$AU$1,VLOOKUP('US MTM - Calculation (Athletic)'!B11,'4LEN'!$A$2:$BM$16,47,FALSE),IF($M$5='4LEN'!$AV$1,VLOOKUP('US MTM - Calculation (Athletic)'!B11,'4LEN'!$A$2:$BM$16,48,FALSE),IF($M$5='4LEN'!$AW$1,VLOOKUP('US MTM - Calculation (Athletic)'!B11,'4LEN'!$A$2:$BM$16,49,FALSE),IF($M$5='4LEN'!$AX$1,VLOOKUP('US MTM - Calculation (Athletic)'!B11,'4LEN'!$A$2:$BM$16,50,FALSE),IF($M$5='4LEN'!$AY$1,VLOOKUP('US MTM - Calculation (Athletic)'!B11,'4LEN'!$A$2:$BM$16,51,FALSE),IF($M$5='4LEN'!$AZ$1,VLOOKUP('US MTM - Calculation (Athletic)'!B11,'4LEN'!$A$2:$BM$16,52,FALSE),IF($M$5='4LEN'!$BA$1,VLOOKUP('US MTM - Calculation (Athletic)'!B11,'4LEN'!$A$2:$BM$16,53,FALSE),IF($M$5='4LEN'!$BB$1,VLOOKUP('US MTM - Calculation (Athletic)'!B11,'4LEN'!$A$2:$BM$16,54,FALSE),IF($M$5='4LEN'!$BC$1,VLOOKUP('US MTM - Calculation (Athletic)'!B11,'4LEN'!$A$2:$BM$16,55,FALSE),IF($M$5='4LEN'!$BD$1,VLOOKUP('US MTM - Calculation (Athletic)'!B11,'4LEN'!$A$2:$BM$16,56,FALSE),IF($M$5='4LEN'!$BE$1,VLOOKUP('US MTM - Calculation (Athletic)'!B11,'4LEN'!$A$2:$BM$16,57,FALSE),IF($M$5='4LEN'!$BF$1,VLOOKUP('US MTM - Calculation (Athletic)'!B11,'4LEN'!$A$2:$BM$16,58,FALSE),IF($M$5='4LEN'!$BG$1,VLOOKUP('US MTM - Calculation (Athletic)'!B11,'4LEN'!$A$2:$BM$16,59,FALSE),IF($M$5='4LEN'!$BH$1,VLOOKUP('US MTM - Calculation (Athletic)'!B11,'4LEN'!$A$2:$BM$16,60,FALSE),IF($M$5='4LEN'!$BI$1,VLOOKUP('US MTM - Calculation (Athletic)'!B11,'4LEN'!$A$2:$BL$16,61,FALSE),IF($M$5='4LEN'!$BJ$1,VLOOKUP('US MTM - Calculation (Athletic)'!B11,'4LEN'!$A$2:$BM$16,62,FALSE),IF($M$5='4LEN'!$BK$1,VLOOKUP('US MTM - Calculation (Athletic)'!B11,'4LEN'!$A$2:$BM$16,63,FALSE),IF($M$5='4LEN'!$BL$1,VLOOKUP('US MTM - Calculation (Athletic)'!B11,'4LEN'!$A$2:$BM$16,64,FALSE),IF($M$5='4LEN'!$BM$1,VLOOKUP('US MTM - Calculation (Athletic)'!B11,'4LEN'!$A$2:$BM$16,65,FALSE),))))))))))))))))))))))))))))))))))))))))))))))))))))))))))))))))</f>
        <v>0</v>
      </c>
      <c r="R11" s="265">
        <f>IF($M$5='15VENT'!$B$1,VLOOKUP('US MTM - Calculation (Athletic)'!B11,'15VENT'!$A$2:$BM$16,2,FALSE),IF($M$5='15VENT'!$C$1,VLOOKUP('US MTM - Calculation (Athletic)'!B11,'15VENT'!$A$2:$BM$16,3,FALSE),IF($M$5='15VENT'!$D$1,VLOOKUP('US MTM - Calculation (Athletic)'!B11,'15VENT'!$A$2:$BM$16,4,FALSE),IF($M$5='15VENT'!$E$1,VLOOKUP('US MTM - Calculation (Athletic)'!B11,'15VENT'!$A$2:$BM$16,5,FALSE),IF($M$5='15VENT'!$F$1,VLOOKUP('US MTM - Calculation (Athletic)'!B11,'15VENT'!$A$2:$BM$16,6,FALSE),IF($M$5='15VENT'!$G$1,VLOOKUP('US MTM - Calculation (Athletic)'!B11,'15VENT'!$A$2:$BM$16,7,FALSE),IF($M$5='15VENT'!$H$1,VLOOKUP('US MTM - Calculation (Athletic)'!B11,'15VENT'!$A$2:$BM$16,8,FALSE),IF($M$5='15VENT'!$I$1,VLOOKUP('US MTM - Calculation (Athletic)'!B11,'15VENT'!$A$2:$BM$16,9,FALSE),IF($M$5='15VENT'!$J$1,VLOOKUP('US MTM - Calculation (Athletic)'!B11,'15VENT'!$A$2:$BM$16,10,FALSE),IF($M$5='15VENT'!$K$1,VLOOKUP('US MTM - Calculation (Athletic)'!B11,'15VENT'!$A$2:$BM$16,11,FALSE),IF($M$5='15VENT'!$L$1,VLOOKUP('US MTM - Calculation (Athletic)'!B11,'15VENT'!$A$2:$BM$16,12,FALSE),IF($M$5='15VENT'!$M$1,VLOOKUP('US MTM - Calculation (Athletic)'!B11,'15VENT'!$A$2:$BM$16,13,FALSE),IF($M$5='15VENT'!$N$1,VLOOKUP('US MTM - Calculation (Athletic)'!B11,'15VENT'!$A$2:$BM$16,14,FALSE),IF($M$5='15VENT'!$O$1,VLOOKUP('US MTM - Calculation (Athletic)'!B11,'15VENT'!$A$2:$BM$16,15,FALSE),IF($M$5='15VENT'!$P$1,VLOOKUP('US MTM - Calculation (Athletic)'!B11,'15VENT'!$A$2:$BM$16,16,FALSE),IF($M$5='15VENT'!$Q$1,VLOOKUP('US MTM - Calculation (Athletic)'!B11,'15VENT'!$A$2:$BM$16,17,FALSE),IF($M$5='15VENT'!$R$1,VLOOKUP('US MTM - Calculation (Athletic)'!B11,'15VENT'!$A$2:$BM$16,18,FALSE),IF($M$5='15VENT'!$S$1,VLOOKUP('US MTM - Calculation (Athletic)'!B11,'15VENT'!$A$2:$BM$16,19,FALSE),IF($M$5='15VENT'!$T$1,VLOOKUP('US MTM - Calculation (Athletic)'!B11,'15VENT'!$A$2:$BM$16,20,FALSE),IF($M$5='15VENT'!$U$1,VLOOKUP('US MTM - Calculation (Athletic)'!B11,'15VENT'!$A$2:$BM$16,21,FALSE),IF($M$5='15VENT'!$V$1,VLOOKUP('US MTM - Calculation (Athletic)'!B11,'15VENT'!$A$2:$BM$16,22,FALSE),IF($M$5='15VENT'!$W$1,VLOOKUP('US MTM - Calculation (Athletic)'!B11,'15VENT'!$A$2:$BM$16,23,FALSE),IF($M$5='15VENT'!$X$1,VLOOKUP('US MTM - Calculation (Athletic)'!B11,'15VENT'!$A$2:$BM$16,24,FALSE),IF($M$5='15VENT'!$Y$1,VLOOKUP('US MTM - Calculation (Athletic)'!B11,'15VENT'!$A$2:$BM$16,25,FALSE),IF($M$5='15VENT'!$Z$1,VLOOKUP('US MTM - Calculation (Athletic)'!B11,'15VENT'!$A$2:$BM$16,26,FALSE),IF($M$5='15VENT'!$AA$1,VLOOKUP('US MTM - Calculation (Athletic)'!B11,'15VENT'!$A$2:$BM$16,27,FALSE),IF($M$5='15VENT'!$AB$1,VLOOKUP('US MTM - Calculation (Athletic)'!B11,'15VENT'!$A$2:$BM$16,28,FALSE),IF($M$5='15VENT'!$AC$1,VLOOKUP('US MTM - Calculation (Athletic)'!B11,'15VENT'!$A$2:$BM$16,29,FALSE),IF($M$5='15VENT'!$AD$1,VLOOKUP('US MTM - Calculation (Athletic)'!B11,'15VENT'!$A$2:$BM$16,30,FALSE),IF($M$5='15VENT'!$AE$1,VLOOKUP('US MTM - Calculation (Athletic)'!B11,'15VENT'!$A$2:$BM$16,31,FALSE),IF($M$5='15VENT'!$AF$1,VLOOKUP('US MTM - Calculation (Athletic)'!B11,'15VENT'!$A$2:$BM$16,32,FALSE),IF($M$5='15VENT'!$AG$1,VLOOKUP('US MTM - Calculation (Athletic)'!B11,'15VENT'!$A$2:$BM$16,33,FALSE),IF($M$5='15VENT'!$AH$1,VLOOKUP('US MTM - Calculation (Athletic)'!B11,'15VENT'!$A$2:$BM$16,34,FALSE),IF($M$5='15VENT'!$AI$1,VLOOKUP('US MTM - Calculation (Athletic)'!B11,'15VENT'!$A$2:$BM$16,35,FALSE),IF($M$5='15VENT'!$AJ$1,VLOOKUP('US MTM - Calculation (Athletic)'!B11,'15VENT'!$A$2:$BM$16,36,FALSE),IF($M$5='15VENT'!$AK$1,VLOOKUP('US MTM - Calculation (Athletic)'!B11,'15VENT'!$A$2:$BM$16,37,FALSE),IF($M$5='15VENT'!$AL$1,VLOOKUP('US MTM - Calculation (Athletic)'!B11,'15VENT'!$A$2:$BM$16,38,FALSE),IF($M$5='15VENT'!$AM$1,VLOOKUP('US MTM - Calculation (Athletic)'!B11,'15VENT'!$A$2:$BM$16,39,FALSE),IF($M$5='15VENT'!$AN$1,VLOOKUP('US MTM - Calculation (Athletic)'!B11,'15VENT'!$A$2:$BM$16,40,FALSE),IF($M$5='15VENT'!$AO$1,VLOOKUP('US MTM - Calculation (Athletic)'!B11,'15VENT'!$A$2:$BM$16,41,FALSE),IF($M$5='15VENT'!$AP$1,VLOOKUP('US MTM - Calculation (Athletic)'!B11,'15VENT'!$A$2:$BM$16,42,FALSE),IF($M$5='15VENT'!$AQ$1,VLOOKUP('US MTM - Calculation (Athletic)'!B11,'15VENT'!$A$2:$BM$16,43,FALSE),IF($M$5='15VENT'!$AR$1,VLOOKUP('US MTM - Calculation (Athletic)'!B11,'15VENT'!$A$2:$BM$16,44,FALSE),IF($M$5='15VENT'!$AS$1,VLOOKUP('US MTM - Calculation (Athletic)'!B11,'15VENT'!$A$2:$BM$16,45,FALSE),IF($M$5='15VENT'!$AT$1,VLOOKUP('US MTM - Calculation (Athletic)'!B11,'15VENT'!$A$2:$BM$16,46,FALSE),IF($M$5='15VENT'!$AU$1,VLOOKUP('US MTM - Calculation (Athletic)'!B11,'15VENT'!$A$2:$BM$16,47,FALSE),IF($M$5='15VENT'!$AV$1,VLOOKUP('US MTM - Calculation (Athletic)'!B11,'15VENT'!$A$2:$BM$16,48,FALSE),IF($M$5='15VENT'!$AW$1,VLOOKUP('US MTM - Calculation (Athletic)'!B11,'15VENT'!$A$2:$BM$16,49,FALSE),IF($M$5='15VENT'!$AX$1,VLOOKUP('US MTM - Calculation (Athletic)'!B11,'15VENT'!$A$2:$BM$16,50,FALSE),IF($M$5='15VENT'!$AY$1,VLOOKUP('US MTM - Calculation (Athletic)'!B11,'15VENT'!$A$2:$BM$16,51,FALSE),IF($M$5='15VENT'!$AZ$1,VLOOKUP('US MTM - Calculation (Athletic)'!B11,'15VENT'!$A$2:$BM$16,52,FALSE),IF($M$5='15VENT'!$BA$1,VLOOKUP('US MTM - Calculation (Athletic)'!B11,'15VENT'!$A$2:$BM$16,53,FALSE),IF($M$5='15VENT'!$BB$1,VLOOKUP('US MTM - Calculation (Athletic)'!B11,'15VENT'!$A$2:$BM$16,54,FALSE),IF($M$5='15VENT'!$BC$1,VLOOKUP('US MTM - Calculation (Athletic)'!B11,'15VENT'!$A$2:$BM$16,55,FALSE),IF($M$5='15VENT'!$BD$1,VLOOKUP('US MTM - Calculation (Athletic)'!B11,'15VENT'!$A$2:$BM$16,56,FALSE),IF($M$5='15VENT'!$BE$1,VLOOKUP('US MTM - Calculation (Athletic)'!B11,'15VENT'!$A$2:$BM$16,57,FALSE),IF($M$5='15VENT'!$BF$1,VLOOKUP('US MTM - Calculation (Athletic)'!B11,'15VENT'!$A$2:$BM$16,58,FALSE),IF($M$5='15VENT'!$BG$1,VLOOKUP('US MTM - Calculation (Athletic)'!B11,'15VENT'!$A$2:$BM$16,59,FALSE),IF($M$5='15VENT'!$BH$1,VLOOKUP('US MTM - Calculation (Athletic)'!B11,'15VENT'!$A$2:$BM$16,60,FALSE),IF($M$5='15VENT'!$BI$1,VLOOKUP('US MTM - Calculation (Athletic)'!B11,'15VENT'!$A$2:$BJ$16,61,FALSE),IF($M$5='15VENT'!$BJ$1,VLOOKUP('US MTM - Calculation (Athletic)'!B11,'15VENT'!$A$2:$BM$16,62,FALSE),IF($M$5='15VENT'!$BK$1,VLOOKUP('US MTM - Calculation (Athletic)'!B11,'15VENT'!$A$2:$BM$16,63,FALSE),IF($M$5='15VENT'!$BL$1,VLOOKUP('US MTM - Calculation (Athletic)'!B11,'15VENT'!$A$2:$BM$16,64,FALSE),IF($M$5='15VENT'!$BM$1,VLOOKUP('US MTM - Calculation (Athletic)'!B11,'15VENT'!$A$2:$BM$16,65,FALSE),))))))))))))))))))))))))))))))))))))))))))))))))))))))))))))))))</f>
        <v>0</v>
      </c>
      <c r="S11" s="266">
        <f t="shared" si="4"/>
        <v>-0.25</v>
      </c>
      <c r="T11" s="274"/>
      <c r="U11" s="268" t="s">
        <v>91</v>
      </c>
      <c r="V11" s="288" t="str">
        <f>IF(OR(Sheet1!C77="",Sheet1!C77=" "),"",Sheet1!C77)</f>
        <v/>
      </c>
      <c r="W11" s="246"/>
      <c r="X11" s="259">
        <v>10</v>
      </c>
      <c r="Y11" s="260" t="s">
        <v>336</v>
      </c>
      <c r="Z11" s="247" t="str">
        <f>IF($Z$1="","",HLOOKUP($Z$1,'MTM US TRS (R)'!$A$2:$EV$13,ROW(),FALSE))</f>
        <v/>
      </c>
      <c r="AA11" s="265">
        <f>IF(Z11=" ",0,IF($AH$13='Deep Seat -'!$B$1,VLOOKUP('US MTM - Calculation (Athletic)'!Y11,'Deep Seat -'!$A$2:$D$13,2,FALSE),IF($AH$13='Deep Seat -'!$C$1,VLOOKUP('US MTM - Calculation (Athletic)'!Y11,'Deep Seat -'!$A$2:$D$13,3,FALSE),IF($AH$13='Deep Seat -'!$D$1,VLOOKUP('US MTM - Calculation (Athletic)'!Y11,'Deep Seat -'!$A$2:$D$13,4,FALSE),))))</f>
        <v>0</v>
      </c>
      <c r="AB11" s="265">
        <f>IF(Z11=" ",0,IF($AH$14='Hip Forw +'!$B$1,VLOOKUP('US MTM - Calculation (Athletic)'!Y11,'Hip Forw +'!$A$2:$E$13,2,FALSE),IF($AH$14='Hip Forw +'!$C$1,VLOOKUP('US MTM - Calculation (Athletic)'!Y11,'Hip Forw +'!$A$2:$E$13,3,FALSE),IF($AH$14='Hip Forw +'!$D$1,VLOOKUP('US MTM - Calculation (Athletic)'!Y11,'Hip Forw +'!$A$2:$E$13,4,FALSE),IF($AH$14='Hip Forw +'!$E$1,VLOOKUP('US MTM - Calculation (Athletic)'!Y11,'Hip Forw +'!$A$2:$E$13,5,FALSE),)))))</f>
        <v>0</v>
      </c>
      <c r="AC11" s="265">
        <f>IF(Z11=" ",0,IF($AH$15='Low Fron'!$B$1,VLOOKUP('US MTM - Calculation (Athletic)'!Y11,'Low Fron'!$A$2:$L$13,2,FALSE),IF($AH$15='Low Fron'!$C$1,VLOOKUP('US MTM - Calculation (Athletic)'!Y11,'Low Fron'!$A$2:$L$13,3,FALSE),IF($AH$15='Low Fron'!$D$1,VLOOKUP('US MTM - Calculation (Athletic)'!Y11,'Low Fron'!$A$2:$L$13,4,FALSE),IF($AH$15='Low Fron'!$E$1,VLOOKUP('US MTM - Calculation (Athletic)'!Y11,'Low Fron'!$A$2:$L$13,5,FALSE),IF($AH$15='Low Fron'!$F$1,VLOOKUP('US MTM - Calculation (Athletic)'!Y11,'Low Fron'!$A$2:$L$13,6,FALSE),IF($AH$15='Low Fron'!$G$1,VLOOKUP('US MTM - Calculation (Athletic)'!Y11,'Low Fron'!$A$2:$L$13,7,FALSE),IF($AH$15='Low Fron'!$H$1,VLOOKUP('US MTM - Calculation (Athletic)'!Y11,'Low Fron'!$A$2:$L$13,8,FALSE),IF($AH$15='Low Fron'!$I$1,VLOOKUP('US MTM - Calculation (Athletic)'!Y11,'Low Fron'!$A$2:$L$13,9,FALSE),IF($AH$15='Low Fron'!$J$1,VLOOKUP('US MTM - Calculation (Athletic)'!Y11,'Low Fron'!$A$2:$L$13,10,FALSE),IF($AH$15='Low Fron'!$K$1,VLOOKUP('US MTM - Calculation (Athletic)'!Y11,'Low Fron'!$A$2:$L$13,11,FALSE),IF($AH$15='Low Fron'!$L$1,VLOOKUP('US MTM - Calculation (Athletic)'!Y11,'Low Fron'!$A$2:$L$13,12,FALSE),))))))))))))</f>
        <v>0</v>
      </c>
      <c r="AD11" s="265">
        <f>IF(Z11=" ",0,IF($AH$16='Plucrot +'!$B$1,VLOOKUP('US MTM - Calculation (Athletic)'!Y11,'Plucrot +'!$A$2:$W$13,2,FALSE),IF($AH$16='Plucrot +'!$C$1,VLOOKUP('US MTM - Calculation (Athletic)'!Y11,'Plucrot +'!$A$2:$W$13,3,FALSE),IF($AH$16='Plucrot +'!$D$1,VLOOKUP('US MTM - Calculation (Athletic)'!Y11,'Plucrot +'!$A$2:$W$13,4,FALSE),IF($AH$16='Plucrot +'!$E$1,VLOOKUP('US MTM - Calculation (Athletic)'!Y11,'Plucrot +'!$A$2:$W$13,5,FALSE),IF($AH$16='Plucrot +'!$F$1,VLOOKUP('US MTM - Calculation (Athletic)'!Y11,'Plucrot +'!$A$2:$W$13,6,FALSE),IF($AH$16='Plucrot +'!$G$1,VLOOKUP('US MTM - Calculation (Athletic)'!Y11,'Plucrot +'!$A$2:$W$13,7,FALSE),IF($AH$16='Plucrot +'!$H$1,VLOOKUP('US MTM - Calculation (Athletic)'!Y11,'Plucrot +'!$A$2:$W$13,8,FALSE),IF($AH$16='Plucrot +'!$I$1,VLOOKUP('US MTM - Calculation (Athletic)'!Y11,'Plucrot +'!$A$2:$W$13,9,FALSE),IF($AH$16='Plucrot +'!$J$1,VLOOKUP('US MTM - Calculation (Athletic)'!Y11,'Plucrot +'!$A$2:$W$13,10,FALSE),IF($AH$16='Plucrot +'!$K$1,VLOOKUP('US MTM - Calculation (Athletic)'!Y11,'Plucrot +'!$A$2:$W$13,11,FALSE),IF($AH$16='Plucrot +'!$L$1,VLOOKUP('US MTM - Calculation (Athletic)'!Y11,'Plucrot +'!$A$2:$W$13,12,FALSE),IF($AH$16='Plucrot +'!$M$1,VLOOKUP('US MTM - Calculation (Athletic)'!Y11,'Plucrot +'!$A$2:$W$13,13,FALSE),IF($AH$16='Plucrot +'!$N$1,VLOOKUP('US MTM - Calculation (Athletic)'!Y11,'Plucrot +'!$A$2:$W$13,14,FALSE),IF($AH$16='Plucrot +'!$O$1,VLOOKUP('US MTM - Calculation (Athletic)'!Y11,'Plucrot +'!$A$2:$W$13,15,FALSE),IF($AH$16='Plucrot +'!$P$1,VLOOKUP('US MTM - Calculation (Athletic)'!Y11,'Plucrot +'!$A$2:$W$13,16,FALSE),IF($AH$16='Plucrot +'!$Q$1,VLOOKUP('US MTM - Calculation (Athletic)'!Y11,'Plucrot +'!$A$2:$W$13,17,FALSE),IF($AH$16='Plucrot +'!$R$1,VLOOKUP('US MTM - Calculation (Athletic)'!Y11,'Plucrot +'!$A$2:$W$13,18,FALSE),IF($AH$16='Plucrot +'!$S$1,VLOOKUP('US MTM - Calculation (Athletic)'!Y11,'Plucrot +'!$A$2:$W$13,19,FALSE),IF($AH$16='Plucrot +'!$T$1,VLOOKUP('US MTM - Calculation (Athletic)'!Y11,'Plucrot +'!$A$2:$W$13,20,FALSE),IF($AH$16='Plucrot +'!$U$1,VLOOKUP('US MTM - Calculation (Athletic)'!Y11,'Plucrot +'!$A$2:$W$13,21,FALSE),IF($AH$16='Plucrot +'!$V$1,VLOOKUP('US MTM - Calculation (Athletic)'!Y11,'Plucrot +'!$A$2:$W$13,22,FALSE),IF($AH$16='Plucrot +'!$W$1,VLOOKUP('US MTM - Calculation (Athletic)'!Y11,'Plucrot +'!$A$2:$W$13,23,FALSE),)))))))))))))))))))))))</f>
        <v>0</v>
      </c>
      <c r="AE11" s="265">
        <f>IF(Z11=" ",0,IF($AH$17='Rais BK + -'!$B$1,VLOOKUP('US MTM - Calculation (Athletic)'!Y11,'Rais BK + -'!$A$2:$W$13,2,FALSE),IF($AH$17='Rais BK + -'!$C$1,VLOOKUP('US MTM - Calculation (Athletic)'!Y11,'Rais BK + -'!$A$2:$W$13,3,FALSE),IF($AH$17='Rais BK + -'!$D$1,VLOOKUP('US MTM - Calculation (Athletic)'!Y11,'Rais BK + -'!$A$2:$W$13,4,FALSE),IF($AH$17='Rais BK + -'!$E$1,VLOOKUP('US MTM - Calculation (Athletic)'!Y11,'Rais BK + -'!$A$2:$W$13,5,FALSE),IF($AH$17='Rais BK + -'!$F$1,VLOOKUP('US MTM - Calculation (Athletic)'!Y11,'Rais BK + -'!$A$2:$W$13,6,FALSE),IF($AH$17='Rais BK + -'!$G$1,VLOOKUP('US MTM - Calculation (Athletic)'!Y11,'Rais BK + -'!$A$2:$W$13,7,FALSE),IF($AH$17='Rais BK + -'!$H$1,VLOOKUP('US MTM - Calculation (Athletic)'!Y11,'Rais BK + -'!$A$2:$W$13,8,FALSE),IF($AH$17='Rais BK + -'!$I$1,VLOOKUP('US MTM - Calculation (Athletic)'!Y11,'Rais BK + -'!$A$2:$W$13,9,FALSE),IF($AH$17='Rais BK + -'!$J$1,VLOOKUP('US MTM - Calculation (Athletic)'!Y11,'Rais BK + -'!$A$2:$W$13,10,FALSE),IF($AH$17='Rais BK + -'!$K$1,VLOOKUP('US MTM - Calculation (Athletic)'!Y11,'Rais BK + -'!$A$2:$W$13,11,FALSE),IF($AH$17='Rais BK + -'!$L$1,VLOOKUP('US MTM - Calculation (Athletic)'!Y11,'Rais BK + -'!$A$2:$W$13,12,FALSE),IF($AH$17='Rais BK + -'!$M$1,VLOOKUP('US MTM - Calculation (Athletic)'!Y11,'Rais BK + -'!$A$2:$W$13,13,FALSE),IF($AH$17='Rais BK + -'!$N$1,VLOOKUP('US MTM - Calculation (Athletic)'!Y11,'Rais BK + -'!$A$2:$W$13,14,FALSE),IF($AH$17='Rais BK + -'!$O$1,VLOOKUP('US MTM - Calculation (Athletic)'!Y11,'Rais BK + -'!$A$2:$W$13,15,FALSE),IF($AH$17='Rais BK + -'!$P$1,VLOOKUP('US MTM - Calculation (Athletic)'!Y11,'Rais BK + -'!$A$2:$W$13,16,FALSE),IF($AH$17='Rais BK + -'!$Q$1,VLOOKUP('US MTM - Calculation (Athletic)'!Y11,'Rais BK + -'!$A$2:$W$13,17,FALSE),IF($AH$17='Rais BK + -'!$R$1,VLOOKUP('US MTM - Calculation (Athletic)'!Y11,'Rais BK + -'!$A$2:$W$13,18,FALSE),IF($AH$17='Rais BK + -'!$S$1,VLOOKUP('US MTM - Calculation (Athletic)'!Y11,'Rais BK + -'!$A$2:$W$13,19,FALSE),IF($AH$17='Rais BK + -'!$T$1,VLOOKUP('US MTM - Calculation (Athletic)'!Y11,'Rais BK + -'!$A$2:$W$13,20,FALSE),IF($AH$17='Rais BK + -'!$U$1,VLOOKUP('US MTM - Calculation (Athletic)'!Y11,'Rais BK + -'!$A$2:$W$13,21,FALSE),IF($AH$17='Rais BK + -'!$V$1,VLOOKUP('US MTM - Calculation (Athletic)'!Y11,'Rais BK + -'!$A$2:$W$13,22,FALSE),IF($AH$17='Rais BK + -'!$W$1,VLOOKUP('US MTM - Calculation (Athletic)'!Y11,'Rais BK + -'!$A$2:$W$13,23,FALSE),)))))))))))))))))))))))</f>
        <v>0</v>
      </c>
      <c r="AF11" s="263">
        <f t="shared" si="0"/>
        <v>0</v>
      </c>
      <c r="AG11" s="242">
        <f>IF(OR(Sheet1!C144="",Sheet1!C144=" "),0,Sheet1!C144)</f>
        <v>0</v>
      </c>
      <c r="AH11" s="266">
        <f t="shared" si="5"/>
        <v>0</v>
      </c>
      <c r="AI11" s="286"/>
      <c r="AJ11" s="289" t="s">
        <v>299</v>
      </c>
      <c r="AK11" s="288" t="str">
        <f>IF(OR(Sheet1!C164="",Sheet1!C164=" "),"",Sheet1!C164)</f>
        <v/>
      </c>
      <c r="AM11" s="282"/>
      <c r="AN11" s="282"/>
      <c r="AO11" s="278"/>
      <c r="AP11" s="268" t="s">
        <v>598</v>
      </c>
      <c r="AQ11" s="250" t="str">
        <f>IF($AQ$1="","",HLOOKUP($AQ$1,'Measurement Chart'!$A$1:$AG$14,ROW(),FALSE))</f>
        <v/>
      </c>
      <c r="AR11" s="242">
        <f>IF(OR(Sheet1!C305="",Sheet1!C305=" "),0,Sheet1!C305)</f>
        <v>0</v>
      </c>
      <c r="AS11" s="251">
        <f t="shared" si="1"/>
        <v>0</v>
      </c>
      <c r="AT11" s="252">
        <f>IF($AS$4='Front Length +'!$B$1,VLOOKUP(AP11,'Front Length +'!$A$2:$AO$14,2,FALSE),IF($AS$4='Front Length +'!$C$1,VLOOKUP(AP11,'Front Length +'!$A$2:$AO$14,3,FALSE),IF($AS$4='Front Length +'!$D$1,VLOOKUP(AP11,'Front Length +'!$A$2:$AO$14,4,FALSE),IF($AS$4='Front Length +'!$E$1,VLOOKUP(AP11,'Front Length +'!$A$2:$AO$14,5,FALSE),IF($AS$4='Front Length +'!$F$1,VLOOKUP(AP11,'Front Length +'!$A$2:$AO$14,6,FALSE),IF($AS$4='Front Length +'!$G$1,VLOOKUP(AP11,'Front Length +'!$A$2:$AO$14,7,FALSE),IF($AS$4='Front Length +'!$H$1,VLOOKUP(AP11,'Front Length +'!$A$2:$AO$14,8,FALSE),IF($AS$4='Front Length +'!$I$1,VLOOKUP(AP11,'Front Length +'!$A$2:$AO$14,9,FALSE),IF($AS$4='Front Length +'!$J$1,VLOOKUP(AP11,'Front Length +'!$A$2:$AO$14,10,FALSE),IF($AS$4='Front Length +'!$K$1,VLOOKUP(AP11,'Front Length +'!$A$2:$AO$14,11,FALSE),IF($AS$4='Front Length +'!$L$1,VLOOKUP(AP11,'Front Length +'!$A$2:$AO$14,12,FALSE),IF($AS$4='Front Length +'!$M$1,VLOOKUP(AP11,'Front Length +'!$A$2:$AO$14,13,FALSE),IF($AS$4='Front Length +'!$N$1,VLOOKUP(AP11,'Front Length +'!$A$2:$AO$14,14,FALSE),IF($AS$4='Front Length +'!$O$1,VLOOKUP(AP11,'Front Length +'!$A$2:$AO$14,15,FALSE),IF($AS$4='Front Length +'!$P$1,VLOOKUP(AP11,'Front Length +'!$A$2:$AO$14,16,FALSE),IF($AS$4='Front Length +'!$Q$1,VLOOKUP(AP11,'Front Length +'!$A$2:$AO$14,17,FALSE),IF($AS$4='Front Length +'!$R$1,VLOOKUP(AP11,'Front Length +'!$A$2:$AO$14,18,FALSE),IF($AS$4='Front Length +'!$S$1,VLOOKUP(AP11,'Front Length +'!$A$2:$AO$14,19,FALSE),IF($AS$4='Front Length +'!$T$1,VLOOKUP(AP11,'Front Length +'!$A$2:$AO$14,20,FALSE),IF($AS$4='Front Length +'!$U$1,VLOOKUP(AP11,'Front Length +'!$A$2:$AO$14,21,FALSE),IF($AS$4='Front Length +'!$V$1,VLOOKUP(AP11,'Front Length +'!$A$2:$AO$14,22,FALSE),IF($AS$4='Front Length +'!$W$1,VLOOKUP(AP11,'Front Length +'!$A$2:$AO$14,23,FALSE),IF($AS$4='Front Length +'!$X$1,VLOOKUP(AP11,'Front Length +'!$A$2:$AO$14,24,FALSE),IF($AS$4='Front Length +'!$Y$1,VLOOKUP(AP11,'Front Length +'!$A$2:$AO$14,25,FALSE),IF($AS$4='Front Length +'!$Z$1,VLOOKUP(AP11,'Front Length +'!$A$2:$AO$14,26,FALSE),IF($AS$4='Front Length +'!$AA$1,VLOOKUP(AP11,'Front Length +'!$A$2:$AO$14,27,FALSE),IF($AS$4='Front Length +'!$AB$1,VLOOKUP(AP11,'Front Length +'!$A$2:$AO$14,28,FALSE),IF($AS$4='Front Length +'!$AC$1,VLOOKUP(AP11,'Front Length +'!$A$2:$AO$14,29,FALSE),IF($AS$4='Front Length +'!$AD$1,VLOOKUP(AP11,'Front Length +'!$A$2:$AO$14,30,FALSE),IF($AS$4='Front Length +'!$AE$1,VLOOKUP(AP11,'Front Length +'!$A$2:$AO$14,31,FALSE),IF($AS$4='Front Length +'!$AF$1,VLOOKUP(AP11,'Front Length +'!$A$2:$AO$14,32,FALSE),IF($AS$4='Front Length +'!$AG$1,VLOOKUP(AP11,'Front Length +'!$A$2:$AO$14,33,FALSE),IF($AS$4='Front Length +'!$AH$1,VLOOKUP(AP11,'Front Length +'!$A$2:$AO$14,34,FALSE),IF($AS$4='Front Length +'!$AI$1,VLOOKUP(AP11,'Front Length +'!$A$2:$AO$14,35,FALSE),IF($AS$4='Front Length +'!$AJ$1,VLOOKUP(AP11,'Front Length +'!$A$2:$AO$14,36,FALSE),IF($AS$4='Front Length +'!$AK$1,VLOOKUP(AP11,'Front Length +'!$A$2:$AO$14,37,FALSE),IF($AS$4='Front Length +'!$AL$1,VLOOKUP(AP11,'Front Length +'!$A$2:$AO$14,38,FALSE),IF($AS$4='Front Length +'!$AM$1,VLOOKUP(AP11,'Front Length +'!$A$2:$AO$14,39,FALSE),IF($AS$4='Front Length +'!$AN$1,VLOOKUP(AP11,'Front Length +'!$A$2:$AO$14,40,FALSE),IF($AS$4='Front Length +'!$AO$1,VLOOKUP(AP11,'Front Length +'!$A$2:$AO$14,41,FALSE),))))))))))))))))))))))))))))))))))))))))</f>
        <v>0</v>
      </c>
      <c r="AU11" s="252">
        <f>IF($AS$4='Front Length -'!$B$1,VLOOKUP(AP11,'Front Length -'!$A$2:$AO$14,2,FALSE),IF($AS$4='Front Length -'!$C$1,VLOOKUP(AP11,'Front Length -'!$A$2:$AO$14,3,FALSE),IF($AS$4='Front Length -'!$D$1,VLOOKUP(AP11,'Front Length -'!$A$2:$AO$14,4,FALSE),IF($AS$4='Front Length -'!$E$1,VLOOKUP(AP11,'Front Length -'!$A$2:$AO$14,5,FALSE),IF($AS$4='Front Length -'!$F$1,VLOOKUP(AP11,'Front Length -'!$A$2:$AO$14,6,FALSE),IF($AS$4='Front Length -'!$G$1,VLOOKUP(AP11,'Front Length -'!$A$2:$AO$14,7,FALSE),IF($AS$4='Front Length -'!$H$1,VLOOKUP(AP11,'Front Length -'!$A$2:$AO$14,8,FALSE),IF($AS$4='Front Length -'!$I$1,VLOOKUP(AP11,'Front Length -'!$A$2:$AO$14,9,FALSE),IF($AS$4='Front Length -'!$J$1,VLOOKUP(AP11,'Front Length -'!$A$2:$AO$14,10,FALSE),IF($AS$4='Front Length -'!$K$1,VLOOKUP(AP11,'Front Length -'!$A$2:$AO$14,11,FALSE),IF($AS$4='Front Length -'!$L$1,VLOOKUP(AP11,'Front Length -'!$A$2:$AO$14,12,FALSE),IF($AS$4='Front Length -'!$M$1,VLOOKUP(AP11,'Front Length -'!$A$2:$AO$14,13,FALSE),IF($AS$4='Front Length -'!$N$1,VLOOKUP(AP11,'Front Length -'!$A$2:$AO$14,14,FALSE),IF($AS$4='Front Length -'!$O$1,VLOOKUP(AP11,'Front Length -'!$A$2:$AO$14,15,FALSE),IF($AS$4='Front Length -'!$P$1,VLOOKUP(AP11,'Front Length -'!$A$2:$AO$14,16,FALSE),IF($AS$4='Front Length -'!$Q$1,VLOOKUP(AP11,'Front Length -'!$A$2:$AO$14,17,FALSE),IF($AS$4='Front Length -'!$R$1,VLOOKUP(AP11,'Front Length -'!$A$2:$AO$14,18,FALSE),IF($AS$4='Front Length -'!$S$1,VLOOKUP(AP11,'Front Length -'!$A$2:$AO$14,19,FALSE),IF($AS$4='Front Length -'!$T$1,VLOOKUP(AP11,'Front Length -'!$A$2:$AO$14,20,FALSE),IF($AS$4='Front Length -'!$U$1,VLOOKUP(AP11,'Front Length -'!$A$2:$AO$14,21,FALSE),IF($AS$4='Front Length -'!$V$1,VLOOKUP(AP11,'Front Length -'!$A$2:$AO$14,22,FALSE),IF($AS$4='Front Length -'!$W$1,VLOOKUP(AP11,'Front Length -'!$A$2:$AO$14,23,FALSE),IF($AS$4='Front Length -'!$X$1,VLOOKUP(AP11,'Front Length -'!$A$2:$AO$14,24,FALSE),IF($AS$4='Front Length -'!$Y$1,VLOOKUP(AP11,'Front Length -'!$A$2:$AO$14,25,FALSE),IF($AS$4='Front Length -'!$Z$1,VLOOKUP(AP11,'Front Length -'!$A$2:$AO$14,26,FALSE),IF($AS$4='Front Length -'!$AA$1,VLOOKUP(AP11,'Front Length -'!$A$2:$AO$14,27,FALSE),IF($AS$4='Front Length -'!$AB$1,VLOOKUP(AP11,'Front Length -'!$A$2:$AO$14,28,FALSE),IF($AS$4='Front Length -'!$AC$1,VLOOKUP(AP11,'Front Length -'!$A$2:$AO$14,29,FALSE),IF($AS$4='Front Length -'!$AD$1,VLOOKUP(AP11,'Front Length -'!$A$2:$AO$14,30,FALSE),IF($AS$4='Front Length -'!$AE$1,VLOOKUP(AP11,'Front Length -'!$A$2:$AO$14,31,FALSE),IF($AS$4='Front Length -'!$AF$1,VLOOKUP(AP11,'Front Length -'!$A$2:$AO$14,32,FALSE),IF($AS$4='Front Length -'!$AG$1,VLOOKUP(AP11,'Front Length -'!$A$2:$AO$14,33,FALSE),IF($AS$4='Front Length -'!$AH$1,VLOOKUP(AP11,'Front Length -'!$A$2:$AO$14,34,FALSE),IF($AS$4='Front Length -'!$AI$1,VLOOKUP(AP11,'Front Length -'!$A$2:$AO$14,35,FALSE),IF($AS$4='Front Length -'!$AJ$1,VLOOKUP(AP11,'Front Length -'!$A$2:$AO$14,36,FALSE),IF($AS$4='Front Length -'!$AK$1,VLOOKUP(AP11,'Front Length -'!$A$2:$AO$14,37,FALSE),IF($AS$4='Front Length -'!$AL$1,VLOOKUP(AP11,'Front Length -'!$A$2:$AO$14,38,FALSE),IF($AS$4='Front Length -'!$AM$1,VLOOKUP(AP11,'Front Length -'!$A$2:$AO$14,39,FALSE),IF($AS$4='Front Length -'!$AN$1,VLOOKUP(AP11,'Front Length -'!$A$2:$AO$14,40,FALSE),IF($AS$4='Front Length -'!$AO$1,VLOOKUP(AP11,'Front Length -'!$A$2:$AO$14,41,FALSE),))))))))))))))))))))))))))))))))))))))))</f>
        <v>0</v>
      </c>
      <c r="AV11" s="253" t="str">
        <f t="shared" si="6"/>
        <v/>
      </c>
      <c r="AW11" s="234"/>
      <c r="AX11" s="255"/>
      <c r="AY11" s="255"/>
      <c r="AZ11" s="255"/>
      <c r="BA11" s="255"/>
      <c r="BB11" s="255"/>
      <c r="BC11" s="255"/>
      <c r="BD11" s="255"/>
      <c r="BE11" s="255"/>
      <c r="BF11" s="255"/>
      <c r="BG11" s="255"/>
      <c r="BH11" s="255"/>
      <c r="BI11" s="255"/>
      <c r="BJ11" s="255"/>
      <c r="BK11" s="255"/>
      <c r="BL11" s="255"/>
      <c r="BM11" s="255"/>
      <c r="BN11" s="255"/>
      <c r="BO11" s="255"/>
      <c r="BP11" s="255"/>
      <c r="BQ11" s="255"/>
      <c r="BR11" s="255"/>
      <c r="BS11" s="255"/>
    </row>
    <row r="12" spans="1:77" ht="39.950000000000003" customHeight="1" x14ac:dyDescent="0.55000000000000004">
      <c r="A12" s="259">
        <v>11</v>
      </c>
      <c r="B12" s="260" t="s">
        <v>65</v>
      </c>
      <c r="C12" s="261">
        <f>IF($C$1="","",HLOOKUP($C$1,'Athletic fit'!$A$1:$AC$16,ROW(),FALSE))</f>
        <v>3.875</v>
      </c>
      <c r="D12" s="262">
        <f>IF(C12=" ",0,IF($S$17='AH 34 A+'!$B$1,VLOOKUP('US MTM - Calculation (Athletic)'!B12,'AH 34 A+'!$A$2:$G$16,2,FALSE),IF($S$17='AH 34 A+'!$C$1,VLOOKUP('US MTM - Calculation (Athletic)'!B12,'AH 34 A+'!$A$2:$G$16,3,FALSE),IF($S$17='AH 34 A+'!$D$1,VLOOKUP('US MTM - Calculation (Athletic)'!B12,'AH 34 A+'!$A$2:$G$16,4,FALSE),IF($S$17='AH 34 A+'!$E$1,VLOOKUP('US MTM - Calculation (Athletic)'!B12,'AH 34 A+'!$A$2:$G$16,5,FALSE),IF($S$17='AH 34 A+'!$F$1,VLOOKUP('US MTM - Calculation (Athletic)'!B12,'AH 34 A+'!$A$2:$G$16,6,FALSE),IF($S$17='AH 34 A+'!$G$1,VLOOKUP('US MTM - Calculation (Athletic)'!B12,'AH 34 A+'!$A$2:$G$16,7,FALSE),)))))))</f>
        <v>0</v>
      </c>
      <c r="E12" s="262">
        <f>IF(C12=" ",0,IF($S$18='Erect +'!$B$1,VLOOKUP('US MTM - Calculation (Athletic)'!B12,'Erect +'!$A$2:$D$16,2,FALSE),IF($S$18='Erect +'!$C$1,VLOOKUP('US MTM - Calculation (Athletic)'!B12,'Erect +'!$A$2:$D$16,3,FALSE),IF($S$18='Erect +'!$D$1,VLOOKUP('US MTM - Calculation (Athletic)'!B12,'Erect +'!$A$2:$D$16,4,FALSE),))))</f>
        <v>0</v>
      </c>
      <c r="F12" s="262">
        <f>IF(C12=" ",0,IF($S$19='Full Chest'!$B$1,VLOOKUP('US MTM - Calculation (Athletic)'!B12,'Full Chest'!$A$2:$F$16,2,FALSE),IF($S$19='Full Chest'!$C$1,VLOOKUP('US MTM - Calculation (Athletic)'!B12,'Full Chest'!$A$2:$F$16,3,FALSE),IF($S$19='Full Chest'!$D$1,VLOOKUP('US MTM - Calculation (Athletic)'!B12,'Full Chest'!$A$2:$F$16,4,FALSE),))))</f>
        <v>0</v>
      </c>
      <c r="G12" s="262">
        <f>IF(C12=" ",0,IF($S$20='Head For +'!$B$1,VLOOKUP('US MTM - Calculation (Athletic)'!B12,'Head For +'!$A$2:$E$16,2,FALSE),IF($S$20='Head For +'!$C$1,VLOOKUP('US MTM - Calculation (Athletic)'!B12,'Head For +'!$A$2:$E$16,3,FALSE),IF($S$20='Head For +'!$D$1,VLOOKUP('US MTM - Calculation (Athletic)'!B12,'Head For +'!$A$2:$E$16,4,FALSE),IF($S$20='Head For +'!$E$1,VLOOKUP('US MTM - Calculation (Athletic)'!B12,'Head For +'!$A$2:$E$16,5,FALSE),)))))</f>
        <v>0</v>
      </c>
      <c r="H12" s="262">
        <f>IF(C12=" ",0,IF($S$21='LOW-CLR +'!$B$1,VLOOKUP('US MTM - Calculation (Athletic)'!B12,'LOW-CLR +'!$A$2:$H$16,2,FALSE),IF($S$21='LOW-CLR +'!$C$1,VLOOKUP('US MTM - Calculation (Athletic)'!B12,'LOW-CLR +'!$A$2:$H$16,3,FALSE),IF($S$21='LOW-CLR +'!$D$1,VLOOKUP('US MTM - Calculation (Athletic)'!B12,'LOW-CLR +'!$A$2:$H$16,4,FALSE),IF($S$21='LOW-CLR +'!$E$1,VLOOKUP('US MTM - Calculation (Athletic)'!B12,'LOW-CLR +'!$A$2:$H$16,5,FALSE),IF($S$21='LOW-CLR +'!$F$1,VLOOKUP('US MTM - Calculation (Athletic)'!B12,'LOW-CLR +'!$A$2:$H$16,6,FALSE),))))))</f>
        <v>0</v>
      </c>
      <c r="I12" s="262">
        <f>IF(C12=" ",0,IF($S$22='P+AH+1 2'!$B$1,VLOOKUP('US MTM - Calculation (Athletic)'!B12,'P+AH+1 2'!$A$2:$D$16,2,FALSE),IF($S$22='P+AH+1 2'!$C$1,VLOOKUP('US MTM - Calculation (Athletic)'!B12,'P+AH+1 2'!$A$2:$D$16,3,FALSE),IF($S$22='P+AH+1 2'!$D$1,VLOOKUP('US MTM - Calculation (Athletic)'!B12,'P+AH+1 2'!$A$2:$D$16,4,FALSE),))))</f>
        <v>0</v>
      </c>
      <c r="J12" s="262"/>
      <c r="K12" s="263">
        <f t="shared" si="2"/>
        <v>3.875</v>
      </c>
      <c r="L12" s="242">
        <f>IF(OR(Sheet1!C33="",Sheet1!C33=" "),0,Sheet1!C33)</f>
        <v>0</v>
      </c>
      <c r="M12" s="264">
        <f t="shared" si="3"/>
        <v>0</v>
      </c>
      <c r="N12" s="265">
        <f>IF($M$8='12 Back'!$B$1,VLOOKUP('US MTM - Calculation (Athletic)'!B12,'12 Back'!$A$2:$BG$16,2,FALSE),IF($M$8='12 Back'!$C$1,VLOOKUP('US MTM - Calculation (Athletic)'!B12,'12 Back'!$A$2:$BG$16,3,FALSE),IF($M$8='12 Back'!$D$1,VLOOKUP('US MTM - Calculation (Athletic)'!B12,'12 Back'!$A$2:$BG$16,4,FALSE),IF($M$8='12 Back'!$E$1,VLOOKUP('US MTM - Calculation (Athletic)'!B12,'12 Back'!$A$2:$BG$16,5,FALSE),IF($M$8='12 Back'!$F$1,VLOOKUP('US MTM - Calculation (Athletic)'!B12,'12 Back'!$A$2:$BG$16,6,FALSE),IF($M$8='12 Back'!$G$1,VLOOKUP('US MTM - Calculation (Athletic)'!B12,'12 Back'!$A$2:$BG$16,7,FALSE),IF($M$8='12 Back'!$H$1,VLOOKUP('US MTM - Calculation (Athletic)'!B12,'12 Back'!$A$2:$BG$16,8,FALSE),IF($M$8='12 Back'!$I$1,VLOOKUP('US MTM - Calculation (Athletic)'!B12,'12 Back'!$A$2:$BG$16,9,FALSE),IF($M$8='12 Back'!$J$1,VLOOKUP('US MTM - Calculation (Athletic)'!B12,'12 Back'!$A$2:$BG$16,10,FALSE),IF($M$8='12 Back'!$K$1,VLOOKUP('US MTM - Calculation (Athletic)'!B12,'12 Back'!$A$2:$BG$16,11,FALSE),IF($M$8='12 Back'!$L$1,VLOOKUP('US MTM - Calculation (Athletic)'!B12,'12 Back'!$A$2:$BG$16,12,FALSE),IF($M$8='12 Back'!$M$1,VLOOKUP('US MTM - Calculation (Athletic)'!B12,'12 Back'!$A$2:$BG$16,13,FALSE),IF($M$8='12 Back'!$N$1,VLOOKUP('US MTM - Calculation (Athletic)'!B12,'12 Back'!$A$2:$BG$16,14,FALSE),IF($M$8='12 Back'!$O$1,VLOOKUP('US MTM - Calculation (Athletic)'!B12,'12 Back'!$A$2:$BG$16,15,FALSE),IF($M$8='12 Back'!$P$1,VLOOKUP('US MTM - Calculation (Athletic)'!B12,'12 Back'!$A$2:$BG$16,16,FALSE),IF($M$8='12 Back'!$Q$1,VLOOKUP('US MTM - Calculation (Athletic)'!B12,'12 Back'!$A$2:$BG$16,17,FALSE),IF($M$8='12 Back'!$R$1,VLOOKUP('US MTM - Calculation (Athletic)'!B12,'12 Back'!$A$2:$BG$16,18,FALSE),IF($M$8='12 Back'!$S$1,VLOOKUP('US MTM - Calculation (Athletic)'!B12,'12 Back'!$A$2:$BG$16,19,FALSE),IF($M$8='12 Back'!$T$1,VLOOKUP('US MTM - Calculation (Athletic)'!B12,'12 Back'!$A$2:$BG$16,20,FALSE),IF($M$8='12 Back'!$U$1,VLOOKUP('US MTM - Calculation (Athletic)'!B12,'12 Back'!$A$2:$BG$16,21,FALSE),IF($M$8='12 Back'!$V$1,VLOOKUP('US MTM - Calculation (Athletic)'!B12,'12 Back'!$A$2:$BG$16,22,FALSE),IF($M$8='12 Back'!$W$1,VLOOKUP('US MTM - Calculation (Athletic)'!B12,'12 Back'!$A$2:$BG$16,23,FALSE),IF($M$8='12 Back'!$X$1,VLOOKUP('US MTM - Calculation (Athletic)'!B12,'12 Back'!$A$2:$BG$16,24,FALSE),IF($M$8='12 Back'!$Y$1,VLOOKUP('US MTM - Calculation (Athletic)'!B12,'12 Back'!$A$2:$BG$16,25,FALSE),IF($M$8='12 Back'!$Z$1,VLOOKUP('US MTM - Calculation (Athletic)'!B12,'12 Back'!$A$2:$BG$16,26,FALSE),IF($M$8='12 Back'!$AA$1,VLOOKUP('US MTM - Calculation (Athletic)'!B12,'12 Back'!$A$2:$BG$16,27,FALSE),IF($M$8='12 Back'!$AB$1,VLOOKUP('US MTM - Calculation (Athletic)'!B12,'12 Back'!$A$2:$BG$16,28,FALSE),IF($M$8='12 Back'!$AC$1,VLOOKUP('US MTM - Calculation (Athletic)'!B12,'12 Back'!$A$2:$BG$16,29,FALSE),IF($M$8='12 Back'!$AD$1,VLOOKUP('US MTM - Calculation (Athletic)'!B12,'12 Back'!$A$2:$BG$16,30,FALSE),IF($M$8='12 Back'!$AE$1,VLOOKUP('US MTM - Calculation (Athletic)'!B12,'12 Back'!$A$2:$BG$16,31,FALSE),IF($M$8='12 Back'!$AF$1,VLOOKUP('US MTM - Calculation (Athletic)'!B12,'12 Back'!$A$2:$BG$16,32,FALSE),IF($M$8='12 Back'!$AG$1,VLOOKUP('US MTM - Calculation (Athletic)'!B12,'12 Back'!$A$2:$BG$16,33,FALSE),IF($M$8='12 Back'!$AH$1,VLOOKUP('US MTM - Calculation (Athletic)'!B12,'12 Back'!$A$2:$BG$16,34,FALSE),IF($M$8='12 Back'!$AI$1,VLOOKUP('US MTM - Calculation (Athletic)'!B12,'12 Back'!$A$2:$BG$16,35,FALSE),IF($M$8='12 Back'!$AJ$1,VLOOKUP('US MTM - Calculation (Athletic)'!B12,'12 Back'!$A$2:$BG$16,36,FALSE),IF($M$8='12 Back'!$AK$1,VLOOKUP('US MTM - Calculation (Athletic)'!B12,'12 Back'!$A$2:$BG$16,37,FALSE),IF($M$8='12 Back'!$AL$1,VLOOKUP('US MTM - Calculation (Athletic)'!B12,'12 Back'!$A$2:$BG$16,38,FALSE),IF($M$8='12 Back'!$AM$1,VLOOKUP('US MTM - Calculation (Athletic)'!B12,'12 Back'!$A$2:$BG$16,39,FALSE),IF($M$8='12 Back'!$AN$1,VLOOKUP('US MTM - Calculation (Athletic)'!B12,'12 Back'!$A$2:$BG$16,40,FALSE),IF($M$8='12 Back'!$AO$1,VLOOKUP('US MTM - Calculation (Athletic)'!B12,'12 Back'!$A$2:$BG$16,41,FALSE),IF($M$8='12 Back'!$AP$1,VLOOKUP('US MTM - Calculation (Athletic)'!B12,'12 Back'!$A$2:$BG$16,42,FALSE),IF($M$8='12 Back'!$AQ$1,VLOOKUP('US MTM - Calculation (Athletic)'!B12,'12 Back'!$A$2:$BG$16,43,FALSE),IF($M$8='12 Back'!$AR$1,VLOOKUP('US MTM - Calculation (Athletic)'!B12,'12 Back'!$A$2:$BG$16,44,FALSE),IF($M$8='12 Back'!$AS$1,VLOOKUP('US MTM - Calculation (Athletic)'!B12,'12 Back'!$A$2:$BG$16,45,FALSE),IF($M$8='12 Back'!$AT$1,VLOOKUP('US MTM - Calculation (Athletic)'!B12,'12 Back'!$A$2:$BG$16,46,FALSE),IF($M$8='12 Back'!$AU$1,VLOOKUP('US MTM - Calculation (Athletic)'!B12,'12 Back'!$A$2:$BG$16,47,FALSE),IF($M$8='12 Back'!$AV$1,VLOOKUP('US MTM - Calculation (Athletic)'!B12,'12 Back'!$A$2:$BG$16,48,FALSE),IF($M$8='12 Back'!$AW$1,VLOOKUP('US MTM - Calculation (Athletic)'!B12,'12 Back'!$A$2:$BG$16,49,FALSE),IF($M$8='12 Back'!$AX$1,VLOOKUP('US MTM - Calculation (Athletic)'!B12,'12 Back'!$A$2:$BG$16,50,FALSE),IF($M$8='12 Back'!$AY$1,VLOOKUP('US MTM - Calculation (Athletic)'!B12,'12 Back'!$A$2:$BG$16,51,FALSE),IF($M$8='12 Back'!$AZ$1,VLOOKUP('US MTM - Calculation (Athletic)'!B12,'12 Back'!$A$2:$BG$16,52,FALSE),IF($M$8='12 Back'!$BA$1,VLOOKUP('US MTM - Calculation (Athletic)'!B12,'12 Back'!$A$2:$BG$16,53,FALSE),IF($M$8='12 Back'!$BB$1,VLOOKUP('US MTM - Calculation (Athletic)'!B12,'12 Back'!$A$2:$BG$16,54,FALSE),IF($M$8='12 Back'!$BC$1,VLOOKUP('US MTM - Calculation (Athletic)'!B12,'12 Back'!$A$2:$BG$16,55,FALSE),IF($M$8='12 Back'!$BD$1,VLOOKUP('US MTM - Calculation (Athletic)'!B12,'12 Back'!$A$2:$BG$16,56,FALSE),IF($M$8='12 Back'!$BE$1,VLOOKUP('US MTM - Calculation (Athletic)'!B12,'12 Back'!$A$2:$BG$16,57,FALSE),IF($M$8='12 Back'!$BF$1,VLOOKUP('US MTM - Calculation (Athletic)'!B12,'12 Back'!$A$2:$BG$16,58,FALSE),IF($M$8='12 Back'!$BG$1,VLOOKUP('US MTM - Calculation (Athletic)'!B12,'12 Back'!$A$2:$BG$16,59,FALSE),))))))))))))))))))))))))))))))))))))))))))))))))))))))))))</f>
        <v>0</v>
      </c>
      <c r="O12" s="265">
        <f>IF($M$3='Half Grith'!$B$1,VLOOKUP('US MTM - Calculation (Athletic)'!B12,'Half Grith'!$A$2:$BN$16,2,FALSE),IF($M$3='Half Grith'!$C$1,VLOOKUP('US MTM - Calculation (Athletic)'!B12,'Half Grith'!$A$2:$BN$16,3,FALSE),IF($M$3='Half Grith'!$D$1,VLOOKUP('US MTM - Calculation (Athletic)'!B12,'Half Grith'!$A$2:$BN$16,4,FALSE),IF($M$3='Half Grith'!$E$1,VLOOKUP('US MTM - Calculation (Athletic)'!B12,'Half Grith'!$A$2:$BN$16,5,FALSE),IF($M$3='Half Grith'!$F$1,VLOOKUP('US MTM - Calculation (Athletic)'!B12,'Half Grith'!$A$2:$BN$16,6,FALSE),IF($M$3='Half Grith'!$G$1,VLOOKUP('US MTM - Calculation (Athletic)'!B12,'Half Grith'!$A$2:$BN$16,7,FALSE),IF($M$3='Half Grith'!$H$1,VLOOKUP('US MTM - Calculation (Athletic)'!B12,'Half Grith'!$A$2:$BN$16,8,FALSE),IF($M$3='Half Grith'!$I$1,VLOOKUP('US MTM - Calculation (Athletic)'!B12,'Half Grith'!$A$2:$BN$16,9,FALSE),IF($M$3='Half Grith'!$J$1,VLOOKUP('US MTM - Calculation (Athletic)'!B12,'Half Grith'!$A$2:$BN$16,10,FALSE),IF($M$3='Half Grith'!$K$1,VLOOKUP('US MTM - Calculation (Athletic)'!B12,'Half Grith'!$A$2:$BN$16,11,FALSE),IF($M$3='Half Grith'!$L$1,VLOOKUP('US MTM - Calculation (Athletic)'!B12,'Half Grith'!$A$2:$BN$16,12,FALSE),IF($M$3='Half Grith'!$M$1,VLOOKUP('US MTM - Calculation (Athletic)'!B12,'Half Grith'!$A$2:$BN$16,13,FALSE),IF($M$3='Half Grith'!$N$1,VLOOKUP('US MTM - Calculation (Athletic)'!B12,'Half Grith'!$A$2:$BN$16,14,FALSE),IF($M$3='Half Grith'!$O$1,VLOOKUP('US MTM - Calculation (Athletic)'!B12,'Half Grith'!$A$2:$BN$16,15,FALSE),IF($M$3='Half Grith'!$P$1,VLOOKUP('US MTM - Calculation (Athletic)'!B12,'Half Grith'!$A$2:$BN$16,16,FALSE),IF($M$3='Half Grith'!$Q$1,VLOOKUP('US MTM - Calculation (Athletic)'!B12,'Half Grith'!$A$2:$BN$16,17,FALSE),IF($M$3='Half Grith'!$R$1,VLOOKUP('US MTM - Calculation (Athletic)'!B12,'Half Grith'!$A$2:$BN$16,18,FALSE),IF($M$3='Half Grith'!$S$1,VLOOKUP('US MTM - Calculation (Athletic)'!B12,'Half Grith'!$A$2:$BN$16,19,FALSE),IF($M$3='Half Grith'!$T$1,VLOOKUP('US MTM - Calculation (Athletic)'!B12,'Half Grith'!$A$2:$BN$16,20,FALSE),IF($M$3='Half Grith'!$U$1,VLOOKUP('US MTM - Calculation (Athletic)'!B12,'Half Grith'!$A$2:$BN$16,21,FALSE),IF($M$3='Half Grith'!$V$1,VLOOKUP('US MTM - Calculation (Athletic)'!B12,'Half Grith'!$A$2:$BN$16,22,FALSE),IF($M$3='Half Grith'!$W$1,VLOOKUP('US MTM - Calculation (Athletic)'!B12,'Half Grith'!$A$2:$BN$16,23,FALSE),IF($M$3='Half Grith'!$X$1,VLOOKUP('US MTM - Calculation (Athletic)'!B12,'Half Grith'!$A$2:$BN$16,24,FALSE),IF($M$3='Half Grith'!$Y$1,VLOOKUP('US MTM - Calculation (Athletic)'!B12,'Half Grith'!$A$2:$BN$16,25,FALSE),IF($M$3='Half Grith'!$Z$1,VLOOKUP('US MTM - Calculation (Athletic)'!B12,'Half Grith'!$A$2:$BN$16,26,FALSE),IF($M$3='Half Grith'!$AA$1,VLOOKUP('US MTM - Calculation (Athletic)'!B12,'Half Grith'!$A$2:$BN$16,27,FALSE),IF($M$3='Half Grith'!$AB$1,VLOOKUP('US MTM - Calculation (Athletic)'!B12,'Half Grith'!$A$2:$BN$16,28,FALSE),IF($M$3='Half Grith'!$AC$1,VLOOKUP('US MTM - Calculation (Athletic)'!B12,'Half Grith'!$A$2:$BN$16,29,FALSE),IF($M$3='Half Grith'!$AD$1,VLOOKUP('US MTM - Calculation (Athletic)'!B12,'Half Grith'!$A$2:$BN$16,30,FALSE),IF($M$3='Half Grith'!$AE$1,VLOOKUP('US MTM - Calculation (Athletic)'!B12,'Half Grith'!$A$2:$BN$16,31,FALSE),IF($M$3='Half Grith'!$AF$1,VLOOKUP('US MTM - Calculation (Athletic)'!B12,'Half Grith'!$A$2:$BN$16,32,FALSE),IF($M$3='Half Grith'!$AG$1,VLOOKUP('US MTM - Calculation (Athletic)'!B12,'Half Grith'!$A$2:$BN$16,33,FALSE),IF($M$3='Half Grith'!$AH$1,VLOOKUP('US MTM - Calculation (Athletic)'!B12,'Half Grith'!$A$2:$BN$16,34,FALSE),IF($M$3='Half Grith'!$AI$1,VLOOKUP('US MTM - Calculation (Athletic)'!B12,'Half Grith'!$A$2:$BN$16,35,FALSE),IF($M$3='Half Grith'!$AJ$1,VLOOKUP('US MTM - Calculation (Athletic)'!B12,'Half Grith'!$A$2:$BN$16,36,FALSE),IF($M$3='Half Grith'!$AK$1,VLOOKUP('US MTM - Calculation (Athletic)'!B12,'Half Grith'!$A$2:$BN$16,37,FALSE),IF($M$3='Half Grith'!$AL$1,VLOOKUP('US MTM - Calculation (Athletic)'!B12,'Half Grith'!$A$2:$BN$16,38,FALSE),IF($M$3='Half Grith'!$AM$1,VLOOKUP('US MTM - Calculation (Athletic)'!B12,'Half Grith'!$A$2:$BN$16,39,FALSE),IF($M$3='Half Grith'!$AN$1,VLOOKUP('US MTM - Calculation (Athletic)'!B12,'Half Grith'!$A$2:$BN$16,40,FALSE),IF($M$3='Half Grith'!$AO$1,VLOOKUP('US MTM - Calculation (Athletic)'!B12,'Half Grith'!$A$2:$BN$16,41,FALSE),IF($M$3='Half Grith'!$AP$1,VLOOKUP('US MTM - Calculation (Athletic)'!B12,'Half Grith'!$A$2:$BN$16,42,FALSE),IF($M$3='Half Grith'!$AQ$1,VLOOKUP('US MTM - Calculation (Athletic)'!B12,'Half Grith'!$A$2:$BN$16,43,FALSE),IF($M$3='Half Grith'!$AR$1,VLOOKUP('US MTM - Calculation (Athletic)'!B12,'Half Grith'!$A$2:$BN$16,44,FALSE),IF($M$3='Half Grith'!$AS$1,VLOOKUP('US MTM - Calculation (Athletic)'!B12,'Half Grith'!$A$2:$BN$16,45,FALSE),IF($M$3='Half Grith'!$AT$1,VLOOKUP('US MTM - Calculation (Athletic)'!B12,'Half Grith'!$A$2:$BN$16,46,FALSE),IF($M$3='Half Grith'!$AU$1,VLOOKUP('US MTM - Calculation (Athletic)'!B12,'Half Grith'!$A$2:$BN$16,47,FALSE),IF($M$3='Half Grith'!$AV$1,VLOOKUP('US MTM - Calculation (Athletic)'!B12,'Half Grith'!$A$2:$BN$16,48,FALSE),IF($M$3='Half Grith'!$AW$1,VLOOKUP('US MTM - Calculation (Athletic)'!B12,'Half Grith'!$A$2:$BN$16,49,FALSE),IF($M$3='Half Grith'!$AX$1,VLOOKUP('US MTM - Calculation (Athletic)'!B12,'Half Grith'!$A$2:$BN$16,50,FALSE),IF($M$3='Half Grith'!$AY$1,VLOOKUP('US MTM - Calculation (Athletic)'!B12,'Half Grith'!$A$2:$BN$16,51,FALSE),IF($M$3='Half Grith'!$AZ$1,VLOOKUP('US MTM - Calculation (Athletic)'!B12,'Half Grith'!$A$2:$BN$16,52,FALSE),IF($M$3='Half Grith'!$BA$1,VLOOKUP('US MTM - Calculation (Athletic)'!B12,'Half Grith'!$A$2:$BN$16,53,FALSE),IF($M$3='Half Grith'!$BB$1,VLOOKUP('US MTM - Calculation (Athletic)'!B12,'Half Grith'!$A$2:$BN$16,54,FALSE),IF($M$3='Half Grith'!$BC$1,VLOOKUP('US MTM - Calculation (Athletic)'!B12,'Half Grith'!$A$2:$BN$16,55,FALSE),IF($M$3='Half Grith'!$BD$1,VLOOKUP('US MTM - Calculation (Athletic)'!B12,'Half Grith'!$A$2:$BN$16,56,FALSE),IF($M$3='Half Grith'!$BE$1,VLOOKUP('US MTM - Calculation (Athletic)'!B12,'Half Grith'!$A$2:$BN$16,57,FALSE),IF($M$3='Half Grith'!$BF$1,VLOOKUP('US MTM - Calculation (Athletic)'!B12,'Half Grith'!$A$2:$BN$16,58,FALSE),IF($M$3='Half Grith'!$BG$1,VLOOKUP('US MTM - Calculation (Athletic)'!B12,'Half Grith'!$A$2:$BN$16,59,FALSE),IF($M$3='Half Grith'!$BH$1,VLOOKUP('US MTM - Calculation (Athletic)'!B12,'Half Grith'!$A$2:$BN$16,60,FALSE),IF($M$3='Half Grith'!$BI$1,VLOOKUP('US MTM - Calculation (Athletic)'!B12,'Half Grith'!$A$2:$BN$16,61,FALSE),IF($M$3='Half Grith'!$BJ$1,VLOOKUP('US MTM - Calculation (Athletic)'!B12,'Half Grith'!$A$2:$BN$16,62,FALSE),IF($M$3='Half Grith'!$BK$1,VLOOKUP('US MTM - Calculation (Athletic)'!B12,'Half Grith'!$A$2:$BN$16,63,FALSE),IF($M$3='Half Grith'!$BL$1,VLOOKUP('US MTM - Calculation (Athletic)'!B12,'Half Grith'!$A$2:$BN$16,64,FALSE),IF($M$3='Half Grith'!$BM$1,VLOOKUP('US MTM - Calculation (Athletic)'!B12,'Half Grith'!$A$2:$BN$16,65,FALSE),))))))))))))))))))))))))))))))))))))))))))))))))))))))))))))))))</f>
        <v>0</v>
      </c>
      <c r="P12" s="265">
        <f>IF($M$4=SEAT!$B$1,VLOOKUP('US MTM - Calculation (Athletic)'!B12,SEAT!$A$2:$AY$16,2,FALSE),IF($M$4=SEAT!$C$1,VLOOKUP('US MTM - Calculation (Athletic)'!B12,SEAT!$A$2:$AY$16,3,FALSE),IF($M$4=SEAT!$D$1,VLOOKUP('US MTM - Calculation (Athletic)'!B12,SEAT!$A$2:$AY$16,4,FALSE),IF($M$4=SEAT!$E$1,VLOOKUP('US MTM - Calculation (Athletic)'!B12,SEAT!$A$2:$AY$16,5,FALSE),IF($M$4=SEAT!$F$1,VLOOKUP('US MTM - Calculation (Athletic)'!B12,SEAT!$A$2:$AY$16,6,FALSE),IF($M$4=SEAT!$G$1,VLOOKUP('US MTM - Calculation (Athletic)'!B12,SEAT!$A$2:$AY$16,7,FALSE),IF($M$4=SEAT!$H$1,VLOOKUP('US MTM - Calculation (Athletic)'!B12,SEAT!$A$2:$AY$16,8,FALSE),IF($M$4=SEAT!$I$1,VLOOKUP('US MTM - Calculation (Athletic)'!B12,SEAT!$A$2:$AY$16,9,FALSE),IF($M$4=SEAT!$J$1,VLOOKUP('US MTM - Calculation (Athletic)'!B12,SEAT!$A$2:$AY$16,10,FALSE),IF($M$4=SEAT!$K$1,VLOOKUP('US MTM - Calculation (Athletic)'!B12,SEAT!$A$2:$AY$16,11,FALSE),IF($M$4=SEAT!$L$1,VLOOKUP('US MTM - Calculation (Athletic)'!B12,SEAT!$A$2:$AY$16,12,FALSE),IF($M$4=SEAT!$M$1,VLOOKUP('US MTM - Calculation (Athletic)'!B12,SEAT!$A$2:$AY$16,13,FALSE),IF($M$4=SEAT!$N$1,VLOOKUP('US MTM - Calculation (Athletic)'!B12,SEAT!$A$2:$AY$16,14,FALSE),IF($M$4=SEAT!$O$1,VLOOKUP('US MTM - Calculation (Athletic)'!B12,SEAT!$A$2:$AY$16,15,FALSE),IF($M$4=SEAT!$P$1,VLOOKUP('US MTM - Calculation (Athletic)'!B12,SEAT!$A$2:$AY$16,16,FALSE),IF($M$4=SEAT!$Q$1,VLOOKUP('US MTM - Calculation (Athletic)'!B12,SEAT!$A$2:$AY$16,17,FALSE),IF($M$4=SEAT!$R$1,VLOOKUP('US MTM - Calculation (Athletic)'!B12,SEAT!$A$2:$AY$16,18,FALSE),IF($M$4=SEAT!$S$1,VLOOKUP('US MTM - Calculation (Athletic)'!B12,SEAT!$A$2:$AY$16,19,FALSE),IF($M$4=SEAT!$T$1,VLOOKUP('US MTM - Calculation (Athletic)'!B12,SEAT!$A$2:$AY$16,20,FALSE),IF($M$4=SEAT!$U$1,VLOOKUP('US MTM - Calculation (Athletic)'!B12,SEAT!$A$2:$AY$16,21,FALSE),IF($M$4=SEAT!$V$1,VLOOKUP('US MTM - Calculation (Athletic)'!B12,SEAT!$A$2:$AY$16,22,FALSE),IF($M$4=SEAT!$W$1,VLOOKUP('US MTM - Calculation (Athletic)'!B12,SEAT!$A$2:$AY$16,23,FALSE),IF($M$4=SEAT!$X$1,VLOOKUP('US MTM - Calculation (Athletic)'!B12,SEAT!$A$2:$AY$16,24,FALSE),IF($M$4=SEAT!$Y$1,VLOOKUP('US MTM - Calculation (Athletic)'!B12,SEAT!$A$2:$AY$16,25,FALSE),IF($M$4=SEAT!$Z$1,VLOOKUP('US MTM - Calculation (Athletic)'!B12,SEAT!$A$2:$AY$16,26,FALSE),IF($M$4=SEAT!$AA$1,VLOOKUP('US MTM - Calculation (Athletic)'!B12,SEAT!$A$2:$AY$16,27,FALSE),IF($M$4=SEAT!$AB$1,VLOOKUP('US MTM - Calculation (Athletic)'!B12,SEAT!$A$2:$AY$16,28,FALSE),IF($M$4=SEAT!$AC$1,VLOOKUP('US MTM - Calculation (Athletic)'!B12,SEAT!$A$2:$AY$16,29,FALSE),IF($M$4=SEAT!$AD$1,VLOOKUP('US MTM - Calculation (Athletic)'!B12,SEAT!$A$2:$AY$16,30,FALSE),IF($M$4=SEAT!$AE$1,VLOOKUP('US MTM - Calculation (Athletic)'!B12,SEAT!$A$2:$AY$16,31,FALSE),IF($M$4=SEAT!$AF$1,VLOOKUP('US MTM - Calculation (Athletic)'!B12,SEAT!$A$2:$AY$16,32,FALSE),IF($M$4=SEAT!$AG$1,VLOOKUP('US MTM - Calculation (Athletic)'!B12,SEAT!$A$2:$AY$16,33,FALSE),IF($M$4=SEAT!$AH$1,VLOOKUP('US MTM - Calculation (Athletic)'!B12,SEAT!$A$2:$AY$16,34,FALSE),IF($M$4=SEAT!$AI$1,VLOOKUP('US MTM - Calculation (Athletic)'!B12,SEAT!$A$2:$AY$16,35,FALSE),IF($M$4=SEAT!$AJ$1,VLOOKUP('US MTM - Calculation (Athletic)'!B12,SEAT!$A$2:$AY$16,36,FALSE),IF($M$4=SEAT!$AK$1,VLOOKUP('US MTM - Calculation (Athletic)'!B12,SEAT!$A$2:$AY$16,37,FALSE),IF($M$4=SEAT!$AL$1,VLOOKUP('US MTM - Calculation (Athletic)'!B12,SEAT!$A$2:$AY$16,38,FALSE),IF($M$4=SEAT!$AM$1,VLOOKUP('US MTM - Calculation (Athletic)'!B12,SEAT!$A$2:$AY$16,39,FALSE),IF($M$4=SEAT!$AN$1,VLOOKUP('US MTM - Calculation (Athletic)'!B12,SEAT!$A$2:$AY$16,40,FALSE),IF($M$4=SEAT!$AO$1,VLOOKUP('US MTM - Calculation (Athletic)'!B12,SEAT!$A$2:$AY$16,41,FALSE),IF($M$4=SEAT!$AP$1,VLOOKUP('US MTM - Calculation (Athletic)'!B12,SEAT!$A$2:$AY$16,42,FALSE),IF($M$4=SEAT!$AQ$1,VLOOKUP('US MTM - Calculation (Athletic)'!B12,SEAT!$A$2:$AY$16,43,FALSE),IF($M$4=SEAT!$AR$1,VLOOKUP('US MTM - Calculation (Athletic)'!B12,SEAT!$A$2:$AY$16,44,FALSE),IF($M$4=SEAT!$AS$1,VLOOKUP('US MTM - Calculation (Athletic)'!B12,SEAT!$A$2:$AY$16,45,FALSE),IF($M$4=SEAT!$AT$1,VLOOKUP('US MTM - Calculation (Athletic)'!B12,SEAT!$A$2:$AY$16,46,FALSE),IF($M$4=SEAT!$AU$1,VLOOKUP('US MTM - Calculation (Athletic)'!B12,SEAT!$A$2:$AY$16,47,FALSE),IF($M$4=SEAT!$AV$1,VLOOKUP('US MTM - Calculation (Athletic)'!B12,SEAT!$A$2:$AY$16,48,FALSE),IF($M$4=SEAT!$AW$1,VLOOKUP('US MTM - Calculation (Athletic)'!B12,SEAT!$A$2:$AY$16,49,FALSE),IF($M$4=SEAT!$AX$1,VLOOKUP('US MTM - Calculation (Athletic)'!B12,SEAT!$A$2:$AY$16,50,FALSE),IF($M$4=SEAT!$AY$1,VLOOKUP('US MTM - Calculation (Athletic)'!B12,SEAT!$A$2:$AY$16,51,FALSE),))))))))))))))))))))))))))))))))))))))))))))))))))</f>
        <v>0</v>
      </c>
      <c r="Q12" s="265">
        <f>IF($M$5='4LEN'!$B$1,VLOOKUP('US MTM - Calculation (Athletic)'!B12,'4LEN'!$A$2:$BM$16,2,FALSE),IF($M$5='4LEN'!$C$1,VLOOKUP('US MTM - Calculation (Athletic)'!B12,'4LEN'!$A$2:$BM$16,3,FALSE),IF($M$5='4LEN'!$D$1,VLOOKUP('US MTM - Calculation (Athletic)'!B12,'4LEN'!$A$2:$BM$16,4,FALSE),IF($M$5='4LEN'!$E$1,VLOOKUP('US MTM - Calculation (Athletic)'!B12,'4LEN'!$A$2:$BM$16,5,FALSE),IF($M$5='4LEN'!$F$1,VLOOKUP('US MTM - Calculation (Athletic)'!B12,'4LEN'!$A$2:$BM$16,6,FALSE),IF($M$5='4LEN'!$G$1,VLOOKUP('US MTM - Calculation (Athletic)'!B12,'4LEN'!$A$2:$BM$16,7,FALSE),IF($M$5='4LEN'!$H$1,VLOOKUP('US MTM - Calculation (Athletic)'!B12,'4LEN'!$A$2:$BM$16,8,FALSE),IF($M$5='4LEN'!$I$1,VLOOKUP('US MTM - Calculation (Athletic)'!B12,'4LEN'!$A$2:$BM$16,9,FALSE),IF($M$5='4LEN'!$J$1,VLOOKUP('US MTM - Calculation (Athletic)'!B12,'4LEN'!$A$2:$BM$16,10,FALSE),IF($M$5='4LEN'!$K$1,VLOOKUP('US MTM - Calculation (Athletic)'!B12,'4LEN'!$A$2:$BM$16,11,FALSE),IF($M$5='4LEN'!$L$1,VLOOKUP('US MTM - Calculation (Athletic)'!B12,'4LEN'!$A$2:$BM$16,12,FALSE),IF($M$5='4LEN'!$M$1,VLOOKUP('US MTM - Calculation (Athletic)'!B12,'4LEN'!$A$2:$BM$16,13,FALSE),IF($M$5='4LEN'!$N$1,VLOOKUP('US MTM - Calculation (Athletic)'!B12,'4LEN'!$A$2:$BM$16,14,FALSE),IF($M$5='4LEN'!$O$1,VLOOKUP('US MTM - Calculation (Athletic)'!B12,'4LEN'!$A$2:$BM$16,15,FALSE),IF($M$5='4LEN'!$P$1,VLOOKUP('US MTM - Calculation (Athletic)'!B12,'4LEN'!$A$2:$BM$16,16,FALSE),IF($M$5='4LEN'!$Q$1,VLOOKUP('US MTM - Calculation (Athletic)'!B12,'4LEN'!$A$2:$BM$16,17,FALSE),IF($M$5='4LEN'!$R$1,VLOOKUP('US MTM - Calculation (Athletic)'!B12,'4LEN'!$A$2:$BM$16,18,FALSE),IF($M$5='4LEN'!$S$1,VLOOKUP('US MTM - Calculation (Athletic)'!B12,'4LEN'!$A$2:$BM$16,19,FALSE),IF($M$5='4LEN'!$T$1,VLOOKUP('US MTM - Calculation (Athletic)'!B12,'4LEN'!$A$2:$BM$16,20,FALSE),IF($M$5='4LEN'!$U$1,VLOOKUP('US MTM - Calculation (Athletic)'!B12,'4LEN'!$A$2:$BM$16,21,FALSE),IF($M$5='4LEN'!$V$1,VLOOKUP('US MTM - Calculation (Athletic)'!B12,'4LEN'!$A$2:$BM$16,22,FALSE),IF($M$5='4LEN'!$W$1,VLOOKUP('US MTM - Calculation (Athletic)'!B12,'4LEN'!$A$2:$BM$16,23,FALSE),IF($M$5='4LEN'!$X$1,VLOOKUP('US MTM - Calculation (Athletic)'!B12,'4LEN'!$A$2:$BM$16,24,FALSE),IF($M$5='4LEN'!$Y$1,VLOOKUP('US MTM - Calculation (Athletic)'!B12,'4LEN'!$A$2:$BM$16,25,FALSE),IF($M$5='4LEN'!$Z$1,VLOOKUP('US MTM - Calculation (Athletic)'!B12,'4LEN'!$A$2:$BM$16,26,FALSE),IF($M$5='4LEN'!$AA$1,VLOOKUP('US MTM - Calculation (Athletic)'!B12,'4LEN'!$A$2:$BM$16,27,FALSE),IF($M$5='4LEN'!$AB$1,VLOOKUP('US MTM - Calculation (Athletic)'!B12,'4LEN'!$A$2:$BM$16,28,FALSE),IF($M$5='4LEN'!$AC$1,VLOOKUP('US MTM - Calculation (Athletic)'!B12,'4LEN'!$A$2:$BM$16,29,FALSE),IF($M$5='4LEN'!$AD$1,VLOOKUP('US MTM - Calculation (Athletic)'!B12,'4LEN'!$A$2:$BM$16,30,FALSE),IF($M$5='4LEN'!$AE$1,VLOOKUP('US MTM - Calculation (Athletic)'!B12,'4LEN'!$A$2:$BM$16,31,FALSE),IF($M$5='4LEN'!$AF$1,VLOOKUP('US MTM - Calculation (Athletic)'!B12,'4LEN'!$A$2:$BM$16,32,FALSE),IF($M$5='4LEN'!$AG$1,VLOOKUP('US MTM - Calculation (Athletic)'!B12,'4LEN'!$A$2:$BM$16,33,FALSE),IF($M$5='4LEN'!$AH$1,VLOOKUP('US MTM - Calculation (Athletic)'!B12,'4LEN'!$A$2:$BM$16,34,FALSE),IF($M$5='4LEN'!$AI$1,VLOOKUP('US MTM - Calculation (Athletic)'!B12,'4LEN'!$A$2:$BM$16,35,FALSE),IF($M$5='4LEN'!$AJ$1,VLOOKUP('US MTM - Calculation (Athletic)'!B12,'4LEN'!$A$2:$BM$16,36,FALSE),IF($M$5='4LEN'!$AK$1,VLOOKUP('US MTM - Calculation (Athletic)'!B12,'4LEN'!$A$2:$BM$16,37,FALSE),IF($M$5='4LEN'!$AL$1,VLOOKUP('US MTM - Calculation (Athletic)'!B12,'4LEN'!$A$2:$BM$16,38,FALSE),IF($M$5='4LEN'!$AM$1,VLOOKUP('US MTM - Calculation (Athletic)'!B12,'4LEN'!$A$2:$BM$16,39,FALSE),IF($M$5='4LEN'!$AN$1,VLOOKUP('US MTM - Calculation (Athletic)'!B12,'4LEN'!$A$2:$BM$16,40,FALSE),IF($M$5='4LEN'!$AO$1,VLOOKUP('US MTM - Calculation (Athletic)'!B12,'4LEN'!$A$2:$BM$16,41,FALSE),IF($M$5='4LEN'!$AP$1,VLOOKUP('US MTM - Calculation (Athletic)'!B12,'4LEN'!$A$2:$BM$16,42,FALSE),IF($M$5='4LEN'!$AQ$1,VLOOKUP('US MTM - Calculation (Athletic)'!B12,'4LEN'!$A$2:$BM$16,43,FALSE),IF($M$5='4LEN'!$AR$1,VLOOKUP('US MTM - Calculation (Athletic)'!B12,'4LEN'!$A$2:$BM$16,44,FALSE),IF($M$5='4LEN'!$AS$1,VLOOKUP('US MTM - Calculation (Athletic)'!B12,'4LEN'!$A$2:$BM$16,45,FALSE),IF($M$5='4LEN'!$AT$1,VLOOKUP('US MTM - Calculation (Athletic)'!B12,'4LEN'!$A$2:$BM$16,46,FALSE),IF($M$5='4LEN'!$AU$1,VLOOKUP('US MTM - Calculation (Athletic)'!B12,'4LEN'!$A$2:$BM$16,47,FALSE),IF($M$5='4LEN'!$AV$1,VLOOKUP('US MTM - Calculation (Athletic)'!B12,'4LEN'!$A$2:$BM$16,48,FALSE),IF($M$5='4LEN'!$AW$1,VLOOKUP('US MTM - Calculation (Athletic)'!B12,'4LEN'!$A$2:$BM$16,49,FALSE),IF($M$5='4LEN'!$AX$1,VLOOKUP('US MTM - Calculation (Athletic)'!B12,'4LEN'!$A$2:$BM$16,50,FALSE),IF($M$5='4LEN'!$AY$1,VLOOKUP('US MTM - Calculation (Athletic)'!B12,'4LEN'!$A$2:$BM$16,51,FALSE),IF($M$5='4LEN'!$AZ$1,VLOOKUP('US MTM - Calculation (Athletic)'!B12,'4LEN'!$A$2:$BM$16,52,FALSE),IF($M$5='4LEN'!$BA$1,VLOOKUP('US MTM - Calculation (Athletic)'!B12,'4LEN'!$A$2:$BM$16,53,FALSE),IF($M$5='4LEN'!$BB$1,VLOOKUP('US MTM - Calculation (Athletic)'!B12,'4LEN'!$A$2:$BM$16,54,FALSE),IF($M$5='4LEN'!$BC$1,VLOOKUP('US MTM - Calculation (Athletic)'!B12,'4LEN'!$A$2:$BM$16,55,FALSE),IF($M$5='4LEN'!$BD$1,VLOOKUP('US MTM - Calculation (Athletic)'!B12,'4LEN'!$A$2:$BM$16,56,FALSE),IF($M$5='4LEN'!$BE$1,VLOOKUP('US MTM - Calculation (Athletic)'!B12,'4LEN'!$A$2:$BM$16,57,FALSE),IF($M$5='4LEN'!$BF$1,VLOOKUP('US MTM - Calculation (Athletic)'!B12,'4LEN'!$A$2:$BM$16,58,FALSE),IF($M$5='4LEN'!$BG$1,VLOOKUP('US MTM - Calculation (Athletic)'!B12,'4LEN'!$A$2:$BM$16,59,FALSE),IF($M$5='4LEN'!$BH$1,VLOOKUP('US MTM - Calculation (Athletic)'!B12,'4LEN'!$A$2:$BM$16,60,FALSE),IF($M$5='4LEN'!$BI$1,VLOOKUP('US MTM - Calculation (Athletic)'!B12,'4LEN'!$A$2:$BL$16,61,FALSE),IF($M$5='4LEN'!$BJ$1,VLOOKUP('US MTM - Calculation (Athletic)'!B12,'4LEN'!$A$2:$BM$16,62,FALSE),IF($M$5='4LEN'!$BK$1,VLOOKUP('US MTM - Calculation (Athletic)'!B12,'4LEN'!$A$2:$BM$16,63,FALSE),IF($M$5='4LEN'!$BL$1,VLOOKUP('US MTM - Calculation (Athletic)'!B12,'4LEN'!$A$2:$BM$16,64,FALSE),IF($M$5='4LEN'!$BM$1,VLOOKUP('US MTM - Calculation (Athletic)'!B12,'4LEN'!$A$2:$BM$16,65,FALSE),))))))))))))))))))))))))))))))))))))))))))))))))))))))))))))))))</f>
        <v>0</v>
      </c>
      <c r="R12" s="265">
        <f>IF($M$5='15VENT'!$B$1,VLOOKUP('US MTM - Calculation (Athletic)'!B12,'15VENT'!$A$2:$BM$16,2,FALSE),IF($M$5='15VENT'!$C$1,VLOOKUP('US MTM - Calculation (Athletic)'!B12,'15VENT'!$A$2:$BM$16,3,FALSE),IF($M$5='15VENT'!$D$1,VLOOKUP('US MTM - Calculation (Athletic)'!B12,'15VENT'!$A$2:$BM$16,4,FALSE),IF($M$5='15VENT'!$E$1,VLOOKUP('US MTM - Calculation (Athletic)'!B12,'15VENT'!$A$2:$BM$16,5,FALSE),IF($M$5='15VENT'!$F$1,VLOOKUP('US MTM - Calculation (Athletic)'!B12,'15VENT'!$A$2:$BM$16,6,FALSE),IF($M$5='15VENT'!$G$1,VLOOKUP('US MTM - Calculation (Athletic)'!B12,'15VENT'!$A$2:$BM$16,7,FALSE),IF($M$5='15VENT'!$H$1,VLOOKUP('US MTM - Calculation (Athletic)'!B12,'15VENT'!$A$2:$BM$16,8,FALSE),IF($M$5='15VENT'!$I$1,VLOOKUP('US MTM - Calculation (Athletic)'!B12,'15VENT'!$A$2:$BM$16,9,FALSE),IF($M$5='15VENT'!$J$1,VLOOKUP('US MTM - Calculation (Athletic)'!B12,'15VENT'!$A$2:$BM$16,10,FALSE),IF($M$5='15VENT'!$K$1,VLOOKUP('US MTM - Calculation (Athletic)'!B12,'15VENT'!$A$2:$BM$16,11,FALSE),IF($M$5='15VENT'!$L$1,VLOOKUP('US MTM - Calculation (Athletic)'!B12,'15VENT'!$A$2:$BM$16,12,FALSE),IF($M$5='15VENT'!$M$1,VLOOKUP('US MTM - Calculation (Athletic)'!B12,'15VENT'!$A$2:$BM$16,13,FALSE),IF($M$5='15VENT'!$N$1,VLOOKUP('US MTM - Calculation (Athletic)'!B12,'15VENT'!$A$2:$BM$16,14,FALSE),IF($M$5='15VENT'!$O$1,VLOOKUP('US MTM - Calculation (Athletic)'!B12,'15VENT'!$A$2:$BM$16,15,FALSE),IF($M$5='15VENT'!$P$1,VLOOKUP('US MTM - Calculation (Athletic)'!B12,'15VENT'!$A$2:$BM$16,16,FALSE),IF($M$5='15VENT'!$Q$1,VLOOKUP('US MTM - Calculation (Athletic)'!B12,'15VENT'!$A$2:$BM$16,17,FALSE),IF($M$5='15VENT'!$R$1,VLOOKUP('US MTM - Calculation (Athletic)'!B12,'15VENT'!$A$2:$BM$16,18,FALSE),IF($M$5='15VENT'!$S$1,VLOOKUP('US MTM - Calculation (Athletic)'!B12,'15VENT'!$A$2:$BM$16,19,FALSE),IF($M$5='15VENT'!$T$1,VLOOKUP('US MTM - Calculation (Athletic)'!B12,'15VENT'!$A$2:$BM$16,20,FALSE),IF($M$5='15VENT'!$U$1,VLOOKUP('US MTM - Calculation (Athletic)'!B12,'15VENT'!$A$2:$BM$16,21,FALSE),IF($M$5='15VENT'!$V$1,VLOOKUP('US MTM - Calculation (Athletic)'!B12,'15VENT'!$A$2:$BM$16,22,FALSE),IF($M$5='15VENT'!$W$1,VLOOKUP('US MTM - Calculation (Athletic)'!B12,'15VENT'!$A$2:$BM$16,23,FALSE),IF($M$5='15VENT'!$X$1,VLOOKUP('US MTM - Calculation (Athletic)'!B12,'15VENT'!$A$2:$BM$16,24,FALSE),IF($M$5='15VENT'!$Y$1,VLOOKUP('US MTM - Calculation (Athletic)'!B12,'15VENT'!$A$2:$BM$16,25,FALSE),IF($M$5='15VENT'!$Z$1,VLOOKUP('US MTM - Calculation (Athletic)'!B12,'15VENT'!$A$2:$BM$16,26,FALSE),IF($M$5='15VENT'!$AA$1,VLOOKUP('US MTM - Calculation (Athletic)'!B12,'15VENT'!$A$2:$BM$16,27,FALSE),IF($M$5='15VENT'!$AB$1,VLOOKUP('US MTM - Calculation (Athletic)'!B12,'15VENT'!$A$2:$BM$16,28,FALSE),IF($M$5='15VENT'!$AC$1,VLOOKUP('US MTM - Calculation (Athletic)'!B12,'15VENT'!$A$2:$BM$16,29,FALSE),IF($M$5='15VENT'!$AD$1,VLOOKUP('US MTM - Calculation (Athletic)'!B12,'15VENT'!$A$2:$BM$16,30,FALSE),IF($M$5='15VENT'!$AE$1,VLOOKUP('US MTM - Calculation (Athletic)'!B12,'15VENT'!$A$2:$BM$16,31,FALSE),IF($M$5='15VENT'!$AF$1,VLOOKUP('US MTM - Calculation (Athletic)'!B12,'15VENT'!$A$2:$BM$16,32,FALSE),IF($M$5='15VENT'!$AG$1,VLOOKUP('US MTM - Calculation (Athletic)'!B12,'15VENT'!$A$2:$BM$16,33,FALSE),IF($M$5='15VENT'!$AH$1,VLOOKUP('US MTM - Calculation (Athletic)'!B12,'15VENT'!$A$2:$BM$16,34,FALSE),IF($M$5='15VENT'!$AI$1,VLOOKUP('US MTM - Calculation (Athletic)'!B12,'15VENT'!$A$2:$BM$16,35,FALSE),IF($M$5='15VENT'!$AJ$1,VLOOKUP('US MTM - Calculation (Athletic)'!B12,'15VENT'!$A$2:$BM$16,36,FALSE),IF($M$5='15VENT'!$AK$1,VLOOKUP('US MTM - Calculation (Athletic)'!B12,'15VENT'!$A$2:$BM$16,37,FALSE),IF($M$5='15VENT'!$AL$1,VLOOKUP('US MTM - Calculation (Athletic)'!B12,'15VENT'!$A$2:$BM$16,38,FALSE),IF($M$5='15VENT'!$AM$1,VLOOKUP('US MTM - Calculation (Athletic)'!B12,'15VENT'!$A$2:$BM$16,39,FALSE),IF($M$5='15VENT'!$AN$1,VLOOKUP('US MTM - Calculation (Athletic)'!B12,'15VENT'!$A$2:$BM$16,40,FALSE),IF($M$5='15VENT'!$AO$1,VLOOKUP('US MTM - Calculation (Athletic)'!B12,'15VENT'!$A$2:$BM$16,41,FALSE),IF($M$5='15VENT'!$AP$1,VLOOKUP('US MTM - Calculation (Athletic)'!B12,'15VENT'!$A$2:$BM$16,42,FALSE),IF($M$5='15VENT'!$AQ$1,VLOOKUP('US MTM - Calculation (Athletic)'!B12,'15VENT'!$A$2:$BM$16,43,FALSE),IF($M$5='15VENT'!$AR$1,VLOOKUP('US MTM - Calculation (Athletic)'!B12,'15VENT'!$A$2:$BM$16,44,FALSE),IF($M$5='15VENT'!$AS$1,VLOOKUP('US MTM - Calculation (Athletic)'!B12,'15VENT'!$A$2:$BM$16,45,FALSE),IF($M$5='15VENT'!$AT$1,VLOOKUP('US MTM - Calculation (Athletic)'!B12,'15VENT'!$A$2:$BM$16,46,FALSE),IF($M$5='15VENT'!$AU$1,VLOOKUP('US MTM - Calculation (Athletic)'!B12,'15VENT'!$A$2:$BM$16,47,FALSE),IF($M$5='15VENT'!$AV$1,VLOOKUP('US MTM - Calculation (Athletic)'!B12,'15VENT'!$A$2:$BM$16,48,FALSE),IF($M$5='15VENT'!$AW$1,VLOOKUP('US MTM - Calculation (Athletic)'!B12,'15VENT'!$A$2:$BM$16,49,FALSE),IF($M$5='15VENT'!$AX$1,VLOOKUP('US MTM - Calculation (Athletic)'!B12,'15VENT'!$A$2:$BM$16,50,FALSE),IF($M$5='15VENT'!$AY$1,VLOOKUP('US MTM - Calculation (Athletic)'!B12,'15VENT'!$A$2:$BM$16,51,FALSE),IF($M$5='15VENT'!$AZ$1,VLOOKUP('US MTM - Calculation (Athletic)'!B12,'15VENT'!$A$2:$BM$16,52,FALSE),IF($M$5='15VENT'!$BA$1,VLOOKUP('US MTM - Calculation (Athletic)'!B12,'15VENT'!$A$2:$BM$16,53,FALSE),IF($M$5='15VENT'!$BB$1,VLOOKUP('US MTM - Calculation (Athletic)'!B12,'15VENT'!$A$2:$BM$16,54,FALSE),IF($M$5='15VENT'!$BC$1,VLOOKUP('US MTM - Calculation (Athletic)'!B12,'15VENT'!$A$2:$BM$16,55,FALSE),IF($M$5='15VENT'!$BD$1,VLOOKUP('US MTM - Calculation (Athletic)'!B12,'15VENT'!$A$2:$BM$16,56,FALSE),IF($M$5='15VENT'!$BE$1,VLOOKUP('US MTM - Calculation (Athletic)'!B12,'15VENT'!$A$2:$BM$16,57,FALSE),IF($M$5='15VENT'!$BF$1,VLOOKUP('US MTM - Calculation (Athletic)'!B12,'15VENT'!$A$2:$BM$16,58,FALSE),IF($M$5='15VENT'!$BG$1,VLOOKUP('US MTM - Calculation (Athletic)'!B12,'15VENT'!$A$2:$BM$16,59,FALSE),IF($M$5='15VENT'!$BH$1,VLOOKUP('US MTM - Calculation (Athletic)'!B12,'15VENT'!$A$2:$BM$16,60,FALSE),IF($M$5='15VENT'!$BI$1,VLOOKUP('US MTM - Calculation (Athletic)'!B12,'15VENT'!$A$2:$BJ$16,61,FALSE),IF($M$5='15VENT'!$BJ$1,VLOOKUP('US MTM - Calculation (Athletic)'!B12,'15VENT'!$A$2:$BM$16,62,FALSE),IF($M$5='15VENT'!$BK$1,VLOOKUP('US MTM - Calculation (Athletic)'!B12,'15VENT'!$A$2:$BM$16,63,FALSE),IF($M$5='15VENT'!$BL$1,VLOOKUP('US MTM - Calculation (Athletic)'!B12,'15VENT'!$A$2:$BM$16,64,FALSE),IF($M$5='15VENT'!$BM$1,VLOOKUP('US MTM - Calculation (Athletic)'!B12,'15VENT'!$A$2:$BM$16,65,FALSE),))))))))))))))))))))))))))))))))))))))))))))))))))))))))))))))))</f>
        <v>0</v>
      </c>
      <c r="S12" s="266">
        <f t="shared" si="4"/>
        <v>0</v>
      </c>
      <c r="T12" s="274"/>
      <c r="U12" s="268" t="s">
        <v>92</v>
      </c>
      <c r="V12" s="288" t="str">
        <f>IF(OR(Sheet1!C78="",Sheet1!C78=" "),"",Sheet1!C78)</f>
        <v/>
      </c>
      <c r="W12" s="246"/>
      <c r="X12" s="259">
        <v>11</v>
      </c>
      <c r="Y12" s="260" t="s">
        <v>337</v>
      </c>
      <c r="Z12" s="247" t="str">
        <f>IF($Z$1="","",HLOOKUP($Z$1,'MTM US TRS (R)'!$A$2:$EV$13,ROW(),FALSE))</f>
        <v/>
      </c>
      <c r="AA12" s="265">
        <f>IF(Z12=" ",0,IF($AH$13='Deep Seat -'!$B$1,VLOOKUP('US MTM - Calculation (Athletic)'!Y12,'Deep Seat -'!$A$2:$D$13,2,FALSE),IF($AH$13='Deep Seat -'!$C$1,VLOOKUP('US MTM - Calculation (Athletic)'!Y12,'Deep Seat -'!$A$2:$D$13,3,FALSE),IF($AH$13='Deep Seat -'!$D$1,VLOOKUP('US MTM - Calculation (Athletic)'!Y12,'Deep Seat -'!$A$2:$D$13,4,FALSE),))))</f>
        <v>0</v>
      </c>
      <c r="AB12" s="265">
        <f>IF(Z12=" ",0,IF($AH$14='Hip Forw +'!$B$1,VLOOKUP('US MTM - Calculation (Athletic)'!Y12,'Hip Forw +'!$A$2:$E$13,2,FALSE),IF($AH$14='Hip Forw +'!$C$1,VLOOKUP('US MTM - Calculation (Athletic)'!Y12,'Hip Forw +'!$A$2:$E$13,3,FALSE),IF($AH$14='Hip Forw +'!$D$1,VLOOKUP('US MTM - Calculation (Athletic)'!Y12,'Hip Forw +'!$A$2:$E$13,4,FALSE),IF($AH$14='Hip Forw +'!$E$1,VLOOKUP('US MTM - Calculation (Athletic)'!Y12,'Hip Forw +'!$A$2:$E$13,5,FALSE),)))))</f>
        <v>0</v>
      </c>
      <c r="AC12" s="265">
        <f>IF(Z12=" ",0,IF($AH$15='Low Fron'!$B$1,VLOOKUP('US MTM - Calculation (Athletic)'!Y12,'Low Fron'!$A$2:$L$13,2,FALSE),IF($AH$15='Low Fron'!$C$1,VLOOKUP('US MTM - Calculation (Athletic)'!Y12,'Low Fron'!$A$2:$L$13,3,FALSE),IF($AH$15='Low Fron'!$D$1,VLOOKUP('US MTM - Calculation (Athletic)'!Y12,'Low Fron'!$A$2:$L$13,4,FALSE),IF($AH$15='Low Fron'!$E$1,VLOOKUP('US MTM - Calculation (Athletic)'!Y12,'Low Fron'!$A$2:$L$13,5,FALSE),IF($AH$15='Low Fron'!$F$1,VLOOKUP('US MTM - Calculation (Athletic)'!Y12,'Low Fron'!$A$2:$L$13,6,FALSE),IF($AH$15='Low Fron'!$G$1,VLOOKUP('US MTM - Calculation (Athletic)'!Y12,'Low Fron'!$A$2:$L$13,7,FALSE),IF($AH$15='Low Fron'!$H$1,VLOOKUP('US MTM - Calculation (Athletic)'!Y12,'Low Fron'!$A$2:$L$13,8,FALSE),IF($AH$15='Low Fron'!$I$1,VLOOKUP('US MTM - Calculation (Athletic)'!Y12,'Low Fron'!$A$2:$L$13,9,FALSE),IF($AH$15='Low Fron'!$J$1,VLOOKUP('US MTM - Calculation (Athletic)'!Y12,'Low Fron'!$A$2:$L$13,10,FALSE),IF($AH$15='Low Fron'!$K$1,VLOOKUP('US MTM - Calculation (Athletic)'!Y12,'Low Fron'!$A$2:$L$13,11,FALSE),IF($AH$15='Low Fron'!$L$1,VLOOKUP('US MTM - Calculation (Athletic)'!Y12,'Low Fron'!$A$2:$L$13,12,FALSE),))))))))))))</f>
        <v>0</v>
      </c>
      <c r="AD12" s="265">
        <f>IF(Z12=" ",0,IF($AH$16='Plucrot +'!$B$1,VLOOKUP('US MTM - Calculation (Athletic)'!Y12,'Plucrot +'!$A$2:$W$13,2,FALSE),IF($AH$16='Plucrot +'!$C$1,VLOOKUP('US MTM - Calculation (Athletic)'!Y12,'Plucrot +'!$A$2:$W$13,3,FALSE),IF($AH$16='Plucrot +'!$D$1,VLOOKUP('US MTM - Calculation (Athletic)'!Y12,'Plucrot +'!$A$2:$W$13,4,FALSE),IF($AH$16='Plucrot +'!$E$1,VLOOKUP('US MTM - Calculation (Athletic)'!Y12,'Plucrot +'!$A$2:$W$13,5,FALSE),IF($AH$16='Plucrot +'!$F$1,VLOOKUP('US MTM - Calculation (Athletic)'!Y12,'Plucrot +'!$A$2:$W$13,6,FALSE),IF($AH$16='Plucrot +'!$G$1,VLOOKUP('US MTM - Calculation (Athletic)'!Y12,'Plucrot +'!$A$2:$W$13,7,FALSE),IF($AH$16='Plucrot +'!$H$1,VLOOKUP('US MTM - Calculation (Athletic)'!Y12,'Plucrot +'!$A$2:$W$13,8,FALSE),IF($AH$16='Plucrot +'!$I$1,VLOOKUP('US MTM - Calculation (Athletic)'!Y12,'Plucrot +'!$A$2:$W$13,9,FALSE),IF($AH$16='Plucrot +'!$J$1,VLOOKUP('US MTM - Calculation (Athletic)'!Y12,'Plucrot +'!$A$2:$W$13,10,FALSE),IF($AH$16='Plucrot +'!$K$1,VLOOKUP('US MTM - Calculation (Athletic)'!Y12,'Plucrot +'!$A$2:$W$13,11,FALSE),IF($AH$16='Plucrot +'!$L$1,VLOOKUP('US MTM - Calculation (Athletic)'!Y12,'Plucrot +'!$A$2:$W$13,12,FALSE),IF($AH$16='Plucrot +'!$M$1,VLOOKUP('US MTM - Calculation (Athletic)'!Y12,'Plucrot +'!$A$2:$W$13,13,FALSE),IF($AH$16='Plucrot +'!$N$1,VLOOKUP('US MTM - Calculation (Athletic)'!Y12,'Plucrot +'!$A$2:$W$13,14,FALSE),IF($AH$16='Plucrot +'!$O$1,VLOOKUP('US MTM - Calculation (Athletic)'!Y12,'Plucrot +'!$A$2:$W$13,15,FALSE),IF($AH$16='Plucrot +'!$P$1,VLOOKUP('US MTM - Calculation (Athletic)'!Y12,'Plucrot +'!$A$2:$W$13,16,FALSE),IF($AH$16='Plucrot +'!$Q$1,VLOOKUP('US MTM - Calculation (Athletic)'!Y12,'Plucrot +'!$A$2:$W$13,17,FALSE),IF($AH$16='Plucrot +'!$R$1,VLOOKUP('US MTM - Calculation (Athletic)'!Y12,'Plucrot +'!$A$2:$W$13,18,FALSE),IF($AH$16='Plucrot +'!$S$1,VLOOKUP('US MTM - Calculation (Athletic)'!Y12,'Plucrot +'!$A$2:$W$13,19,FALSE),IF($AH$16='Plucrot +'!$T$1,VLOOKUP('US MTM - Calculation (Athletic)'!Y12,'Plucrot +'!$A$2:$W$13,20,FALSE),IF($AH$16='Plucrot +'!$U$1,VLOOKUP('US MTM - Calculation (Athletic)'!Y12,'Plucrot +'!$A$2:$W$13,21,FALSE),IF($AH$16='Plucrot +'!$V$1,VLOOKUP('US MTM - Calculation (Athletic)'!Y12,'Plucrot +'!$A$2:$W$13,22,FALSE),IF($AH$16='Plucrot +'!$W$1,VLOOKUP('US MTM - Calculation (Athletic)'!Y12,'Plucrot +'!$A$2:$W$13,23,FALSE),)))))))))))))))))))))))</f>
        <v>0</v>
      </c>
      <c r="AE12" s="265">
        <f>IF(Z12=" ",0,IF($AH$17='Rais BK + -'!$B$1,VLOOKUP('US MTM - Calculation (Athletic)'!Y12,'Rais BK + -'!$A$2:$W$13,2,FALSE),IF($AH$17='Rais BK + -'!$C$1,VLOOKUP('US MTM - Calculation (Athletic)'!Y12,'Rais BK + -'!$A$2:$W$13,3,FALSE),IF($AH$17='Rais BK + -'!$D$1,VLOOKUP('US MTM - Calculation (Athletic)'!Y12,'Rais BK + -'!$A$2:$W$13,4,FALSE),IF($AH$17='Rais BK + -'!$E$1,VLOOKUP('US MTM - Calculation (Athletic)'!Y12,'Rais BK + -'!$A$2:$W$13,5,FALSE),IF($AH$17='Rais BK + -'!$F$1,VLOOKUP('US MTM - Calculation (Athletic)'!Y12,'Rais BK + -'!$A$2:$W$13,6,FALSE),IF($AH$17='Rais BK + -'!$G$1,VLOOKUP('US MTM - Calculation (Athletic)'!Y12,'Rais BK + -'!$A$2:$W$13,7,FALSE),IF($AH$17='Rais BK + -'!$H$1,VLOOKUP('US MTM - Calculation (Athletic)'!Y12,'Rais BK + -'!$A$2:$W$13,8,FALSE),IF($AH$17='Rais BK + -'!$I$1,VLOOKUP('US MTM - Calculation (Athletic)'!Y12,'Rais BK + -'!$A$2:$W$13,9,FALSE),IF($AH$17='Rais BK + -'!$J$1,VLOOKUP('US MTM - Calculation (Athletic)'!Y12,'Rais BK + -'!$A$2:$W$13,10,FALSE),IF($AH$17='Rais BK + -'!$K$1,VLOOKUP('US MTM - Calculation (Athletic)'!Y12,'Rais BK + -'!$A$2:$W$13,11,FALSE),IF($AH$17='Rais BK + -'!$L$1,VLOOKUP('US MTM - Calculation (Athletic)'!Y12,'Rais BK + -'!$A$2:$W$13,12,FALSE),IF($AH$17='Rais BK + -'!$M$1,VLOOKUP('US MTM - Calculation (Athletic)'!Y12,'Rais BK + -'!$A$2:$W$13,13,FALSE),IF($AH$17='Rais BK + -'!$N$1,VLOOKUP('US MTM - Calculation (Athletic)'!Y12,'Rais BK + -'!$A$2:$W$13,14,FALSE),IF($AH$17='Rais BK + -'!$O$1,VLOOKUP('US MTM - Calculation (Athletic)'!Y12,'Rais BK + -'!$A$2:$W$13,15,FALSE),IF($AH$17='Rais BK + -'!$P$1,VLOOKUP('US MTM - Calculation (Athletic)'!Y12,'Rais BK + -'!$A$2:$W$13,16,FALSE),IF($AH$17='Rais BK + -'!$Q$1,VLOOKUP('US MTM - Calculation (Athletic)'!Y12,'Rais BK + -'!$A$2:$W$13,17,FALSE),IF($AH$17='Rais BK + -'!$R$1,VLOOKUP('US MTM - Calculation (Athletic)'!Y12,'Rais BK + -'!$A$2:$W$13,18,FALSE),IF($AH$17='Rais BK + -'!$S$1,VLOOKUP('US MTM - Calculation (Athletic)'!Y12,'Rais BK + -'!$A$2:$W$13,19,FALSE),IF($AH$17='Rais BK + -'!$T$1,VLOOKUP('US MTM - Calculation (Athletic)'!Y12,'Rais BK + -'!$A$2:$W$13,20,FALSE),IF($AH$17='Rais BK + -'!$U$1,VLOOKUP('US MTM - Calculation (Athletic)'!Y12,'Rais BK + -'!$A$2:$W$13,21,FALSE),IF($AH$17='Rais BK + -'!$V$1,VLOOKUP('US MTM - Calculation (Athletic)'!Y12,'Rais BK + -'!$A$2:$W$13,22,FALSE),IF($AH$17='Rais BK + -'!$W$1,VLOOKUP('US MTM - Calculation (Athletic)'!Y12,'Rais BK + -'!$A$2:$W$13,23,FALSE),)))))))))))))))))))))))</f>
        <v>0</v>
      </c>
      <c r="AF12" s="263">
        <f t="shared" si="0"/>
        <v>0</v>
      </c>
      <c r="AG12" s="242">
        <f>IF(OR(Sheet1!C145="",Sheet1!C145=" "),0,Sheet1!C145)</f>
        <v>0</v>
      </c>
      <c r="AH12" s="266">
        <f t="shared" si="5"/>
        <v>0</v>
      </c>
      <c r="AI12" s="286"/>
      <c r="AJ12" s="289" t="s">
        <v>300</v>
      </c>
      <c r="AK12" s="288" t="str">
        <f>IF(OR(Sheet1!C165="",Sheet1!C165=" "),"",Sheet1!C165)</f>
        <v/>
      </c>
      <c r="AM12" s="282"/>
      <c r="AN12" s="282"/>
      <c r="AO12" s="278"/>
      <c r="AP12" s="268" t="s">
        <v>599</v>
      </c>
      <c r="AQ12" s="250" t="str">
        <f>IF($AQ$1="","",HLOOKUP($AQ$1,'Measurement Chart'!$A$1:$AG$14,ROW(),FALSE))</f>
        <v/>
      </c>
      <c r="AR12" s="242">
        <f>IF(OR(Sheet1!C306="",Sheet1!C306=" "),0,Sheet1!C306)</f>
        <v>0</v>
      </c>
      <c r="AS12" s="251">
        <f t="shared" si="1"/>
        <v>0</v>
      </c>
      <c r="AT12" s="252">
        <f>IF($AS$4='Front Length +'!$B$1,VLOOKUP(AP12,'Front Length +'!$A$2:$AO$14,2,FALSE),IF($AS$4='Front Length +'!$C$1,VLOOKUP(AP12,'Front Length +'!$A$2:$AO$14,3,FALSE),IF($AS$4='Front Length +'!$D$1,VLOOKUP(AP12,'Front Length +'!$A$2:$AO$14,4,FALSE),IF($AS$4='Front Length +'!$E$1,VLOOKUP(AP12,'Front Length +'!$A$2:$AO$14,5,FALSE),IF($AS$4='Front Length +'!$F$1,VLOOKUP(AP12,'Front Length +'!$A$2:$AO$14,6,FALSE),IF($AS$4='Front Length +'!$G$1,VLOOKUP(AP12,'Front Length +'!$A$2:$AO$14,7,FALSE),IF($AS$4='Front Length +'!$H$1,VLOOKUP(AP12,'Front Length +'!$A$2:$AO$14,8,FALSE),IF($AS$4='Front Length +'!$I$1,VLOOKUP(AP12,'Front Length +'!$A$2:$AO$14,9,FALSE),IF($AS$4='Front Length +'!$J$1,VLOOKUP(AP12,'Front Length +'!$A$2:$AO$14,10,FALSE),IF($AS$4='Front Length +'!$K$1,VLOOKUP(AP12,'Front Length +'!$A$2:$AO$14,11,FALSE),IF($AS$4='Front Length +'!$L$1,VLOOKUP(AP12,'Front Length +'!$A$2:$AO$14,12,FALSE),IF($AS$4='Front Length +'!$M$1,VLOOKUP(AP12,'Front Length +'!$A$2:$AO$14,13,FALSE),IF($AS$4='Front Length +'!$N$1,VLOOKUP(AP12,'Front Length +'!$A$2:$AO$14,14,FALSE),IF($AS$4='Front Length +'!$O$1,VLOOKUP(AP12,'Front Length +'!$A$2:$AO$14,15,FALSE),IF($AS$4='Front Length +'!$P$1,VLOOKUP(AP12,'Front Length +'!$A$2:$AO$14,16,FALSE),IF($AS$4='Front Length +'!$Q$1,VLOOKUP(AP12,'Front Length +'!$A$2:$AO$14,17,FALSE),IF($AS$4='Front Length +'!$R$1,VLOOKUP(AP12,'Front Length +'!$A$2:$AO$14,18,FALSE),IF($AS$4='Front Length +'!$S$1,VLOOKUP(AP12,'Front Length +'!$A$2:$AO$14,19,FALSE),IF($AS$4='Front Length +'!$T$1,VLOOKUP(AP12,'Front Length +'!$A$2:$AO$14,20,FALSE),IF($AS$4='Front Length +'!$U$1,VLOOKUP(AP12,'Front Length +'!$A$2:$AO$14,21,FALSE),IF($AS$4='Front Length +'!$V$1,VLOOKUP(AP12,'Front Length +'!$A$2:$AO$14,22,FALSE),IF($AS$4='Front Length +'!$W$1,VLOOKUP(AP12,'Front Length +'!$A$2:$AO$14,23,FALSE),IF($AS$4='Front Length +'!$X$1,VLOOKUP(AP12,'Front Length +'!$A$2:$AO$14,24,FALSE),IF($AS$4='Front Length +'!$Y$1,VLOOKUP(AP12,'Front Length +'!$A$2:$AO$14,25,FALSE),IF($AS$4='Front Length +'!$Z$1,VLOOKUP(AP12,'Front Length +'!$A$2:$AO$14,26,FALSE),IF($AS$4='Front Length +'!$AA$1,VLOOKUP(AP12,'Front Length +'!$A$2:$AO$14,27,FALSE),IF($AS$4='Front Length +'!$AB$1,VLOOKUP(AP12,'Front Length +'!$A$2:$AO$14,28,FALSE),IF($AS$4='Front Length +'!$AC$1,VLOOKUP(AP12,'Front Length +'!$A$2:$AO$14,29,FALSE),IF($AS$4='Front Length +'!$AD$1,VLOOKUP(AP12,'Front Length +'!$A$2:$AO$14,30,FALSE),IF($AS$4='Front Length +'!$AE$1,VLOOKUP(AP12,'Front Length +'!$A$2:$AO$14,31,FALSE),IF($AS$4='Front Length +'!$AF$1,VLOOKUP(AP12,'Front Length +'!$A$2:$AO$14,32,FALSE),IF($AS$4='Front Length +'!$AG$1,VLOOKUP(AP12,'Front Length +'!$A$2:$AO$14,33,FALSE),IF($AS$4='Front Length +'!$AH$1,VLOOKUP(AP12,'Front Length +'!$A$2:$AO$14,34,FALSE),IF($AS$4='Front Length +'!$AI$1,VLOOKUP(AP12,'Front Length +'!$A$2:$AO$14,35,FALSE),IF($AS$4='Front Length +'!$AJ$1,VLOOKUP(AP12,'Front Length +'!$A$2:$AO$14,36,FALSE),IF($AS$4='Front Length +'!$AK$1,VLOOKUP(AP12,'Front Length +'!$A$2:$AO$14,37,FALSE),IF($AS$4='Front Length +'!$AL$1,VLOOKUP(AP12,'Front Length +'!$A$2:$AO$14,38,FALSE),IF($AS$4='Front Length +'!$AM$1,VLOOKUP(AP12,'Front Length +'!$A$2:$AO$14,39,FALSE),IF($AS$4='Front Length +'!$AN$1,VLOOKUP(AP12,'Front Length +'!$A$2:$AO$14,40,FALSE),IF($AS$4='Front Length +'!$AO$1,VLOOKUP(AP12,'Front Length +'!$A$2:$AO$14,41,FALSE),))))))))))))))))))))))))))))))))))))))))</f>
        <v>0</v>
      </c>
      <c r="AU12" s="252">
        <f>IF($AS$4='Front Length -'!$B$1,VLOOKUP(AP12,'Front Length -'!$A$2:$AO$14,2,FALSE),IF($AS$4='Front Length -'!$C$1,VLOOKUP(AP12,'Front Length -'!$A$2:$AO$14,3,FALSE),IF($AS$4='Front Length -'!$D$1,VLOOKUP(AP12,'Front Length -'!$A$2:$AO$14,4,FALSE),IF($AS$4='Front Length -'!$E$1,VLOOKUP(AP12,'Front Length -'!$A$2:$AO$14,5,FALSE),IF($AS$4='Front Length -'!$F$1,VLOOKUP(AP12,'Front Length -'!$A$2:$AO$14,6,FALSE),IF($AS$4='Front Length -'!$G$1,VLOOKUP(AP12,'Front Length -'!$A$2:$AO$14,7,FALSE),IF($AS$4='Front Length -'!$H$1,VLOOKUP(AP12,'Front Length -'!$A$2:$AO$14,8,FALSE),IF($AS$4='Front Length -'!$I$1,VLOOKUP(AP12,'Front Length -'!$A$2:$AO$14,9,FALSE),IF($AS$4='Front Length -'!$J$1,VLOOKUP(AP12,'Front Length -'!$A$2:$AO$14,10,FALSE),IF($AS$4='Front Length -'!$K$1,VLOOKUP(AP12,'Front Length -'!$A$2:$AO$14,11,FALSE),IF($AS$4='Front Length -'!$L$1,VLOOKUP(AP12,'Front Length -'!$A$2:$AO$14,12,FALSE),IF($AS$4='Front Length -'!$M$1,VLOOKUP(AP12,'Front Length -'!$A$2:$AO$14,13,FALSE),IF($AS$4='Front Length -'!$N$1,VLOOKUP(AP12,'Front Length -'!$A$2:$AO$14,14,FALSE),IF($AS$4='Front Length -'!$O$1,VLOOKUP(AP12,'Front Length -'!$A$2:$AO$14,15,FALSE),IF($AS$4='Front Length -'!$P$1,VLOOKUP(AP12,'Front Length -'!$A$2:$AO$14,16,FALSE),IF($AS$4='Front Length -'!$Q$1,VLOOKUP(AP12,'Front Length -'!$A$2:$AO$14,17,FALSE),IF($AS$4='Front Length -'!$R$1,VLOOKUP(AP12,'Front Length -'!$A$2:$AO$14,18,FALSE),IF($AS$4='Front Length -'!$S$1,VLOOKUP(AP12,'Front Length -'!$A$2:$AO$14,19,FALSE),IF($AS$4='Front Length -'!$T$1,VLOOKUP(AP12,'Front Length -'!$A$2:$AO$14,20,FALSE),IF($AS$4='Front Length -'!$U$1,VLOOKUP(AP12,'Front Length -'!$A$2:$AO$14,21,FALSE),IF($AS$4='Front Length -'!$V$1,VLOOKUP(AP12,'Front Length -'!$A$2:$AO$14,22,FALSE),IF($AS$4='Front Length -'!$W$1,VLOOKUP(AP12,'Front Length -'!$A$2:$AO$14,23,FALSE),IF($AS$4='Front Length -'!$X$1,VLOOKUP(AP12,'Front Length -'!$A$2:$AO$14,24,FALSE),IF($AS$4='Front Length -'!$Y$1,VLOOKUP(AP12,'Front Length -'!$A$2:$AO$14,25,FALSE),IF($AS$4='Front Length -'!$Z$1,VLOOKUP(AP12,'Front Length -'!$A$2:$AO$14,26,FALSE),IF($AS$4='Front Length -'!$AA$1,VLOOKUP(AP12,'Front Length -'!$A$2:$AO$14,27,FALSE),IF($AS$4='Front Length -'!$AB$1,VLOOKUP(AP12,'Front Length -'!$A$2:$AO$14,28,FALSE),IF($AS$4='Front Length -'!$AC$1,VLOOKUP(AP12,'Front Length -'!$A$2:$AO$14,29,FALSE),IF($AS$4='Front Length -'!$AD$1,VLOOKUP(AP12,'Front Length -'!$A$2:$AO$14,30,FALSE),IF($AS$4='Front Length -'!$AE$1,VLOOKUP(AP12,'Front Length -'!$A$2:$AO$14,31,FALSE),IF($AS$4='Front Length -'!$AF$1,VLOOKUP(AP12,'Front Length -'!$A$2:$AO$14,32,FALSE),IF($AS$4='Front Length -'!$AG$1,VLOOKUP(AP12,'Front Length -'!$A$2:$AO$14,33,FALSE),IF($AS$4='Front Length -'!$AH$1,VLOOKUP(AP12,'Front Length -'!$A$2:$AO$14,34,FALSE),IF($AS$4='Front Length -'!$AI$1,VLOOKUP(AP12,'Front Length -'!$A$2:$AO$14,35,FALSE),IF($AS$4='Front Length -'!$AJ$1,VLOOKUP(AP12,'Front Length -'!$A$2:$AO$14,36,FALSE),IF($AS$4='Front Length -'!$AK$1,VLOOKUP(AP12,'Front Length -'!$A$2:$AO$14,37,FALSE),IF($AS$4='Front Length -'!$AL$1,VLOOKUP(AP12,'Front Length -'!$A$2:$AO$14,38,FALSE),IF($AS$4='Front Length -'!$AM$1,VLOOKUP(AP12,'Front Length -'!$A$2:$AO$14,39,FALSE),IF($AS$4='Front Length -'!$AN$1,VLOOKUP(AP12,'Front Length -'!$A$2:$AO$14,40,FALSE),IF($AS$4='Front Length -'!$AO$1,VLOOKUP(AP12,'Front Length -'!$A$2:$AO$14,41,FALSE),))))))))))))))))))))))))))))))))))))))))</f>
        <v>0</v>
      </c>
      <c r="AV12" s="253" t="str">
        <f t="shared" si="6"/>
        <v/>
      </c>
      <c r="AW12" s="234"/>
      <c r="AX12" s="255"/>
      <c r="AY12" s="255"/>
      <c r="AZ12" s="255"/>
      <c r="BA12" s="255"/>
      <c r="BB12" s="255"/>
      <c r="BC12" s="255"/>
      <c r="BD12" s="255"/>
      <c r="BE12" s="255"/>
      <c r="BF12" s="255"/>
      <c r="BG12" s="255"/>
      <c r="BH12" s="255"/>
      <c r="BI12" s="255"/>
      <c r="BJ12" s="255"/>
      <c r="BK12" s="255"/>
      <c r="BL12" s="255"/>
      <c r="BM12" s="255"/>
      <c r="BN12" s="255"/>
      <c r="BO12" s="255"/>
      <c r="BP12" s="255"/>
      <c r="BQ12" s="255"/>
      <c r="BR12" s="255"/>
      <c r="BS12" s="255"/>
    </row>
    <row r="13" spans="1:77" ht="39.950000000000003" customHeight="1" x14ac:dyDescent="0.55000000000000004">
      <c r="A13" s="259">
        <v>12</v>
      </c>
      <c r="B13" s="260" t="s">
        <v>66</v>
      </c>
      <c r="C13" s="261">
        <f>IF($C$1="","",HLOOKUP($C$1,'Athletic fit'!$A$1:$AC$16,ROW(),FALSE))</f>
        <v>19.375</v>
      </c>
      <c r="D13" s="262">
        <f>IF(C13=" ",0,IF($S$17='AH 34 A+'!$B$1,VLOOKUP('US MTM - Calculation (Athletic)'!B13,'AH 34 A+'!$A$2:$G$16,2,FALSE),IF($S$17='AH 34 A+'!$C$1,VLOOKUP('US MTM - Calculation (Athletic)'!B13,'AH 34 A+'!$A$2:$G$16,3,FALSE),IF($S$17='AH 34 A+'!$D$1,VLOOKUP('US MTM - Calculation (Athletic)'!B13,'AH 34 A+'!$A$2:$G$16,4,FALSE),IF($S$17='AH 34 A+'!$E$1,VLOOKUP('US MTM - Calculation (Athletic)'!B13,'AH 34 A+'!$A$2:$G$16,5,FALSE),IF($S$17='AH 34 A+'!$F$1,VLOOKUP('US MTM - Calculation (Athletic)'!B13,'AH 34 A+'!$A$2:$G$16,6,FALSE),IF($S$17='AH 34 A+'!$G$1,VLOOKUP('US MTM - Calculation (Athletic)'!B13,'AH 34 A+'!$A$2:$G$16,7,FALSE),)))))))</f>
        <v>0</v>
      </c>
      <c r="E13" s="262">
        <f>IF(C13=" ",0,IF($S$18='Erect +'!$B$1,VLOOKUP('US MTM - Calculation (Athletic)'!B13,'Erect +'!$A$2:$D$16,2,FALSE),IF($S$18='Erect +'!$C$1,VLOOKUP('US MTM - Calculation (Athletic)'!B13,'Erect +'!$A$2:$D$16,3,FALSE),IF($S$18='Erect +'!$D$1,VLOOKUP('US MTM - Calculation (Athletic)'!B13,'Erect +'!$A$2:$D$16,4,FALSE),))))</f>
        <v>0</v>
      </c>
      <c r="F13" s="262">
        <f>IF(C13=" ",0,IF($S$19='Full Chest'!$B$1,VLOOKUP('US MTM - Calculation (Athletic)'!B13,'Full Chest'!$A$2:$F$16,2,FALSE),IF($S$19='Full Chest'!$C$1,VLOOKUP('US MTM - Calculation (Athletic)'!B13,'Full Chest'!$A$2:$F$16,3,FALSE),IF($S$19='Full Chest'!$D$1,VLOOKUP('US MTM - Calculation (Athletic)'!B13,'Full Chest'!$A$2:$F$16,4,FALSE),))))</f>
        <v>0</v>
      </c>
      <c r="G13" s="262">
        <f>IF(C13=" ",0,IF($S$20='Head For +'!$B$1,VLOOKUP('US MTM - Calculation (Athletic)'!B13,'Head For +'!$A$2:$E$16,2,FALSE),IF($S$20='Head For +'!$C$1,VLOOKUP('US MTM - Calculation (Athletic)'!B13,'Head For +'!$A$2:$E$16,3,FALSE),IF($S$20='Head For +'!$D$1,VLOOKUP('US MTM - Calculation (Athletic)'!B13,'Head For +'!$A$2:$E$16,4,FALSE),IF($S$20='Head For +'!$E$1,VLOOKUP('US MTM - Calculation (Athletic)'!B13,'Head For +'!$A$2:$E$16,5,FALSE),)))))</f>
        <v>0</v>
      </c>
      <c r="H13" s="262">
        <f>IF(C13=" ",0,IF($S$21='LOW-CLR +'!$B$1,VLOOKUP('US MTM - Calculation (Athletic)'!B13,'LOW-CLR +'!$A$2:$H$16,2,FALSE),IF($S$21='LOW-CLR +'!$C$1,VLOOKUP('US MTM - Calculation (Athletic)'!B13,'LOW-CLR +'!$A$2:$H$16,3,FALSE),IF($S$21='LOW-CLR +'!$D$1,VLOOKUP('US MTM - Calculation (Athletic)'!B13,'LOW-CLR +'!$A$2:$H$16,4,FALSE),IF($S$21='LOW-CLR +'!$E$1,VLOOKUP('US MTM - Calculation (Athletic)'!B13,'LOW-CLR +'!$A$2:$H$16,5,FALSE),IF($S$21='LOW-CLR +'!$F$1,VLOOKUP('US MTM - Calculation (Athletic)'!B13,'LOW-CLR +'!$A$2:$H$16,6,FALSE),))))))</f>
        <v>0</v>
      </c>
      <c r="I13" s="262">
        <f>IF(C13=" ",0,IF($S$22='P+AH+1 2'!$B$1,VLOOKUP('US MTM - Calculation (Athletic)'!B13,'P+AH+1 2'!$A$2:$D$16,2,FALSE),IF($S$22='P+AH+1 2'!$C$1,VLOOKUP('US MTM - Calculation (Athletic)'!B13,'P+AH+1 2'!$A$2:$D$16,3,FALSE),IF($S$22='P+AH+1 2'!$D$1,VLOOKUP('US MTM - Calculation (Athletic)'!B13,'P+AH+1 2'!$A$2:$D$16,4,FALSE),))))</f>
        <v>0</v>
      </c>
      <c r="J13" s="265" t="str">
        <f>IF($S$25&lt;&gt;"",2.5,IF($S$26&lt;&gt;"",-3,""))</f>
        <v/>
      </c>
      <c r="K13" s="263">
        <f t="shared" si="2"/>
        <v>19.375</v>
      </c>
      <c r="L13" s="467">
        <f>IF(OR(Sheet1!E34="",Sheet1!E34=" "),0,Sheet1!E34)</f>
        <v>0</v>
      </c>
      <c r="M13" s="264">
        <f t="shared" si="3"/>
        <v>0</v>
      </c>
      <c r="N13" s="265">
        <f>IF($M$8='12 Back'!$B$1,VLOOKUP('US MTM - Calculation (Athletic)'!B13,'12 Back'!$A$2:$BG$16,2,FALSE),IF($M$8='12 Back'!$C$1,VLOOKUP('US MTM - Calculation (Athletic)'!B13,'12 Back'!$A$2:$BG$16,3,FALSE),IF($M$8='12 Back'!$D$1,VLOOKUP('US MTM - Calculation (Athletic)'!B13,'12 Back'!$A$2:$BG$16,4,FALSE),IF($M$8='12 Back'!$E$1,VLOOKUP('US MTM - Calculation (Athletic)'!B13,'12 Back'!$A$2:$BG$16,5,FALSE),IF($M$8='12 Back'!$F$1,VLOOKUP('US MTM - Calculation (Athletic)'!B13,'12 Back'!$A$2:$BG$16,6,FALSE),IF($M$8='12 Back'!$G$1,VLOOKUP('US MTM - Calculation (Athletic)'!B13,'12 Back'!$A$2:$BG$16,7,FALSE),IF($M$8='12 Back'!$H$1,VLOOKUP('US MTM - Calculation (Athletic)'!B13,'12 Back'!$A$2:$BG$16,8,FALSE),IF($M$8='12 Back'!$I$1,VLOOKUP('US MTM - Calculation (Athletic)'!B13,'12 Back'!$A$2:$BG$16,9,FALSE),IF($M$8='12 Back'!$J$1,VLOOKUP('US MTM - Calculation (Athletic)'!B13,'12 Back'!$A$2:$BG$16,10,FALSE),IF($M$8='12 Back'!$K$1,VLOOKUP('US MTM - Calculation (Athletic)'!B13,'12 Back'!$A$2:$BG$16,11,FALSE),IF($M$8='12 Back'!$L$1,VLOOKUP('US MTM - Calculation (Athletic)'!B13,'12 Back'!$A$2:$BG$16,12,FALSE),IF($M$8='12 Back'!$M$1,VLOOKUP('US MTM - Calculation (Athletic)'!B13,'12 Back'!$A$2:$BG$16,13,FALSE),IF($M$8='12 Back'!$N$1,VLOOKUP('US MTM - Calculation (Athletic)'!B13,'12 Back'!$A$2:$BG$16,14,FALSE),IF($M$8='12 Back'!$O$1,VLOOKUP('US MTM - Calculation (Athletic)'!B13,'12 Back'!$A$2:$BG$16,15,FALSE),IF($M$8='12 Back'!$P$1,VLOOKUP('US MTM - Calculation (Athletic)'!B13,'12 Back'!$A$2:$BG$16,16,FALSE),IF($M$8='12 Back'!$Q$1,VLOOKUP('US MTM - Calculation (Athletic)'!B13,'12 Back'!$A$2:$BG$16,17,FALSE),IF($M$8='12 Back'!$R$1,VLOOKUP('US MTM - Calculation (Athletic)'!B13,'12 Back'!$A$2:$BG$16,18,FALSE),IF($M$8='12 Back'!$S$1,VLOOKUP('US MTM - Calculation (Athletic)'!B13,'12 Back'!$A$2:$BG$16,19,FALSE),IF($M$8='12 Back'!$T$1,VLOOKUP('US MTM - Calculation (Athletic)'!B13,'12 Back'!$A$2:$BG$16,20,FALSE),IF($M$8='12 Back'!$U$1,VLOOKUP('US MTM - Calculation (Athletic)'!B13,'12 Back'!$A$2:$BG$16,21,FALSE),IF($M$8='12 Back'!$V$1,VLOOKUP('US MTM - Calculation (Athletic)'!B13,'12 Back'!$A$2:$BG$16,22,FALSE),IF($M$8='12 Back'!$W$1,VLOOKUP('US MTM - Calculation (Athletic)'!B13,'12 Back'!$A$2:$BG$16,23,FALSE),IF($M$8='12 Back'!$X$1,VLOOKUP('US MTM - Calculation (Athletic)'!B13,'12 Back'!$A$2:$BG$16,24,FALSE),IF($M$8='12 Back'!$Y$1,VLOOKUP('US MTM - Calculation (Athletic)'!B13,'12 Back'!$A$2:$BG$16,25,FALSE),IF($M$8='12 Back'!$Z$1,VLOOKUP('US MTM - Calculation (Athletic)'!B13,'12 Back'!$A$2:$BG$16,26,FALSE),IF($M$8='12 Back'!$AA$1,VLOOKUP('US MTM - Calculation (Athletic)'!B13,'12 Back'!$A$2:$BG$16,27,FALSE),IF($M$8='12 Back'!$AB$1,VLOOKUP('US MTM - Calculation (Athletic)'!B13,'12 Back'!$A$2:$BG$16,28,FALSE),IF($M$8='12 Back'!$AC$1,VLOOKUP('US MTM - Calculation (Athletic)'!B13,'12 Back'!$A$2:$BG$16,29,FALSE),IF($M$8='12 Back'!$AD$1,VLOOKUP('US MTM - Calculation (Athletic)'!B13,'12 Back'!$A$2:$BG$16,30,FALSE),IF($M$8='12 Back'!$AE$1,VLOOKUP('US MTM - Calculation (Athletic)'!B13,'12 Back'!$A$2:$BG$16,31,FALSE),IF($M$8='12 Back'!$AF$1,VLOOKUP('US MTM - Calculation (Athletic)'!B13,'12 Back'!$A$2:$BG$16,32,FALSE),IF($M$8='12 Back'!$AG$1,VLOOKUP('US MTM - Calculation (Athletic)'!B13,'12 Back'!$A$2:$BG$16,33,FALSE),IF($M$8='12 Back'!$AH$1,VLOOKUP('US MTM - Calculation (Athletic)'!B13,'12 Back'!$A$2:$BG$16,34,FALSE),IF($M$8='12 Back'!$AI$1,VLOOKUP('US MTM - Calculation (Athletic)'!B13,'12 Back'!$A$2:$BG$16,35,FALSE),IF($M$8='12 Back'!$AJ$1,VLOOKUP('US MTM - Calculation (Athletic)'!B13,'12 Back'!$A$2:$BG$16,36,FALSE),IF($M$8='12 Back'!$AK$1,VLOOKUP('US MTM - Calculation (Athletic)'!B13,'12 Back'!$A$2:$BG$16,37,FALSE),IF($M$8='12 Back'!$AL$1,VLOOKUP('US MTM - Calculation (Athletic)'!B13,'12 Back'!$A$2:$BG$16,38,FALSE),IF($M$8='12 Back'!$AM$1,VLOOKUP('US MTM - Calculation (Athletic)'!B13,'12 Back'!$A$2:$BG$16,39,FALSE),IF($M$8='12 Back'!$AN$1,VLOOKUP('US MTM - Calculation (Athletic)'!B13,'12 Back'!$A$2:$BG$16,40,FALSE),IF($M$8='12 Back'!$AO$1,VLOOKUP('US MTM - Calculation (Athletic)'!B13,'12 Back'!$A$2:$BG$16,41,FALSE),IF($M$8='12 Back'!$AP$1,VLOOKUP('US MTM - Calculation (Athletic)'!B13,'12 Back'!$A$2:$BG$16,42,FALSE),IF($M$8='12 Back'!$AQ$1,VLOOKUP('US MTM - Calculation (Athletic)'!B13,'12 Back'!$A$2:$BG$16,43,FALSE),IF($M$8='12 Back'!$AR$1,VLOOKUP('US MTM - Calculation (Athletic)'!B13,'12 Back'!$A$2:$BG$16,44,FALSE),IF($M$8='12 Back'!$AS$1,VLOOKUP('US MTM - Calculation (Athletic)'!B13,'12 Back'!$A$2:$BG$16,45,FALSE),IF($M$8='12 Back'!$AT$1,VLOOKUP('US MTM - Calculation (Athletic)'!B13,'12 Back'!$A$2:$BG$16,46,FALSE),IF($M$8='12 Back'!$AU$1,VLOOKUP('US MTM - Calculation (Athletic)'!B13,'12 Back'!$A$2:$BG$16,47,FALSE),IF($M$8='12 Back'!$AV$1,VLOOKUP('US MTM - Calculation (Athletic)'!B13,'12 Back'!$A$2:$BG$16,48,FALSE),IF($M$8='12 Back'!$AW$1,VLOOKUP('US MTM - Calculation (Athletic)'!B13,'12 Back'!$A$2:$BG$16,49,FALSE),IF($M$8='12 Back'!$AX$1,VLOOKUP('US MTM - Calculation (Athletic)'!B13,'12 Back'!$A$2:$BG$16,50,FALSE),IF($M$8='12 Back'!$AY$1,VLOOKUP('US MTM - Calculation (Athletic)'!B13,'12 Back'!$A$2:$BG$16,51,FALSE),IF($M$8='12 Back'!$AZ$1,VLOOKUP('US MTM - Calculation (Athletic)'!B13,'12 Back'!$A$2:$BG$16,52,FALSE),IF($M$8='12 Back'!$BA$1,VLOOKUP('US MTM - Calculation (Athletic)'!B13,'12 Back'!$A$2:$BG$16,53,FALSE),IF($M$8='12 Back'!$BB$1,VLOOKUP('US MTM - Calculation (Athletic)'!B13,'12 Back'!$A$2:$BG$16,54,FALSE),IF($M$8='12 Back'!$BC$1,VLOOKUP('US MTM - Calculation (Athletic)'!B13,'12 Back'!$A$2:$BG$16,55,FALSE),IF($M$8='12 Back'!$BD$1,VLOOKUP('US MTM - Calculation (Athletic)'!B13,'12 Back'!$A$2:$BG$16,56,FALSE),IF($M$8='12 Back'!$BE$1,VLOOKUP('US MTM - Calculation (Athletic)'!B13,'12 Back'!$A$2:$BG$16,57,FALSE),IF($M$8='12 Back'!$BF$1,VLOOKUP('US MTM - Calculation (Athletic)'!B13,'12 Back'!$A$2:$BG$16,58,FALSE),IF($M$8='12 Back'!$BG$1,VLOOKUP('US MTM - Calculation (Athletic)'!B13,'12 Back'!$A$2:$BG$16,59,FALSE),))))))))))))))))))))))))))))))))))))))))))))))))))))))))))</f>
        <v>0</v>
      </c>
      <c r="O13" s="265">
        <f>IF($M$3='Half Grith'!$B$1,VLOOKUP('US MTM - Calculation (Athletic)'!B13,'Half Grith'!$A$2:$BN$16,2,FALSE),IF($M$3='Half Grith'!$C$1,VLOOKUP('US MTM - Calculation (Athletic)'!B13,'Half Grith'!$A$2:$BN$16,3,FALSE),IF($M$3='Half Grith'!$D$1,VLOOKUP('US MTM - Calculation (Athletic)'!B13,'Half Grith'!$A$2:$BN$16,4,FALSE),IF($M$3='Half Grith'!$E$1,VLOOKUP('US MTM - Calculation (Athletic)'!B13,'Half Grith'!$A$2:$BN$16,5,FALSE),IF($M$3='Half Grith'!$F$1,VLOOKUP('US MTM - Calculation (Athletic)'!B13,'Half Grith'!$A$2:$BN$16,6,FALSE),IF($M$3='Half Grith'!$G$1,VLOOKUP('US MTM - Calculation (Athletic)'!B13,'Half Grith'!$A$2:$BN$16,7,FALSE),IF($M$3='Half Grith'!$H$1,VLOOKUP('US MTM - Calculation (Athletic)'!B13,'Half Grith'!$A$2:$BN$16,8,FALSE),IF($M$3='Half Grith'!$I$1,VLOOKUP('US MTM - Calculation (Athletic)'!B13,'Half Grith'!$A$2:$BN$16,9,FALSE),IF($M$3='Half Grith'!$J$1,VLOOKUP('US MTM - Calculation (Athletic)'!B13,'Half Grith'!$A$2:$BN$16,10,FALSE),IF($M$3='Half Grith'!$K$1,VLOOKUP('US MTM - Calculation (Athletic)'!B13,'Half Grith'!$A$2:$BN$16,11,FALSE),IF($M$3='Half Grith'!$L$1,VLOOKUP('US MTM - Calculation (Athletic)'!B13,'Half Grith'!$A$2:$BN$16,12,FALSE),IF($M$3='Half Grith'!$M$1,VLOOKUP('US MTM - Calculation (Athletic)'!B13,'Half Grith'!$A$2:$BN$16,13,FALSE),IF($M$3='Half Grith'!$N$1,VLOOKUP('US MTM - Calculation (Athletic)'!B13,'Half Grith'!$A$2:$BN$16,14,FALSE),IF($M$3='Half Grith'!$O$1,VLOOKUP('US MTM - Calculation (Athletic)'!B13,'Half Grith'!$A$2:$BN$16,15,FALSE),IF($M$3='Half Grith'!$P$1,VLOOKUP('US MTM - Calculation (Athletic)'!B13,'Half Grith'!$A$2:$BN$16,16,FALSE),IF($M$3='Half Grith'!$Q$1,VLOOKUP('US MTM - Calculation (Athletic)'!B13,'Half Grith'!$A$2:$BN$16,17,FALSE),IF($M$3='Half Grith'!$R$1,VLOOKUP('US MTM - Calculation (Athletic)'!B13,'Half Grith'!$A$2:$BN$16,18,FALSE),IF($M$3='Half Grith'!$S$1,VLOOKUP('US MTM - Calculation (Athletic)'!B13,'Half Grith'!$A$2:$BN$16,19,FALSE),IF($M$3='Half Grith'!$T$1,VLOOKUP('US MTM - Calculation (Athletic)'!B13,'Half Grith'!$A$2:$BN$16,20,FALSE),IF($M$3='Half Grith'!$U$1,VLOOKUP('US MTM - Calculation (Athletic)'!B13,'Half Grith'!$A$2:$BN$16,21,FALSE),IF($M$3='Half Grith'!$V$1,VLOOKUP('US MTM - Calculation (Athletic)'!B13,'Half Grith'!$A$2:$BN$16,22,FALSE),IF($M$3='Half Grith'!$W$1,VLOOKUP('US MTM - Calculation (Athletic)'!B13,'Half Grith'!$A$2:$BN$16,23,FALSE),IF($M$3='Half Grith'!$X$1,VLOOKUP('US MTM - Calculation (Athletic)'!B13,'Half Grith'!$A$2:$BN$16,24,FALSE),IF($M$3='Half Grith'!$Y$1,VLOOKUP('US MTM - Calculation (Athletic)'!B13,'Half Grith'!$A$2:$BN$16,25,FALSE),IF($M$3='Half Grith'!$Z$1,VLOOKUP('US MTM - Calculation (Athletic)'!B13,'Half Grith'!$A$2:$BN$16,26,FALSE),IF($M$3='Half Grith'!$AA$1,VLOOKUP('US MTM - Calculation (Athletic)'!B13,'Half Grith'!$A$2:$BN$16,27,FALSE),IF($M$3='Half Grith'!$AB$1,VLOOKUP('US MTM - Calculation (Athletic)'!B13,'Half Grith'!$A$2:$BN$16,28,FALSE),IF($M$3='Half Grith'!$AC$1,VLOOKUP('US MTM - Calculation (Athletic)'!B13,'Half Grith'!$A$2:$BN$16,29,FALSE),IF($M$3='Half Grith'!$AD$1,VLOOKUP('US MTM - Calculation (Athletic)'!B13,'Half Grith'!$A$2:$BN$16,30,FALSE),IF($M$3='Half Grith'!$AE$1,VLOOKUP('US MTM - Calculation (Athletic)'!B13,'Half Grith'!$A$2:$BN$16,31,FALSE),IF($M$3='Half Grith'!$AF$1,VLOOKUP('US MTM - Calculation (Athletic)'!B13,'Half Grith'!$A$2:$BN$16,32,FALSE),IF($M$3='Half Grith'!$AG$1,VLOOKUP('US MTM - Calculation (Athletic)'!B13,'Half Grith'!$A$2:$BN$16,33,FALSE),IF($M$3='Half Grith'!$AH$1,VLOOKUP('US MTM - Calculation (Athletic)'!B13,'Half Grith'!$A$2:$BN$16,34,FALSE),IF($M$3='Half Grith'!$AI$1,VLOOKUP('US MTM - Calculation (Athletic)'!B13,'Half Grith'!$A$2:$BN$16,35,FALSE),IF($M$3='Half Grith'!$AJ$1,VLOOKUP('US MTM - Calculation (Athletic)'!B13,'Half Grith'!$A$2:$BN$16,36,FALSE),IF($M$3='Half Grith'!$AK$1,VLOOKUP('US MTM - Calculation (Athletic)'!B13,'Half Grith'!$A$2:$BN$16,37,FALSE),IF($M$3='Half Grith'!$AL$1,VLOOKUP('US MTM - Calculation (Athletic)'!B13,'Half Grith'!$A$2:$BN$16,38,FALSE),IF($M$3='Half Grith'!$AM$1,VLOOKUP('US MTM - Calculation (Athletic)'!B13,'Half Grith'!$A$2:$BN$16,39,FALSE),IF($M$3='Half Grith'!$AN$1,VLOOKUP('US MTM - Calculation (Athletic)'!B13,'Half Grith'!$A$2:$BN$16,40,FALSE),IF($M$3='Half Grith'!$AO$1,VLOOKUP('US MTM - Calculation (Athletic)'!B13,'Half Grith'!$A$2:$BN$16,41,FALSE),IF($M$3='Half Grith'!$AP$1,VLOOKUP('US MTM - Calculation (Athletic)'!B13,'Half Grith'!$A$2:$BN$16,42,FALSE),IF($M$3='Half Grith'!$AQ$1,VLOOKUP('US MTM - Calculation (Athletic)'!B13,'Half Grith'!$A$2:$BN$16,43,FALSE),IF($M$3='Half Grith'!$AR$1,VLOOKUP('US MTM - Calculation (Athletic)'!B13,'Half Grith'!$A$2:$BN$16,44,FALSE),IF($M$3='Half Grith'!$AS$1,VLOOKUP('US MTM - Calculation (Athletic)'!B13,'Half Grith'!$A$2:$BN$16,45,FALSE),IF($M$3='Half Grith'!$AT$1,VLOOKUP('US MTM - Calculation (Athletic)'!B13,'Half Grith'!$A$2:$BN$16,46,FALSE),IF($M$3='Half Grith'!$AU$1,VLOOKUP('US MTM - Calculation (Athletic)'!B13,'Half Grith'!$A$2:$BN$16,47,FALSE),IF($M$3='Half Grith'!$AV$1,VLOOKUP('US MTM - Calculation (Athletic)'!B13,'Half Grith'!$A$2:$BN$16,48,FALSE),IF($M$3='Half Grith'!$AW$1,VLOOKUP('US MTM - Calculation (Athletic)'!B13,'Half Grith'!$A$2:$BN$16,49,FALSE),IF($M$3='Half Grith'!$AX$1,VLOOKUP('US MTM - Calculation (Athletic)'!B13,'Half Grith'!$A$2:$BN$16,50,FALSE),IF($M$3='Half Grith'!$AY$1,VLOOKUP('US MTM - Calculation (Athletic)'!B13,'Half Grith'!$A$2:$BN$16,51,FALSE),IF($M$3='Half Grith'!$AZ$1,VLOOKUP('US MTM - Calculation (Athletic)'!B13,'Half Grith'!$A$2:$BN$16,52,FALSE),IF($M$3='Half Grith'!$BA$1,VLOOKUP('US MTM - Calculation (Athletic)'!B13,'Half Grith'!$A$2:$BN$16,53,FALSE),IF($M$3='Half Grith'!$BB$1,VLOOKUP('US MTM - Calculation (Athletic)'!B13,'Half Grith'!$A$2:$BN$16,54,FALSE),IF($M$3='Half Grith'!$BC$1,VLOOKUP('US MTM - Calculation (Athletic)'!B13,'Half Grith'!$A$2:$BN$16,55,FALSE),IF($M$3='Half Grith'!$BD$1,VLOOKUP('US MTM - Calculation (Athletic)'!B13,'Half Grith'!$A$2:$BN$16,56,FALSE),IF($M$3='Half Grith'!$BE$1,VLOOKUP('US MTM - Calculation (Athletic)'!B13,'Half Grith'!$A$2:$BN$16,57,FALSE),IF($M$3='Half Grith'!$BF$1,VLOOKUP('US MTM - Calculation (Athletic)'!B13,'Half Grith'!$A$2:$BN$16,58,FALSE),IF($M$3='Half Grith'!$BG$1,VLOOKUP('US MTM - Calculation (Athletic)'!B13,'Half Grith'!$A$2:$BN$16,59,FALSE),IF($M$3='Half Grith'!$BH$1,VLOOKUP('US MTM - Calculation (Athletic)'!B13,'Half Grith'!$A$2:$BN$16,60,FALSE),IF($M$3='Half Grith'!$BI$1,VLOOKUP('US MTM - Calculation (Athletic)'!B13,'Half Grith'!$A$2:$BN$16,61,FALSE),IF($M$3='Half Grith'!$BJ$1,VLOOKUP('US MTM - Calculation (Athletic)'!B13,'Half Grith'!$A$2:$BN$16,62,FALSE),IF($M$3='Half Grith'!$BK$1,VLOOKUP('US MTM - Calculation (Athletic)'!B13,'Half Grith'!$A$2:$BN$16,63,FALSE),IF($M$3='Half Grith'!$BL$1,VLOOKUP('US MTM - Calculation (Athletic)'!B13,'Half Grith'!$A$2:$BN$16,64,FALSE),IF($M$3='Half Grith'!$BM$1,VLOOKUP('US MTM - Calculation (Athletic)'!B13,'Half Grith'!$A$2:$BN$16,65,FALSE),))))))))))))))))))))))))))))))))))))))))))))))))))))))))))))))))</f>
        <v>0</v>
      </c>
      <c r="P13" s="265">
        <f>IF($M$4=SEAT!$B$1,VLOOKUP('US MTM - Calculation (Athletic)'!B13,SEAT!$A$2:$AY$16,2,FALSE),IF($M$4=SEAT!$C$1,VLOOKUP('US MTM - Calculation (Athletic)'!B13,SEAT!$A$2:$AY$16,3,FALSE),IF($M$4=SEAT!$D$1,VLOOKUP('US MTM - Calculation (Athletic)'!B13,SEAT!$A$2:$AY$16,4,FALSE),IF($M$4=SEAT!$E$1,VLOOKUP('US MTM - Calculation (Athletic)'!B13,SEAT!$A$2:$AY$16,5,FALSE),IF($M$4=SEAT!$F$1,VLOOKUP('US MTM - Calculation (Athletic)'!B13,SEAT!$A$2:$AY$16,6,FALSE),IF($M$4=SEAT!$G$1,VLOOKUP('US MTM - Calculation (Athletic)'!B13,SEAT!$A$2:$AY$16,7,FALSE),IF($M$4=SEAT!$H$1,VLOOKUP('US MTM - Calculation (Athletic)'!B13,SEAT!$A$2:$AY$16,8,FALSE),IF($M$4=SEAT!$I$1,VLOOKUP('US MTM - Calculation (Athletic)'!B13,SEAT!$A$2:$AY$16,9,FALSE),IF($M$4=SEAT!$J$1,VLOOKUP('US MTM - Calculation (Athletic)'!B13,SEAT!$A$2:$AY$16,10,FALSE),IF($M$4=SEAT!$K$1,VLOOKUP('US MTM - Calculation (Athletic)'!B13,SEAT!$A$2:$AY$16,11,FALSE),IF($M$4=SEAT!$L$1,VLOOKUP('US MTM - Calculation (Athletic)'!B13,SEAT!$A$2:$AY$16,12,FALSE),IF($M$4=SEAT!$M$1,VLOOKUP('US MTM - Calculation (Athletic)'!B13,SEAT!$A$2:$AY$16,13,FALSE),IF($M$4=SEAT!$N$1,VLOOKUP('US MTM - Calculation (Athletic)'!B13,SEAT!$A$2:$AY$16,14,FALSE),IF($M$4=SEAT!$O$1,VLOOKUP('US MTM - Calculation (Athletic)'!B13,SEAT!$A$2:$AY$16,15,FALSE),IF($M$4=SEAT!$P$1,VLOOKUP('US MTM - Calculation (Athletic)'!B13,SEAT!$A$2:$AY$16,16,FALSE),IF($M$4=SEAT!$Q$1,VLOOKUP('US MTM - Calculation (Athletic)'!B13,SEAT!$A$2:$AY$16,17,FALSE),IF($M$4=SEAT!$R$1,VLOOKUP('US MTM - Calculation (Athletic)'!B13,SEAT!$A$2:$AY$16,18,FALSE),IF($M$4=SEAT!$S$1,VLOOKUP('US MTM - Calculation (Athletic)'!B13,SEAT!$A$2:$AY$16,19,FALSE),IF($M$4=SEAT!$T$1,VLOOKUP('US MTM - Calculation (Athletic)'!B13,SEAT!$A$2:$AY$16,20,FALSE),IF($M$4=SEAT!$U$1,VLOOKUP('US MTM - Calculation (Athletic)'!B13,SEAT!$A$2:$AY$16,21,FALSE),IF($M$4=SEAT!$V$1,VLOOKUP('US MTM - Calculation (Athletic)'!B13,SEAT!$A$2:$AY$16,22,FALSE),IF($M$4=SEAT!$W$1,VLOOKUP('US MTM - Calculation (Athletic)'!B13,SEAT!$A$2:$AY$16,23,FALSE),IF($M$4=SEAT!$X$1,VLOOKUP('US MTM - Calculation (Athletic)'!B13,SEAT!$A$2:$AY$16,24,FALSE),IF($M$4=SEAT!$Y$1,VLOOKUP('US MTM - Calculation (Athletic)'!B13,SEAT!$A$2:$AY$16,25,FALSE),IF($M$4=SEAT!$Z$1,VLOOKUP('US MTM - Calculation (Athletic)'!B13,SEAT!$A$2:$AY$16,26,FALSE),IF($M$4=SEAT!$AA$1,VLOOKUP('US MTM - Calculation (Athletic)'!B13,SEAT!$A$2:$AY$16,27,FALSE),IF($M$4=SEAT!$AB$1,VLOOKUP('US MTM - Calculation (Athletic)'!B13,SEAT!$A$2:$AY$16,28,FALSE),IF($M$4=SEAT!$AC$1,VLOOKUP('US MTM - Calculation (Athletic)'!B13,SEAT!$A$2:$AY$16,29,FALSE),IF($M$4=SEAT!$AD$1,VLOOKUP('US MTM - Calculation (Athletic)'!B13,SEAT!$A$2:$AY$16,30,FALSE),IF($M$4=SEAT!$AE$1,VLOOKUP('US MTM - Calculation (Athletic)'!B13,SEAT!$A$2:$AY$16,31,FALSE),IF($M$4=SEAT!$AF$1,VLOOKUP('US MTM - Calculation (Athletic)'!B13,SEAT!$A$2:$AY$16,32,FALSE),IF($M$4=SEAT!$AG$1,VLOOKUP('US MTM - Calculation (Athletic)'!B13,SEAT!$A$2:$AY$16,33,FALSE),IF($M$4=SEAT!$AH$1,VLOOKUP('US MTM - Calculation (Athletic)'!B13,SEAT!$A$2:$AY$16,34,FALSE),IF($M$4=SEAT!$AI$1,VLOOKUP('US MTM - Calculation (Athletic)'!B13,SEAT!$A$2:$AY$16,35,FALSE),IF($M$4=SEAT!$AJ$1,VLOOKUP('US MTM - Calculation (Athletic)'!B13,SEAT!$A$2:$AY$16,36,FALSE),IF($M$4=SEAT!$AK$1,VLOOKUP('US MTM - Calculation (Athletic)'!B13,SEAT!$A$2:$AY$16,37,FALSE),IF($M$4=SEAT!$AL$1,VLOOKUP('US MTM - Calculation (Athletic)'!B13,SEAT!$A$2:$AY$16,38,FALSE),IF($M$4=SEAT!$AM$1,VLOOKUP('US MTM - Calculation (Athletic)'!B13,SEAT!$A$2:$AY$16,39,FALSE),IF($M$4=SEAT!$AN$1,VLOOKUP('US MTM - Calculation (Athletic)'!B13,SEAT!$A$2:$AY$16,40,FALSE),IF($M$4=SEAT!$AO$1,VLOOKUP('US MTM - Calculation (Athletic)'!B13,SEAT!$A$2:$AY$16,41,FALSE),IF($M$4=SEAT!$AP$1,VLOOKUP('US MTM - Calculation (Athletic)'!B13,SEAT!$A$2:$AY$16,42,FALSE),IF($M$4=SEAT!$AQ$1,VLOOKUP('US MTM - Calculation (Athletic)'!B13,SEAT!$A$2:$AY$16,43,FALSE),IF($M$4=SEAT!$AR$1,VLOOKUP('US MTM - Calculation (Athletic)'!B13,SEAT!$A$2:$AY$16,44,FALSE),IF($M$4=SEAT!$AS$1,VLOOKUP('US MTM - Calculation (Athletic)'!B13,SEAT!$A$2:$AY$16,45,FALSE),IF($M$4=SEAT!$AT$1,VLOOKUP('US MTM - Calculation (Athletic)'!B13,SEAT!$A$2:$AY$16,46,FALSE),IF($M$4=SEAT!$AU$1,VLOOKUP('US MTM - Calculation (Athletic)'!B13,SEAT!$A$2:$AY$16,47,FALSE),IF($M$4=SEAT!$AV$1,VLOOKUP('US MTM - Calculation (Athletic)'!B13,SEAT!$A$2:$AY$16,48,FALSE),IF($M$4=SEAT!$AW$1,VLOOKUP('US MTM - Calculation (Athletic)'!B13,SEAT!$A$2:$AY$16,49,FALSE),IF($M$4=SEAT!$AX$1,VLOOKUP('US MTM - Calculation (Athletic)'!B13,SEAT!$A$2:$AY$16,50,FALSE),IF($M$4=SEAT!$AY$1,VLOOKUP('US MTM - Calculation (Athletic)'!B13,SEAT!$A$2:$AY$16,51,FALSE),))))))))))))))))))))))))))))))))))))))))))))))))))</f>
        <v>0</v>
      </c>
      <c r="Q13" s="265">
        <f>IF($M$5='4LEN'!$B$1,VLOOKUP('US MTM - Calculation (Athletic)'!B13,'4LEN'!$A$2:$BM$16,2,FALSE),IF($M$5='4LEN'!$C$1,VLOOKUP('US MTM - Calculation (Athletic)'!B13,'4LEN'!$A$2:$BM$16,3,FALSE),IF($M$5='4LEN'!$D$1,VLOOKUP('US MTM - Calculation (Athletic)'!B13,'4LEN'!$A$2:$BM$16,4,FALSE),IF($M$5='4LEN'!$E$1,VLOOKUP('US MTM - Calculation (Athletic)'!B13,'4LEN'!$A$2:$BM$16,5,FALSE),IF($M$5='4LEN'!$F$1,VLOOKUP('US MTM - Calculation (Athletic)'!B13,'4LEN'!$A$2:$BM$16,6,FALSE),IF($M$5='4LEN'!$G$1,VLOOKUP('US MTM - Calculation (Athletic)'!B13,'4LEN'!$A$2:$BM$16,7,FALSE),IF($M$5='4LEN'!$H$1,VLOOKUP('US MTM - Calculation (Athletic)'!B13,'4LEN'!$A$2:$BM$16,8,FALSE),IF($M$5='4LEN'!$I$1,VLOOKUP('US MTM - Calculation (Athletic)'!B13,'4LEN'!$A$2:$BM$16,9,FALSE),IF($M$5='4LEN'!$J$1,VLOOKUP('US MTM - Calculation (Athletic)'!B13,'4LEN'!$A$2:$BM$16,10,FALSE),IF($M$5='4LEN'!$K$1,VLOOKUP('US MTM - Calculation (Athletic)'!B13,'4LEN'!$A$2:$BM$16,11,FALSE),IF($M$5='4LEN'!$L$1,VLOOKUP('US MTM - Calculation (Athletic)'!B13,'4LEN'!$A$2:$BM$16,12,FALSE),IF($M$5='4LEN'!$M$1,VLOOKUP('US MTM - Calculation (Athletic)'!B13,'4LEN'!$A$2:$BM$16,13,FALSE),IF($M$5='4LEN'!$N$1,VLOOKUP('US MTM - Calculation (Athletic)'!B13,'4LEN'!$A$2:$BM$16,14,FALSE),IF($M$5='4LEN'!$O$1,VLOOKUP('US MTM - Calculation (Athletic)'!B13,'4LEN'!$A$2:$BM$16,15,FALSE),IF($M$5='4LEN'!$P$1,VLOOKUP('US MTM - Calculation (Athletic)'!B13,'4LEN'!$A$2:$BM$16,16,FALSE),IF($M$5='4LEN'!$Q$1,VLOOKUP('US MTM - Calculation (Athletic)'!B13,'4LEN'!$A$2:$BM$16,17,FALSE),IF($M$5='4LEN'!$R$1,VLOOKUP('US MTM - Calculation (Athletic)'!B13,'4LEN'!$A$2:$BM$16,18,FALSE),IF($M$5='4LEN'!$S$1,VLOOKUP('US MTM - Calculation (Athletic)'!B13,'4LEN'!$A$2:$BM$16,19,FALSE),IF($M$5='4LEN'!$T$1,VLOOKUP('US MTM - Calculation (Athletic)'!B13,'4LEN'!$A$2:$BM$16,20,FALSE),IF($M$5='4LEN'!$U$1,VLOOKUP('US MTM - Calculation (Athletic)'!B13,'4LEN'!$A$2:$BM$16,21,FALSE),IF($M$5='4LEN'!$V$1,VLOOKUP('US MTM - Calculation (Athletic)'!B13,'4LEN'!$A$2:$BM$16,22,FALSE),IF($M$5='4LEN'!$W$1,VLOOKUP('US MTM - Calculation (Athletic)'!B13,'4LEN'!$A$2:$BM$16,23,FALSE),IF($M$5='4LEN'!$X$1,VLOOKUP('US MTM - Calculation (Athletic)'!B13,'4LEN'!$A$2:$BM$16,24,FALSE),IF($M$5='4LEN'!$Y$1,VLOOKUP('US MTM - Calculation (Athletic)'!B13,'4LEN'!$A$2:$BM$16,25,FALSE),IF($M$5='4LEN'!$Z$1,VLOOKUP('US MTM - Calculation (Athletic)'!B13,'4LEN'!$A$2:$BM$16,26,FALSE),IF($M$5='4LEN'!$AA$1,VLOOKUP('US MTM - Calculation (Athletic)'!B13,'4LEN'!$A$2:$BM$16,27,FALSE),IF($M$5='4LEN'!$AB$1,VLOOKUP('US MTM - Calculation (Athletic)'!B13,'4LEN'!$A$2:$BM$16,28,FALSE),IF($M$5='4LEN'!$AC$1,VLOOKUP('US MTM - Calculation (Athletic)'!B13,'4LEN'!$A$2:$BM$16,29,FALSE),IF($M$5='4LEN'!$AD$1,VLOOKUP('US MTM - Calculation (Athletic)'!B13,'4LEN'!$A$2:$BM$16,30,FALSE),IF($M$5='4LEN'!$AE$1,VLOOKUP('US MTM - Calculation (Athletic)'!B13,'4LEN'!$A$2:$BM$16,31,FALSE),IF($M$5='4LEN'!$AF$1,VLOOKUP('US MTM - Calculation (Athletic)'!B13,'4LEN'!$A$2:$BM$16,32,FALSE),IF($M$5='4LEN'!$AG$1,VLOOKUP('US MTM - Calculation (Athletic)'!B13,'4LEN'!$A$2:$BM$16,33,FALSE),IF($M$5='4LEN'!$AH$1,VLOOKUP('US MTM - Calculation (Athletic)'!B13,'4LEN'!$A$2:$BM$16,34,FALSE),IF($M$5='4LEN'!$AI$1,VLOOKUP('US MTM - Calculation (Athletic)'!B13,'4LEN'!$A$2:$BM$16,35,FALSE),IF($M$5='4LEN'!$AJ$1,VLOOKUP('US MTM - Calculation (Athletic)'!B13,'4LEN'!$A$2:$BM$16,36,FALSE),IF($M$5='4LEN'!$AK$1,VLOOKUP('US MTM - Calculation (Athletic)'!B13,'4LEN'!$A$2:$BM$16,37,FALSE),IF($M$5='4LEN'!$AL$1,VLOOKUP('US MTM - Calculation (Athletic)'!B13,'4LEN'!$A$2:$BM$16,38,FALSE),IF($M$5='4LEN'!$AM$1,VLOOKUP('US MTM - Calculation (Athletic)'!B13,'4LEN'!$A$2:$BM$16,39,FALSE),IF($M$5='4LEN'!$AN$1,VLOOKUP('US MTM - Calculation (Athletic)'!B13,'4LEN'!$A$2:$BM$16,40,FALSE),IF($M$5='4LEN'!$AO$1,VLOOKUP('US MTM - Calculation (Athletic)'!B13,'4LEN'!$A$2:$BM$16,41,FALSE),IF($M$5='4LEN'!$AP$1,VLOOKUP('US MTM - Calculation (Athletic)'!B13,'4LEN'!$A$2:$BM$16,42,FALSE),IF($M$5='4LEN'!$AQ$1,VLOOKUP('US MTM - Calculation (Athletic)'!B13,'4LEN'!$A$2:$BM$16,43,FALSE),IF($M$5='4LEN'!$AR$1,VLOOKUP('US MTM - Calculation (Athletic)'!B13,'4LEN'!$A$2:$BM$16,44,FALSE),IF($M$5='4LEN'!$AS$1,VLOOKUP('US MTM - Calculation (Athletic)'!B13,'4LEN'!$A$2:$BM$16,45,FALSE),IF($M$5='4LEN'!$AT$1,VLOOKUP('US MTM - Calculation (Athletic)'!B13,'4LEN'!$A$2:$BM$16,46,FALSE),IF($M$5='4LEN'!$AU$1,VLOOKUP('US MTM - Calculation (Athletic)'!B13,'4LEN'!$A$2:$BM$16,47,FALSE),IF($M$5='4LEN'!$AV$1,VLOOKUP('US MTM - Calculation (Athletic)'!B13,'4LEN'!$A$2:$BM$16,48,FALSE),IF($M$5='4LEN'!$AW$1,VLOOKUP('US MTM - Calculation (Athletic)'!B13,'4LEN'!$A$2:$BM$16,49,FALSE),IF($M$5='4LEN'!$AX$1,VLOOKUP('US MTM - Calculation (Athletic)'!B13,'4LEN'!$A$2:$BM$16,50,FALSE),IF($M$5='4LEN'!$AY$1,VLOOKUP('US MTM - Calculation (Athletic)'!B13,'4LEN'!$A$2:$BM$16,51,FALSE),IF($M$5='4LEN'!$AZ$1,VLOOKUP('US MTM - Calculation (Athletic)'!B13,'4LEN'!$A$2:$BM$16,52,FALSE),IF($M$5='4LEN'!$BA$1,VLOOKUP('US MTM - Calculation (Athletic)'!B13,'4LEN'!$A$2:$BM$16,53,FALSE),IF($M$5='4LEN'!$BB$1,VLOOKUP('US MTM - Calculation (Athletic)'!B13,'4LEN'!$A$2:$BM$16,54,FALSE),IF($M$5='4LEN'!$BC$1,VLOOKUP('US MTM - Calculation (Athletic)'!B13,'4LEN'!$A$2:$BM$16,55,FALSE),IF($M$5='4LEN'!$BD$1,VLOOKUP('US MTM - Calculation (Athletic)'!B13,'4LEN'!$A$2:$BM$16,56,FALSE),IF($M$5='4LEN'!$BE$1,VLOOKUP('US MTM - Calculation (Athletic)'!B13,'4LEN'!$A$2:$BM$16,57,FALSE),IF($M$5='4LEN'!$BF$1,VLOOKUP('US MTM - Calculation (Athletic)'!B13,'4LEN'!$A$2:$BM$16,58,FALSE),IF($M$5='4LEN'!$BG$1,VLOOKUP('US MTM - Calculation (Athletic)'!B13,'4LEN'!$A$2:$BM$16,59,FALSE),IF($M$5='4LEN'!$BH$1,VLOOKUP('US MTM - Calculation (Athletic)'!B13,'4LEN'!$A$2:$BM$16,60,FALSE),IF($M$5='4LEN'!$BI$1,VLOOKUP('US MTM - Calculation (Athletic)'!B13,'4LEN'!$A$2:$BL$16,61,FALSE),IF($M$5='4LEN'!$BJ$1,VLOOKUP('US MTM - Calculation (Athletic)'!B13,'4LEN'!$A$2:$BM$16,62,FALSE),IF($M$5='4LEN'!$BK$1,VLOOKUP('US MTM - Calculation (Athletic)'!B13,'4LEN'!$A$2:$BM$16,63,FALSE),IF($M$5='4LEN'!$BL$1,VLOOKUP('US MTM - Calculation (Athletic)'!B13,'4LEN'!$A$2:$BM$16,64,FALSE),IF($M$5='4LEN'!$BM$1,VLOOKUP('US MTM - Calculation (Athletic)'!B13,'4LEN'!$A$2:$BM$16,65,FALSE),))))))))))))))))))))))))))))))))))))))))))))))))))))))))))))))))</f>
        <v>-0.8125</v>
      </c>
      <c r="R13" s="265">
        <f>IF($M$5='15VENT'!$B$1,VLOOKUP('US MTM - Calculation (Athletic)'!B13,'15VENT'!$A$2:$BM$16,2,FALSE),IF($M$5='15VENT'!$C$1,VLOOKUP('US MTM - Calculation (Athletic)'!B13,'15VENT'!$A$2:$BM$16,3,FALSE),IF($M$5='15VENT'!$D$1,VLOOKUP('US MTM - Calculation (Athletic)'!B13,'15VENT'!$A$2:$BM$16,4,FALSE),IF($M$5='15VENT'!$E$1,VLOOKUP('US MTM - Calculation (Athletic)'!B13,'15VENT'!$A$2:$BM$16,5,FALSE),IF($M$5='15VENT'!$F$1,VLOOKUP('US MTM - Calculation (Athletic)'!B13,'15VENT'!$A$2:$BM$16,6,FALSE),IF($M$5='15VENT'!$G$1,VLOOKUP('US MTM - Calculation (Athletic)'!B13,'15VENT'!$A$2:$BM$16,7,FALSE),IF($M$5='15VENT'!$H$1,VLOOKUP('US MTM - Calculation (Athletic)'!B13,'15VENT'!$A$2:$BM$16,8,FALSE),IF($M$5='15VENT'!$I$1,VLOOKUP('US MTM - Calculation (Athletic)'!B13,'15VENT'!$A$2:$BM$16,9,FALSE),IF($M$5='15VENT'!$J$1,VLOOKUP('US MTM - Calculation (Athletic)'!B13,'15VENT'!$A$2:$BM$16,10,FALSE),IF($M$5='15VENT'!$K$1,VLOOKUP('US MTM - Calculation (Athletic)'!B13,'15VENT'!$A$2:$BM$16,11,FALSE),IF($M$5='15VENT'!$L$1,VLOOKUP('US MTM - Calculation (Athletic)'!B13,'15VENT'!$A$2:$BM$16,12,FALSE),IF($M$5='15VENT'!$M$1,VLOOKUP('US MTM - Calculation (Athletic)'!B13,'15VENT'!$A$2:$BM$16,13,FALSE),IF($M$5='15VENT'!$N$1,VLOOKUP('US MTM - Calculation (Athletic)'!B13,'15VENT'!$A$2:$BM$16,14,FALSE),IF($M$5='15VENT'!$O$1,VLOOKUP('US MTM - Calculation (Athletic)'!B13,'15VENT'!$A$2:$BM$16,15,FALSE),IF($M$5='15VENT'!$P$1,VLOOKUP('US MTM - Calculation (Athletic)'!B13,'15VENT'!$A$2:$BM$16,16,FALSE),IF($M$5='15VENT'!$Q$1,VLOOKUP('US MTM - Calculation (Athletic)'!B13,'15VENT'!$A$2:$BM$16,17,FALSE),IF($M$5='15VENT'!$R$1,VLOOKUP('US MTM - Calculation (Athletic)'!B13,'15VENT'!$A$2:$BM$16,18,FALSE),IF($M$5='15VENT'!$S$1,VLOOKUP('US MTM - Calculation (Athletic)'!B13,'15VENT'!$A$2:$BM$16,19,FALSE),IF($M$5='15VENT'!$T$1,VLOOKUP('US MTM - Calculation (Athletic)'!B13,'15VENT'!$A$2:$BM$16,20,FALSE),IF($M$5='15VENT'!$U$1,VLOOKUP('US MTM - Calculation (Athletic)'!B13,'15VENT'!$A$2:$BM$16,21,FALSE),IF($M$5='15VENT'!$V$1,VLOOKUP('US MTM - Calculation (Athletic)'!B13,'15VENT'!$A$2:$BM$16,22,FALSE),IF($M$5='15VENT'!$W$1,VLOOKUP('US MTM - Calculation (Athletic)'!B13,'15VENT'!$A$2:$BM$16,23,FALSE),IF($M$5='15VENT'!$X$1,VLOOKUP('US MTM - Calculation (Athletic)'!B13,'15VENT'!$A$2:$BM$16,24,FALSE),IF($M$5='15VENT'!$Y$1,VLOOKUP('US MTM - Calculation (Athletic)'!B13,'15VENT'!$A$2:$BM$16,25,FALSE),IF($M$5='15VENT'!$Z$1,VLOOKUP('US MTM - Calculation (Athletic)'!B13,'15VENT'!$A$2:$BM$16,26,FALSE),IF($M$5='15VENT'!$AA$1,VLOOKUP('US MTM - Calculation (Athletic)'!B13,'15VENT'!$A$2:$BM$16,27,FALSE),IF($M$5='15VENT'!$AB$1,VLOOKUP('US MTM - Calculation (Athletic)'!B13,'15VENT'!$A$2:$BM$16,28,FALSE),IF($M$5='15VENT'!$AC$1,VLOOKUP('US MTM - Calculation (Athletic)'!B13,'15VENT'!$A$2:$BM$16,29,FALSE),IF($M$5='15VENT'!$AD$1,VLOOKUP('US MTM - Calculation (Athletic)'!B13,'15VENT'!$A$2:$BM$16,30,FALSE),IF($M$5='15VENT'!$AE$1,VLOOKUP('US MTM - Calculation (Athletic)'!B13,'15VENT'!$A$2:$BM$16,31,FALSE),IF($M$5='15VENT'!$AF$1,VLOOKUP('US MTM - Calculation (Athletic)'!B13,'15VENT'!$A$2:$BM$16,32,FALSE),IF($M$5='15VENT'!$AG$1,VLOOKUP('US MTM - Calculation (Athletic)'!B13,'15VENT'!$A$2:$BM$16,33,FALSE),IF($M$5='15VENT'!$AH$1,VLOOKUP('US MTM - Calculation (Athletic)'!B13,'15VENT'!$A$2:$BM$16,34,FALSE),IF($M$5='15VENT'!$AI$1,VLOOKUP('US MTM - Calculation (Athletic)'!B13,'15VENT'!$A$2:$BM$16,35,FALSE),IF($M$5='15VENT'!$AJ$1,VLOOKUP('US MTM - Calculation (Athletic)'!B13,'15VENT'!$A$2:$BM$16,36,FALSE),IF($M$5='15VENT'!$AK$1,VLOOKUP('US MTM - Calculation (Athletic)'!B13,'15VENT'!$A$2:$BM$16,37,FALSE),IF($M$5='15VENT'!$AL$1,VLOOKUP('US MTM - Calculation (Athletic)'!B13,'15VENT'!$A$2:$BM$16,38,FALSE),IF($M$5='15VENT'!$AM$1,VLOOKUP('US MTM - Calculation (Athletic)'!B13,'15VENT'!$A$2:$BM$16,39,FALSE),IF($M$5='15VENT'!$AN$1,VLOOKUP('US MTM - Calculation (Athletic)'!B13,'15VENT'!$A$2:$BM$16,40,FALSE),IF($M$5='15VENT'!$AO$1,VLOOKUP('US MTM - Calculation (Athletic)'!B13,'15VENT'!$A$2:$BM$16,41,FALSE),IF($M$5='15VENT'!$AP$1,VLOOKUP('US MTM - Calculation (Athletic)'!B13,'15VENT'!$A$2:$BM$16,42,FALSE),IF($M$5='15VENT'!$AQ$1,VLOOKUP('US MTM - Calculation (Athletic)'!B13,'15VENT'!$A$2:$BM$16,43,FALSE),IF($M$5='15VENT'!$AR$1,VLOOKUP('US MTM - Calculation (Athletic)'!B13,'15VENT'!$A$2:$BM$16,44,FALSE),IF($M$5='15VENT'!$AS$1,VLOOKUP('US MTM - Calculation (Athletic)'!B13,'15VENT'!$A$2:$BM$16,45,FALSE),IF($M$5='15VENT'!$AT$1,VLOOKUP('US MTM - Calculation (Athletic)'!B13,'15VENT'!$A$2:$BM$16,46,FALSE),IF($M$5='15VENT'!$AU$1,VLOOKUP('US MTM - Calculation (Athletic)'!B13,'15VENT'!$A$2:$BM$16,47,FALSE),IF($M$5='15VENT'!$AV$1,VLOOKUP('US MTM - Calculation (Athletic)'!B13,'15VENT'!$A$2:$BM$16,48,FALSE),IF($M$5='15VENT'!$AW$1,VLOOKUP('US MTM - Calculation (Athletic)'!B13,'15VENT'!$A$2:$BM$16,49,FALSE),IF($M$5='15VENT'!$AX$1,VLOOKUP('US MTM - Calculation (Athletic)'!B13,'15VENT'!$A$2:$BM$16,50,FALSE),IF($M$5='15VENT'!$AY$1,VLOOKUP('US MTM - Calculation (Athletic)'!B13,'15VENT'!$A$2:$BM$16,51,FALSE),IF($M$5='15VENT'!$AZ$1,VLOOKUP('US MTM - Calculation (Athletic)'!B13,'15VENT'!$A$2:$BM$16,52,FALSE),IF($M$5='15VENT'!$BA$1,VLOOKUP('US MTM - Calculation (Athletic)'!B13,'15VENT'!$A$2:$BM$16,53,FALSE),IF($M$5='15VENT'!$BB$1,VLOOKUP('US MTM - Calculation (Athletic)'!B13,'15VENT'!$A$2:$BM$16,54,FALSE),IF($M$5='15VENT'!$BC$1,VLOOKUP('US MTM - Calculation (Athletic)'!B13,'15VENT'!$A$2:$BM$16,55,FALSE),IF($M$5='15VENT'!$BD$1,VLOOKUP('US MTM - Calculation (Athletic)'!B13,'15VENT'!$A$2:$BM$16,56,FALSE),IF($M$5='15VENT'!$BE$1,VLOOKUP('US MTM - Calculation (Athletic)'!B13,'15VENT'!$A$2:$BM$16,57,FALSE),IF($M$5='15VENT'!$BF$1,VLOOKUP('US MTM - Calculation (Athletic)'!B13,'15VENT'!$A$2:$BM$16,58,FALSE),IF($M$5='15VENT'!$BG$1,VLOOKUP('US MTM - Calculation (Athletic)'!B13,'15VENT'!$A$2:$BM$16,59,FALSE),IF($M$5='15VENT'!$BH$1,VLOOKUP('US MTM - Calculation (Athletic)'!B13,'15VENT'!$A$2:$BM$16,60,FALSE),IF($M$5='15VENT'!$BI$1,VLOOKUP('US MTM - Calculation (Athletic)'!B13,'15VENT'!$A$2:$BJ$16,61,FALSE),IF($M$5='15VENT'!$BJ$1,VLOOKUP('US MTM - Calculation (Athletic)'!B13,'15VENT'!$A$2:$BM$16,62,FALSE),IF($M$5='15VENT'!$BK$1,VLOOKUP('US MTM - Calculation (Athletic)'!B13,'15VENT'!$A$2:$BM$16,63,FALSE),IF($M$5='15VENT'!$BL$1,VLOOKUP('US MTM - Calculation (Athletic)'!B13,'15VENT'!$A$2:$BM$16,64,FALSE),IF($M$5='15VENT'!$BM$1,VLOOKUP('US MTM - Calculation (Athletic)'!B13,'15VENT'!$A$2:$BM$16,65,FALSE),))))))))))))))))))))))))))))))))))))))))))))))))))))))))))))))))</f>
        <v>0</v>
      </c>
      <c r="S13" s="266">
        <f t="shared" si="4"/>
        <v>0</v>
      </c>
      <c r="T13" s="274"/>
      <c r="U13" s="268" t="s">
        <v>94</v>
      </c>
      <c r="V13" s="288" t="str">
        <f>IF(OR(Sheet1!C79="",Sheet1!C79=" "),"",Sheet1!C79)</f>
        <v/>
      </c>
      <c r="W13" s="246"/>
      <c r="X13" s="259"/>
      <c r="Y13" s="260" t="s">
        <v>338</v>
      </c>
      <c r="Z13" s="290"/>
      <c r="AA13" s="290"/>
      <c r="AB13" s="290"/>
      <c r="AC13" s="290"/>
      <c r="AD13" s="290"/>
      <c r="AE13" s="290"/>
      <c r="AF13" s="290"/>
      <c r="AG13" s="290"/>
      <c r="AH13" s="291">
        <f>IF(OR(Sheet1!C146="",Sheet1!C146=" "),0,CONCATENATE("-",Sheet1!C146))</f>
        <v>0</v>
      </c>
      <c r="AI13" s="275"/>
      <c r="AJ13" s="289" t="s">
        <v>301</v>
      </c>
      <c r="AK13" s="288" t="str">
        <f>IF(OR(Sheet1!C166="",Sheet1!C166=" "),"",Sheet1!C166)</f>
        <v/>
      </c>
      <c r="AM13" s="282"/>
      <c r="AN13" s="282"/>
      <c r="AO13" s="278"/>
      <c r="AP13" s="268" t="s">
        <v>600</v>
      </c>
      <c r="AQ13" s="250" t="str">
        <f>IF($AQ$1="","",HLOOKUP($AQ$1,'Measurement Chart'!$A$1:$AG$14,ROW(),FALSE))</f>
        <v/>
      </c>
      <c r="AR13" s="242">
        <f>IF(OR(Sheet1!C307="",Sheet1!C307=" "),0,Sheet1!C307)</f>
        <v>0</v>
      </c>
      <c r="AS13" s="251">
        <f t="shared" si="1"/>
        <v>0</v>
      </c>
      <c r="AT13" s="252">
        <f>IF($AS$4='Front Length +'!$B$1,VLOOKUP(AP13,'Front Length +'!$A$2:$AO$14,2,FALSE),IF($AS$4='Front Length +'!$C$1,VLOOKUP(AP13,'Front Length +'!$A$2:$AO$14,3,FALSE),IF($AS$4='Front Length +'!$D$1,VLOOKUP(AP13,'Front Length +'!$A$2:$AO$14,4,FALSE),IF($AS$4='Front Length +'!$E$1,VLOOKUP(AP13,'Front Length +'!$A$2:$AO$14,5,FALSE),IF($AS$4='Front Length +'!$F$1,VLOOKUP(AP13,'Front Length +'!$A$2:$AO$14,6,FALSE),IF($AS$4='Front Length +'!$G$1,VLOOKUP(AP13,'Front Length +'!$A$2:$AO$14,7,FALSE),IF($AS$4='Front Length +'!$H$1,VLOOKUP(AP13,'Front Length +'!$A$2:$AO$14,8,FALSE),IF($AS$4='Front Length +'!$I$1,VLOOKUP(AP13,'Front Length +'!$A$2:$AO$14,9,FALSE),IF($AS$4='Front Length +'!$J$1,VLOOKUP(AP13,'Front Length +'!$A$2:$AO$14,10,FALSE),IF($AS$4='Front Length +'!$K$1,VLOOKUP(AP13,'Front Length +'!$A$2:$AO$14,11,FALSE),IF($AS$4='Front Length +'!$L$1,VLOOKUP(AP13,'Front Length +'!$A$2:$AO$14,12,FALSE),IF($AS$4='Front Length +'!$M$1,VLOOKUP(AP13,'Front Length +'!$A$2:$AO$14,13,FALSE),IF($AS$4='Front Length +'!$N$1,VLOOKUP(AP13,'Front Length +'!$A$2:$AO$14,14,FALSE),IF($AS$4='Front Length +'!$O$1,VLOOKUP(AP13,'Front Length +'!$A$2:$AO$14,15,FALSE),IF($AS$4='Front Length +'!$P$1,VLOOKUP(AP13,'Front Length +'!$A$2:$AO$14,16,FALSE),IF($AS$4='Front Length +'!$Q$1,VLOOKUP(AP13,'Front Length +'!$A$2:$AO$14,17,FALSE),IF($AS$4='Front Length +'!$R$1,VLOOKUP(AP13,'Front Length +'!$A$2:$AO$14,18,FALSE),IF($AS$4='Front Length +'!$S$1,VLOOKUP(AP13,'Front Length +'!$A$2:$AO$14,19,FALSE),IF($AS$4='Front Length +'!$T$1,VLOOKUP(AP13,'Front Length +'!$A$2:$AO$14,20,FALSE),IF($AS$4='Front Length +'!$U$1,VLOOKUP(AP13,'Front Length +'!$A$2:$AO$14,21,FALSE),IF($AS$4='Front Length +'!$V$1,VLOOKUP(AP13,'Front Length +'!$A$2:$AO$14,22,FALSE),IF($AS$4='Front Length +'!$W$1,VLOOKUP(AP13,'Front Length +'!$A$2:$AO$14,23,FALSE),IF($AS$4='Front Length +'!$X$1,VLOOKUP(AP13,'Front Length +'!$A$2:$AO$14,24,FALSE),IF($AS$4='Front Length +'!$Y$1,VLOOKUP(AP13,'Front Length +'!$A$2:$AO$14,25,FALSE),IF($AS$4='Front Length +'!$Z$1,VLOOKUP(AP13,'Front Length +'!$A$2:$AO$14,26,FALSE),IF($AS$4='Front Length +'!$AA$1,VLOOKUP(AP13,'Front Length +'!$A$2:$AO$14,27,FALSE),IF($AS$4='Front Length +'!$AB$1,VLOOKUP(AP13,'Front Length +'!$A$2:$AO$14,28,FALSE),IF($AS$4='Front Length +'!$AC$1,VLOOKUP(AP13,'Front Length +'!$A$2:$AO$14,29,FALSE),IF($AS$4='Front Length +'!$AD$1,VLOOKUP(AP13,'Front Length +'!$A$2:$AO$14,30,FALSE),IF($AS$4='Front Length +'!$AE$1,VLOOKUP(AP13,'Front Length +'!$A$2:$AO$14,31,FALSE),IF($AS$4='Front Length +'!$AF$1,VLOOKUP(AP13,'Front Length +'!$A$2:$AO$14,32,FALSE),IF($AS$4='Front Length +'!$AG$1,VLOOKUP(AP13,'Front Length +'!$A$2:$AO$14,33,FALSE),IF($AS$4='Front Length +'!$AH$1,VLOOKUP(AP13,'Front Length +'!$A$2:$AO$14,34,FALSE),IF($AS$4='Front Length +'!$AI$1,VLOOKUP(AP13,'Front Length +'!$A$2:$AO$14,35,FALSE),IF($AS$4='Front Length +'!$AJ$1,VLOOKUP(AP13,'Front Length +'!$A$2:$AO$14,36,FALSE),IF($AS$4='Front Length +'!$AK$1,VLOOKUP(AP13,'Front Length +'!$A$2:$AO$14,37,FALSE),IF($AS$4='Front Length +'!$AL$1,VLOOKUP(AP13,'Front Length +'!$A$2:$AO$14,38,FALSE),IF($AS$4='Front Length +'!$AM$1,VLOOKUP(AP13,'Front Length +'!$A$2:$AO$14,39,FALSE),IF($AS$4='Front Length +'!$AN$1,VLOOKUP(AP13,'Front Length +'!$A$2:$AO$14,40,FALSE),IF($AS$4='Front Length +'!$AO$1,VLOOKUP(AP13,'Front Length +'!$A$2:$AO$14,41,FALSE),))))))))))))))))))))))))))))))))))))))))</f>
        <v>0</v>
      </c>
      <c r="AU13" s="252">
        <f>IF($AS$4='Front Length -'!$B$1,VLOOKUP(AP13,'Front Length -'!$A$2:$AO$14,2,FALSE),IF($AS$4='Front Length -'!$C$1,VLOOKUP(AP13,'Front Length -'!$A$2:$AO$14,3,FALSE),IF($AS$4='Front Length -'!$D$1,VLOOKUP(AP13,'Front Length -'!$A$2:$AO$14,4,FALSE),IF($AS$4='Front Length -'!$E$1,VLOOKUP(AP13,'Front Length -'!$A$2:$AO$14,5,FALSE),IF($AS$4='Front Length -'!$F$1,VLOOKUP(AP13,'Front Length -'!$A$2:$AO$14,6,FALSE),IF($AS$4='Front Length -'!$G$1,VLOOKUP(AP13,'Front Length -'!$A$2:$AO$14,7,FALSE),IF($AS$4='Front Length -'!$H$1,VLOOKUP(AP13,'Front Length -'!$A$2:$AO$14,8,FALSE),IF($AS$4='Front Length -'!$I$1,VLOOKUP(AP13,'Front Length -'!$A$2:$AO$14,9,FALSE),IF($AS$4='Front Length -'!$J$1,VLOOKUP(AP13,'Front Length -'!$A$2:$AO$14,10,FALSE),IF($AS$4='Front Length -'!$K$1,VLOOKUP(AP13,'Front Length -'!$A$2:$AO$14,11,FALSE),IF($AS$4='Front Length -'!$L$1,VLOOKUP(AP13,'Front Length -'!$A$2:$AO$14,12,FALSE),IF($AS$4='Front Length -'!$M$1,VLOOKUP(AP13,'Front Length -'!$A$2:$AO$14,13,FALSE),IF($AS$4='Front Length -'!$N$1,VLOOKUP(AP13,'Front Length -'!$A$2:$AO$14,14,FALSE),IF($AS$4='Front Length -'!$O$1,VLOOKUP(AP13,'Front Length -'!$A$2:$AO$14,15,FALSE),IF($AS$4='Front Length -'!$P$1,VLOOKUP(AP13,'Front Length -'!$A$2:$AO$14,16,FALSE),IF($AS$4='Front Length -'!$Q$1,VLOOKUP(AP13,'Front Length -'!$A$2:$AO$14,17,FALSE),IF($AS$4='Front Length -'!$R$1,VLOOKUP(AP13,'Front Length -'!$A$2:$AO$14,18,FALSE),IF($AS$4='Front Length -'!$S$1,VLOOKUP(AP13,'Front Length -'!$A$2:$AO$14,19,FALSE),IF($AS$4='Front Length -'!$T$1,VLOOKUP(AP13,'Front Length -'!$A$2:$AO$14,20,FALSE),IF($AS$4='Front Length -'!$U$1,VLOOKUP(AP13,'Front Length -'!$A$2:$AO$14,21,FALSE),IF($AS$4='Front Length -'!$V$1,VLOOKUP(AP13,'Front Length -'!$A$2:$AO$14,22,FALSE),IF($AS$4='Front Length -'!$W$1,VLOOKUP(AP13,'Front Length -'!$A$2:$AO$14,23,FALSE),IF($AS$4='Front Length -'!$X$1,VLOOKUP(AP13,'Front Length -'!$A$2:$AO$14,24,FALSE),IF($AS$4='Front Length -'!$Y$1,VLOOKUP(AP13,'Front Length -'!$A$2:$AO$14,25,FALSE),IF($AS$4='Front Length -'!$Z$1,VLOOKUP(AP13,'Front Length -'!$A$2:$AO$14,26,FALSE),IF($AS$4='Front Length -'!$AA$1,VLOOKUP(AP13,'Front Length -'!$A$2:$AO$14,27,FALSE),IF($AS$4='Front Length -'!$AB$1,VLOOKUP(AP13,'Front Length -'!$A$2:$AO$14,28,FALSE),IF($AS$4='Front Length -'!$AC$1,VLOOKUP(AP13,'Front Length -'!$A$2:$AO$14,29,FALSE),IF($AS$4='Front Length -'!$AD$1,VLOOKUP(AP13,'Front Length -'!$A$2:$AO$14,30,FALSE),IF($AS$4='Front Length -'!$AE$1,VLOOKUP(AP13,'Front Length -'!$A$2:$AO$14,31,FALSE),IF($AS$4='Front Length -'!$AF$1,VLOOKUP(AP13,'Front Length -'!$A$2:$AO$14,32,FALSE),IF($AS$4='Front Length -'!$AG$1,VLOOKUP(AP13,'Front Length -'!$A$2:$AO$14,33,FALSE),IF($AS$4='Front Length -'!$AH$1,VLOOKUP(AP13,'Front Length -'!$A$2:$AO$14,34,FALSE),IF($AS$4='Front Length -'!$AI$1,VLOOKUP(AP13,'Front Length -'!$A$2:$AO$14,35,FALSE),IF($AS$4='Front Length -'!$AJ$1,VLOOKUP(AP13,'Front Length -'!$A$2:$AO$14,36,FALSE),IF($AS$4='Front Length -'!$AK$1,VLOOKUP(AP13,'Front Length -'!$A$2:$AO$14,37,FALSE),IF($AS$4='Front Length -'!$AL$1,VLOOKUP(AP13,'Front Length -'!$A$2:$AO$14,38,FALSE),IF($AS$4='Front Length -'!$AM$1,VLOOKUP(AP13,'Front Length -'!$A$2:$AO$14,39,FALSE),IF($AS$4='Front Length -'!$AN$1,VLOOKUP(AP13,'Front Length -'!$A$2:$AO$14,40,FALSE),IF($AS$4='Front Length -'!$AO$1,VLOOKUP(AP13,'Front Length -'!$A$2:$AO$14,41,FALSE),))))))))))))))))))))))))))))))))))))))))</f>
        <v>0</v>
      </c>
      <c r="AV13" s="253" t="str">
        <f t="shared" si="6"/>
        <v/>
      </c>
      <c r="AW13" s="234"/>
      <c r="AX13" s="255"/>
      <c r="AY13" s="255"/>
      <c r="AZ13" s="255"/>
      <c r="BA13" s="255"/>
      <c r="BB13" s="255"/>
      <c r="BC13" s="255"/>
      <c r="BD13" s="255"/>
      <c r="BE13" s="255"/>
      <c r="BF13" s="255"/>
      <c r="BG13" s="255"/>
      <c r="BH13" s="255"/>
      <c r="BI13" s="255"/>
      <c r="BJ13" s="255"/>
      <c r="BK13" s="255"/>
      <c r="BL13" s="255"/>
      <c r="BM13" s="255"/>
      <c r="BN13" s="255"/>
      <c r="BO13" s="255"/>
      <c r="BP13" s="255"/>
      <c r="BQ13" s="255"/>
      <c r="BR13" s="255"/>
      <c r="BS13" s="255"/>
    </row>
    <row r="14" spans="1:77" ht="39.950000000000003" customHeight="1" thickBot="1" x14ac:dyDescent="0.6">
      <c r="A14" s="259">
        <v>13</v>
      </c>
      <c r="B14" s="260" t="s">
        <v>67</v>
      </c>
      <c r="C14" s="261">
        <f>IF($C$1="","",HLOOKUP($C$1,'Athletic fit'!$A$1:$AC$16,ROW(),FALSE))</f>
        <v>12.875</v>
      </c>
      <c r="D14" s="262">
        <f>IF(C14=" ",0,IF($S$17='AH 34 A+'!$B$1,VLOOKUP('US MTM - Calculation (Athletic)'!B14,'AH 34 A+'!$A$2:$G$16,2,FALSE),IF($S$17='AH 34 A+'!$C$1,VLOOKUP('US MTM - Calculation (Athletic)'!B14,'AH 34 A+'!$A$2:$G$16,3,FALSE),IF($S$17='AH 34 A+'!$D$1,VLOOKUP('US MTM - Calculation (Athletic)'!B14,'AH 34 A+'!$A$2:$G$16,4,FALSE),IF($S$17='AH 34 A+'!$E$1,VLOOKUP('US MTM - Calculation (Athletic)'!B14,'AH 34 A+'!$A$2:$G$16,5,FALSE),IF($S$17='AH 34 A+'!$F$1,VLOOKUP('US MTM - Calculation (Athletic)'!B14,'AH 34 A+'!$A$2:$G$16,6,FALSE),IF($S$17='AH 34 A+'!$G$1,VLOOKUP('US MTM - Calculation (Athletic)'!B14,'AH 34 A+'!$A$2:$G$16,7,FALSE),)))))))</f>
        <v>0</v>
      </c>
      <c r="E14" s="262">
        <f>IF(C14=" ",0,IF($S$18='Erect +'!$B$1,VLOOKUP('US MTM - Calculation (Athletic)'!B14,'Erect +'!$A$2:$D$16,2,FALSE),IF($S$18='Erect +'!$C$1,VLOOKUP('US MTM - Calculation (Athletic)'!B14,'Erect +'!$A$2:$D$16,3,FALSE),IF($S$18='Erect +'!$D$1,VLOOKUP('US MTM - Calculation (Athletic)'!B14,'Erect +'!$A$2:$D$16,4,FALSE),))))</f>
        <v>0</v>
      </c>
      <c r="F14" s="262">
        <f>IF(C14=" ",0,IF($S$19='Full Chest'!$B$1,VLOOKUP('US MTM - Calculation (Athletic)'!B14,'Full Chest'!$A$2:$F$16,2,FALSE),IF($S$19='Full Chest'!$C$1,VLOOKUP('US MTM - Calculation (Athletic)'!B14,'Full Chest'!$A$2:$F$16,3,FALSE),IF($S$19='Full Chest'!$D$1,VLOOKUP('US MTM - Calculation (Athletic)'!B14,'Full Chest'!$A$2:$F$16,4,FALSE),))))</f>
        <v>0</v>
      </c>
      <c r="G14" s="262">
        <f>IF(C14=" ",0,IF($S$20='Head For +'!$B$1,VLOOKUP('US MTM - Calculation (Athletic)'!B14,'Head For +'!$A$2:$E$16,2,FALSE),IF($S$20='Head For +'!$C$1,VLOOKUP('US MTM - Calculation (Athletic)'!B14,'Head For +'!$A$2:$E$16,3,FALSE),IF($S$20='Head For +'!$D$1,VLOOKUP('US MTM - Calculation (Athletic)'!B14,'Head For +'!$A$2:$E$16,4,FALSE),IF($S$20='Head For +'!$E$1,VLOOKUP('US MTM - Calculation (Athletic)'!B14,'Head For +'!$A$2:$E$16,5,FALSE),)))))</f>
        <v>0</v>
      </c>
      <c r="H14" s="262">
        <f>IF(C14=" ",0,IF($S$21='LOW-CLR +'!$B$1,VLOOKUP('US MTM - Calculation (Athletic)'!B14,'LOW-CLR +'!$A$2:$H$16,2,FALSE),IF($S$21='LOW-CLR +'!$C$1,VLOOKUP('US MTM - Calculation (Athletic)'!B14,'LOW-CLR +'!$A$2:$H$16,3,FALSE),IF($S$21='LOW-CLR +'!$D$1,VLOOKUP('US MTM - Calculation (Athletic)'!B14,'LOW-CLR +'!$A$2:$H$16,4,FALSE),IF($S$21='LOW-CLR +'!$E$1,VLOOKUP('US MTM - Calculation (Athletic)'!B14,'LOW-CLR +'!$A$2:$H$16,5,FALSE),IF($S$21='LOW-CLR +'!$F$1,VLOOKUP('US MTM - Calculation (Athletic)'!B14,'LOW-CLR +'!$A$2:$H$16,6,FALSE),))))))</f>
        <v>0</v>
      </c>
      <c r="I14" s="262">
        <f>IF(C14=" ",0,IF($S$22='P+AH+1 2'!$B$1,VLOOKUP('US MTM - Calculation (Athletic)'!B14,'P+AH+1 2'!$A$2:$D$16,2,FALSE),IF($S$22='P+AH+1 2'!$C$1,VLOOKUP('US MTM - Calculation (Athletic)'!B14,'P+AH+1 2'!$A$2:$D$16,3,FALSE),IF($S$22='P+AH+1 2'!$D$1,VLOOKUP('US MTM - Calculation (Athletic)'!B14,'P+AH+1 2'!$A$2:$D$16,4,FALSE),))))</f>
        <v>0</v>
      </c>
      <c r="J14" s="262"/>
      <c r="K14" s="263">
        <f t="shared" si="2"/>
        <v>12.875</v>
      </c>
      <c r="L14" s="242">
        <f>Sheet1!E35</f>
        <v>0</v>
      </c>
      <c r="M14" s="264">
        <f t="shared" si="3"/>
        <v>0</v>
      </c>
      <c r="N14" s="265">
        <f>IF($M$8='12 Back'!$B$1,VLOOKUP('US MTM - Calculation (Athletic)'!B14,'12 Back'!$A$2:$BG$16,2,FALSE),IF($M$8='12 Back'!$C$1,VLOOKUP('US MTM - Calculation (Athletic)'!B14,'12 Back'!$A$2:$BG$16,3,FALSE),IF($M$8='12 Back'!$D$1,VLOOKUP('US MTM - Calculation (Athletic)'!B14,'12 Back'!$A$2:$BG$16,4,FALSE),IF($M$8='12 Back'!$E$1,VLOOKUP('US MTM - Calculation (Athletic)'!B14,'12 Back'!$A$2:$BG$16,5,FALSE),IF($M$8='12 Back'!$F$1,VLOOKUP('US MTM - Calculation (Athletic)'!B14,'12 Back'!$A$2:$BG$16,6,FALSE),IF($M$8='12 Back'!$G$1,VLOOKUP('US MTM - Calculation (Athletic)'!B14,'12 Back'!$A$2:$BG$16,7,FALSE),IF($M$8='12 Back'!$H$1,VLOOKUP('US MTM - Calculation (Athletic)'!B14,'12 Back'!$A$2:$BG$16,8,FALSE),IF($M$8='12 Back'!$I$1,VLOOKUP('US MTM - Calculation (Athletic)'!B14,'12 Back'!$A$2:$BG$16,9,FALSE),IF($M$8='12 Back'!$J$1,VLOOKUP('US MTM - Calculation (Athletic)'!B14,'12 Back'!$A$2:$BG$16,10,FALSE),IF($M$8='12 Back'!$K$1,VLOOKUP('US MTM - Calculation (Athletic)'!B14,'12 Back'!$A$2:$BG$16,11,FALSE),IF($M$8='12 Back'!$L$1,VLOOKUP('US MTM - Calculation (Athletic)'!B14,'12 Back'!$A$2:$BG$16,12,FALSE),IF($M$8='12 Back'!$M$1,VLOOKUP('US MTM - Calculation (Athletic)'!B14,'12 Back'!$A$2:$BG$16,13,FALSE),IF($M$8='12 Back'!$N$1,VLOOKUP('US MTM - Calculation (Athletic)'!B14,'12 Back'!$A$2:$BG$16,14,FALSE),IF($M$8='12 Back'!$O$1,VLOOKUP('US MTM - Calculation (Athletic)'!B14,'12 Back'!$A$2:$BG$16,15,FALSE),IF($M$8='12 Back'!$P$1,VLOOKUP('US MTM - Calculation (Athletic)'!B14,'12 Back'!$A$2:$BG$16,16,FALSE),IF($M$8='12 Back'!$Q$1,VLOOKUP('US MTM - Calculation (Athletic)'!B14,'12 Back'!$A$2:$BG$16,17,FALSE),IF($M$8='12 Back'!$R$1,VLOOKUP('US MTM - Calculation (Athletic)'!B14,'12 Back'!$A$2:$BG$16,18,FALSE),IF($M$8='12 Back'!$S$1,VLOOKUP('US MTM - Calculation (Athletic)'!B14,'12 Back'!$A$2:$BG$16,19,FALSE),IF($M$8='12 Back'!$T$1,VLOOKUP('US MTM - Calculation (Athletic)'!B14,'12 Back'!$A$2:$BG$16,20,FALSE),IF($M$8='12 Back'!$U$1,VLOOKUP('US MTM - Calculation (Athletic)'!B14,'12 Back'!$A$2:$BG$16,21,FALSE),IF($M$8='12 Back'!$V$1,VLOOKUP('US MTM - Calculation (Athletic)'!B14,'12 Back'!$A$2:$BG$16,22,FALSE),IF($M$8='12 Back'!$W$1,VLOOKUP('US MTM - Calculation (Athletic)'!B14,'12 Back'!$A$2:$BG$16,23,FALSE),IF($M$8='12 Back'!$X$1,VLOOKUP('US MTM - Calculation (Athletic)'!B14,'12 Back'!$A$2:$BG$16,24,FALSE),IF($M$8='12 Back'!$Y$1,VLOOKUP('US MTM - Calculation (Athletic)'!B14,'12 Back'!$A$2:$BG$16,25,FALSE),IF($M$8='12 Back'!$Z$1,VLOOKUP('US MTM - Calculation (Athletic)'!B14,'12 Back'!$A$2:$BG$16,26,FALSE),IF($M$8='12 Back'!$AA$1,VLOOKUP('US MTM - Calculation (Athletic)'!B14,'12 Back'!$A$2:$BG$16,27,FALSE),IF($M$8='12 Back'!$AB$1,VLOOKUP('US MTM - Calculation (Athletic)'!B14,'12 Back'!$A$2:$BG$16,28,FALSE),IF($M$8='12 Back'!$AC$1,VLOOKUP('US MTM - Calculation (Athletic)'!B14,'12 Back'!$A$2:$BG$16,29,FALSE),IF($M$8='12 Back'!$AD$1,VLOOKUP('US MTM - Calculation (Athletic)'!B14,'12 Back'!$A$2:$BG$16,30,FALSE),IF($M$8='12 Back'!$AE$1,VLOOKUP('US MTM - Calculation (Athletic)'!B14,'12 Back'!$A$2:$BG$16,31,FALSE),IF($M$8='12 Back'!$AF$1,VLOOKUP('US MTM - Calculation (Athletic)'!B14,'12 Back'!$A$2:$BG$16,32,FALSE),IF($M$8='12 Back'!$AG$1,VLOOKUP('US MTM - Calculation (Athletic)'!B14,'12 Back'!$A$2:$BG$16,33,FALSE),IF($M$8='12 Back'!$AH$1,VLOOKUP('US MTM - Calculation (Athletic)'!B14,'12 Back'!$A$2:$BG$16,34,FALSE),IF($M$8='12 Back'!$AI$1,VLOOKUP('US MTM - Calculation (Athletic)'!B14,'12 Back'!$A$2:$BG$16,35,FALSE),IF($M$8='12 Back'!$AJ$1,VLOOKUP('US MTM - Calculation (Athletic)'!B14,'12 Back'!$A$2:$BG$16,36,FALSE),IF($M$8='12 Back'!$AK$1,VLOOKUP('US MTM - Calculation (Athletic)'!B14,'12 Back'!$A$2:$BG$16,37,FALSE),IF($M$8='12 Back'!$AL$1,VLOOKUP('US MTM - Calculation (Athletic)'!B14,'12 Back'!$A$2:$BG$16,38,FALSE),IF($M$8='12 Back'!$AM$1,VLOOKUP('US MTM - Calculation (Athletic)'!B14,'12 Back'!$A$2:$BG$16,39,FALSE),IF($M$8='12 Back'!$AN$1,VLOOKUP('US MTM - Calculation (Athletic)'!B14,'12 Back'!$A$2:$BG$16,40,FALSE),IF($M$8='12 Back'!$AO$1,VLOOKUP('US MTM - Calculation (Athletic)'!B14,'12 Back'!$A$2:$BG$16,41,FALSE),IF($M$8='12 Back'!$AP$1,VLOOKUP('US MTM - Calculation (Athletic)'!B14,'12 Back'!$A$2:$BG$16,42,FALSE),IF($M$8='12 Back'!$AQ$1,VLOOKUP('US MTM - Calculation (Athletic)'!B14,'12 Back'!$A$2:$BG$16,43,FALSE),IF($M$8='12 Back'!$AR$1,VLOOKUP('US MTM - Calculation (Athletic)'!B14,'12 Back'!$A$2:$BG$16,44,FALSE),IF($M$8='12 Back'!$AS$1,VLOOKUP('US MTM - Calculation (Athletic)'!B14,'12 Back'!$A$2:$BG$16,45,FALSE),IF($M$8='12 Back'!$AT$1,VLOOKUP('US MTM - Calculation (Athletic)'!B14,'12 Back'!$A$2:$BG$16,46,FALSE),IF($M$8='12 Back'!$AU$1,VLOOKUP('US MTM - Calculation (Athletic)'!B14,'12 Back'!$A$2:$BG$16,47,FALSE),IF($M$8='12 Back'!$AV$1,VLOOKUP('US MTM - Calculation (Athletic)'!B14,'12 Back'!$A$2:$BG$16,48,FALSE),IF($M$8='12 Back'!$AW$1,VLOOKUP('US MTM - Calculation (Athletic)'!B14,'12 Back'!$A$2:$BG$16,49,FALSE),IF($M$8='12 Back'!$AX$1,VLOOKUP('US MTM - Calculation (Athletic)'!B14,'12 Back'!$A$2:$BG$16,50,FALSE),IF($M$8='12 Back'!$AY$1,VLOOKUP('US MTM - Calculation (Athletic)'!B14,'12 Back'!$A$2:$BG$16,51,FALSE),IF($M$8='12 Back'!$AZ$1,VLOOKUP('US MTM - Calculation (Athletic)'!B14,'12 Back'!$A$2:$BG$16,52,FALSE),IF($M$8='12 Back'!$BA$1,VLOOKUP('US MTM - Calculation (Athletic)'!B14,'12 Back'!$A$2:$BG$16,53,FALSE),IF($M$8='12 Back'!$BB$1,VLOOKUP('US MTM - Calculation (Athletic)'!B14,'12 Back'!$A$2:$BG$16,54,FALSE),IF($M$8='12 Back'!$BC$1,VLOOKUP('US MTM - Calculation (Athletic)'!B14,'12 Back'!$A$2:$BG$16,55,FALSE),IF($M$8='12 Back'!$BD$1,VLOOKUP('US MTM - Calculation (Athletic)'!B14,'12 Back'!$A$2:$BG$16,56,FALSE),IF($M$8='12 Back'!$BE$1,VLOOKUP('US MTM - Calculation (Athletic)'!B14,'12 Back'!$A$2:$BG$16,57,FALSE),IF($M$8='12 Back'!$BF$1,VLOOKUP('US MTM - Calculation (Athletic)'!B14,'12 Back'!$A$2:$BG$16,58,FALSE),IF($M$8='12 Back'!$BG$1,VLOOKUP('US MTM - Calculation (Athletic)'!B14,'12 Back'!$A$2:$BG$16,59,FALSE),))))))))))))))))))))))))))))))))))))))))))))))))))))))))))</f>
        <v>0</v>
      </c>
      <c r="O14" s="265">
        <f>IF($M$3='Half Grith'!$B$1,VLOOKUP('US MTM - Calculation (Athletic)'!B14,'Half Grith'!$A$2:$BN$16,2,FALSE),IF($M$3='Half Grith'!$C$1,VLOOKUP('US MTM - Calculation (Athletic)'!B14,'Half Grith'!$A$2:$BN$16,3,FALSE),IF($M$3='Half Grith'!$D$1,VLOOKUP('US MTM - Calculation (Athletic)'!B14,'Half Grith'!$A$2:$BN$16,4,FALSE),IF($M$3='Half Grith'!$E$1,VLOOKUP('US MTM - Calculation (Athletic)'!B14,'Half Grith'!$A$2:$BN$16,5,FALSE),IF($M$3='Half Grith'!$F$1,VLOOKUP('US MTM - Calculation (Athletic)'!B14,'Half Grith'!$A$2:$BN$16,6,FALSE),IF($M$3='Half Grith'!$G$1,VLOOKUP('US MTM - Calculation (Athletic)'!B14,'Half Grith'!$A$2:$BN$16,7,FALSE),IF($M$3='Half Grith'!$H$1,VLOOKUP('US MTM - Calculation (Athletic)'!B14,'Half Grith'!$A$2:$BN$16,8,FALSE),IF($M$3='Half Grith'!$I$1,VLOOKUP('US MTM - Calculation (Athletic)'!B14,'Half Grith'!$A$2:$BN$16,9,FALSE),IF($M$3='Half Grith'!$J$1,VLOOKUP('US MTM - Calculation (Athletic)'!B14,'Half Grith'!$A$2:$BN$16,10,FALSE),IF($M$3='Half Grith'!$K$1,VLOOKUP('US MTM - Calculation (Athletic)'!B14,'Half Grith'!$A$2:$BN$16,11,FALSE),IF($M$3='Half Grith'!$L$1,VLOOKUP('US MTM - Calculation (Athletic)'!B14,'Half Grith'!$A$2:$BN$16,12,FALSE),IF($M$3='Half Grith'!$M$1,VLOOKUP('US MTM - Calculation (Athletic)'!B14,'Half Grith'!$A$2:$BN$16,13,FALSE),IF($M$3='Half Grith'!$N$1,VLOOKUP('US MTM - Calculation (Athletic)'!B14,'Half Grith'!$A$2:$BN$16,14,FALSE),IF($M$3='Half Grith'!$O$1,VLOOKUP('US MTM - Calculation (Athletic)'!B14,'Half Grith'!$A$2:$BN$16,15,FALSE),IF($M$3='Half Grith'!$P$1,VLOOKUP('US MTM - Calculation (Athletic)'!B14,'Half Grith'!$A$2:$BN$16,16,FALSE),IF($M$3='Half Grith'!$Q$1,VLOOKUP('US MTM - Calculation (Athletic)'!B14,'Half Grith'!$A$2:$BN$16,17,FALSE),IF($M$3='Half Grith'!$R$1,VLOOKUP('US MTM - Calculation (Athletic)'!B14,'Half Grith'!$A$2:$BN$16,18,FALSE),IF($M$3='Half Grith'!$S$1,VLOOKUP('US MTM - Calculation (Athletic)'!B14,'Half Grith'!$A$2:$BN$16,19,FALSE),IF($M$3='Half Grith'!$T$1,VLOOKUP('US MTM - Calculation (Athletic)'!B14,'Half Grith'!$A$2:$BN$16,20,FALSE),IF($M$3='Half Grith'!$U$1,VLOOKUP('US MTM - Calculation (Athletic)'!B14,'Half Grith'!$A$2:$BN$16,21,FALSE),IF($M$3='Half Grith'!$V$1,VLOOKUP('US MTM - Calculation (Athletic)'!B14,'Half Grith'!$A$2:$BN$16,22,FALSE),IF($M$3='Half Grith'!$W$1,VLOOKUP('US MTM - Calculation (Athletic)'!B14,'Half Grith'!$A$2:$BN$16,23,FALSE),IF($M$3='Half Grith'!$X$1,VLOOKUP('US MTM - Calculation (Athletic)'!B14,'Half Grith'!$A$2:$BN$16,24,FALSE),IF($M$3='Half Grith'!$Y$1,VLOOKUP('US MTM - Calculation (Athletic)'!B14,'Half Grith'!$A$2:$BN$16,25,FALSE),IF($M$3='Half Grith'!$Z$1,VLOOKUP('US MTM - Calculation (Athletic)'!B14,'Half Grith'!$A$2:$BN$16,26,FALSE),IF($M$3='Half Grith'!$AA$1,VLOOKUP('US MTM - Calculation (Athletic)'!B14,'Half Grith'!$A$2:$BN$16,27,FALSE),IF($M$3='Half Grith'!$AB$1,VLOOKUP('US MTM - Calculation (Athletic)'!B14,'Half Grith'!$A$2:$BN$16,28,FALSE),IF($M$3='Half Grith'!$AC$1,VLOOKUP('US MTM - Calculation (Athletic)'!B14,'Half Grith'!$A$2:$BN$16,29,FALSE),IF($M$3='Half Grith'!$AD$1,VLOOKUP('US MTM - Calculation (Athletic)'!B14,'Half Grith'!$A$2:$BN$16,30,FALSE),IF($M$3='Half Grith'!$AE$1,VLOOKUP('US MTM - Calculation (Athletic)'!B14,'Half Grith'!$A$2:$BN$16,31,FALSE),IF($M$3='Half Grith'!$AF$1,VLOOKUP('US MTM - Calculation (Athletic)'!B14,'Half Grith'!$A$2:$BN$16,32,FALSE),IF($M$3='Half Grith'!$AG$1,VLOOKUP('US MTM - Calculation (Athletic)'!B14,'Half Grith'!$A$2:$BN$16,33,FALSE),IF($M$3='Half Grith'!$AH$1,VLOOKUP('US MTM - Calculation (Athletic)'!B14,'Half Grith'!$A$2:$BN$16,34,FALSE),IF($M$3='Half Grith'!$AI$1,VLOOKUP('US MTM - Calculation (Athletic)'!B14,'Half Grith'!$A$2:$BN$16,35,FALSE),IF($M$3='Half Grith'!$AJ$1,VLOOKUP('US MTM - Calculation (Athletic)'!B14,'Half Grith'!$A$2:$BN$16,36,FALSE),IF($M$3='Half Grith'!$AK$1,VLOOKUP('US MTM - Calculation (Athletic)'!B14,'Half Grith'!$A$2:$BN$16,37,FALSE),IF($M$3='Half Grith'!$AL$1,VLOOKUP('US MTM - Calculation (Athletic)'!B14,'Half Grith'!$A$2:$BN$16,38,FALSE),IF($M$3='Half Grith'!$AM$1,VLOOKUP('US MTM - Calculation (Athletic)'!B14,'Half Grith'!$A$2:$BN$16,39,FALSE),IF($M$3='Half Grith'!$AN$1,VLOOKUP('US MTM - Calculation (Athletic)'!B14,'Half Grith'!$A$2:$BN$16,40,FALSE),IF($M$3='Half Grith'!$AO$1,VLOOKUP('US MTM - Calculation (Athletic)'!B14,'Half Grith'!$A$2:$BN$16,41,FALSE),IF($M$3='Half Grith'!$AP$1,VLOOKUP('US MTM - Calculation (Athletic)'!B14,'Half Grith'!$A$2:$BN$16,42,FALSE),IF($M$3='Half Grith'!$AQ$1,VLOOKUP('US MTM - Calculation (Athletic)'!B14,'Half Grith'!$A$2:$BN$16,43,FALSE),IF($M$3='Half Grith'!$AR$1,VLOOKUP('US MTM - Calculation (Athletic)'!B14,'Half Grith'!$A$2:$BN$16,44,FALSE),IF($M$3='Half Grith'!$AS$1,VLOOKUP('US MTM - Calculation (Athletic)'!B14,'Half Grith'!$A$2:$BN$16,45,FALSE),IF($M$3='Half Grith'!$AT$1,VLOOKUP('US MTM - Calculation (Athletic)'!B14,'Half Grith'!$A$2:$BN$16,46,FALSE),IF($M$3='Half Grith'!$AU$1,VLOOKUP('US MTM - Calculation (Athletic)'!B14,'Half Grith'!$A$2:$BN$16,47,FALSE),IF($M$3='Half Grith'!$AV$1,VLOOKUP('US MTM - Calculation (Athletic)'!B14,'Half Grith'!$A$2:$BN$16,48,FALSE),IF($M$3='Half Grith'!$AW$1,VLOOKUP('US MTM - Calculation (Athletic)'!B14,'Half Grith'!$A$2:$BN$16,49,FALSE),IF($M$3='Half Grith'!$AX$1,VLOOKUP('US MTM - Calculation (Athletic)'!B14,'Half Grith'!$A$2:$BN$16,50,FALSE),IF($M$3='Half Grith'!$AY$1,VLOOKUP('US MTM - Calculation (Athletic)'!B14,'Half Grith'!$A$2:$BN$16,51,FALSE),IF($M$3='Half Grith'!$AZ$1,VLOOKUP('US MTM - Calculation (Athletic)'!B14,'Half Grith'!$A$2:$BN$16,52,FALSE),IF($M$3='Half Grith'!$BA$1,VLOOKUP('US MTM - Calculation (Athletic)'!B14,'Half Grith'!$A$2:$BN$16,53,FALSE),IF($M$3='Half Grith'!$BB$1,VLOOKUP('US MTM - Calculation (Athletic)'!B14,'Half Grith'!$A$2:$BN$16,54,FALSE),IF($M$3='Half Grith'!$BC$1,VLOOKUP('US MTM - Calculation (Athletic)'!B14,'Half Grith'!$A$2:$BN$16,55,FALSE),IF($M$3='Half Grith'!$BD$1,VLOOKUP('US MTM - Calculation (Athletic)'!B14,'Half Grith'!$A$2:$BN$16,56,FALSE),IF($M$3='Half Grith'!$BE$1,VLOOKUP('US MTM - Calculation (Athletic)'!B14,'Half Grith'!$A$2:$BN$16,57,FALSE),IF($M$3='Half Grith'!$BF$1,VLOOKUP('US MTM - Calculation (Athletic)'!B14,'Half Grith'!$A$2:$BN$16,58,FALSE),IF($M$3='Half Grith'!$BG$1,VLOOKUP('US MTM - Calculation (Athletic)'!B14,'Half Grith'!$A$2:$BN$16,59,FALSE),IF($M$3='Half Grith'!$BH$1,VLOOKUP('US MTM - Calculation (Athletic)'!B14,'Half Grith'!$A$2:$BN$16,60,FALSE),IF($M$3='Half Grith'!$BI$1,VLOOKUP('US MTM - Calculation (Athletic)'!B14,'Half Grith'!$A$2:$BN$16,61,FALSE),IF($M$3='Half Grith'!$BJ$1,VLOOKUP('US MTM - Calculation (Athletic)'!B14,'Half Grith'!$A$2:$BN$16,62,FALSE),IF($M$3='Half Grith'!$BK$1,VLOOKUP('US MTM - Calculation (Athletic)'!B14,'Half Grith'!$A$2:$BN$16,63,FALSE),IF($M$3='Half Grith'!$BL$1,VLOOKUP('US MTM - Calculation (Athletic)'!B14,'Half Grith'!$A$2:$BN$16,64,FALSE),IF($M$3='Half Grith'!$BM$1,VLOOKUP('US MTM - Calculation (Athletic)'!B14,'Half Grith'!$A$2:$BN$16,65,FALSE),))))))))))))))))))))))))))))))))))))))))))))))))))))))))))))))))</f>
        <v>0</v>
      </c>
      <c r="P14" s="265">
        <f>IF($M$4=SEAT!$B$1,VLOOKUP('US MTM - Calculation (Athletic)'!B14,SEAT!$A$2:$AY$16,2,FALSE),IF($M$4=SEAT!$C$1,VLOOKUP('US MTM - Calculation (Athletic)'!B14,SEAT!$A$2:$AY$16,3,FALSE),IF($M$4=SEAT!$D$1,VLOOKUP('US MTM - Calculation (Athletic)'!B14,SEAT!$A$2:$AY$16,4,FALSE),IF($M$4=SEAT!$E$1,VLOOKUP('US MTM - Calculation (Athletic)'!B14,SEAT!$A$2:$AY$16,5,FALSE),IF($M$4=SEAT!$F$1,VLOOKUP('US MTM - Calculation (Athletic)'!B14,SEAT!$A$2:$AY$16,6,FALSE),IF($M$4=SEAT!$G$1,VLOOKUP('US MTM - Calculation (Athletic)'!B14,SEAT!$A$2:$AY$16,7,FALSE),IF($M$4=SEAT!$H$1,VLOOKUP('US MTM - Calculation (Athletic)'!B14,SEAT!$A$2:$AY$16,8,FALSE),IF($M$4=SEAT!$I$1,VLOOKUP('US MTM - Calculation (Athletic)'!B14,SEAT!$A$2:$AY$16,9,FALSE),IF($M$4=SEAT!$J$1,VLOOKUP('US MTM - Calculation (Athletic)'!B14,SEAT!$A$2:$AY$16,10,FALSE),IF($M$4=SEAT!$K$1,VLOOKUP('US MTM - Calculation (Athletic)'!B14,SEAT!$A$2:$AY$16,11,FALSE),IF($M$4=SEAT!$L$1,VLOOKUP('US MTM - Calculation (Athletic)'!B14,SEAT!$A$2:$AY$16,12,FALSE),IF($M$4=SEAT!$M$1,VLOOKUP('US MTM - Calculation (Athletic)'!B14,SEAT!$A$2:$AY$16,13,FALSE),IF($M$4=SEAT!$N$1,VLOOKUP('US MTM - Calculation (Athletic)'!B14,SEAT!$A$2:$AY$16,14,FALSE),IF($M$4=SEAT!$O$1,VLOOKUP('US MTM - Calculation (Athletic)'!B14,SEAT!$A$2:$AY$16,15,FALSE),IF($M$4=SEAT!$P$1,VLOOKUP('US MTM - Calculation (Athletic)'!B14,SEAT!$A$2:$AY$16,16,FALSE),IF($M$4=SEAT!$Q$1,VLOOKUP('US MTM - Calculation (Athletic)'!B14,SEAT!$A$2:$AY$16,17,FALSE),IF($M$4=SEAT!$R$1,VLOOKUP('US MTM - Calculation (Athletic)'!B14,SEAT!$A$2:$AY$16,18,FALSE),IF($M$4=SEAT!$S$1,VLOOKUP('US MTM - Calculation (Athletic)'!B14,SEAT!$A$2:$AY$16,19,FALSE),IF($M$4=SEAT!$T$1,VLOOKUP('US MTM - Calculation (Athletic)'!B14,SEAT!$A$2:$AY$16,20,FALSE),IF($M$4=SEAT!$U$1,VLOOKUP('US MTM - Calculation (Athletic)'!B14,SEAT!$A$2:$AY$16,21,FALSE),IF($M$4=SEAT!$V$1,VLOOKUP('US MTM - Calculation (Athletic)'!B14,SEAT!$A$2:$AY$16,22,FALSE),IF($M$4=SEAT!$W$1,VLOOKUP('US MTM - Calculation (Athletic)'!B14,SEAT!$A$2:$AY$16,23,FALSE),IF($M$4=SEAT!$X$1,VLOOKUP('US MTM - Calculation (Athletic)'!B14,SEAT!$A$2:$AY$16,24,FALSE),IF($M$4=SEAT!$Y$1,VLOOKUP('US MTM - Calculation (Athletic)'!B14,SEAT!$A$2:$AY$16,25,FALSE),IF($M$4=SEAT!$Z$1,VLOOKUP('US MTM - Calculation (Athletic)'!B14,SEAT!$A$2:$AY$16,26,FALSE),IF($M$4=SEAT!$AA$1,VLOOKUP('US MTM - Calculation (Athletic)'!B14,SEAT!$A$2:$AY$16,27,FALSE),IF($M$4=SEAT!$AB$1,VLOOKUP('US MTM - Calculation (Athletic)'!B14,SEAT!$A$2:$AY$16,28,FALSE),IF($M$4=SEAT!$AC$1,VLOOKUP('US MTM - Calculation (Athletic)'!B14,SEAT!$A$2:$AY$16,29,FALSE),IF($M$4=SEAT!$AD$1,VLOOKUP('US MTM - Calculation (Athletic)'!B14,SEAT!$A$2:$AY$16,30,FALSE),IF($M$4=SEAT!$AE$1,VLOOKUP('US MTM - Calculation (Athletic)'!B14,SEAT!$A$2:$AY$16,31,FALSE),IF($M$4=SEAT!$AF$1,VLOOKUP('US MTM - Calculation (Athletic)'!B14,SEAT!$A$2:$AY$16,32,FALSE),IF($M$4=SEAT!$AG$1,VLOOKUP('US MTM - Calculation (Athletic)'!B14,SEAT!$A$2:$AY$16,33,FALSE),IF($M$4=SEAT!$AH$1,VLOOKUP('US MTM - Calculation (Athletic)'!B14,SEAT!$A$2:$AY$16,34,FALSE),IF($M$4=SEAT!$AI$1,VLOOKUP('US MTM - Calculation (Athletic)'!B14,SEAT!$A$2:$AY$16,35,FALSE),IF($M$4=SEAT!$AJ$1,VLOOKUP('US MTM - Calculation (Athletic)'!B14,SEAT!$A$2:$AY$16,36,FALSE),IF($M$4=SEAT!$AK$1,VLOOKUP('US MTM - Calculation (Athletic)'!B14,SEAT!$A$2:$AY$16,37,FALSE),IF($M$4=SEAT!$AL$1,VLOOKUP('US MTM - Calculation (Athletic)'!B14,SEAT!$A$2:$AY$16,38,FALSE),IF($M$4=SEAT!$AM$1,VLOOKUP('US MTM - Calculation (Athletic)'!B14,SEAT!$A$2:$AY$16,39,FALSE),IF($M$4=SEAT!$AN$1,VLOOKUP('US MTM - Calculation (Athletic)'!B14,SEAT!$A$2:$AY$16,40,FALSE),IF($M$4=SEAT!$AO$1,VLOOKUP('US MTM - Calculation (Athletic)'!B14,SEAT!$A$2:$AY$16,41,FALSE),IF($M$4=SEAT!$AP$1,VLOOKUP('US MTM - Calculation (Athletic)'!B14,SEAT!$A$2:$AY$16,42,FALSE),IF($M$4=SEAT!$AQ$1,VLOOKUP('US MTM - Calculation (Athletic)'!B14,SEAT!$A$2:$AY$16,43,FALSE),IF($M$4=SEAT!$AR$1,VLOOKUP('US MTM - Calculation (Athletic)'!B14,SEAT!$A$2:$AY$16,44,FALSE),IF($M$4=SEAT!$AS$1,VLOOKUP('US MTM - Calculation (Athletic)'!B14,SEAT!$A$2:$AY$16,45,FALSE),IF($M$4=SEAT!$AT$1,VLOOKUP('US MTM - Calculation (Athletic)'!B14,SEAT!$A$2:$AY$16,46,FALSE),IF($M$4=SEAT!$AU$1,VLOOKUP('US MTM - Calculation (Athletic)'!B14,SEAT!$A$2:$AY$16,47,FALSE),IF($M$4=SEAT!$AV$1,VLOOKUP('US MTM - Calculation (Athletic)'!B14,SEAT!$A$2:$AY$16,48,FALSE),IF($M$4=SEAT!$AW$1,VLOOKUP('US MTM - Calculation (Athletic)'!B14,SEAT!$A$2:$AY$16,49,FALSE),IF($M$4=SEAT!$AX$1,VLOOKUP('US MTM - Calculation (Athletic)'!B14,SEAT!$A$2:$AY$16,50,FALSE),IF($M$4=SEAT!$AY$1,VLOOKUP('US MTM - Calculation (Athletic)'!B14,SEAT!$A$2:$AY$16,51,FALSE),))))))))))))))))))))))))))))))))))))))))))))))))))</f>
        <v>0</v>
      </c>
      <c r="Q14" s="265">
        <f>IF($M$5='4LEN'!$B$1,VLOOKUP('US MTM - Calculation (Athletic)'!B14,'4LEN'!$A$2:$BM$16,2,FALSE),IF($M$5='4LEN'!$C$1,VLOOKUP('US MTM - Calculation (Athletic)'!B14,'4LEN'!$A$2:$BM$16,3,FALSE),IF($M$5='4LEN'!$D$1,VLOOKUP('US MTM - Calculation (Athletic)'!B14,'4LEN'!$A$2:$BM$16,4,FALSE),IF($M$5='4LEN'!$E$1,VLOOKUP('US MTM - Calculation (Athletic)'!B14,'4LEN'!$A$2:$BM$16,5,FALSE),IF($M$5='4LEN'!$F$1,VLOOKUP('US MTM - Calculation (Athletic)'!B14,'4LEN'!$A$2:$BM$16,6,FALSE),IF($M$5='4LEN'!$G$1,VLOOKUP('US MTM - Calculation (Athletic)'!B14,'4LEN'!$A$2:$BM$16,7,FALSE),IF($M$5='4LEN'!$H$1,VLOOKUP('US MTM - Calculation (Athletic)'!B14,'4LEN'!$A$2:$BM$16,8,FALSE),IF($M$5='4LEN'!$I$1,VLOOKUP('US MTM - Calculation (Athletic)'!B14,'4LEN'!$A$2:$BM$16,9,FALSE),IF($M$5='4LEN'!$J$1,VLOOKUP('US MTM - Calculation (Athletic)'!B14,'4LEN'!$A$2:$BM$16,10,FALSE),IF($M$5='4LEN'!$K$1,VLOOKUP('US MTM - Calculation (Athletic)'!B14,'4LEN'!$A$2:$BM$16,11,FALSE),IF($M$5='4LEN'!$L$1,VLOOKUP('US MTM - Calculation (Athletic)'!B14,'4LEN'!$A$2:$BM$16,12,FALSE),IF($M$5='4LEN'!$M$1,VLOOKUP('US MTM - Calculation (Athletic)'!B14,'4LEN'!$A$2:$BM$16,13,FALSE),IF($M$5='4LEN'!$N$1,VLOOKUP('US MTM - Calculation (Athletic)'!B14,'4LEN'!$A$2:$BM$16,14,FALSE),IF($M$5='4LEN'!$O$1,VLOOKUP('US MTM - Calculation (Athletic)'!B14,'4LEN'!$A$2:$BM$16,15,FALSE),IF($M$5='4LEN'!$P$1,VLOOKUP('US MTM - Calculation (Athletic)'!B14,'4LEN'!$A$2:$BM$16,16,FALSE),IF($M$5='4LEN'!$Q$1,VLOOKUP('US MTM - Calculation (Athletic)'!B14,'4LEN'!$A$2:$BM$16,17,FALSE),IF($M$5='4LEN'!$R$1,VLOOKUP('US MTM - Calculation (Athletic)'!B14,'4LEN'!$A$2:$BM$16,18,FALSE),IF($M$5='4LEN'!$S$1,VLOOKUP('US MTM - Calculation (Athletic)'!B14,'4LEN'!$A$2:$BM$16,19,FALSE),IF($M$5='4LEN'!$T$1,VLOOKUP('US MTM - Calculation (Athletic)'!B14,'4LEN'!$A$2:$BM$16,20,FALSE),IF($M$5='4LEN'!$U$1,VLOOKUP('US MTM - Calculation (Athletic)'!B14,'4LEN'!$A$2:$BM$16,21,FALSE),IF($M$5='4LEN'!$V$1,VLOOKUP('US MTM - Calculation (Athletic)'!B14,'4LEN'!$A$2:$BM$16,22,FALSE),IF($M$5='4LEN'!$W$1,VLOOKUP('US MTM - Calculation (Athletic)'!B14,'4LEN'!$A$2:$BM$16,23,FALSE),IF($M$5='4LEN'!$X$1,VLOOKUP('US MTM - Calculation (Athletic)'!B14,'4LEN'!$A$2:$BM$16,24,FALSE),IF($M$5='4LEN'!$Y$1,VLOOKUP('US MTM - Calculation (Athletic)'!B14,'4LEN'!$A$2:$BM$16,25,FALSE),IF($M$5='4LEN'!$Z$1,VLOOKUP('US MTM - Calculation (Athletic)'!B14,'4LEN'!$A$2:$BM$16,26,FALSE),IF($M$5='4LEN'!$AA$1,VLOOKUP('US MTM - Calculation (Athletic)'!B14,'4LEN'!$A$2:$BM$16,27,FALSE),IF($M$5='4LEN'!$AB$1,VLOOKUP('US MTM - Calculation (Athletic)'!B14,'4LEN'!$A$2:$BM$16,28,FALSE),IF($M$5='4LEN'!$AC$1,VLOOKUP('US MTM - Calculation (Athletic)'!B14,'4LEN'!$A$2:$BM$16,29,FALSE),IF($M$5='4LEN'!$AD$1,VLOOKUP('US MTM - Calculation (Athletic)'!B14,'4LEN'!$A$2:$BM$16,30,FALSE),IF($M$5='4LEN'!$AE$1,VLOOKUP('US MTM - Calculation (Athletic)'!B14,'4LEN'!$A$2:$BM$16,31,FALSE),IF($M$5='4LEN'!$AF$1,VLOOKUP('US MTM - Calculation (Athletic)'!B14,'4LEN'!$A$2:$BM$16,32,FALSE),IF($M$5='4LEN'!$AG$1,VLOOKUP('US MTM - Calculation (Athletic)'!B14,'4LEN'!$A$2:$BM$16,33,FALSE),IF($M$5='4LEN'!$AH$1,VLOOKUP('US MTM - Calculation (Athletic)'!B14,'4LEN'!$A$2:$BM$16,34,FALSE),IF($M$5='4LEN'!$AI$1,VLOOKUP('US MTM - Calculation (Athletic)'!B14,'4LEN'!$A$2:$BM$16,35,FALSE),IF($M$5='4LEN'!$AJ$1,VLOOKUP('US MTM - Calculation (Athletic)'!B14,'4LEN'!$A$2:$BM$16,36,FALSE),IF($M$5='4LEN'!$AK$1,VLOOKUP('US MTM - Calculation (Athletic)'!B14,'4LEN'!$A$2:$BM$16,37,FALSE),IF($M$5='4LEN'!$AL$1,VLOOKUP('US MTM - Calculation (Athletic)'!B14,'4LEN'!$A$2:$BM$16,38,FALSE),IF($M$5='4LEN'!$AM$1,VLOOKUP('US MTM - Calculation (Athletic)'!B14,'4LEN'!$A$2:$BM$16,39,FALSE),IF($M$5='4LEN'!$AN$1,VLOOKUP('US MTM - Calculation (Athletic)'!B14,'4LEN'!$A$2:$BM$16,40,FALSE),IF($M$5='4LEN'!$AO$1,VLOOKUP('US MTM - Calculation (Athletic)'!B14,'4LEN'!$A$2:$BM$16,41,FALSE),IF($M$5='4LEN'!$AP$1,VLOOKUP('US MTM - Calculation (Athletic)'!B14,'4LEN'!$A$2:$BM$16,42,FALSE),IF($M$5='4LEN'!$AQ$1,VLOOKUP('US MTM - Calculation (Athletic)'!B14,'4LEN'!$A$2:$BM$16,43,FALSE),IF($M$5='4LEN'!$AR$1,VLOOKUP('US MTM - Calculation (Athletic)'!B14,'4LEN'!$A$2:$BM$16,44,FALSE),IF($M$5='4LEN'!$AS$1,VLOOKUP('US MTM - Calculation (Athletic)'!B14,'4LEN'!$A$2:$BM$16,45,FALSE),IF($M$5='4LEN'!$AT$1,VLOOKUP('US MTM - Calculation (Athletic)'!B14,'4LEN'!$A$2:$BM$16,46,FALSE),IF($M$5='4LEN'!$AU$1,VLOOKUP('US MTM - Calculation (Athletic)'!B14,'4LEN'!$A$2:$BM$16,47,FALSE),IF($M$5='4LEN'!$AV$1,VLOOKUP('US MTM - Calculation (Athletic)'!B14,'4LEN'!$A$2:$BM$16,48,FALSE),IF($M$5='4LEN'!$AW$1,VLOOKUP('US MTM - Calculation (Athletic)'!B14,'4LEN'!$A$2:$BM$16,49,FALSE),IF($M$5='4LEN'!$AX$1,VLOOKUP('US MTM - Calculation (Athletic)'!B14,'4LEN'!$A$2:$BM$16,50,FALSE),IF($M$5='4LEN'!$AY$1,VLOOKUP('US MTM - Calculation (Athletic)'!B14,'4LEN'!$A$2:$BM$16,51,FALSE),IF($M$5='4LEN'!$AZ$1,VLOOKUP('US MTM - Calculation (Athletic)'!B14,'4LEN'!$A$2:$BM$16,52,FALSE),IF($M$5='4LEN'!$BA$1,VLOOKUP('US MTM - Calculation (Athletic)'!B14,'4LEN'!$A$2:$BM$16,53,FALSE),IF($M$5='4LEN'!$BB$1,VLOOKUP('US MTM - Calculation (Athletic)'!B14,'4LEN'!$A$2:$BM$16,54,FALSE),IF($M$5='4LEN'!$BC$1,VLOOKUP('US MTM - Calculation (Athletic)'!B14,'4LEN'!$A$2:$BM$16,55,FALSE),IF($M$5='4LEN'!$BD$1,VLOOKUP('US MTM - Calculation (Athletic)'!B14,'4LEN'!$A$2:$BM$16,56,FALSE),IF($M$5='4LEN'!$BE$1,VLOOKUP('US MTM - Calculation (Athletic)'!B14,'4LEN'!$A$2:$BM$16,57,FALSE),IF($M$5='4LEN'!$BF$1,VLOOKUP('US MTM - Calculation (Athletic)'!B14,'4LEN'!$A$2:$BM$16,58,FALSE),IF($M$5='4LEN'!$BG$1,VLOOKUP('US MTM - Calculation (Athletic)'!B14,'4LEN'!$A$2:$BM$16,59,FALSE),IF($M$5='4LEN'!$BH$1,VLOOKUP('US MTM - Calculation (Athletic)'!B14,'4LEN'!$A$2:$BM$16,60,FALSE),IF($M$5='4LEN'!$BI$1,VLOOKUP('US MTM - Calculation (Athletic)'!B14,'4LEN'!$A$2:$BL$16,61,FALSE),IF($M$5='4LEN'!$BJ$1,VLOOKUP('US MTM - Calculation (Athletic)'!B14,'4LEN'!$A$2:$BM$16,62,FALSE),IF($M$5='4LEN'!$BK$1,VLOOKUP('US MTM - Calculation (Athletic)'!B14,'4LEN'!$A$2:$BM$16,63,FALSE),IF($M$5='4LEN'!$BL$1,VLOOKUP('US MTM - Calculation (Athletic)'!B14,'4LEN'!$A$2:$BM$16,64,FALSE),IF($M$5='4LEN'!$BM$1,VLOOKUP('US MTM - Calculation (Athletic)'!B14,'4LEN'!$A$2:$BM$16,65,FALSE),))))))))))))))))))))))))))))))))))))))))))))))))))))))))))))))))</f>
        <v>0</v>
      </c>
      <c r="R14" s="265">
        <f>IF($M$5='15VENT'!$B$1,VLOOKUP('US MTM - Calculation (Athletic)'!B14,'15VENT'!$A$2:$BM$16,2,FALSE),IF($M$5='15VENT'!$C$1,VLOOKUP('US MTM - Calculation (Athletic)'!B14,'15VENT'!$A$2:$BM$16,3,FALSE),IF($M$5='15VENT'!$D$1,VLOOKUP('US MTM - Calculation (Athletic)'!B14,'15VENT'!$A$2:$BM$16,4,FALSE),IF($M$5='15VENT'!$E$1,VLOOKUP('US MTM - Calculation (Athletic)'!B14,'15VENT'!$A$2:$BM$16,5,FALSE),IF($M$5='15VENT'!$F$1,VLOOKUP('US MTM - Calculation (Athletic)'!B14,'15VENT'!$A$2:$BM$16,6,FALSE),IF($M$5='15VENT'!$G$1,VLOOKUP('US MTM - Calculation (Athletic)'!B14,'15VENT'!$A$2:$BM$16,7,FALSE),IF($M$5='15VENT'!$H$1,VLOOKUP('US MTM - Calculation (Athletic)'!B14,'15VENT'!$A$2:$BM$16,8,FALSE),IF($M$5='15VENT'!$I$1,VLOOKUP('US MTM - Calculation (Athletic)'!B14,'15VENT'!$A$2:$BM$16,9,FALSE),IF($M$5='15VENT'!$J$1,VLOOKUP('US MTM - Calculation (Athletic)'!B14,'15VENT'!$A$2:$BM$16,10,FALSE),IF($M$5='15VENT'!$K$1,VLOOKUP('US MTM - Calculation (Athletic)'!B14,'15VENT'!$A$2:$BM$16,11,FALSE),IF($M$5='15VENT'!$L$1,VLOOKUP('US MTM - Calculation (Athletic)'!B14,'15VENT'!$A$2:$BM$16,12,FALSE),IF($M$5='15VENT'!$M$1,VLOOKUP('US MTM - Calculation (Athletic)'!B14,'15VENT'!$A$2:$BM$16,13,FALSE),IF($M$5='15VENT'!$N$1,VLOOKUP('US MTM - Calculation (Athletic)'!B14,'15VENT'!$A$2:$BM$16,14,FALSE),IF($M$5='15VENT'!$O$1,VLOOKUP('US MTM - Calculation (Athletic)'!B14,'15VENT'!$A$2:$BM$16,15,FALSE),IF($M$5='15VENT'!$P$1,VLOOKUP('US MTM - Calculation (Athletic)'!B14,'15VENT'!$A$2:$BM$16,16,FALSE),IF($M$5='15VENT'!$Q$1,VLOOKUP('US MTM - Calculation (Athletic)'!B14,'15VENT'!$A$2:$BM$16,17,FALSE),IF($M$5='15VENT'!$R$1,VLOOKUP('US MTM - Calculation (Athletic)'!B14,'15VENT'!$A$2:$BM$16,18,FALSE),IF($M$5='15VENT'!$S$1,VLOOKUP('US MTM - Calculation (Athletic)'!B14,'15VENT'!$A$2:$BM$16,19,FALSE),IF($M$5='15VENT'!$T$1,VLOOKUP('US MTM - Calculation (Athletic)'!B14,'15VENT'!$A$2:$BM$16,20,FALSE),IF($M$5='15VENT'!$U$1,VLOOKUP('US MTM - Calculation (Athletic)'!B14,'15VENT'!$A$2:$BM$16,21,FALSE),IF($M$5='15VENT'!$V$1,VLOOKUP('US MTM - Calculation (Athletic)'!B14,'15VENT'!$A$2:$BM$16,22,FALSE),IF($M$5='15VENT'!$W$1,VLOOKUP('US MTM - Calculation (Athletic)'!B14,'15VENT'!$A$2:$BM$16,23,FALSE),IF($M$5='15VENT'!$X$1,VLOOKUP('US MTM - Calculation (Athletic)'!B14,'15VENT'!$A$2:$BM$16,24,FALSE),IF($M$5='15VENT'!$Y$1,VLOOKUP('US MTM - Calculation (Athletic)'!B14,'15VENT'!$A$2:$BM$16,25,FALSE),IF($M$5='15VENT'!$Z$1,VLOOKUP('US MTM - Calculation (Athletic)'!B14,'15VENT'!$A$2:$BM$16,26,FALSE),IF($M$5='15VENT'!$AA$1,VLOOKUP('US MTM - Calculation (Athletic)'!B14,'15VENT'!$A$2:$BM$16,27,FALSE),IF($M$5='15VENT'!$AB$1,VLOOKUP('US MTM - Calculation (Athletic)'!B14,'15VENT'!$A$2:$BM$16,28,FALSE),IF($M$5='15VENT'!$AC$1,VLOOKUP('US MTM - Calculation (Athletic)'!B14,'15VENT'!$A$2:$BM$16,29,FALSE),IF($M$5='15VENT'!$AD$1,VLOOKUP('US MTM - Calculation (Athletic)'!B14,'15VENT'!$A$2:$BM$16,30,FALSE),IF($M$5='15VENT'!$AE$1,VLOOKUP('US MTM - Calculation (Athletic)'!B14,'15VENT'!$A$2:$BM$16,31,FALSE),IF($M$5='15VENT'!$AF$1,VLOOKUP('US MTM - Calculation (Athletic)'!B14,'15VENT'!$A$2:$BM$16,32,FALSE),IF($M$5='15VENT'!$AG$1,VLOOKUP('US MTM - Calculation (Athletic)'!B14,'15VENT'!$A$2:$BM$16,33,FALSE),IF($M$5='15VENT'!$AH$1,VLOOKUP('US MTM - Calculation (Athletic)'!B14,'15VENT'!$A$2:$BM$16,34,FALSE),IF($M$5='15VENT'!$AI$1,VLOOKUP('US MTM - Calculation (Athletic)'!B14,'15VENT'!$A$2:$BM$16,35,FALSE),IF($M$5='15VENT'!$AJ$1,VLOOKUP('US MTM - Calculation (Athletic)'!B14,'15VENT'!$A$2:$BM$16,36,FALSE),IF($M$5='15VENT'!$AK$1,VLOOKUP('US MTM - Calculation (Athletic)'!B14,'15VENT'!$A$2:$BM$16,37,FALSE),IF($M$5='15VENT'!$AL$1,VLOOKUP('US MTM - Calculation (Athletic)'!B14,'15VENT'!$A$2:$BM$16,38,FALSE),IF($M$5='15VENT'!$AM$1,VLOOKUP('US MTM - Calculation (Athletic)'!B14,'15VENT'!$A$2:$BM$16,39,FALSE),IF($M$5='15VENT'!$AN$1,VLOOKUP('US MTM - Calculation (Athletic)'!B14,'15VENT'!$A$2:$BM$16,40,FALSE),IF($M$5='15VENT'!$AO$1,VLOOKUP('US MTM - Calculation (Athletic)'!B14,'15VENT'!$A$2:$BM$16,41,FALSE),IF($M$5='15VENT'!$AP$1,VLOOKUP('US MTM - Calculation (Athletic)'!B14,'15VENT'!$A$2:$BM$16,42,FALSE),IF($M$5='15VENT'!$AQ$1,VLOOKUP('US MTM - Calculation (Athletic)'!B14,'15VENT'!$A$2:$BM$16,43,FALSE),IF($M$5='15VENT'!$AR$1,VLOOKUP('US MTM - Calculation (Athletic)'!B14,'15VENT'!$A$2:$BM$16,44,FALSE),IF($M$5='15VENT'!$AS$1,VLOOKUP('US MTM - Calculation (Athletic)'!B14,'15VENT'!$A$2:$BM$16,45,FALSE),IF($M$5='15VENT'!$AT$1,VLOOKUP('US MTM - Calculation (Athletic)'!B14,'15VENT'!$A$2:$BM$16,46,FALSE),IF($M$5='15VENT'!$AU$1,VLOOKUP('US MTM - Calculation (Athletic)'!B14,'15VENT'!$A$2:$BM$16,47,FALSE),IF($M$5='15VENT'!$AV$1,VLOOKUP('US MTM - Calculation (Athletic)'!B14,'15VENT'!$A$2:$BM$16,48,FALSE),IF($M$5='15VENT'!$AW$1,VLOOKUP('US MTM - Calculation (Athletic)'!B14,'15VENT'!$A$2:$BM$16,49,FALSE),IF($M$5='15VENT'!$AX$1,VLOOKUP('US MTM - Calculation (Athletic)'!B14,'15VENT'!$A$2:$BM$16,50,FALSE),IF($M$5='15VENT'!$AY$1,VLOOKUP('US MTM - Calculation (Athletic)'!B14,'15VENT'!$A$2:$BM$16,51,FALSE),IF($M$5='15VENT'!$AZ$1,VLOOKUP('US MTM - Calculation (Athletic)'!B14,'15VENT'!$A$2:$BM$16,52,FALSE),IF($M$5='15VENT'!$BA$1,VLOOKUP('US MTM - Calculation (Athletic)'!B14,'15VENT'!$A$2:$BM$16,53,FALSE),IF($M$5='15VENT'!$BB$1,VLOOKUP('US MTM - Calculation (Athletic)'!B14,'15VENT'!$A$2:$BM$16,54,FALSE),IF($M$5='15VENT'!$BC$1,VLOOKUP('US MTM - Calculation (Athletic)'!B14,'15VENT'!$A$2:$BM$16,55,FALSE),IF($M$5='15VENT'!$BD$1,VLOOKUP('US MTM - Calculation (Athletic)'!B14,'15VENT'!$A$2:$BM$16,56,FALSE),IF($M$5='15VENT'!$BE$1,VLOOKUP('US MTM - Calculation (Athletic)'!B14,'15VENT'!$A$2:$BM$16,57,FALSE),IF($M$5='15VENT'!$BF$1,VLOOKUP('US MTM - Calculation (Athletic)'!B14,'15VENT'!$A$2:$BM$16,58,FALSE),IF($M$5='15VENT'!$BG$1,VLOOKUP('US MTM - Calculation (Athletic)'!B14,'15VENT'!$A$2:$BM$16,59,FALSE),IF($M$5='15VENT'!$BH$1,VLOOKUP('US MTM - Calculation (Athletic)'!B14,'15VENT'!$A$2:$BM$16,60,FALSE),IF($M$5='15VENT'!$BI$1,VLOOKUP('US MTM - Calculation (Athletic)'!B14,'15VENT'!$A$2:$BJ$16,61,FALSE),IF($M$5='15VENT'!$BJ$1,VLOOKUP('US MTM - Calculation (Athletic)'!B14,'15VENT'!$A$2:$BM$16,62,FALSE),IF($M$5='15VENT'!$BK$1,VLOOKUP('US MTM - Calculation (Athletic)'!B14,'15VENT'!$A$2:$BM$16,63,FALSE),IF($M$5='15VENT'!$BL$1,VLOOKUP('US MTM - Calculation (Athletic)'!B14,'15VENT'!$A$2:$BM$16,64,FALSE),IF($M$5='15VENT'!$BM$1,VLOOKUP('US MTM - Calculation (Athletic)'!B14,'15VENT'!$A$2:$BM$16,65,FALSE),))))))))))))))))))))))))))))))))))))))))))))))))))))))))))))))))</f>
        <v>0</v>
      </c>
      <c r="S14" s="266">
        <f>IF(S10&lt;&gt;0,S10/2,IF(K14=L14,(L14-SUM(K14,N14:R14)),IF(M14=0,0,L14-SUM(K14,N14:R14))))</f>
        <v>0</v>
      </c>
      <c r="T14" s="274"/>
      <c r="U14" s="268" t="s">
        <v>93</v>
      </c>
      <c r="V14" s="288" t="str">
        <f>IF(OR(Sheet1!C80="",Sheet1!C80=" "),"",Sheet1!C80)</f>
        <v/>
      </c>
      <c r="W14" s="246"/>
      <c r="X14" s="259"/>
      <c r="Y14" s="260" t="s">
        <v>339</v>
      </c>
      <c r="Z14" s="290"/>
      <c r="AA14" s="290"/>
      <c r="AB14" s="290"/>
      <c r="AC14" s="290"/>
      <c r="AD14" s="290"/>
      <c r="AE14" s="290"/>
      <c r="AF14" s="290"/>
      <c r="AG14" s="290"/>
      <c r="AH14" s="291">
        <f>IF(OR(Sheet1!C147="",Sheet1!C147=" "),0,Sheet1!C147)</f>
        <v>0</v>
      </c>
      <c r="AI14" s="275"/>
      <c r="AJ14" s="289" t="s">
        <v>302</v>
      </c>
      <c r="AK14" s="288" t="str">
        <f>IF(OR(Sheet1!C167="",Sheet1!C167=" "),"",Sheet1!C167)</f>
        <v/>
      </c>
      <c r="AM14" s="282"/>
      <c r="AN14" s="282"/>
      <c r="AO14" s="278"/>
      <c r="AP14" s="292" t="s">
        <v>601</v>
      </c>
      <c r="AQ14" s="293" t="str">
        <f>IF($AQ$1="","",HLOOKUP($AQ$1,'Measurement Chart'!$A$1:$AG$14,ROW(),FALSE))</f>
        <v/>
      </c>
      <c r="AR14" s="294">
        <f>IF(OR(Sheet1!C308="",Sheet1!C308=" "),0,Sheet1!C308)</f>
        <v>0</v>
      </c>
      <c r="AS14" s="295">
        <f t="shared" si="1"/>
        <v>0</v>
      </c>
      <c r="AT14" s="296">
        <f>IF($AS$4='Front Length +'!$B$1,VLOOKUP(AP14,'Front Length +'!$A$2:$AO$14,2,FALSE),IF($AS$4='Front Length +'!$C$1,VLOOKUP(AP14,'Front Length +'!$A$2:$AO$14,3,FALSE),IF($AS$4='Front Length +'!$D$1,VLOOKUP(AP14,'Front Length +'!$A$2:$AO$14,4,FALSE),IF($AS$4='Front Length +'!$E$1,VLOOKUP(AP14,'Front Length +'!$A$2:$AO$14,5,FALSE),IF($AS$4='Front Length +'!$F$1,VLOOKUP(AP14,'Front Length +'!$A$2:$AO$14,6,FALSE),IF($AS$4='Front Length +'!$G$1,VLOOKUP(AP14,'Front Length +'!$A$2:$AO$14,7,FALSE),IF($AS$4='Front Length +'!$H$1,VLOOKUP(AP14,'Front Length +'!$A$2:$AO$14,8,FALSE),IF($AS$4='Front Length +'!$I$1,VLOOKUP(AP14,'Front Length +'!$A$2:$AO$14,9,FALSE),IF($AS$4='Front Length +'!$J$1,VLOOKUP(AP14,'Front Length +'!$A$2:$AO$14,10,FALSE),IF($AS$4='Front Length +'!$K$1,VLOOKUP(AP14,'Front Length +'!$A$2:$AO$14,11,FALSE),IF($AS$4='Front Length +'!$L$1,VLOOKUP(AP14,'Front Length +'!$A$2:$AO$14,12,FALSE),IF($AS$4='Front Length +'!$M$1,VLOOKUP(AP14,'Front Length +'!$A$2:$AO$14,13,FALSE),IF($AS$4='Front Length +'!$N$1,VLOOKUP(AP14,'Front Length +'!$A$2:$AO$14,14,FALSE),IF($AS$4='Front Length +'!$O$1,VLOOKUP(AP14,'Front Length +'!$A$2:$AO$14,15,FALSE),IF($AS$4='Front Length +'!$P$1,VLOOKUP(AP14,'Front Length +'!$A$2:$AO$14,16,FALSE),IF($AS$4='Front Length +'!$Q$1,VLOOKUP(AP14,'Front Length +'!$A$2:$AO$14,17,FALSE),IF($AS$4='Front Length +'!$R$1,VLOOKUP(AP14,'Front Length +'!$A$2:$AO$14,18,FALSE),IF($AS$4='Front Length +'!$S$1,VLOOKUP(AP14,'Front Length +'!$A$2:$AO$14,19,FALSE),IF($AS$4='Front Length +'!$T$1,VLOOKUP(AP14,'Front Length +'!$A$2:$AO$14,20,FALSE),IF($AS$4='Front Length +'!$U$1,VLOOKUP(AP14,'Front Length +'!$A$2:$AO$14,21,FALSE),IF($AS$4='Front Length +'!$V$1,VLOOKUP(AP14,'Front Length +'!$A$2:$AO$14,22,FALSE),IF($AS$4='Front Length +'!$W$1,VLOOKUP(AP14,'Front Length +'!$A$2:$AO$14,23,FALSE),IF($AS$4='Front Length +'!$X$1,VLOOKUP(AP14,'Front Length +'!$A$2:$AO$14,24,FALSE),IF($AS$4='Front Length +'!$Y$1,VLOOKUP(AP14,'Front Length +'!$A$2:$AO$14,25,FALSE),IF($AS$4='Front Length +'!$Z$1,VLOOKUP(AP14,'Front Length +'!$A$2:$AO$14,26,FALSE),IF($AS$4='Front Length +'!$AA$1,VLOOKUP(AP14,'Front Length +'!$A$2:$AO$14,27,FALSE),IF($AS$4='Front Length +'!$AB$1,VLOOKUP(AP14,'Front Length +'!$A$2:$AO$14,28,FALSE),IF($AS$4='Front Length +'!$AC$1,VLOOKUP(AP14,'Front Length +'!$A$2:$AO$14,29,FALSE),IF($AS$4='Front Length +'!$AD$1,VLOOKUP(AP14,'Front Length +'!$A$2:$AO$14,30,FALSE),IF($AS$4='Front Length +'!$AE$1,VLOOKUP(AP14,'Front Length +'!$A$2:$AO$14,31,FALSE),IF($AS$4='Front Length +'!$AF$1,VLOOKUP(AP14,'Front Length +'!$A$2:$AO$14,32,FALSE),IF($AS$4='Front Length +'!$AG$1,VLOOKUP(AP14,'Front Length +'!$A$2:$AO$14,33,FALSE),IF($AS$4='Front Length +'!$AH$1,VLOOKUP(AP14,'Front Length +'!$A$2:$AO$14,34,FALSE),IF($AS$4='Front Length +'!$AI$1,VLOOKUP(AP14,'Front Length +'!$A$2:$AO$14,35,FALSE),IF($AS$4='Front Length +'!$AJ$1,VLOOKUP(AP14,'Front Length +'!$A$2:$AO$14,36,FALSE),IF($AS$4='Front Length +'!$AK$1,VLOOKUP(AP14,'Front Length +'!$A$2:$AO$14,37,FALSE),IF($AS$4='Front Length +'!$AL$1,VLOOKUP(AP14,'Front Length +'!$A$2:$AO$14,38,FALSE),IF($AS$4='Front Length +'!$AM$1,VLOOKUP(AP14,'Front Length +'!$A$2:$AO$14,39,FALSE),IF($AS$4='Front Length +'!$AN$1,VLOOKUP(AP14,'Front Length +'!$A$2:$AO$14,40,FALSE),IF($AS$4='Front Length +'!$AO$1,VLOOKUP(AP14,'Front Length +'!$A$2:$AO$14,41,FALSE),))))))))))))))))))))))))))))))))))))))))</f>
        <v>0</v>
      </c>
      <c r="AU14" s="296">
        <f>IF($AS$4='Front Length -'!$B$1,VLOOKUP(AP14,'Front Length -'!$A$2:$AO$14,2,FALSE),IF($AS$4='Front Length -'!$C$1,VLOOKUP(AP14,'Front Length -'!$A$2:$AO$14,3,FALSE),IF($AS$4='Front Length -'!$D$1,VLOOKUP(AP14,'Front Length -'!$A$2:$AO$14,4,FALSE),IF($AS$4='Front Length -'!$E$1,VLOOKUP(AP14,'Front Length -'!$A$2:$AO$14,5,FALSE),IF($AS$4='Front Length -'!$F$1,VLOOKUP(AP14,'Front Length -'!$A$2:$AO$14,6,FALSE),IF($AS$4='Front Length -'!$G$1,VLOOKUP(AP14,'Front Length -'!$A$2:$AO$14,7,FALSE),IF($AS$4='Front Length -'!$H$1,VLOOKUP(AP14,'Front Length -'!$A$2:$AO$14,8,FALSE),IF($AS$4='Front Length -'!$I$1,VLOOKUP(AP14,'Front Length -'!$A$2:$AO$14,9,FALSE),IF($AS$4='Front Length -'!$J$1,VLOOKUP(AP14,'Front Length -'!$A$2:$AO$14,10,FALSE),IF($AS$4='Front Length -'!$K$1,VLOOKUP(AP14,'Front Length -'!$A$2:$AO$14,11,FALSE),IF($AS$4='Front Length -'!$L$1,VLOOKUP(AP14,'Front Length -'!$A$2:$AO$14,12,FALSE),IF($AS$4='Front Length -'!$M$1,VLOOKUP(AP14,'Front Length -'!$A$2:$AO$14,13,FALSE),IF($AS$4='Front Length -'!$N$1,VLOOKUP(AP14,'Front Length -'!$A$2:$AO$14,14,FALSE),IF($AS$4='Front Length -'!$O$1,VLOOKUP(AP14,'Front Length -'!$A$2:$AO$14,15,FALSE),IF($AS$4='Front Length -'!$P$1,VLOOKUP(AP14,'Front Length -'!$A$2:$AO$14,16,FALSE),IF($AS$4='Front Length -'!$Q$1,VLOOKUP(AP14,'Front Length -'!$A$2:$AO$14,17,FALSE),IF($AS$4='Front Length -'!$R$1,VLOOKUP(AP14,'Front Length -'!$A$2:$AO$14,18,FALSE),IF($AS$4='Front Length -'!$S$1,VLOOKUP(AP14,'Front Length -'!$A$2:$AO$14,19,FALSE),IF($AS$4='Front Length -'!$T$1,VLOOKUP(AP14,'Front Length -'!$A$2:$AO$14,20,FALSE),IF($AS$4='Front Length -'!$U$1,VLOOKUP(AP14,'Front Length -'!$A$2:$AO$14,21,FALSE),IF($AS$4='Front Length -'!$V$1,VLOOKUP(AP14,'Front Length -'!$A$2:$AO$14,22,FALSE),IF($AS$4='Front Length -'!$W$1,VLOOKUP(AP14,'Front Length -'!$A$2:$AO$14,23,FALSE),IF($AS$4='Front Length -'!$X$1,VLOOKUP(AP14,'Front Length -'!$A$2:$AO$14,24,FALSE),IF($AS$4='Front Length -'!$Y$1,VLOOKUP(AP14,'Front Length -'!$A$2:$AO$14,25,FALSE),IF($AS$4='Front Length -'!$Z$1,VLOOKUP(AP14,'Front Length -'!$A$2:$AO$14,26,FALSE),IF($AS$4='Front Length -'!$AA$1,VLOOKUP(AP14,'Front Length -'!$A$2:$AO$14,27,FALSE),IF($AS$4='Front Length -'!$AB$1,VLOOKUP(AP14,'Front Length -'!$A$2:$AO$14,28,FALSE),IF($AS$4='Front Length -'!$AC$1,VLOOKUP(AP14,'Front Length -'!$A$2:$AO$14,29,FALSE),IF($AS$4='Front Length -'!$AD$1,VLOOKUP(AP14,'Front Length -'!$A$2:$AO$14,30,FALSE),IF($AS$4='Front Length -'!$AE$1,VLOOKUP(AP14,'Front Length -'!$A$2:$AO$14,31,FALSE),IF($AS$4='Front Length -'!$AF$1,VLOOKUP(AP14,'Front Length -'!$A$2:$AO$14,32,FALSE),IF($AS$4='Front Length -'!$AG$1,VLOOKUP(AP14,'Front Length -'!$A$2:$AO$14,33,FALSE),IF($AS$4='Front Length -'!$AH$1,VLOOKUP(AP14,'Front Length -'!$A$2:$AO$14,34,FALSE),IF($AS$4='Front Length -'!$AI$1,VLOOKUP(AP14,'Front Length -'!$A$2:$AO$14,35,FALSE),IF($AS$4='Front Length -'!$AJ$1,VLOOKUP(AP14,'Front Length -'!$A$2:$AO$14,36,FALSE),IF($AS$4='Front Length -'!$AK$1,VLOOKUP(AP14,'Front Length -'!$A$2:$AO$14,37,FALSE),IF($AS$4='Front Length -'!$AL$1,VLOOKUP(AP14,'Front Length -'!$A$2:$AO$14,38,FALSE),IF($AS$4='Front Length -'!$AM$1,VLOOKUP(AP14,'Front Length -'!$A$2:$AO$14,39,FALSE),IF($AS$4='Front Length -'!$AN$1,VLOOKUP(AP14,'Front Length -'!$A$2:$AO$14,40,FALSE),IF($AS$4='Front Length -'!$AO$1,VLOOKUP(AP14,'Front Length -'!$A$2:$AO$14,41,FALSE),))))))))))))))))))))))))))))))))))))))))</f>
        <v>0</v>
      </c>
      <c r="AV14" s="297" t="str">
        <f>IF(AQ14="","",IF(AQ14=AR14,(AR14-(AQ14+SUM(AT14:AU14))),IF(AS14=0,0,AR14-(AQ14+SUM(AT14:AU14)))))</f>
        <v/>
      </c>
      <c r="AW14" s="234"/>
      <c r="AX14" s="255"/>
      <c r="AY14" s="255"/>
      <c r="AZ14" s="255"/>
      <c r="BA14" s="255"/>
      <c r="BB14" s="255"/>
      <c r="BC14" s="255"/>
      <c r="BD14" s="255"/>
      <c r="BE14" s="255"/>
      <c r="BF14" s="255"/>
      <c r="BG14" s="255"/>
      <c r="BH14" s="255"/>
      <c r="BI14" s="255"/>
      <c r="BJ14" s="255"/>
      <c r="BK14" s="255"/>
      <c r="BL14" s="255"/>
      <c r="BM14" s="255"/>
      <c r="BN14" s="255"/>
      <c r="BO14" s="255"/>
      <c r="BP14" s="255"/>
      <c r="BQ14" s="255"/>
      <c r="BR14" s="255"/>
      <c r="BS14" s="255"/>
    </row>
    <row r="15" spans="1:77" ht="39.950000000000003" customHeight="1" x14ac:dyDescent="0.55000000000000004">
      <c r="A15" s="259">
        <v>14</v>
      </c>
      <c r="B15" s="260" t="s">
        <v>348</v>
      </c>
      <c r="C15" s="261">
        <f>IF($C$1="","",HLOOKUP($C$1,'Athletic fit'!$A$1:$AC$16,ROW(),FALSE))</f>
        <v>0</v>
      </c>
      <c r="D15" s="262">
        <f>IF(C15=" ",0,IF($S$17='AH 34 A+'!$B$1,VLOOKUP('US MTM - Calculation (Athletic)'!B15,'AH 34 A+'!$A$2:$G$16,2,FALSE),IF($S$17='AH 34 A+'!$C$1,VLOOKUP('US MTM - Calculation (Athletic)'!B15,'AH 34 A+'!$A$2:$G$16,3,FALSE),IF($S$17='AH 34 A+'!$D$1,VLOOKUP('US MTM - Calculation (Athletic)'!B15,'AH 34 A+'!$A$2:$G$16,4,FALSE),IF($S$17='AH 34 A+'!$E$1,VLOOKUP('US MTM - Calculation (Athletic)'!B15,'AH 34 A+'!$A$2:$G$16,5,FALSE),IF($S$17='AH 34 A+'!$F$1,VLOOKUP('US MTM - Calculation (Athletic)'!B15,'AH 34 A+'!$A$2:$G$16,6,FALSE),IF($S$17='AH 34 A+'!$G$1,VLOOKUP('US MTM - Calculation (Athletic)'!B15,'AH 34 A+'!$A$2:$G$16,7,FALSE),)))))))</f>
        <v>0</v>
      </c>
      <c r="E15" s="262">
        <f>IF(C15=" ",0,IF($S$18='Erect +'!$B$1,VLOOKUP('US MTM - Calculation (Athletic)'!B15,'Erect +'!$A$2:$D$16,2,FALSE),IF($S$18='Erect +'!$C$1,VLOOKUP('US MTM - Calculation (Athletic)'!B15,'Erect +'!$A$2:$D$16,3,FALSE),IF($S$18='Erect +'!$D$1,VLOOKUP('US MTM - Calculation (Athletic)'!B15,'Erect +'!$A$2:$D$16,4,FALSE),))))</f>
        <v>0</v>
      </c>
      <c r="F15" s="262">
        <f>IF(C15=" ",0,IF($S$19='Full Chest'!$B$1,VLOOKUP('US MTM - Calculation (Athletic)'!B15,'Full Chest'!$A$2:$F$16,2,FALSE),IF($S$19='Full Chest'!$C$1,VLOOKUP('US MTM - Calculation (Athletic)'!B15,'Full Chest'!$A$2:$F$16,3,FALSE),IF($S$19='Full Chest'!$D$1,VLOOKUP('US MTM - Calculation (Athletic)'!B15,'Full Chest'!$A$2:$F$16,4,FALSE),))))</f>
        <v>0</v>
      </c>
      <c r="G15" s="262">
        <f>IF(C15=" ",0,IF($S$20='Head For +'!$B$1,VLOOKUP('US MTM - Calculation (Athletic)'!B15,'Head For +'!$A$2:$E$16,2,FALSE),IF($S$20='Head For +'!$C$1,VLOOKUP('US MTM - Calculation (Athletic)'!B15,'Head For +'!$A$2:$E$16,3,FALSE),IF($S$20='Head For +'!$D$1,VLOOKUP('US MTM - Calculation (Athletic)'!B15,'Head For +'!$A$2:$E$16,4,FALSE),IF($S$20='Head For +'!$E$1,VLOOKUP('US MTM - Calculation (Athletic)'!B15,'Head For +'!$A$2:$E$16,5,FALSE),)))))</f>
        <v>0</v>
      </c>
      <c r="H15" s="262">
        <f>IF(C15=" ",0,IF($S$21='LOW-CLR +'!$B$1,VLOOKUP('US MTM - Calculation (Athletic)'!B15,'LOW-CLR +'!$A$2:$H$16,2,FALSE),IF($S$21='LOW-CLR +'!$C$1,VLOOKUP('US MTM - Calculation (Athletic)'!B15,'LOW-CLR +'!$A$2:$H$16,3,FALSE),IF($S$21='LOW-CLR +'!$D$1,VLOOKUP('US MTM - Calculation (Athletic)'!B15,'LOW-CLR +'!$A$2:$H$16,4,FALSE),IF($S$21='LOW-CLR +'!$E$1,VLOOKUP('US MTM - Calculation (Athletic)'!B15,'LOW-CLR +'!$A$2:$H$16,5,FALSE),IF($S$21='LOW-CLR +'!$F$1,VLOOKUP('US MTM - Calculation (Athletic)'!B15,'LOW-CLR +'!$A$2:$H$16,6,FALSE),))))))</f>
        <v>0</v>
      </c>
      <c r="I15" s="262">
        <f>IF(C15=" ",0,IF($S$22='P+AH+1 2'!$B$1,VLOOKUP('US MTM - Calculation (Athletic)'!B15,'P+AH+1 2'!$A$2:$D$16,2,FALSE),IF($S$22='P+AH+1 2'!$C$1,VLOOKUP('US MTM - Calculation (Athletic)'!B15,'P+AH+1 2'!$A$2:$D$16,3,FALSE),IF($S$22='P+AH+1 2'!$D$1,VLOOKUP('US MTM - Calculation (Athletic)'!B15,'P+AH+1 2'!$A$2:$D$16,4,FALSE),))))</f>
        <v>0</v>
      </c>
      <c r="J15" s="262"/>
      <c r="K15" s="263">
        <f t="shared" si="2"/>
        <v>0</v>
      </c>
      <c r="L15" s="242">
        <f>IF(OR(Sheet1!C36="",Sheet1!C36=" "),0,Sheet1!C36)</f>
        <v>0</v>
      </c>
      <c r="M15" s="264">
        <f t="shared" si="3"/>
        <v>0</v>
      </c>
      <c r="N15" s="265">
        <f>IF($M$8='12 Back'!$B$1,VLOOKUP('US MTM - Calculation (Athletic)'!B15,'12 Back'!$A$2:$BG$16,2,FALSE),IF($M$8='12 Back'!$C$1,VLOOKUP('US MTM - Calculation (Athletic)'!B15,'12 Back'!$A$2:$BG$16,3,FALSE),IF($M$8='12 Back'!$D$1,VLOOKUP('US MTM - Calculation (Athletic)'!B15,'12 Back'!$A$2:$BG$16,4,FALSE),IF($M$8='12 Back'!$E$1,VLOOKUP('US MTM - Calculation (Athletic)'!B15,'12 Back'!$A$2:$BG$16,5,FALSE),IF($M$8='12 Back'!$F$1,VLOOKUP('US MTM - Calculation (Athletic)'!B15,'12 Back'!$A$2:$BG$16,6,FALSE),IF($M$8='12 Back'!$G$1,VLOOKUP('US MTM - Calculation (Athletic)'!B15,'12 Back'!$A$2:$BG$16,7,FALSE),IF($M$8='12 Back'!$H$1,VLOOKUP('US MTM - Calculation (Athletic)'!B15,'12 Back'!$A$2:$BG$16,8,FALSE),IF($M$8='12 Back'!$I$1,VLOOKUP('US MTM - Calculation (Athletic)'!B15,'12 Back'!$A$2:$BG$16,9,FALSE),IF($M$8='12 Back'!$J$1,VLOOKUP('US MTM - Calculation (Athletic)'!B15,'12 Back'!$A$2:$BG$16,10,FALSE),IF($M$8='12 Back'!$K$1,VLOOKUP('US MTM - Calculation (Athletic)'!B15,'12 Back'!$A$2:$BG$16,11,FALSE),IF($M$8='12 Back'!$L$1,VLOOKUP('US MTM - Calculation (Athletic)'!B15,'12 Back'!$A$2:$BG$16,12,FALSE),IF($M$8='12 Back'!$M$1,VLOOKUP('US MTM - Calculation (Athletic)'!B15,'12 Back'!$A$2:$BG$16,13,FALSE),IF($M$8='12 Back'!$N$1,VLOOKUP('US MTM - Calculation (Athletic)'!B15,'12 Back'!$A$2:$BG$16,14,FALSE),IF($M$8='12 Back'!$O$1,VLOOKUP('US MTM - Calculation (Athletic)'!B15,'12 Back'!$A$2:$BG$16,15,FALSE),IF($M$8='12 Back'!$P$1,VLOOKUP('US MTM - Calculation (Athletic)'!B15,'12 Back'!$A$2:$BG$16,16,FALSE),IF($M$8='12 Back'!$Q$1,VLOOKUP('US MTM - Calculation (Athletic)'!B15,'12 Back'!$A$2:$BG$16,17,FALSE),IF($M$8='12 Back'!$R$1,VLOOKUP('US MTM - Calculation (Athletic)'!B15,'12 Back'!$A$2:$BG$16,18,FALSE),IF($M$8='12 Back'!$S$1,VLOOKUP('US MTM - Calculation (Athletic)'!B15,'12 Back'!$A$2:$BG$16,19,FALSE),IF($M$8='12 Back'!$T$1,VLOOKUP('US MTM - Calculation (Athletic)'!B15,'12 Back'!$A$2:$BG$16,20,FALSE),IF($M$8='12 Back'!$U$1,VLOOKUP('US MTM - Calculation (Athletic)'!B15,'12 Back'!$A$2:$BG$16,21,FALSE),IF($M$8='12 Back'!$V$1,VLOOKUP('US MTM - Calculation (Athletic)'!B15,'12 Back'!$A$2:$BG$16,22,FALSE),IF($M$8='12 Back'!$W$1,VLOOKUP('US MTM - Calculation (Athletic)'!B15,'12 Back'!$A$2:$BG$16,23,FALSE),IF($M$8='12 Back'!$X$1,VLOOKUP('US MTM - Calculation (Athletic)'!B15,'12 Back'!$A$2:$BG$16,24,FALSE),IF($M$8='12 Back'!$Y$1,VLOOKUP('US MTM - Calculation (Athletic)'!B15,'12 Back'!$A$2:$BG$16,25,FALSE),IF($M$8='12 Back'!$Z$1,VLOOKUP('US MTM - Calculation (Athletic)'!B15,'12 Back'!$A$2:$BG$16,26,FALSE),IF($M$8='12 Back'!$AA$1,VLOOKUP('US MTM - Calculation (Athletic)'!B15,'12 Back'!$A$2:$BG$16,27,FALSE),IF($M$8='12 Back'!$AB$1,VLOOKUP('US MTM - Calculation (Athletic)'!B15,'12 Back'!$A$2:$BG$16,28,FALSE),IF($M$8='12 Back'!$AC$1,VLOOKUP('US MTM - Calculation (Athletic)'!B15,'12 Back'!$A$2:$BG$16,29,FALSE),IF($M$8='12 Back'!$AD$1,VLOOKUP('US MTM - Calculation (Athletic)'!B15,'12 Back'!$A$2:$BG$16,30,FALSE),IF($M$8='12 Back'!$AE$1,VLOOKUP('US MTM - Calculation (Athletic)'!B15,'12 Back'!$A$2:$BG$16,31,FALSE),IF($M$8='12 Back'!$AF$1,VLOOKUP('US MTM - Calculation (Athletic)'!B15,'12 Back'!$A$2:$BG$16,32,FALSE),IF($M$8='12 Back'!$AG$1,VLOOKUP('US MTM - Calculation (Athletic)'!B15,'12 Back'!$A$2:$BG$16,33,FALSE),IF($M$8='12 Back'!$AH$1,VLOOKUP('US MTM - Calculation (Athletic)'!B15,'12 Back'!$A$2:$BG$16,34,FALSE),IF($M$8='12 Back'!$AI$1,VLOOKUP('US MTM - Calculation (Athletic)'!B15,'12 Back'!$A$2:$BG$16,35,FALSE),IF($M$8='12 Back'!$AJ$1,VLOOKUP('US MTM - Calculation (Athletic)'!B15,'12 Back'!$A$2:$BG$16,36,FALSE),IF($M$8='12 Back'!$AK$1,VLOOKUP('US MTM - Calculation (Athletic)'!B15,'12 Back'!$A$2:$BG$16,37,FALSE),IF($M$8='12 Back'!$AL$1,VLOOKUP('US MTM - Calculation (Athletic)'!B15,'12 Back'!$A$2:$BG$16,38,FALSE),IF($M$8='12 Back'!$AM$1,VLOOKUP('US MTM - Calculation (Athletic)'!B15,'12 Back'!$A$2:$BG$16,39,FALSE),IF($M$8='12 Back'!$AN$1,VLOOKUP('US MTM - Calculation (Athletic)'!B15,'12 Back'!$A$2:$BG$16,40,FALSE),IF($M$8='12 Back'!$AO$1,VLOOKUP('US MTM - Calculation (Athletic)'!B15,'12 Back'!$A$2:$BG$16,41,FALSE),IF($M$8='12 Back'!$AP$1,VLOOKUP('US MTM - Calculation (Athletic)'!B15,'12 Back'!$A$2:$BG$16,42,FALSE),IF($M$8='12 Back'!$AQ$1,VLOOKUP('US MTM - Calculation (Athletic)'!B15,'12 Back'!$A$2:$BG$16,43,FALSE),IF($M$8='12 Back'!$AR$1,VLOOKUP('US MTM - Calculation (Athletic)'!B15,'12 Back'!$A$2:$BG$16,44,FALSE),IF($M$8='12 Back'!$AS$1,VLOOKUP('US MTM - Calculation (Athletic)'!B15,'12 Back'!$A$2:$BG$16,45,FALSE),IF($M$8='12 Back'!$AT$1,VLOOKUP('US MTM - Calculation (Athletic)'!B15,'12 Back'!$A$2:$BG$16,46,FALSE),IF($M$8='12 Back'!$AU$1,VLOOKUP('US MTM - Calculation (Athletic)'!B15,'12 Back'!$A$2:$BG$16,47,FALSE),IF($M$8='12 Back'!$AV$1,VLOOKUP('US MTM - Calculation (Athletic)'!B15,'12 Back'!$A$2:$BG$16,48,FALSE),IF($M$8='12 Back'!$AW$1,VLOOKUP('US MTM - Calculation (Athletic)'!B15,'12 Back'!$A$2:$BG$16,49,FALSE),IF($M$8='12 Back'!$AX$1,VLOOKUP('US MTM - Calculation (Athletic)'!B15,'12 Back'!$A$2:$BG$16,50,FALSE),IF($M$8='12 Back'!$AY$1,VLOOKUP('US MTM - Calculation (Athletic)'!B15,'12 Back'!$A$2:$BG$16,51,FALSE),IF($M$8='12 Back'!$AZ$1,VLOOKUP('US MTM - Calculation (Athletic)'!B15,'12 Back'!$A$2:$BG$16,52,FALSE),IF($M$8='12 Back'!$BA$1,VLOOKUP('US MTM - Calculation (Athletic)'!B15,'12 Back'!$A$2:$BG$16,53,FALSE),IF($M$8='12 Back'!$BB$1,VLOOKUP('US MTM - Calculation (Athletic)'!B15,'12 Back'!$A$2:$BG$16,54,FALSE),IF($M$8='12 Back'!$BC$1,VLOOKUP('US MTM - Calculation (Athletic)'!B15,'12 Back'!$A$2:$BG$16,55,FALSE),IF($M$8='12 Back'!$BD$1,VLOOKUP('US MTM - Calculation (Athletic)'!B15,'12 Back'!$A$2:$BG$16,56,FALSE),IF($M$8='12 Back'!$BE$1,VLOOKUP('US MTM - Calculation (Athletic)'!B15,'12 Back'!$A$2:$BG$16,57,FALSE),IF($M$8='12 Back'!$BF$1,VLOOKUP('US MTM - Calculation (Athletic)'!B15,'12 Back'!$A$2:$BG$16,58,FALSE),IF($M$8='12 Back'!$BG$1,VLOOKUP('US MTM - Calculation (Athletic)'!B15,'12 Back'!$A$2:$BG$16,59,FALSE),))))))))))))))))))))))))))))))))))))))))))))))))))))))))))</f>
        <v>0</v>
      </c>
      <c r="O15" s="265">
        <f>IF($M$3='Half Grith'!$B$1,VLOOKUP('US MTM - Calculation (Athletic)'!B15,'Half Grith'!$A$2:$BN$16,2,FALSE),IF($M$3='Half Grith'!$C$1,VLOOKUP('US MTM - Calculation (Athletic)'!B15,'Half Grith'!$A$2:$BN$16,3,FALSE),IF($M$3='Half Grith'!$D$1,VLOOKUP('US MTM - Calculation (Athletic)'!B15,'Half Grith'!$A$2:$BN$16,4,FALSE),IF($M$3='Half Grith'!$E$1,VLOOKUP('US MTM - Calculation (Athletic)'!B15,'Half Grith'!$A$2:$BN$16,5,FALSE),IF($M$3='Half Grith'!$F$1,VLOOKUP('US MTM - Calculation (Athletic)'!B15,'Half Grith'!$A$2:$BN$16,6,FALSE),IF($M$3='Half Grith'!$G$1,VLOOKUP('US MTM - Calculation (Athletic)'!B15,'Half Grith'!$A$2:$BN$16,7,FALSE),IF($M$3='Half Grith'!$H$1,VLOOKUP('US MTM - Calculation (Athletic)'!B15,'Half Grith'!$A$2:$BN$16,8,FALSE),IF($M$3='Half Grith'!$I$1,VLOOKUP('US MTM - Calculation (Athletic)'!B15,'Half Grith'!$A$2:$BN$16,9,FALSE),IF($M$3='Half Grith'!$J$1,VLOOKUP('US MTM - Calculation (Athletic)'!B15,'Half Grith'!$A$2:$BN$16,10,FALSE),IF($M$3='Half Grith'!$K$1,VLOOKUP('US MTM - Calculation (Athletic)'!B15,'Half Grith'!$A$2:$BN$16,11,FALSE),IF($M$3='Half Grith'!$L$1,VLOOKUP('US MTM - Calculation (Athletic)'!B15,'Half Grith'!$A$2:$BN$16,12,FALSE),IF($M$3='Half Grith'!$M$1,VLOOKUP('US MTM - Calculation (Athletic)'!B15,'Half Grith'!$A$2:$BN$16,13,FALSE),IF($M$3='Half Grith'!$N$1,VLOOKUP('US MTM - Calculation (Athletic)'!B15,'Half Grith'!$A$2:$BN$16,14,FALSE),IF($M$3='Half Grith'!$O$1,VLOOKUP('US MTM - Calculation (Athletic)'!B15,'Half Grith'!$A$2:$BN$16,15,FALSE),IF($M$3='Half Grith'!$P$1,VLOOKUP('US MTM - Calculation (Athletic)'!B15,'Half Grith'!$A$2:$BN$16,16,FALSE),IF($M$3='Half Grith'!$Q$1,VLOOKUP('US MTM - Calculation (Athletic)'!B15,'Half Grith'!$A$2:$BN$16,17,FALSE),IF($M$3='Half Grith'!$R$1,VLOOKUP('US MTM - Calculation (Athletic)'!B15,'Half Grith'!$A$2:$BN$16,18,FALSE),IF($M$3='Half Grith'!$S$1,VLOOKUP('US MTM - Calculation (Athletic)'!B15,'Half Grith'!$A$2:$BN$16,19,FALSE),IF($M$3='Half Grith'!$T$1,VLOOKUP('US MTM - Calculation (Athletic)'!B15,'Half Grith'!$A$2:$BN$16,20,FALSE),IF($M$3='Half Grith'!$U$1,VLOOKUP('US MTM - Calculation (Athletic)'!B15,'Half Grith'!$A$2:$BN$16,21,FALSE),IF($M$3='Half Grith'!$V$1,VLOOKUP('US MTM - Calculation (Athletic)'!B15,'Half Grith'!$A$2:$BN$16,22,FALSE),IF($M$3='Half Grith'!$W$1,VLOOKUP('US MTM - Calculation (Athletic)'!B15,'Half Grith'!$A$2:$BN$16,23,FALSE),IF($M$3='Half Grith'!$X$1,VLOOKUP('US MTM - Calculation (Athletic)'!B15,'Half Grith'!$A$2:$BN$16,24,FALSE),IF($M$3='Half Grith'!$Y$1,VLOOKUP('US MTM - Calculation (Athletic)'!B15,'Half Grith'!$A$2:$BN$16,25,FALSE),IF($M$3='Half Grith'!$Z$1,VLOOKUP('US MTM - Calculation (Athletic)'!B15,'Half Grith'!$A$2:$BN$16,26,FALSE),IF($M$3='Half Grith'!$AA$1,VLOOKUP('US MTM - Calculation (Athletic)'!B15,'Half Grith'!$A$2:$BN$16,27,FALSE),IF($M$3='Half Grith'!$AB$1,VLOOKUP('US MTM - Calculation (Athletic)'!B15,'Half Grith'!$A$2:$BN$16,28,FALSE),IF($M$3='Half Grith'!$AC$1,VLOOKUP('US MTM - Calculation (Athletic)'!B15,'Half Grith'!$A$2:$BN$16,29,FALSE),IF($M$3='Half Grith'!$AD$1,VLOOKUP('US MTM - Calculation (Athletic)'!B15,'Half Grith'!$A$2:$BN$16,30,FALSE),IF($M$3='Half Grith'!$AE$1,VLOOKUP('US MTM - Calculation (Athletic)'!B15,'Half Grith'!$A$2:$BN$16,31,FALSE),IF($M$3='Half Grith'!$AF$1,VLOOKUP('US MTM - Calculation (Athletic)'!B15,'Half Grith'!$A$2:$BN$16,32,FALSE),IF($M$3='Half Grith'!$AG$1,VLOOKUP('US MTM - Calculation (Athletic)'!B15,'Half Grith'!$A$2:$BN$16,33,FALSE),IF($M$3='Half Grith'!$AH$1,VLOOKUP('US MTM - Calculation (Athletic)'!B15,'Half Grith'!$A$2:$BN$16,34,FALSE),IF($M$3='Half Grith'!$AI$1,VLOOKUP('US MTM - Calculation (Athletic)'!B15,'Half Grith'!$A$2:$BN$16,35,FALSE),IF($M$3='Half Grith'!$AJ$1,VLOOKUP('US MTM - Calculation (Athletic)'!B15,'Half Grith'!$A$2:$BN$16,36,FALSE),IF($M$3='Half Grith'!$AK$1,VLOOKUP('US MTM - Calculation (Athletic)'!B15,'Half Grith'!$A$2:$BN$16,37,FALSE),IF($M$3='Half Grith'!$AL$1,VLOOKUP('US MTM - Calculation (Athletic)'!B15,'Half Grith'!$A$2:$BN$16,38,FALSE),IF($M$3='Half Grith'!$AM$1,VLOOKUP('US MTM - Calculation (Athletic)'!B15,'Half Grith'!$A$2:$BN$16,39,FALSE),IF($M$3='Half Grith'!$AN$1,VLOOKUP('US MTM - Calculation (Athletic)'!B15,'Half Grith'!$A$2:$BN$16,40,FALSE),IF($M$3='Half Grith'!$AO$1,VLOOKUP('US MTM - Calculation (Athletic)'!B15,'Half Grith'!$A$2:$BN$16,41,FALSE),IF($M$3='Half Grith'!$AP$1,VLOOKUP('US MTM - Calculation (Athletic)'!B15,'Half Grith'!$A$2:$BN$16,42,FALSE),IF($M$3='Half Grith'!$AQ$1,VLOOKUP('US MTM - Calculation (Athletic)'!B15,'Half Grith'!$A$2:$BN$16,43,FALSE),IF($M$3='Half Grith'!$AR$1,VLOOKUP('US MTM - Calculation (Athletic)'!B15,'Half Grith'!$A$2:$BN$16,44,FALSE),IF($M$3='Half Grith'!$AS$1,VLOOKUP('US MTM - Calculation (Athletic)'!B15,'Half Grith'!$A$2:$BN$16,45,FALSE),IF($M$3='Half Grith'!$AT$1,VLOOKUP('US MTM - Calculation (Athletic)'!B15,'Half Grith'!$A$2:$BN$16,46,FALSE),IF($M$3='Half Grith'!$AU$1,VLOOKUP('US MTM - Calculation (Athletic)'!B15,'Half Grith'!$A$2:$BN$16,47,FALSE),IF($M$3='Half Grith'!$AV$1,VLOOKUP('US MTM - Calculation (Athletic)'!B15,'Half Grith'!$A$2:$BN$16,48,FALSE),IF($M$3='Half Grith'!$AW$1,VLOOKUP('US MTM - Calculation (Athletic)'!B15,'Half Grith'!$A$2:$BN$16,49,FALSE),IF($M$3='Half Grith'!$AX$1,VLOOKUP('US MTM - Calculation (Athletic)'!B15,'Half Grith'!$A$2:$BN$16,50,FALSE),IF($M$3='Half Grith'!$AY$1,VLOOKUP('US MTM - Calculation (Athletic)'!B15,'Half Grith'!$A$2:$BN$16,51,FALSE),IF($M$3='Half Grith'!$AZ$1,VLOOKUP('US MTM - Calculation (Athletic)'!B15,'Half Grith'!$A$2:$BN$16,52,FALSE),IF($M$3='Half Grith'!$BA$1,VLOOKUP('US MTM - Calculation (Athletic)'!B15,'Half Grith'!$A$2:$BN$16,53,FALSE),IF($M$3='Half Grith'!$BB$1,VLOOKUP('US MTM - Calculation (Athletic)'!B15,'Half Grith'!$A$2:$BN$16,54,FALSE),IF($M$3='Half Grith'!$BC$1,VLOOKUP('US MTM - Calculation (Athletic)'!B15,'Half Grith'!$A$2:$BN$16,55,FALSE),IF($M$3='Half Grith'!$BD$1,VLOOKUP('US MTM - Calculation (Athletic)'!B15,'Half Grith'!$A$2:$BN$16,56,FALSE),IF($M$3='Half Grith'!$BE$1,VLOOKUP('US MTM - Calculation (Athletic)'!B15,'Half Grith'!$A$2:$BN$16,57,FALSE),IF($M$3='Half Grith'!$BF$1,VLOOKUP('US MTM - Calculation (Athletic)'!B15,'Half Grith'!$A$2:$BN$16,58,FALSE),IF($M$3='Half Grith'!$BG$1,VLOOKUP('US MTM - Calculation (Athletic)'!B15,'Half Grith'!$A$2:$BN$16,59,FALSE),IF($M$3='Half Grith'!$BH$1,VLOOKUP('US MTM - Calculation (Athletic)'!B15,'Half Grith'!$A$2:$BN$16,60,FALSE),IF($M$3='Half Grith'!$BI$1,VLOOKUP('US MTM - Calculation (Athletic)'!B15,'Half Grith'!$A$2:$BN$16,61,FALSE),IF($M$3='Half Grith'!$BJ$1,VLOOKUP('US MTM - Calculation (Athletic)'!B15,'Half Grith'!$A$2:$BN$16,62,FALSE),IF($M$3='Half Grith'!$BK$1,VLOOKUP('US MTM - Calculation (Athletic)'!B15,'Half Grith'!$A$2:$BN$16,63,FALSE),IF($M$3='Half Grith'!$BL$1,VLOOKUP('US MTM - Calculation (Athletic)'!B15,'Half Grith'!$A$2:$BN$16,64,FALSE),IF($M$3='Half Grith'!$BM$1,VLOOKUP('US MTM - Calculation (Athletic)'!B15,'Half Grith'!$A$2:$BN$16,65,FALSE),))))))))))))))))))))))))))))))))))))))))))))))))))))))))))))))))</f>
        <v>0</v>
      </c>
      <c r="P15" s="265">
        <f>IF($M$4=SEAT!$B$1,VLOOKUP('US MTM - Calculation (Athletic)'!B15,SEAT!$A$2:$AY$16,2,FALSE),IF($M$4=SEAT!$C$1,VLOOKUP('US MTM - Calculation (Athletic)'!B15,SEAT!$A$2:$AY$16,3,FALSE),IF($M$4=SEAT!$D$1,VLOOKUP('US MTM - Calculation (Athletic)'!B15,SEAT!$A$2:$AY$16,4,FALSE),IF($M$4=SEAT!$E$1,VLOOKUP('US MTM - Calculation (Athletic)'!B15,SEAT!$A$2:$AY$16,5,FALSE),IF($M$4=SEAT!$F$1,VLOOKUP('US MTM - Calculation (Athletic)'!B15,SEAT!$A$2:$AY$16,6,FALSE),IF($M$4=SEAT!$G$1,VLOOKUP('US MTM - Calculation (Athletic)'!B15,SEAT!$A$2:$AY$16,7,FALSE),IF($M$4=SEAT!$H$1,VLOOKUP('US MTM - Calculation (Athletic)'!B15,SEAT!$A$2:$AY$16,8,FALSE),IF($M$4=SEAT!$I$1,VLOOKUP('US MTM - Calculation (Athletic)'!B15,SEAT!$A$2:$AY$16,9,FALSE),IF($M$4=SEAT!$J$1,VLOOKUP('US MTM - Calculation (Athletic)'!B15,SEAT!$A$2:$AY$16,10,FALSE),IF($M$4=SEAT!$K$1,VLOOKUP('US MTM - Calculation (Athletic)'!B15,SEAT!$A$2:$AY$16,11,FALSE),IF($M$4=SEAT!$L$1,VLOOKUP('US MTM - Calculation (Athletic)'!B15,SEAT!$A$2:$AY$16,12,FALSE),IF($M$4=SEAT!$M$1,VLOOKUP('US MTM - Calculation (Athletic)'!B15,SEAT!$A$2:$AY$16,13,FALSE),IF($M$4=SEAT!$N$1,VLOOKUP('US MTM - Calculation (Athletic)'!B15,SEAT!$A$2:$AY$16,14,FALSE),IF($M$4=SEAT!$O$1,VLOOKUP('US MTM - Calculation (Athletic)'!B15,SEAT!$A$2:$AY$16,15,FALSE),IF($M$4=SEAT!$P$1,VLOOKUP('US MTM - Calculation (Athletic)'!B15,SEAT!$A$2:$AY$16,16,FALSE),IF($M$4=SEAT!$Q$1,VLOOKUP('US MTM - Calculation (Athletic)'!B15,SEAT!$A$2:$AY$16,17,FALSE),IF($M$4=SEAT!$R$1,VLOOKUP('US MTM - Calculation (Athletic)'!B15,SEAT!$A$2:$AY$16,18,FALSE),IF($M$4=SEAT!$S$1,VLOOKUP('US MTM - Calculation (Athletic)'!B15,SEAT!$A$2:$AY$16,19,FALSE),IF($M$4=SEAT!$T$1,VLOOKUP('US MTM - Calculation (Athletic)'!B15,SEAT!$A$2:$AY$16,20,FALSE),IF($M$4=SEAT!$U$1,VLOOKUP('US MTM - Calculation (Athletic)'!B15,SEAT!$A$2:$AY$16,21,FALSE),IF($M$4=SEAT!$V$1,VLOOKUP('US MTM - Calculation (Athletic)'!B15,SEAT!$A$2:$AY$16,22,FALSE),IF($M$4=SEAT!$W$1,VLOOKUP('US MTM - Calculation (Athletic)'!B15,SEAT!$A$2:$AY$16,23,FALSE),IF($M$4=SEAT!$X$1,VLOOKUP('US MTM - Calculation (Athletic)'!B15,SEAT!$A$2:$AY$16,24,FALSE),IF($M$4=SEAT!$Y$1,VLOOKUP('US MTM - Calculation (Athletic)'!B15,SEAT!$A$2:$AY$16,25,FALSE),IF($M$4=SEAT!$Z$1,VLOOKUP('US MTM - Calculation (Athletic)'!B15,SEAT!$A$2:$AY$16,26,FALSE),IF($M$4=SEAT!$AA$1,VLOOKUP('US MTM - Calculation (Athletic)'!B15,SEAT!$A$2:$AY$16,27,FALSE),IF($M$4=SEAT!$AB$1,VLOOKUP('US MTM - Calculation (Athletic)'!B15,SEAT!$A$2:$AY$16,28,FALSE),IF($M$4=SEAT!$AC$1,VLOOKUP('US MTM - Calculation (Athletic)'!B15,SEAT!$A$2:$AY$16,29,FALSE),IF($M$4=SEAT!$AD$1,VLOOKUP('US MTM - Calculation (Athletic)'!B15,SEAT!$A$2:$AY$16,30,FALSE),IF($M$4=SEAT!$AE$1,VLOOKUP('US MTM - Calculation (Athletic)'!B15,SEAT!$A$2:$AY$16,31,FALSE),IF($M$4=SEAT!$AF$1,VLOOKUP('US MTM - Calculation (Athletic)'!B15,SEAT!$A$2:$AY$16,32,FALSE),IF($M$4=SEAT!$AG$1,VLOOKUP('US MTM - Calculation (Athletic)'!B15,SEAT!$A$2:$AY$16,33,FALSE),IF($M$4=SEAT!$AH$1,VLOOKUP('US MTM - Calculation (Athletic)'!B15,SEAT!$A$2:$AY$16,34,FALSE),IF($M$4=SEAT!$AI$1,VLOOKUP('US MTM - Calculation (Athletic)'!B15,SEAT!$A$2:$AY$16,35,FALSE),IF($M$4=SEAT!$AJ$1,VLOOKUP('US MTM - Calculation (Athletic)'!B15,SEAT!$A$2:$AY$16,36,FALSE),IF($M$4=SEAT!$AK$1,VLOOKUP('US MTM - Calculation (Athletic)'!B15,SEAT!$A$2:$AY$16,37,FALSE),IF($M$4=SEAT!$AL$1,VLOOKUP('US MTM - Calculation (Athletic)'!B15,SEAT!$A$2:$AY$16,38,FALSE),IF($M$4=SEAT!$AM$1,VLOOKUP('US MTM - Calculation (Athletic)'!B15,SEAT!$A$2:$AY$16,39,FALSE),IF($M$4=SEAT!$AN$1,VLOOKUP('US MTM - Calculation (Athletic)'!B15,SEAT!$A$2:$AY$16,40,FALSE),IF($M$4=SEAT!$AO$1,VLOOKUP('US MTM - Calculation (Athletic)'!B15,SEAT!$A$2:$AY$16,41,FALSE),IF($M$4=SEAT!$AP$1,VLOOKUP('US MTM - Calculation (Athletic)'!B15,SEAT!$A$2:$AY$16,42,FALSE),IF($M$4=SEAT!$AQ$1,VLOOKUP('US MTM - Calculation (Athletic)'!B15,SEAT!$A$2:$AY$16,43,FALSE),IF($M$4=SEAT!$AR$1,VLOOKUP('US MTM - Calculation (Athletic)'!B15,SEAT!$A$2:$AY$16,44,FALSE),IF($M$4=SEAT!$AS$1,VLOOKUP('US MTM - Calculation (Athletic)'!B15,SEAT!$A$2:$AY$16,45,FALSE),IF($M$4=SEAT!$AT$1,VLOOKUP('US MTM - Calculation (Athletic)'!B15,SEAT!$A$2:$AY$16,46,FALSE),IF($M$4=SEAT!$AU$1,VLOOKUP('US MTM - Calculation (Athletic)'!B15,SEAT!$A$2:$AY$16,47,FALSE),IF($M$4=SEAT!$AV$1,VLOOKUP('US MTM - Calculation (Athletic)'!B15,SEAT!$A$2:$AY$16,48,FALSE),IF($M$4=SEAT!$AW$1,VLOOKUP('US MTM - Calculation (Athletic)'!B15,SEAT!$A$2:$AY$16,49,FALSE),IF($M$4=SEAT!$AX$1,VLOOKUP('US MTM - Calculation (Athletic)'!B15,SEAT!$A$2:$AY$16,50,FALSE),IF($M$4=SEAT!$AY$1,VLOOKUP('US MTM - Calculation (Athletic)'!B15,SEAT!$A$2:$AY$16,51,FALSE),))))))))))))))))))))))))))))))))))))))))))))))))))</f>
        <v>0</v>
      </c>
      <c r="Q15" s="265">
        <f>IF($M$5='4LEN'!$B$1,VLOOKUP('US MTM - Calculation (Athletic)'!B15,'4LEN'!$A$2:$BM$16,2,FALSE),IF($M$5='4LEN'!$C$1,VLOOKUP('US MTM - Calculation (Athletic)'!B15,'4LEN'!$A$2:$BM$16,3,FALSE),IF($M$5='4LEN'!$D$1,VLOOKUP('US MTM - Calculation (Athletic)'!B15,'4LEN'!$A$2:$BM$16,4,FALSE),IF($M$5='4LEN'!$E$1,VLOOKUP('US MTM - Calculation (Athletic)'!B15,'4LEN'!$A$2:$BM$16,5,FALSE),IF($M$5='4LEN'!$F$1,VLOOKUP('US MTM - Calculation (Athletic)'!B15,'4LEN'!$A$2:$BM$16,6,FALSE),IF($M$5='4LEN'!$G$1,VLOOKUP('US MTM - Calculation (Athletic)'!B15,'4LEN'!$A$2:$BM$16,7,FALSE),IF($M$5='4LEN'!$H$1,VLOOKUP('US MTM - Calculation (Athletic)'!B15,'4LEN'!$A$2:$BM$16,8,FALSE),IF($M$5='4LEN'!$I$1,VLOOKUP('US MTM - Calculation (Athletic)'!B15,'4LEN'!$A$2:$BM$16,9,FALSE),IF($M$5='4LEN'!$J$1,VLOOKUP('US MTM - Calculation (Athletic)'!B15,'4LEN'!$A$2:$BM$16,10,FALSE),IF($M$5='4LEN'!$K$1,VLOOKUP('US MTM - Calculation (Athletic)'!B15,'4LEN'!$A$2:$BM$16,11,FALSE),IF($M$5='4LEN'!$L$1,VLOOKUP('US MTM - Calculation (Athletic)'!B15,'4LEN'!$A$2:$BM$16,12,FALSE),IF($M$5='4LEN'!$M$1,VLOOKUP('US MTM - Calculation (Athletic)'!B15,'4LEN'!$A$2:$BM$16,13,FALSE),IF($M$5='4LEN'!$N$1,VLOOKUP('US MTM - Calculation (Athletic)'!B15,'4LEN'!$A$2:$BM$16,14,FALSE),IF($M$5='4LEN'!$O$1,VLOOKUP('US MTM - Calculation (Athletic)'!B15,'4LEN'!$A$2:$BM$16,15,FALSE),IF($M$5='4LEN'!$P$1,VLOOKUP('US MTM - Calculation (Athletic)'!B15,'4LEN'!$A$2:$BM$16,16,FALSE),IF($M$5='4LEN'!$Q$1,VLOOKUP('US MTM - Calculation (Athletic)'!B15,'4LEN'!$A$2:$BM$16,17,FALSE),IF($M$5='4LEN'!$R$1,VLOOKUP('US MTM - Calculation (Athletic)'!B15,'4LEN'!$A$2:$BM$16,18,FALSE),IF($M$5='4LEN'!$S$1,VLOOKUP('US MTM - Calculation (Athletic)'!B15,'4LEN'!$A$2:$BM$16,19,FALSE),IF($M$5='4LEN'!$T$1,VLOOKUP('US MTM - Calculation (Athletic)'!B15,'4LEN'!$A$2:$BM$16,20,FALSE),IF($M$5='4LEN'!$U$1,VLOOKUP('US MTM - Calculation (Athletic)'!B15,'4LEN'!$A$2:$BM$16,21,FALSE),IF($M$5='4LEN'!$V$1,VLOOKUP('US MTM - Calculation (Athletic)'!B15,'4LEN'!$A$2:$BM$16,22,FALSE),IF($M$5='4LEN'!$W$1,VLOOKUP('US MTM - Calculation (Athletic)'!B15,'4LEN'!$A$2:$BM$16,23,FALSE),IF($M$5='4LEN'!$X$1,VLOOKUP('US MTM - Calculation (Athletic)'!B15,'4LEN'!$A$2:$BM$16,24,FALSE),IF($M$5='4LEN'!$Y$1,VLOOKUP('US MTM - Calculation (Athletic)'!B15,'4LEN'!$A$2:$BM$16,25,FALSE),IF($M$5='4LEN'!$Z$1,VLOOKUP('US MTM - Calculation (Athletic)'!B15,'4LEN'!$A$2:$BM$16,26,FALSE),IF($M$5='4LEN'!$AA$1,VLOOKUP('US MTM - Calculation (Athletic)'!B15,'4LEN'!$A$2:$BM$16,27,FALSE),IF($M$5='4LEN'!$AB$1,VLOOKUP('US MTM - Calculation (Athletic)'!B15,'4LEN'!$A$2:$BM$16,28,FALSE),IF($M$5='4LEN'!$AC$1,VLOOKUP('US MTM - Calculation (Athletic)'!B15,'4LEN'!$A$2:$BM$16,29,FALSE),IF($M$5='4LEN'!$AD$1,VLOOKUP('US MTM - Calculation (Athletic)'!B15,'4LEN'!$A$2:$BM$16,30,FALSE),IF($M$5='4LEN'!$AE$1,VLOOKUP('US MTM - Calculation (Athletic)'!B15,'4LEN'!$A$2:$BM$16,31,FALSE),IF($M$5='4LEN'!$AF$1,VLOOKUP('US MTM - Calculation (Athletic)'!B15,'4LEN'!$A$2:$BM$16,32,FALSE),IF($M$5='4LEN'!$AG$1,VLOOKUP('US MTM - Calculation (Athletic)'!B15,'4LEN'!$A$2:$BM$16,33,FALSE),IF($M$5='4LEN'!$AH$1,VLOOKUP('US MTM - Calculation (Athletic)'!B15,'4LEN'!$A$2:$BM$16,34,FALSE),IF($M$5='4LEN'!$AI$1,VLOOKUP('US MTM - Calculation (Athletic)'!B15,'4LEN'!$A$2:$BM$16,35,FALSE),IF($M$5='4LEN'!$AJ$1,VLOOKUP('US MTM - Calculation (Athletic)'!B15,'4LEN'!$A$2:$BM$16,36,FALSE),IF($M$5='4LEN'!$AK$1,VLOOKUP('US MTM - Calculation (Athletic)'!B15,'4LEN'!$A$2:$BM$16,37,FALSE),IF($M$5='4LEN'!$AL$1,VLOOKUP('US MTM - Calculation (Athletic)'!B15,'4LEN'!$A$2:$BM$16,38,FALSE),IF($M$5='4LEN'!$AM$1,VLOOKUP('US MTM - Calculation (Athletic)'!B15,'4LEN'!$A$2:$BM$16,39,FALSE),IF($M$5='4LEN'!$AN$1,VLOOKUP('US MTM - Calculation (Athletic)'!B15,'4LEN'!$A$2:$BM$16,40,FALSE),IF($M$5='4LEN'!$AO$1,VLOOKUP('US MTM - Calculation (Athletic)'!B15,'4LEN'!$A$2:$BM$16,41,FALSE),IF($M$5='4LEN'!$AP$1,VLOOKUP('US MTM - Calculation (Athletic)'!B15,'4LEN'!$A$2:$BM$16,42,FALSE),IF($M$5='4LEN'!$AQ$1,VLOOKUP('US MTM - Calculation (Athletic)'!B15,'4LEN'!$A$2:$BM$16,43,FALSE),IF($M$5='4LEN'!$AR$1,VLOOKUP('US MTM - Calculation (Athletic)'!B15,'4LEN'!$A$2:$BM$16,44,FALSE),IF($M$5='4LEN'!$AS$1,VLOOKUP('US MTM - Calculation (Athletic)'!B15,'4LEN'!$A$2:$BM$16,45,FALSE),IF($M$5='4LEN'!$AT$1,VLOOKUP('US MTM - Calculation (Athletic)'!B15,'4LEN'!$A$2:$BM$16,46,FALSE),IF($M$5='4LEN'!$AU$1,VLOOKUP('US MTM - Calculation (Athletic)'!B15,'4LEN'!$A$2:$BM$16,47,FALSE),IF($M$5='4LEN'!$AV$1,VLOOKUP('US MTM - Calculation (Athletic)'!B15,'4LEN'!$A$2:$BM$16,48,FALSE),IF($M$5='4LEN'!$AW$1,VLOOKUP('US MTM - Calculation (Athletic)'!B15,'4LEN'!$A$2:$BM$16,49,FALSE),IF($M$5='4LEN'!$AX$1,VLOOKUP('US MTM - Calculation (Athletic)'!B15,'4LEN'!$A$2:$BM$16,50,FALSE),IF($M$5='4LEN'!$AY$1,VLOOKUP('US MTM - Calculation (Athletic)'!B15,'4LEN'!$A$2:$BM$16,51,FALSE),IF($M$5='4LEN'!$AZ$1,VLOOKUP('US MTM - Calculation (Athletic)'!B15,'4LEN'!$A$2:$BM$16,52,FALSE),IF($M$5='4LEN'!$BA$1,VLOOKUP('US MTM - Calculation (Athletic)'!B15,'4LEN'!$A$2:$BM$16,53,FALSE),IF($M$5='4LEN'!$BB$1,VLOOKUP('US MTM - Calculation (Athletic)'!B15,'4LEN'!$A$2:$BM$16,54,FALSE),IF($M$5='4LEN'!$BC$1,VLOOKUP('US MTM - Calculation (Athletic)'!B15,'4LEN'!$A$2:$BM$16,55,FALSE),IF($M$5='4LEN'!$BD$1,VLOOKUP('US MTM - Calculation (Athletic)'!B15,'4LEN'!$A$2:$BM$16,56,FALSE),IF($M$5='4LEN'!$BE$1,VLOOKUP('US MTM - Calculation (Athletic)'!B15,'4LEN'!$A$2:$BM$16,57,FALSE),IF($M$5='4LEN'!$BF$1,VLOOKUP('US MTM - Calculation (Athletic)'!B15,'4LEN'!$A$2:$BM$16,58,FALSE),IF($M$5='4LEN'!$BG$1,VLOOKUP('US MTM - Calculation (Athletic)'!B15,'4LEN'!$A$2:$BM$16,59,FALSE),IF($M$5='4LEN'!$BH$1,VLOOKUP('US MTM - Calculation (Athletic)'!B15,'4LEN'!$A$2:$BM$16,60,FALSE),IF($M$5='4LEN'!$BI$1,VLOOKUP('US MTM - Calculation (Athletic)'!B15,'4LEN'!$A$2:$BL$16,61,FALSE),IF($M$5='4LEN'!$BJ$1,VLOOKUP('US MTM - Calculation (Athletic)'!B15,'4LEN'!$A$2:$BM$16,62,FALSE),IF($M$5='4LEN'!$BK$1,VLOOKUP('US MTM - Calculation (Athletic)'!B15,'4LEN'!$A$2:$BM$16,63,FALSE),IF($M$5='4LEN'!$BL$1,VLOOKUP('US MTM - Calculation (Athletic)'!B15,'4LEN'!$A$2:$BM$16,64,FALSE),IF($M$5='4LEN'!$BM$1,VLOOKUP('US MTM - Calculation (Athletic)'!B15,'4LEN'!$A$2:$BM$16,65,FALSE),))))))))))))))))))))))))))))))))))))))))))))))))))))))))))))))))</f>
        <v>0</v>
      </c>
      <c r="R15" s="265">
        <f>IF($M$5='15VENT'!$B$1,VLOOKUP('US MTM - Calculation (Athletic)'!B15,'15VENT'!$A$2:$BM$16,2,FALSE),IF($M$5='15VENT'!$C$1,VLOOKUP('US MTM - Calculation (Athletic)'!B15,'15VENT'!$A$2:$BM$16,3,FALSE),IF($M$5='15VENT'!$D$1,VLOOKUP('US MTM - Calculation (Athletic)'!B15,'15VENT'!$A$2:$BM$16,4,FALSE),IF($M$5='15VENT'!$E$1,VLOOKUP('US MTM - Calculation (Athletic)'!B15,'15VENT'!$A$2:$BM$16,5,FALSE),IF($M$5='15VENT'!$F$1,VLOOKUP('US MTM - Calculation (Athletic)'!B15,'15VENT'!$A$2:$BM$16,6,FALSE),IF($M$5='15VENT'!$G$1,VLOOKUP('US MTM - Calculation (Athletic)'!B15,'15VENT'!$A$2:$BM$16,7,FALSE),IF($M$5='15VENT'!$H$1,VLOOKUP('US MTM - Calculation (Athletic)'!B15,'15VENT'!$A$2:$BM$16,8,FALSE),IF($M$5='15VENT'!$I$1,VLOOKUP('US MTM - Calculation (Athletic)'!B15,'15VENT'!$A$2:$BM$16,9,FALSE),IF($M$5='15VENT'!$J$1,VLOOKUP('US MTM - Calculation (Athletic)'!B15,'15VENT'!$A$2:$BM$16,10,FALSE),IF($M$5='15VENT'!$K$1,VLOOKUP('US MTM - Calculation (Athletic)'!B15,'15VENT'!$A$2:$BM$16,11,FALSE),IF($M$5='15VENT'!$L$1,VLOOKUP('US MTM - Calculation (Athletic)'!B15,'15VENT'!$A$2:$BM$16,12,FALSE),IF($M$5='15VENT'!$M$1,VLOOKUP('US MTM - Calculation (Athletic)'!B15,'15VENT'!$A$2:$BM$16,13,FALSE),IF($M$5='15VENT'!$N$1,VLOOKUP('US MTM - Calculation (Athletic)'!B15,'15VENT'!$A$2:$BM$16,14,FALSE),IF($M$5='15VENT'!$O$1,VLOOKUP('US MTM - Calculation (Athletic)'!B15,'15VENT'!$A$2:$BM$16,15,FALSE),IF($M$5='15VENT'!$P$1,VLOOKUP('US MTM - Calculation (Athletic)'!B15,'15VENT'!$A$2:$BM$16,16,FALSE),IF($M$5='15VENT'!$Q$1,VLOOKUP('US MTM - Calculation (Athletic)'!B15,'15VENT'!$A$2:$BM$16,17,FALSE),IF($M$5='15VENT'!$R$1,VLOOKUP('US MTM - Calculation (Athletic)'!B15,'15VENT'!$A$2:$BM$16,18,FALSE),IF($M$5='15VENT'!$S$1,VLOOKUP('US MTM - Calculation (Athletic)'!B15,'15VENT'!$A$2:$BM$16,19,FALSE),IF($M$5='15VENT'!$T$1,VLOOKUP('US MTM - Calculation (Athletic)'!B15,'15VENT'!$A$2:$BM$16,20,FALSE),IF($M$5='15VENT'!$U$1,VLOOKUP('US MTM - Calculation (Athletic)'!B15,'15VENT'!$A$2:$BM$16,21,FALSE),IF($M$5='15VENT'!$V$1,VLOOKUP('US MTM - Calculation (Athletic)'!B15,'15VENT'!$A$2:$BM$16,22,FALSE),IF($M$5='15VENT'!$W$1,VLOOKUP('US MTM - Calculation (Athletic)'!B15,'15VENT'!$A$2:$BM$16,23,FALSE),IF($M$5='15VENT'!$X$1,VLOOKUP('US MTM - Calculation (Athletic)'!B15,'15VENT'!$A$2:$BM$16,24,FALSE),IF($M$5='15VENT'!$Y$1,VLOOKUP('US MTM - Calculation (Athletic)'!B15,'15VENT'!$A$2:$BM$16,25,FALSE),IF($M$5='15VENT'!$Z$1,VLOOKUP('US MTM - Calculation (Athletic)'!B15,'15VENT'!$A$2:$BM$16,26,FALSE),IF($M$5='15VENT'!$AA$1,VLOOKUP('US MTM - Calculation (Athletic)'!B15,'15VENT'!$A$2:$BM$16,27,FALSE),IF($M$5='15VENT'!$AB$1,VLOOKUP('US MTM - Calculation (Athletic)'!B15,'15VENT'!$A$2:$BM$16,28,FALSE),IF($M$5='15VENT'!$AC$1,VLOOKUP('US MTM - Calculation (Athletic)'!B15,'15VENT'!$A$2:$BM$16,29,FALSE),IF($M$5='15VENT'!$AD$1,VLOOKUP('US MTM - Calculation (Athletic)'!B15,'15VENT'!$A$2:$BM$16,30,FALSE),IF($M$5='15VENT'!$AE$1,VLOOKUP('US MTM - Calculation (Athletic)'!B15,'15VENT'!$A$2:$BM$16,31,FALSE),IF($M$5='15VENT'!$AF$1,VLOOKUP('US MTM - Calculation (Athletic)'!B15,'15VENT'!$A$2:$BM$16,32,FALSE),IF($M$5='15VENT'!$AG$1,VLOOKUP('US MTM - Calculation (Athletic)'!B15,'15VENT'!$A$2:$BM$16,33,FALSE),IF($M$5='15VENT'!$AH$1,VLOOKUP('US MTM - Calculation (Athletic)'!B15,'15VENT'!$A$2:$BM$16,34,FALSE),IF($M$5='15VENT'!$AI$1,VLOOKUP('US MTM - Calculation (Athletic)'!B15,'15VENT'!$A$2:$BM$16,35,FALSE),IF($M$5='15VENT'!$AJ$1,VLOOKUP('US MTM - Calculation (Athletic)'!B15,'15VENT'!$A$2:$BM$16,36,FALSE),IF($M$5='15VENT'!$AK$1,VLOOKUP('US MTM - Calculation (Athletic)'!B15,'15VENT'!$A$2:$BM$16,37,FALSE),IF($M$5='15VENT'!$AL$1,VLOOKUP('US MTM - Calculation (Athletic)'!B15,'15VENT'!$A$2:$BM$16,38,FALSE),IF($M$5='15VENT'!$AM$1,VLOOKUP('US MTM - Calculation (Athletic)'!B15,'15VENT'!$A$2:$BM$16,39,FALSE),IF($M$5='15VENT'!$AN$1,VLOOKUP('US MTM - Calculation (Athletic)'!B15,'15VENT'!$A$2:$BM$16,40,FALSE),IF($M$5='15VENT'!$AO$1,VLOOKUP('US MTM - Calculation (Athletic)'!B15,'15VENT'!$A$2:$BM$16,41,FALSE),IF($M$5='15VENT'!$AP$1,VLOOKUP('US MTM - Calculation (Athletic)'!B15,'15VENT'!$A$2:$BM$16,42,FALSE),IF($M$5='15VENT'!$AQ$1,VLOOKUP('US MTM - Calculation (Athletic)'!B15,'15VENT'!$A$2:$BM$16,43,FALSE),IF($M$5='15VENT'!$AR$1,VLOOKUP('US MTM - Calculation (Athletic)'!B15,'15VENT'!$A$2:$BM$16,44,FALSE),IF($M$5='15VENT'!$AS$1,VLOOKUP('US MTM - Calculation (Athletic)'!B15,'15VENT'!$A$2:$BM$16,45,FALSE),IF($M$5='15VENT'!$AT$1,VLOOKUP('US MTM - Calculation (Athletic)'!B15,'15VENT'!$A$2:$BM$16,46,FALSE),IF($M$5='15VENT'!$AU$1,VLOOKUP('US MTM - Calculation (Athletic)'!B15,'15VENT'!$A$2:$BM$16,47,FALSE),IF($M$5='15VENT'!$AV$1,VLOOKUP('US MTM - Calculation (Athletic)'!B15,'15VENT'!$A$2:$BM$16,48,FALSE),IF($M$5='15VENT'!$AW$1,VLOOKUP('US MTM - Calculation (Athletic)'!B15,'15VENT'!$A$2:$BM$16,49,FALSE),IF($M$5='15VENT'!$AX$1,VLOOKUP('US MTM - Calculation (Athletic)'!B15,'15VENT'!$A$2:$BM$16,50,FALSE),IF($M$5='15VENT'!$AY$1,VLOOKUP('US MTM - Calculation (Athletic)'!B15,'15VENT'!$A$2:$BM$16,51,FALSE),IF($M$5='15VENT'!$AZ$1,VLOOKUP('US MTM - Calculation (Athletic)'!B15,'15VENT'!$A$2:$BM$16,52,FALSE),IF($M$5='15VENT'!$BA$1,VLOOKUP('US MTM - Calculation (Athletic)'!B15,'15VENT'!$A$2:$BM$16,53,FALSE),IF($M$5='15VENT'!$BB$1,VLOOKUP('US MTM - Calculation (Athletic)'!B15,'15VENT'!$A$2:$BM$16,54,FALSE),IF($M$5='15VENT'!$BC$1,VLOOKUP('US MTM - Calculation (Athletic)'!B15,'15VENT'!$A$2:$BM$16,55,FALSE),IF($M$5='15VENT'!$BD$1,VLOOKUP('US MTM - Calculation (Athletic)'!B15,'15VENT'!$A$2:$BM$16,56,FALSE),IF($M$5='15VENT'!$BE$1,VLOOKUP('US MTM - Calculation (Athletic)'!B15,'15VENT'!$A$2:$BM$16,57,FALSE),IF($M$5='15VENT'!$BF$1,VLOOKUP('US MTM - Calculation (Athletic)'!B15,'15VENT'!$A$2:$BM$16,58,FALSE),IF($M$5='15VENT'!$BG$1,VLOOKUP('US MTM - Calculation (Athletic)'!B15,'15VENT'!$A$2:$BM$16,59,FALSE),IF($M$5='15VENT'!$BH$1,VLOOKUP('US MTM - Calculation (Athletic)'!B15,'15VENT'!$A$2:$BM$16,60,FALSE),IF($M$5='15VENT'!$BI$1,VLOOKUP('US MTM - Calculation (Athletic)'!B15,'15VENT'!$A$2:$BJ$16,61,FALSE),IF($M$5='15VENT'!$BJ$1,VLOOKUP('US MTM - Calculation (Athletic)'!B15,'15VENT'!$A$2:$BM$16,62,FALSE),IF($M$5='15VENT'!$BK$1,VLOOKUP('US MTM - Calculation (Athletic)'!B15,'15VENT'!$A$2:$BM$16,63,FALSE),IF($M$5='15VENT'!$BL$1,VLOOKUP('US MTM - Calculation (Athletic)'!B15,'15VENT'!$A$2:$BM$16,64,FALSE),IF($M$5='15VENT'!$BM$1,VLOOKUP('US MTM - Calculation (Athletic)'!B15,'15VENT'!$A$2:$BM$16,65,FALSE),))))))))))))))))))))))))))))))))))))))))))))))))))))))))))))))))</f>
        <v>0</v>
      </c>
      <c r="S15" s="266">
        <f>$L$15</f>
        <v>0</v>
      </c>
      <c r="T15" s="274"/>
      <c r="U15" s="268" t="s">
        <v>95</v>
      </c>
      <c r="V15" s="288" t="str">
        <f>IF(OR(Sheet1!C81="",Sheet1!C81=" "),"",Sheet1!C81)</f>
        <v/>
      </c>
      <c r="W15" s="246"/>
      <c r="X15" s="259"/>
      <c r="Y15" s="260" t="s">
        <v>340</v>
      </c>
      <c r="Z15" s="290"/>
      <c r="AA15" s="290"/>
      <c r="AB15" s="290"/>
      <c r="AC15" s="290"/>
      <c r="AD15" s="290"/>
      <c r="AE15" s="290"/>
      <c r="AF15" s="290"/>
      <c r="AG15" s="290"/>
      <c r="AH15" s="291" t="str">
        <f>IF(Sheet1!C330="",IF(OR(Sheet1!C148="",Sheet1!C148=" "),0,CONCATENATE("-",Sheet1!C148)),Sheet1!C330)</f>
        <v xml:space="preserve">TKT PKT RT
BW Slv Lin
</v>
      </c>
      <c r="AI15" s="275"/>
      <c r="AJ15" s="289" t="s">
        <v>303</v>
      </c>
      <c r="AK15" s="288" t="str">
        <f>IF(OR(Sheet1!C168="",Sheet1!C168=" "),"",Sheet1!C168)</f>
        <v/>
      </c>
      <c r="AM15" s="282"/>
      <c r="AN15" s="282"/>
      <c r="AO15" s="228"/>
      <c r="AP15" s="507" t="str">
        <f>IF(Sheet1!E15="","",Sheet1!E15)</f>
        <v>S95-SHELL PLAID</v>
      </c>
      <c r="AQ15" s="234"/>
      <c r="AR15" s="234"/>
      <c r="AS15" s="234"/>
      <c r="AT15" s="234"/>
      <c r="AU15" s="234"/>
      <c r="AV15" s="234"/>
      <c r="AW15" s="234"/>
      <c r="AX15" s="255"/>
      <c r="AY15" s="255"/>
      <c r="AZ15" s="255"/>
      <c r="BA15" s="255"/>
      <c r="BB15" s="255"/>
      <c r="BC15" s="255"/>
      <c r="BD15" s="255"/>
      <c r="BE15" s="255"/>
      <c r="BF15" s="255"/>
      <c r="BG15" s="255"/>
      <c r="BH15" s="255"/>
      <c r="BI15" s="255"/>
      <c r="BJ15" s="255"/>
      <c r="BK15" s="255"/>
      <c r="BL15" s="255"/>
      <c r="BM15" s="255"/>
      <c r="BN15" s="255"/>
      <c r="BO15" s="255"/>
      <c r="BP15" s="255"/>
      <c r="BQ15" s="255"/>
      <c r="BR15" s="255"/>
      <c r="BS15" s="255"/>
    </row>
    <row r="16" spans="1:77" ht="39.950000000000003" customHeight="1" thickBot="1" x14ac:dyDescent="0.6">
      <c r="A16" s="259">
        <v>15</v>
      </c>
      <c r="B16" s="260" t="s">
        <v>68</v>
      </c>
      <c r="C16" s="261">
        <f>IF($C$1="","",HLOOKUP($C$1,'Athletic fit'!$A$1:$AC$16,ROW(),FALSE))</f>
        <v>9.5</v>
      </c>
      <c r="D16" s="262">
        <f>IF(C16=" ",0,IF($S$17='AH 34 A+'!$B$1,VLOOKUP('US MTM - Calculation (Athletic)'!B16,'AH 34 A+'!$A$2:$G$16,2,FALSE),IF($S$17='AH 34 A+'!$C$1,VLOOKUP('US MTM - Calculation (Athletic)'!B16,'AH 34 A+'!$A$2:$G$16,3,FALSE),IF($S$17='AH 34 A+'!$D$1,VLOOKUP('US MTM - Calculation (Athletic)'!B16,'AH 34 A+'!$A$2:$G$16,4,FALSE),IF($S$17='AH 34 A+'!$E$1,VLOOKUP('US MTM - Calculation (Athletic)'!B16,'AH 34 A+'!$A$2:$G$16,5,FALSE),IF($S$17='AH 34 A+'!$F$1,VLOOKUP('US MTM - Calculation (Athletic)'!B16,'AH 34 A+'!$A$2:$G$16,6,FALSE),IF($S$17='AH 34 A+'!$G$1,VLOOKUP('US MTM - Calculation (Athletic)'!B16,'AH 34 A+'!$A$2:$G$16,7,FALSE),)))))))</f>
        <v>0</v>
      </c>
      <c r="E16" s="262">
        <f>IF(C16=" ",0,IF($S$18='Erect +'!$B$1,VLOOKUP('US MTM - Calculation (Athletic)'!B16,'Erect +'!$A$2:$D$16,2,FALSE),IF($S$18='Erect +'!$C$1,VLOOKUP('US MTM - Calculation (Athletic)'!B16,'Erect +'!$A$2:$D$16,3,FALSE),IF($S$18='Erect +'!$D$1,VLOOKUP('US MTM - Calculation (Athletic)'!B16,'Erect +'!$A$2:$D$16,4,FALSE),))))</f>
        <v>0</v>
      </c>
      <c r="F16" s="262">
        <f>IF(C16=" ",0,IF($S$19='Full Chest'!$B$1,VLOOKUP('US MTM - Calculation (Athletic)'!B16,'Full Chest'!$A$2:$F$16,2,FALSE),IF($S$19='Full Chest'!$C$1,VLOOKUP('US MTM - Calculation (Athletic)'!B16,'Full Chest'!$A$2:$F$16,3,FALSE),IF($S$19='Full Chest'!$D$1,VLOOKUP('US MTM - Calculation (Athletic)'!B16,'Full Chest'!$A$2:$F$16,4,FALSE),))))</f>
        <v>0</v>
      </c>
      <c r="G16" s="262">
        <f>IF(C16=" ",0,IF($S$20='Head For +'!$B$1,VLOOKUP('US MTM - Calculation (Athletic)'!B16,'Head For +'!$A$2:$E$16,2,FALSE),IF($S$20='Head For +'!$C$1,VLOOKUP('US MTM - Calculation (Athletic)'!B16,'Head For +'!$A$2:$E$16,3,FALSE),IF($S$20='Head For +'!$D$1,VLOOKUP('US MTM - Calculation (Athletic)'!B16,'Head For +'!$A$2:$E$16,4,FALSE),IF($S$20='Head For +'!$E$1,VLOOKUP('US MTM - Calculation (Athletic)'!B16,'Head For +'!$A$2:$E$16,5,FALSE),)))))</f>
        <v>0</v>
      </c>
      <c r="H16" s="262">
        <f>IF(C16=" ",0,IF($S$21='LOW-CLR +'!$B$1,VLOOKUP('US MTM - Calculation (Athletic)'!B16,'LOW-CLR +'!$A$2:$H$16,2,FALSE),IF($S$21='LOW-CLR +'!$C$1,VLOOKUP('US MTM - Calculation (Athletic)'!B16,'LOW-CLR +'!$A$2:$H$16,3,FALSE),IF($S$21='LOW-CLR +'!$D$1,VLOOKUP('US MTM - Calculation (Athletic)'!B16,'LOW-CLR +'!$A$2:$H$16,4,FALSE),IF($S$21='LOW-CLR +'!$E$1,VLOOKUP('US MTM - Calculation (Athletic)'!B16,'LOW-CLR +'!$A$2:$H$16,5,FALSE),IF($S$21='LOW-CLR +'!$F$1,VLOOKUP('US MTM - Calculation (Athletic)'!B16,'LOW-CLR +'!$A$2:$H$16,6,FALSE),))))))</f>
        <v>0</v>
      </c>
      <c r="I16" s="262">
        <f>IF(C16=" ",0,IF($S$22='P+AH+1 2'!$B$1,VLOOKUP('US MTM - Calculation (Athletic)'!B16,'P+AH+1 2'!$A$2:$D$16,2,FALSE),IF($S$22='P+AH+1 2'!$C$1,VLOOKUP('US MTM - Calculation (Athletic)'!B16,'P+AH+1 2'!$A$2:$D$16,3,FALSE),IF($S$22='P+AH+1 2'!$D$1,VLOOKUP('US MTM - Calculation (Athletic)'!B16,'P+AH+1 2'!$A$2:$D$16,4,FALSE),))))</f>
        <v>0</v>
      </c>
      <c r="J16" s="262"/>
      <c r="K16" s="263">
        <f t="shared" si="2"/>
        <v>9.5</v>
      </c>
      <c r="L16" s="242">
        <f>IF(OR(Sheet1!C37="",Sheet1!C37=" "),0,Sheet1!C37)</f>
        <v>0</v>
      </c>
      <c r="M16" s="264">
        <f t="shared" si="3"/>
        <v>0</v>
      </c>
      <c r="N16" s="265">
        <f>IF($M$8='12 Back'!$B$1,VLOOKUP('US MTM - Calculation (Athletic)'!B16,'12 Back'!$A$2:$BG$16,2,FALSE),IF($M$8='12 Back'!$C$1,VLOOKUP('US MTM - Calculation (Athletic)'!B16,'12 Back'!$A$2:$BG$16,3,FALSE),IF($M$8='12 Back'!$D$1,VLOOKUP('US MTM - Calculation (Athletic)'!B16,'12 Back'!$A$2:$BG$16,4,FALSE),IF($M$8='12 Back'!$E$1,VLOOKUP('US MTM - Calculation (Athletic)'!B16,'12 Back'!$A$2:$BG$16,5,FALSE),IF($M$8='12 Back'!$F$1,VLOOKUP('US MTM - Calculation (Athletic)'!B16,'12 Back'!$A$2:$BG$16,6,FALSE),IF($M$8='12 Back'!$G$1,VLOOKUP('US MTM - Calculation (Athletic)'!B16,'12 Back'!$A$2:$BG$16,7,FALSE),IF($M$8='12 Back'!$H$1,VLOOKUP('US MTM - Calculation (Athletic)'!B16,'12 Back'!$A$2:$BG$16,8,FALSE),IF($M$8='12 Back'!$I$1,VLOOKUP('US MTM - Calculation (Athletic)'!B16,'12 Back'!$A$2:$BG$16,9,FALSE),IF($M$8='12 Back'!$J$1,VLOOKUP('US MTM - Calculation (Athletic)'!B16,'12 Back'!$A$2:$BG$16,10,FALSE),IF($M$8='12 Back'!$K$1,VLOOKUP('US MTM - Calculation (Athletic)'!B16,'12 Back'!$A$2:$BG$16,11,FALSE),IF($M$8='12 Back'!$L$1,VLOOKUP('US MTM - Calculation (Athletic)'!B16,'12 Back'!$A$2:$BG$16,12,FALSE),IF($M$8='12 Back'!$M$1,VLOOKUP('US MTM - Calculation (Athletic)'!B16,'12 Back'!$A$2:$BG$16,13,FALSE),IF($M$8='12 Back'!$N$1,VLOOKUP('US MTM - Calculation (Athletic)'!B16,'12 Back'!$A$2:$BG$16,14,FALSE),IF($M$8='12 Back'!$O$1,VLOOKUP('US MTM - Calculation (Athletic)'!B16,'12 Back'!$A$2:$BG$16,15,FALSE),IF($M$8='12 Back'!$P$1,VLOOKUP('US MTM - Calculation (Athletic)'!B16,'12 Back'!$A$2:$BG$16,16,FALSE),IF($M$8='12 Back'!$Q$1,VLOOKUP('US MTM - Calculation (Athletic)'!B16,'12 Back'!$A$2:$BG$16,17,FALSE),IF($M$8='12 Back'!$R$1,VLOOKUP('US MTM - Calculation (Athletic)'!B16,'12 Back'!$A$2:$BG$16,18,FALSE),IF($M$8='12 Back'!$S$1,VLOOKUP('US MTM - Calculation (Athletic)'!B16,'12 Back'!$A$2:$BG$16,19,FALSE),IF($M$8='12 Back'!$T$1,VLOOKUP('US MTM - Calculation (Athletic)'!B16,'12 Back'!$A$2:$BG$16,20,FALSE),IF($M$8='12 Back'!$U$1,VLOOKUP('US MTM - Calculation (Athletic)'!B16,'12 Back'!$A$2:$BG$16,21,FALSE),IF($M$8='12 Back'!$V$1,VLOOKUP('US MTM - Calculation (Athletic)'!B16,'12 Back'!$A$2:$BG$16,22,FALSE),IF($M$8='12 Back'!$W$1,VLOOKUP('US MTM - Calculation (Athletic)'!B16,'12 Back'!$A$2:$BG$16,23,FALSE),IF($M$8='12 Back'!$X$1,VLOOKUP('US MTM - Calculation (Athletic)'!B16,'12 Back'!$A$2:$BG$16,24,FALSE),IF($M$8='12 Back'!$Y$1,VLOOKUP('US MTM - Calculation (Athletic)'!B16,'12 Back'!$A$2:$BG$16,25,FALSE),IF($M$8='12 Back'!$Z$1,VLOOKUP('US MTM - Calculation (Athletic)'!B16,'12 Back'!$A$2:$BG$16,26,FALSE),IF($M$8='12 Back'!$AA$1,VLOOKUP('US MTM - Calculation (Athletic)'!B16,'12 Back'!$A$2:$BG$16,27,FALSE),IF($M$8='12 Back'!$AB$1,VLOOKUP('US MTM - Calculation (Athletic)'!B16,'12 Back'!$A$2:$BG$16,28,FALSE),IF($M$8='12 Back'!$AC$1,VLOOKUP('US MTM - Calculation (Athletic)'!B16,'12 Back'!$A$2:$BG$16,29,FALSE),IF($M$8='12 Back'!$AD$1,VLOOKUP('US MTM - Calculation (Athletic)'!B16,'12 Back'!$A$2:$BG$16,30,FALSE),IF($M$8='12 Back'!$AE$1,VLOOKUP('US MTM - Calculation (Athletic)'!B16,'12 Back'!$A$2:$BG$16,31,FALSE),IF($M$8='12 Back'!$AF$1,VLOOKUP('US MTM - Calculation (Athletic)'!B16,'12 Back'!$A$2:$BG$16,32,FALSE),IF($M$8='12 Back'!$AG$1,VLOOKUP('US MTM - Calculation (Athletic)'!B16,'12 Back'!$A$2:$BG$16,33,FALSE),IF($M$8='12 Back'!$AH$1,VLOOKUP('US MTM - Calculation (Athletic)'!B16,'12 Back'!$A$2:$BG$16,34,FALSE),IF($M$8='12 Back'!$AI$1,VLOOKUP('US MTM - Calculation (Athletic)'!B16,'12 Back'!$A$2:$BG$16,35,FALSE),IF($M$8='12 Back'!$AJ$1,VLOOKUP('US MTM - Calculation (Athletic)'!B16,'12 Back'!$A$2:$BG$16,36,FALSE),IF($M$8='12 Back'!$AK$1,VLOOKUP('US MTM - Calculation (Athletic)'!B16,'12 Back'!$A$2:$BG$16,37,FALSE),IF($M$8='12 Back'!$AL$1,VLOOKUP('US MTM - Calculation (Athletic)'!B16,'12 Back'!$A$2:$BG$16,38,FALSE),IF($M$8='12 Back'!$AM$1,VLOOKUP('US MTM - Calculation (Athletic)'!B16,'12 Back'!$A$2:$BG$16,39,FALSE),IF($M$8='12 Back'!$AN$1,VLOOKUP('US MTM - Calculation (Athletic)'!B16,'12 Back'!$A$2:$BG$16,40,FALSE),IF($M$8='12 Back'!$AO$1,VLOOKUP('US MTM - Calculation (Athletic)'!B16,'12 Back'!$A$2:$BG$16,41,FALSE),IF($M$8='12 Back'!$AP$1,VLOOKUP('US MTM - Calculation (Athletic)'!B16,'12 Back'!$A$2:$BG$16,42,FALSE),IF($M$8='12 Back'!$AQ$1,VLOOKUP('US MTM - Calculation (Athletic)'!B16,'12 Back'!$A$2:$BG$16,43,FALSE),IF($M$8='12 Back'!$AR$1,VLOOKUP('US MTM - Calculation (Athletic)'!B16,'12 Back'!$A$2:$BG$16,44,FALSE),IF($M$8='12 Back'!$AS$1,VLOOKUP('US MTM - Calculation (Athletic)'!B16,'12 Back'!$A$2:$BG$16,45,FALSE),IF($M$8='12 Back'!$AT$1,VLOOKUP('US MTM - Calculation (Athletic)'!B16,'12 Back'!$A$2:$BG$16,46,FALSE),IF($M$8='12 Back'!$AU$1,VLOOKUP('US MTM - Calculation (Athletic)'!B16,'12 Back'!$A$2:$BG$16,47,FALSE),IF($M$8='12 Back'!$AV$1,VLOOKUP('US MTM - Calculation (Athletic)'!B16,'12 Back'!$A$2:$BG$16,48,FALSE),IF($M$8='12 Back'!$AW$1,VLOOKUP('US MTM - Calculation (Athletic)'!B16,'12 Back'!$A$2:$BG$16,49,FALSE),IF($M$8='12 Back'!$AX$1,VLOOKUP('US MTM - Calculation (Athletic)'!B16,'12 Back'!$A$2:$BG$16,50,FALSE),IF($M$8='12 Back'!$AY$1,VLOOKUP('US MTM - Calculation (Athletic)'!B16,'12 Back'!$A$2:$BG$16,51,FALSE),IF($M$8='12 Back'!$AZ$1,VLOOKUP('US MTM - Calculation (Athletic)'!B16,'12 Back'!$A$2:$BG$16,52,FALSE),IF($M$8='12 Back'!$BA$1,VLOOKUP('US MTM - Calculation (Athletic)'!B16,'12 Back'!$A$2:$BG$16,53,FALSE),IF($M$8='12 Back'!$BB$1,VLOOKUP('US MTM - Calculation (Athletic)'!B16,'12 Back'!$A$2:$BG$16,54,FALSE),IF($M$8='12 Back'!$BC$1,VLOOKUP('US MTM - Calculation (Athletic)'!B16,'12 Back'!$A$2:$BG$16,55,FALSE),IF($M$8='12 Back'!$BD$1,VLOOKUP('US MTM - Calculation (Athletic)'!B16,'12 Back'!$A$2:$BG$16,56,FALSE),IF($M$8='12 Back'!$BE$1,VLOOKUP('US MTM - Calculation (Athletic)'!B16,'12 Back'!$A$2:$BG$16,57,FALSE),IF($M$8='12 Back'!$BF$1,VLOOKUP('US MTM - Calculation (Athletic)'!B16,'12 Back'!$A$2:$BG$16,58,FALSE),IF($M$8='12 Back'!$BG$1,VLOOKUP('US MTM - Calculation (Athletic)'!B16,'12 Back'!$A$2:$BG$16,59,FALSE),))))))))))))))))))))))))))))))))))))))))))))))))))))))))))</f>
        <v>0</v>
      </c>
      <c r="O16" s="265">
        <f>IF($M$3='Half Grith'!$B$1,VLOOKUP('US MTM - Calculation (Athletic)'!B16,'Half Grith'!$A$2:$BN$16,2,FALSE),IF($M$3='Half Grith'!$C$1,VLOOKUP('US MTM - Calculation (Athletic)'!B16,'Half Grith'!$A$2:$BN$16,3,FALSE),IF($M$3='Half Grith'!$D$1,VLOOKUP('US MTM - Calculation (Athletic)'!B16,'Half Grith'!$A$2:$BN$16,4,FALSE),IF($M$3='Half Grith'!$E$1,VLOOKUP('US MTM - Calculation (Athletic)'!B16,'Half Grith'!$A$2:$BN$16,5,FALSE),IF($M$3='Half Grith'!$F$1,VLOOKUP('US MTM - Calculation (Athletic)'!B16,'Half Grith'!$A$2:$BN$16,6,FALSE),IF($M$3='Half Grith'!$G$1,VLOOKUP('US MTM - Calculation (Athletic)'!B16,'Half Grith'!$A$2:$BN$16,7,FALSE),IF($M$3='Half Grith'!$H$1,VLOOKUP('US MTM - Calculation (Athletic)'!B16,'Half Grith'!$A$2:$BN$16,8,FALSE),IF($M$3='Half Grith'!$I$1,VLOOKUP('US MTM - Calculation (Athletic)'!B16,'Half Grith'!$A$2:$BN$16,9,FALSE),IF($M$3='Half Grith'!$J$1,VLOOKUP('US MTM - Calculation (Athletic)'!B16,'Half Grith'!$A$2:$BN$16,10,FALSE),IF($M$3='Half Grith'!$K$1,VLOOKUP('US MTM - Calculation (Athletic)'!B16,'Half Grith'!$A$2:$BN$16,11,FALSE),IF($M$3='Half Grith'!$L$1,VLOOKUP('US MTM - Calculation (Athletic)'!B16,'Half Grith'!$A$2:$BN$16,12,FALSE),IF($M$3='Half Grith'!$M$1,VLOOKUP('US MTM - Calculation (Athletic)'!B16,'Half Grith'!$A$2:$BN$16,13,FALSE),IF($M$3='Half Grith'!$N$1,VLOOKUP('US MTM - Calculation (Athletic)'!B16,'Half Grith'!$A$2:$BN$16,14,FALSE),IF($M$3='Half Grith'!$O$1,VLOOKUP('US MTM - Calculation (Athletic)'!B16,'Half Grith'!$A$2:$BN$16,15,FALSE),IF($M$3='Half Grith'!$P$1,VLOOKUP('US MTM - Calculation (Athletic)'!B16,'Half Grith'!$A$2:$BN$16,16,FALSE),IF($M$3='Half Grith'!$Q$1,VLOOKUP('US MTM - Calculation (Athletic)'!B16,'Half Grith'!$A$2:$BN$16,17,FALSE),IF($M$3='Half Grith'!$R$1,VLOOKUP('US MTM - Calculation (Athletic)'!B16,'Half Grith'!$A$2:$BN$16,18,FALSE),IF($M$3='Half Grith'!$S$1,VLOOKUP('US MTM - Calculation (Athletic)'!B16,'Half Grith'!$A$2:$BN$16,19,FALSE),IF($M$3='Half Grith'!$T$1,VLOOKUP('US MTM - Calculation (Athletic)'!B16,'Half Grith'!$A$2:$BN$16,20,FALSE),IF($M$3='Half Grith'!$U$1,VLOOKUP('US MTM - Calculation (Athletic)'!B16,'Half Grith'!$A$2:$BN$16,21,FALSE),IF($M$3='Half Grith'!$V$1,VLOOKUP('US MTM - Calculation (Athletic)'!B16,'Half Grith'!$A$2:$BN$16,22,FALSE),IF($M$3='Half Grith'!$W$1,VLOOKUP('US MTM - Calculation (Athletic)'!B16,'Half Grith'!$A$2:$BN$16,23,FALSE),IF($M$3='Half Grith'!$X$1,VLOOKUP('US MTM - Calculation (Athletic)'!B16,'Half Grith'!$A$2:$BN$16,24,FALSE),IF($M$3='Half Grith'!$Y$1,VLOOKUP('US MTM - Calculation (Athletic)'!B16,'Half Grith'!$A$2:$BN$16,25,FALSE),IF($M$3='Half Grith'!$Z$1,VLOOKUP('US MTM - Calculation (Athletic)'!B16,'Half Grith'!$A$2:$BN$16,26,FALSE),IF($M$3='Half Grith'!$AA$1,VLOOKUP('US MTM - Calculation (Athletic)'!B16,'Half Grith'!$A$2:$BN$16,27,FALSE),IF($M$3='Half Grith'!$AB$1,VLOOKUP('US MTM - Calculation (Athletic)'!B16,'Half Grith'!$A$2:$BN$16,28,FALSE),IF($M$3='Half Grith'!$AC$1,VLOOKUP('US MTM - Calculation (Athletic)'!B16,'Half Grith'!$A$2:$BN$16,29,FALSE),IF($M$3='Half Grith'!$AD$1,VLOOKUP('US MTM - Calculation (Athletic)'!B16,'Half Grith'!$A$2:$BN$16,30,FALSE),IF($M$3='Half Grith'!$AE$1,VLOOKUP('US MTM - Calculation (Athletic)'!B16,'Half Grith'!$A$2:$BN$16,31,FALSE),IF($M$3='Half Grith'!$AF$1,VLOOKUP('US MTM - Calculation (Athletic)'!B16,'Half Grith'!$A$2:$BN$16,32,FALSE),IF($M$3='Half Grith'!$AG$1,VLOOKUP('US MTM - Calculation (Athletic)'!B16,'Half Grith'!$A$2:$BN$16,33,FALSE),IF($M$3='Half Grith'!$AH$1,VLOOKUP('US MTM - Calculation (Athletic)'!B16,'Half Grith'!$A$2:$BN$16,34,FALSE),IF($M$3='Half Grith'!$AI$1,VLOOKUP('US MTM - Calculation (Athletic)'!B16,'Half Grith'!$A$2:$BN$16,35,FALSE),IF($M$3='Half Grith'!$AJ$1,VLOOKUP('US MTM - Calculation (Athletic)'!B16,'Half Grith'!$A$2:$BN$16,36,FALSE),IF($M$3='Half Grith'!$AK$1,VLOOKUP('US MTM - Calculation (Athletic)'!B16,'Half Grith'!$A$2:$BN$16,37,FALSE),IF($M$3='Half Grith'!$AL$1,VLOOKUP('US MTM - Calculation (Athletic)'!B16,'Half Grith'!$A$2:$BN$16,38,FALSE),IF($M$3='Half Grith'!$AM$1,VLOOKUP('US MTM - Calculation (Athletic)'!B16,'Half Grith'!$A$2:$BN$16,39,FALSE),IF($M$3='Half Grith'!$AN$1,VLOOKUP('US MTM - Calculation (Athletic)'!B16,'Half Grith'!$A$2:$BN$16,40,FALSE),IF($M$3='Half Grith'!$AO$1,VLOOKUP('US MTM - Calculation (Athletic)'!B16,'Half Grith'!$A$2:$BN$16,41,FALSE),IF($M$3='Half Grith'!$AP$1,VLOOKUP('US MTM - Calculation (Athletic)'!B16,'Half Grith'!$A$2:$BN$16,42,FALSE),IF($M$3='Half Grith'!$AQ$1,VLOOKUP('US MTM - Calculation (Athletic)'!B16,'Half Grith'!$A$2:$BN$16,43,FALSE),IF($M$3='Half Grith'!$AR$1,VLOOKUP('US MTM - Calculation (Athletic)'!B16,'Half Grith'!$A$2:$BN$16,44,FALSE),IF($M$3='Half Grith'!$AS$1,VLOOKUP('US MTM - Calculation (Athletic)'!B16,'Half Grith'!$A$2:$BN$16,45,FALSE),IF($M$3='Half Grith'!$AT$1,VLOOKUP('US MTM - Calculation (Athletic)'!B16,'Half Grith'!$A$2:$BN$16,46,FALSE),IF($M$3='Half Grith'!$AU$1,VLOOKUP('US MTM - Calculation (Athletic)'!B16,'Half Grith'!$A$2:$BN$16,47,FALSE),IF($M$3='Half Grith'!$AV$1,VLOOKUP('US MTM - Calculation (Athletic)'!B16,'Half Grith'!$A$2:$BN$16,48,FALSE),IF($M$3='Half Grith'!$AW$1,VLOOKUP('US MTM - Calculation (Athletic)'!B16,'Half Grith'!$A$2:$BN$16,49,FALSE),IF($M$3='Half Grith'!$AX$1,VLOOKUP('US MTM - Calculation (Athletic)'!B16,'Half Grith'!$A$2:$BN$16,50,FALSE),IF($M$3='Half Grith'!$AY$1,VLOOKUP('US MTM - Calculation (Athletic)'!B16,'Half Grith'!$A$2:$BN$16,51,FALSE),IF($M$3='Half Grith'!$AZ$1,VLOOKUP('US MTM - Calculation (Athletic)'!B16,'Half Grith'!$A$2:$BN$16,52,FALSE),IF($M$3='Half Grith'!$BA$1,VLOOKUP('US MTM - Calculation (Athletic)'!B16,'Half Grith'!$A$2:$BN$16,53,FALSE),IF($M$3='Half Grith'!$BB$1,VLOOKUP('US MTM - Calculation (Athletic)'!B16,'Half Grith'!$A$2:$BN$16,54,FALSE),IF($M$3='Half Grith'!$BC$1,VLOOKUP('US MTM - Calculation (Athletic)'!B16,'Half Grith'!$A$2:$BN$16,55,FALSE),IF($M$3='Half Grith'!$BD$1,VLOOKUP('US MTM - Calculation (Athletic)'!B16,'Half Grith'!$A$2:$BN$16,56,FALSE),IF($M$3='Half Grith'!$BE$1,VLOOKUP('US MTM - Calculation (Athletic)'!B16,'Half Grith'!$A$2:$BN$16,57,FALSE),IF($M$3='Half Grith'!$BF$1,VLOOKUP('US MTM - Calculation (Athletic)'!B16,'Half Grith'!$A$2:$BN$16,58,FALSE),IF($M$3='Half Grith'!$BG$1,VLOOKUP('US MTM - Calculation (Athletic)'!B16,'Half Grith'!$A$2:$BN$16,59,FALSE),IF($M$3='Half Grith'!$BH$1,VLOOKUP('US MTM - Calculation (Athletic)'!B16,'Half Grith'!$A$2:$BN$16,60,FALSE),IF($M$3='Half Grith'!$BI$1,VLOOKUP('US MTM - Calculation (Athletic)'!B16,'Half Grith'!$A$2:$BN$16,61,FALSE),IF($M$3='Half Grith'!$BJ$1,VLOOKUP('US MTM - Calculation (Athletic)'!B16,'Half Grith'!$A$2:$BN$16,62,FALSE),IF($M$3='Half Grith'!$BK$1,VLOOKUP('US MTM - Calculation (Athletic)'!B16,'Half Grith'!$A$2:$BN$16,63,FALSE),IF($M$3='Half Grith'!$BL$1,VLOOKUP('US MTM - Calculation (Athletic)'!B16,'Half Grith'!$A$2:$BN$16,64,FALSE),IF($M$3='Half Grith'!$BM$1,VLOOKUP('US MTM - Calculation (Athletic)'!B16,'Half Grith'!$A$2:$BN$16,65,FALSE),))))))))))))))))))))))))))))))))))))))))))))))))))))))))))))))))</f>
        <v>0</v>
      </c>
      <c r="P16" s="265">
        <f>IF($M$4=SEAT!$B$1,VLOOKUP('US MTM - Calculation (Athletic)'!B16,SEAT!$A$2:$AY$16,2,FALSE),IF($M$4=SEAT!$C$1,VLOOKUP('US MTM - Calculation (Athletic)'!B16,SEAT!$A$2:$AY$16,3,FALSE),IF($M$4=SEAT!$D$1,VLOOKUP('US MTM - Calculation (Athletic)'!B16,SEAT!$A$2:$AY$16,4,FALSE),IF($M$4=SEAT!$E$1,VLOOKUP('US MTM - Calculation (Athletic)'!B16,SEAT!$A$2:$AY$16,5,FALSE),IF($M$4=SEAT!$F$1,VLOOKUP('US MTM - Calculation (Athletic)'!B16,SEAT!$A$2:$AY$16,6,FALSE),IF($M$4=SEAT!$G$1,VLOOKUP('US MTM - Calculation (Athletic)'!B16,SEAT!$A$2:$AY$16,7,FALSE),IF($M$4=SEAT!$H$1,VLOOKUP('US MTM - Calculation (Athletic)'!B16,SEAT!$A$2:$AY$16,8,FALSE),IF($M$4=SEAT!$I$1,VLOOKUP('US MTM - Calculation (Athletic)'!B16,SEAT!$A$2:$AY$16,9,FALSE),IF($M$4=SEAT!$J$1,VLOOKUP('US MTM - Calculation (Athletic)'!B16,SEAT!$A$2:$AY$16,10,FALSE),IF($M$4=SEAT!$K$1,VLOOKUP('US MTM - Calculation (Athletic)'!B16,SEAT!$A$2:$AY$16,11,FALSE),IF($M$4=SEAT!$L$1,VLOOKUP('US MTM - Calculation (Athletic)'!B16,SEAT!$A$2:$AY$16,12,FALSE),IF($M$4=SEAT!$M$1,VLOOKUP('US MTM - Calculation (Athletic)'!B16,SEAT!$A$2:$AY$16,13,FALSE),IF($M$4=SEAT!$N$1,VLOOKUP('US MTM - Calculation (Athletic)'!B16,SEAT!$A$2:$AY$16,14,FALSE),IF($M$4=SEAT!$O$1,VLOOKUP('US MTM - Calculation (Athletic)'!B16,SEAT!$A$2:$AY$16,15,FALSE),IF($M$4=SEAT!$P$1,VLOOKUP('US MTM - Calculation (Athletic)'!B16,SEAT!$A$2:$AY$16,16,FALSE),IF($M$4=SEAT!$Q$1,VLOOKUP('US MTM - Calculation (Athletic)'!B16,SEAT!$A$2:$AY$16,17,FALSE),IF($M$4=SEAT!$R$1,VLOOKUP('US MTM - Calculation (Athletic)'!B16,SEAT!$A$2:$AY$16,18,FALSE),IF($M$4=SEAT!$S$1,VLOOKUP('US MTM - Calculation (Athletic)'!B16,SEAT!$A$2:$AY$16,19,FALSE),IF($M$4=SEAT!$T$1,VLOOKUP('US MTM - Calculation (Athletic)'!B16,SEAT!$A$2:$AY$16,20,FALSE),IF($M$4=SEAT!$U$1,VLOOKUP('US MTM - Calculation (Athletic)'!B16,SEAT!$A$2:$AY$16,21,FALSE),IF($M$4=SEAT!$V$1,VLOOKUP('US MTM - Calculation (Athletic)'!B16,SEAT!$A$2:$AY$16,22,FALSE),IF($M$4=SEAT!$W$1,VLOOKUP('US MTM - Calculation (Athletic)'!B16,SEAT!$A$2:$AY$16,23,FALSE),IF($M$4=SEAT!$X$1,VLOOKUP('US MTM - Calculation (Athletic)'!B16,SEAT!$A$2:$AY$16,24,FALSE),IF($M$4=SEAT!$Y$1,VLOOKUP('US MTM - Calculation (Athletic)'!B16,SEAT!$A$2:$AY$16,25,FALSE),IF($M$4=SEAT!$Z$1,VLOOKUP('US MTM - Calculation (Athletic)'!B16,SEAT!$A$2:$AY$16,26,FALSE),IF($M$4=SEAT!$AA$1,VLOOKUP('US MTM - Calculation (Athletic)'!B16,SEAT!$A$2:$AY$16,27,FALSE),IF($M$4=SEAT!$AB$1,VLOOKUP('US MTM - Calculation (Athletic)'!B16,SEAT!$A$2:$AY$16,28,FALSE),IF($M$4=SEAT!$AC$1,VLOOKUP('US MTM - Calculation (Athletic)'!B16,SEAT!$A$2:$AY$16,29,FALSE),IF($M$4=SEAT!$AD$1,VLOOKUP('US MTM - Calculation (Athletic)'!B16,SEAT!$A$2:$AY$16,30,FALSE),IF($M$4=SEAT!$AE$1,VLOOKUP('US MTM - Calculation (Athletic)'!B16,SEAT!$A$2:$AY$16,31,FALSE),IF($M$4=SEAT!$AF$1,VLOOKUP('US MTM - Calculation (Athletic)'!B16,SEAT!$A$2:$AY$16,32,FALSE),IF($M$4=SEAT!$AG$1,VLOOKUP('US MTM - Calculation (Athletic)'!B16,SEAT!$A$2:$AY$16,33,FALSE),IF($M$4=SEAT!$AH$1,VLOOKUP('US MTM - Calculation (Athletic)'!B16,SEAT!$A$2:$AY$16,34,FALSE),IF($M$4=SEAT!$AI$1,VLOOKUP('US MTM - Calculation (Athletic)'!B16,SEAT!$A$2:$AY$16,35,FALSE),IF($M$4=SEAT!$AJ$1,VLOOKUP('US MTM - Calculation (Athletic)'!B16,SEAT!$A$2:$AY$16,36,FALSE),IF($M$4=SEAT!$AK$1,VLOOKUP('US MTM - Calculation (Athletic)'!B16,SEAT!$A$2:$AY$16,37,FALSE),IF($M$4=SEAT!$AL$1,VLOOKUP('US MTM - Calculation (Athletic)'!B16,SEAT!$A$2:$AY$16,38,FALSE),IF($M$4=SEAT!$AM$1,VLOOKUP('US MTM - Calculation (Athletic)'!B16,SEAT!$A$2:$AY$16,39,FALSE),IF($M$4=SEAT!$AN$1,VLOOKUP('US MTM - Calculation (Athletic)'!B16,SEAT!$A$2:$AY$16,40,FALSE),IF($M$4=SEAT!$AO$1,VLOOKUP('US MTM - Calculation (Athletic)'!B16,SEAT!$A$2:$AY$16,41,FALSE),IF($M$4=SEAT!$AP$1,VLOOKUP('US MTM - Calculation (Athletic)'!B16,SEAT!$A$2:$AY$16,42,FALSE),IF($M$4=SEAT!$AQ$1,VLOOKUP('US MTM - Calculation (Athletic)'!B16,SEAT!$A$2:$AY$16,43,FALSE),IF($M$4=SEAT!$AR$1,VLOOKUP('US MTM - Calculation (Athletic)'!B16,SEAT!$A$2:$AY$16,44,FALSE),IF($M$4=SEAT!$AS$1,VLOOKUP('US MTM - Calculation (Athletic)'!B16,SEAT!$A$2:$AY$16,45,FALSE),IF($M$4=SEAT!$AT$1,VLOOKUP('US MTM - Calculation (Athletic)'!B16,SEAT!$A$2:$AY$16,46,FALSE),IF($M$4=SEAT!$AU$1,VLOOKUP('US MTM - Calculation (Athletic)'!B16,SEAT!$A$2:$AY$16,47,FALSE),IF($M$4=SEAT!$AV$1,VLOOKUP('US MTM - Calculation (Athletic)'!B16,SEAT!$A$2:$AY$16,48,FALSE),IF($M$4=SEAT!$AW$1,VLOOKUP('US MTM - Calculation (Athletic)'!B16,SEAT!$A$2:$AY$16,49,FALSE),IF($M$4=SEAT!$AX$1,VLOOKUP('US MTM - Calculation (Athletic)'!B16,SEAT!$A$2:$AY$16,50,FALSE),IF($M$4=SEAT!$AY$1,VLOOKUP('US MTM - Calculation (Athletic)'!B16,SEAT!$A$2:$AY$16,51,FALSE),))))))))))))))))))))))))))))))))))))))))))))))))))</f>
        <v>0</v>
      </c>
      <c r="Q16" s="265">
        <f>IF($M$5='4LEN'!$B$1,VLOOKUP('US MTM - Calculation (Athletic)'!B16,'4LEN'!$A$2:$BM$16,2,FALSE),IF($M$5='4LEN'!$C$1,VLOOKUP('US MTM - Calculation (Athletic)'!B16,'4LEN'!$A$2:$BM$16,3,FALSE),IF($M$5='4LEN'!$D$1,VLOOKUP('US MTM - Calculation (Athletic)'!B16,'4LEN'!$A$2:$BM$16,4,FALSE),IF($M$5='4LEN'!$E$1,VLOOKUP('US MTM - Calculation (Athletic)'!B16,'4LEN'!$A$2:$BM$16,5,FALSE),IF($M$5='4LEN'!$F$1,VLOOKUP('US MTM - Calculation (Athletic)'!B16,'4LEN'!$A$2:$BM$16,6,FALSE),IF($M$5='4LEN'!$G$1,VLOOKUP('US MTM - Calculation (Athletic)'!B16,'4LEN'!$A$2:$BM$16,7,FALSE),IF($M$5='4LEN'!$H$1,VLOOKUP('US MTM - Calculation (Athletic)'!B16,'4LEN'!$A$2:$BM$16,8,FALSE),IF($M$5='4LEN'!$I$1,VLOOKUP('US MTM - Calculation (Athletic)'!B16,'4LEN'!$A$2:$BM$16,9,FALSE),IF($M$5='4LEN'!$J$1,VLOOKUP('US MTM - Calculation (Athletic)'!B16,'4LEN'!$A$2:$BM$16,10,FALSE),IF($M$5='4LEN'!$K$1,VLOOKUP('US MTM - Calculation (Athletic)'!B16,'4LEN'!$A$2:$BM$16,11,FALSE),IF($M$5='4LEN'!$L$1,VLOOKUP('US MTM - Calculation (Athletic)'!B16,'4LEN'!$A$2:$BM$16,12,FALSE),IF($M$5='4LEN'!$M$1,VLOOKUP('US MTM - Calculation (Athletic)'!B16,'4LEN'!$A$2:$BM$16,13,FALSE),IF($M$5='4LEN'!$N$1,VLOOKUP('US MTM - Calculation (Athletic)'!B16,'4LEN'!$A$2:$BM$16,14,FALSE),IF($M$5='4LEN'!$O$1,VLOOKUP('US MTM - Calculation (Athletic)'!B16,'4LEN'!$A$2:$BM$16,15,FALSE),IF($M$5='4LEN'!$P$1,VLOOKUP('US MTM - Calculation (Athletic)'!B16,'4LEN'!$A$2:$BM$16,16,FALSE),IF($M$5='4LEN'!$Q$1,VLOOKUP('US MTM - Calculation (Athletic)'!B16,'4LEN'!$A$2:$BM$16,17,FALSE),IF($M$5='4LEN'!$R$1,VLOOKUP('US MTM - Calculation (Athletic)'!B16,'4LEN'!$A$2:$BM$16,18,FALSE),IF($M$5='4LEN'!$S$1,VLOOKUP('US MTM - Calculation (Athletic)'!B16,'4LEN'!$A$2:$BM$16,19,FALSE),IF($M$5='4LEN'!$T$1,VLOOKUP('US MTM - Calculation (Athletic)'!B16,'4LEN'!$A$2:$BM$16,20,FALSE),IF($M$5='4LEN'!$U$1,VLOOKUP('US MTM - Calculation (Athletic)'!B16,'4LEN'!$A$2:$BM$16,21,FALSE),IF($M$5='4LEN'!$V$1,VLOOKUP('US MTM - Calculation (Athletic)'!B16,'4LEN'!$A$2:$BM$16,22,FALSE),IF($M$5='4LEN'!$W$1,VLOOKUP('US MTM - Calculation (Athletic)'!B16,'4LEN'!$A$2:$BM$16,23,FALSE),IF($M$5='4LEN'!$X$1,VLOOKUP('US MTM - Calculation (Athletic)'!B16,'4LEN'!$A$2:$BM$16,24,FALSE),IF($M$5='4LEN'!$Y$1,VLOOKUP('US MTM - Calculation (Athletic)'!B16,'4LEN'!$A$2:$BM$16,25,FALSE),IF($M$5='4LEN'!$Z$1,VLOOKUP('US MTM - Calculation (Athletic)'!B16,'4LEN'!$A$2:$BM$16,26,FALSE),IF($M$5='4LEN'!$AA$1,VLOOKUP('US MTM - Calculation (Athletic)'!B16,'4LEN'!$A$2:$BM$16,27,FALSE),IF($M$5='4LEN'!$AB$1,VLOOKUP('US MTM - Calculation (Athletic)'!B16,'4LEN'!$A$2:$BM$16,28,FALSE),IF($M$5='4LEN'!$AC$1,VLOOKUP('US MTM - Calculation (Athletic)'!B16,'4LEN'!$A$2:$BM$16,29,FALSE),IF($M$5='4LEN'!$AD$1,VLOOKUP('US MTM - Calculation (Athletic)'!B16,'4LEN'!$A$2:$BM$16,30,FALSE),IF($M$5='4LEN'!$AE$1,VLOOKUP('US MTM - Calculation (Athletic)'!B16,'4LEN'!$A$2:$BM$16,31,FALSE),IF($M$5='4LEN'!$AF$1,VLOOKUP('US MTM - Calculation (Athletic)'!B16,'4LEN'!$A$2:$BM$16,32,FALSE),IF($M$5='4LEN'!$AG$1,VLOOKUP('US MTM - Calculation (Athletic)'!B16,'4LEN'!$A$2:$BM$16,33,FALSE),IF($M$5='4LEN'!$AH$1,VLOOKUP('US MTM - Calculation (Athletic)'!B16,'4LEN'!$A$2:$BM$16,34,FALSE),IF($M$5='4LEN'!$AI$1,VLOOKUP('US MTM - Calculation (Athletic)'!B16,'4LEN'!$A$2:$BM$16,35,FALSE),IF($M$5='4LEN'!$AJ$1,VLOOKUP('US MTM - Calculation (Athletic)'!B16,'4LEN'!$A$2:$BM$16,36,FALSE),IF($M$5='4LEN'!$AK$1,VLOOKUP('US MTM - Calculation (Athletic)'!B16,'4LEN'!$A$2:$BM$16,37,FALSE),IF($M$5='4LEN'!$AL$1,VLOOKUP('US MTM - Calculation (Athletic)'!B16,'4LEN'!$A$2:$BM$16,38,FALSE),IF($M$5='4LEN'!$AM$1,VLOOKUP('US MTM - Calculation (Athletic)'!B16,'4LEN'!$A$2:$BM$16,39,FALSE),IF($M$5='4LEN'!$AN$1,VLOOKUP('US MTM - Calculation (Athletic)'!B16,'4LEN'!$A$2:$BM$16,40,FALSE),IF($M$5='4LEN'!$AO$1,VLOOKUP('US MTM - Calculation (Athletic)'!B16,'4LEN'!$A$2:$BM$16,41,FALSE),IF($M$5='4LEN'!$AP$1,VLOOKUP('US MTM - Calculation (Athletic)'!B16,'4LEN'!$A$2:$BM$16,42,FALSE),IF($M$5='4LEN'!$AQ$1,VLOOKUP('US MTM - Calculation (Athletic)'!B16,'4LEN'!$A$2:$BM$16,43,FALSE),IF($M$5='4LEN'!$AR$1,VLOOKUP('US MTM - Calculation (Athletic)'!B16,'4LEN'!$A$2:$BM$16,44,FALSE),IF($M$5='4LEN'!$AS$1,VLOOKUP('US MTM - Calculation (Athletic)'!B16,'4LEN'!$A$2:$BM$16,45,FALSE),IF($M$5='4LEN'!$AT$1,VLOOKUP('US MTM - Calculation (Athletic)'!B16,'4LEN'!$A$2:$BM$16,46,FALSE),IF($M$5='4LEN'!$AU$1,VLOOKUP('US MTM - Calculation (Athletic)'!B16,'4LEN'!$A$2:$BM$16,47,FALSE),IF($M$5='4LEN'!$AV$1,VLOOKUP('US MTM - Calculation (Athletic)'!B16,'4LEN'!$A$2:$BM$16,48,FALSE),IF($M$5='4LEN'!$AW$1,VLOOKUP('US MTM - Calculation (Athletic)'!B16,'4LEN'!$A$2:$BM$16,49,FALSE),IF($M$5='4LEN'!$AX$1,VLOOKUP('US MTM - Calculation (Athletic)'!B16,'4LEN'!$A$2:$BM$16,50,FALSE),IF($M$5='4LEN'!$AY$1,VLOOKUP('US MTM - Calculation (Athletic)'!B16,'4LEN'!$A$2:$BM$16,51,FALSE),IF($M$5='4LEN'!$AZ$1,VLOOKUP('US MTM - Calculation (Athletic)'!B16,'4LEN'!$A$2:$BM$16,52,FALSE),IF($M$5='4LEN'!$BA$1,VLOOKUP('US MTM - Calculation (Athletic)'!B16,'4LEN'!$A$2:$BM$16,53,FALSE),IF($M$5='4LEN'!$BB$1,VLOOKUP('US MTM - Calculation (Athletic)'!B16,'4LEN'!$A$2:$BM$16,54,FALSE),IF($M$5='4LEN'!$BC$1,VLOOKUP('US MTM - Calculation (Athletic)'!B16,'4LEN'!$A$2:$BM$16,55,FALSE),IF($M$5='4LEN'!$BD$1,VLOOKUP('US MTM - Calculation (Athletic)'!B16,'4LEN'!$A$2:$BM$16,56,FALSE),IF($M$5='4LEN'!$BE$1,VLOOKUP('US MTM - Calculation (Athletic)'!B16,'4LEN'!$A$2:$BM$16,57,FALSE),IF($M$5='4LEN'!$BF$1,VLOOKUP('US MTM - Calculation (Athletic)'!B16,'4LEN'!$A$2:$BM$16,58,FALSE),IF($M$5='4LEN'!$BG$1,VLOOKUP('US MTM - Calculation (Athletic)'!B16,'4LEN'!$A$2:$BM$16,59,FALSE),IF($M$5='4LEN'!$BH$1,VLOOKUP('US MTM - Calculation (Athletic)'!B16,'4LEN'!$A$2:$BM$16,60,FALSE),IF($M$5='4LEN'!$BI$1,VLOOKUP('US MTM - Calculation (Athletic)'!B16,'4LEN'!$A$2:$BL$16,61,FALSE),IF($M$5='4LEN'!$BJ$1,VLOOKUP('US MTM - Calculation (Athletic)'!B16,'4LEN'!$A$2:$BM$16,62,FALSE),IF($M$5='4LEN'!$BK$1,VLOOKUP('US MTM - Calculation (Athletic)'!B16,'4LEN'!$A$2:$BM$16,63,FALSE),IF($M$5='4LEN'!$BL$1,VLOOKUP('US MTM - Calculation (Athletic)'!B16,'4LEN'!$A$2:$BM$16,64,FALSE),IF($M$5='4LEN'!$BM$1,VLOOKUP('US MTM - Calculation (Athletic)'!B16,'4LEN'!$A$2:$BM$16,65,FALSE),))))))))))))))))))))))))))))))))))))))))))))))))))))))))))))))))</f>
        <v>0</v>
      </c>
      <c r="R16" s="265">
        <f>IF($M$5='15VENT'!$B$1,VLOOKUP('US MTM - Calculation (Athletic)'!B16,'15VENT'!$A$2:$BM$16,2,FALSE),IF($M$5='15VENT'!$C$1,VLOOKUP('US MTM - Calculation (Athletic)'!B16,'15VENT'!$A$2:$BM$16,3,FALSE),IF($M$5='15VENT'!$D$1,VLOOKUP('US MTM - Calculation (Athletic)'!B16,'15VENT'!$A$2:$BM$16,4,FALSE),IF($M$5='15VENT'!$E$1,VLOOKUP('US MTM - Calculation (Athletic)'!B16,'15VENT'!$A$2:$BM$16,5,FALSE),IF($M$5='15VENT'!$F$1,VLOOKUP('US MTM - Calculation (Athletic)'!B16,'15VENT'!$A$2:$BM$16,6,FALSE),IF($M$5='15VENT'!$G$1,VLOOKUP('US MTM - Calculation (Athletic)'!B16,'15VENT'!$A$2:$BM$16,7,FALSE),IF($M$5='15VENT'!$H$1,VLOOKUP('US MTM - Calculation (Athletic)'!B16,'15VENT'!$A$2:$BM$16,8,FALSE),IF($M$5='15VENT'!$I$1,VLOOKUP('US MTM - Calculation (Athletic)'!B16,'15VENT'!$A$2:$BM$16,9,FALSE),IF($M$5='15VENT'!$J$1,VLOOKUP('US MTM - Calculation (Athletic)'!B16,'15VENT'!$A$2:$BM$16,10,FALSE),IF($M$5='15VENT'!$K$1,VLOOKUP('US MTM - Calculation (Athletic)'!B16,'15VENT'!$A$2:$BM$16,11,FALSE),IF($M$5='15VENT'!$L$1,VLOOKUP('US MTM - Calculation (Athletic)'!B16,'15VENT'!$A$2:$BM$16,12,FALSE),IF($M$5='15VENT'!$M$1,VLOOKUP('US MTM - Calculation (Athletic)'!B16,'15VENT'!$A$2:$BM$16,13,FALSE),IF($M$5='15VENT'!$N$1,VLOOKUP('US MTM - Calculation (Athletic)'!B16,'15VENT'!$A$2:$BM$16,14,FALSE),IF($M$5='15VENT'!$O$1,VLOOKUP('US MTM - Calculation (Athletic)'!B16,'15VENT'!$A$2:$BM$16,15,FALSE),IF($M$5='15VENT'!$P$1,VLOOKUP('US MTM - Calculation (Athletic)'!B16,'15VENT'!$A$2:$BM$16,16,FALSE),IF($M$5='15VENT'!$Q$1,VLOOKUP('US MTM - Calculation (Athletic)'!B16,'15VENT'!$A$2:$BM$16,17,FALSE),IF($M$5='15VENT'!$R$1,VLOOKUP('US MTM - Calculation (Athletic)'!B16,'15VENT'!$A$2:$BM$16,18,FALSE),IF($M$5='15VENT'!$S$1,VLOOKUP('US MTM - Calculation (Athletic)'!B16,'15VENT'!$A$2:$BM$16,19,FALSE),IF($M$5='15VENT'!$T$1,VLOOKUP('US MTM - Calculation (Athletic)'!B16,'15VENT'!$A$2:$BM$16,20,FALSE),IF($M$5='15VENT'!$U$1,VLOOKUP('US MTM - Calculation (Athletic)'!B16,'15VENT'!$A$2:$BM$16,21,FALSE),IF($M$5='15VENT'!$V$1,VLOOKUP('US MTM - Calculation (Athletic)'!B16,'15VENT'!$A$2:$BM$16,22,FALSE),IF($M$5='15VENT'!$W$1,VLOOKUP('US MTM - Calculation (Athletic)'!B16,'15VENT'!$A$2:$BM$16,23,FALSE),IF($M$5='15VENT'!$X$1,VLOOKUP('US MTM - Calculation (Athletic)'!B16,'15VENT'!$A$2:$BM$16,24,FALSE),IF($M$5='15VENT'!$Y$1,VLOOKUP('US MTM - Calculation (Athletic)'!B16,'15VENT'!$A$2:$BM$16,25,FALSE),IF($M$5='15VENT'!$Z$1,VLOOKUP('US MTM - Calculation (Athletic)'!B16,'15VENT'!$A$2:$BM$16,26,FALSE),IF($M$5='15VENT'!$AA$1,VLOOKUP('US MTM - Calculation (Athletic)'!B16,'15VENT'!$A$2:$BM$16,27,FALSE),IF($M$5='15VENT'!$AB$1,VLOOKUP('US MTM - Calculation (Athletic)'!B16,'15VENT'!$A$2:$BM$16,28,FALSE),IF($M$5='15VENT'!$AC$1,VLOOKUP('US MTM - Calculation (Athletic)'!B16,'15VENT'!$A$2:$BM$16,29,FALSE),IF($M$5='15VENT'!$AD$1,VLOOKUP('US MTM - Calculation (Athletic)'!B16,'15VENT'!$A$2:$BM$16,30,FALSE),IF($M$5='15VENT'!$AE$1,VLOOKUP('US MTM - Calculation (Athletic)'!B16,'15VENT'!$A$2:$BM$16,31,FALSE),IF($M$5='15VENT'!$AF$1,VLOOKUP('US MTM - Calculation (Athletic)'!B16,'15VENT'!$A$2:$BM$16,32,FALSE),IF($M$5='15VENT'!$AG$1,VLOOKUP('US MTM - Calculation (Athletic)'!B16,'15VENT'!$A$2:$BM$16,33,FALSE),IF($M$5='15VENT'!$AH$1,VLOOKUP('US MTM - Calculation (Athletic)'!B16,'15VENT'!$A$2:$BM$16,34,FALSE),IF($M$5='15VENT'!$AI$1,VLOOKUP('US MTM - Calculation (Athletic)'!B16,'15VENT'!$A$2:$BM$16,35,FALSE),IF($M$5='15VENT'!$AJ$1,VLOOKUP('US MTM - Calculation (Athletic)'!B16,'15VENT'!$A$2:$BM$16,36,FALSE),IF($M$5='15VENT'!$AK$1,VLOOKUP('US MTM - Calculation (Athletic)'!B16,'15VENT'!$A$2:$BM$16,37,FALSE),IF($M$5='15VENT'!$AL$1,VLOOKUP('US MTM - Calculation (Athletic)'!B16,'15VENT'!$A$2:$BM$16,38,FALSE),IF($M$5='15VENT'!$AM$1,VLOOKUP('US MTM - Calculation (Athletic)'!B16,'15VENT'!$A$2:$BM$16,39,FALSE),IF($M$5='15VENT'!$AN$1,VLOOKUP('US MTM - Calculation (Athletic)'!B16,'15VENT'!$A$2:$BM$16,40,FALSE),IF($M$5='15VENT'!$AO$1,VLOOKUP('US MTM - Calculation (Athletic)'!B16,'15VENT'!$A$2:$BM$16,41,FALSE),IF($M$5='15VENT'!$AP$1,VLOOKUP('US MTM - Calculation (Athletic)'!B16,'15VENT'!$A$2:$BM$16,42,FALSE),IF($M$5='15VENT'!$AQ$1,VLOOKUP('US MTM - Calculation (Athletic)'!B16,'15VENT'!$A$2:$BM$16,43,FALSE),IF($M$5='15VENT'!$AR$1,VLOOKUP('US MTM - Calculation (Athletic)'!B16,'15VENT'!$A$2:$BM$16,44,FALSE),IF($M$5='15VENT'!$AS$1,VLOOKUP('US MTM - Calculation (Athletic)'!B16,'15VENT'!$A$2:$BM$16,45,FALSE),IF($M$5='15VENT'!$AT$1,VLOOKUP('US MTM - Calculation (Athletic)'!B16,'15VENT'!$A$2:$BM$16,46,FALSE),IF($M$5='15VENT'!$AU$1,VLOOKUP('US MTM - Calculation (Athletic)'!B16,'15VENT'!$A$2:$BM$16,47,FALSE),IF($M$5='15VENT'!$AV$1,VLOOKUP('US MTM - Calculation (Athletic)'!B16,'15VENT'!$A$2:$BM$16,48,FALSE),IF($M$5='15VENT'!$AW$1,VLOOKUP('US MTM - Calculation (Athletic)'!B16,'15VENT'!$A$2:$BM$16,49,FALSE),IF($M$5='15VENT'!$AX$1,VLOOKUP('US MTM - Calculation (Athletic)'!B16,'15VENT'!$A$2:$BM$16,50,FALSE),IF($M$5='15VENT'!$AY$1,VLOOKUP('US MTM - Calculation (Athletic)'!B16,'15VENT'!$A$2:$BM$16,51,FALSE),IF($M$5='15VENT'!$AZ$1,VLOOKUP('US MTM - Calculation (Athletic)'!B16,'15VENT'!$A$2:$BM$16,52,FALSE),IF($M$5='15VENT'!$BA$1,VLOOKUP('US MTM - Calculation (Athletic)'!B16,'15VENT'!$A$2:$BM$16,53,FALSE),IF($M$5='15VENT'!$BB$1,VLOOKUP('US MTM - Calculation (Athletic)'!B16,'15VENT'!$A$2:$BM$16,54,FALSE),IF($M$5='15VENT'!$BC$1,VLOOKUP('US MTM - Calculation (Athletic)'!B16,'15VENT'!$A$2:$BM$16,55,FALSE),IF($M$5='15VENT'!$BD$1,VLOOKUP('US MTM - Calculation (Athletic)'!B16,'15VENT'!$A$2:$BM$16,56,FALSE),IF($M$5='15VENT'!$BE$1,VLOOKUP('US MTM - Calculation (Athletic)'!B16,'15VENT'!$A$2:$BM$16,57,FALSE),IF($M$5='15VENT'!$BF$1,VLOOKUP('US MTM - Calculation (Athletic)'!B16,'15VENT'!$A$2:$BM$16,58,FALSE),IF($M$5='15VENT'!$BG$1,VLOOKUP('US MTM - Calculation (Athletic)'!B16,'15VENT'!$A$2:$BM$16,59,FALSE),IF($M$5='15VENT'!$BH$1,VLOOKUP('US MTM - Calculation (Athletic)'!B16,'15VENT'!$A$2:$BM$16,60,FALSE),IF($M$5='15VENT'!$BI$1,VLOOKUP('US MTM - Calculation (Athletic)'!B16,'15VENT'!$A$2:$BJ$16,61,FALSE),IF($M$5='15VENT'!$BJ$1,VLOOKUP('US MTM - Calculation (Athletic)'!B16,'15VENT'!$A$2:$BM$16,62,FALSE),IF($M$5='15VENT'!$BK$1,VLOOKUP('US MTM - Calculation (Athletic)'!B16,'15VENT'!$A$2:$BM$16,63,FALSE),IF($M$5='15VENT'!$BL$1,VLOOKUP('US MTM - Calculation (Athletic)'!B16,'15VENT'!$A$2:$BM$16,64,FALSE),IF($M$5='15VENT'!$BM$1,VLOOKUP('US MTM - Calculation (Athletic)'!B16,'15VENT'!$A$2:$BM$16,65,FALSE),))))))))))))))))))))))))))))))))))))))))))))))))))))))))))))))))</f>
        <v>-0.375</v>
      </c>
      <c r="S16" s="266">
        <f t="shared" si="4"/>
        <v>0</v>
      </c>
      <c r="T16" s="274"/>
      <c r="U16" s="268" t="s">
        <v>96</v>
      </c>
      <c r="V16" s="288" t="str">
        <f>IF(OR(Sheet1!C82="",Sheet1!C82=" "),"",Sheet1!C82)</f>
        <v/>
      </c>
      <c r="W16" s="246"/>
      <c r="X16" s="259"/>
      <c r="Y16" s="260" t="s">
        <v>341</v>
      </c>
      <c r="Z16" s="290"/>
      <c r="AA16" s="290"/>
      <c r="AB16" s="290"/>
      <c r="AC16" s="290"/>
      <c r="AD16" s="290"/>
      <c r="AE16" s="290"/>
      <c r="AF16" s="290"/>
      <c r="AG16" s="290"/>
      <c r="AH16" s="291">
        <f>Sheet1!E149</f>
        <v>0</v>
      </c>
      <c r="AI16" s="275"/>
      <c r="AJ16" s="289" t="s">
        <v>304</v>
      </c>
      <c r="AK16" s="288" t="str">
        <f>IF(OR(Sheet1!C169="",Sheet1!C169=" "),"",Sheet1!C169)</f>
        <v/>
      </c>
      <c r="AM16" s="282"/>
      <c r="AN16" s="282"/>
      <c r="AO16" s="228"/>
      <c r="AP16" s="508"/>
      <c r="AQ16" s="234"/>
      <c r="AR16" s="234"/>
      <c r="AS16" s="234"/>
      <c r="AT16" s="234"/>
      <c r="AU16" s="234"/>
      <c r="AV16" s="234"/>
      <c r="AW16" s="275"/>
      <c r="AX16" s="255"/>
      <c r="AY16" s="255"/>
      <c r="AZ16" s="255"/>
      <c r="BA16" s="255"/>
      <c r="BB16" s="255"/>
      <c r="BC16" s="255"/>
      <c r="BD16" s="255"/>
      <c r="BE16" s="255"/>
      <c r="BF16" s="255"/>
      <c r="BG16" s="255"/>
      <c r="BH16" s="255"/>
      <c r="BI16" s="255"/>
      <c r="BJ16" s="255"/>
      <c r="BK16" s="255"/>
      <c r="BL16" s="255"/>
      <c r="BM16" s="255"/>
      <c r="BN16" s="255"/>
      <c r="BO16" s="255"/>
      <c r="BP16" s="255"/>
      <c r="BQ16" s="255"/>
      <c r="BR16" s="255"/>
      <c r="BS16" s="255"/>
    </row>
    <row r="17" spans="1:116" ht="39.950000000000003" customHeight="1" thickBot="1" x14ac:dyDescent="0.6">
      <c r="A17" s="259"/>
      <c r="B17" s="260" t="s">
        <v>127</v>
      </c>
      <c r="C17" s="261"/>
      <c r="D17" s="298"/>
      <c r="E17" s="298"/>
      <c r="F17" s="299"/>
      <c r="G17" s="299"/>
      <c r="H17" s="299"/>
      <c r="I17" s="299"/>
      <c r="J17" s="299"/>
      <c r="K17" s="300"/>
      <c r="L17" s="301"/>
      <c r="M17" s="302"/>
      <c r="N17" s="303"/>
      <c r="O17" s="303"/>
      <c r="P17" s="303"/>
      <c r="Q17" s="303"/>
      <c r="R17" s="303"/>
      <c r="S17" s="291">
        <f>IF(OR(Sheet1!C38="",Sheet1!C38=" "),0,Sheet1!C38)</f>
        <v>0</v>
      </c>
      <c r="T17" s="274"/>
      <c r="U17" s="284" t="s">
        <v>97</v>
      </c>
      <c r="V17" s="403"/>
      <c r="W17" s="228"/>
      <c r="X17" s="259"/>
      <c r="Y17" s="260" t="s">
        <v>351</v>
      </c>
      <c r="Z17" s="290"/>
      <c r="AA17" s="290"/>
      <c r="AB17" s="290"/>
      <c r="AC17" s="290"/>
      <c r="AD17" s="290"/>
      <c r="AE17" s="290"/>
      <c r="AF17" s="290"/>
      <c r="AG17" s="290"/>
      <c r="AH17" s="291">
        <f>IF(Sheet1!C331="",IF(OR(Sheet1!C150="",Sheet1!C150=" "),0,Sheet1!C150),CONCATENATE("-",Sheet1!C331))</f>
        <v>0</v>
      </c>
      <c r="AI17" s="275"/>
      <c r="AJ17" s="289" t="s">
        <v>305</v>
      </c>
      <c r="AK17" s="288" t="str">
        <f>IF(OR(Sheet1!C170="",Sheet1!C170=" "),"",Sheet1!C170)</f>
        <v/>
      </c>
      <c r="AM17" s="282"/>
      <c r="AN17" s="282"/>
      <c r="AO17" s="228"/>
      <c r="AP17" s="305"/>
      <c r="AQ17" s="234"/>
      <c r="AR17" s="234"/>
      <c r="AS17" s="234"/>
      <c r="AT17" s="234"/>
      <c r="AU17" s="234"/>
      <c r="AV17" s="234"/>
      <c r="AW17" s="275"/>
      <c r="AX17" s="255"/>
      <c r="AY17" s="255"/>
      <c r="AZ17" s="255"/>
      <c r="BA17" s="255"/>
      <c r="BB17" s="255"/>
      <c r="BC17" s="255"/>
      <c r="BD17" s="255"/>
      <c r="BE17" s="255"/>
      <c r="BF17" s="255"/>
      <c r="BG17" s="255"/>
      <c r="BH17" s="255"/>
      <c r="BI17" s="255"/>
      <c r="BJ17" s="255"/>
      <c r="BK17" s="255"/>
      <c r="BL17" s="255"/>
      <c r="BM17" s="255"/>
      <c r="BN17" s="255"/>
      <c r="BO17" s="255"/>
      <c r="BP17" s="255"/>
      <c r="BQ17" s="255"/>
      <c r="BR17" s="255"/>
      <c r="BS17" s="255"/>
    </row>
    <row r="18" spans="1:116" s="309" customFormat="1" ht="58.5" customHeight="1" thickBot="1" x14ac:dyDescent="0.6">
      <c r="A18" s="259"/>
      <c r="B18" s="260" t="s">
        <v>69</v>
      </c>
      <c r="C18" s="261"/>
      <c r="D18" s="298"/>
      <c r="E18" s="298"/>
      <c r="F18" s="299"/>
      <c r="G18" s="299"/>
      <c r="H18" s="299"/>
      <c r="I18" s="299"/>
      <c r="J18" s="299"/>
      <c r="K18" s="300"/>
      <c r="L18" s="301"/>
      <c r="M18" s="302"/>
      <c r="N18" s="303"/>
      <c r="O18" s="303"/>
      <c r="P18" s="303"/>
      <c r="Q18" s="303"/>
      <c r="R18" s="303"/>
      <c r="S18" s="291">
        <f>IF(OR(Sheet1!C39="",Sheet1!C39=" "),0,Sheet1!C39)</f>
        <v>0</v>
      </c>
      <c r="T18" s="274"/>
      <c r="U18" s="249" t="s">
        <v>98</v>
      </c>
      <c r="V18" s="288" t="str">
        <f>IF(OR(Sheet1!E84="",Sheet1!E84=" "),"",Sheet1!E84)</f>
        <v/>
      </c>
      <c r="W18" s="228"/>
      <c r="X18" s="259"/>
      <c r="Y18" s="260" t="s">
        <v>352</v>
      </c>
      <c r="Z18" s="306">
        <v>1.125</v>
      </c>
      <c r="AA18" s="290"/>
      <c r="AB18" s="290"/>
      <c r="AC18" s="290"/>
      <c r="AD18" s="290"/>
      <c r="AE18" s="290"/>
      <c r="AF18" s="290"/>
      <c r="AG18" s="242" t="str">
        <f>IF(OR(Sheet1!C151="",Sheet1!C151=" "),"",Sheet1!C151)</f>
        <v/>
      </c>
      <c r="AH18" s="307" t="str">
        <f>IF($AG$18="","",$AG$18-$Z$18)</f>
        <v/>
      </c>
      <c r="AI18" s="275"/>
      <c r="AJ18" s="289" t="s">
        <v>306</v>
      </c>
      <c r="AK18" s="288" t="str">
        <f>IF(OR(Sheet1!C171="",Sheet1!C171=" "),"",Sheet1!C171)</f>
        <v/>
      </c>
      <c r="AL18" s="248"/>
      <c r="AM18" s="282"/>
      <c r="AN18" s="282"/>
      <c r="AO18" s="228"/>
      <c r="AP18" s="405" t="str">
        <f>U5</f>
        <v>BUFFER PLAID -S95</v>
      </c>
      <c r="AQ18" s="234"/>
      <c r="AR18" s="234"/>
      <c r="AS18" s="234"/>
      <c r="AT18" s="234"/>
      <c r="AU18" s="234"/>
      <c r="AV18" s="234"/>
      <c r="AW18" s="27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5"/>
      <c r="BR18" s="255"/>
      <c r="BS18" s="255"/>
      <c r="BT18" s="308"/>
      <c r="BU18" s="308"/>
      <c r="BV18" s="308"/>
      <c r="BW18" s="308"/>
      <c r="BX18" s="308"/>
      <c r="BY18" s="308"/>
      <c r="BZ18" s="308"/>
      <c r="CA18" s="308"/>
      <c r="CB18" s="308"/>
      <c r="CC18" s="308"/>
      <c r="CD18" s="308"/>
      <c r="CE18" s="308"/>
      <c r="CF18" s="308"/>
      <c r="CG18" s="308"/>
      <c r="CH18" s="308"/>
      <c r="CI18" s="308"/>
      <c r="CJ18" s="308"/>
      <c r="CK18" s="308"/>
      <c r="CL18" s="308"/>
      <c r="CM18" s="308"/>
      <c r="CN18" s="308"/>
      <c r="CO18" s="308"/>
      <c r="CP18" s="308"/>
      <c r="CQ18" s="308"/>
      <c r="CR18" s="308"/>
      <c r="CS18" s="308"/>
      <c r="CT18" s="308"/>
      <c r="CU18" s="308"/>
      <c r="CV18" s="308"/>
      <c r="CW18" s="308"/>
      <c r="CX18" s="308"/>
      <c r="CY18" s="308"/>
      <c r="CZ18" s="308"/>
      <c r="DA18" s="308"/>
      <c r="DB18" s="308"/>
      <c r="DC18" s="308"/>
      <c r="DD18" s="308"/>
      <c r="DE18" s="308"/>
      <c r="DF18" s="308"/>
      <c r="DG18" s="308"/>
      <c r="DH18" s="308"/>
      <c r="DI18" s="308"/>
      <c r="DJ18" s="308"/>
      <c r="DK18" s="308"/>
      <c r="DL18" s="308"/>
    </row>
    <row r="19" spans="1:116" s="309" customFormat="1" ht="39.950000000000003" customHeight="1" thickBot="1" x14ac:dyDescent="0.6">
      <c r="A19" s="259"/>
      <c r="B19" s="260" t="s">
        <v>70</v>
      </c>
      <c r="C19" s="261"/>
      <c r="D19" s="298"/>
      <c r="E19" s="298"/>
      <c r="F19" s="299"/>
      <c r="G19" s="299"/>
      <c r="H19" s="299"/>
      <c r="I19" s="299"/>
      <c r="J19" s="299"/>
      <c r="K19" s="300"/>
      <c r="L19" s="301"/>
      <c r="M19" s="302"/>
      <c r="N19" s="303"/>
      <c r="O19" s="303"/>
      <c r="P19" s="303"/>
      <c r="Q19" s="303"/>
      <c r="R19" s="303"/>
      <c r="S19" s="291" t="str">
        <f>IF(OR(Sheet1!C40="",Sheet1!C40=" "),0,Sheet1!C40)</f>
        <v xml:space="preserve"> 3/4</v>
      </c>
      <c r="T19" s="274"/>
      <c r="U19" s="268" t="s">
        <v>99</v>
      </c>
      <c r="V19" s="288" t="str">
        <f>IF(OR(Sheet1!C85="",Sheet1!C85=" "),"",Sheet1!C85)</f>
        <v>1L</v>
      </c>
      <c r="W19" s="228"/>
      <c r="X19" s="259"/>
      <c r="Y19" s="260" t="s">
        <v>353</v>
      </c>
      <c r="Z19" s="306">
        <v>0.625</v>
      </c>
      <c r="AA19" s="290"/>
      <c r="AB19" s="290"/>
      <c r="AC19" s="290"/>
      <c r="AD19" s="290"/>
      <c r="AE19" s="290"/>
      <c r="AF19" s="290"/>
      <c r="AG19" s="242" t="str">
        <f>IF(OR(Sheet1!C152="",Sheet1!C152=" "),"",Sheet1!C152)</f>
        <v/>
      </c>
      <c r="AH19" s="307" t="str">
        <f>IF($AG$19="","",$AG$19-$Z$19)</f>
        <v/>
      </c>
      <c r="AI19" s="275"/>
      <c r="AJ19" s="289" t="s">
        <v>307</v>
      </c>
      <c r="AK19" s="288" t="str">
        <f>IF(OR(Sheet1!C172="",Sheet1!C172=" "),"",Sheet1!C172)</f>
        <v/>
      </c>
      <c r="AL19" s="248"/>
      <c r="AM19" s="282"/>
      <c r="AN19" s="282"/>
      <c r="AO19" s="228"/>
      <c r="AP19" s="305"/>
      <c r="AQ19" s="234"/>
      <c r="AR19" s="234"/>
      <c r="AS19" s="234"/>
      <c r="AT19" s="234"/>
      <c r="AU19" s="234"/>
      <c r="AV19" s="234"/>
      <c r="AW19" s="275"/>
      <c r="AX19" s="255"/>
      <c r="AY19" s="255"/>
      <c r="AZ19" s="255"/>
      <c r="BA19" s="255"/>
      <c r="BB19" s="255"/>
      <c r="BC19" s="255"/>
      <c r="BD19" s="255"/>
      <c r="BE19" s="255"/>
      <c r="BF19" s="255"/>
      <c r="BG19" s="255"/>
      <c r="BH19" s="255"/>
      <c r="BI19" s="255"/>
      <c r="BJ19" s="255"/>
      <c r="BK19" s="255"/>
      <c r="BL19" s="255"/>
      <c r="BM19" s="255"/>
      <c r="BN19" s="255"/>
      <c r="BO19" s="255"/>
      <c r="BP19" s="255"/>
      <c r="BQ19" s="255"/>
      <c r="BR19" s="255"/>
      <c r="BS19" s="255"/>
      <c r="BT19" s="308"/>
      <c r="BU19" s="308"/>
      <c r="BV19" s="308"/>
      <c r="BW19" s="308"/>
      <c r="BX19" s="308"/>
      <c r="BY19" s="308"/>
      <c r="BZ19" s="308"/>
      <c r="CA19" s="308"/>
      <c r="CB19" s="308"/>
      <c r="CC19" s="308"/>
      <c r="CD19" s="308"/>
      <c r="CE19" s="308"/>
      <c r="CF19" s="308"/>
      <c r="CG19" s="308"/>
      <c r="CH19" s="308"/>
      <c r="CI19" s="308"/>
      <c r="CJ19" s="308"/>
      <c r="CK19" s="308"/>
      <c r="CL19" s="308"/>
      <c r="CM19" s="308"/>
      <c r="CN19" s="308"/>
      <c r="CO19" s="308"/>
      <c r="CP19" s="308"/>
      <c r="CQ19" s="308"/>
      <c r="CR19" s="308"/>
      <c r="CS19" s="308"/>
      <c r="CT19" s="308"/>
      <c r="CU19" s="308"/>
      <c r="CV19" s="308"/>
      <c r="CW19" s="308"/>
      <c r="CX19" s="308"/>
      <c r="CY19" s="308"/>
      <c r="CZ19" s="308"/>
      <c r="DA19" s="308"/>
      <c r="DB19" s="308"/>
      <c r="DC19" s="308"/>
      <c r="DD19" s="308"/>
      <c r="DE19" s="308"/>
      <c r="DF19" s="308"/>
      <c r="DG19" s="308"/>
      <c r="DH19" s="308"/>
      <c r="DI19" s="308"/>
      <c r="DJ19" s="308"/>
      <c r="DK19" s="308"/>
      <c r="DL19" s="308"/>
    </row>
    <row r="20" spans="1:116" s="309" customFormat="1" ht="39.950000000000003" customHeight="1" x14ac:dyDescent="0.55000000000000004">
      <c r="A20" s="259"/>
      <c r="B20" s="260" t="s">
        <v>119</v>
      </c>
      <c r="C20" s="261"/>
      <c r="D20" s="298"/>
      <c r="E20" s="298"/>
      <c r="F20" s="299"/>
      <c r="G20" s="299"/>
      <c r="H20" s="299"/>
      <c r="I20" s="299"/>
      <c r="J20" s="299"/>
      <c r="K20" s="300"/>
      <c r="L20" s="301"/>
      <c r="M20" s="302"/>
      <c r="N20" s="303"/>
      <c r="O20" s="303"/>
      <c r="P20" s="303"/>
      <c r="Q20" s="303"/>
      <c r="R20" s="303"/>
      <c r="S20" s="291">
        <f>IF(OR(Sheet1!C41="",Sheet1!C41=" "),0,IF(Sheet1!C41&gt;1,1,Sheet1!C41))</f>
        <v>0</v>
      </c>
      <c r="T20" s="274"/>
      <c r="U20" s="268" t="s">
        <v>100</v>
      </c>
      <c r="V20" s="288" t="str">
        <f>IF(OR(Sheet1!C86="",Sheet1!C86=" "),"",Sheet1!C86)</f>
        <v/>
      </c>
      <c r="W20" s="228"/>
      <c r="X20" s="259"/>
      <c r="Y20" s="260" t="s">
        <v>342</v>
      </c>
      <c r="Z20" s="290"/>
      <c r="AA20" s="290"/>
      <c r="AB20" s="290"/>
      <c r="AC20" s="290"/>
      <c r="AD20" s="290"/>
      <c r="AE20" s="290"/>
      <c r="AF20" s="290"/>
      <c r="AG20" s="290"/>
      <c r="AH20" s="291" t="str">
        <f>IF(OR(Sheet1!C153="",Sheet1!C153=" "),"",Sheet1!C153)</f>
        <v/>
      </c>
      <c r="AI20" s="275"/>
      <c r="AJ20" s="289" t="s">
        <v>308</v>
      </c>
      <c r="AK20" s="288" t="str">
        <f>IF(OR(Sheet1!C173="",Sheet1!C173=" "),"",Sheet1!C173)</f>
        <v/>
      </c>
      <c r="AL20" s="248"/>
      <c r="AM20" s="282"/>
      <c r="AN20" s="282"/>
      <c r="AO20" s="228"/>
      <c r="AP20" s="509" t="str">
        <f>IF(Sheet1!E22="","",Sheet1!E22)</f>
        <v/>
      </c>
      <c r="AQ20" s="234"/>
      <c r="AR20" s="234"/>
      <c r="AS20" s="234"/>
      <c r="AT20" s="234"/>
      <c r="AU20" s="234"/>
      <c r="AV20" s="234"/>
      <c r="AW20" s="275"/>
      <c r="AX20" s="255"/>
      <c r="AY20" s="255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308"/>
      <c r="BU20" s="308"/>
      <c r="BV20" s="308"/>
      <c r="BW20" s="308"/>
      <c r="BX20" s="308"/>
      <c r="BY20" s="308"/>
      <c r="BZ20" s="308"/>
      <c r="CA20" s="308"/>
      <c r="CB20" s="308"/>
      <c r="CC20" s="308"/>
      <c r="CD20" s="308"/>
      <c r="CE20" s="308"/>
      <c r="CF20" s="308"/>
      <c r="CG20" s="308"/>
      <c r="CH20" s="308"/>
      <c r="CI20" s="308"/>
      <c r="CJ20" s="308"/>
      <c r="CK20" s="308"/>
      <c r="CL20" s="308"/>
      <c r="CM20" s="308"/>
      <c r="CN20" s="308"/>
      <c r="CO20" s="308"/>
      <c r="CP20" s="308"/>
      <c r="CQ20" s="308"/>
      <c r="CR20" s="308"/>
      <c r="CS20" s="308"/>
      <c r="CT20" s="308"/>
      <c r="CU20" s="308"/>
      <c r="CV20" s="308"/>
      <c r="CW20" s="308"/>
      <c r="CX20" s="308"/>
      <c r="CY20" s="308"/>
      <c r="CZ20" s="308"/>
      <c r="DA20" s="308"/>
      <c r="DB20" s="308"/>
      <c r="DC20" s="308"/>
      <c r="DD20" s="308"/>
      <c r="DE20" s="308"/>
      <c r="DF20" s="308"/>
      <c r="DG20" s="308"/>
      <c r="DH20" s="308"/>
      <c r="DI20" s="308"/>
      <c r="DJ20" s="308"/>
      <c r="DK20" s="308"/>
      <c r="DL20" s="308"/>
    </row>
    <row r="21" spans="1:116" s="309" customFormat="1" ht="39.950000000000003" customHeight="1" thickBot="1" x14ac:dyDescent="0.6">
      <c r="A21" s="259"/>
      <c r="B21" s="260" t="s">
        <v>71</v>
      </c>
      <c r="C21" s="261"/>
      <c r="D21" s="298"/>
      <c r="E21" s="298"/>
      <c r="F21" s="299"/>
      <c r="G21" s="299"/>
      <c r="H21" s="299"/>
      <c r="I21" s="299"/>
      <c r="J21" s="299"/>
      <c r="K21" s="300"/>
      <c r="L21" s="301"/>
      <c r="M21" s="302"/>
      <c r="N21" s="303"/>
      <c r="O21" s="303"/>
      <c r="P21" s="303"/>
      <c r="Q21" s="303"/>
      <c r="R21" s="303"/>
      <c r="S21" s="291">
        <f>IF(OR(Sheet1!C42="",Sheet1!C42=" "),0,IF(Sheet1!C42&gt;1,1,Sheet1!C42))</f>
        <v>0</v>
      </c>
      <c r="T21" s="274"/>
      <c r="U21" s="268" t="s">
        <v>101</v>
      </c>
      <c r="V21" s="288" t="str">
        <f>IF(OR(Sheet1!C87="",Sheet1!C87=" "),"",Sheet1!C87)</f>
        <v/>
      </c>
      <c r="W21" s="228"/>
      <c r="X21" s="259"/>
      <c r="Y21" s="260" t="s">
        <v>343</v>
      </c>
      <c r="Z21" s="290"/>
      <c r="AA21" s="290"/>
      <c r="AB21" s="290"/>
      <c r="AC21" s="290"/>
      <c r="AD21" s="290"/>
      <c r="AE21" s="290"/>
      <c r="AF21" s="290"/>
      <c r="AG21" s="290"/>
      <c r="AH21" s="291">
        <f>IF(OR(Sheet1!E154="",Sheet1!E154=" "),"",Sheet1!E154)</f>
        <v>0</v>
      </c>
      <c r="AI21" s="275"/>
      <c r="AJ21" s="289" t="s">
        <v>309</v>
      </c>
      <c r="AK21" s="288" t="str">
        <f>IF(OR(Sheet1!C174="",Sheet1!C174=" "),"",Sheet1!C174)</f>
        <v/>
      </c>
      <c r="AL21" s="248"/>
      <c r="AM21" s="282"/>
      <c r="AN21" s="282"/>
      <c r="AO21" s="228"/>
      <c r="AP21" s="510"/>
      <c r="AQ21" s="310"/>
      <c r="AR21" s="310"/>
      <c r="AS21" s="275"/>
      <c r="AT21" s="310"/>
      <c r="AU21" s="275"/>
      <c r="AV21" s="275"/>
      <c r="AW21" s="27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308"/>
      <c r="BU21" s="308"/>
      <c r="BV21" s="308"/>
      <c r="BW21" s="308"/>
      <c r="BX21" s="308"/>
      <c r="BY21" s="308"/>
      <c r="BZ21" s="308"/>
      <c r="CA21" s="308"/>
      <c r="CB21" s="308"/>
      <c r="CC21" s="308"/>
      <c r="CD21" s="308"/>
      <c r="CE21" s="308"/>
      <c r="CF21" s="308"/>
      <c r="CG21" s="308"/>
      <c r="CH21" s="308"/>
      <c r="CI21" s="308"/>
      <c r="CJ21" s="308"/>
      <c r="CK21" s="308"/>
      <c r="CL21" s="308"/>
      <c r="CM21" s="308"/>
      <c r="CN21" s="308"/>
      <c r="CO21" s="308"/>
      <c r="CP21" s="308"/>
      <c r="CQ21" s="308"/>
      <c r="CR21" s="308"/>
      <c r="CS21" s="308"/>
      <c r="CT21" s="308"/>
      <c r="CU21" s="308"/>
      <c r="CV21" s="308"/>
      <c r="CW21" s="308"/>
      <c r="CX21" s="308"/>
      <c r="CY21" s="308"/>
      <c r="CZ21" s="308"/>
      <c r="DA21" s="308"/>
      <c r="DB21" s="308"/>
      <c r="DC21" s="308"/>
      <c r="DD21" s="308"/>
      <c r="DE21" s="308"/>
      <c r="DF21" s="308"/>
      <c r="DG21" s="308"/>
      <c r="DH21" s="308"/>
      <c r="DI21" s="308"/>
      <c r="DJ21" s="308"/>
      <c r="DK21" s="308"/>
      <c r="DL21" s="308"/>
    </row>
    <row r="22" spans="1:116" s="309" customFormat="1" ht="39.950000000000003" customHeight="1" thickBot="1" x14ac:dyDescent="0.6">
      <c r="A22" s="259"/>
      <c r="B22" s="260" t="s">
        <v>120</v>
      </c>
      <c r="C22" s="261"/>
      <c r="D22" s="298"/>
      <c r="E22" s="298"/>
      <c r="F22" s="299"/>
      <c r="G22" s="299"/>
      <c r="H22" s="299"/>
      <c r="I22" s="299"/>
      <c r="J22" s="299"/>
      <c r="K22" s="300"/>
      <c r="L22" s="301"/>
      <c r="M22" s="302"/>
      <c r="N22" s="303"/>
      <c r="O22" s="303"/>
      <c r="P22" s="303"/>
      <c r="Q22" s="303"/>
      <c r="R22" s="303"/>
      <c r="S22" s="291" t="str">
        <f>IF(OR(Sheet1!C43="",Sheet1!C43=" "),0,Sheet1!C43)</f>
        <v xml:space="preserve"> 1/2</v>
      </c>
      <c r="T22" s="274"/>
      <c r="U22" s="268" t="s">
        <v>102</v>
      </c>
      <c r="V22" s="288" t="str">
        <f>IF(OR(Sheet1!C88="",Sheet1!C88=" "),"",Sheet1!C88)</f>
        <v/>
      </c>
      <c r="W22" s="228"/>
      <c r="X22" s="259"/>
      <c r="Y22" s="260" t="s">
        <v>344</v>
      </c>
      <c r="Z22" s="290"/>
      <c r="AA22" s="290"/>
      <c r="AB22" s="290"/>
      <c r="AC22" s="290"/>
      <c r="AD22" s="290"/>
      <c r="AE22" s="290"/>
      <c r="AF22" s="290"/>
      <c r="AG22" s="290"/>
      <c r="AH22" s="291" t="str">
        <f>IF(OR(Sheet1!C155="",Sheet1!C155=" "),"",Sheet1!C155)</f>
        <v/>
      </c>
      <c r="AI22" s="275"/>
      <c r="AJ22" s="289" t="s">
        <v>310</v>
      </c>
      <c r="AK22" s="288" t="str">
        <f>IF(OR(Sheet1!E175="",Sheet1!E175=" ",Sheet1!E175=0),"",Sheet1!E175)</f>
        <v/>
      </c>
      <c r="AL22" s="248"/>
      <c r="AM22" s="282"/>
      <c r="AN22" s="282"/>
      <c r="AO22" s="228"/>
      <c r="AP22" s="275"/>
      <c r="AQ22" s="310"/>
      <c r="AR22" s="310"/>
      <c r="AS22" s="275"/>
      <c r="AT22" s="310"/>
      <c r="AU22" s="275"/>
      <c r="AV22" s="275"/>
      <c r="AW22" s="275"/>
      <c r="AX22" s="255"/>
      <c r="AY22" s="255"/>
      <c r="AZ22" s="255"/>
      <c r="BA22" s="255"/>
      <c r="BB22" s="255"/>
      <c r="BC22" s="255"/>
      <c r="BD22" s="255"/>
      <c r="BE22" s="255"/>
      <c r="BF22" s="255"/>
      <c r="BG22" s="255"/>
      <c r="BH22" s="255"/>
      <c r="BI22" s="255"/>
      <c r="BJ22" s="255"/>
      <c r="BK22" s="255"/>
      <c r="BL22" s="255"/>
      <c r="BM22" s="255"/>
      <c r="BN22" s="255"/>
      <c r="BO22" s="255"/>
      <c r="BP22" s="255"/>
      <c r="BQ22" s="255"/>
      <c r="BR22" s="255"/>
      <c r="BS22" s="255"/>
      <c r="BT22" s="308"/>
      <c r="BU22" s="308"/>
      <c r="BV22" s="308"/>
      <c r="BW22" s="308"/>
      <c r="BX22" s="308"/>
      <c r="BY22" s="308"/>
      <c r="BZ22" s="308"/>
      <c r="CA22" s="308"/>
      <c r="CB22" s="308"/>
      <c r="CC22" s="308"/>
      <c r="CD22" s="308"/>
      <c r="CE22" s="308"/>
      <c r="CF22" s="308"/>
      <c r="CG22" s="308"/>
      <c r="CH22" s="308"/>
      <c r="CI22" s="308"/>
      <c r="CJ22" s="308"/>
      <c r="CK22" s="308"/>
      <c r="CL22" s="308"/>
      <c r="CM22" s="308"/>
      <c r="CN22" s="308"/>
      <c r="CO22" s="308"/>
      <c r="CP22" s="308"/>
      <c r="CQ22" s="308"/>
      <c r="CR22" s="308"/>
      <c r="CS22" s="308"/>
      <c r="CT22" s="308"/>
      <c r="CU22" s="308"/>
      <c r="CV22" s="308"/>
      <c r="CW22" s="308"/>
      <c r="CX22" s="308"/>
      <c r="CY22" s="308"/>
      <c r="CZ22" s="308"/>
      <c r="DA22" s="308"/>
      <c r="DB22" s="308"/>
      <c r="DC22" s="308"/>
      <c r="DD22" s="308"/>
      <c r="DE22" s="308"/>
      <c r="DF22" s="308"/>
      <c r="DG22" s="308"/>
      <c r="DH22" s="308"/>
      <c r="DI22" s="308"/>
      <c r="DJ22" s="308"/>
      <c r="DK22" s="308"/>
      <c r="DL22" s="308"/>
    </row>
    <row r="23" spans="1:116" s="309" customFormat="1" ht="39.950000000000003" customHeight="1" x14ac:dyDescent="0.55000000000000004">
      <c r="A23" s="259"/>
      <c r="B23" s="260" t="s">
        <v>118</v>
      </c>
      <c r="C23" s="261"/>
      <c r="D23" s="298"/>
      <c r="E23" s="298"/>
      <c r="F23" s="299"/>
      <c r="G23" s="299"/>
      <c r="H23" s="299"/>
      <c r="I23" s="299"/>
      <c r="J23" s="299"/>
      <c r="K23" s="300"/>
      <c r="L23" s="301"/>
      <c r="M23" s="302"/>
      <c r="N23" s="303"/>
      <c r="O23" s="303"/>
      <c r="P23" s="303"/>
      <c r="Q23" s="303"/>
      <c r="R23" s="303"/>
      <c r="S23" s="291">
        <f>IF(OR(Sheet1!C44="",Sheet1!C44=" "),0,CONCATENATE("-",Sheet1!C44))</f>
        <v>0</v>
      </c>
      <c r="T23" s="274"/>
      <c r="U23" s="268" t="s">
        <v>103</v>
      </c>
      <c r="V23" s="288" t="str">
        <f>IF(OR(Sheet1!C89="",Sheet1!C89=" "),"",Sheet1!C89)</f>
        <v/>
      </c>
      <c r="W23" s="228"/>
      <c r="X23" s="259"/>
      <c r="Y23" s="260" t="s">
        <v>345</v>
      </c>
      <c r="Z23" s="290"/>
      <c r="AA23" s="290"/>
      <c r="AB23" s="290"/>
      <c r="AC23" s="290"/>
      <c r="AD23" s="290"/>
      <c r="AE23" s="290"/>
      <c r="AF23" s="290"/>
      <c r="AG23" s="290"/>
      <c r="AH23" s="291" t="str">
        <f>IF(OR(Sheet1!C156="",Sheet1!C156=" "),"",Sheet1!C156)</f>
        <v/>
      </c>
      <c r="AI23" s="275"/>
      <c r="AJ23" s="289" t="s">
        <v>649</v>
      </c>
      <c r="AK23" s="288" t="str">
        <f>IF(OR(Sheet1!C176="",Sheet1!C176=" "),"",Sheet1!C176)</f>
        <v/>
      </c>
      <c r="AL23" s="248"/>
      <c r="AM23" s="282"/>
      <c r="AN23" s="282"/>
      <c r="AO23" s="228"/>
      <c r="AP23" s="493" t="s">
        <v>517</v>
      </c>
      <c r="AQ23" s="494"/>
      <c r="AR23" s="275"/>
      <c r="AS23" s="311"/>
      <c r="AT23" s="311"/>
      <c r="AU23" s="312"/>
      <c r="AV23" s="275"/>
      <c r="AW23" s="275"/>
      <c r="AX23" s="255"/>
      <c r="AY23" s="255"/>
      <c r="AZ23" s="255"/>
      <c r="BA23" s="255"/>
      <c r="BB23" s="255"/>
      <c r="BC23" s="255"/>
      <c r="BD23" s="255"/>
      <c r="BE23" s="255"/>
      <c r="BF23" s="255"/>
      <c r="BG23" s="255"/>
      <c r="BH23" s="255"/>
      <c r="BI23" s="255"/>
      <c r="BJ23" s="255"/>
      <c r="BK23" s="255"/>
      <c r="BL23" s="255"/>
      <c r="BM23" s="255"/>
      <c r="BN23" s="255"/>
      <c r="BO23" s="255"/>
      <c r="BP23" s="255"/>
      <c r="BQ23" s="255"/>
      <c r="BR23" s="255"/>
      <c r="BS23" s="255"/>
      <c r="BT23" s="308"/>
      <c r="BU23" s="308"/>
      <c r="BV23" s="308"/>
      <c r="BW23" s="308"/>
      <c r="BX23" s="308"/>
      <c r="BY23" s="308"/>
      <c r="BZ23" s="308"/>
      <c r="CA23" s="308"/>
      <c r="CB23" s="308"/>
      <c r="CC23" s="308"/>
      <c r="CD23" s="308"/>
      <c r="CE23" s="308"/>
      <c r="CF23" s="308"/>
      <c r="CG23" s="308"/>
      <c r="CH23" s="308"/>
      <c r="CI23" s="308"/>
      <c r="CJ23" s="308"/>
      <c r="CK23" s="308"/>
      <c r="CL23" s="308"/>
      <c r="CM23" s="308"/>
      <c r="CN23" s="308"/>
      <c r="CO23" s="308"/>
      <c r="CP23" s="308"/>
      <c r="CQ23" s="308"/>
      <c r="CR23" s="308"/>
      <c r="CS23" s="308"/>
      <c r="CT23" s="308"/>
      <c r="CU23" s="308"/>
      <c r="CV23" s="308"/>
      <c r="CW23" s="308"/>
      <c r="CX23" s="308"/>
      <c r="CY23" s="308"/>
      <c r="CZ23" s="308"/>
      <c r="DA23" s="308"/>
      <c r="DB23" s="308"/>
      <c r="DC23" s="308"/>
      <c r="DD23" s="308"/>
      <c r="DE23" s="308"/>
      <c r="DF23" s="308"/>
      <c r="DG23" s="308"/>
      <c r="DH23" s="308"/>
      <c r="DI23" s="308"/>
      <c r="DJ23" s="308"/>
      <c r="DK23" s="308"/>
      <c r="DL23" s="308"/>
    </row>
    <row r="24" spans="1:116" s="309" customFormat="1" ht="39.950000000000003" customHeight="1" x14ac:dyDescent="0.55000000000000004">
      <c r="A24" s="259"/>
      <c r="B24" s="260" t="s">
        <v>72</v>
      </c>
      <c r="C24" s="261"/>
      <c r="D24" s="298"/>
      <c r="E24" s="298"/>
      <c r="F24" s="299"/>
      <c r="G24" s="299"/>
      <c r="H24" s="299"/>
      <c r="I24" s="299"/>
      <c r="J24" s="299"/>
      <c r="K24" s="300"/>
      <c r="L24" s="301"/>
      <c r="M24" s="302"/>
      <c r="N24" s="303"/>
      <c r="O24" s="303"/>
      <c r="P24" s="303"/>
      <c r="Q24" s="303"/>
      <c r="R24" s="303"/>
      <c r="S24" s="291">
        <f>IF(OR(Sheet1!C45="",Sheet1!C45=" "),0,Sheet1!C45)</f>
        <v>0</v>
      </c>
      <c r="T24" s="274"/>
      <c r="U24" s="268" t="s">
        <v>104</v>
      </c>
      <c r="V24" s="288" t="str">
        <f>IF(OR(Sheet1!C90="",Sheet1!C90=" "),"",Sheet1!C90)</f>
        <v/>
      </c>
      <c r="W24" s="228"/>
      <c r="X24" s="259"/>
      <c r="Y24" s="260" t="s">
        <v>346</v>
      </c>
      <c r="Z24" s="290"/>
      <c r="AA24" s="290"/>
      <c r="AB24" s="290"/>
      <c r="AC24" s="290"/>
      <c r="AD24" s="290"/>
      <c r="AE24" s="290"/>
      <c r="AF24" s="290"/>
      <c r="AG24" s="290"/>
      <c r="AH24" s="291" t="str">
        <f>IF(OR(Sheet1!E157="",Sheet1!E157=" "),"",Sheet1!E157)</f>
        <v/>
      </c>
      <c r="AI24" s="275"/>
      <c r="AJ24" s="289" t="s">
        <v>312</v>
      </c>
      <c r="AK24" s="288" t="str">
        <f>IF(OR(Sheet1!C177="",Sheet1!C177=" "),"",Sheet1!C177)</f>
        <v/>
      </c>
      <c r="AL24" s="248"/>
      <c r="AM24" s="282"/>
      <c r="AN24" s="282"/>
      <c r="AO24" s="228"/>
      <c r="AP24" s="268" t="s">
        <v>624</v>
      </c>
      <c r="AQ24" s="288" t="str">
        <f>IF(OR(Sheet1!C297="",Sheet1!C297=" "),"",Sheet1!C297)</f>
        <v/>
      </c>
      <c r="AR24" s="275"/>
      <c r="AS24" s="313"/>
      <c r="AT24" s="314"/>
      <c r="AU24" s="315"/>
      <c r="AV24" s="275"/>
      <c r="AW24" s="275"/>
      <c r="AX24" s="255"/>
      <c r="AY24" s="255"/>
      <c r="AZ24" s="255"/>
      <c r="BA24" s="255"/>
      <c r="BB24" s="255"/>
      <c r="BC24" s="255"/>
      <c r="BD24" s="255"/>
      <c r="BE24" s="255"/>
      <c r="BF24" s="255"/>
      <c r="BG24" s="255"/>
      <c r="BH24" s="255"/>
      <c r="BI24" s="255"/>
      <c r="BJ24" s="255"/>
      <c r="BK24" s="255"/>
      <c r="BL24" s="255"/>
      <c r="BM24" s="255"/>
      <c r="BN24" s="255"/>
      <c r="BO24" s="255"/>
      <c r="BP24" s="255"/>
      <c r="BQ24" s="255"/>
      <c r="BR24" s="255"/>
      <c r="BS24" s="255"/>
      <c r="BT24" s="308"/>
      <c r="BU24" s="308"/>
      <c r="BV24" s="308"/>
      <c r="BW24" s="308"/>
      <c r="BX24" s="308"/>
      <c r="BY24" s="308"/>
      <c r="BZ24" s="308"/>
      <c r="CA24" s="308"/>
      <c r="CB24" s="308"/>
      <c r="CC24" s="308"/>
      <c r="CD24" s="308"/>
      <c r="CE24" s="308"/>
      <c r="CF24" s="308"/>
      <c r="CG24" s="308"/>
      <c r="CH24" s="308"/>
      <c r="CI24" s="308"/>
      <c r="CJ24" s="308"/>
      <c r="CK24" s="308"/>
      <c r="CL24" s="308"/>
      <c r="CM24" s="308"/>
      <c r="CN24" s="308"/>
      <c r="CO24" s="308"/>
      <c r="CP24" s="308"/>
      <c r="CQ24" s="308"/>
      <c r="CR24" s="308"/>
      <c r="CS24" s="308"/>
      <c r="CT24" s="308"/>
      <c r="CU24" s="308"/>
      <c r="CV24" s="308"/>
      <c r="CW24" s="308"/>
      <c r="CX24" s="308"/>
      <c r="CY24" s="308"/>
      <c r="CZ24" s="308"/>
      <c r="DA24" s="308"/>
      <c r="DB24" s="308"/>
      <c r="DC24" s="308"/>
      <c r="DD24" s="308"/>
      <c r="DE24" s="308"/>
      <c r="DF24" s="308"/>
      <c r="DG24" s="308"/>
      <c r="DH24" s="308"/>
      <c r="DI24" s="308"/>
      <c r="DJ24" s="308"/>
      <c r="DK24" s="308"/>
      <c r="DL24" s="308"/>
    </row>
    <row r="25" spans="1:116" s="309" customFormat="1" ht="39.950000000000003" customHeight="1" x14ac:dyDescent="0.55000000000000004">
      <c r="A25" s="259"/>
      <c r="B25" s="260" t="s">
        <v>121</v>
      </c>
      <c r="C25" s="261"/>
      <c r="D25" s="298"/>
      <c r="E25" s="298"/>
      <c r="F25" s="299"/>
      <c r="G25" s="299"/>
      <c r="H25" s="299"/>
      <c r="I25" s="299"/>
      <c r="J25" s="299"/>
      <c r="K25" s="300"/>
      <c r="L25" s="301"/>
      <c r="M25" s="302"/>
      <c r="N25" s="303"/>
      <c r="O25" s="303"/>
      <c r="P25" s="303"/>
      <c r="Q25" s="303"/>
      <c r="R25" s="303"/>
      <c r="S25" s="291" t="str">
        <f>IF(OR(Sheet1!C46="",Sheet1!C46=" "),"",IF(Sheet1!C46=1,0.394,0))</f>
        <v/>
      </c>
      <c r="T25" s="274"/>
      <c r="U25" s="268" t="s">
        <v>105</v>
      </c>
      <c r="V25" s="288" t="str">
        <f>IF(OR(Sheet1!C91="",Sheet1!C91=" "),"",Sheet1!C91)</f>
        <v/>
      </c>
      <c r="W25" s="228"/>
      <c r="X25" s="259"/>
      <c r="Y25" s="260" t="s">
        <v>347</v>
      </c>
      <c r="Z25" s="290">
        <v>1.5</v>
      </c>
      <c r="AA25" s="290"/>
      <c r="AB25" s="290"/>
      <c r="AC25" s="290"/>
      <c r="AD25" s="290"/>
      <c r="AE25" s="290"/>
      <c r="AF25" s="290"/>
      <c r="AG25" s="291" t="str">
        <f>IF(OR(Sheet1!C158="",Sheet1!C158=" "),"",Sheet1!C158)</f>
        <v/>
      </c>
      <c r="AH25" s="291" t="str">
        <f>IF(AG25="","",AG25-Z25)</f>
        <v/>
      </c>
      <c r="AI25" s="275"/>
      <c r="AJ25" s="289" t="s">
        <v>313</v>
      </c>
      <c r="AK25" s="288" t="str">
        <f>IF(OR(Sheet1!C178="",Sheet1!C178=" "),"",Sheet1!C178)</f>
        <v/>
      </c>
      <c r="AL25" s="248"/>
      <c r="AM25" s="282"/>
      <c r="AN25" s="282"/>
      <c r="AO25" s="228"/>
      <c r="AP25" s="268" t="s">
        <v>625</v>
      </c>
      <c r="AQ25" s="288" t="str">
        <f>IF(OR(Sheet1!C298="",Sheet1!C298=" "),"",Sheet1!C298)</f>
        <v/>
      </c>
      <c r="AR25" s="275"/>
      <c r="AS25" s="313"/>
      <c r="AT25" s="314"/>
      <c r="AU25" s="315"/>
      <c r="AV25" s="275"/>
      <c r="AW25" s="275"/>
      <c r="AX25" s="255"/>
      <c r="AY25" s="255"/>
      <c r="AZ25" s="255"/>
      <c r="BA25" s="255"/>
      <c r="BB25" s="255"/>
      <c r="BC25" s="255"/>
      <c r="BD25" s="255"/>
      <c r="BE25" s="255"/>
      <c r="BF25" s="255"/>
      <c r="BG25" s="255"/>
      <c r="BH25" s="255"/>
      <c r="BI25" s="255"/>
      <c r="BJ25" s="255"/>
      <c r="BK25" s="255"/>
      <c r="BL25" s="255"/>
      <c r="BM25" s="255"/>
      <c r="BN25" s="255"/>
      <c r="BO25" s="255"/>
      <c r="BP25" s="255"/>
      <c r="BQ25" s="255"/>
      <c r="BR25" s="255"/>
      <c r="BS25" s="255"/>
      <c r="BT25" s="308"/>
      <c r="BU25" s="308"/>
      <c r="BV25" s="308"/>
      <c r="BW25" s="308"/>
      <c r="BX25" s="308"/>
      <c r="BY25" s="308"/>
      <c r="BZ25" s="308"/>
      <c r="CA25" s="308"/>
      <c r="CB25" s="308"/>
      <c r="CC25" s="308"/>
      <c r="CD25" s="308"/>
      <c r="CE25" s="308"/>
      <c r="CF25" s="308"/>
      <c r="CG25" s="308"/>
      <c r="CH25" s="308"/>
      <c r="CI25" s="308"/>
      <c r="CJ25" s="308"/>
      <c r="CK25" s="308"/>
      <c r="CL25" s="308"/>
      <c r="CM25" s="308"/>
      <c r="CN25" s="308"/>
      <c r="CO25" s="308"/>
      <c r="CP25" s="308"/>
      <c r="CQ25" s="308"/>
      <c r="CR25" s="308"/>
      <c r="CS25" s="308"/>
      <c r="CT25" s="308"/>
      <c r="CU25" s="308"/>
      <c r="CV25" s="308"/>
      <c r="CW25" s="308"/>
      <c r="CX25" s="308"/>
      <c r="CY25" s="308"/>
      <c r="CZ25" s="308"/>
      <c r="DA25" s="308"/>
      <c r="DB25" s="308"/>
      <c r="DC25" s="308"/>
      <c r="DD25" s="308"/>
      <c r="DE25" s="308"/>
      <c r="DF25" s="308"/>
      <c r="DG25" s="308"/>
      <c r="DH25" s="308"/>
      <c r="DI25" s="308"/>
      <c r="DJ25" s="308"/>
      <c r="DK25" s="308"/>
      <c r="DL25" s="308"/>
    </row>
    <row r="26" spans="1:116" s="309" customFormat="1" ht="39.950000000000003" customHeight="1" x14ac:dyDescent="0.55000000000000004">
      <c r="A26" s="259"/>
      <c r="B26" s="260" t="s">
        <v>122</v>
      </c>
      <c r="C26" s="261"/>
      <c r="D26" s="298"/>
      <c r="E26" s="298"/>
      <c r="F26" s="299"/>
      <c r="G26" s="299"/>
      <c r="H26" s="299"/>
      <c r="I26" s="299"/>
      <c r="J26" s="299"/>
      <c r="K26" s="300"/>
      <c r="L26" s="301"/>
      <c r="M26" s="302"/>
      <c r="N26" s="303"/>
      <c r="O26" s="303"/>
      <c r="P26" s="303"/>
      <c r="Q26" s="303"/>
      <c r="R26" s="303"/>
      <c r="S26" s="291" t="str">
        <f>IF(OR(Sheet1!C47="",Sheet1!C47=" "),"",IF(Sheet1!C47=1,0.394,0))</f>
        <v/>
      </c>
      <c r="T26" s="274"/>
      <c r="U26" s="268" t="s">
        <v>106</v>
      </c>
      <c r="V26" s="288" t="str">
        <f>IF(OR(Sheet1!C92="",Sheet1!C92=" "),"",Sheet1!C92)</f>
        <v/>
      </c>
      <c r="W26" s="228"/>
      <c r="X26" s="259"/>
      <c r="Y26" s="260" t="s">
        <v>503</v>
      </c>
      <c r="Z26" s="290"/>
      <c r="AA26" s="290"/>
      <c r="AB26" s="290"/>
      <c r="AC26" s="290"/>
      <c r="AD26" s="290"/>
      <c r="AE26" s="290"/>
      <c r="AF26" s="290"/>
      <c r="AG26" s="290"/>
      <c r="AH26" s="291" t="str">
        <f>IF(OR(Sheet1!C159="",Sheet1!C159=" "),"",IF(OR(Sheet1!C204=1,Sheet1!C205=1,Sheet1!C334=1,Sheet1!C335=1,Sheet1!C353=1,Sheet1!C354=1),Sheet1!C159,""))</f>
        <v/>
      </c>
      <c r="AI26" s="275"/>
      <c r="AJ26" s="289" t="s">
        <v>314</v>
      </c>
      <c r="AK26" s="288" t="str">
        <f>IF(OR(Sheet1!C179="",Sheet1!C179=" "),"",Sheet1!C179)</f>
        <v/>
      </c>
      <c r="AL26" s="248"/>
      <c r="AM26" s="282"/>
      <c r="AN26" s="282"/>
      <c r="AO26" s="228"/>
      <c r="AP26" s="268" t="s">
        <v>626</v>
      </c>
      <c r="AQ26" s="288" t="str">
        <f>IF(OR(Sheet1!C299="",Sheet1!C299=" "),"",Sheet1!C299)</f>
        <v/>
      </c>
      <c r="AR26" s="275"/>
      <c r="AS26" s="313"/>
      <c r="AT26" s="314"/>
      <c r="AU26" s="315"/>
      <c r="AV26" s="275"/>
      <c r="AW26" s="275"/>
      <c r="AX26" s="255"/>
      <c r="AY26" s="255"/>
      <c r="AZ26" s="255"/>
      <c r="BA26" s="255"/>
      <c r="BB26" s="255"/>
      <c r="BC26" s="255"/>
      <c r="BD26" s="255"/>
      <c r="BE26" s="255"/>
      <c r="BF26" s="255"/>
      <c r="BG26" s="255"/>
      <c r="BH26" s="255"/>
      <c r="BI26" s="255"/>
      <c r="BJ26" s="255"/>
      <c r="BK26" s="255"/>
      <c r="BL26" s="255"/>
      <c r="BM26" s="255"/>
      <c r="BN26" s="255"/>
      <c r="BO26" s="255"/>
      <c r="BP26" s="255"/>
      <c r="BQ26" s="255"/>
      <c r="BR26" s="255"/>
      <c r="BS26" s="255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</row>
    <row r="27" spans="1:116" s="309" customFormat="1" ht="39.950000000000003" customHeight="1" x14ac:dyDescent="0.55000000000000004">
      <c r="A27" s="259"/>
      <c r="B27" s="260" t="s">
        <v>73</v>
      </c>
      <c r="C27" s="261"/>
      <c r="D27" s="298"/>
      <c r="E27" s="298"/>
      <c r="F27" s="299"/>
      <c r="G27" s="299"/>
      <c r="H27" s="299"/>
      <c r="I27" s="299"/>
      <c r="J27" s="299"/>
      <c r="K27" s="300"/>
      <c r="L27" s="301"/>
      <c r="M27" s="302"/>
      <c r="N27" s="303"/>
      <c r="O27" s="303"/>
      <c r="P27" s="303"/>
      <c r="Q27" s="303"/>
      <c r="R27" s="303"/>
      <c r="S27" s="291">
        <f>IF(OR(Sheet1!C48="",Sheet1!C48=" "),0,Sheet1!C48)</f>
        <v>0</v>
      </c>
      <c r="T27" s="274"/>
      <c r="U27" s="268" t="s">
        <v>107</v>
      </c>
      <c r="V27" s="288" t="str">
        <f>IF(OR(Sheet1!C93="",Sheet1!C93=" "),"",Sheet1!C93)</f>
        <v/>
      </c>
      <c r="W27" s="228"/>
      <c r="X27" s="259"/>
      <c r="Y27" s="260" t="s">
        <v>615</v>
      </c>
      <c r="Z27" s="316">
        <v>12.75</v>
      </c>
      <c r="AA27" s="290"/>
      <c r="AB27" s="290"/>
      <c r="AC27" s="290"/>
      <c r="AD27" s="290"/>
      <c r="AE27" s="290"/>
      <c r="AF27" s="290"/>
      <c r="AG27" s="242" t="str">
        <f>IF(OR(Sheet1!C160="",Sheet1!C160=" "),"",Sheet1!C160)</f>
        <v/>
      </c>
      <c r="AH27" s="317" t="str">
        <f>IF($AG$27="","",$AG$27-$Z$27)</f>
        <v/>
      </c>
      <c r="AI27" s="275"/>
      <c r="AJ27" s="289" t="s">
        <v>315</v>
      </c>
      <c r="AK27" s="288" t="str">
        <f>IF(OR(Sheet1!C180="",Sheet1!C180=" "),"",Sheet1!C180)</f>
        <v/>
      </c>
      <c r="AL27" s="248"/>
      <c r="AM27" s="282"/>
      <c r="AN27" s="282"/>
      <c r="AO27" s="228"/>
      <c r="AP27" s="268" t="s">
        <v>627</v>
      </c>
      <c r="AQ27" s="288" t="str">
        <f>IF(OR(Sheet1!C300="",Sheet1!C300=" "),"",Sheet1!C300)</f>
        <v/>
      </c>
      <c r="AR27" s="275"/>
      <c r="AS27" s="313"/>
      <c r="AT27" s="314"/>
      <c r="AU27" s="315"/>
      <c r="AV27" s="275"/>
      <c r="AW27" s="275"/>
      <c r="AX27" s="255"/>
      <c r="AY27" s="255"/>
      <c r="AZ27" s="255"/>
      <c r="BA27" s="255"/>
      <c r="BB27" s="255"/>
      <c r="BC27" s="255"/>
      <c r="BD27" s="255"/>
      <c r="BE27" s="255"/>
      <c r="BF27" s="255"/>
      <c r="BG27" s="255"/>
      <c r="BH27" s="255"/>
      <c r="BI27" s="255"/>
      <c r="BJ27" s="255"/>
      <c r="BK27" s="255"/>
      <c r="BL27" s="255"/>
      <c r="BM27" s="255"/>
      <c r="BN27" s="255"/>
      <c r="BO27" s="255"/>
      <c r="BP27" s="255"/>
      <c r="BQ27" s="255"/>
      <c r="BR27" s="255"/>
      <c r="BS27" s="255"/>
      <c r="BT27" s="308"/>
      <c r="BU27" s="308"/>
      <c r="BV27" s="308"/>
      <c r="BW27" s="308"/>
      <c r="BX27" s="308"/>
      <c r="BY27" s="308"/>
      <c r="BZ27" s="308"/>
      <c r="CA27" s="308"/>
      <c r="CB27" s="308"/>
      <c r="CC27" s="308"/>
      <c r="CD27" s="308"/>
      <c r="CE27" s="308"/>
      <c r="CF27" s="308"/>
      <c r="CG27" s="308"/>
      <c r="CH27" s="308"/>
      <c r="CI27" s="308"/>
      <c r="CJ27" s="308"/>
      <c r="CK27" s="308"/>
      <c r="CL27" s="308"/>
      <c r="CM27" s="308"/>
      <c r="CN27" s="308"/>
      <c r="CO27" s="308"/>
      <c r="CP27" s="308"/>
      <c r="CQ27" s="308"/>
      <c r="CR27" s="308"/>
      <c r="CS27" s="308"/>
      <c r="CT27" s="308"/>
      <c r="CU27" s="308"/>
      <c r="CV27" s="308"/>
      <c r="CW27" s="308"/>
      <c r="CX27" s="308"/>
      <c r="CY27" s="308"/>
      <c r="CZ27" s="308"/>
      <c r="DA27" s="308"/>
      <c r="DB27" s="308"/>
      <c r="DC27" s="308"/>
      <c r="DD27" s="308"/>
      <c r="DE27" s="308"/>
      <c r="DF27" s="308"/>
      <c r="DG27" s="308"/>
      <c r="DH27" s="308"/>
      <c r="DI27" s="308"/>
      <c r="DJ27" s="308"/>
      <c r="DK27" s="308"/>
      <c r="DL27" s="308"/>
    </row>
    <row r="28" spans="1:116" s="309" customFormat="1" ht="39.950000000000003" customHeight="1" thickBot="1" x14ac:dyDescent="0.6">
      <c r="A28" s="259"/>
      <c r="B28" s="260" t="s">
        <v>74</v>
      </c>
      <c r="C28" s="261"/>
      <c r="D28" s="298"/>
      <c r="E28" s="298"/>
      <c r="F28" s="299"/>
      <c r="G28" s="299"/>
      <c r="H28" s="299"/>
      <c r="I28" s="299"/>
      <c r="J28" s="299"/>
      <c r="K28" s="300"/>
      <c r="L28" s="301"/>
      <c r="M28" s="302"/>
      <c r="N28" s="303"/>
      <c r="O28" s="303"/>
      <c r="P28" s="303"/>
      <c r="Q28" s="303"/>
      <c r="R28" s="303"/>
      <c r="S28" s="291">
        <f>IF(OR(Sheet1!E49="",Sheet1!E49=" "),0,Sheet1!E49)</f>
        <v>0</v>
      </c>
      <c r="T28" s="274"/>
      <c r="U28" s="268" t="s">
        <v>652</v>
      </c>
      <c r="V28" s="288">
        <f>IF(OR(Sheet1!E94="",Sheet1!E94=" "),"",Sheet1!E94)</f>
        <v>1</v>
      </c>
      <c r="W28" s="228"/>
      <c r="X28" s="259"/>
      <c r="Y28" s="260" t="s">
        <v>650</v>
      </c>
      <c r="Z28" s="316"/>
      <c r="AA28" s="290"/>
      <c r="AB28" s="290"/>
      <c r="AC28" s="290"/>
      <c r="AD28" s="290"/>
      <c r="AE28" s="290"/>
      <c r="AF28" s="290"/>
      <c r="AG28" s="318"/>
      <c r="AH28" s="307" t="str">
        <f>IF($AH$10&lt;0,$AH$10,"")</f>
        <v/>
      </c>
      <c r="AI28" s="275"/>
      <c r="AJ28" s="289" t="s">
        <v>316</v>
      </c>
      <c r="AK28" s="288" t="str">
        <f>IF(OR(Sheet1!C181="",Sheet1!C181=" "),"",Sheet1!C181)</f>
        <v/>
      </c>
      <c r="AL28" s="248"/>
      <c r="AM28" s="282"/>
      <c r="AN28" s="282"/>
      <c r="AO28" s="228"/>
      <c r="AP28" s="292" t="s">
        <v>628</v>
      </c>
      <c r="AQ28" s="319" t="str">
        <f>IF(OR(Sheet1!C301="",Sheet1!C301=" "),"",Sheet1!C301)</f>
        <v/>
      </c>
      <c r="AR28" s="275"/>
      <c r="AS28" s="320"/>
      <c r="AT28" s="321"/>
      <c r="AU28" s="322"/>
      <c r="AV28" s="275"/>
      <c r="AW28" s="275"/>
      <c r="AX28" s="255"/>
      <c r="AY28" s="255"/>
      <c r="AZ28" s="255"/>
      <c r="BA28" s="255"/>
      <c r="BB28" s="255"/>
      <c r="BC28" s="255"/>
      <c r="BD28" s="255"/>
      <c r="BE28" s="255"/>
      <c r="BF28" s="255"/>
      <c r="BG28" s="255"/>
      <c r="BH28" s="255"/>
      <c r="BI28" s="255"/>
      <c r="BJ28" s="255"/>
      <c r="BK28" s="255"/>
      <c r="BL28" s="255"/>
      <c r="BM28" s="255"/>
      <c r="BN28" s="255"/>
      <c r="BO28" s="255"/>
      <c r="BP28" s="255"/>
      <c r="BQ28" s="255"/>
      <c r="BR28" s="255"/>
      <c r="BS28" s="255"/>
      <c r="BT28" s="308"/>
      <c r="BU28" s="308"/>
      <c r="BV28" s="308"/>
      <c r="BW28" s="308"/>
      <c r="BX28" s="308"/>
      <c r="BY28" s="308"/>
      <c r="BZ28" s="308"/>
      <c r="CA28" s="308"/>
      <c r="CB28" s="308"/>
      <c r="CC28" s="308"/>
      <c r="CD28" s="308"/>
      <c r="CE28" s="308"/>
      <c r="CF28" s="308"/>
      <c r="CG28" s="308"/>
      <c r="CH28" s="308"/>
      <c r="CI28" s="308"/>
      <c r="CJ28" s="308"/>
      <c r="CK28" s="308"/>
      <c r="CL28" s="308"/>
      <c r="CM28" s="308"/>
      <c r="CN28" s="308"/>
      <c r="CO28" s="308"/>
      <c r="CP28" s="308"/>
      <c r="CQ28" s="308"/>
      <c r="CR28" s="308"/>
      <c r="CS28" s="308"/>
      <c r="CT28" s="308"/>
      <c r="CU28" s="308"/>
      <c r="CV28" s="308"/>
      <c r="CW28" s="308"/>
      <c r="CX28" s="308"/>
      <c r="CY28" s="308"/>
      <c r="CZ28" s="308"/>
      <c r="DA28" s="308"/>
      <c r="DB28" s="308"/>
      <c r="DC28" s="308"/>
      <c r="DD28" s="308"/>
      <c r="DE28" s="308"/>
      <c r="DF28" s="308"/>
      <c r="DG28" s="308"/>
      <c r="DH28" s="308"/>
      <c r="DI28" s="308"/>
      <c r="DJ28" s="308"/>
      <c r="DK28" s="308"/>
      <c r="DL28" s="308"/>
    </row>
    <row r="29" spans="1:116" s="309" customFormat="1" ht="39.950000000000003" customHeight="1" x14ac:dyDescent="0.55000000000000004">
      <c r="A29" s="259"/>
      <c r="B29" s="260" t="s">
        <v>75</v>
      </c>
      <c r="C29" s="261"/>
      <c r="D29" s="298"/>
      <c r="E29" s="298"/>
      <c r="F29" s="299"/>
      <c r="G29" s="299"/>
      <c r="H29" s="299"/>
      <c r="I29" s="299"/>
      <c r="J29" s="299"/>
      <c r="K29" s="300"/>
      <c r="L29" s="301"/>
      <c r="M29" s="302"/>
      <c r="N29" s="303"/>
      <c r="O29" s="303"/>
      <c r="P29" s="303"/>
      <c r="Q29" s="303"/>
      <c r="R29" s="303"/>
      <c r="S29" s="291">
        <f>IF(OR(Sheet1!C51="",Sheet1!C51=" "),0,0.394)</f>
        <v>0</v>
      </c>
      <c r="T29" s="274"/>
      <c r="U29" s="284" t="s">
        <v>109</v>
      </c>
      <c r="V29" s="285"/>
      <c r="W29" s="228"/>
      <c r="X29" s="259"/>
      <c r="Y29" s="260" t="s">
        <v>639</v>
      </c>
      <c r="Z29" s="316"/>
      <c r="AA29" s="290"/>
      <c r="AB29" s="290"/>
      <c r="AC29" s="290"/>
      <c r="AD29" s="290"/>
      <c r="AE29" s="290"/>
      <c r="AF29" s="290"/>
      <c r="AG29" s="318"/>
      <c r="AH29" s="307" t="str">
        <f>IF($AH$11&gt;0,$AH$11,"")</f>
        <v/>
      </c>
      <c r="AI29" s="275"/>
      <c r="AJ29" s="289" t="s">
        <v>317</v>
      </c>
      <c r="AK29" s="288" t="str">
        <f>IF(OR(Sheet1!C182="",Sheet1!C182=" "),"",Sheet1!C182)</f>
        <v/>
      </c>
      <c r="AL29" s="248"/>
      <c r="AM29" s="282"/>
      <c r="AN29" s="282"/>
      <c r="AO29" s="228"/>
      <c r="AP29" s="275"/>
      <c r="AQ29" s="275"/>
      <c r="AR29" s="275"/>
      <c r="AS29" s="323"/>
      <c r="AT29" s="323"/>
      <c r="AU29" s="323"/>
      <c r="AV29" s="275"/>
      <c r="AW29" s="275"/>
      <c r="AX29" s="255"/>
      <c r="AY29" s="255"/>
      <c r="AZ29" s="255"/>
      <c r="BA29" s="255"/>
      <c r="BB29" s="255"/>
      <c r="BC29" s="255"/>
      <c r="BD29" s="255"/>
      <c r="BE29" s="255"/>
      <c r="BF29" s="255"/>
      <c r="BG29" s="255"/>
      <c r="BH29" s="255"/>
      <c r="BI29" s="255"/>
      <c r="BJ29" s="255"/>
      <c r="BK29" s="255"/>
      <c r="BL29" s="255"/>
      <c r="BM29" s="255"/>
      <c r="BN29" s="255"/>
      <c r="BO29" s="255"/>
      <c r="BP29" s="255"/>
      <c r="BQ29" s="255"/>
      <c r="BR29" s="255"/>
      <c r="BS29" s="255"/>
      <c r="BT29" s="308"/>
      <c r="BU29" s="308"/>
      <c r="BV29" s="308"/>
      <c r="BW29" s="308"/>
      <c r="BX29" s="308"/>
      <c r="BY29" s="308"/>
      <c r="BZ29" s="308"/>
      <c r="CA29" s="308"/>
      <c r="CB29" s="308"/>
      <c r="CC29" s="308"/>
      <c r="CD29" s="308"/>
      <c r="CE29" s="308"/>
      <c r="CF29" s="308"/>
      <c r="CG29" s="308"/>
      <c r="CH29" s="308"/>
      <c r="CI29" s="308"/>
      <c r="CJ29" s="308"/>
      <c r="CK29" s="308"/>
      <c r="CL29" s="308"/>
      <c r="CM29" s="308"/>
      <c r="CN29" s="308"/>
      <c r="CO29" s="308"/>
      <c r="CP29" s="308"/>
      <c r="CQ29" s="308"/>
      <c r="CR29" s="308"/>
      <c r="CS29" s="308"/>
      <c r="CT29" s="308"/>
      <c r="CU29" s="308"/>
      <c r="CV29" s="308"/>
      <c r="CW29" s="308"/>
      <c r="CX29" s="308"/>
      <c r="CY29" s="308"/>
      <c r="CZ29" s="308"/>
      <c r="DA29" s="308"/>
      <c r="DB29" s="308"/>
      <c r="DC29" s="308"/>
      <c r="DD29" s="308"/>
      <c r="DE29" s="308"/>
      <c r="DF29" s="308"/>
      <c r="DG29" s="308"/>
      <c r="DH29" s="308"/>
      <c r="DI29" s="308"/>
      <c r="DJ29" s="308"/>
      <c r="DK29" s="308"/>
      <c r="DL29" s="308"/>
    </row>
    <row r="30" spans="1:116" s="309" customFormat="1" ht="39.950000000000003" customHeight="1" x14ac:dyDescent="0.55000000000000004">
      <c r="A30" s="259"/>
      <c r="B30" s="260" t="s">
        <v>76</v>
      </c>
      <c r="C30" s="261"/>
      <c r="D30" s="298"/>
      <c r="E30" s="298"/>
      <c r="F30" s="299"/>
      <c r="G30" s="299"/>
      <c r="H30" s="299"/>
      <c r="I30" s="299"/>
      <c r="J30" s="299"/>
      <c r="K30" s="300"/>
      <c r="L30" s="301"/>
      <c r="M30" s="302"/>
      <c r="N30" s="303"/>
      <c r="O30" s="303"/>
      <c r="P30" s="303"/>
      <c r="Q30" s="303"/>
      <c r="R30" s="303"/>
      <c r="S30" s="291">
        <f>IF(OR(Sheet1!E52="",Sheet1!E52=" "),0,Sheet1!E52)</f>
        <v>0</v>
      </c>
      <c r="T30" s="274"/>
      <c r="U30" s="268" t="s">
        <v>110</v>
      </c>
      <c r="V30" s="288" t="str">
        <f>IF(OR(Sheet1!C95="",Sheet1!C95=" "),"",Sheet1!C95)</f>
        <v/>
      </c>
      <c r="W30" s="278"/>
      <c r="X30" s="259"/>
      <c r="Y30" s="260" t="s">
        <v>640</v>
      </c>
      <c r="Z30" s="267"/>
      <c r="AA30" s="290"/>
      <c r="AB30" s="290"/>
      <c r="AC30" s="290"/>
      <c r="AD30" s="290"/>
      <c r="AE30" s="290"/>
      <c r="AF30" s="290"/>
      <c r="AG30" s="318"/>
      <c r="AH30" s="307" t="str">
        <f>IF($AH$10&gt;0,$AH$10,"")</f>
        <v/>
      </c>
      <c r="AI30" s="234"/>
      <c r="AJ30" s="289" t="s">
        <v>318</v>
      </c>
      <c r="AK30" s="288" t="str">
        <f>IF(OR(Sheet1!C183="",Sheet1!C183=" "),"",Sheet1!C183)</f>
        <v/>
      </c>
      <c r="AL30" s="324"/>
      <c r="AM30" s="282"/>
      <c r="AN30" s="282"/>
      <c r="AO30" s="228"/>
      <c r="AP30" s="275"/>
      <c r="AQ30" s="275"/>
      <c r="AR30" s="275"/>
      <c r="AS30" s="323"/>
      <c r="AT30" s="323"/>
      <c r="AU30" s="323"/>
      <c r="AV30" s="275"/>
      <c r="AW30" s="275"/>
      <c r="AX30" s="255"/>
      <c r="AY30" s="255"/>
      <c r="AZ30" s="255"/>
      <c r="BA30" s="255"/>
      <c r="BB30" s="255"/>
      <c r="BC30" s="255"/>
      <c r="BD30" s="255"/>
      <c r="BE30" s="255"/>
      <c r="BF30" s="255"/>
      <c r="BG30" s="255"/>
      <c r="BH30" s="255"/>
      <c r="BI30" s="255"/>
      <c r="BJ30" s="255"/>
      <c r="BK30" s="255"/>
      <c r="BL30" s="255"/>
      <c r="BM30" s="255"/>
      <c r="BN30" s="255"/>
      <c r="BO30" s="255"/>
      <c r="BP30" s="255"/>
      <c r="BQ30" s="255"/>
      <c r="BR30" s="255"/>
      <c r="BS30" s="255"/>
      <c r="BT30" s="308"/>
      <c r="BU30" s="308"/>
      <c r="BV30" s="308"/>
      <c r="BW30" s="308"/>
      <c r="BX30" s="308"/>
      <c r="BY30" s="308"/>
      <c r="BZ30" s="308"/>
      <c r="CA30" s="308"/>
      <c r="CB30" s="308"/>
      <c r="CC30" s="308"/>
      <c r="CD30" s="308"/>
      <c r="CE30" s="308"/>
      <c r="CF30" s="308"/>
      <c r="CG30" s="308"/>
      <c r="CH30" s="308"/>
      <c r="CI30" s="308"/>
      <c r="CJ30" s="308"/>
      <c r="CK30" s="308"/>
      <c r="CL30" s="308"/>
      <c r="CM30" s="308"/>
      <c r="CN30" s="308"/>
      <c r="CO30" s="308"/>
      <c r="CP30" s="308"/>
      <c r="CQ30" s="308"/>
      <c r="CR30" s="308"/>
      <c r="CS30" s="308"/>
      <c r="CT30" s="308"/>
      <c r="CU30" s="308"/>
      <c r="CV30" s="308"/>
      <c r="CW30" s="308"/>
      <c r="CX30" s="308"/>
      <c r="CY30" s="308"/>
      <c r="CZ30" s="308"/>
      <c r="DA30" s="308"/>
      <c r="DB30" s="308"/>
      <c r="DC30" s="308"/>
      <c r="DD30" s="308"/>
      <c r="DE30" s="308"/>
      <c r="DF30" s="308"/>
      <c r="DG30" s="308"/>
      <c r="DH30" s="308"/>
      <c r="DI30" s="308"/>
      <c r="DJ30" s="308"/>
      <c r="DK30" s="308"/>
      <c r="DL30" s="308"/>
    </row>
    <row r="31" spans="1:116" s="309" customFormat="1" ht="39.950000000000003" customHeight="1" x14ac:dyDescent="0.55000000000000004">
      <c r="A31" s="259"/>
      <c r="B31" s="260" t="s">
        <v>77</v>
      </c>
      <c r="C31" s="261"/>
      <c r="D31" s="298"/>
      <c r="E31" s="298"/>
      <c r="F31" s="299"/>
      <c r="G31" s="299"/>
      <c r="H31" s="299"/>
      <c r="I31" s="299"/>
      <c r="J31" s="299"/>
      <c r="K31" s="300"/>
      <c r="L31" s="301"/>
      <c r="M31" s="302"/>
      <c r="N31" s="303"/>
      <c r="O31" s="303"/>
      <c r="P31" s="303"/>
      <c r="Q31" s="303"/>
      <c r="R31" s="303"/>
      <c r="S31" s="291">
        <f>IF(OR(Sheet1!E53="",Sheet1!E53=" "),0,Sheet1!E53)</f>
        <v>0</v>
      </c>
      <c r="T31" s="274"/>
      <c r="U31" s="284" t="s">
        <v>111</v>
      </c>
      <c r="V31" s="285"/>
      <c r="W31" s="278"/>
      <c r="X31" s="259"/>
      <c r="Y31" s="260" t="s">
        <v>641</v>
      </c>
      <c r="Z31" s="316"/>
      <c r="AA31" s="290"/>
      <c r="AB31" s="290"/>
      <c r="AC31" s="290"/>
      <c r="AD31" s="290"/>
      <c r="AE31" s="290"/>
      <c r="AF31" s="290"/>
      <c r="AG31" s="318"/>
      <c r="AH31" s="307" t="str">
        <f>IF($AH$11&lt;0,$AH$11,"")</f>
        <v/>
      </c>
      <c r="AI31" s="234"/>
      <c r="AJ31" s="289" t="s">
        <v>319</v>
      </c>
      <c r="AK31" s="288" t="str">
        <f>IF(OR(Sheet1!C184="",Sheet1!C184=" "),"",Sheet1!C184)</f>
        <v/>
      </c>
      <c r="AL31" s="324"/>
      <c r="AM31" s="282"/>
      <c r="AN31" s="282"/>
      <c r="AO31" s="228"/>
      <c r="AP31" s="275"/>
      <c r="AQ31" s="275"/>
      <c r="AR31" s="275"/>
      <c r="AS31" s="323"/>
      <c r="AT31" s="323"/>
      <c r="AU31" s="323"/>
      <c r="AV31" s="275"/>
      <c r="AW31" s="275"/>
      <c r="AX31" s="255"/>
      <c r="AY31" s="255"/>
      <c r="AZ31" s="255"/>
      <c r="BA31" s="255"/>
      <c r="BB31" s="255"/>
      <c r="BC31" s="255"/>
      <c r="BD31" s="255"/>
      <c r="BE31" s="255"/>
      <c r="BF31" s="255"/>
      <c r="BG31" s="255"/>
      <c r="BH31" s="255"/>
      <c r="BI31" s="255"/>
      <c r="BJ31" s="255"/>
      <c r="BK31" s="255"/>
      <c r="BL31" s="255"/>
      <c r="BM31" s="255"/>
      <c r="BN31" s="255"/>
      <c r="BO31" s="255"/>
      <c r="BP31" s="255"/>
      <c r="BQ31" s="255"/>
      <c r="BR31" s="255"/>
      <c r="BS31" s="255"/>
      <c r="BT31" s="308"/>
      <c r="BU31" s="308"/>
      <c r="BV31" s="308"/>
      <c r="BW31" s="308"/>
      <c r="BX31" s="308"/>
      <c r="BY31" s="308"/>
      <c r="BZ31" s="308"/>
      <c r="CA31" s="308"/>
      <c r="CB31" s="308"/>
      <c r="CC31" s="308"/>
      <c r="CD31" s="308"/>
      <c r="CE31" s="308"/>
      <c r="CF31" s="308"/>
      <c r="CG31" s="308"/>
      <c r="CH31" s="308"/>
      <c r="CI31" s="308"/>
      <c r="CJ31" s="308"/>
      <c r="CK31" s="308"/>
      <c r="CL31" s="308"/>
      <c r="CM31" s="308"/>
      <c r="CN31" s="308"/>
      <c r="CO31" s="308"/>
      <c r="CP31" s="308"/>
      <c r="CQ31" s="308"/>
      <c r="CR31" s="308"/>
      <c r="CS31" s="308"/>
      <c r="CT31" s="308"/>
      <c r="CU31" s="308"/>
      <c r="CV31" s="308"/>
      <c r="CW31" s="308"/>
      <c r="CX31" s="308"/>
      <c r="CY31" s="308"/>
      <c r="CZ31" s="308"/>
      <c r="DA31" s="308"/>
      <c r="DB31" s="308"/>
      <c r="DC31" s="308"/>
      <c r="DD31" s="308"/>
      <c r="DE31" s="308"/>
      <c r="DF31" s="308"/>
      <c r="DG31" s="308"/>
      <c r="DH31" s="308"/>
      <c r="DI31" s="308"/>
      <c r="DJ31" s="308"/>
      <c r="DK31" s="308"/>
      <c r="DL31" s="308"/>
    </row>
    <row r="32" spans="1:116" s="309" customFormat="1" ht="39.950000000000003" customHeight="1" thickBot="1" x14ac:dyDescent="0.6">
      <c r="A32" s="259"/>
      <c r="B32" s="260" t="s">
        <v>78</v>
      </c>
      <c r="C32" s="261"/>
      <c r="D32" s="298"/>
      <c r="E32" s="298"/>
      <c r="F32" s="299"/>
      <c r="G32" s="299"/>
      <c r="H32" s="299"/>
      <c r="I32" s="299"/>
      <c r="J32" s="299"/>
      <c r="K32" s="300"/>
      <c r="L32" s="301"/>
      <c r="M32" s="302"/>
      <c r="N32" s="303"/>
      <c r="O32" s="303"/>
      <c r="P32" s="303"/>
      <c r="Q32" s="303"/>
      <c r="R32" s="303"/>
      <c r="S32" s="291">
        <f>IF(OR(Sheet1!C54="",Sheet1!C54=" "),0,Sheet1!C54)</f>
        <v>0</v>
      </c>
      <c r="T32" s="274"/>
      <c r="U32" s="268" t="s">
        <v>112</v>
      </c>
      <c r="V32" s="288" t="str">
        <f>IF(OR(Sheet1!C97="",Sheet1!C97=" "),"",Sheet1!C97)</f>
        <v/>
      </c>
      <c r="W32" s="278"/>
      <c r="X32" s="259"/>
      <c r="Y32" s="260" t="s">
        <v>616</v>
      </c>
      <c r="Z32" s="316">
        <v>7.375</v>
      </c>
      <c r="AA32" s="290"/>
      <c r="AB32" s="290"/>
      <c r="AC32" s="290"/>
      <c r="AD32" s="290"/>
      <c r="AE32" s="290"/>
      <c r="AF32" s="290"/>
      <c r="AG32" s="447" t="str">
        <f>IF(OR(Sheet1!C161="",Sheet1!C161=" "),"",Sheet1!C161)</f>
        <v/>
      </c>
      <c r="AH32" s="307" t="str">
        <f>IF($AG$32="","",$AG$32-$Z$32)</f>
        <v/>
      </c>
      <c r="AI32" s="234"/>
      <c r="AJ32" s="289" t="s">
        <v>320</v>
      </c>
      <c r="AK32" s="288" t="str">
        <f>IF(OR(Sheet1!C185="",Sheet1!C185=" "),"",Sheet1!C185)</f>
        <v/>
      </c>
      <c r="AL32" s="324"/>
      <c r="AM32" s="282"/>
      <c r="AN32" s="282"/>
      <c r="AO32" s="228"/>
      <c r="AP32" s="275"/>
      <c r="AQ32" s="275"/>
      <c r="AR32" s="275"/>
      <c r="AS32" s="323"/>
      <c r="AT32" s="323"/>
      <c r="AU32" s="323"/>
      <c r="AV32" s="275"/>
      <c r="AW32" s="275"/>
      <c r="AX32" s="255"/>
      <c r="AY32" s="255"/>
      <c r="AZ32" s="255"/>
      <c r="BA32" s="255"/>
      <c r="BB32" s="255"/>
      <c r="BC32" s="255"/>
      <c r="BD32" s="255"/>
      <c r="BE32" s="255"/>
      <c r="BF32" s="255"/>
      <c r="BG32" s="255"/>
      <c r="BH32" s="255"/>
      <c r="BI32" s="255"/>
      <c r="BJ32" s="255"/>
      <c r="BK32" s="255"/>
      <c r="BL32" s="255"/>
      <c r="BM32" s="255"/>
      <c r="BN32" s="255"/>
      <c r="BO32" s="255"/>
      <c r="BP32" s="255"/>
      <c r="BQ32" s="255"/>
      <c r="BR32" s="255"/>
      <c r="BS32" s="255"/>
      <c r="BT32" s="308"/>
      <c r="BU32" s="308"/>
      <c r="BV32" s="308"/>
      <c r="BW32" s="308"/>
      <c r="BX32" s="308"/>
      <c r="BY32" s="308"/>
      <c r="BZ32" s="308"/>
      <c r="CA32" s="308"/>
      <c r="CB32" s="308"/>
      <c r="CC32" s="308"/>
      <c r="CD32" s="308"/>
      <c r="CE32" s="308"/>
      <c r="CF32" s="308"/>
      <c r="CG32" s="308"/>
      <c r="CH32" s="308"/>
      <c r="CI32" s="308"/>
      <c r="CJ32" s="308"/>
      <c r="CK32" s="308"/>
      <c r="CL32" s="308"/>
      <c r="CM32" s="308"/>
      <c r="CN32" s="308"/>
      <c r="CO32" s="308"/>
      <c r="CP32" s="308"/>
      <c r="CQ32" s="308"/>
      <c r="CR32" s="308"/>
      <c r="CS32" s="308"/>
      <c r="CT32" s="308"/>
      <c r="CU32" s="308"/>
      <c r="CV32" s="308"/>
      <c r="CW32" s="308"/>
      <c r="CX32" s="308"/>
      <c r="CY32" s="308"/>
      <c r="CZ32" s="308"/>
      <c r="DA32" s="308"/>
      <c r="DB32" s="308"/>
      <c r="DC32" s="308"/>
      <c r="DD32" s="308"/>
      <c r="DE32" s="308"/>
      <c r="DF32" s="308"/>
      <c r="DG32" s="308"/>
      <c r="DH32" s="308"/>
      <c r="DI32" s="308"/>
      <c r="DJ32" s="308"/>
      <c r="DK32" s="308"/>
      <c r="DL32" s="308"/>
    </row>
    <row r="33" spans="1:116" s="309" customFormat="1" ht="39.950000000000003" customHeight="1" thickBot="1" x14ac:dyDescent="0.6">
      <c r="A33" s="259"/>
      <c r="B33" s="260" t="s">
        <v>79</v>
      </c>
      <c r="C33" s="261"/>
      <c r="D33" s="298"/>
      <c r="E33" s="298"/>
      <c r="F33" s="299"/>
      <c r="G33" s="299"/>
      <c r="H33" s="299"/>
      <c r="I33" s="299"/>
      <c r="J33" s="299"/>
      <c r="K33" s="300"/>
      <c r="L33" s="301"/>
      <c r="M33" s="302"/>
      <c r="N33" s="303"/>
      <c r="O33" s="303"/>
      <c r="P33" s="303"/>
      <c r="Q33" s="303"/>
      <c r="R33" s="303"/>
      <c r="S33" s="291">
        <f>IF(OR(Sheet1!E55="",Sheet1!E55=" "),0,Sheet1!E55)</f>
        <v>0</v>
      </c>
      <c r="T33" s="274"/>
      <c r="U33" s="268" t="s">
        <v>113</v>
      </c>
      <c r="V33" s="288" t="str">
        <f>IF(OR(Sheet1!C98="",Sheet1!C98=" "),"",Sheet1!C98)</f>
        <v/>
      </c>
      <c r="W33" s="278"/>
      <c r="X33" s="325"/>
      <c r="Y33" s="333" t="s">
        <v>617</v>
      </c>
      <c r="Z33" s="441"/>
      <c r="AA33" s="442"/>
      <c r="AB33" s="442"/>
      <c r="AC33" s="442"/>
      <c r="AD33" s="442"/>
      <c r="AE33" s="442"/>
      <c r="AF33" s="445"/>
      <c r="AG33" s="448"/>
      <c r="AH33" s="446" t="str">
        <f>IF(OR(Sheet1!C162="",Sheet1!C162=" "),"",Sheet1!C162)</f>
        <v/>
      </c>
      <c r="AI33" s="234"/>
      <c r="AJ33" s="289" t="s">
        <v>321</v>
      </c>
      <c r="AK33" s="288" t="str">
        <f>IF(OR(Sheet1!C186="",Sheet1!C186=" "),"",Sheet1!C186)</f>
        <v/>
      </c>
      <c r="AL33" s="324"/>
      <c r="AM33" s="282"/>
      <c r="AN33" s="282"/>
      <c r="AO33" s="228"/>
      <c r="AP33" s="275"/>
      <c r="AQ33" s="275"/>
      <c r="AR33" s="275"/>
      <c r="AS33" s="323"/>
      <c r="AT33" s="323"/>
      <c r="AU33" s="323"/>
      <c r="AV33" s="275"/>
      <c r="AW33" s="275"/>
      <c r="AX33" s="255"/>
      <c r="AY33" s="255"/>
      <c r="AZ33" s="255"/>
      <c r="BA33" s="255"/>
      <c r="BB33" s="255"/>
      <c r="BC33" s="255"/>
      <c r="BD33" s="255"/>
      <c r="BE33" s="255"/>
      <c r="BF33" s="255"/>
      <c r="BG33" s="255"/>
      <c r="BH33" s="255"/>
      <c r="BI33" s="255"/>
      <c r="BJ33" s="255"/>
      <c r="BK33" s="255"/>
      <c r="BL33" s="255"/>
      <c r="BM33" s="255"/>
      <c r="BN33" s="255"/>
      <c r="BO33" s="255"/>
      <c r="BP33" s="255"/>
      <c r="BQ33" s="255"/>
      <c r="BR33" s="255"/>
      <c r="BS33" s="255"/>
      <c r="BT33" s="308"/>
      <c r="BU33" s="308"/>
      <c r="BV33" s="308"/>
      <c r="BW33" s="308"/>
      <c r="BX33" s="308"/>
      <c r="BY33" s="308"/>
      <c r="BZ33" s="308"/>
      <c r="CA33" s="308"/>
      <c r="CB33" s="308"/>
      <c r="CC33" s="308"/>
      <c r="CD33" s="308"/>
      <c r="CE33" s="308"/>
      <c r="CF33" s="308"/>
      <c r="CG33" s="308"/>
      <c r="CH33" s="308"/>
      <c r="CI33" s="308"/>
      <c r="CJ33" s="308"/>
      <c r="CK33" s="308"/>
      <c r="CL33" s="308"/>
      <c r="CM33" s="308"/>
      <c r="CN33" s="308"/>
      <c r="CO33" s="308"/>
      <c r="CP33" s="308"/>
      <c r="CQ33" s="308"/>
      <c r="CR33" s="308"/>
      <c r="CS33" s="308"/>
      <c r="CT33" s="308"/>
      <c r="CU33" s="308"/>
      <c r="CV33" s="308"/>
      <c r="CW33" s="308"/>
      <c r="CX33" s="308"/>
      <c r="CY33" s="308"/>
      <c r="CZ33" s="308"/>
      <c r="DA33" s="308"/>
      <c r="DB33" s="308"/>
      <c r="DC33" s="308"/>
      <c r="DD33" s="308"/>
      <c r="DE33" s="308"/>
      <c r="DF33" s="308"/>
      <c r="DG33" s="308"/>
      <c r="DH33" s="308"/>
      <c r="DI33" s="308"/>
      <c r="DJ33" s="308"/>
      <c r="DK33" s="308"/>
      <c r="DL33" s="308"/>
    </row>
    <row r="34" spans="1:116" s="309" customFormat="1" ht="39.950000000000003" customHeight="1" x14ac:dyDescent="0.55000000000000004">
      <c r="A34" s="259"/>
      <c r="B34" s="260" t="s">
        <v>80</v>
      </c>
      <c r="C34" s="261"/>
      <c r="D34" s="298"/>
      <c r="E34" s="298"/>
      <c r="F34" s="299"/>
      <c r="G34" s="299"/>
      <c r="H34" s="299"/>
      <c r="I34" s="299"/>
      <c r="J34" s="299"/>
      <c r="K34" s="300"/>
      <c r="L34" s="301"/>
      <c r="M34" s="302"/>
      <c r="N34" s="303"/>
      <c r="O34" s="303"/>
      <c r="P34" s="303"/>
      <c r="Q34" s="303"/>
      <c r="R34" s="303"/>
      <c r="S34" s="291">
        <v>0</v>
      </c>
      <c r="T34" s="274"/>
      <c r="U34" s="268" t="s">
        <v>114</v>
      </c>
      <c r="V34" s="288">
        <f>IF(OR(Sheet1!C99="",Sheet1!C99=" "),"",Sheet1!C99)</f>
        <v>1</v>
      </c>
      <c r="W34" s="278"/>
      <c r="X34" s="234"/>
      <c r="Y34" s="260" t="s">
        <v>1172</v>
      </c>
      <c r="Z34" s="316">
        <v>1</v>
      </c>
      <c r="AA34" s="290"/>
      <c r="AB34" s="290"/>
      <c r="AC34" s="290"/>
      <c r="AD34" s="290"/>
      <c r="AE34" s="290"/>
      <c r="AF34" s="290"/>
      <c r="AG34" s="288" t="str">
        <f>IF(OR(Sheet1!C177="",Sheet1!C177=" "),"",Sheet1!C177)</f>
        <v/>
      </c>
      <c r="AH34" s="317" t="str">
        <f>IF($AG$34="","",$AG$34-$Z$34)</f>
        <v/>
      </c>
      <c r="AI34" s="234"/>
      <c r="AJ34" s="289" t="s">
        <v>322</v>
      </c>
      <c r="AK34" s="288" t="str">
        <f>IF(OR(Sheet1!C187="",Sheet1!C187=" "),"",Sheet1!C187)</f>
        <v/>
      </c>
      <c r="AL34" s="324"/>
      <c r="AM34" s="282"/>
      <c r="AN34" s="282"/>
      <c r="AO34" s="228"/>
      <c r="AP34" s="275"/>
      <c r="AQ34" s="275"/>
      <c r="AR34" s="275"/>
      <c r="AS34" s="323"/>
      <c r="AT34" s="323"/>
      <c r="AU34" s="323"/>
      <c r="AV34" s="275"/>
      <c r="AW34" s="275"/>
      <c r="AX34" s="255"/>
      <c r="AY34" s="255"/>
      <c r="AZ34" s="255"/>
      <c r="BA34" s="255"/>
      <c r="BB34" s="255"/>
      <c r="BC34" s="255"/>
      <c r="BD34" s="255"/>
      <c r="BE34" s="255"/>
      <c r="BF34" s="255"/>
      <c r="BG34" s="255"/>
      <c r="BH34" s="255"/>
      <c r="BI34" s="255"/>
      <c r="BJ34" s="255"/>
      <c r="BK34" s="255"/>
      <c r="BL34" s="255"/>
      <c r="BM34" s="255"/>
      <c r="BN34" s="255"/>
      <c r="BO34" s="255"/>
      <c r="BP34" s="255"/>
      <c r="BQ34" s="255"/>
      <c r="BR34" s="255"/>
      <c r="BS34" s="255"/>
      <c r="BT34" s="308"/>
      <c r="BU34" s="308"/>
      <c r="BV34" s="308"/>
      <c r="BW34" s="308"/>
      <c r="BX34" s="308"/>
      <c r="BY34" s="308"/>
      <c r="BZ34" s="308"/>
      <c r="CA34" s="308"/>
      <c r="CB34" s="308"/>
      <c r="CC34" s="308"/>
      <c r="CD34" s="308"/>
      <c r="CE34" s="308"/>
      <c r="CF34" s="308"/>
      <c r="CG34" s="308"/>
      <c r="CH34" s="308"/>
      <c r="CI34" s="308"/>
      <c r="CJ34" s="308"/>
      <c r="CK34" s="308"/>
      <c r="CL34" s="308"/>
      <c r="CM34" s="308"/>
      <c r="CN34" s="308"/>
      <c r="CO34" s="308"/>
      <c r="CP34" s="308"/>
      <c r="CQ34" s="308"/>
      <c r="CR34" s="308"/>
      <c r="CS34" s="308"/>
      <c r="CT34" s="308"/>
      <c r="CU34" s="308"/>
      <c r="CV34" s="308"/>
      <c r="CW34" s="308"/>
      <c r="CX34" s="308"/>
      <c r="CY34" s="308"/>
      <c r="CZ34" s="308"/>
      <c r="DA34" s="308"/>
      <c r="DB34" s="308"/>
      <c r="DC34" s="308"/>
      <c r="DD34" s="308"/>
      <c r="DE34" s="308"/>
      <c r="DF34" s="308"/>
      <c r="DG34" s="308"/>
      <c r="DH34" s="308"/>
      <c r="DI34" s="308"/>
      <c r="DJ34" s="308"/>
      <c r="DK34" s="308"/>
      <c r="DL34" s="308"/>
    </row>
    <row r="35" spans="1:116" s="309" customFormat="1" ht="39.950000000000003" customHeight="1" x14ac:dyDescent="0.55000000000000004">
      <c r="A35" s="259"/>
      <c r="B35" s="260" t="s">
        <v>81</v>
      </c>
      <c r="C35" s="261"/>
      <c r="D35" s="298"/>
      <c r="E35" s="298"/>
      <c r="F35" s="299"/>
      <c r="G35" s="299"/>
      <c r="H35" s="299"/>
      <c r="I35" s="299"/>
      <c r="J35" s="299"/>
      <c r="K35" s="300"/>
      <c r="L35" s="301"/>
      <c r="M35" s="302"/>
      <c r="N35" s="303"/>
      <c r="O35" s="303"/>
      <c r="P35" s="303"/>
      <c r="Q35" s="303"/>
      <c r="R35" s="303"/>
      <c r="S35" s="291">
        <v>0</v>
      </c>
      <c r="T35" s="274"/>
      <c r="U35" s="268" t="s">
        <v>115</v>
      </c>
      <c r="V35" s="288" t="str">
        <f>IF(OR(Sheet1!C100="",Sheet1!C100=" "),"",Sheet1!C100)</f>
        <v/>
      </c>
      <c r="W35" s="278"/>
      <c r="X35" s="234"/>
      <c r="Y35" s="260" t="s">
        <v>1173</v>
      </c>
      <c r="Z35" s="316">
        <v>6.5</v>
      </c>
      <c r="AA35" s="290"/>
      <c r="AB35" s="290"/>
      <c r="AC35" s="290"/>
      <c r="AD35" s="290"/>
      <c r="AE35" s="290"/>
      <c r="AF35" s="290"/>
      <c r="AG35" s="443" t="str">
        <f>IF(OR(Sheet1!C349="",Sheet1!C349=" "),"",Sheet1!C349)</f>
        <v/>
      </c>
      <c r="AH35" s="317" t="str">
        <f>IF($AG$35="","",$AG$35-$Z$35)</f>
        <v/>
      </c>
      <c r="AI35" s="234"/>
      <c r="AJ35" s="289" t="s">
        <v>323</v>
      </c>
      <c r="AK35" s="288" t="str">
        <f>IF(OR(Sheet1!C188="",Sheet1!C188=" "),"",Sheet1!C188)</f>
        <v/>
      </c>
      <c r="AL35" s="324"/>
      <c r="AM35" s="282"/>
      <c r="AN35" s="282"/>
      <c r="AO35" s="228"/>
      <c r="AP35" s="275"/>
      <c r="AQ35" s="310"/>
      <c r="AR35" s="310"/>
      <c r="AS35" s="275"/>
      <c r="AT35" s="310"/>
      <c r="AU35" s="275"/>
      <c r="AV35" s="275"/>
      <c r="AW35" s="275"/>
      <c r="AX35" s="255"/>
      <c r="AY35" s="255"/>
      <c r="AZ35" s="255"/>
      <c r="BA35" s="255"/>
      <c r="BB35" s="255"/>
      <c r="BC35" s="255"/>
      <c r="BD35" s="255"/>
      <c r="BE35" s="255"/>
      <c r="BF35" s="255"/>
      <c r="BG35" s="255"/>
      <c r="BH35" s="255"/>
      <c r="BI35" s="255"/>
      <c r="BJ35" s="255"/>
      <c r="BK35" s="255"/>
      <c r="BL35" s="255"/>
      <c r="BM35" s="255"/>
      <c r="BN35" s="255"/>
      <c r="BO35" s="255"/>
      <c r="BP35" s="255"/>
      <c r="BQ35" s="255"/>
      <c r="BR35" s="255"/>
      <c r="BS35" s="255"/>
      <c r="BT35" s="308"/>
      <c r="BU35" s="308"/>
      <c r="BV35" s="308"/>
      <c r="BW35" s="308"/>
      <c r="BX35" s="308"/>
      <c r="BY35" s="308"/>
      <c r="BZ35" s="308"/>
      <c r="CA35" s="308"/>
      <c r="CB35" s="308"/>
      <c r="CC35" s="308"/>
      <c r="CD35" s="308"/>
      <c r="CE35" s="308"/>
      <c r="CF35" s="308"/>
      <c r="CG35" s="308"/>
      <c r="CH35" s="308"/>
      <c r="CI35" s="308"/>
      <c r="CJ35" s="308"/>
      <c r="CK35" s="308"/>
      <c r="CL35" s="308"/>
      <c r="CM35" s="308"/>
      <c r="CN35" s="308"/>
      <c r="CO35" s="308"/>
      <c r="CP35" s="308"/>
      <c r="CQ35" s="308"/>
      <c r="CR35" s="308"/>
      <c r="CS35" s="308"/>
      <c r="CT35" s="308"/>
      <c r="CU35" s="308"/>
      <c r="CV35" s="308"/>
      <c r="CW35" s="308"/>
      <c r="CX35" s="308"/>
      <c r="CY35" s="308"/>
      <c r="CZ35" s="308"/>
      <c r="DA35" s="308"/>
      <c r="DB35" s="308"/>
      <c r="DC35" s="308"/>
      <c r="DD35" s="308"/>
      <c r="DE35" s="308"/>
      <c r="DF35" s="308"/>
      <c r="DG35" s="308"/>
      <c r="DH35" s="308"/>
      <c r="DI35" s="308"/>
      <c r="DJ35" s="308"/>
      <c r="DK35" s="308"/>
      <c r="DL35" s="308"/>
    </row>
    <row r="36" spans="1:116" s="309" customFormat="1" ht="39.950000000000003" customHeight="1" thickBot="1" x14ac:dyDescent="0.6">
      <c r="A36" s="259"/>
      <c r="B36" s="260" t="s">
        <v>82</v>
      </c>
      <c r="C36" s="261"/>
      <c r="D36" s="298"/>
      <c r="E36" s="298"/>
      <c r="F36" s="299"/>
      <c r="G36" s="299"/>
      <c r="H36" s="299"/>
      <c r="I36" s="299"/>
      <c r="J36" s="299"/>
      <c r="K36" s="300"/>
      <c r="L36" s="301"/>
      <c r="M36" s="302"/>
      <c r="N36" s="303"/>
      <c r="O36" s="303"/>
      <c r="P36" s="303"/>
      <c r="Q36" s="303"/>
      <c r="R36" s="303"/>
      <c r="S36" s="291">
        <v>0</v>
      </c>
      <c r="T36" s="274"/>
      <c r="U36" s="268" t="s">
        <v>116</v>
      </c>
      <c r="V36" s="288" t="str">
        <f>IF(OR(Sheet1!C101="",Sheet1!C101=" "),"",Sheet1!C101)</f>
        <v/>
      </c>
      <c r="W36" s="278"/>
      <c r="X36" s="234"/>
      <c r="Y36" s="326" t="s">
        <v>1174</v>
      </c>
      <c r="Z36" s="327"/>
      <c r="AA36" s="328"/>
      <c r="AB36" s="328"/>
      <c r="AC36" s="328"/>
      <c r="AD36" s="328"/>
      <c r="AE36" s="328"/>
      <c r="AF36" s="328"/>
      <c r="AG36" s="443"/>
      <c r="AH36" s="443" t="str">
        <f>IF(OR(Sheet1!C350="",Sheet1!C350=" "),"",IF(Sheet1!C350=1,0.394,""))</f>
        <v/>
      </c>
      <c r="AI36" s="234"/>
      <c r="AJ36" s="289" t="s">
        <v>324</v>
      </c>
      <c r="AK36" s="288" t="str">
        <f>IF(OR(Sheet1!C189="",Sheet1!C189=" "),"",Sheet1!C189)</f>
        <v/>
      </c>
      <c r="AL36" s="324"/>
      <c r="AM36" s="282"/>
      <c r="AN36" s="282"/>
      <c r="AO36" s="228"/>
      <c r="AP36" s="275"/>
      <c r="AQ36" s="310"/>
      <c r="AR36" s="310"/>
      <c r="AS36" s="275"/>
      <c r="AT36" s="310"/>
      <c r="AU36" s="275"/>
      <c r="AV36" s="275"/>
      <c r="AW36" s="275"/>
      <c r="AX36" s="255"/>
      <c r="AY36" s="255"/>
      <c r="AZ36" s="255"/>
      <c r="BA36" s="255"/>
      <c r="BB36" s="255"/>
      <c r="BC36" s="255"/>
      <c r="BD36" s="255"/>
      <c r="BE36" s="255"/>
      <c r="BF36" s="255"/>
      <c r="BG36" s="255"/>
      <c r="BH36" s="255"/>
      <c r="BI36" s="255"/>
      <c r="BJ36" s="255"/>
      <c r="BK36" s="255"/>
      <c r="BL36" s="255"/>
      <c r="BM36" s="255"/>
      <c r="BN36" s="255"/>
      <c r="BO36" s="255"/>
      <c r="BP36" s="255"/>
      <c r="BQ36" s="255"/>
      <c r="BR36" s="255"/>
      <c r="BS36" s="255"/>
      <c r="BT36" s="308"/>
      <c r="BU36" s="308"/>
      <c r="BV36" s="308"/>
      <c r="BW36" s="308"/>
      <c r="BX36" s="308"/>
      <c r="BY36" s="308"/>
      <c r="BZ36" s="308"/>
      <c r="CA36" s="308"/>
      <c r="CB36" s="308"/>
      <c r="CC36" s="308"/>
      <c r="CD36" s="308"/>
      <c r="CE36" s="308"/>
      <c r="CF36" s="308"/>
      <c r="CG36" s="308"/>
      <c r="CH36" s="308"/>
      <c r="CI36" s="308"/>
      <c r="CJ36" s="308"/>
      <c r="CK36" s="308"/>
      <c r="CL36" s="308"/>
      <c r="CM36" s="308"/>
      <c r="CN36" s="308"/>
      <c r="CO36" s="308"/>
      <c r="CP36" s="308"/>
      <c r="CQ36" s="308"/>
      <c r="CR36" s="308"/>
      <c r="CS36" s="308"/>
      <c r="CT36" s="308"/>
      <c r="CU36" s="308"/>
      <c r="CV36" s="308"/>
      <c r="CW36" s="308"/>
      <c r="CX36" s="308"/>
      <c r="CY36" s="308"/>
      <c r="CZ36" s="308"/>
      <c r="DA36" s="308"/>
      <c r="DB36" s="308"/>
      <c r="DC36" s="308"/>
      <c r="DD36" s="308"/>
      <c r="DE36" s="308"/>
      <c r="DF36" s="308"/>
      <c r="DG36" s="308"/>
      <c r="DH36" s="308"/>
      <c r="DI36" s="308"/>
      <c r="DJ36" s="308"/>
      <c r="DK36" s="308"/>
      <c r="DL36" s="308"/>
    </row>
    <row r="37" spans="1:116" s="309" customFormat="1" ht="39.950000000000003" customHeight="1" x14ac:dyDescent="0.55000000000000004">
      <c r="A37" s="259"/>
      <c r="B37" s="260" t="s">
        <v>83</v>
      </c>
      <c r="C37" s="261"/>
      <c r="D37" s="298"/>
      <c r="E37" s="298"/>
      <c r="F37" s="299"/>
      <c r="G37" s="299"/>
      <c r="H37" s="299"/>
      <c r="I37" s="299"/>
      <c r="J37" s="299"/>
      <c r="K37" s="300"/>
      <c r="L37" s="301"/>
      <c r="M37" s="302"/>
      <c r="N37" s="303"/>
      <c r="O37" s="303"/>
      <c r="P37" s="303"/>
      <c r="Q37" s="303"/>
      <c r="R37" s="303"/>
      <c r="S37" s="291">
        <v>0</v>
      </c>
      <c r="T37" s="274"/>
      <c r="U37" s="330" t="s">
        <v>117</v>
      </c>
      <c r="V37" s="288" t="str">
        <f>IF(OR(Sheet1!C102="",Sheet1!C102=" "),"",Sheet1!C102)</f>
        <v/>
      </c>
      <c r="W37" s="278"/>
      <c r="X37" s="234"/>
      <c r="Y37" s="260" t="s">
        <v>1200</v>
      </c>
      <c r="Z37" s="306">
        <v>1.125</v>
      </c>
      <c r="AA37" s="290"/>
      <c r="AB37" s="290"/>
      <c r="AC37" s="290"/>
      <c r="AD37" s="290"/>
      <c r="AE37" s="290"/>
      <c r="AF37" s="290"/>
      <c r="AG37" s="242" t="str">
        <f>IF(OR(Sheet1!C358="",Sheet1!C358=" "),"",Sheet1!C358)</f>
        <v/>
      </c>
      <c r="AH37" s="307" t="str">
        <f>IF($AG$37="","",$AG$37-$Z$37)</f>
        <v/>
      </c>
      <c r="AI37" s="234"/>
      <c r="AJ37" s="289" t="s">
        <v>325</v>
      </c>
      <c r="AK37" s="288" t="str">
        <f>IF(OR(Sheet1!C190="",Sheet1!C190=" "),"",Sheet1!C190)</f>
        <v/>
      </c>
      <c r="AL37" s="324"/>
      <c r="AM37" s="282"/>
      <c r="AN37" s="282"/>
      <c r="AO37" s="228"/>
      <c r="AP37" s="275"/>
      <c r="AQ37" s="310"/>
      <c r="AR37" s="310"/>
      <c r="AS37" s="275"/>
      <c r="AT37" s="310"/>
      <c r="AU37" s="275"/>
      <c r="AV37" s="275"/>
      <c r="AW37" s="275"/>
      <c r="AX37" s="255"/>
      <c r="AY37" s="255"/>
      <c r="AZ37" s="255"/>
      <c r="BA37" s="255"/>
      <c r="BB37" s="255"/>
      <c r="BC37" s="255"/>
      <c r="BD37" s="255"/>
      <c r="BE37" s="255"/>
      <c r="BF37" s="255"/>
      <c r="BG37" s="255"/>
      <c r="BH37" s="255"/>
      <c r="BI37" s="255"/>
      <c r="BJ37" s="255"/>
      <c r="BK37" s="255"/>
      <c r="BL37" s="255"/>
      <c r="BM37" s="255"/>
      <c r="BN37" s="255"/>
      <c r="BO37" s="255"/>
      <c r="BP37" s="255"/>
      <c r="BQ37" s="255"/>
      <c r="BR37" s="255"/>
      <c r="BS37" s="255"/>
      <c r="BT37" s="308"/>
      <c r="BU37" s="308"/>
      <c r="BV37" s="308"/>
      <c r="BW37" s="308"/>
      <c r="BX37" s="308"/>
      <c r="BY37" s="308"/>
      <c r="BZ37" s="308"/>
      <c r="CA37" s="308"/>
      <c r="CB37" s="308"/>
      <c r="CC37" s="308"/>
      <c r="CD37" s="308"/>
      <c r="CE37" s="308"/>
      <c r="CF37" s="308"/>
      <c r="CG37" s="308"/>
      <c r="CH37" s="308"/>
      <c r="CI37" s="308"/>
      <c r="CJ37" s="308"/>
      <c r="CK37" s="308"/>
      <c r="CL37" s="308"/>
      <c r="CM37" s="308"/>
      <c r="CN37" s="308"/>
      <c r="CO37" s="308"/>
      <c r="CP37" s="308"/>
      <c r="CQ37" s="308"/>
      <c r="CR37" s="308"/>
      <c r="CS37" s="308"/>
      <c r="CT37" s="308"/>
      <c r="CU37" s="308"/>
      <c r="CV37" s="308"/>
      <c r="CW37" s="308"/>
      <c r="CX37" s="308"/>
      <c r="CY37" s="308"/>
      <c r="CZ37" s="308"/>
      <c r="DA37" s="308"/>
      <c r="DB37" s="308"/>
      <c r="DC37" s="308"/>
      <c r="DD37" s="308"/>
      <c r="DE37" s="308"/>
      <c r="DF37" s="308"/>
      <c r="DG37" s="308"/>
      <c r="DH37" s="308"/>
      <c r="DI37" s="308"/>
      <c r="DJ37" s="308"/>
      <c r="DK37" s="308"/>
      <c r="DL37" s="308"/>
    </row>
    <row r="38" spans="1:116" s="309" customFormat="1" ht="39.950000000000003" customHeight="1" x14ac:dyDescent="0.55000000000000004">
      <c r="A38" s="259"/>
      <c r="B38" s="260" t="s">
        <v>84</v>
      </c>
      <c r="C38" s="261"/>
      <c r="D38" s="298"/>
      <c r="E38" s="298"/>
      <c r="F38" s="299"/>
      <c r="G38" s="299"/>
      <c r="H38" s="299"/>
      <c r="I38" s="299"/>
      <c r="J38" s="299"/>
      <c r="K38" s="300"/>
      <c r="L38" s="301"/>
      <c r="M38" s="302"/>
      <c r="N38" s="303"/>
      <c r="O38" s="303"/>
      <c r="P38" s="303"/>
      <c r="Q38" s="303"/>
      <c r="R38" s="303"/>
      <c r="S38" s="291">
        <f>IF(OR(Sheet1!E78="",Sheet1!E78=" "),0,Sheet1!E78)</f>
        <v>0</v>
      </c>
      <c r="T38" s="274"/>
      <c r="U38" s="268" t="s">
        <v>1228</v>
      </c>
      <c r="V38" s="288" t="str">
        <f>IF(OR(Sheet1!C103="",Sheet1!C103=" "),"",Sheet1!C103)</f>
        <v/>
      </c>
      <c r="W38" s="278"/>
      <c r="X38" s="234"/>
      <c r="Y38" s="260" t="s">
        <v>1201</v>
      </c>
      <c r="Z38" s="306">
        <v>0.625</v>
      </c>
      <c r="AA38" s="290"/>
      <c r="AB38" s="290"/>
      <c r="AC38" s="290"/>
      <c r="AD38" s="290"/>
      <c r="AE38" s="290"/>
      <c r="AF38" s="290"/>
      <c r="AG38" s="242" t="str">
        <f>IF(OR(Sheet1!C359="",Sheet1!C359=" "),"",Sheet1!C359)</f>
        <v/>
      </c>
      <c r="AH38" s="307" t="str">
        <f>IF($AG$38="","",$Z$38-$AG$38)</f>
        <v/>
      </c>
      <c r="AI38" s="234"/>
      <c r="AJ38" s="289" t="s">
        <v>326</v>
      </c>
      <c r="AK38" s="288" t="str">
        <f>IF(OR(Sheet1!C191="",Sheet1!C191=" "),"",Sheet1!C191)</f>
        <v/>
      </c>
      <c r="AL38" s="324"/>
      <c r="AM38" s="282"/>
      <c r="AN38" s="282"/>
      <c r="AO38" s="228"/>
      <c r="AP38" s="275"/>
      <c r="AQ38" s="310"/>
      <c r="AR38" s="310"/>
      <c r="AS38" s="275"/>
      <c r="AT38" s="310"/>
      <c r="AU38" s="275"/>
      <c r="AV38" s="275"/>
      <c r="AW38" s="275"/>
      <c r="AX38" s="255"/>
      <c r="AY38" s="255"/>
      <c r="AZ38" s="255"/>
      <c r="BA38" s="255"/>
      <c r="BB38" s="255"/>
      <c r="BC38" s="255"/>
      <c r="BD38" s="255"/>
      <c r="BE38" s="255"/>
      <c r="BF38" s="255"/>
      <c r="BG38" s="255"/>
      <c r="BH38" s="255"/>
      <c r="BI38" s="255"/>
      <c r="BJ38" s="255"/>
      <c r="BK38" s="255"/>
      <c r="BL38" s="255"/>
      <c r="BM38" s="255"/>
      <c r="BN38" s="255"/>
      <c r="BO38" s="255"/>
      <c r="BP38" s="255"/>
      <c r="BQ38" s="255"/>
      <c r="BR38" s="255"/>
      <c r="BS38" s="255"/>
      <c r="BT38" s="308"/>
      <c r="BU38" s="308"/>
      <c r="BV38" s="308"/>
      <c r="BW38" s="308"/>
      <c r="BX38" s="308"/>
      <c r="BY38" s="308"/>
      <c r="BZ38" s="308"/>
      <c r="CA38" s="308"/>
      <c r="CB38" s="308"/>
      <c r="CC38" s="308"/>
      <c r="CD38" s="308"/>
      <c r="CE38" s="308"/>
      <c r="CF38" s="308"/>
      <c r="CG38" s="308"/>
      <c r="CH38" s="308"/>
      <c r="CI38" s="308"/>
      <c r="CJ38" s="308"/>
      <c r="CK38" s="308"/>
      <c r="CL38" s="308"/>
      <c r="CM38" s="308"/>
      <c r="CN38" s="308"/>
      <c r="CO38" s="308"/>
      <c r="CP38" s="308"/>
      <c r="CQ38" s="308"/>
      <c r="CR38" s="308"/>
      <c r="CS38" s="308"/>
      <c r="CT38" s="308"/>
      <c r="CU38" s="308"/>
      <c r="CV38" s="308"/>
      <c r="CW38" s="308"/>
      <c r="CX38" s="308"/>
      <c r="CY38" s="308"/>
      <c r="CZ38" s="308"/>
      <c r="DA38" s="308"/>
      <c r="DB38" s="308"/>
      <c r="DC38" s="308"/>
      <c r="DD38" s="308"/>
      <c r="DE38" s="308"/>
      <c r="DF38" s="308"/>
      <c r="DG38" s="308"/>
      <c r="DH38" s="308"/>
      <c r="DI38" s="308"/>
      <c r="DJ38" s="308"/>
      <c r="DK38" s="308"/>
      <c r="DL38" s="308"/>
    </row>
    <row r="39" spans="1:116" s="309" customFormat="1" ht="39.950000000000003" customHeight="1" x14ac:dyDescent="0.55000000000000004">
      <c r="A39" s="259"/>
      <c r="B39" s="260" t="s">
        <v>85</v>
      </c>
      <c r="C39" s="261"/>
      <c r="D39" s="298"/>
      <c r="E39" s="298"/>
      <c r="F39" s="299"/>
      <c r="G39" s="299"/>
      <c r="H39" s="299"/>
      <c r="I39" s="299"/>
      <c r="J39" s="299"/>
      <c r="K39" s="300"/>
      <c r="L39" s="301"/>
      <c r="M39" s="302"/>
      <c r="N39" s="303"/>
      <c r="O39" s="303"/>
      <c r="P39" s="303"/>
      <c r="Q39" s="303"/>
      <c r="R39" s="303"/>
      <c r="S39" s="291">
        <f>IF(OR(Sheet1!C62="",Sheet1!C62=" "),Sheet1!E31,Sheet1!C62)</f>
        <v>0.125</v>
      </c>
      <c r="T39" s="274"/>
      <c r="U39" s="268" t="s">
        <v>622</v>
      </c>
      <c r="V39" s="288" t="str">
        <f>IF(OR(Sheet1!C20="",Sheet1!C20=" "),"",Sheet1!C20)</f>
        <v/>
      </c>
      <c r="W39" s="278"/>
      <c r="X39" s="234"/>
      <c r="Y39" s="260" t="s">
        <v>1208</v>
      </c>
      <c r="Z39" s="316"/>
      <c r="AA39" s="290"/>
      <c r="AB39" s="290"/>
      <c r="AC39" s="290"/>
      <c r="AD39" s="290"/>
      <c r="AE39" s="290"/>
      <c r="AF39" s="290"/>
      <c r="AG39" s="242"/>
      <c r="AH39" s="242" t="str">
        <f>IF(OR(Sheet1!C360="",Sheet1!C360=" "),"",Sheet1!C360)</f>
        <v/>
      </c>
      <c r="AI39" s="234"/>
      <c r="AJ39" s="331" t="s">
        <v>635</v>
      </c>
      <c r="AK39" s="288" t="str">
        <f>IF(OR(Sheet1!C192="",Sheet1!C192=" "),"",Sheet1!C192)</f>
        <v/>
      </c>
      <c r="AL39" s="324"/>
      <c r="AM39" s="282"/>
      <c r="AN39" s="282"/>
      <c r="AO39" s="228"/>
      <c r="AP39" s="275"/>
      <c r="AQ39" s="310"/>
      <c r="AR39" s="310"/>
      <c r="AS39" s="275"/>
      <c r="AT39" s="310"/>
      <c r="AU39" s="275"/>
      <c r="AV39" s="275"/>
      <c r="AW39" s="275"/>
      <c r="AX39" s="255"/>
      <c r="AY39" s="255"/>
      <c r="AZ39" s="255"/>
      <c r="BA39" s="255"/>
      <c r="BB39" s="255"/>
      <c r="BC39" s="255"/>
      <c r="BD39" s="255"/>
      <c r="BE39" s="255"/>
      <c r="BF39" s="255"/>
      <c r="BG39" s="255"/>
      <c r="BH39" s="255"/>
      <c r="BI39" s="255"/>
      <c r="BJ39" s="255"/>
      <c r="BK39" s="255"/>
      <c r="BL39" s="255"/>
      <c r="BM39" s="255"/>
      <c r="BN39" s="255"/>
      <c r="BO39" s="255"/>
      <c r="BP39" s="255"/>
      <c r="BQ39" s="255"/>
      <c r="BR39" s="255"/>
      <c r="BS39" s="255"/>
      <c r="BT39" s="308"/>
      <c r="BU39" s="308"/>
      <c r="BV39" s="308"/>
      <c r="BW39" s="308"/>
      <c r="BX39" s="308"/>
      <c r="BY39" s="308"/>
      <c r="BZ39" s="308"/>
      <c r="CA39" s="308"/>
      <c r="CB39" s="308"/>
      <c r="CC39" s="308"/>
      <c r="CD39" s="308"/>
      <c r="CE39" s="308"/>
      <c r="CF39" s="308"/>
      <c r="CG39" s="308"/>
      <c r="CH39" s="308"/>
      <c r="CI39" s="308"/>
      <c r="CJ39" s="308"/>
      <c r="CK39" s="308"/>
      <c r="CL39" s="308"/>
      <c r="CM39" s="308"/>
      <c r="CN39" s="308"/>
      <c r="CO39" s="308"/>
      <c r="CP39" s="308"/>
      <c r="CQ39" s="308"/>
      <c r="CR39" s="308"/>
      <c r="CS39" s="308"/>
      <c r="CT39" s="308"/>
      <c r="CU39" s="308"/>
      <c r="CV39" s="308"/>
      <c r="CW39" s="308"/>
      <c r="CX39" s="308"/>
      <c r="CY39" s="308"/>
      <c r="CZ39" s="308"/>
      <c r="DA39" s="308"/>
      <c r="DB39" s="308"/>
      <c r="DC39" s="308"/>
      <c r="DD39" s="308"/>
      <c r="DE39" s="308"/>
      <c r="DF39" s="308"/>
      <c r="DG39" s="308"/>
      <c r="DH39" s="308"/>
      <c r="DI39" s="308"/>
      <c r="DJ39" s="308"/>
      <c r="DK39" s="308"/>
      <c r="DL39" s="308"/>
    </row>
    <row r="40" spans="1:116" s="309" customFormat="1" ht="39.950000000000003" customHeight="1" thickBot="1" x14ac:dyDescent="0.6">
      <c r="A40" s="259"/>
      <c r="B40" s="260" t="s">
        <v>86</v>
      </c>
      <c r="C40" s="261"/>
      <c r="D40" s="298"/>
      <c r="E40" s="298"/>
      <c r="F40" s="299"/>
      <c r="G40" s="299"/>
      <c r="H40" s="299"/>
      <c r="I40" s="299"/>
      <c r="J40" s="299"/>
      <c r="K40" s="300"/>
      <c r="L40" s="301"/>
      <c r="M40" s="302"/>
      <c r="N40" s="303"/>
      <c r="O40" s="303"/>
      <c r="P40" s="303"/>
      <c r="Q40" s="303"/>
      <c r="R40" s="303"/>
      <c r="S40" s="291">
        <f>IF(OR(Sheet1!C63="",Sheet1!C63=" "),0,Sheet1!C63)</f>
        <v>0</v>
      </c>
      <c r="T40" s="274"/>
      <c r="U40" s="292" t="s">
        <v>623</v>
      </c>
      <c r="V40" s="319" t="str">
        <f>IF(OR(Sheet1!C104="",Sheet1!C104=" "),"",Sheet1!C104)</f>
        <v/>
      </c>
      <c r="W40" s="278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34"/>
      <c r="AJ40" s="331" t="s">
        <v>636</v>
      </c>
      <c r="AK40" s="288" t="str">
        <f>IF(OR(Sheet1!C193="",Sheet1!C193=" "),"",Sheet1!C193)</f>
        <v/>
      </c>
      <c r="AL40" s="324"/>
      <c r="AM40" s="282"/>
      <c r="AN40" s="282"/>
      <c r="AO40" s="228"/>
      <c r="AP40" s="275"/>
      <c r="AQ40" s="310"/>
      <c r="AR40" s="310"/>
      <c r="AS40" s="275"/>
      <c r="AT40" s="310"/>
      <c r="AU40" s="275"/>
      <c r="AV40" s="275"/>
      <c r="AW40" s="275"/>
      <c r="AX40" s="255"/>
      <c r="AY40" s="255"/>
      <c r="AZ40" s="255"/>
      <c r="BA40" s="255"/>
      <c r="BB40" s="255"/>
      <c r="BC40" s="255"/>
      <c r="BD40" s="255"/>
      <c r="BE40" s="255"/>
      <c r="BF40" s="255"/>
      <c r="BG40" s="255"/>
      <c r="BH40" s="255"/>
      <c r="BI40" s="255"/>
      <c r="BJ40" s="255"/>
      <c r="BK40" s="255"/>
      <c r="BL40" s="255"/>
      <c r="BM40" s="255"/>
      <c r="BN40" s="255"/>
      <c r="BO40" s="255"/>
      <c r="BP40" s="255"/>
      <c r="BQ40" s="255"/>
      <c r="BR40" s="255"/>
      <c r="BS40" s="255"/>
      <c r="BT40" s="308"/>
      <c r="BU40" s="308"/>
      <c r="BV40" s="308"/>
      <c r="BW40" s="308"/>
      <c r="BX40" s="308"/>
      <c r="BY40" s="308"/>
      <c r="BZ40" s="308"/>
      <c r="CA40" s="308"/>
      <c r="CB40" s="308"/>
      <c r="CC40" s="308"/>
      <c r="CD40" s="308"/>
      <c r="CE40" s="308"/>
      <c r="CF40" s="308"/>
      <c r="CG40" s="308"/>
      <c r="CH40" s="308"/>
      <c r="CI40" s="308"/>
      <c r="CJ40" s="308"/>
      <c r="CK40" s="308"/>
      <c r="CL40" s="308"/>
      <c r="CM40" s="308"/>
      <c r="CN40" s="308"/>
      <c r="CO40" s="308"/>
      <c r="CP40" s="308"/>
      <c r="CQ40" s="308"/>
      <c r="CR40" s="308"/>
      <c r="CS40" s="308"/>
      <c r="CT40" s="308"/>
      <c r="CU40" s="308"/>
      <c r="CV40" s="308"/>
      <c r="CW40" s="308"/>
      <c r="CX40" s="308"/>
      <c r="CY40" s="308"/>
      <c r="CZ40" s="308"/>
      <c r="DA40" s="308"/>
      <c r="DB40" s="308"/>
      <c r="DC40" s="308"/>
      <c r="DD40" s="308"/>
      <c r="DE40" s="308"/>
      <c r="DF40" s="308"/>
      <c r="DG40" s="308"/>
      <c r="DH40" s="308"/>
      <c r="DI40" s="308"/>
      <c r="DJ40" s="308"/>
      <c r="DK40" s="308"/>
      <c r="DL40" s="308"/>
    </row>
    <row r="41" spans="1:116" s="309" customFormat="1" ht="39.950000000000003" customHeight="1" x14ac:dyDescent="0.55000000000000004">
      <c r="A41" s="259"/>
      <c r="B41" s="260" t="s">
        <v>87</v>
      </c>
      <c r="C41" s="261"/>
      <c r="D41" s="298"/>
      <c r="E41" s="298"/>
      <c r="F41" s="299"/>
      <c r="G41" s="299"/>
      <c r="H41" s="299"/>
      <c r="I41" s="299"/>
      <c r="J41" s="299"/>
      <c r="K41" s="300"/>
      <c r="L41" s="301"/>
      <c r="M41" s="302"/>
      <c r="N41" s="303"/>
      <c r="O41" s="303"/>
      <c r="P41" s="303"/>
      <c r="Q41" s="303"/>
      <c r="R41" s="303"/>
      <c r="S41" s="291">
        <f>IF(OR(Sheet1!C64="",Sheet1!C64=" "),0,Sheet1!C64)</f>
        <v>0</v>
      </c>
      <c r="T41" s="274"/>
      <c r="U41" s="330" t="s">
        <v>1161</v>
      </c>
      <c r="V41" s="288" t="str">
        <f>IF(OR(Sheet1!C338="",Sheet1!C338=" "),"",Sheet1!C338)</f>
        <v>Ventresca, Ltd.</v>
      </c>
      <c r="W41" s="228"/>
      <c r="X41" s="310"/>
      <c r="Y41" s="332"/>
      <c r="Z41" s="310"/>
      <c r="AA41" s="310"/>
      <c r="AB41" s="310"/>
      <c r="AC41" s="310"/>
      <c r="AD41" s="310"/>
      <c r="AE41" s="310"/>
      <c r="AF41" s="310"/>
      <c r="AG41" s="310"/>
      <c r="AH41" s="310"/>
      <c r="AI41" s="275"/>
      <c r="AJ41" s="331" t="s">
        <v>637</v>
      </c>
      <c r="AK41" s="288" t="str">
        <f>IF(OR(Sheet1!C194="",Sheet1!C194=" "),"",Sheet1!C194)</f>
        <v/>
      </c>
      <c r="AL41" s="248"/>
      <c r="AM41" s="282"/>
      <c r="AN41" s="282"/>
      <c r="AO41" s="228"/>
      <c r="AP41" s="275"/>
      <c r="AQ41" s="310"/>
      <c r="AR41" s="310"/>
      <c r="AS41" s="275"/>
      <c r="AT41" s="310"/>
      <c r="AU41" s="275"/>
      <c r="AV41" s="275"/>
      <c r="AW41" s="275"/>
      <c r="AX41" s="255"/>
      <c r="AY41" s="255"/>
      <c r="AZ41" s="255"/>
      <c r="BA41" s="255"/>
      <c r="BB41" s="255"/>
      <c r="BC41" s="255"/>
      <c r="BD41" s="255"/>
      <c r="BE41" s="255"/>
      <c r="BF41" s="255"/>
      <c r="BG41" s="255"/>
      <c r="BH41" s="255"/>
      <c r="BI41" s="255"/>
      <c r="BJ41" s="255"/>
      <c r="BK41" s="255"/>
      <c r="BL41" s="255"/>
      <c r="BM41" s="255"/>
      <c r="BN41" s="255"/>
      <c r="BO41" s="255"/>
      <c r="BP41" s="255"/>
      <c r="BQ41" s="255"/>
      <c r="BR41" s="255"/>
      <c r="BS41" s="255"/>
      <c r="BT41" s="308"/>
      <c r="BU41" s="308"/>
      <c r="BV41" s="308"/>
      <c r="BW41" s="308"/>
      <c r="BX41" s="308"/>
      <c r="BY41" s="308"/>
      <c r="BZ41" s="308"/>
      <c r="CA41" s="308"/>
      <c r="CB41" s="308"/>
      <c r="CC41" s="308"/>
      <c r="CD41" s="308"/>
      <c r="CE41" s="308"/>
      <c r="CF41" s="308"/>
      <c r="CG41" s="308"/>
      <c r="CH41" s="308"/>
      <c r="CI41" s="308"/>
      <c r="CJ41" s="308"/>
      <c r="CK41" s="308"/>
      <c r="CL41" s="308"/>
      <c r="CM41" s="308"/>
      <c r="CN41" s="308"/>
      <c r="CO41" s="308"/>
      <c r="CP41" s="308"/>
      <c r="CQ41" s="308"/>
      <c r="CR41" s="308"/>
      <c r="CS41" s="308"/>
      <c r="CT41" s="308"/>
      <c r="CU41" s="308"/>
      <c r="CV41" s="308"/>
      <c r="CW41" s="308"/>
      <c r="CX41" s="308"/>
      <c r="CY41" s="308"/>
      <c r="CZ41" s="308"/>
      <c r="DA41" s="308"/>
      <c r="DB41" s="308"/>
      <c r="DC41" s="308"/>
      <c r="DD41" s="308"/>
      <c r="DE41" s="308"/>
      <c r="DF41" s="308"/>
      <c r="DG41" s="308"/>
      <c r="DH41" s="308"/>
      <c r="DI41" s="308"/>
      <c r="DJ41" s="308"/>
      <c r="DK41" s="308"/>
      <c r="DL41" s="308"/>
    </row>
    <row r="42" spans="1:116" s="309" customFormat="1" ht="39.950000000000003" customHeight="1" thickBot="1" x14ac:dyDescent="0.6">
      <c r="A42" s="259"/>
      <c r="B42" s="260" t="s">
        <v>88</v>
      </c>
      <c r="C42" s="261"/>
      <c r="D42" s="298"/>
      <c r="E42" s="298"/>
      <c r="F42" s="299"/>
      <c r="G42" s="299"/>
      <c r="H42" s="299"/>
      <c r="I42" s="299"/>
      <c r="J42" s="299"/>
      <c r="K42" s="300"/>
      <c r="L42" s="301"/>
      <c r="M42" s="302"/>
      <c r="N42" s="303"/>
      <c r="O42" s="303"/>
      <c r="P42" s="303"/>
      <c r="Q42" s="303"/>
      <c r="R42" s="303"/>
      <c r="S42" s="291">
        <f>IF(OR(Sheet1!C65="",Sheet1!C65=" "),0,Sheet1!C65)</f>
        <v>0</v>
      </c>
      <c r="T42" s="274"/>
      <c r="U42" s="330" t="s">
        <v>1251</v>
      </c>
      <c r="V42" s="288" t="str">
        <f>IF(OR(Sheet1!C339="",Sheet1!C339=" "),"",Sheet1!C339)</f>
        <v/>
      </c>
      <c r="W42" s="228"/>
      <c r="X42" s="310"/>
      <c r="Y42" s="332"/>
      <c r="Z42" s="310"/>
      <c r="AA42" s="310"/>
      <c r="AB42" s="310"/>
      <c r="AC42" s="310"/>
      <c r="AD42" s="310"/>
      <c r="AE42" s="310"/>
      <c r="AF42" s="310"/>
      <c r="AG42" s="310"/>
      <c r="AH42" s="310"/>
      <c r="AI42" s="275"/>
      <c r="AJ42" s="331" t="s">
        <v>638</v>
      </c>
      <c r="AK42" s="288" t="str">
        <f>IF(OR(Sheet1!C195="",Sheet1!C195=" "),"",Sheet1!C195)</f>
        <v/>
      </c>
      <c r="AL42" s="248"/>
      <c r="AM42" s="282"/>
      <c r="AN42" s="282"/>
      <c r="AO42" s="228"/>
      <c r="AP42" s="275"/>
      <c r="AQ42" s="310"/>
      <c r="AR42" s="310"/>
      <c r="AS42" s="275"/>
      <c r="AT42" s="310"/>
      <c r="AU42" s="275"/>
      <c r="AV42" s="275"/>
      <c r="AW42" s="275"/>
      <c r="AX42" s="255"/>
      <c r="AY42" s="255"/>
      <c r="AZ42" s="255"/>
      <c r="BA42" s="255"/>
      <c r="BB42" s="255"/>
      <c r="BC42" s="255"/>
      <c r="BD42" s="255"/>
      <c r="BE42" s="255"/>
      <c r="BF42" s="255"/>
      <c r="BG42" s="255"/>
      <c r="BH42" s="255"/>
      <c r="BI42" s="255"/>
      <c r="BJ42" s="255"/>
      <c r="BK42" s="255"/>
      <c r="BL42" s="255"/>
      <c r="BM42" s="255"/>
      <c r="BN42" s="255"/>
      <c r="BO42" s="255"/>
      <c r="BP42" s="255"/>
      <c r="BQ42" s="255"/>
      <c r="BR42" s="255"/>
      <c r="BS42" s="255"/>
      <c r="BT42" s="308"/>
      <c r="BU42" s="308"/>
      <c r="BV42" s="308"/>
      <c r="BW42" s="308"/>
      <c r="BX42" s="308"/>
      <c r="BY42" s="308"/>
      <c r="BZ42" s="308"/>
      <c r="CA42" s="308"/>
      <c r="CB42" s="308"/>
      <c r="CC42" s="308"/>
      <c r="CD42" s="308"/>
      <c r="CE42" s="308"/>
      <c r="CF42" s="308"/>
      <c r="CG42" s="308"/>
      <c r="CH42" s="308"/>
      <c r="CI42" s="308"/>
      <c r="CJ42" s="308"/>
      <c r="CK42" s="308"/>
      <c r="CL42" s="308"/>
      <c r="CM42" s="308"/>
      <c r="CN42" s="308"/>
      <c r="CO42" s="308"/>
      <c r="CP42" s="308"/>
      <c r="CQ42" s="308"/>
      <c r="CR42" s="308"/>
      <c r="CS42" s="308"/>
      <c r="CT42" s="308"/>
      <c r="CU42" s="308"/>
      <c r="CV42" s="308"/>
      <c r="CW42" s="308"/>
      <c r="CX42" s="308"/>
      <c r="CY42" s="308"/>
      <c r="CZ42" s="308"/>
      <c r="DA42" s="308"/>
      <c r="DB42" s="308"/>
      <c r="DC42" s="308"/>
      <c r="DD42" s="308"/>
      <c r="DE42" s="308"/>
      <c r="DF42" s="308"/>
      <c r="DG42" s="308"/>
      <c r="DH42" s="308"/>
      <c r="DI42" s="308"/>
      <c r="DJ42" s="308"/>
      <c r="DK42" s="308"/>
      <c r="DL42" s="308"/>
    </row>
    <row r="43" spans="1:116" s="309" customFormat="1" ht="39.950000000000003" customHeight="1" x14ac:dyDescent="0.55000000000000004">
      <c r="A43" s="259"/>
      <c r="B43" s="260" t="s">
        <v>89</v>
      </c>
      <c r="C43" s="261"/>
      <c r="D43" s="298"/>
      <c r="E43" s="298"/>
      <c r="F43" s="299"/>
      <c r="G43" s="299"/>
      <c r="H43" s="299"/>
      <c r="I43" s="299"/>
      <c r="J43" s="299"/>
      <c r="K43" s="300"/>
      <c r="L43" s="301"/>
      <c r="M43" s="302"/>
      <c r="N43" s="303"/>
      <c r="O43" s="303"/>
      <c r="P43" s="303"/>
      <c r="Q43" s="303"/>
      <c r="R43" s="303"/>
      <c r="S43" s="291">
        <f>IF(OR(Sheet1!C66="",Sheet1!C66=" "),0,Sheet1!C66)</f>
        <v>0</v>
      </c>
      <c r="T43" s="274"/>
      <c r="U43" s="330" t="s">
        <v>1162</v>
      </c>
      <c r="V43" s="288" t="str">
        <f>IF(OR(Sheet1!C340="",Sheet1!C340=" "),"",Sheet1!C340)</f>
        <v/>
      </c>
      <c r="W43" s="228"/>
      <c r="X43" s="310"/>
      <c r="Y43" s="332"/>
      <c r="Z43" s="310"/>
      <c r="AA43" s="310"/>
      <c r="AB43" s="310"/>
      <c r="AC43" s="310"/>
      <c r="AD43" s="310"/>
      <c r="AE43" s="310"/>
      <c r="AF43" s="310"/>
      <c r="AG43" s="310"/>
      <c r="AH43" s="310"/>
      <c r="AI43" s="275"/>
      <c r="AJ43" s="489" t="str">
        <f>IF(Sheet1!E23="","",Sheet1!E23)</f>
        <v>HARI-11-FF-TRS</v>
      </c>
      <c r="AK43" s="490"/>
      <c r="AL43" s="248"/>
      <c r="AM43" s="282"/>
      <c r="AN43" s="282"/>
      <c r="AO43" s="228"/>
      <c r="AP43" s="275"/>
      <c r="AQ43" s="310"/>
      <c r="AR43" s="310"/>
      <c r="AS43" s="275"/>
      <c r="AT43" s="310"/>
      <c r="AU43" s="275"/>
      <c r="AV43" s="275"/>
      <c r="AW43" s="275"/>
      <c r="AX43" s="255"/>
      <c r="AY43" s="255"/>
      <c r="AZ43" s="255"/>
      <c r="BA43" s="255"/>
      <c r="BB43" s="255"/>
      <c r="BC43" s="255"/>
      <c r="BD43" s="255"/>
      <c r="BE43" s="255"/>
      <c r="BF43" s="255"/>
      <c r="BG43" s="255"/>
      <c r="BH43" s="255"/>
      <c r="BI43" s="255"/>
      <c r="BJ43" s="255"/>
      <c r="BK43" s="255"/>
      <c r="BL43" s="255"/>
      <c r="BM43" s="255"/>
      <c r="BN43" s="255"/>
      <c r="BO43" s="255"/>
      <c r="BP43" s="255"/>
      <c r="BQ43" s="255"/>
      <c r="BR43" s="255"/>
      <c r="BS43" s="255"/>
      <c r="BT43" s="308"/>
      <c r="BU43" s="308"/>
      <c r="BV43" s="308"/>
      <c r="BW43" s="308"/>
      <c r="BX43" s="308"/>
      <c r="BY43" s="308"/>
      <c r="BZ43" s="308"/>
      <c r="CA43" s="308"/>
      <c r="CB43" s="308"/>
      <c r="CC43" s="308"/>
      <c r="CD43" s="308"/>
      <c r="CE43" s="308"/>
      <c r="CF43" s="308"/>
      <c r="CG43" s="308"/>
      <c r="CH43" s="308"/>
      <c r="CI43" s="308"/>
      <c r="CJ43" s="308"/>
      <c r="CK43" s="308"/>
      <c r="CL43" s="308"/>
      <c r="CM43" s="308"/>
      <c r="CN43" s="308"/>
      <c r="CO43" s="308"/>
      <c r="CP43" s="308"/>
      <c r="CQ43" s="308"/>
      <c r="CR43" s="308"/>
      <c r="CS43" s="308"/>
      <c r="CT43" s="308"/>
      <c r="CU43" s="308"/>
      <c r="CV43" s="308"/>
      <c r="CW43" s="308"/>
      <c r="CX43" s="308"/>
      <c r="CY43" s="308"/>
      <c r="CZ43" s="308"/>
      <c r="DA43" s="308"/>
      <c r="DB43" s="308"/>
      <c r="DC43" s="308"/>
      <c r="DD43" s="308"/>
      <c r="DE43" s="308"/>
      <c r="DF43" s="308"/>
      <c r="DG43" s="308"/>
      <c r="DH43" s="308"/>
      <c r="DI43" s="308"/>
      <c r="DJ43" s="308"/>
      <c r="DK43" s="308"/>
      <c r="DL43" s="308"/>
    </row>
    <row r="44" spans="1:116" s="309" customFormat="1" ht="39.950000000000003" customHeight="1" thickBot="1" x14ac:dyDescent="0.6">
      <c r="A44" s="259"/>
      <c r="B44" s="260" t="s">
        <v>90</v>
      </c>
      <c r="C44" s="261"/>
      <c r="D44" s="298"/>
      <c r="E44" s="298"/>
      <c r="F44" s="299"/>
      <c r="G44" s="299"/>
      <c r="H44" s="299"/>
      <c r="I44" s="299"/>
      <c r="J44" s="299"/>
      <c r="K44" s="300"/>
      <c r="L44" s="301"/>
      <c r="M44" s="302"/>
      <c r="N44" s="303"/>
      <c r="O44" s="303"/>
      <c r="P44" s="303"/>
      <c r="Q44" s="303"/>
      <c r="R44" s="303"/>
      <c r="S44" s="291">
        <f>IF(OR(Sheet1!E67="",Sheet1!E67=" "),0,Sheet1!E67)</f>
        <v>0</v>
      </c>
      <c r="T44" s="274"/>
      <c r="U44" s="330" t="s">
        <v>1163</v>
      </c>
      <c r="V44" s="288" t="str">
        <f>IF(OR(Sheet1!C341="",Sheet1!C341=" "),"",Sheet1!C341)</f>
        <v/>
      </c>
      <c r="W44" s="228"/>
      <c r="X44" s="310"/>
      <c r="Y44" s="332"/>
      <c r="Z44" s="310"/>
      <c r="AA44" s="310"/>
      <c r="AB44" s="310"/>
      <c r="AC44" s="310"/>
      <c r="AD44" s="310"/>
      <c r="AE44" s="310"/>
      <c r="AF44" s="310"/>
      <c r="AG44" s="310"/>
      <c r="AH44" s="310"/>
      <c r="AI44" s="275"/>
      <c r="AJ44" s="491"/>
      <c r="AK44" s="492"/>
      <c r="AL44" s="248"/>
      <c r="AM44" s="282"/>
      <c r="AN44" s="282"/>
      <c r="AO44" s="228"/>
      <c r="AP44" s="275"/>
      <c r="AQ44" s="310"/>
      <c r="AR44" s="310"/>
      <c r="AS44" s="275"/>
      <c r="AT44" s="310"/>
      <c r="AU44" s="275"/>
      <c r="AV44" s="275"/>
      <c r="AW44" s="275"/>
      <c r="AX44" s="255"/>
      <c r="AY44" s="255"/>
      <c r="AZ44" s="255"/>
      <c r="BA44" s="255"/>
      <c r="BB44" s="255"/>
      <c r="BC44" s="255"/>
      <c r="BD44" s="255"/>
      <c r="BE44" s="255"/>
      <c r="BF44" s="255"/>
      <c r="BG44" s="255"/>
      <c r="BH44" s="255"/>
      <c r="BI44" s="255"/>
      <c r="BJ44" s="255"/>
      <c r="BK44" s="255"/>
      <c r="BL44" s="255"/>
      <c r="BM44" s="255"/>
      <c r="BN44" s="255"/>
      <c r="BO44" s="255"/>
      <c r="BP44" s="255"/>
      <c r="BQ44" s="255"/>
      <c r="BR44" s="255"/>
      <c r="BS44" s="255"/>
      <c r="BT44" s="308"/>
      <c r="BU44" s="308"/>
      <c r="BV44" s="308"/>
      <c r="BW44" s="308"/>
      <c r="BX44" s="308"/>
      <c r="BY44" s="308"/>
      <c r="BZ44" s="308"/>
      <c r="CA44" s="308"/>
      <c r="CB44" s="308"/>
      <c r="CC44" s="308"/>
      <c r="CD44" s="308"/>
      <c r="CE44" s="308"/>
      <c r="CF44" s="308"/>
      <c r="CG44" s="308"/>
      <c r="CH44" s="308"/>
      <c r="CI44" s="308"/>
      <c r="CJ44" s="308"/>
      <c r="CK44" s="308"/>
      <c r="CL44" s="308"/>
      <c r="CM44" s="308"/>
      <c r="CN44" s="308"/>
      <c r="CO44" s="308"/>
      <c r="CP44" s="308"/>
      <c r="CQ44" s="308"/>
      <c r="CR44" s="308"/>
      <c r="CS44" s="308"/>
      <c r="CT44" s="308"/>
      <c r="CU44" s="308"/>
      <c r="CV44" s="308"/>
      <c r="CW44" s="308"/>
      <c r="CX44" s="308"/>
      <c r="CY44" s="308"/>
      <c r="CZ44" s="308"/>
      <c r="DA44" s="308"/>
      <c r="DB44" s="308"/>
      <c r="DC44" s="308"/>
      <c r="DD44" s="308"/>
      <c r="DE44" s="308"/>
      <c r="DF44" s="308"/>
      <c r="DG44" s="308"/>
      <c r="DH44" s="308"/>
      <c r="DI44" s="308"/>
      <c r="DJ44" s="308"/>
      <c r="DK44" s="308"/>
      <c r="DL44" s="308"/>
    </row>
    <row r="45" spans="1:116" s="309" customFormat="1" ht="39.950000000000003" customHeight="1" thickBot="1" x14ac:dyDescent="0.6">
      <c r="A45" s="259"/>
      <c r="B45" s="260" t="s">
        <v>123</v>
      </c>
      <c r="C45" s="261"/>
      <c r="D45" s="298"/>
      <c r="E45" s="298"/>
      <c r="F45" s="299"/>
      <c r="G45" s="299"/>
      <c r="H45" s="299"/>
      <c r="I45" s="299"/>
      <c r="J45" s="299"/>
      <c r="K45" s="300"/>
      <c r="L45" s="301"/>
      <c r="M45" s="302"/>
      <c r="N45" s="303"/>
      <c r="O45" s="303"/>
      <c r="P45" s="303"/>
      <c r="Q45" s="303"/>
      <c r="R45" s="303"/>
      <c r="S45" s="291">
        <v>0</v>
      </c>
      <c r="T45" s="274"/>
      <c r="U45" s="330" t="s">
        <v>1164</v>
      </c>
      <c r="V45" s="288" t="str">
        <f>IF(OR(Sheet1!C342="",Sheet1!C342=" "),"",Sheet1!C342)</f>
        <v/>
      </c>
      <c r="W45" s="228"/>
      <c r="X45" s="310"/>
      <c r="Y45" s="332"/>
      <c r="Z45" s="310"/>
      <c r="AA45" s="310"/>
      <c r="AB45" s="310"/>
      <c r="AC45" s="310"/>
      <c r="AD45" s="310"/>
      <c r="AE45" s="310"/>
      <c r="AF45" s="310"/>
      <c r="AG45" s="310"/>
      <c r="AH45" s="310"/>
      <c r="AI45" s="275"/>
      <c r="AJ45" s="331" t="s">
        <v>1170</v>
      </c>
      <c r="AK45" s="444" t="str">
        <f>IF(OR(Sheet1!C351="",Sheet1!C351=" "),"",Sheet1!C351)</f>
        <v/>
      </c>
      <c r="AL45" s="248"/>
      <c r="AM45" s="282"/>
      <c r="AN45" s="282"/>
      <c r="AO45" s="228"/>
      <c r="AP45" s="275"/>
      <c r="AQ45" s="310"/>
      <c r="AR45" s="310"/>
      <c r="AS45" s="275"/>
      <c r="AT45" s="310"/>
      <c r="AU45" s="275"/>
      <c r="AV45" s="275"/>
      <c r="AW45" s="275"/>
      <c r="AX45" s="255"/>
      <c r="AY45" s="255"/>
      <c r="AZ45" s="255"/>
      <c r="BA45" s="255"/>
      <c r="BB45" s="255"/>
      <c r="BC45" s="255"/>
      <c r="BD45" s="255"/>
      <c r="BE45" s="255"/>
      <c r="BF45" s="255"/>
      <c r="BG45" s="255"/>
      <c r="BH45" s="255"/>
      <c r="BI45" s="255"/>
      <c r="BJ45" s="255"/>
      <c r="BK45" s="255"/>
      <c r="BL45" s="255"/>
      <c r="BM45" s="255"/>
      <c r="BN45" s="255"/>
      <c r="BO45" s="255"/>
      <c r="BP45" s="255"/>
      <c r="BQ45" s="255"/>
      <c r="BR45" s="255"/>
      <c r="BS45" s="255"/>
      <c r="BT45" s="308"/>
      <c r="BU45" s="308"/>
      <c r="BV45" s="308"/>
      <c r="BW45" s="308"/>
      <c r="BX45" s="308"/>
      <c r="BY45" s="308"/>
      <c r="BZ45" s="308"/>
      <c r="CA45" s="308"/>
      <c r="CB45" s="308"/>
      <c r="CC45" s="308"/>
      <c r="CD45" s="308"/>
      <c r="CE45" s="308"/>
      <c r="CF45" s="308"/>
      <c r="CG45" s="308"/>
      <c r="CH45" s="308"/>
      <c r="CI45" s="308"/>
      <c r="CJ45" s="308"/>
      <c r="CK45" s="308"/>
      <c r="CL45" s="308"/>
      <c r="CM45" s="308"/>
      <c r="CN45" s="308"/>
      <c r="CO45" s="308"/>
      <c r="CP45" s="308"/>
      <c r="CQ45" s="308"/>
      <c r="CR45" s="308"/>
      <c r="CS45" s="308"/>
      <c r="CT45" s="308"/>
      <c r="CU45" s="308"/>
      <c r="CV45" s="308"/>
      <c r="CW45" s="308"/>
      <c r="CX45" s="308"/>
      <c r="CY45" s="308"/>
      <c r="CZ45" s="308"/>
      <c r="DA45" s="308"/>
      <c r="DB45" s="308"/>
      <c r="DC45" s="308"/>
      <c r="DD45" s="308"/>
      <c r="DE45" s="308"/>
      <c r="DF45" s="308"/>
      <c r="DG45" s="308"/>
      <c r="DH45" s="308"/>
      <c r="DI45" s="308"/>
      <c r="DJ45" s="308"/>
      <c r="DK45" s="308"/>
      <c r="DL45" s="308"/>
    </row>
    <row r="46" spans="1:116" s="309" customFormat="1" ht="39.950000000000003" customHeight="1" thickBot="1" x14ac:dyDescent="0.6">
      <c r="A46" s="259"/>
      <c r="B46" s="260" t="s">
        <v>124</v>
      </c>
      <c r="C46" s="261"/>
      <c r="D46" s="298"/>
      <c r="E46" s="298"/>
      <c r="F46" s="299"/>
      <c r="G46" s="299"/>
      <c r="H46" s="299"/>
      <c r="I46" s="299"/>
      <c r="J46" s="299"/>
      <c r="K46" s="300"/>
      <c r="L46" s="301"/>
      <c r="M46" s="302"/>
      <c r="N46" s="303"/>
      <c r="O46" s="303"/>
      <c r="P46" s="303"/>
      <c r="Q46" s="303"/>
      <c r="R46" s="303"/>
      <c r="S46" s="291">
        <f>IF(OR(Sheet1!C68="",Sheet1!C68=" "),0,Sheet1!C68)</f>
        <v>0</v>
      </c>
      <c r="T46" s="274"/>
      <c r="U46" s="330" t="s">
        <v>1165</v>
      </c>
      <c r="V46" s="288" t="str">
        <f>IF(OR(Sheet1!C343="",Sheet1!C343=" "),"",Sheet1!C343)</f>
        <v/>
      </c>
      <c r="W46" s="228"/>
      <c r="X46" s="310"/>
      <c r="Y46" s="332"/>
      <c r="Z46" s="310"/>
      <c r="AA46" s="310"/>
      <c r="AB46" s="310"/>
      <c r="AC46" s="310"/>
      <c r="AD46" s="310"/>
      <c r="AE46" s="310"/>
      <c r="AF46" s="310"/>
      <c r="AG46" s="310"/>
      <c r="AH46" s="310"/>
      <c r="AI46" s="275"/>
      <c r="AJ46" s="331" t="s">
        <v>1171</v>
      </c>
      <c r="AK46" s="444" t="str">
        <f>IF(OR(Sheet1!C352="",Sheet1!C352=" "),"",Sheet1!C352)</f>
        <v/>
      </c>
      <c r="AL46" s="248"/>
      <c r="AM46" s="282"/>
      <c r="AN46" s="282"/>
      <c r="AO46" s="228"/>
      <c r="AP46" s="275"/>
      <c r="AQ46" s="310"/>
      <c r="AR46" s="310"/>
      <c r="AS46" s="275"/>
      <c r="AT46" s="310"/>
      <c r="AU46" s="275"/>
      <c r="AV46" s="275"/>
      <c r="AW46" s="275"/>
      <c r="AX46" s="255"/>
      <c r="AY46" s="255"/>
      <c r="AZ46" s="255"/>
      <c r="BA46" s="255"/>
      <c r="BB46" s="255"/>
      <c r="BC46" s="255"/>
      <c r="BD46" s="255"/>
      <c r="BE46" s="255"/>
      <c r="BF46" s="255"/>
      <c r="BG46" s="255"/>
      <c r="BH46" s="255"/>
      <c r="BI46" s="255"/>
      <c r="BJ46" s="255"/>
      <c r="BK46" s="255"/>
      <c r="BL46" s="255"/>
      <c r="BM46" s="255"/>
      <c r="BN46" s="255"/>
      <c r="BO46" s="255"/>
      <c r="BP46" s="255"/>
      <c r="BQ46" s="255"/>
      <c r="BR46" s="255"/>
      <c r="BS46" s="255"/>
      <c r="BT46" s="308"/>
      <c r="BU46" s="308"/>
      <c r="BV46" s="308"/>
      <c r="BW46" s="308"/>
      <c r="BX46" s="308"/>
      <c r="BY46" s="308"/>
      <c r="BZ46" s="308"/>
      <c r="CA46" s="308"/>
      <c r="CB46" s="308"/>
      <c r="CC46" s="308"/>
      <c r="CD46" s="308"/>
      <c r="CE46" s="308"/>
      <c r="CF46" s="308"/>
      <c r="CG46" s="308"/>
      <c r="CH46" s="308"/>
      <c r="CI46" s="308"/>
      <c r="CJ46" s="308"/>
      <c r="CK46" s="308"/>
      <c r="CL46" s="308"/>
      <c r="CM46" s="308"/>
      <c r="CN46" s="308"/>
      <c r="CO46" s="308"/>
      <c r="CP46" s="308"/>
      <c r="CQ46" s="308"/>
      <c r="CR46" s="308"/>
      <c r="CS46" s="308"/>
      <c r="CT46" s="308"/>
      <c r="CU46" s="308"/>
      <c r="CV46" s="308"/>
      <c r="CW46" s="308"/>
      <c r="CX46" s="308"/>
      <c r="CY46" s="308"/>
      <c r="CZ46" s="308"/>
      <c r="DA46" s="308"/>
      <c r="DB46" s="308"/>
      <c r="DC46" s="308"/>
      <c r="DD46" s="308"/>
      <c r="DE46" s="308"/>
      <c r="DF46" s="308"/>
      <c r="DG46" s="308"/>
      <c r="DH46" s="308"/>
      <c r="DI46" s="308"/>
      <c r="DJ46" s="308"/>
      <c r="DK46" s="308"/>
      <c r="DL46" s="308"/>
    </row>
    <row r="47" spans="1:116" s="309" customFormat="1" ht="39.950000000000003" customHeight="1" x14ac:dyDescent="0.55000000000000004">
      <c r="A47" s="259"/>
      <c r="B47" s="260" t="s">
        <v>125</v>
      </c>
      <c r="C47" s="261"/>
      <c r="D47" s="298"/>
      <c r="E47" s="298"/>
      <c r="F47" s="299"/>
      <c r="G47" s="299"/>
      <c r="H47" s="299"/>
      <c r="I47" s="299"/>
      <c r="J47" s="299"/>
      <c r="K47" s="300"/>
      <c r="L47" s="301"/>
      <c r="M47" s="302"/>
      <c r="N47" s="303"/>
      <c r="O47" s="303"/>
      <c r="P47" s="303"/>
      <c r="Q47" s="303"/>
      <c r="R47" s="303"/>
      <c r="S47" s="291" t="str">
        <f>IF(OR(Sheet1!C69="",Sheet1!C69=" "),0,Sheet1!C69)</f>
        <v xml:space="preserve"> 1/2</v>
      </c>
      <c r="T47" s="274"/>
      <c r="U47" s="330" t="s">
        <v>1166</v>
      </c>
      <c r="V47" s="288" t="str">
        <f>IF(OR(Sheet1!C344="",Sheet1!C344=" "),"",Sheet1!C344)</f>
        <v/>
      </c>
      <c r="W47" s="228"/>
      <c r="X47" s="310"/>
      <c r="Y47" s="332"/>
      <c r="Z47" s="310"/>
      <c r="AA47" s="310"/>
      <c r="AB47" s="310"/>
      <c r="AC47" s="310"/>
      <c r="AD47" s="310"/>
      <c r="AE47" s="310"/>
      <c r="AF47" s="310"/>
      <c r="AG47" s="310"/>
      <c r="AH47" s="310"/>
      <c r="AI47" s="275"/>
      <c r="AJ47" s="331" t="s">
        <v>1209</v>
      </c>
      <c r="AK47" s="288" t="str">
        <f>IF(OR(Sheet1!C361="",Sheet1!C361=" "),"",Sheet1!C361)</f>
        <v/>
      </c>
      <c r="AL47" s="248"/>
      <c r="AM47" s="282"/>
      <c r="AN47" s="282"/>
      <c r="AO47" s="228"/>
      <c r="AP47" s="275"/>
      <c r="AQ47" s="310"/>
      <c r="AR47" s="310"/>
      <c r="AS47" s="275"/>
      <c r="AT47" s="310"/>
      <c r="AU47" s="275"/>
      <c r="AV47" s="275"/>
      <c r="AW47" s="275"/>
      <c r="AX47" s="255"/>
      <c r="AY47" s="255"/>
      <c r="AZ47" s="255"/>
      <c r="BA47" s="255"/>
      <c r="BB47" s="255"/>
      <c r="BC47" s="255"/>
      <c r="BD47" s="255"/>
      <c r="BE47" s="255"/>
      <c r="BF47" s="255"/>
      <c r="BG47" s="255"/>
      <c r="BH47" s="255"/>
      <c r="BI47" s="255"/>
      <c r="BJ47" s="255"/>
      <c r="BK47" s="255"/>
      <c r="BL47" s="255"/>
      <c r="BM47" s="255"/>
      <c r="BN47" s="255"/>
      <c r="BO47" s="255"/>
      <c r="BP47" s="255"/>
      <c r="BQ47" s="255"/>
      <c r="BR47" s="255"/>
      <c r="BS47" s="255"/>
      <c r="BT47" s="308"/>
      <c r="BU47" s="308"/>
      <c r="BV47" s="308"/>
      <c r="BW47" s="308"/>
      <c r="BX47" s="308"/>
      <c r="BY47" s="308"/>
      <c r="BZ47" s="308"/>
      <c r="CA47" s="308"/>
      <c r="CB47" s="308"/>
      <c r="CC47" s="308"/>
      <c r="CD47" s="308"/>
      <c r="CE47" s="308"/>
      <c r="CF47" s="308"/>
      <c r="CG47" s="308"/>
      <c r="CH47" s="308"/>
      <c r="CI47" s="308"/>
      <c r="CJ47" s="308"/>
      <c r="CK47" s="308"/>
      <c r="CL47" s="308"/>
      <c r="CM47" s="308"/>
      <c r="CN47" s="308"/>
      <c r="CO47" s="308"/>
      <c r="CP47" s="308"/>
      <c r="CQ47" s="308"/>
      <c r="CR47" s="308"/>
      <c r="CS47" s="308"/>
      <c r="CT47" s="308"/>
      <c r="CU47" s="308"/>
      <c r="CV47" s="308"/>
      <c r="CW47" s="308"/>
      <c r="CX47" s="308"/>
      <c r="CY47" s="308"/>
      <c r="CZ47" s="308"/>
      <c r="DA47" s="308"/>
      <c r="DB47" s="308"/>
      <c r="DC47" s="308"/>
      <c r="DD47" s="308"/>
      <c r="DE47" s="308"/>
      <c r="DF47" s="308"/>
      <c r="DG47" s="308"/>
      <c r="DH47" s="308"/>
      <c r="DI47" s="308"/>
      <c r="DJ47" s="308"/>
      <c r="DK47" s="308"/>
      <c r="DL47" s="308"/>
    </row>
    <row r="48" spans="1:116" s="309" customFormat="1" ht="39.950000000000003" customHeight="1" thickBot="1" x14ac:dyDescent="0.6">
      <c r="A48" s="259"/>
      <c r="B48" s="333" t="s">
        <v>126</v>
      </c>
      <c r="C48" s="334"/>
      <c r="D48" s="335"/>
      <c r="E48" s="335"/>
      <c r="F48" s="336"/>
      <c r="G48" s="336"/>
      <c r="H48" s="336"/>
      <c r="I48" s="336"/>
      <c r="J48" s="336"/>
      <c r="K48" s="337"/>
      <c r="L48" s="338"/>
      <c r="M48" s="339"/>
      <c r="N48" s="340"/>
      <c r="O48" s="340"/>
      <c r="P48" s="340"/>
      <c r="Q48" s="340"/>
      <c r="R48" s="340"/>
      <c r="S48" s="291">
        <f>IF(OR(Sheet1!C70="",Sheet1!C70=" "),0,Sheet1!C70)</f>
        <v>0</v>
      </c>
      <c r="T48" s="274"/>
      <c r="U48" s="330" t="s">
        <v>1167</v>
      </c>
      <c r="V48" s="288" t="str">
        <f>IF(OR(Sheet1!C345="",Sheet1!C345=" "),"",Sheet1!C345)</f>
        <v/>
      </c>
      <c r="W48" s="228"/>
      <c r="X48" s="310"/>
      <c r="Y48" s="332"/>
      <c r="Z48" s="310"/>
      <c r="AA48" s="310"/>
      <c r="AB48" s="310"/>
      <c r="AC48" s="310"/>
      <c r="AD48" s="310"/>
      <c r="AE48" s="310"/>
      <c r="AF48" s="310"/>
      <c r="AG48" s="310"/>
      <c r="AH48" s="310"/>
      <c r="AI48" s="275"/>
      <c r="AJ48" s="331" t="s">
        <v>1210</v>
      </c>
      <c r="AK48" s="288" t="str">
        <f>IF(OR(Sheet1!C362="",Sheet1!C362=" "),"",Sheet1!C362)</f>
        <v/>
      </c>
      <c r="AL48" s="248"/>
      <c r="AM48" s="282"/>
      <c r="AN48" s="282"/>
      <c r="AO48" s="228"/>
      <c r="AP48" s="275"/>
      <c r="AQ48" s="310"/>
      <c r="AR48" s="310"/>
      <c r="AS48" s="275"/>
      <c r="AT48" s="310"/>
      <c r="AU48" s="275"/>
      <c r="AV48" s="275"/>
      <c r="AW48" s="275"/>
      <c r="AX48" s="255"/>
      <c r="AY48" s="255"/>
      <c r="AZ48" s="255"/>
      <c r="BA48" s="255"/>
      <c r="BB48" s="255"/>
      <c r="BC48" s="255"/>
      <c r="BD48" s="255"/>
      <c r="BE48" s="255"/>
      <c r="BF48" s="255"/>
      <c r="BG48" s="255"/>
      <c r="BH48" s="255"/>
      <c r="BI48" s="255"/>
      <c r="BJ48" s="255"/>
      <c r="BK48" s="255"/>
      <c r="BL48" s="255"/>
      <c r="BM48" s="255"/>
      <c r="BN48" s="255"/>
      <c r="BO48" s="255"/>
      <c r="BP48" s="255"/>
      <c r="BQ48" s="255"/>
      <c r="BR48" s="255"/>
      <c r="BS48" s="255"/>
      <c r="BT48" s="308"/>
      <c r="BU48" s="308"/>
      <c r="BV48" s="308"/>
      <c r="BW48" s="308"/>
      <c r="BX48" s="308"/>
      <c r="BY48" s="308"/>
      <c r="BZ48" s="308"/>
      <c r="CA48" s="308"/>
      <c r="CB48" s="308"/>
      <c r="CC48" s="308"/>
      <c r="CD48" s="308"/>
      <c r="CE48" s="308"/>
      <c r="CF48" s="308"/>
      <c r="CG48" s="308"/>
      <c r="CH48" s="308"/>
      <c r="CI48" s="308"/>
      <c r="CJ48" s="308"/>
      <c r="CK48" s="308"/>
      <c r="CL48" s="308"/>
      <c r="CM48" s="308"/>
      <c r="CN48" s="308"/>
      <c r="CO48" s="308"/>
      <c r="CP48" s="308"/>
      <c r="CQ48" s="308"/>
      <c r="CR48" s="308"/>
      <c r="CS48" s="308"/>
      <c r="CT48" s="308"/>
      <c r="CU48" s="308"/>
      <c r="CV48" s="308"/>
      <c r="CW48" s="308"/>
      <c r="CX48" s="308"/>
      <c r="CY48" s="308"/>
      <c r="CZ48" s="308"/>
      <c r="DA48" s="308"/>
      <c r="DB48" s="308"/>
      <c r="DC48" s="308"/>
      <c r="DD48" s="308"/>
      <c r="DE48" s="308"/>
      <c r="DF48" s="308"/>
      <c r="DG48" s="308"/>
      <c r="DH48" s="308"/>
      <c r="DI48" s="308"/>
      <c r="DJ48" s="308"/>
      <c r="DK48" s="308"/>
      <c r="DL48" s="308"/>
    </row>
    <row r="49" spans="1:116" ht="39.950000000000003" customHeight="1" thickBot="1" x14ac:dyDescent="0.6">
      <c r="A49" s="259"/>
      <c r="B49" s="260" t="s">
        <v>618</v>
      </c>
      <c r="C49" s="261"/>
      <c r="D49" s="298"/>
      <c r="E49" s="298"/>
      <c r="F49" s="299"/>
      <c r="G49" s="299"/>
      <c r="H49" s="299"/>
      <c r="I49" s="299"/>
      <c r="J49" s="299"/>
      <c r="K49" s="300"/>
      <c r="L49" s="301"/>
      <c r="M49" s="339"/>
      <c r="N49" s="340"/>
      <c r="O49" s="340"/>
      <c r="P49" s="340"/>
      <c r="Q49" s="340"/>
      <c r="R49" s="340"/>
      <c r="S49" s="291">
        <f>IF(OR(Sheet1!C71="",Sheet1!C71=" "),0,Sheet1!C71)</f>
        <v>0</v>
      </c>
      <c r="T49" s="341"/>
      <c r="U49" s="330" t="s">
        <v>1169</v>
      </c>
      <c r="V49" s="288" t="str">
        <f>IF(OR(Sheet1!C346="",Sheet1!C346=" "),"",Sheet1!C346)</f>
        <v/>
      </c>
      <c r="W49" s="228"/>
      <c r="X49" s="310"/>
      <c r="Y49" s="332"/>
      <c r="Z49" s="310"/>
      <c r="AA49" s="310"/>
      <c r="AB49" s="310"/>
      <c r="AC49" s="310"/>
      <c r="AD49" s="310"/>
      <c r="AE49" s="310"/>
      <c r="AF49" s="310"/>
      <c r="AG49" s="310"/>
      <c r="AH49" s="310"/>
      <c r="AI49" s="310"/>
      <c r="AJ49" s="310"/>
      <c r="AK49" s="310"/>
      <c r="AL49" s="342"/>
      <c r="AM49" s="342"/>
      <c r="AN49" s="342"/>
      <c r="AO49" s="228"/>
      <c r="AP49" s="275"/>
      <c r="AQ49" s="310"/>
      <c r="AR49" s="310"/>
      <c r="AS49" s="310"/>
      <c r="AT49" s="310"/>
      <c r="AU49" s="310"/>
      <c r="AV49" s="310"/>
      <c r="AW49" s="310"/>
      <c r="AX49" s="255"/>
      <c r="AY49" s="255"/>
      <c r="AZ49" s="255"/>
      <c r="BA49" s="255"/>
      <c r="BB49" s="255"/>
      <c r="BC49" s="255"/>
      <c r="BD49" s="255"/>
      <c r="BE49" s="255"/>
      <c r="BF49" s="255"/>
      <c r="BG49" s="255"/>
      <c r="BH49" s="255"/>
      <c r="BI49" s="255"/>
      <c r="BJ49" s="255"/>
      <c r="BK49" s="255"/>
      <c r="BL49" s="255"/>
      <c r="BM49" s="255"/>
      <c r="BN49" s="255"/>
      <c r="BO49" s="255"/>
      <c r="BP49" s="255"/>
      <c r="BQ49" s="255"/>
      <c r="BR49" s="255"/>
      <c r="BS49" s="255"/>
      <c r="BT49" s="308"/>
      <c r="BU49" s="308"/>
      <c r="BV49" s="308"/>
      <c r="BW49" s="308"/>
      <c r="BX49" s="308"/>
      <c r="BY49" s="308"/>
      <c r="BZ49" s="308"/>
      <c r="CA49" s="308"/>
      <c r="CB49" s="308"/>
      <c r="CC49" s="308"/>
      <c r="CD49" s="308"/>
      <c r="CE49" s="308"/>
      <c r="CF49" s="308"/>
      <c r="CG49" s="308"/>
      <c r="CH49" s="308"/>
      <c r="CI49" s="308"/>
      <c r="CJ49" s="308"/>
      <c r="CK49" s="308"/>
      <c r="CL49" s="308"/>
      <c r="CM49" s="308"/>
      <c r="CN49" s="308"/>
      <c r="CO49" s="308"/>
      <c r="CP49" s="308"/>
      <c r="CQ49" s="308"/>
      <c r="CR49" s="308"/>
      <c r="CS49" s="308"/>
      <c r="CT49" s="308"/>
      <c r="CU49" s="308"/>
      <c r="CV49" s="308"/>
      <c r="CW49" s="308"/>
      <c r="CX49" s="308"/>
      <c r="CY49" s="308"/>
      <c r="CZ49" s="308"/>
      <c r="DA49" s="308"/>
      <c r="DB49" s="308"/>
      <c r="DC49" s="308"/>
      <c r="DD49" s="308"/>
      <c r="DE49" s="308"/>
      <c r="DF49" s="308"/>
      <c r="DG49" s="308"/>
      <c r="DH49" s="308"/>
      <c r="DI49" s="308"/>
      <c r="DJ49" s="308"/>
      <c r="DK49" s="308"/>
      <c r="DL49" s="308"/>
    </row>
    <row r="50" spans="1:116" ht="39.950000000000003" customHeight="1" thickBot="1" x14ac:dyDescent="0.6">
      <c r="A50" s="259"/>
      <c r="B50" s="260" t="s">
        <v>645</v>
      </c>
      <c r="C50" s="261"/>
      <c r="D50" s="298"/>
      <c r="E50" s="298"/>
      <c r="F50" s="299"/>
      <c r="G50" s="299"/>
      <c r="H50" s="299"/>
      <c r="I50" s="299"/>
      <c r="J50" s="299"/>
      <c r="K50" s="300"/>
      <c r="L50" s="301"/>
      <c r="M50" s="339"/>
      <c r="N50" s="340"/>
      <c r="O50" s="340"/>
      <c r="P50" s="340"/>
      <c r="Q50" s="340"/>
      <c r="R50" s="340"/>
      <c r="S50" s="291">
        <f>IF(OR(Sheet1!C72="",Sheet1!C72=" "),0,Sheet1!C72)</f>
        <v>0</v>
      </c>
      <c r="T50" s="341"/>
      <c r="U50" s="439" t="s">
        <v>1168</v>
      </c>
      <c r="V50" s="438" t="str">
        <f>IF(OR(Sheet1!C347="",Sheet1!C347=" "),"",Sheet1!C347)</f>
        <v/>
      </c>
      <c r="W50" s="228"/>
      <c r="X50" s="310"/>
      <c r="Y50" s="332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42"/>
      <c r="AM50" s="342"/>
      <c r="AN50" s="342"/>
      <c r="AO50" s="228"/>
      <c r="AP50" s="310"/>
      <c r="AQ50" s="310"/>
      <c r="AR50" s="310"/>
      <c r="AS50" s="310"/>
      <c r="AT50" s="310"/>
      <c r="AU50" s="310"/>
      <c r="AV50" s="310"/>
      <c r="AW50" s="310"/>
      <c r="AX50" s="255"/>
      <c r="AY50" s="255"/>
      <c r="AZ50" s="255"/>
      <c r="BA50" s="255"/>
      <c r="BB50" s="255"/>
      <c r="BC50" s="255"/>
      <c r="BD50" s="255"/>
      <c r="BE50" s="255"/>
      <c r="BF50" s="255"/>
      <c r="BG50" s="255"/>
      <c r="BH50" s="255"/>
      <c r="BI50" s="255"/>
      <c r="BJ50" s="255"/>
      <c r="BK50" s="255"/>
      <c r="BL50" s="255"/>
      <c r="BM50" s="255"/>
      <c r="BN50" s="255"/>
      <c r="BO50" s="255"/>
      <c r="BP50" s="255"/>
      <c r="BQ50" s="255"/>
      <c r="BR50" s="255"/>
      <c r="BS50" s="255"/>
      <c r="BT50" s="308"/>
      <c r="BU50" s="308"/>
      <c r="BV50" s="308"/>
      <c r="BW50" s="308"/>
      <c r="BX50" s="308"/>
      <c r="BY50" s="308"/>
      <c r="BZ50" s="308"/>
      <c r="CA50" s="308"/>
      <c r="CB50" s="308"/>
      <c r="CC50" s="308"/>
      <c r="CD50" s="308"/>
      <c r="CE50" s="308"/>
      <c r="CF50" s="308"/>
      <c r="CG50" s="308"/>
      <c r="CH50" s="308"/>
      <c r="CI50" s="308"/>
      <c r="CJ50" s="308"/>
      <c r="CK50" s="308"/>
      <c r="CL50" s="308"/>
      <c r="CM50" s="308"/>
      <c r="CN50" s="308"/>
      <c r="CO50" s="308"/>
      <c r="CP50" s="308"/>
      <c r="CQ50" s="308"/>
      <c r="CR50" s="308"/>
      <c r="CS50" s="308"/>
      <c r="CT50" s="308"/>
      <c r="CU50" s="308"/>
      <c r="CV50" s="308"/>
      <c r="CW50" s="308"/>
      <c r="CX50" s="308"/>
      <c r="CY50" s="308"/>
      <c r="CZ50" s="308"/>
      <c r="DA50" s="308"/>
      <c r="DB50" s="308"/>
      <c r="DC50" s="308"/>
      <c r="DD50" s="308"/>
      <c r="DE50" s="308"/>
      <c r="DF50" s="308"/>
      <c r="DG50" s="308"/>
      <c r="DH50" s="308"/>
      <c r="DI50" s="308"/>
      <c r="DJ50" s="308"/>
      <c r="DK50" s="308"/>
      <c r="DL50" s="308"/>
    </row>
    <row r="51" spans="1:116" ht="39.950000000000003" customHeight="1" thickBot="1" x14ac:dyDescent="0.6">
      <c r="A51" s="259"/>
      <c r="B51" s="260" t="s">
        <v>619</v>
      </c>
      <c r="C51" s="261"/>
      <c r="D51" s="298"/>
      <c r="E51" s="298"/>
      <c r="F51" s="299"/>
      <c r="G51" s="299"/>
      <c r="H51" s="299"/>
      <c r="I51" s="299"/>
      <c r="J51" s="299"/>
      <c r="K51" s="300"/>
      <c r="L51" s="301"/>
      <c r="M51" s="339"/>
      <c r="N51" s="340"/>
      <c r="O51" s="340"/>
      <c r="P51" s="340"/>
      <c r="Q51" s="340"/>
      <c r="R51" s="340"/>
      <c r="S51" s="291">
        <f>IF(OR(Sheet1!C73="",Sheet1!C73=" "),0,Sheet1!C73)</f>
        <v>0</v>
      </c>
      <c r="T51" s="341"/>
      <c r="U51" s="260" t="s">
        <v>1223</v>
      </c>
      <c r="V51" s="465" t="str">
        <f>IF(OR(Sheet1!C364="",Sheet1!C364=" "),"",Sheet1!C364)</f>
        <v xml:space="preserve"> 1/4</v>
      </c>
      <c r="W51" s="228"/>
      <c r="X51" s="310"/>
      <c r="Y51" s="332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42"/>
      <c r="AM51" s="342"/>
      <c r="AN51" s="342"/>
      <c r="AO51" s="228"/>
      <c r="AP51" s="310"/>
      <c r="AQ51" s="310"/>
      <c r="AR51" s="310"/>
      <c r="AS51" s="310"/>
      <c r="AT51" s="310"/>
      <c r="AU51" s="310"/>
      <c r="AV51" s="310"/>
      <c r="AW51" s="310"/>
      <c r="AX51" s="255"/>
      <c r="AY51" s="255"/>
      <c r="AZ51" s="255"/>
      <c r="BA51" s="255"/>
      <c r="BB51" s="255"/>
      <c r="BC51" s="255"/>
      <c r="BD51" s="255"/>
      <c r="BE51" s="255"/>
      <c r="BF51" s="255"/>
      <c r="BG51" s="255"/>
      <c r="BH51" s="255"/>
      <c r="BI51" s="255"/>
      <c r="BJ51" s="255"/>
      <c r="BK51" s="255"/>
      <c r="BL51" s="255"/>
      <c r="BM51" s="255"/>
      <c r="BN51" s="255"/>
      <c r="BO51" s="255"/>
      <c r="BP51" s="255"/>
      <c r="BQ51" s="255"/>
      <c r="BR51" s="255"/>
      <c r="BS51" s="255"/>
    </row>
    <row r="52" spans="1:116" ht="39.950000000000003" customHeight="1" thickBot="1" x14ac:dyDescent="0.6">
      <c r="A52" s="259"/>
      <c r="B52" s="260" t="s">
        <v>620</v>
      </c>
      <c r="C52" s="261"/>
      <c r="D52" s="298"/>
      <c r="E52" s="298"/>
      <c r="F52" s="299"/>
      <c r="G52" s="299"/>
      <c r="H52" s="299"/>
      <c r="I52" s="299"/>
      <c r="J52" s="299"/>
      <c r="K52" s="300"/>
      <c r="L52" s="301"/>
      <c r="M52" s="339"/>
      <c r="N52" s="340"/>
      <c r="O52" s="340"/>
      <c r="P52" s="340"/>
      <c r="Q52" s="340"/>
      <c r="R52" s="340"/>
      <c r="S52" s="291">
        <f>IF(OR(Sheet1!C74="",Sheet1!C74=" "),0,Sheet1!C74)</f>
        <v>0</v>
      </c>
      <c r="T52" s="341"/>
      <c r="U52" s="260" t="s">
        <v>1225</v>
      </c>
      <c r="V52" s="465" t="str">
        <f>IF(OR(Sheet1!C365="",Sheet1!C365=" "),"",Sheet1!C365)</f>
        <v/>
      </c>
      <c r="W52" s="228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42"/>
      <c r="AM52" s="342"/>
      <c r="AN52" s="342"/>
      <c r="AO52" s="228"/>
      <c r="AP52" s="310"/>
      <c r="AQ52" s="310"/>
      <c r="AR52" s="310"/>
      <c r="AS52" s="310"/>
      <c r="AT52" s="310"/>
      <c r="AU52" s="310"/>
      <c r="AV52" s="310"/>
      <c r="AW52" s="310"/>
      <c r="AX52" s="255"/>
      <c r="AY52" s="255"/>
      <c r="AZ52" s="255"/>
      <c r="BA52" s="255"/>
      <c r="BB52" s="255"/>
      <c r="BC52" s="255"/>
      <c r="BD52" s="255"/>
      <c r="BE52" s="255"/>
      <c r="BF52" s="255"/>
      <c r="BG52" s="255"/>
      <c r="BH52" s="255"/>
      <c r="BI52" s="255"/>
      <c r="BJ52" s="255"/>
      <c r="BK52" s="255"/>
      <c r="BL52" s="255"/>
      <c r="BM52" s="255"/>
      <c r="BN52" s="255"/>
      <c r="BO52" s="255"/>
      <c r="BP52" s="255"/>
      <c r="BQ52" s="255"/>
      <c r="BR52" s="255"/>
      <c r="BS52" s="255"/>
    </row>
    <row r="53" spans="1:116" ht="39.950000000000003" customHeight="1" thickBot="1" x14ac:dyDescent="0.6">
      <c r="A53" s="457"/>
      <c r="B53" s="326" t="s">
        <v>646</v>
      </c>
      <c r="C53" s="343"/>
      <c r="D53" s="344"/>
      <c r="E53" s="344"/>
      <c r="F53" s="345"/>
      <c r="G53" s="345"/>
      <c r="H53" s="345"/>
      <c r="I53" s="345"/>
      <c r="J53" s="345"/>
      <c r="K53" s="346"/>
      <c r="L53" s="347"/>
      <c r="M53" s="339"/>
      <c r="N53" s="340"/>
      <c r="O53" s="340"/>
      <c r="P53" s="340"/>
      <c r="Q53" s="340"/>
      <c r="R53" s="340"/>
      <c r="S53" s="329">
        <f>IF(OR(Sheet1!C75="",Sheet1!C75=" "),0,Sheet1!C75)</f>
        <v>0</v>
      </c>
      <c r="T53" s="341"/>
      <c r="U53" s="260" t="s">
        <v>1229</v>
      </c>
      <c r="V53" s="465" t="str">
        <f>IF(OR(Sheet1!C366="",Sheet1!C366=" "),"",Sheet1!C366)</f>
        <v/>
      </c>
      <c r="W53" s="228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42"/>
      <c r="AM53" s="342"/>
      <c r="AN53" s="342"/>
      <c r="AO53" s="228"/>
      <c r="AP53" s="310"/>
      <c r="AQ53" s="310"/>
      <c r="AR53" s="310"/>
      <c r="AS53" s="310"/>
      <c r="AT53" s="310"/>
      <c r="AU53" s="310"/>
      <c r="AV53" s="310"/>
      <c r="AW53" s="310"/>
      <c r="AX53" s="255"/>
      <c r="AY53" s="255"/>
      <c r="AZ53" s="255"/>
      <c r="BA53" s="255"/>
      <c r="BB53" s="255"/>
      <c r="BC53" s="255"/>
      <c r="BD53" s="255"/>
      <c r="BE53" s="255"/>
      <c r="BF53" s="255"/>
      <c r="BG53" s="255"/>
      <c r="BH53" s="255"/>
      <c r="BI53" s="255"/>
      <c r="BJ53" s="255"/>
      <c r="BK53" s="255"/>
      <c r="BL53" s="255"/>
      <c r="BM53" s="255"/>
      <c r="BN53" s="255"/>
      <c r="BO53" s="255"/>
      <c r="BP53" s="255"/>
      <c r="BQ53" s="255"/>
      <c r="BR53" s="255"/>
      <c r="BS53" s="255"/>
    </row>
    <row r="54" spans="1:116" ht="39.950000000000003" customHeight="1" thickBot="1" x14ac:dyDescent="0.6">
      <c r="A54" s="457"/>
      <c r="B54" s="326" t="s">
        <v>1160</v>
      </c>
      <c r="C54" s="343"/>
      <c r="D54" s="344"/>
      <c r="E54" s="344"/>
      <c r="F54" s="345"/>
      <c r="G54" s="345"/>
      <c r="H54" s="345"/>
      <c r="I54" s="345"/>
      <c r="J54" s="345"/>
      <c r="K54" s="346"/>
      <c r="L54" s="347"/>
      <c r="M54" s="339"/>
      <c r="N54" s="340"/>
      <c r="O54" s="340"/>
      <c r="P54" s="340"/>
      <c r="Q54" s="340"/>
      <c r="R54" s="340"/>
      <c r="S54" s="329">
        <f>IF(OR(Sheet1!C337="",Sheet1!C337=" "),0,Sheet1!C337)</f>
        <v>0</v>
      </c>
      <c r="T54" s="341"/>
      <c r="U54" s="260" t="s">
        <v>1230</v>
      </c>
      <c r="V54" s="465" t="str">
        <f>IF(OR(Sheet1!C367="",Sheet1!C367=" "),"",Sheet1!C367)</f>
        <v/>
      </c>
      <c r="W54" s="228"/>
      <c r="X54" s="310"/>
      <c r="Y54" s="310"/>
      <c r="Z54" s="310"/>
      <c r="AA54" s="310"/>
      <c r="AB54" s="310"/>
      <c r="AC54" s="310"/>
      <c r="AD54" s="310"/>
      <c r="AE54" s="310"/>
      <c r="AF54" s="310"/>
      <c r="AG54" s="310"/>
      <c r="AH54" s="310"/>
      <c r="AI54" s="310"/>
      <c r="AJ54" s="310"/>
      <c r="AK54" s="310"/>
      <c r="AL54" s="342"/>
      <c r="AM54" s="342"/>
      <c r="AN54" s="342"/>
      <c r="AO54" s="228"/>
      <c r="AP54" s="310"/>
      <c r="AQ54" s="310"/>
      <c r="AR54" s="310"/>
      <c r="AS54" s="310"/>
      <c r="AT54" s="310"/>
      <c r="AU54" s="310"/>
      <c r="AV54" s="310"/>
      <c r="AW54" s="310"/>
      <c r="AX54" s="255"/>
      <c r="AY54" s="255"/>
      <c r="AZ54" s="255"/>
      <c r="BA54" s="255"/>
      <c r="BB54" s="255"/>
      <c r="BC54" s="255"/>
      <c r="BD54" s="255"/>
      <c r="BE54" s="255"/>
      <c r="BF54" s="255"/>
      <c r="BG54" s="255"/>
      <c r="BH54" s="255"/>
      <c r="BI54" s="255"/>
      <c r="BJ54" s="255"/>
      <c r="BK54" s="255"/>
      <c r="BL54" s="255"/>
      <c r="BM54" s="255"/>
      <c r="BN54" s="255"/>
      <c r="BO54" s="255"/>
      <c r="BP54" s="255"/>
      <c r="BQ54" s="255"/>
      <c r="BR54" s="255"/>
      <c r="BS54" s="255"/>
    </row>
    <row r="55" spans="1:116" ht="39.950000000000003" customHeight="1" x14ac:dyDescent="0.55000000000000004">
      <c r="A55" s="470"/>
      <c r="B55" s="260" t="s">
        <v>1202</v>
      </c>
      <c r="C55" s="261"/>
      <c r="D55" s="298"/>
      <c r="E55" s="298"/>
      <c r="F55" s="299"/>
      <c r="G55" s="299"/>
      <c r="H55" s="299"/>
      <c r="I55" s="299"/>
      <c r="J55" s="299"/>
      <c r="K55" s="300"/>
      <c r="L55" s="301"/>
      <c r="M55" s="302"/>
      <c r="N55" s="303"/>
      <c r="O55" s="303"/>
      <c r="P55" s="303"/>
      <c r="Q55" s="303"/>
      <c r="R55" s="303"/>
      <c r="S55" s="456">
        <f>IF(OR(Sheet1!C355="",Sheet1!C355=" "),0,Sheet1!C355)</f>
        <v>0</v>
      </c>
      <c r="T55" s="356"/>
      <c r="U55" s="260" t="s">
        <v>1254</v>
      </c>
      <c r="V55" s="465" t="str">
        <f>Sheet1!E57</f>
        <v/>
      </c>
      <c r="W55" s="228"/>
      <c r="X55" s="350"/>
      <c r="Y55" s="349"/>
      <c r="Z55" s="350"/>
      <c r="AA55" s="348"/>
      <c r="AB55" s="348"/>
      <c r="AC55" s="348"/>
      <c r="AD55" s="348"/>
      <c r="AE55" s="348"/>
      <c r="AF55" s="348"/>
      <c r="AG55" s="350"/>
      <c r="AH55" s="350"/>
      <c r="AI55" s="356"/>
      <c r="AJ55" s="350"/>
      <c r="AK55" s="356"/>
      <c r="AL55" s="357"/>
      <c r="AM55" s="356"/>
      <c r="AN55" s="356"/>
      <c r="AO55" s="228"/>
      <c r="AP55" s="358"/>
      <c r="AQ55" s="358"/>
      <c r="AR55" s="359"/>
      <c r="AS55" s="282"/>
      <c r="AT55" s="359"/>
      <c r="AU55" s="282"/>
      <c r="AV55" s="282"/>
      <c r="AW55" s="282"/>
      <c r="AX55" s="255"/>
      <c r="AY55" s="255"/>
      <c r="AZ55" s="255"/>
      <c r="BA55" s="255"/>
      <c r="BB55" s="255"/>
      <c r="BC55" s="255"/>
      <c r="BD55" s="255"/>
      <c r="BE55" s="255"/>
      <c r="BF55" s="255"/>
      <c r="BG55" s="255"/>
      <c r="BH55" s="255"/>
      <c r="BI55" s="255"/>
      <c r="BJ55" s="255"/>
      <c r="BK55" s="255"/>
      <c r="BL55" s="255"/>
      <c r="BM55" s="255"/>
      <c r="BN55" s="255"/>
      <c r="BO55" s="255"/>
      <c r="BP55" s="255"/>
      <c r="BQ55" s="255"/>
      <c r="BR55" s="255"/>
      <c r="BS55" s="255"/>
    </row>
    <row r="56" spans="1:116" ht="39.950000000000003" customHeight="1" x14ac:dyDescent="0.55000000000000004">
      <c r="A56" s="470"/>
      <c r="B56" s="260" t="s">
        <v>1198</v>
      </c>
      <c r="C56" s="261"/>
      <c r="D56" s="298"/>
      <c r="E56" s="298"/>
      <c r="F56" s="299"/>
      <c r="G56" s="299"/>
      <c r="H56" s="299"/>
      <c r="I56" s="299"/>
      <c r="J56" s="299"/>
      <c r="K56" s="300"/>
      <c r="L56" s="301"/>
      <c r="M56" s="302"/>
      <c r="N56" s="303"/>
      <c r="O56" s="303"/>
      <c r="P56" s="303"/>
      <c r="Q56" s="303"/>
      <c r="R56" s="303"/>
      <c r="S56" s="456" t="str">
        <f>IF(Sheet1!C356=1,0.394,"0.000")</f>
        <v>0.000</v>
      </c>
      <c r="T56" s="356"/>
      <c r="U56" s="260" t="s">
        <v>1253</v>
      </c>
      <c r="V56" s="465" t="str">
        <f>Sheet1!E59</f>
        <v/>
      </c>
      <c r="W56" s="356"/>
      <c r="X56" s="350"/>
      <c r="Y56" s="310" t="s">
        <v>504</v>
      </c>
      <c r="Z56" s="350"/>
      <c r="AA56" s="348"/>
      <c r="AB56" s="348"/>
      <c r="AC56" s="348"/>
      <c r="AD56" s="348"/>
      <c r="AE56" s="348"/>
      <c r="AF56" s="348"/>
      <c r="AG56" s="310"/>
      <c r="AH56" s="310" t="str">
        <f>$Y$1</f>
        <v>Peter Reardon 20737</v>
      </c>
      <c r="AI56" s="310"/>
      <c r="AJ56" s="350"/>
      <c r="AK56" s="356"/>
      <c r="AL56" s="357"/>
      <c r="AM56" s="356"/>
      <c r="AN56" s="356"/>
      <c r="AO56" s="356"/>
      <c r="AP56" s="310" t="s">
        <v>559</v>
      </c>
      <c r="AQ56" s="358"/>
      <c r="AR56" s="359"/>
      <c r="AS56" s="282"/>
      <c r="AT56" s="359"/>
      <c r="AU56" s="282"/>
      <c r="AV56" s="282"/>
      <c r="AW56" s="282"/>
      <c r="AX56" s="255"/>
      <c r="AY56" s="255"/>
      <c r="AZ56" s="255"/>
      <c r="BA56" s="255"/>
      <c r="BB56" s="255"/>
      <c r="BC56" s="255"/>
      <c r="BD56" s="255"/>
      <c r="BE56" s="255"/>
      <c r="BF56" s="255"/>
      <c r="BG56" s="255"/>
      <c r="BH56" s="255"/>
      <c r="BI56" s="255"/>
      <c r="BJ56" s="255"/>
      <c r="BK56" s="255"/>
      <c r="BL56" s="255"/>
      <c r="BM56" s="255"/>
      <c r="BN56" s="255"/>
      <c r="BO56" s="255"/>
      <c r="BP56" s="255"/>
      <c r="BQ56" s="255"/>
      <c r="BR56" s="255"/>
      <c r="BS56" s="255"/>
    </row>
    <row r="57" spans="1:116" ht="39.950000000000003" customHeight="1" x14ac:dyDescent="0.55000000000000004">
      <c r="A57" s="470"/>
      <c r="B57" s="260" t="s">
        <v>1199</v>
      </c>
      <c r="C57" s="261"/>
      <c r="D57" s="298"/>
      <c r="E57" s="298"/>
      <c r="F57" s="299"/>
      <c r="G57" s="299"/>
      <c r="H57" s="299"/>
      <c r="I57" s="299"/>
      <c r="J57" s="299"/>
      <c r="K57" s="300"/>
      <c r="L57" s="301"/>
      <c r="M57" s="302"/>
      <c r="N57" s="303"/>
      <c r="O57" s="303"/>
      <c r="P57" s="303"/>
      <c r="Q57" s="303"/>
      <c r="R57" s="303"/>
      <c r="S57" s="456">
        <f>IF(OR(Sheet1!C357="",Sheet1!C357=" "),0,Sheet1!C357)</f>
        <v>0</v>
      </c>
      <c r="T57" s="356"/>
      <c r="U57" s="260" t="s">
        <v>1255</v>
      </c>
      <c r="V57" s="465" t="str">
        <f>Sheet1!E58</f>
        <v/>
      </c>
      <c r="W57" s="356"/>
      <c r="X57" s="350"/>
      <c r="Y57" s="349"/>
      <c r="Z57" s="350"/>
      <c r="AA57" s="348"/>
      <c r="AB57" s="348"/>
      <c r="AC57" s="348"/>
      <c r="AD57" s="348"/>
      <c r="AE57" s="348"/>
      <c r="AF57" s="348"/>
      <c r="AG57" s="350"/>
      <c r="AH57" s="350"/>
      <c r="AI57" s="356"/>
      <c r="AJ57" s="350"/>
      <c r="AK57" s="356"/>
      <c r="AL57" s="357"/>
      <c r="AM57" s="356"/>
      <c r="AN57" s="356"/>
      <c r="AO57" s="356"/>
      <c r="AP57" s="358"/>
      <c r="AQ57" s="358"/>
      <c r="AR57" s="359"/>
      <c r="AS57" s="282"/>
      <c r="AT57" s="359"/>
      <c r="AU57" s="282"/>
      <c r="AV57" s="282"/>
      <c r="AW57" s="282"/>
      <c r="AX57" s="255"/>
      <c r="AY57" s="255"/>
      <c r="AZ57" s="255"/>
      <c r="BA57" s="255"/>
      <c r="BB57" s="255"/>
      <c r="BC57" s="255"/>
      <c r="BD57" s="255"/>
      <c r="BE57" s="255"/>
      <c r="BF57" s="255"/>
      <c r="BG57" s="255"/>
      <c r="BH57" s="255"/>
      <c r="BI57" s="255"/>
      <c r="BJ57" s="255"/>
      <c r="BK57" s="255"/>
      <c r="BL57" s="255"/>
      <c r="BM57" s="255"/>
      <c r="BN57" s="255"/>
      <c r="BO57" s="255"/>
      <c r="BP57" s="255"/>
      <c r="BQ57" s="255"/>
      <c r="BR57" s="255"/>
      <c r="BS57" s="255"/>
    </row>
    <row r="58" spans="1:116" ht="39.950000000000003" customHeight="1" x14ac:dyDescent="0.55000000000000004">
      <c r="A58" s="350"/>
      <c r="B58" s="260" t="s">
        <v>1252</v>
      </c>
      <c r="C58" s="261"/>
      <c r="D58" s="298"/>
      <c r="E58" s="298"/>
      <c r="F58" s="299"/>
      <c r="G58" s="299"/>
      <c r="H58" s="299"/>
      <c r="I58" s="299"/>
      <c r="J58" s="299"/>
      <c r="K58" s="300"/>
      <c r="L58" s="301"/>
      <c r="M58" s="302"/>
      <c r="N58" s="303"/>
      <c r="O58" s="303"/>
      <c r="P58" s="303"/>
      <c r="Q58" s="303"/>
      <c r="R58" s="303"/>
      <c r="S58" s="456"/>
      <c r="T58" s="356"/>
      <c r="U58" s="310" t="s">
        <v>1194</v>
      </c>
      <c r="V58" s="356"/>
      <c r="W58" s="356"/>
      <c r="X58" s="350"/>
      <c r="Y58" s="349"/>
      <c r="Z58" s="350"/>
      <c r="AA58" s="348"/>
      <c r="AB58" s="348"/>
      <c r="AC58" s="348"/>
      <c r="AD58" s="348"/>
      <c r="AE58" s="348"/>
      <c r="AF58" s="348"/>
      <c r="AG58" s="350"/>
      <c r="AH58" s="350"/>
      <c r="AI58" s="356"/>
      <c r="AJ58" s="350"/>
      <c r="AK58" s="356"/>
      <c r="AL58" s="357"/>
      <c r="AM58" s="356"/>
      <c r="AN58" s="356"/>
      <c r="AO58" s="356"/>
      <c r="AP58" s="358"/>
      <c r="AQ58" s="358"/>
      <c r="AR58" s="359"/>
      <c r="AS58" s="282"/>
      <c r="AT58" s="359"/>
      <c r="AU58" s="282"/>
      <c r="AV58" s="282"/>
      <c r="AW58" s="282"/>
      <c r="AX58" s="255"/>
      <c r="AY58" s="255"/>
      <c r="AZ58" s="255"/>
      <c r="BA58" s="255"/>
      <c r="BB58" s="255"/>
      <c r="BC58" s="255"/>
      <c r="BD58" s="255"/>
      <c r="BE58" s="255"/>
      <c r="BF58" s="255"/>
      <c r="BG58" s="255"/>
      <c r="BH58" s="255"/>
      <c r="BI58" s="255"/>
      <c r="BJ58" s="255"/>
      <c r="BK58" s="255"/>
      <c r="BL58" s="255"/>
      <c r="BM58" s="255"/>
      <c r="BN58" s="255"/>
      <c r="BO58" s="255"/>
      <c r="BP58" s="255"/>
      <c r="BQ58" s="255"/>
      <c r="BR58" s="255"/>
      <c r="BS58" s="255"/>
    </row>
    <row r="59" spans="1:116" ht="39.950000000000003" customHeight="1" x14ac:dyDescent="0.55000000000000004">
      <c r="A59" s="350"/>
      <c r="B59" s="349"/>
      <c r="C59" s="350"/>
      <c r="D59" s="351"/>
      <c r="E59" s="351"/>
      <c r="F59" s="352"/>
      <c r="G59" s="352"/>
      <c r="H59" s="352"/>
      <c r="I59" s="352"/>
      <c r="J59" s="352"/>
      <c r="K59" s="353"/>
      <c r="L59" s="350"/>
      <c r="M59" s="350"/>
      <c r="N59" s="354"/>
      <c r="O59" s="354"/>
      <c r="P59" s="354"/>
      <c r="Q59" s="354"/>
      <c r="R59" s="354"/>
      <c r="S59" s="350"/>
      <c r="T59" s="356"/>
      <c r="U59" s="356"/>
      <c r="V59" s="356"/>
      <c r="W59" s="356"/>
      <c r="X59" s="350"/>
      <c r="Y59" s="349"/>
      <c r="Z59" s="350"/>
      <c r="AA59" s="348"/>
      <c r="AB59" s="348"/>
      <c r="AC59" s="348"/>
      <c r="AD59" s="348"/>
      <c r="AE59" s="348"/>
      <c r="AF59" s="348"/>
      <c r="AG59" s="350"/>
      <c r="AH59" s="350"/>
      <c r="AI59" s="356"/>
      <c r="AJ59" s="350"/>
      <c r="AK59" s="356"/>
      <c r="AL59" s="357"/>
      <c r="AM59" s="356"/>
      <c r="AN59" s="356"/>
      <c r="AO59" s="356"/>
      <c r="AP59" s="358"/>
      <c r="AQ59" s="358"/>
      <c r="AR59" s="359"/>
      <c r="AS59" s="282"/>
      <c r="AT59" s="359"/>
      <c r="AU59" s="282"/>
      <c r="AV59" s="282"/>
      <c r="AW59" s="282"/>
      <c r="AX59" s="255"/>
      <c r="AY59" s="255"/>
      <c r="AZ59" s="255"/>
      <c r="BA59" s="255"/>
      <c r="BB59" s="255"/>
      <c r="BC59" s="255"/>
      <c r="BD59" s="255"/>
      <c r="BE59" s="255"/>
      <c r="BF59" s="255"/>
      <c r="BG59" s="255"/>
      <c r="BH59" s="255"/>
      <c r="BI59" s="255"/>
      <c r="BJ59" s="255"/>
      <c r="BK59" s="255"/>
      <c r="BL59" s="255"/>
      <c r="BM59" s="255"/>
      <c r="BN59" s="255"/>
      <c r="BO59" s="255"/>
      <c r="BP59" s="255"/>
      <c r="BQ59" s="255"/>
      <c r="BR59" s="255"/>
      <c r="BS59" s="255"/>
    </row>
    <row r="60" spans="1:116" ht="39.950000000000003" customHeight="1" x14ac:dyDescent="0.55000000000000004">
      <c r="A60" s="350"/>
      <c r="B60" s="349"/>
      <c r="C60" s="350"/>
      <c r="D60" s="351"/>
      <c r="E60" s="351"/>
      <c r="F60" s="352"/>
      <c r="G60" s="352"/>
      <c r="H60" s="352"/>
      <c r="I60" s="352"/>
      <c r="J60" s="352"/>
      <c r="K60" s="353"/>
      <c r="L60" s="350"/>
      <c r="M60" s="350"/>
      <c r="N60" s="354"/>
      <c r="O60" s="354"/>
      <c r="P60" s="354"/>
      <c r="Q60" s="354"/>
      <c r="R60" s="354"/>
      <c r="S60" s="350"/>
      <c r="T60" s="356"/>
      <c r="U60" s="356"/>
      <c r="V60" s="356"/>
      <c r="W60" s="356"/>
      <c r="X60" s="350"/>
      <c r="Y60" s="349"/>
      <c r="Z60" s="350"/>
      <c r="AA60" s="348"/>
      <c r="AB60" s="348"/>
      <c r="AC60" s="348"/>
      <c r="AD60" s="348"/>
      <c r="AE60" s="348"/>
      <c r="AF60" s="348"/>
      <c r="AG60" s="350"/>
      <c r="AH60" s="350"/>
      <c r="AI60" s="356"/>
      <c r="AJ60" s="350"/>
      <c r="AK60" s="356"/>
      <c r="AL60" s="357"/>
      <c r="AM60" s="356"/>
      <c r="AN60" s="356"/>
      <c r="AO60" s="356"/>
      <c r="AP60" s="358"/>
      <c r="AQ60" s="358"/>
      <c r="AR60" s="359"/>
      <c r="AS60" s="282"/>
      <c r="AT60" s="359"/>
      <c r="AU60" s="282"/>
      <c r="AV60" s="282"/>
      <c r="AW60" s="282"/>
      <c r="AX60" s="255"/>
      <c r="AY60" s="255"/>
      <c r="AZ60" s="255"/>
      <c r="BA60" s="255"/>
      <c r="BB60" s="255"/>
      <c r="BC60" s="255"/>
      <c r="BD60" s="255"/>
      <c r="BE60" s="255"/>
      <c r="BF60" s="255"/>
      <c r="BG60" s="255"/>
      <c r="BH60" s="255"/>
      <c r="BI60" s="255"/>
      <c r="BJ60" s="255"/>
      <c r="BK60" s="255"/>
      <c r="BL60" s="255"/>
      <c r="BM60" s="255"/>
      <c r="BN60" s="255"/>
      <c r="BO60" s="255"/>
      <c r="BP60" s="255"/>
      <c r="BQ60" s="255"/>
      <c r="BR60" s="255"/>
      <c r="BS60" s="255"/>
    </row>
    <row r="61" spans="1:116" ht="39.950000000000003" customHeight="1" x14ac:dyDescent="0.55000000000000004">
      <c r="A61" s="350"/>
      <c r="B61" s="349"/>
      <c r="C61" s="350"/>
      <c r="D61" s="351"/>
      <c r="E61" s="351"/>
      <c r="F61" s="352"/>
      <c r="G61" s="352"/>
      <c r="H61" s="352"/>
      <c r="I61" s="352"/>
      <c r="J61" s="352"/>
      <c r="K61" s="353"/>
      <c r="L61" s="350"/>
      <c r="M61" s="350"/>
      <c r="N61" s="354"/>
      <c r="O61" s="354"/>
      <c r="P61" s="354"/>
      <c r="Q61" s="354"/>
      <c r="R61" s="354"/>
      <c r="S61" s="350"/>
      <c r="T61" s="356"/>
      <c r="U61" s="356"/>
      <c r="V61" s="356"/>
      <c r="W61" s="356"/>
      <c r="X61" s="350"/>
      <c r="Y61" s="349"/>
      <c r="Z61" s="350"/>
      <c r="AA61" s="348"/>
      <c r="AB61" s="348"/>
      <c r="AC61" s="348"/>
      <c r="AD61" s="348"/>
      <c r="AE61" s="348"/>
      <c r="AF61" s="348"/>
      <c r="AG61" s="350"/>
      <c r="AH61" s="350"/>
      <c r="AI61" s="356"/>
      <c r="AJ61" s="350"/>
      <c r="AK61" s="356"/>
      <c r="AL61" s="357"/>
      <c r="AM61" s="356"/>
      <c r="AN61" s="356"/>
      <c r="AO61" s="356"/>
      <c r="AP61" s="358"/>
      <c r="AQ61" s="358"/>
      <c r="AR61" s="359"/>
      <c r="AS61" s="282"/>
      <c r="AT61" s="359"/>
      <c r="AU61" s="282"/>
      <c r="AV61" s="282"/>
      <c r="AW61" s="282"/>
      <c r="AX61" s="255"/>
      <c r="AY61" s="255"/>
      <c r="AZ61" s="255"/>
      <c r="BA61" s="255"/>
      <c r="BB61" s="255"/>
      <c r="BC61" s="255"/>
      <c r="BD61" s="255"/>
      <c r="BE61" s="255"/>
      <c r="BF61" s="255"/>
      <c r="BG61" s="255"/>
      <c r="BH61" s="255"/>
      <c r="BI61" s="255"/>
      <c r="BJ61" s="255"/>
      <c r="BK61" s="255"/>
      <c r="BL61" s="255"/>
      <c r="BM61" s="255"/>
      <c r="BN61" s="255"/>
      <c r="BO61" s="255"/>
      <c r="BP61" s="255"/>
      <c r="BQ61" s="255"/>
      <c r="BR61" s="255"/>
      <c r="BS61" s="255"/>
    </row>
    <row r="62" spans="1:116" ht="39.950000000000003" customHeight="1" x14ac:dyDescent="0.55000000000000004">
      <c r="A62" s="350"/>
      <c r="B62" s="349"/>
      <c r="C62" s="350"/>
      <c r="D62" s="351"/>
      <c r="E62" s="351"/>
      <c r="F62" s="352"/>
      <c r="G62" s="352"/>
      <c r="H62" s="352"/>
      <c r="I62" s="352"/>
      <c r="J62" s="352"/>
      <c r="K62" s="353"/>
      <c r="L62" s="350"/>
      <c r="M62" s="350"/>
      <c r="N62" s="354"/>
      <c r="O62" s="354"/>
      <c r="P62" s="354"/>
      <c r="Q62" s="354"/>
      <c r="R62" s="354"/>
      <c r="S62" s="350"/>
      <c r="T62" s="356"/>
      <c r="U62" s="356"/>
      <c r="V62" s="356"/>
      <c r="W62" s="356"/>
      <c r="X62" s="350"/>
      <c r="Y62" s="349"/>
      <c r="Z62" s="350"/>
      <c r="AA62" s="348"/>
      <c r="AB62" s="348"/>
      <c r="AC62" s="348"/>
      <c r="AD62" s="348"/>
      <c r="AE62" s="348"/>
      <c r="AF62" s="348"/>
      <c r="AG62" s="350"/>
      <c r="AH62" s="350"/>
      <c r="AI62" s="356"/>
      <c r="AJ62" s="350"/>
      <c r="AK62" s="356"/>
      <c r="AL62" s="357"/>
      <c r="AM62" s="356"/>
      <c r="AN62" s="356"/>
      <c r="AO62" s="356"/>
      <c r="AP62" s="358"/>
      <c r="AQ62" s="358"/>
      <c r="AR62" s="359"/>
      <c r="AS62" s="282"/>
      <c r="AT62" s="359"/>
      <c r="AU62" s="282"/>
      <c r="AV62" s="282"/>
      <c r="AW62" s="282"/>
      <c r="AX62" s="255"/>
      <c r="AY62" s="255"/>
      <c r="AZ62" s="255"/>
      <c r="BA62" s="255"/>
      <c r="BB62" s="255"/>
      <c r="BC62" s="255"/>
      <c r="BD62" s="255"/>
      <c r="BE62" s="255"/>
      <c r="BF62" s="255"/>
      <c r="BG62" s="255"/>
      <c r="BH62" s="255"/>
      <c r="BI62" s="255"/>
      <c r="BJ62" s="255"/>
      <c r="BK62" s="255"/>
      <c r="BL62" s="255"/>
      <c r="BM62" s="255"/>
      <c r="BN62" s="255"/>
      <c r="BO62" s="255"/>
      <c r="BP62" s="255"/>
      <c r="BQ62" s="255"/>
      <c r="BR62" s="255"/>
      <c r="BS62" s="255"/>
    </row>
    <row r="63" spans="1:116" ht="39.950000000000003" customHeight="1" x14ac:dyDescent="0.55000000000000004">
      <c r="A63" s="359"/>
      <c r="B63" s="361"/>
      <c r="C63" s="359"/>
      <c r="L63" s="359"/>
      <c r="M63" s="359"/>
      <c r="N63" s="365"/>
      <c r="O63" s="365"/>
      <c r="P63" s="365"/>
      <c r="Q63" s="365"/>
      <c r="R63" s="365"/>
      <c r="S63" s="359"/>
      <c r="T63" s="282"/>
      <c r="U63" s="282"/>
      <c r="V63" s="282"/>
      <c r="W63" s="282"/>
      <c r="X63" s="359"/>
      <c r="Y63" s="361"/>
      <c r="Z63" s="359"/>
      <c r="AA63" s="360"/>
      <c r="AB63" s="360"/>
      <c r="AC63" s="360"/>
      <c r="AD63" s="360"/>
      <c r="AE63" s="360"/>
      <c r="AF63" s="360"/>
      <c r="AG63" s="359"/>
      <c r="AH63" s="359"/>
      <c r="AI63" s="282"/>
      <c r="AJ63" s="350"/>
      <c r="AK63" s="282"/>
      <c r="AM63" s="282"/>
      <c r="AN63" s="282"/>
      <c r="AO63" s="282"/>
      <c r="AP63" s="367"/>
      <c r="AQ63" s="367"/>
      <c r="AR63" s="359"/>
      <c r="AS63" s="282"/>
      <c r="AT63" s="359"/>
      <c r="AU63" s="282"/>
      <c r="AV63" s="282"/>
      <c r="AW63" s="282"/>
      <c r="AX63" s="255"/>
      <c r="AY63" s="255"/>
      <c r="AZ63" s="255"/>
      <c r="BA63" s="255"/>
      <c r="BB63" s="255"/>
      <c r="BC63" s="255"/>
      <c r="BD63" s="255"/>
      <c r="BE63" s="255"/>
      <c r="BF63" s="255"/>
      <c r="BG63" s="255"/>
      <c r="BH63" s="255"/>
      <c r="BI63" s="255"/>
      <c r="BJ63" s="255"/>
      <c r="BK63" s="255"/>
      <c r="BL63" s="255"/>
      <c r="BM63" s="255"/>
      <c r="BN63" s="255"/>
      <c r="BO63" s="255"/>
      <c r="BP63" s="255"/>
      <c r="BQ63" s="255"/>
      <c r="BR63" s="255"/>
      <c r="BS63" s="255"/>
    </row>
    <row r="64" spans="1:116" ht="39.950000000000003" customHeight="1" x14ac:dyDescent="0.55000000000000004">
      <c r="A64" s="359"/>
      <c r="B64" s="361"/>
      <c r="C64" s="359"/>
      <c r="L64" s="359"/>
      <c r="M64" s="359"/>
      <c r="N64" s="365"/>
      <c r="O64" s="365"/>
      <c r="P64" s="365"/>
      <c r="Q64" s="365"/>
      <c r="R64" s="365"/>
      <c r="S64" s="359"/>
      <c r="T64" s="282"/>
      <c r="U64" s="282"/>
      <c r="V64" s="282"/>
      <c r="W64" s="282"/>
      <c r="X64" s="359"/>
      <c r="Y64" s="361"/>
      <c r="Z64" s="359"/>
      <c r="AA64" s="360"/>
      <c r="AB64" s="360"/>
      <c r="AC64" s="360"/>
      <c r="AD64" s="360"/>
      <c r="AE64" s="360"/>
      <c r="AF64" s="360"/>
      <c r="AG64" s="359"/>
      <c r="AH64" s="359"/>
      <c r="AI64" s="282"/>
      <c r="AJ64" s="359"/>
      <c r="AK64" s="282"/>
      <c r="AM64" s="282"/>
      <c r="AN64" s="282"/>
      <c r="AO64" s="282"/>
      <c r="AP64" s="367"/>
      <c r="AQ64" s="367"/>
      <c r="AR64" s="359"/>
      <c r="AS64" s="282"/>
      <c r="AT64" s="359"/>
      <c r="AU64" s="282"/>
      <c r="AV64" s="282"/>
      <c r="AW64" s="282"/>
      <c r="AX64" s="255"/>
      <c r="AY64" s="255"/>
      <c r="AZ64" s="255"/>
      <c r="BA64" s="255"/>
      <c r="BB64" s="255"/>
      <c r="BC64" s="255"/>
      <c r="BD64" s="255"/>
      <c r="BE64" s="255"/>
      <c r="BF64" s="255"/>
      <c r="BG64" s="255"/>
      <c r="BH64" s="255"/>
      <c r="BI64" s="255"/>
      <c r="BJ64" s="255"/>
      <c r="BK64" s="255"/>
      <c r="BL64" s="255"/>
      <c r="BM64" s="255"/>
      <c r="BN64" s="255"/>
      <c r="BO64" s="255"/>
      <c r="BP64" s="255"/>
      <c r="BQ64" s="255"/>
      <c r="BR64" s="255"/>
      <c r="BS64" s="255"/>
    </row>
    <row r="65" spans="1:71" ht="39.950000000000003" customHeight="1" x14ac:dyDescent="0.55000000000000004">
      <c r="A65" s="359"/>
      <c r="B65" s="361"/>
      <c r="C65" s="359"/>
      <c r="L65" s="359"/>
      <c r="M65" s="359"/>
      <c r="N65" s="365"/>
      <c r="O65" s="365"/>
      <c r="P65" s="365"/>
      <c r="Q65" s="365"/>
      <c r="R65" s="365"/>
      <c r="S65" s="359"/>
      <c r="T65" s="282"/>
      <c r="U65" s="282"/>
      <c r="V65" s="282"/>
      <c r="W65" s="282"/>
      <c r="X65" s="359"/>
      <c r="Y65" s="361"/>
      <c r="Z65" s="359"/>
      <c r="AA65" s="360"/>
      <c r="AB65" s="360"/>
      <c r="AC65" s="360"/>
      <c r="AD65" s="360"/>
      <c r="AE65" s="360"/>
      <c r="AF65" s="360"/>
      <c r="AG65" s="359"/>
      <c r="AH65" s="359"/>
      <c r="AI65" s="282"/>
      <c r="AJ65" s="359"/>
      <c r="AK65" s="282"/>
      <c r="AM65" s="282"/>
      <c r="AN65" s="282"/>
      <c r="AO65" s="282"/>
      <c r="AP65" s="367"/>
      <c r="AQ65" s="367"/>
      <c r="AR65" s="359"/>
      <c r="AS65" s="282"/>
      <c r="AT65" s="359"/>
      <c r="AU65" s="282"/>
      <c r="AV65" s="282"/>
      <c r="AW65" s="282"/>
      <c r="AX65" s="255"/>
      <c r="AY65" s="255"/>
      <c r="AZ65" s="255"/>
      <c r="BA65" s="255"/>
      <c r="BB65" s="255"/>
      <c r="BC65" s="255"/>
      <c r="BD65" s="255"/>
      <c r="BE65" s="255"/>
      <c r="BF65" s="255"/>
      <c r="BG65" s="255"/>
      <c r="BH65" s="255"/>
      <c r="BI65" s="255"/>
      <c r="BJ65" s="255"/>
      <c r="BK65" s="255"/>
      <c r="BL65" s="255"/>
      <c r="BM65" s="255"/>
      <c r="BN65" s="255"/>
      <c r="BO65" s="255"/>
      <c r="BP65" s="255"/>
      <c r="BQ65" s="255"/>
      <c r="BR65" s="255"/>
      <c r="BS65" s="255"/>
    </row>
    <row r="66" spans="1:71" ht="39.950000000000003" customHeight="1" x14ac:dyDescent="0.55000000000000004">
      <c r="A66" s="359"/>
      <c r="B66" s="361"/>
      <c r="C66" s="359"/>
      <c r="L66" s="359"/>
      <c r="M66" s="359"/>
      <c r="N66" s="365"/>
      <c r="O66" s="365"/>
      <c r="P66" s="365"/>
      <c r="Q66" s="365"/>
      <c r="R66" s="365"/>
      <c r="S66" s="359"/>
      <c r="T66" s="282"/>
      <c r="U66" s="282"/>
      <c r="V66" s="282"/>
      <c r="W66" s="282"/>
      <c r="X66" s="359"/>
      <c r="Y66" s="361"/>
      <c r="Z66" s="359"/>
      <c r="AA66" s="360"/>
      <c r="AB66" s="360"/>
      <c r="AC66" s="360"/>
      <c r="AD66" s="360"/>
      <c r="AE66" s="360"/>
      <c r="AF66" s="360"/>
      <c r="AG66" s="359"/>
      <c r="AH66" s="359"/>
      <c r="AI66" s="282"/>
      <c r="AJ66" s="359"/>
      <c r="AK66" s="282"/>
      <c r="AM66" s="282"/>
      <c r="AN66" s="282"/>
      <c r="AO66" s="282"/>
      <c r="AP66" s="367"/>
      <c r="AQ66" s="367"/>
      <c r="AR66" s="359"/>
      <c r="AS66" s="282"/>
      <c r="AT66" s="359"/>
      <c r="AU66" s="282"/>
      <c r="AV66" s="282"/>
      <c r="AW66" s="282"/>
      <c r="AX66" s="255"/>
      <c r="AY66" s="255"/>
      <c r="AZ66" s="255"/>
      <c r="BA66" s="255"/>
      <c r="BB66" s="255"/>
      <c r="BC66" s="255"/>
      <c r="BD66" s="255"/>
      <c r="BE66" s="255"/>
      <c r="BF66" s="255"/>
      <c r="BG66" s="255"/>
      <c r="BH66" s="255"/>
      <c r="BI66" s="255"/>
      <c r="BJ66" s="255"/>
      <c r="BK66" s="255"/>
      <c r="BL66" s="255"/>
      <c r="BM66" s="255"/>
      <c r="BN66" s="255"/>
      <c r="BO66" s="255"/>
      <c r="BP66" s="255"/>
      <c r="BQ66" s="255"/>
      <c r="BR66" s="255"/>
      <c r="BS66" s="255"/>
    </row>
    <row r="67" spans="1:71" ht="39.950000000000003" customHeight="1" x14ac:dyDescent="0.55000000000000004">
      <c r="A67" s="359"/>
      <c r="B67" s="361"/>
      <c r="C67" s="359"/>
      <c r="L67" s="359"/>
      <c r="M67" s="359"/>
      <c r="N67" s="365"/>
      <c r="O67" s="365"/>
      <c r="P67" s="365"/>
      <c r="Q67" s="365"/>
      <c r="R67" s="365"/>
      <c r="S67" s="359"/>
      <c r="T67" s="282"/>
      <c r="U67" s="282"/>
      <c r="V67" s="282"/>
      <c r="W67" s="282"/>
      <c r="X67" s="359"/>
      <c r="Y67" s="361"/>
      <c r="Z67" s="359"/>
      <c r="AA67" s="360"/>
      <c r="AB67" s="360"/>
      <c r="AC67" s="360"/>
      <c r="AD67" s="360"/>
      <c r="AE67" s="360"/>
      <c r="AF67" s="360"/>
      <c r="AG67" s="359"/>
      <c r="AH67" s="359"/>
      <c r="AI67" s="282"/>
      <c r="AJ67" s="359"/>
      <c r="AK67" s="282"/>
      <c r="AM67" s="282"/>
      <c r="AN67" s="282"/>
      <c r="AO67" s="282"/>
      <c r="AP67" s="367"/>
      <c r="AQ67" s="367"/>
      <c r="AR67" s="359"/>
      <c r="AS67" s="282"/>
      <c r="AT67" s="359"/>
      <c r="AU67" s="282"/>
      <c r="AV67" s="282"/>
      <c r="AW67" s="282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</row>
    <row r="68" spans="1:71" ht="39.950000000000003" customHeight="1" x14ac:dyDescent="0.55000000000000004">
      <c r="A68" s="359"/>
      <c r="B68" s="361"/>
      <c r="C68" s="359"/>
      <c r="L68" s="359"/>
      <c r="M68" s="359"/>
      <c r="N68" s="365"/>
      <c r="O68" s="365"/>
      <c r="P68" s="365"/>
      <c r="Q68" s="365"/>
      <c r="R68" s="365"/>
      <c r="S68" s="359"/>
      <c r="T68" s="282"/>
      <c r="U68" s="282"/>
      <c r="V68" s="282"/>
      <c r="W68" s="282"/>
      <c r="X68" s="359"/>
      <c r="Y68" s="361"/>
      <c r="Z68" s="359"/>
      <c r="AA68" s="360"/>
      <c r="AB68" s="360"/>
      <c r="AC68" s="360"/>
      <c r="AD68" s="360"/>
      <c r="AE68" s="360"/>
      <c r="AF68" s="360"/>
      <c r="AG68" s="359"/>
      <c r="AH68" s="359"/>
      <c r="AI68" s="282"/>
      <c r="AJ68" s="359"/>
      <c r="AK68" s="282"/>
      <c r="AM68" s="282"/>
      <c r="AN68" s="282"/>
      <c r="AO68" s="282"/>
      <c r="AP68" s="367"/>
      <c r="AQ68" s="367"/>
      <c r="AR68" s="359"/>
      <c r="AS68" s="282"/>
      <c r="AT68" s="359"/>
      <c r="AU68" s="282"/>
      <c r="AV68" s="282"/>
      <c r="AW68" s="282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</row>
    <row r="69" spans="1:71" ht="39.950000000000003" customHeight="1" x14ac:dyDescent="0.55000000000000004">
      <c r="A69" s="359"/>
      <c r="B69" s="361"/>
      <c r="C69" s="359"/>
      <c r="L69" s="359"/>
      <c r="M69" s="359"/>
      <c r="N69" s="365"/>
      <c r="O69" s="365"/>
      <c r="P69" s="365"/>
      <c r="Q69" s="365"/>
      <c r="R69" s="365"/>
      <c r="S69" s="359"/>
      <c r="T69" s="282"/>
      <c r="U69" s="282"/>
      <c r="V69" s="282"/>
      <c r="W69" s="282"/>
      <c r="X69" s="359"/>
      <c r="Y69" s="361"/>
      <c r="Z69" s="359"/>
      <c r="AA69" s="360"/>
      <c r="AB69" s="360"/>
      <c r="AC69" s="360"/>
      <c r="AD69" s="360"/>
      <c r="AE69" s="360"/>
      <c r="AF69" s="360"/>
      <c r="AG69" s="359"/>
      <c r="AH69" s="359"/>
      <c r="AI69" s="282"/>
      <c r="AJ69" s="359"/>
      <c r="AK69" s="282"/>
      <c r="AM69" s="282"/>
      <c r="AN69" s="282"/>
      <c r="AO69" s="282"/>
      <c r="AP69" s="367"/>
      <c r="AQ69" s="367"/>
      <c r="AR69" s="359"/>
      <c r="AS69" s="282"/>
      <c r="AT69" s="359"/>
      <c r="AU69" s="282"/>
      <c r="AV69" s="282"/>
      <c r="AW69" s="282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</row>
    <row r="70" spans="1:71" ht="39.950000000000003" customHeight="1" x14ac:dyDescent="0.55000000000000004">
      <c r="A70" s="359"/>
      <c r="B70" s="361"/>
      <c r="C70" s="359"/>
      <c r="L70" s="359"/>
      <c r="M70" s="359"/>
      <c r="N70" s="365"/>
      <c r="O70" s="365"/>
      <c r="P70" s="365"/>
      <c r="Q70" s="365"/>
      <c r="R70" s="365"/>
      <c r="S70" s="359"/>
      <c r="T70" s="282"/>
      <c r="U70" s="282"/>
      <c r="V70" s="282"/>
      <c r="W70" s="282"/>
      <c r="X70" s="359"/>
      <c r="Y70" s="361"/>
      <c r="Z70" s="359"/>
      <c r="AA70" s="360"/>
      <c r="AB70" s="360"/>
      <c r="AC70" s="360"/>
      <c r="AD70" s="360"/>
      <c r="AE70" s="360"/>
      <c r="AF70" s="360"/>
      <c r="AG70" s="359"/>
      <c r="AH70" s="359"/>
      <c r="AI70" s="282"/>
      <c r="AJ70" s="359"/>
      <c r="AK70" s="282"/>
      <c r="AM70" s="282"/>
      <c r="AN70" s="282"/>
      <c r="AO70" s="282"/>
      <c r="AP70" s="367"/>
      <c r="AQ70" s="367"/>
      <c r="AR70" s="359"/>
      <c r="AS70" s="282"/>
      <c r="AT70" s="359"/>
      <c r="AU70" s="282"/>
      <c r="AV70" s="282"/>
      <c r="AW70" s="282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</row>
    <row r="71" spans="1:71" ht="39.950000000000003" customHeight="1" x14ac:dyDescent="0.55000000000000004">
      <c r="A71" s="359"/>
      <c r="B71" s="361"/>
      <c r="C71" s="359"/>
      <c r="L71" s="359"/>
      <c r="M71" s="359"/>
      <c r="N71" s="365"/>
      <c r="O71" s="365"/>
      <c r="P71" s="365"/>
      <c r="Q71" s="365"/>
      <c r="R71" s="365"/>
      <c r="S71" s="359"/>
      <c r="T71" s="282"/>
      <c r="U71" s="282"/>
      <c r="V71" s="282"/>
      <c r="W71" s="282"/>
      <c r="X71" s="359"/>
      <c r="Y71" s="361"/>
      <c r="Z71" s="359"/>
      <c r="AA71" s="360"/>
      <c r="AB71" s="360"/>
      <c r="AC71" s="360"/>
      <c r="AD71" s="360"/>
      <c r="AE71" s="360"/>
      <c r="AF71" s="360"/>
      <c r="AG71" s="359"/>
      <c r="AH71" s="359"/>
      <c r="AI71" s="282"/>
      <c r="AJ71" s="359"/>
      <c r="AK71" s="282"/>
      <c r="AM71" s="282"/>
      <c r="AN71" s="282"/>
      <c r="AO71" s="282"/>
      <c r="AP71" s="367"/>
      <c r="AQ71" s="367"/>
      <c r="AR71" s="359"/>
      <c r="AS71" s="282"/>
      <c r="AT71" s="359"/>
      <c r="AU71" s="282"/>
      <c r="AV71" s="282"/>
      <c r="AW71" s="282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</row>
    <row r="72" spans="1:71" ht="39.950000000000003" customHeight="1" x14ac:dyDescent="0.55000000000000004">
      <c r="A72" s="359"/>
      <c r="B72" s="361"/>
      <c r="C72" s="359"/>
      <c r="L72" s="359"/>
      <c r="M72" s="359"/>
      <c r="N72" s="365"/>
      <c r="O72" s="365"/>
      <c r="P72" s="365"/>
      <c r="Q72" s="365"/>
      <c r="R72" s="365"/>
      <c r="S72" s="359"/>
      <c r="T72" s="282"/>
      <c r="U72" s="282"/>
      <c r="V72" s="282"/>
      <c r="W72" s="282"/>
      <c r="X72" s="359"/>
      <c r="Y72" s="361"/>
      <c r="Z72" s="359"/>
      <c r="AA72" s="360"/>
      <c r="AB72" s="360"/>
      <c r="AC72" s="360"/>
      <c r="AD72" s="360"/>
      <c r="AE72" s="360"/>
      <c r="AF72" s="360"/>
      <c r="AG72" s="359"/>
      <c r="AH72" s="359"/>
      <c r="AI72" s="282"/>
      <c r="AJ72" s="359"/>
      <c r="AK72" s="282"/>
      <c r="AM72" s="282"/>
      <c r="AN72" s="282"/>
      <c r="AO72" s="282"/>
      <c r="AP72" s="367"/>
      <c r="AQ72" s="367"/>
      <c r="AR72" s="359"/>
      <c r="AS72" s="282"/>
      <c r="AT72" s="359"/>
      <c r="AU72" s="282"/>
      <c r="AV72" s="282"/>
      <c r="AW72" s="282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</row>
    <row r="73" spans="1:71" ht="39.950000000000003" customHeight="1" x14ac:dyDescent="0.55000000000000004">
      <c r="A73" s="359"/>
      <c r="B73" s="361"/>
      <c r="C73" s="359"/>
      <c r="L73" s="359"/>
      <c r="M73" s="359"/>
      <c r="N73" s="365"/>
      <c r="O73" s="365"/>
      <c r="P73" s="365"/>
      <c r="Q73" s="365"/>
      <c r="R73" s="365"/>
      <c r="S73" s="359"/>
      <c r="T73" s="282"/>
      <c r="U73" s="282"/>
      <c r="V73" s="282"/>
      <c r="W73" s="282"/>
      <c r="X73" s="359"/>
      <c r="Y73" s="361"/>
      <c r="Z73" s="359"/>
      <c r="AA73" s="360"/>
      <c r="AB73" s="360"/>
      <c r="AC73" s="360"/>
      <c r="AD73" s="360"/>
      <c r="AE73" s="360"/>
      <c r="AF73" s="360"/>
      <c r="AG73" s="359"/>
      <c r="AH73" s="359"/>
      <c r="AI73" s="282"/>
      <c r="AJ73" s="359"/>
      <c r="AK73" s="282"/>
      <c r="AM73" s="282"/>
      <c r="AN73" s="282"/>
      <c r="AO73" s="282"/>
      <c r="AP73" s="282"/>
      <c r="AQ73" s="359"/>
      <c r="AR73" s="359"/>
      <c r="AS73" s="282"/>
      <c r="AT73" s="359"/>
      <c r="AU73" s="282"/>
      <c r="AV73" s="282"/>
      <c r="AW73" s="282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</row>
    <row r="74" spans="1:71" ht="39.950000000000003" customHeight="1" x14ac:dyDescent="0.55000000000000004">
      <c r="A74" s="359"/>
      <c r="B74" s="361"/>
      <c r="C74" s="359"/>
      <c r="L74" s="359"/>
      <c r="M74" s="359"/>
      <c r="N74" s="365"/>
      <c r="O74" s="365"/>
      <c r="P74" s="365"/>
      <c r="Q74" s="365"/>
      <c r="R74" s="365"/>
      <c r="S74" s="359"/>
      <c r="T74" s="282"/>
      <c r="U74" s="282"/>
      <c r="V74" s="282"/>
      <c r="W74" s="282"/>
      <c r="X74" s="359"/>
      <c r="Y74" s="361"/>
      <c r="Z74" s="359"/>
      <c r="AA74" s="360"/>
      <c r="AB74" s="360"/>
      <c r="AC74" s="360"/>
      <c r="AD74" s="360"/>
      <c r="AE74" s="360"/>
      <c r="AF74" s="360"/>
      <c r="AG74" s="359"/>
      <c r="AH74" s="359"/>
      <c r="AI74" s="282"/>
      <c r="AJ74" s="359"/>
      <c r="AK74" s="282"/>
      <c r="AM74" s="282"/>
      <c r="AN74" s="282"/>
      <c r="AO74" s="282"/>
      <c r="AP74" s="282"/>
      <c r="AQ74" s="359"/>
      <c r="AR74" s="359"/>
      <c r="AS74" s="282"/>
      <c r="AT74" s="359"/>
      <c r="AU74" s="282"/>
      <c r="AV74" s="282"/>
      <c r="AW74" s="282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</row>
    <row r="75" spans="1:71" ht="39.950000000000003" customHeight="1" x14ac:dyDescent="0.55000000000000004">
      <c r="A75" s="359"/>
      <c r="B75" s="361"/>
      <c r="C75" s="359"/>
      <c r="L75" s="359"/>
      <c r="M75" s="359"/>
      <c r="N75" s="365"/>
      <c r="O75" s="365"/>
      <c r="P75" s="365"/>
      <c r="Q75" s="365"/>
      <c r="R75" s="365"/>
      <c r="S75" s="359"/>
      <c r="T75" s="282"/>
      <c r="U75" s="282"/>
      <c r="V75" s="282"/>
      <c r="W75" s="282"/>
      <c r="X75" s="359"/>
      <c r="Y75" s="361"/>
      <c r="Z75" s="359"/>
      <c r="AA75" s="360"/>
      <c r="AB75" s="360"/>
      <c r="AC75" s="360"/>
      <c r="AD75" s="360"/>
      <c r="AE75" s="360"/>
      <c r="AF75" s="360"/>
      <c r="AG75" s="359"/>
      <c r="AH75" s="359"/>
      <c r="AI75" s="282"/>
      <c r="AJ75" s="359"/>
      <c r="AK75" s="282"/>
      <c r="AM75" s="282"/>
      <c r="AN75" s="282"/>
      <c r="AO75" s="282"/>
      <c r="AP75" s="282"/>
      <c r="AQ75" s="359"/>
      <c r="AR75" s="359"/>
      <c r="AS75" s="282"/>
      <c r="AT75" s="359"/>
      <c r="AU75" s="282"/>
      <c r="AV75" s="282"/>
      <c r="AW75" s="282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</row>
    <row r="76" spans="1:71" ht="39.950000000000003" customHeight="1" x14ac:dyDescent="0.55000000000000004">
      <c r="A76" s="359"/>
      <c r="B76" s="361"/>
      <c r="C76" s="359"/>
      <c r="L76" s="359"/>
      <c r="M76" s="359"/>
      <c r="N76" s="365"/>
      <c r="O76" s="365"/>
      <c r="P76" s="365"/>
      <c r="Q76" s="365"/>
      <c r="R76" s="365"/>
      <c r="S76" s="359"/>
      <c r="T76" s="282"/>
      <c r="U76" s="282"/>
      <c r="V76" s="282"/>
      <c r="W76" s="282"/>
      <c r="X76" s="359"/>
      <c r="Y76" s="361"/>
      <c r="Z76" s="359"/>
      <c r="AA76" s="360"/>
      <c r="AB76" s="360"/>
      <c r="AC76" s="360"/>
      <c r="AD76" s="360"/>
      <c r="AE76" s="360"/>
      <c r="AF76" s="360"/>
      <c r="AG76" s="359"/>
      <c r="AH76" s="359"/>
      <c r="AI76" s="282"/>
      <c r="AJ76" s="359"/>
      <c r="AK76" s="282"/>
      <c r="AM76" s="282"/>
      <c r="AN76" s="282"/>
      <c r="AO76" s="282"/>
      <c r="AP76" s="282"/>
      <c r="AQ76" s="359"/>
      <c r="AR76" s="359"/>
      <c r="AS76" s="282"/>
      <c r="AT76" s="359"/>
      <c r="AU76" s="282"/>
      <c r="AV76" s="282"/>
      <c r="AW76" s="282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</row>
    <row r="77" spans="1:71" ht="39.950000000000003" customHeight="1" x14ac:dyDescent="0.55000000000000004">
      <c r="A77" s="359"/>
      <c r="B77" s="361"/>
      <c r="C77" s="359"/>
      <c r="L77" s="359"/>
      <c r="M77" s="359"/>
      <c r="N77" s="365"/>
      <c r="O77" s="365"/>
      <c r="P77" s="365"/>
      <c r="Q77" s="365"/>
      <c r="R77" s="365"/>
      <c r="S77" s="359"/>
      <c r="T77" s="282"/>
      <c r="U77" s="282"/>
      <c r="V77" s="282"/>
      <c r="W77" s="282"/>
      <c r="X77" s="359"/>
      <c r="Y77" s="361"/>
      <c r="Z77" s="359"/>
      <c r="AA77" s="360"/>
      <c r="AB77" s="360"/>
      <c r="AC77" s="360"/>
      <c r="AD77" s="360"/>
      <c r="AE77" s="360"/>
      <c r="AF77" s="360"/>
      <c r="AG77" s="359"/>
      <c r="AH77" s="359"/>
      <c r="AI77" s="282"/>
      <c r="AJ77" s="359"/>
      <c r="AK77" s="282"/>
      <c r="AM77" s="282"/>
      <c r="AN77" s="282"/>
      <c r="AO77" s="282"/>
      <c r="AP77" s="282"/>
      <c r="AQ77" s="359"/>
      <c r="AR77" s="359"/>
      <c r="AS77" s="282"/>
      <c r="AT77" s="359"/>
      <c r="AU77" s="282"/>
      <c r="AV77" s="282"/>
      <c r="AW77" s="282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</row>
    <row r="78" spans="1:71" ht="39.950000000000003" customHeight="1" x14ac:dyDescent="0.55000000000000004">
      <c r="A78" s="359"/>
      <c r="B78" s="361"/>
      <c r="C78" s="359"/>
      <c r="L78" s="359"/>
      <c r="M78" s="359"/>
      <c r="N78" s="365"/>
      <c r="O78" s="365"/>
      <c r="P78" s="365"/>
      <c r="Q78" s="365"/>
      <c r="R78" s="365"/>
      <c r="S78" s="359"/>
      <c r="T78" s="282"/>
      <c r="U78" s="282"/>
      <c r="V78" s="282"/>
      <c r="W78" s="282"/>
      <c r="X78" s="359"/>
      <c r="Y78" s="361"/>
      <c r="Z78" s="359"/>
      <c r="AA78" s="360"/>
      <c r="AB78" s="360"/>
      <c r="AC78" s="360"/>
      <c r="AD78" s="360"/>
      <c r="AE78" s="360"/>
      <c r="AF78" s="360"/>
      <c r="AG78" s="359"/>
      <c r="AH78" s="359"/>
      <c r="AI78" s="282"/>
      <c r="AJ78" s="359"/>
      <c r="AK78" s="282"/>
      <c r="AM78" s="282"/>
      <c r="AN78" s="282"/>
      <c r="AO78" s="282"/>
      <c r="AP78" s="282"/>
      <c r="AQ78" s="359"/>
      <c r="AR78" s="359"/>
      <c r="AS78" s="282"/>
      <c r="AT78" s="359"/>
      <c r="AU78" s="282"/>
      <c r="AV78" s="282"/>
      <c r="AW78" s="282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</row>
    <row r="79" spans="1:71" ht="39.950000000000003" customHeight="1" x14ac:dyDescent="0.55000000000000004">
      <c r="A79" s="359"/>
      <c r="B79" s="361"/>
      <c r="C79" s="359"/>
      <c r="L79" s="359"/>
      <c r="M79" s="359"/>
      <c r="N79" s="365"/>
      <c r="O79" s="365"/>
      <c r="P79" s="365"/>
      <c r="Q79" s="365"/>
      <c r="R79" s="365"/>
      <c r="S79" s="359"/>
      <c r="T79" s="282"/>
      <c r="U79" s="282"/>
      <c r="V79" s="282"/>
      <c r="W79" s="282"/>
      <c r="X79" s="359"/>
      <c r="Y79" s="361"/>
      <c r="Z79" s="359"/>
      <c r="AA79" s="360"/>
      <c r="AB79" s="360"/>
      <c r="AC79" s="360"/>
      <c r="AD79" s="360"/>
      <c r="AE79" s="360"/>
      <c r="AF79" s="360"/>
      <c r="AG79" s="359"/>
      <c r="AH79" s="359"/>
      <c r="AI79" s="282"/>
      <c r="AJ79" s="359"/>
      <c r="AK79" s="282"/>
      <c r="AM79" s="282"/>
      <c r="AN79" s="282"/>
      <c r="AO79" s="282"/>
      <c r="AP79" s="282"/>
      <c r="AQ79" s="359"/>
      <c r="AR79" s="359"/>
      <c r="AS79" s="282"/>
      <c r="AT79" s="359"/>
      <c r="AU79" s="282"/>
      <c r="AV79" s="282"/>
      <c r="AW79" s="282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</row>
    <row r="80" spans="1:71" ht="39.950000000000003" customHeight="1" x14ac:dyDescent="0.55000000000000004">
      <c r="A80" s="359"/>
      <c r="B80" s="361"/>
      <c r="C80" s="359"/>
      <c r="L80" s="359"/>
      <c r="M80" s="359"/>
      <c r="N80" s="365"/>
      <c r="O80" s="365"/>
      <c r="P80" s="365"/>
      <c r="Q80" s="365"/>
      <c r="R80" s="365"/>
      <c r="S80" s="359"/>
      <c r="T80" s="282"/>
      <c r="U80" s="282"/>
      <c r="V80" s="282"/>
      <c r="W80" s="282"/>
      <c r="X80" s="359"/>
      <c r="Y80" s="361"/>
      <c r="Z80" s="359"/>
      <c r="AA80" s="360"/>
      <c r="AB80" s="360"/>
      <c r="AC80" s="360"/>
      <c r="AD80" s="360"/>
      <c r="AE80" s="360"/>
      <c r="AF80" s="360"/>
      <c r="AG80" s="359"/>
      <c r="AH80" s="359"/>
      <c r="AI80" s="282"/>
      <c r="AJ80" s="359"/>
      <c r="AK80" s="282"/>
      <c r="AM80" s="282"/>
      <c r="AN80" s="282"/>
      <c r="AO80" s="282"/>
      <c r="AP80" s="282"/>
      <c r="AQ80" s="359"/>
      <c r="AR80" s="359"/>
      <c r="AS80" s="282"/>
      <c r="AT80" s="359"/>
      <c r="AU80" s="282"/>
      <c r="AV80" s="282"/>
      <c r="AW80" s="282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</row>
    <row r="81" spans="1:71" ht="39.950000000000003" customHeight="1" x14ac:dyDescent="0.55000000000000004">
      <c r="A81" s="359"/>
      <c r="B81" s="361"/>
      <c r="C81" s="359"/>
      <c r="L81" s="359"/>
      <c r="M81" s="359"/>
      <c r="N81" s="365"/>
      <c r="O81" s="365"/>
      <c r="P81" s="365"/>
      <c r="Q81" s="365"/>
      <c r="R81" s="365"/>
      <c r="S81" s="359"/>
      <c r="T81" s="282"/>
      <c r="U81" s="282"/>
      <c r="V81" s="282"/>
      <c r="W81" s="282"/>
      <c r="X81" s="359"/>
      <c r="Y81" s="361"/>
      <c r="Z81" s="359"/>
      <c r="AA81" s="360"/>
      <c r="AB81" s="360"/>
      <c r="AC81" s="360"/>
      <c r="AD81" s="360"/>
      <c r="AE81" s="360"/>
      <c r="AF81" s="360"/>
      <c r="AG81" s="359"/>
      <c r="AH81" s="359"/>
      <c r="AI81" s="282"/>
      <c r="AJ81" s="359"/>
      <c r="AK81" s="282"/>
      <c r="AM81" s="282"/>
      <c r="AN81" s="282"/>
      <c r="AO81" s="282"/>
      <c r="AP81" s="282"/>
      <c r="AQ81" s="359"/>
      <c r="AR81" s="359"/>
      <c r="AS81" s="282"/>
      <c r="AT81" s="359"/>
      <c r="AU81" s="282"/>
      <c r="AV81" s="282"/>
      <c r="AW81" s="282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</row>
    <row r="82" spans="1:71" ht="39.950000000000003" customHeight="1" x14ac:dyDescent="0.55000000000000004">
      <c r="A82" s="359"/>
      <c r="B82" s="361"/>
      <c r="C82" s="359"/>
      <c r="L82" s="359"/>
      <c r="M82" s="359"/>
      <c r="N82" s="365"/>
      <c r="O82" s="365"/>
      <c r="P82" s="365"/>
      <c r="Q82" s="365"/>
      <c r="R82" s="365"/>
      <c r="S82" s="359"/>
      <c r="T82" s="282"/>
      <c r="U82" s="282"/>
      <c r="V82" s="282"/>
      <c r="W82" s="282"/>
      <c r="X82" s="359"/>
      <c r="Y82" s="361"/>
      <c r="Z82" s="359"/>
      <c r="AA82" s="360"/>
      <c r="AB82" s="360"/>
      <c r="AC82" s="360"/>
      <c r="AD82" s="360"/>
      <c r="AE82" s="360"/>
      <c r="AF82" s="360"/>
      <c r="AG82" s="359"/>
      <c r="AH82" s="359"/>
      <c r="AI82" s="282"/>
      <c r="AJ82" s="359"/>
      <c r="AK82" s="282"/>
      <c r="AM82" s="282"/>
      <c r="AN82" s="282"/>
      <c r="AO82" s="282"/>
      <c r="AP82" s="282"/>
      <c r="AQ82" s="359"/>
      <c r="AR82" s="359"/>
      <c r="AS82" s="282"/>
      <c r="AT82" s="359"/>
      <c r="AU82" s="282"/>
      <c r="AV82" s="282"/>
      <c r="AW82" s="282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</row>
    <row r="83" spans="1:71" ht="39.950000000000003" customHeight="1" x14ac:dyDescent="0.55000000000000004">
      <c r="A83" s="359"/>
      <c r="B83" s="361"/>
      <c r="C83" s="359"/>
      <c r="L83" s="359"/>
      <c r="M83" s="359"/>
      <c r="N83" s="365"/>
      <c r="O83" s="365"/>
      <c r="P83" s="365"/>
      <c r="Q83" s="365"/>
      <c r="R83" s="365"/>
      <c r="S83" s="359"/>
      <c r="T83" s="282"/>
      <c r="U83" s="282"/>
      <c r="V83" s="282"/>
      <c r="W83" s="282"/>
      <c r="X83" s="359"/>
      <c r="Y83" s="361"/>
      <c r="Z83" s="359"/>
      <c r="AA83" s="360"/>
      <c r="AB83" s="360"/>
      <c r="AC83" s="360"/>
      <c r="AD83" s="360"/>
      <c r="AE83" s="360"/>
      <c r="AF83" s="360"/>
      <c r="AG83" s="359"/>
      <c r="AH83" s="359"/>
      <c r="AI83" s="282"/>
      <c r="AJ83" s="359"/>
      <c r="AK83" s="282"/>
      <c r="AM83" s="282"/>
      <c r="AN83" s="282"/>
      <c r="AO83" s="282"/>
      <c r="AP83" s="282"/>
      <c r="AQ83" s="359"/>
      <c r="AR83" s="359"/>
      <c r="AS83" s="282"/>
      <c r="AT83" s="359"/>
      <c r="AU83" s="282"/>
      <c r="AV83" s="282"/>
      <c r="AW83" s="282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</row>
    <row r="84" spans="1:71" ht="39.950000000000003" customHeight="1" x14ac:dyDescent="0.55000000000000004">
      <c r="A84" s="359"/>
      <c r="B84" s="361"/>
      <c r="C84" s="359"/>
      <c r="L84" s="359"/>
      <c r="M84" s="359"/>
      <c r="N84" s="365"/>
      <c r="O84" s="365"/>
      <c r="P84" s="365"/>
      <c r="Q84" s="365"/>
      <c r="R84" s="365"/>
      <c r="S84" s="359"/>
      <c r="T84" s="282"/>
      <c r="U84" s="282"/>
      <c r="V84" s="282"/>
      <c r="W84" s="282"/>
      <c r="X84" s="359"/>
      <c r="Y84" s="361"/>
      <c r="Z84" s="359"/>
      <c r="AA84" s="360"/>
      <c r="AB84" s="360"/>
      <c r="AC84" s="360"/>
      <c r="AD84" s="360"/>
      <c r="AE84" s="360"/>
      <c r="AF84" s="360"/>
      <c r="AG84" s="359"/>
      <c r="AH84" s="359"/>
      <c r="AI84" s="282"/>
      <c r="AJ84" s="359"/>
      <c r="AK84" s="282"/>
      <c r="AM84" s="282"/>
      <c r="AN84" s="282"/>
      <c r="AO84" s="282"/>
      <c r="AP84" s="282"/>
      <c r="AQ84" s="359"/>
      <c r="AR84" s="359"/>
      <c r="AS84" s="282"/>
      <c r="AT84" s="359"/>
      <c r="AU84" s="282"/>
      <c r="AV84" s="282"/>
      <c r="AW84" s="282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</row>
    <row r="85" spans="1:71" ht="39.950000000000003" customHeight="1" x14ac:dyDescent="0.55000000000000004">
      <c r="A85" s="359"/>
      <c r="B85" s="361"/>
      <c r="C85" s="359"/>
      <c r="L85" s="359"/>
      <c r="M85" s="359"/>
      <c r="N85" s="365"/>
      <c r="O85" s="365"/>
      <c r="P85" s="365"/>
      <c r="Q85" s="365"/>
      <c r="R85" s="365"/>
      <c r="S85" s="359"/>
      <c r="T85" s="282"/>
      <c r="U85" s="282"/>
      <c r="V85" s="282"/>
      <c r="W85" s="282"/>
      <c r="X85" s="359"/>
      <c r="Y85" s="361"/>
      <c r="Z85" s="359"/>
      <c r="AA85" s="360"/>
      <c r="AB85" s="360"/>
      <c r="AC85" s="360"/>
      <c r="AD85" s="360"/>
      <c r="AE85" s="360"/>
      <c r="AF85" s="360"/>
      <c r="AG85" s="359"/>
      <c r="AH85" s="359"/>
      <c r="AI85" s="282"/>
      <c r="AJ85" s="359"/>
      <c r="AK85" s="282"/>
      <c r="AM85" s="282"/>
      <c r="AN85" s="282"/>
      <c r="AO85" s="282"/>
      <c r="AP85" s="282"/>
      <c r="AQ85" s="359"/>
      <c r="AR85" s="359"/>
      <c r="AS85" s="282"/>
      <c r="AT85" s="359"/>
      <c r="AU85" s="282"/>
      <c r="AV85" s="282"/>
      <c r="AW85" s="282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</row>
    <row r="86" spans="1:71" ht="39.950000000000003" customHeight="1" x14ac:dyDescent="0.55000000000000004">
      <c r="A86" s="359"/>
      <c r="B86" s="361"/>
      <c r="C86" s="359"/>
      <c r="L86" s="359"/>
      <c r="M86" s="359"/>
      <c r="N86" s="365"/>
      <c r="O86" s="365"/>
      <c r="P86" s="365"/>
      <c r="Q86" s="365"/>
      <c r="R86" s="365"/>
      <c r="S86" s="359"/>
      <c r="T86" s="282"/>
      <c r="U86" s="282"/>
      <c r="V86" s="282"/>
      <c r="W86" s="282"/>
      <c r="X86" s="359"/>
      <c r="Y86" s="361"/>
      <c r="Z86" s="359"/>
      <c r="AA86" s="360"/>
      <c r="AB86" s="360"/>
      <c r="AC86" s="360"/>
      <c r="AD86" s="360"/>
      <c r="AE86" s="360"/>
      <c r="AF86" s="360"/>
      <c r="AG86" s="359"/>
      <c r="AH86" s="359"/>
      <c r="AI86" s="282"/>
      <c r="AJ86" s="359"/>
      <c r="AK86" s="282"/>
      <c r="AM86" s="282"/>
      <c r="AN86" s="282"/>
      <c r="AO86" s="282"/>
      <c r="AP86" s="282"/>
      <c r="AQ86" s="359"/>
      <c r="AR86" s="359"/>
      <c r="AS86" s="282"/>
      <c r="AT86" s="359"/>
      <c r="AU86" s="282"/>
      <c r="AV86" s="282"/>
      <c r="AW86" s="282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</row>
    <row r="87" spans="1:71" ht="39.950000000000003" customHeight="1" x14ac:dyDescent="0.55000000000000004">
      <c r="A87" s="359"/>
      <c r="B87" s="361"/>
      <c r="C87" s="359"/>
      <c r="L87" s="359"/>
      <c r="M87" s="359"/>
      <c r="N87" s="365"/>
      <c r="O87" s="365"/>
      <c r="P87" s="365"/>
      <c r="Q87" s="365"/>
      <c r="R87" s="365"/>
      <c r="S87" s="359"/>
      <c r="T87" s="282"/>
      <c r="U87" s="282"/>
      <c r="V87" s="282"/>
      <c r="W87" s="282"/>
      <c r="X87" s="359"/>
      <c r="Y87" s="361"/>
      <c r="Z87" s="359"/>
      <c r="AA87" s="360"/>
      <c r="AB87" s="360"/>
      <c r="AC87" s="360"/>
      <c r="AD87" s="360"/>
      <c r="AE87" s="360"/>
      <c r="AF87" s="360"/>
      <c r="AG87" s="359"/>
      <c r="AH87" s="359"/>
      <c r="AI87" s="282"/>
      <c r="AJ87" s="359"/>
      <c r="AK87" s="282"/>
      <c r="AM87" s="282"/>
      <c r="AN87" s="282"/>
      <c r="AO87" s="282"/>
      <c r="AP87" s="282"/>
      <c r="AQ87" s="359"/>
      <c r="AR87" s="359"/>
      <c r="AS87" s="282"/>
      <c r="AT87" s="359"/>
      <c r="AU87" s="282"/>
      <c r="AV87" s="282"/>
      <c r="AW87" s="282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</row>
    <row r="88" spans="1:71" ht="39.950000000000003" customHeight="1" x14ac:dyDescent="0.55000000000000004">
      <c r="A88" s="359"/>
      <c r="B88" s="361"/>
      <c r="C88" s="359"/>
      <c r="L88" s="359"/>
      <c r="M88" s="359"/>
      <c r="N88" s="365"/>
      <c r="O88" s="365"/>
      <c r="P88" s="365"/>
      <c r="Q88" s="365"/>
      <c r="R88" s="365"/>
      <c r="S88" s="359"/>
      <c r="T88" s="282"/>
      <c r="U88" s="282"/>
      <c r="V88" s="282"/>
      <c r="W88" s="282"/>
      <c r="X88" s="359"/>
      <c r="Y88" s="361"/>
      <c r="Z88" s="359"/>
      <c r="AA88" s="360"/>
      <c r="AB88" s="360"/>
      <c r="AC88" s="360"/>
      <c r="AD88" s="360"/>
      <c r="AE88" s="360"/>
      <c r="AF88" s="360"/>
      <c r="AG88" s="359"/>
      <c r="AH88" s="359"/>
      <c r="AI88" s="282"/>
      <c r="AJ88" s="359"/>
      <c r="AK88" s="282"/>
      <c r="AM88" s="282"/>
      <c r="AN88" s="282"/>
      <c r="AO88" s="282"/>
      <c r="AP88" s="282"/>
      <c r="AQ88" s="359"/>
      <c r="AR88" s="359"/>
      <c r="AS88" s="282"/>
      <c r="AT88" s="359"/>
      <c r="AU88" s="282"/>
      <c r="AV88" s="282"/>
      <c r="AW88" s="282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</row>
    <row r="89" spans="1:71" ht="39.950000000000003" customHeight="1" x14ac:dyDescent="0.55000000000000004">
      <c r="A89" s="359"/>
      <c r="B89" s="361"/>
      <c r="C89" s="359"/>
      <c r="L89" s="359"/>
      <c r="M89" s="359"/>
      <c r="N89" s="365"/>
      <c r="O89" s="365"/>
      <c r="P89" s="365"/>
      <c r="Q89" s="365"/>
      <c r="R89" s="365"/>
      <c r="S89" s="359"/>
      <c r="T89" s="282"/>
      <c r="U89" s="282"/>
      <c r="V89" s="282"/>
      <c r="W89" s="282"/>
      <c r="X89" s="359"/>
      <c r="Y89" s="361"/>
      <c r="Z89" s="359"/>
      <c r="AA89" s="360"/>
      <c r="AB89" s="360"/>
      <c r="AC89" s="360"/>
      <c r="AD89" s="360"/>
      <c r="AE89" s="360"/>
      <c r="AF89" s="360"/>
      <c r="AG89" s="359"/>
      <c r="AH89" s="359"/>
      <c r="AI89" s="282"/>
      <c r="AJ89" s="359"/>
      <c r="AK89" s="282"/>
      <c r="AM89" s="282"/>
      <c r="AN89" s="282"/>
      <c r="AO89" s="282"/>
      <c r="AP89" s="282"/>
      <c r="AQ89" s="359"/>
      <c r="AR89" s="359"/>
      <c r="AS89" s="282"/>
      <c r="AT89" s="359"/>
      <c r="AU89" s="282"/>
      <c r="AV89" s="282"/>
      <c r="AW89" s="282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</row>
    <row r="90" spans="1:71" ht="39.950000000000003" customHeight="1" x14ac:dyDescent="0.55000000000000004">
      <c r="A90" s="359"/>
      <c r="B90" s="361"/>
      <c r="C90" s="359"/>
      <c r="L90" s="359"/>
      <c r="M90" s="359"/>
      <c r="N90" s="365"/>
      <c r="O90" s="365"/>
      <c r="P90" s="365"/>
      <c r="Q90" s="365"/>
      <c r="R90" s="365"/>
      <c r="S90" s="359"/>
      <c r="T90" s="282"/>
      <c r="U90" s="282"/>
      <c r="V90" s="282"/>
      <c r="W90" s="282"/>
      <c r="X90" s="359"/>
      <c r="Y90" s="361"/>
      <c r="Z90" s="359"/>
      <c r="AA90" s="360"/>
      <c r="AB90" s="360"/>
      <c r="AC90" s="360"/>
      <c r="AD90" s="360"/>
      <c r="AE90" s="360"/>
      <c r="AF90" s="360"/>
      <c r="AG90" s="359"/>
      <c r="AH90" s="359"/>
      <c r="AI90" s="282"/>
      <c r="AJ90" s="359"/>
      <c r="AK90" s="282"/>
      <c r="AM90" s="282"/>
      <c r="AN90" s="282"/>
      <c r="AO90" s="282"/>
      <c r="AP90" s="282"/>
      <c r="AQ90" s="359"/>
      <c r="AR90" s="359"/>
      <c r="AS90" s="282"/>
      <c r="AT90" s="359"/>
      <c r="AU90" s="282"/>
      <c r="AV90" s="282"/>
      <c r="AW90" s="282"/>
      <c r="AX90" s="255"/>
      <c r="AY90" s="255"/>
      <c r="AZ90" s="255"/>
      <c r="BA90" s="255"/>
      <c r="BB90" s="255"/>
      <c r="BC90" s="255"/>
      <c r="BD90" s="255"/>
      <c r="BE90" s="255"/>
      <c r="BF90" s="255"/>
      <c r="BG90" s="255"/>
      <c r="BH90" s="255"/>
      <c r="BI90" s="255"/>
      <c r="BJ90" s="255"/>
      <c r="BK90" s="255"/>
      <c r="BL90" s="255"/>
      <c r="BM90" s="255"/>
      <c r="BN90" s="255"/>
      <c r="BO90" s="255"/>
      <c r="BP90" s="255"/>
      <c r="BQ90" s="255"/>
      <c r="BR90" s="255"/>
      <c r="BS90" s="255"/>
    </row>
    <row r="91" spans="1:71" ht="39.950000000000003" customHeight="1" x14ac:dyDescent="0.55000000000000004">
      <c r="A91" s="359"/>
      <c r="B91" s="361"/>
      <c r="C91" s="359"/>
      <c r="L91" s="359"/>
      <c r="M91" s="359"/>
      <c r="N91" s="365"/>
      <c r="O91" s="365"/>
      <c r="P91" s="365"/>
      <c r="Q91" s="365"/>
      <c r="R91" s="365"/>
      <c r="S91" s="359"/>
      <c r="T91" s="282"/>
      <c r="U91" s="282"/>
      <c r="V91" s="282"/>
      <c r="W91" s="282"/>
      <c r="X91" s="359"/>
      <c r="Y91" s="361"/>
      <c r="Z91" s="359"/>
      <c r="AA91" s="360"/>
      <c r="AB91" s="360"/>
      <c r="AC91" s="360"/>
      <c r="AD91" s="360"/>
      <c r="AE91" s="360"/>
      <c r="AF91" s="360"/>
      <c r="AG91" s="359"/>
      <c r="AH91" s="359"/>
      <c r="AI91" s="282"/>
      <c r="AJ91" s="359"/>
      <c r="AK91" s="282"/>
      <c r="AM91" s="282"/>
      <c r="AN91" s="282"/>
      <c r="AO91" s="282"/>
      <c r="AP91" s="282"/>
      <c r="AQ91" s="359"/>
      <c r="AR91" s="359"/>
      <c r="AS91" s="282"/>
      <c r="AT91" s="359"/>
      <c r="AU91" s="282"/>
      <c r="AV91" s="282"/>
      <c r="AW91" s="282"/>
      <c r="AX91" s="255"/>
      <c r="AY91" s="255"/>
      <c r="AZ91" s="255"/>
      <c r="BA91" s="255"/>
      <c r="BB91" s="255"/>
      <c r="BC91" s="255"/>
      <c r="BD91" s="255"/>
      <c r="BE91" s="255"/>
      <c r="BF91" s="255"/>
      <c r="BG91" s="255"/>
      <c r="BH91" s="255"/>
      <c r="BI91" s="255"/>
      <c r="BJ91" s="255"/>
      <c r="BK91" s="255"/>
      <c r="BL91" s="255"/>
      <c r="BM91" s="255"/>
      <c r="BN91" s="255"/>
      <c r="BO91" s="255"/>
      <c r="BP91" s="255"/>
      <c r="BQ91" s="255"/>
      <c r="BR91" s="255"/>
      <c r="BS91" s="255"/>
    </row>
    <row r="92" spans="1:71" ht="39.950000000000003" customHeight="1" x14ac:dyDescent="0.55000000000000004">
      <c r="A92" s="359"/>
      <c r="B92" s="361"/>
      <c r="C92" s="359"/>
      <c r="L92" s="359"/>
      <c r="M92" s="359"/>
      <c r="N92" s="365"/>
      <c r="O92" s="365"/>
      <c r="P92" s="365"/>
      <c r="Q92" s="365"/>
      <c r="R92" s="365"/>
      <c r="S92" s="359"/>
      <c r="T92" s="282"/>
      <c r="U92" s="282"/>
      <c r="V92" s="282"/>
      <c r="W92" s="282"/>
      <c r="X92" s="359"/>
      <c r="Y92" s="361"/>
      <c r="Z92" s="359"/>
      <c r="AA92" s="360"/>
      <c r="AB92" s="360"/>
      <c r="AC92" s="360"/>
      <c r="AD92" s="360"/>
      <c r="AE92" s="360"/>
      <c r="AF92" s="360"/>
      <c r="AG92" s="359"/>
      <c r="AH92" s="359"/>
      <c r="AI92" s="282"/>
      <c r="AJ92" s="359"/>
      <c r="AK92" s="282"/>
      <c r="AM92" s="282"/>
      <c r="AN92" s="282"/>
      <c r="AO92" s="282"/>
      <c r="AP92" s="282"/>
      <c r="AQ92" s="359"/>
      <c r="AR92" s="359"/>
      <c r="AS92" s="282"/>
      <c r="AT92" s="359"/>
      <c r="AU92" s="282"/>
      <c r="AV92" s="282"/>
      <c r="AW92" s="282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</row>
    <row r="93" spans="1:71" ht="39.950000000000003" customHeight="1" x14ac:dyDescent="0.55000000000000004">
      <c r="A93" s="359"/>
      <c r="B93" s="361"/>
      <c r="C93" s="359"/>
      <c r="L93" s="359"/>
      <c r="M93" s="359"/>
      <c r="N93" s="365"/>
      <c r="O93" s="365"/>
      <c r="P93" s="365"/>
      <c r="Q93" s="365"/>
      <c r="R93" s="365"/>
      <c r="S93" s="359"/>
      <c r="T93" s="282"/>
      <c r="U93" s="282"/>
      <c r="V93" s="282"/>
      <c r="W93" s="282"/>
      <c r="X93" s="359"/>
      <c r="Y93" s="361"/>
      <c r="Z93" s="359"/>
      <c r="AA93" s="360"/>
      <c r="AB93" s="360"/>
      <c r="AC93" s="360"/>
      <c r="AD93" s="360"/>
      <c r="AE93" s="360"/>
      <c r="AF93" s="360"/>
      <c r="AG93" s="359"/>
      <c r="AH93" s="359"/>
      <c r="AI93" s="282"/>
      <c r="AJ93" s="359"/>
      <c r="AK93" s="282"/>
      <c r="AM93" s="282"/>
      <c r="AN93" s="282"/>
      <c r="AO93" s="282"/>
      <c r="AP93" s="282"/>
      <c r="AQ93" s="359"/>
      <c r="AR93" s="359"/>
      <c r="AS93" s="282"/>
      <c r="AT93" s="359"/>
      <c r="AU93" s="282"/>
      <c r="AV93" s="282"/>
      <c r="AW93" s="282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</row>
    <row r="94" spans="1:71" ht="39.950000000000003" customHeight="1" x14ac:dyDescent="0.55000000000000004">
      <c r="A94" s="359"/>
      <c r="B94" s="361"/>
      <c r="C94" s="359"/>
      <c r="L94" s="359"/>
      <c r="M94" s="359"/>
      <c r="N94" s="365"/>
      <c r="O94" s="365"/>
      <c r="P94" s="365"/>
      <c r="Q94" s="365"/>
      <c r="R94" s="365"/>
      <c r="S94" s="359"/>
      <c r="T94" s="282"/>
      <c r="U94" s="282"/>
      <c r="V94" s="282"/>
      <c r="W94" s="282"/>
      <c r="X94" s="359"/>
      <c r="Y94" s="361"/>
      <c r="Z94" s="359"/>
      <c r="AA94" s="360"/>
      <c r="AB94" s="360"/>
      <c r="AC94" s="360"/>
      <c r="AD94" s="360"/>
      <c r="AE94" s="360"/>
      <c r="AF94" s="360"/>
      <c r="AG94" s="359"/>
      <c r="AH94" s="359"/>
      <c r="AI94" s="282"/>
      <c r="AJ94" s="359"/>
      <c r="AK94" s="282"/>
      <c r="AM94" s="282"/>
      <c r="AN94" s="282"/>
      <c r="AO94" s="282"/>
      <c r="AP94" s="282"/>
      <c r="AQ94" s="359"/>
      <c r="AR94" s="359"/>
      <c r="AS94" s="282"/>
      <c r="AT94" s="359"/>
      <c r="AU94" s="282"/>
      <c r="AV94" s="282"/>
      <c r="AW94" s="282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</row>
    <row r="95" spans="1:71" ht="39.950000000000003" customHeight="1" x14ac:dyDescent="0.55000000000000004">
      <c r="A95" s="359"/>
      <c r="B95" s="361"/>
      <c r="C95" s="359"/>
      <c r="L95" s="359"/>
      <c r="M95" s="359"/>
      <c r="N95" s="365"/>
      <c r="O95" s="365"/>
      <c r="P95" s="365"/>
      <c r="Q95" s="365"/>
      <c r="R95" s="365"/>
      <c r="S95" s="359"/>
      <c r="T95" s="282"/>
      <c r="U95" s="282"/>
      <c r="V95" s="282"/>
      <c r="W95" s="282"/>
      <c r="X95" s="359"/>
      <c r="Y95" s="361"/>
      <c r="Z95" s="359"/>
      <c r="AA95" s="360"/>
      <c r="AB95" s="360"/>
      <c r="AC95" s="360"/>
      <c r="AD95" s="360"/>
      <c r="AE95" s="360"/>
      <c r="AF95" s="360"/>
      <c r="AG95" s="359"/>
      <c r="AH95" s="359"/>
      <c r="AI95" s="282"/>
      <c r="AJ95" s="359"/>
      <c r="AK95" s="282"/>
      <c r="AM95" s="282"/>
      <c r="AN95" s="282"/>
      <c r="AO95" s="282"/>
      <c r="AP95" s="282"/>
      <c r="AQ95" s="359"/>
      <c r="AR95" s="359"/>
      <c r="AS95" s="282"/>
      <c r="AT95" s="359"/>
      <c r="AU95" s="282"/>
      <c r="AV95" s="282"/>
      <c r="AW95" s="282"/>
      <c r="AX95" s="255"/>
      <c r="AY95" s="255"/>
      <c r="AZ95" s="255"/>
      <c r="BA95" s="255"/>
      <c r="BB95" s="255"/>
      <c r="BC95" s="255"/>
      <c r="BD95" s="255"/>
      <c r="BE95" s="255"/>
      <c r="BF95" s="255"/>
      <c r="BG95" s="255"/>
      <c r="BH95" s="255"/>
      <c r="BI95" s="255"/>
      <c r="BJ95" s="255"/>
      <c r="BK95" s="255"/>
      <c r="BL95" s="255"/>
      <c r="BM95" s="255"/>
      <c r="BN95" s="255"/>
      <c r="BO95" s="255"/>
      <c r="BP95" s="255"/>
      <c r="BQ95" s="255"/>
      <c r="BR95" s="255"/>
      <c r="BS95" s="255"/>
    </row>
    <row r="96" spans="1:71" ht="39.950000000000003" customHeight="1" x14ac:dyDescent="0.55000000000000004">
      <c r="A96" s="359"/>
      <c r="B96" s="361"/>
      <c r="C96" s="359"/>
      <c r="L96" s="359"/>
      <c r="M96" s="359"/>
      <c r="N96" s="365"/>
      <c r="O96" s="365"/>
      <c r="P96" s="365"/>
      <c r="Q96" s="365"/>
      <c r="R96" s="365"/>
      <c r="S96" s="359"/>
      <c r="T96" s="282"/>
      <c r="U96" s="282"/>
      <c r="V96" s="282"/>
      <c r="W96" s="282"/>
      <c r="X96" s="359"/>
      <c r="Y96" s="361"/>
      <c r="Z96" s="359"/>
      <c r="AA96" s="360"/>
      <c r="AB96" s="360"/>
      <c r="AC96" s="360"/>
      <c r="AD96" s="360"/>
      <c r="AE96" s="360"/>
      <c r="AF96" s="360"/>
      <c r="AG96" s="359"/>
      <c r="AH96" s="359"/>
      <c r="AI96" s="282"/>
      <c r="AJ96" s="359"/>
      <c r="AK96" s="282"/>
      <c r="AM96" s="282"/>
      <c r="AN96" s="282"/>
      <c r="AO96" s="282"/>
      <c r="AP96" s="282"/>
      <c r="AQ96" s="359"/>
      <c r="AR96" s="359"/>
      <c r="AS96" s="282"/>
      <c r="AT96" s="359"/>
      <c r="AU96" s="282"/>
      <c r="AV96" s="282"/>
      <c r="AW96" s="282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</row>
    <row r="97" spans="1:71" ht="39.950000000000003" customHeight="1" x14ac:dyDescent="0.55000000000000004">
      <c r="A97" s="359"/>
      <c r="B97" s="361"/>
      <c r="C97" s="359"/>
      <c r="L97" s="359"/>
      <c r="M97" s="359"/>
      <c r="N97" s="365"/>
      <c r="O97" s="365"/>
      <c r="P97" s="365"/>
      <c r="Q97" s="365"/>
      <c r="R97" s="365"/>
      <c r="S97" s="359"/>
      <c r="T97" s="282"/>
      <c r="U97" s="282"/>
      <c r="V97" s="282"/>
      <c r="W97" s="282"/>
      <c r="X97" s="359"/>
      <c r="Y97" s="361"/>
      <c r="Z97" s="359"/>
      <c r="AA97" s="360"/>
      <c r="AB97" s="360"/>
      <c r="AC97" s="360"/>
      <c r="AD97" s="360"/>
      <c r="AE97" s="360"/>
      <c r="AF97" s="360"/>
      <c r="AG97" s="359"/>
      <c r="AH97" s="359"/>
      <c r="AI97" s="282"/>
      <c r="AJ97" s="359"/>
      <c r="AK97" s="282"/>
      <c r="AM97" s="282"/>
      <c r="AN97" s="282"/>
      <c r="AO97" s="282"/>
      <c r="AP97" s="282"/>
      <c r="AQ97" s="359"/>
      <c r="AR97" s="359"/>
      <c r="AS97" s="282"/>
      <c r="AT97" s="359"/>
      <c r="AU97" s="282"/>
      <c r="AV97" s="282"/>
      <c r="AW97" s="282"/>
      <c r="AX97" s="255"/>
      <c r="AY97" s="255"/>
      <c r="AZ97" s="255"/>
      <c r="BA97" s="255"/>
      <c r="BB97" s="255"/>
      <c r="BC97" s="255"/>
      <c r="BD97" s="255"/>
      <c r="BE97" s="255"/>
      <c r="BF97" s="255"/>
      <c r="BG97" s="255"/>
      <c r="BH97" s="255"/>
      <c r="BI97" s="255"/>
      <c r="BJ97" s="255"/>
      <c r="BK97" s="255"/>
      <c r="BL97" s="255"/>
      <c r="BM97" s="255"/>
      <c r="BN97" s="255"/>
      <c r="BO97" s="255"/>
      <c r="BP97" s="255"/>
      <c r="BQ97" s="255"/>
      <c r="BR97" s="255"/>
      <c r="BS97" s="255"/>
    </row>
    <row r="98" spans="1:71" ht="39.950000000000003" customHeight="1" x14ac:dyDescent="0.55000000000000004">
      <c r="A98" s="359"/>
      <c r="B98" s="361"/>
      <c r="C98" s="359"/>
      <c r="L98" s="359"/>
      <c r="M98" s="359"/>
      <c r="N98" s="365"/>
      <c r="O98" s="365"/>
      <c r="P98" s="365"/>
      <c r="Q98" s="365"/>
      <c r="R98" s="365"/>
      <c r="S98" s="359"/>
      <c r="T98" s="282"/>
      <c r="U98" s="282"/>
      <c r="V98" s="282"/>
      <c r="W98" s="282"/>
      <c r="X98" s="359"/>
      <c r="Y98" s="361"/>
      <c r="Z98" s="359"/>
      <c r="AA98" s="360"/>
      <c r="AB98" s="360"/>
      <c r="AC98" s="360"/>
      <c r="AD98" s="360"/>
      <c r="AE98" s="360"/>
      <c r="AF98" s="360"/>
      <c r="AG98" s="359"/>
      <c r="AH98" s="359"/>
      <c r="AI98" s="282"/>
      <c r="AJ98" s="359"/>
      <c r="AK98" s="282"/>
      <c r="AM98" s="282"/>
      <c r="AN98" s="282"/>
      <c r="AO98" s="282"/>
      <c r="AP98" s="282"/>
      <c r="AQ98" s="359"/>
      <c r="AR98" s="359"/>
      <c r="AS98" s="282"/>
      <c r="AT98" s="359"/>
      <c r="AU98" s="282"/>
      <c r="AV98" s="282"/>
      <c r="AW98" s="282"/>
      <c r="AX98" s="255"/>
      <c r="AY98" s="255"/>
      <c r="AZ98" s="255"/>
      <c r="BA98" s="255"/>
      <c r="BB98" s="255"/>
      <c r="BC98" s="255"/>
      <c r="BD98" s="255"/>
      <c r="BE98" s="255"/>
      <c r="BF98" s="255"/>
      <c r="BG98" s="255"/>
      <c r="BH98" s="255"/>
      <c r="BI98" s="255"/>
      <c r="BJ98" s="255"/>
      <c r="BK98" s="255"/>
      <c r="BL98" s="255"/>
      <c r="BM98" s="255"/>
      <c r="BN98" s="255"/>
      <c r="BO98" s="255"/>
      <c r="BP98" s="255"/>
      <c r="BQ98" s="255"/>
      <c r="BR98" s="255"/>
      <c r="BS98" s="255"/>
    </row>
    <row r="99" spans="1:71" ht="39.950000000000003" customHeight="1" x14ac:dyDescent="0.55000000000000004">
      <c r="A99" s="359"/>
      <c r="B99" s="361"/>
      <c r="C99" s="359"/>
      <c r="L99" s="359"/>
      <c r="M99" s="359"/>
      <c r="N99" s="365"/>
      <c r="O99" s="365"/>
      <c r="P99" s="365"/>
      <c r="Q99" s="365"/>
      <c r="R99" s="365"/>
      <c r="S99" s="359"/>
      <c r="T99" s="282"/>
      <c r="U99" s="367"/>
      <c r="V99" s="282"/>
      <c r="W99" s="282"/>
      <c r="X99" s="359"/>
      <c r="Y99" s="361"/>
      <c r="Z99" s="359"/>
      <c r="AA99" s="360"/>
      <c r="AB99" s="360"/>
      <c r="AC99" s="360"/>
      <c r="AD99" s="360"/>
      <c r="AE99" s="360"/>
      <c r="AF99" s="360"/>
      <c r="AG99" s="359"/>
      <c r="AH99" s="359"/>
      <c r="AI99" s="282"/>
      <c r="AJ99" s="359"/>
      <c r="AK99" s="282"/>
      <c r="AM99" s="282"/>
      <c r="AN99" s="282"/>
      <c r="AO99" s="282"/>
      <c r="AP99" s="282"/>
      <c r="AQ99" s="359"/>
      <c r="AR99" s="359"/>
      <c r="AS99" s="282"/>
      <c r="AT99" s="359"/>
      <c r="AU99" s="282"/>
      <c r="AV99" s="282"/>
      <c r="AW99" s="282"/>
      <c r="AX99" s="255"/>
      <c r="AY99" s="255"/>
      <c r="AZ99" s="255"/>
      <c r="BA99" s="255"/>
      <c r="BB99" s="255"/>
      <c r="BC99" s="255"/>
      <c r="BD99" s="255"/>
      <c r="BE99" s="255"/>
      <c r="BF99" s="255"/>
      <c r="BG99" s="255"/>
      <c r="BH99" s="255"/>
      <c r="BI99" s="255"/>
      <c r="BJ99" s="255"/>
      <c r="BK99" s="255"/>
      <c r="BL99" s="255"/>
      <c r="BM99" s="255"/>
      <c r="BN99" s="255"/>
      <c r="BO99" s="255"/>
      <c r="BP99" s="255"/>
      <c r="BQ99" s="255"/>
      <c r="BR99" s="255"/>
      <c r="BS99" s="255"/>
    </row>
    <row r="100" spans="1:71" ht="39.950000000000003" customHeight="1" x14ac:dyDescent="0.55000000000000004">
      <c r="A100" s="359"/>
      <c r="B100" s="361"/>
      <c r="C100" s="359"/>
      <c r="L100" s="359"/>
      <c r="M100" s="359"/>
      <c r="N100" s="365"/>
      <c r="O100" s="365"/>
      <c r="P100" s="365"/>
      <c r="Q100" s="365"/>
      <c r="R100" s="365"/>
      <c r="S100" s="359"/>
      <c r="T100" s="282"/>
      <c r="U100" s="282"/>
      <c r="V100" s="282"/>
      <c r="W100" s="282"/>
      <c r="X100" s="359"/>
      <c r="Y100" s="361"/>
      <c r="Z100" s="359"/>
      <c r="AA100" s="360"/>
      <c r="AB100" s="360"/>
      <c r="AC100" s="360"/>
      <c r="AD100" s="360"/>
      <c r="AE100" s="360"/>
      <c r="AF100" s="360"/>
      <c r="AG100" s="359"/>
      <c r="AH100" s="359"/>
      <c r="AI100" s="282"/>
      <c r="AJ100" s="359"/>
      <c r="AK100" s="282"/>
      <c r="AM100" s="282"/>
      <c r="AN100" s="282"/>
      <c r="AO100" s="282"/>
      <c r="AP100" s="282"/>
      <c r="AQ100" s="359"/>
      <c r="AR100" s="359"/>
      <c r="AS100" s="282"/>
      <c r="AT100" s="359"/>
      <c r="AU100" s="282"/>
      <c r="AV100" s="282"/>
      <c r="AW100" s="282"/>
      <c r="AX100" s="255"/>
      <c r="AY100" s="255"/>
      <c r="AZ100" s="255"/>
      <c r="BA100" s="255"/>
      <c r="BB100" s="255"/>
      <c r="BC100" s="255"/>
      <c r="BD100" s="255"/>
      <c r="BE100" s="255"/>
      <c r="BF100" s="255"/>
      <c r="BG100" s="255"/>
      <c r="BH100" s="255"/>
      <c r="BI100" s="255"/>
      <c r="BJ100" s="255"/>
      <c r="BK100" s="255"/>
      <c r="BL100" s="255"/>
      <c r="BM100" s="255"/>
      <c r="BN100" s="255"/>
      <c r="BO100" s="255"/>
      <c r="BP100" s="255"/>
      <c r="BQ100" s="255"/>
      <c r="BR100" s="255"/>
      <c r="BS100" s="255"/>
    </row>
    <row r="101" spans="1:71" ht="39.950000000000003" customHeight="1" x14ac:dyDescent="0.55000000000000004">
      <c r="A101" s="359"/>
      <c r="B101" s="361"/>
      <c r="C101" s="359"/>
      <c r="L101" s="359"/>
      <c r="M101" s="359"/>
      <c r="N101" s="365"/>
      <c r="O101" s="365"/>
      <c r="P101" s="365"/>
      <c r="Q101" s="365"/>
      <c r="R101" s="365"/>
      <c r="S101" s="359"/>
      <c r="T101" s="282"/>
      <c r="U101" s="282"/>
      <c r="V101" s="282"/>
      <c r="W101" s="282"/>
      <c r="X101" s="359"/>
      <c r="Y101" s="361"/>
      <c r="Z101" s="359"/>
      <c r="AA101" s="360"/>
      <c r="AB101" s="360"/>
      <c r="AC101" s="360"/>
      <c r="AD101" s="360"/>
      <c r="AE101" s="360"/>
      <c r="AF101" s="360"/>
      <c r="AG101" s="359"/>
      <c r="AH101" s="359"/>
      <c r="AI101" s="282"/>
      <c r="AJ101" s="359"/>
      <c r="AK101" s="282"/>
      <c r="AM101" s="282"/>
      <c r="AN101" s="282"/>
      <c r="AO101" s="282"/>
      <c r="AP101" s="282"/>
      <c r="AQ101" s="359"/>
      <c r="AR101" s="359"/>
      <c r="AS101" s="282"/>
      <c r="AT101" s="359"/>
      <c r="AU101" s="282"/>
      <c r="AV101" s="282"/>
      <c r="AW101" s="282"/>
      <c r="AX101" s="255"/>
      <c r="AY101" s="255"/>
      <c r="AZ101" s="255"/>
      <c r="BA101" s="255"/>
      <c r="BB101" s="255"/>
      <c r="BC101" s="255"/>
      <c r="BD101" s="255"/>
      <c r="BE101" s="255"/>
      <c r="BF101" s="255"/>
      <c r="BG101" s="255"/>
      <c r="BH101" s="255"/>
      <c r="BI101" s="255"/>
      <c r="BJ101" s="255"/>
      <c r="BK101" s="255"/>
      <c r="BL101" s="255"/>
      <c r="BM101" s="255"/>
      <c r="BN101" s="255"/>
      <c r="BO101" s="255"/>
      <c r="BP101" s="255"/>
      <c r="BQ101" s="255"/>
      <c r="BR101" s="255"/>
      <c r="BS101" s="255"/>
    </row>
    <row r="102" spans="1:71" ht="39.950000000000003" customHeight="1" x14ac:dyDescent="0.55000000000000004">
      <c r="A102" s="359"/>
      <c r="B102" s="361"/>
      <c r="C102" s="359"/>
      <c r="L102" s="359"/>
      <c r="M102" s="359"/>
      <c r="N102" s="365"/>
      <c r="O102" s="365"/>
      <c r="P102" s="365"/>
      <c r="Q102" s="365"/>
      <c r="R102" s="365"/>
      <c r="S102" s="359"/>
      <c r="T102" s="282"/>
      <c r="U102" s="282"/>
      <c r="V102" s="282"/>
      <c r="W102" s="282"/>
      <c r="X102" s="359"/>
      <c r="Y102" s="361"/>
      <c r="Z102" s="359"/>
      <c r="AA102" s="360"/>
      <c r="AB102" s="360"/>
      <c r="AC102" s="360"/>
      <c r="AD102" s="360"/>
      <c r="AE102" s="360"/>
      <c r="AF102" s="360"/>
      <c r="AG102" s="359"/>
      <c r="AH102" s="359"/>
      <c r="AI102" s="282"/>
      <c r="AJ102" s="359"/>
      <c r="AK102" s="282"/>
      <c r="AM102" s="282"/>
      <c r="AN102" s="282"/>
      <c r="AO102" s="282"/>
      <c r="AP102" s="282"/>
      <c r="AQ102" s="359"/>
      <c r="AR102" s="359"/>
      <c r="AS102" s="282"/>
      <c r="AT102" s="359"/>
      <c r="AU102" s="282"/>
      <c r="AV102" s="282"/>
      <c r="AW102" s="282"/>
      <c r="AX102" s="255"/>
      <c r="AY102" s="255"/>
      <c r="AZ102" s="255"/>
      <c r="BA102" s="255"/>
      <c r="BB102" s="255"/>
      <c r="BC102" s="255"/>
      <c r="BD102" s="255"/>
      <c r="BE102" s="255"/>
      <c r="BF102" s="255"/>
      <c r="BG102" s="255"/>
      <c r="BH102" s="255"/>
      <c r="BI102" s="255"/>
      <c r="BJ102" s="255"/>
      <c r="BK102" s="255"/>
      <c r="BL102" s="255"/>
      <c r="BM102" s="255"/>
      <c r="BN102" s="255"/>
      <c r="BO102" s="255"/>
      <c r="BP102" s="255"/>
      <c r="BQ102" s="255"/>
      <c r="BR102" s="255"/>
      <c r="BS102" s="255"/>
    </row>
    <row r="103" spans="1:71" ht="39.950000000000003" customHeight="1" x14ac:dyDescent="0.55000000000000004">
      <c r="A103" s="359"/>
      <c r="B103" s="361"/>
      <c r="C103" s="359"/>
      <c r="L103" s="359"/>
      <c r="M103" s="359"/>
      <c r="N103" s="365"/>
      <c r="O103" s="365"/>
      <c r="P103" s="365"/>
      <c r="Q103" s="365"/>
      <c r="R103" s="365"/>
      <c r="S103" s="359"/>
      <c r="T103" s="282"/>
      <c r="U103" s="282"/>
      <c r="V103" s="282"/>
      <c r="W103" s="282"/>
      <c r="X103" s="359"/>
      <c r="Y103" s="361"/>
      <c r="Z103" s="359"/>
      <c r="AA103" s="360"/>
      <c r="AB103" s="360"/>
      <c r="AC103" s="360"/>
      <c r="AD103" s="360"/>
      <c r="AE103" s="360"/>
      <c r="AF103" s="360"/>
      <c r="AG103" s="359"/>
      <c r="AH103" s="359"/>
      <c r="AI103" s="282"/>
      <c r="AJ103" s="359"/>
      <c r="AK103" s="282"/>
      <c r="AM103" s="282"/>
      <c r="AN103" s="282"/>
      <c r="AO103" s="282"/>
      <c r="AP103" s="282"/>
      <c r="AQ103" s="359"/>
      <c r="AR103" s="359"/>
      <c r="AS103" s="282"/>
      <c r="AT103" s="359"/>
      <c r="AU103" s="282"/>
      <c r="AV103" s="282"/>
      <c r="AW103" s="282"/>
      <c r="AX103" s="255"/>
      <c r="AY103" s="255"/>
      <c r="AZ103" s="255"/>
      <c r="BA103" s="255"/>
      <c r="BB103" s="255"/>
      <c r="BC103" s="255"/>
      <c r="BD103" s="255"/>
      <c r="BE103" s="255"/>
      <c r="BF103" s="255"/>
      <c r="BG103" s="255"/>
      <c r="BH103" s="255"/>
      <c r="BI103" s="255"/>
      <c r="BJ103" s="255"/>
      <c r="BK103" s="255"/>
      <c r="BL103" s="255"/>
      <c r="BM103" s="255"/>
      <c r="BN103" s="255"/>
      <c r="BO103" s="255"/>
      <c r="BP103" s="255"/>
      <c r="BQ103" s="255"/>
      <c r="BR103" s="255"/>
      <c r="BS103" s="255"/>
    </row>
    <row r="104" spans="1:71" ht="39.950000000000003" customHeight="1" x14ac:dyDescent="0.55000000000000004">
      <c r="A104" s="359"/>
      <c r="B104" s="361"/>
      <c r="C104" s="359"/>
      <c r="L104" s="359"/>
      <c r="M104" s="359"/>
      <c r="N104" s="365"/>
      <c r="O104" s="365"/>
      <c r="P104" s="365"/>
      <c r="Q104" s="365"/>
      <c r="R104" s="365"/>
      <c r="S104" s="359"/>
      <c r="T104" s="282"/>
      <c r="U104" s="282"/>
      <c r="V104" s="282"/>
      <c r="W104" s="282"/>
      <c r="X104" s="359"/>
      <c r="Y104" s="361"/>
      <c r="Z104" s="359"/>
      <c r="AA104" s="360"/>
      <c r="AB104" s="360"/>
      <c r="AC104" s="360"/>
      <c r="AD104" s="360"/>
      <c r="AE104" s="360"/>
      <c r="AF104" s="360"/>
      <c r="AG104" s="359"/>
      <c r="AH104" s="359"/>
      <c r="AI104" s="282"/>
      <c r="AJ104" s="359"/>
      <c r="AK104" s="282"/>
      <c r="AM104" s="282"/>
      <c r="AN104" s="282"/>
      <c r="AO104" s="282"/>
      <c r="AP104" s="282"/>
      <c r="AQ104" s="359"/>
      <c r="AR104" s="359"/>
      <c r="AS104" s="282"/>
      <c r="AT104" s="359"/>
      <c r="AU104" s="282"/>
      <c r="AV104" s="282"/>
      <c r="AW104" s="282"/>
      <c r="AX104" s="255"/>
      <c r="AY104" s="255"/>
      <c r="AZ104" s="255"/>
      <c r="BA104" s="255"/>
      <c r="BB104" s="255"/>
      <c r="BC104" s="255"/>
      <c r="BD104" s="255"/>
      <c r="BE104" s="255"/>
      <c r="BF104" s="255"/>
      <c r="BG104" s="255"/>
      <c r="BH104" s="255"/>
      <c r="BI104" s="255"/>
      <c r="BJ104" s="255"/>
      <c r="BK104" s="255"/>
      <c r="BL104" s="255"/>
      <c r="BM104" s="255"/>
      <c r="BN104" s="255"/>
      <c r="BO104" s="255"/>
      <c r="BP104" s="255"/>
      <c r="BQ104" s="255"/>
      <c r="BR104" s="255"/>
      <c r="BS104" s="255"/>
    </row>
    <row r="105" spans="1:71" ht="39.950000000000003" customHeight="1" x14ac:dyDescent="0.55000000000000004">
      <c r="A105" s="359"/>
      <c r="B105" s="361"/>
      <c r="C105" s="359"/>
      <c r="L105" s="359"/>
      <c r="M105" s="359"/>
      <c r="N105" s="365"/>
      <c r="O105" s="365"/>
      <c r="P105" s="365"/>
      <c r="Q105" s="365"/>
      <c r="R105" s="365"/>
      <c r="S105" s="359"/>
      <c r="T105" s="282"/>
      <c r="U105" s="282"/>
      <c r="V105" s="282"/>
      <c r="W105" s="282"/>
      <c r="X105" s="359"/>
      <c r="Y105" s="361"/>
      <c r="Z105" s="359"/>
      <c r="AA105" s="360"/>
      <c r="AB105" s="360"/>
      <c r="AC105" s="360"/>
      <c r="AD105" s="360"/>
      <c r="AE105" s="360"/>
      <c r="AF105" s="360"/>
      <c r="AG105" s="359"/>
      <c r="AH105" s="359"/>
      <c r="AI105" s="282"/>
      <c r="AJ105" s="359"/>
      <c r="AK105" s="282"/>
      <c r="AM105" s="282"/>
      <c r="AN105" s="282"/>
      <c r="AO105" s="282"/>
      <c r="AP105" s="282"/>
      <c r="AQ105" s="359"/>
      <c r="AR105" s="359"/>
      <c r="AS105" s="282"/>
      <c r="AT105" s="359"/>
      <c r="AU105" s="282"/>
      <c r="AV105" s="282"/>
      <c r="AW105" s="282"/>
      <c r="AX105" s="255"/>
      <c r="AY105" s="255"/>
      <c r="AZ105" s="255"/>
      <c r="BA105" s="255"/>
      <c r="BB105" s="255"/>
      <c r="BC105" s="255"/>
      <c r="BD105" s="255"/>
      <c r="BE105" s="255"/>
      <c r="BF105" s="255"/>
      <c r="BG105" s="255"/>
      <c r="BH105" s="255"/>
      <c r="BI105" s="255"/>
      <c r="BJ105" s="255"/>
      <c r="BK105" s="255"/>
      <c r="BL105" s="255"/>
      <c r="BM105" s="255"/>
      <c r="BN105" s="255"/>
      <c r="BO105" s="255"/>
      <c r="BP105" s="255"/>
      <c r="BQ105" s="255"/>
      <c r="BR105" s="255"/>
      <c r="BS105" s="255"/>
    </row>
    <row r="106" spans="1:71" ht="39.950000000000003" customHeight="1" x14ac:dyDescent="0.55000000000000004">
      <c r="A106" s="359"/>
      <c r="B106" s="361"/>
      <c r="C106" s="359"/>
      <c r="L106" s="359"/>
      <c r="M106" s="359"/>
      <c r="N106" s="365"/>
      <c r="O106" s="365"/>
      <c r="P106" s="365"/>
      <c r="Q106" s="365"/>
      <c r="R106" s="365"/>
      <c r="S106" s="359"/>
      <c r="T106" s="282"/>
      <c r="U106" s="282"/>
      <c r="V106" s="282"/>
      <c r="W106" s="282"/>
      <c r="X106" s="359"/>
      <c r="Y106" s="361"/>
      <c r="Z106" s="359"/>
      <c r="AA106" s="360"/>
      <c r="AB106" s="360"/>
      <c r="AC106" s="360"/>
      <c r="AD106" s="360"/>
      <c r="AE106" s="360"/>
      <c r="AF106" s="360"/>
      <c r="AG106" s="359"/>
      <c r="AH106" s="359"/>
      <c r="AI106" s="282"/>
      <c r="AJ106" s="359"/>
      <c r="AK106" s="282"/>
      <c r="AM106" s="282"/>
      <c r="AN106" s="282"/>
      <c r="AO106" s="282"/>
      <c r="AP106" s="282"/>
      <c r="AQ106" s="359"/>
      <c r="AR106" s="359"/>
      <c r="AS106" s="282"/>
      <c r="AT106" s="359"/>
      <c r="AU106" s="282"/>
      <c r="AV106" s="282"/>
      <c r="AW106" s="282"/>
      <c r="AX106" s="255"/>
      <c r="AY106" s="255"/>
      <c r="AZ106" s="255"/>
      <c r="BA106" s="255"/>
      <c r="BB106" s="255"/>
      <c r="BC106" s="255"/>
      <c r="BD106" s="255"/>
      <c r="BE106" s="255"/>
      <c r="BF106" s="255"/>
      <c r="BG106" s="255"/>
      <c r="BH106" s="255"/>
      <c r="BI106" s="255"/>
      <c r="BJ106" s="255"/>
      <c r="BK106" s="255"/>
      <c r="BL106" s="255"/>
      <c r="BM106" s="255"/>
      <c r="BN106" s="255"/>
      <c r="BO106" s="255"/>
      <c r="BP106" s="255"/>
      <c r="BQ106" s="255"/>
      <c r="BR106" s="255"/>
      <c r="BS106" s="255"/>
    </row>
    <row r="107" spans="1:71" ht="39.950000000000003" customHeight="1" x14ac:dyDescent="0.55000000000000004">
      <c r="A107" s="359"/>
      <c r="B107" s="361"/>
      <c r="C107" s="359"/>
      <c r="L107" s="359"/>
      <c r="M107" s="359"/>
      <c r="N107" s="365"/>
      <c r="O107" s="365"/>
      <c r="P107" s="365"/>
      <c r="Q107" s="365"/>
      <c r="R107" s="365"/>
      <c r="S107" s="359"/>
      <c r="T107" s="282"/>
      <c r="U107" s="282"/>
      <c r="V107" s="282"/>
      <c r="W107" s="282"/>
      <c r="X107" s="359"/>
      <c r="Y107" s="361"/>
      <c r="Z107" s="359"/>
      <c r="AA107" s="360"/>
      <c r="AB107" s="360"/>
      <c r="AC107" s="360"/>
      <c r="AD107" s="360"/>
      <c r="AE107" s="360"/>
      <c r="AF107" s="360"/>
      <c r="AG107" s="359"/>
      <c r="AH107" s="359"/>
      <c r="AI107" s="282"/>
      <c r="AJ107" s="359"/>
      <c r="AK107" s="282"/>
      <c r="AM107" s="282"/>
      <c r="AN107" s="282"/>
      <c r="AO107" s="282"/>
      <c r="AP107" s="282"/>
      <c r="AQ107" s="359"/>
      <c r="AR107" s="359"/>
      <c r="AS107" s="282"/>
      <c r="AT107" s="359"/>
      <c r="AU107" s="282"/>
      <c r="AV107" s="282"/>
      <c r="AW107" s="282"/>
      <c r="AX107" s="255"/>
      <c r="AY107" s="255"/>
      <c r="AZ107" s="255"/>
      <c r="BA107" s="255"/>
      <c r="BB107" s="255"/>
      <c r="BC107" s="255"/>
      <c r="BD107" s="255"/>
      <c r="BE107" s="255"/>
      <c r="BF107" s="255"/>
      <c r="BG107" s="255"/>
      <c r="BH107" s="255"/>
      <c r="BI107" s="255"/>
      <c r="BJ107" s="255"/>
      <c r="BK107" s="255"/>
      <c r="BL107" s="255"/>
      <c r="BM107" s="255"/>
      <c r="BN107" s="255"/>
      <c r="BO107" s="255"/>
      <c r="BP107" s="255"/>
      <c r="BQ107" s="255"/>
      <c r="BR107" s="255"/>
      <c r="BS107" s="255"/>
    </row>
    <row r="108" spans="1:71" ht="39.950000000000003" customHeight="1" x14ac:dyDescent="0.55000000000000004">
      <c r="A108" s="359"/>
      <c r="B108" s="361"/>
      <c r="C108" s="359"/>
      <c r="L108" s="359"/>
      <c r="M108" s="359"/>
      <c r="N108" s="365"/>
      <c r="O108" s="365"/>
      <c r="P108" s="365"/>
      <c r="Q108" s="365"/>
      <c r="R108" s="365"/>
      <c r="S108" s="359"/>
      <c r="T108" s="282"/>
      <c r="U108" s="282"/>
      <c r="V108" s="282"/>
      <c r="W108" s="282"/>
      <c r="X108" s="359"/>
      <c r="Y108" s="361"/>
      <c r="Z108" s="359"/>
      <c r="AA108" s="360"/>
      <c r="AB108" s="360"/>
      <c r="AC108" s="360"/>
      <c r="AD108" s="360"/>
      <c r="AE108" s="360"/>
      <c r="AF108" s="360"/>
      <c r="AG108" s="359"/>
      <c r="AH108" s="359"/>
      <c r="AI108" s="282"/>
      <c r="AJ108" s="359"/>
      <c r="AK108" s="282"/>
      <c r="AM108" s="282"/>
      <c r="AN108" s="282"/>
      <c r="AO108" s="282"/>
      <c r="AP108" s="282"/>
      <c r="AQ108" s="359"/>
      <c r="AR108" s="359"/>
      <c r="AS108" s="282"/>
      <c r="AT108" s="359"/>
      <c r="AU108" s="282"/>
      <c r="AV108" s="282"/>
      <c r="AW108" s="282"/>
      <c r="AX108" s="255"/>
      <c r="AY108" s="255"/>
      <c r="AZ108" s="255"/>
      <c r="BA108" s="255"/>
      <c r="BB108" s="255"/>
      <c r="BC108" s="255"/>
      <c r="BD108" s="255"/>
      <c r="BE108" s="255"/>
      <c r="BF108" s="255"/>
      <c r="BG108" s="255"/>
      <c r="BH108" s="255"/>
      <c r="BI108" s="255"/>
      <c r="BJ108" s="255"/>
      <c r="BK108" s="255"/>
      <c r="BL108" s="255"/>
      <c r="BM108" s="255"/>
      <c r="BN108" s="255"/>
      <c r="BO108" s="255"/>
      <c r="BP108" s="255"/>
      <c r="BQ108" s="255"/>
      <c r="BR108" s="255"/>
      <c r="BS108" s="255"/>
    </row>
    <row r="109" spans="1:71" ht="39.950000000000003" customHeight="1" x14ac:dyDescent="0.55000000000000004">
      <c r="A109" s="359"/>
      <c r="B109" s="361"/>
      <c r="C109" s="359"/>
      <c r="L109" s="359"/>
      <c r="M109" s="359"/>
      <c r="N109" s="365"/>
      <c r="O109" s="365"/>
      <c r="P109" s="365"/>
      <c r="Q109" s="365"/>
      <c r="R109" s="365"/>
      <c r="S109" s="359"/>
      <c r="T109" s="282"/>
      <c r="U109" s="282"/>
      <c r="V109" s="282"/>
      <c r="W109" s="282"/>
      <c r="X109" s="359"/>
      <c r="Y109" s="361"/>
      <c r="Z109" s="359"/>
      <c r="AA109" s="360"/>
      <c r="AB109" s="360"/>
      <c r="AC109" s="360"/>
      <c r="AD109" s="360"/>
      <c r="AE109" s="360"/>
      <c r="AF109" s="360"/>
      <c r="AG109" s="359"/>
      <c r="AH109" s="359"/>
      <c r="AI109" s="282"/>
      <c r="AJ109" s="359"/>
      <c r="AK109" s="282"/>
      <c r="AM109" s="282"/>
      <c r="AN109" s="282"/>
      <c r="AO109" s="282"/>
      <c r="AP109" s="282"/>
      <c r="AQ109" s="359"/>
      <c r="AR109" s="359"/>
      <c r="AS109" s="282"/>
      <c r="AT109" s="359"/>
      <c r="AU109" s="282"/>
      <c r="AV109" s="282"/>
      <c r="AW109" s="282"/>
      <c r="AX109" s="255"/>
      <c r="AY109" s="255"/>
      <c r="AZ109" s="255"/>
      <c r="BA109" s="255"/>
      <c r="BB109" s="255"/>
      <c r="BC109" s="255"/>
      <c r="BD109" s="255"/>
      <c r="BE109" s="255"/>
      <c r="BF109" s="255"/>
      <c r="BG109" s="255"/>
      <c r="BH109" s="255"/>
      <c r="BI109" s="255"/>
      <c r="BJ109" s="255"/>
      <c r="BK109" s="255"/>
      <c r="BL109" s="255"/>
      <c r="BM109" s="255"/>
      <c r="BN109" s="255"/>
      <c r="BO109" s="255"/>
      <c r="BP109" s="255"/>
      <c r="BQ109" s="255"/>
      <c r="BR109" s="255"/>
      <c r="BS109" s="255"/>
    </row>
    <row r="110" spans="1:71" ht="39.950000000000003" customHeight="1" x14ac:dyDescent="0.55000000000000004">
      <c r="A110" s="359"/>
      <c r="B110" s="361"/>
      <c r="C110" s="359"/>
      <c r="L110" s="359"/>
      <c r="M110" s="359"/>
      <c r="N110" s="365"/>
      <c r="O110" s="365"/>
      <c r="P110" s="365"/>
      <c r="Q110" s="365"/>
      <c r="R110" s="365"/>
      <c r="S110" s="359"/>
      <c r="T110" s="282"/>
      <c r="U110" s="282"/>
      <c r="V110" s="282"/>
      <c r="W110" s="282"/>
      <c r="X110" s="359"/>
      <c r="Y110" s="361"/>
      <c r="Z110" s="359"/>
      <c r="AA110" s="360"/>
      <c r="AB110" s="360"/>
      <c r="AC110" s="360"/>
      <c r="AD110" s="360"/>
      <c r="AE110" s="360"/>
      <c r="AF110" s="360"/>
      <c r="AG110" s="359"/>
      <c r="AH110" s="359"/>
      <c r="AI110" s="282"/>
      <c r="AJ110" s="359"/>
      <c r="AK110" s="282"/>
      <c r="AM110" s="282"/>
      <c r="AN110" s="282"/>
      <c r="AO110" s="282"/>
      <c r="AP110" s="282"/>
      <c r="AQ110" s="359"/>
      <c r="AR110" s="359"/>
      <c r="AS110" s="282"/>
      <c r="AT110" s="359"/>
      <c r="AU110" s="282"/>
      <c r="AV110" s="282"/>
      <c r="AW110" s="282"/>
      <c r="AX110" s="255"/>
      <c r="AY110" s="255"/>
      <c r="AZ110" s="255"/>
      <c r="BA110" s="255"/>
      <c r="BB110" s="255"/>
      <c r="BC110" s="255"/>
      <c r="BD110" s="255"/>
      <c r="BE110" s="255"/>
      <c r="BF110" s="255"/>
      <c r="BG110" s="255"/>
      <c r="BH110" s="255"/>
      <c r="BI110" s="255"/>
      <c r="BJ110" s="255"/>
      <c r="BK110" s="255"/>
      <c r="BL110" s="255"/>
      <c r="BM110" s="255"/>
      <c r="BN110" s="255"/>
      <c r="BO110" s="255"/>
      <c r="BP110" s="255"/>
      <c r="BQ110" s="255"/>
      <c r="BR110" s="255"/>
      <c r="BS110" s="255"/>
    </row>
    <row r="111" spans="1:71" ht="39.950000000000003" customHeight="1" x14ac:dyDescent="0.55000000000000004">
      <c r="A111" s="359"/>
      <c r="B111" s="361"/>
      <c r="C111" s="359"/>
      <c r="L111" s="359"/>
      <c r="M111" s="359"/>
      <c r="N111" s="365"/>
      <c r="O111" s="365"/>
      <c r="P111" s="365"/>
      <c r="Q111" s="365"/>
      <c r="R111" s="365"/>
      <c r="S111" s="359"/>
      <c r="T111" s="282"/>
      <c r="U111" s="282"/>
      <c r="V111" s="282"/>
      <c r="W111" s="282"/>
      <c r="X111" s="359"/>
      <c r="Y111" s="361"/>
      <c r="Z111" s="359"/>
      <c r="AA111" s="360"/>
      <c r="AB111" s="360"/>
      <c r="AC111" s="360"/>
      <c r="AD111" s="360"/>
      <c r="AE111" s="360"/>
      <c r="AF111" s="360"/>
      <c r="AG111" s="359"/>
      <c r="AH111" s="359"/>
      <c r="AI111" s="282"/>
      <c r="AJ111" s="359"/>
      <c r="AK111" s="282"/>
      <c r="AM111" s="282"/>
      <c r="AN111" s="282"/>
      <c r="AO111" s="282"/>
      <c r="AP111" s="282"/>
      <c r="AQ111" s="359"/>
      <c r="AR111" s="359"/>
      <c r="AS111" s="282"/>
      <c r="AT111" s="359"/>
      <c r="AU111" s="282"/>
      <c r="AV111" s="282"/>
      <c r="AW111" s="282"/>
      <c r="AX111" s="255"/>
      <c r="AY111" s="255"/>
      <c r="AZ111" s="255"/>
      <c r="BA111" s="255"/>
      <c r="BB111" s="255"/>
      <c r="BC111" s="255"/>
      <c r="BD111" s="255"/>
      <c r="BE111" s="255"/>
      <c r="BF111" s="255"/>
      <c r="BG111" s="255"/>
      <c r="BH111" s="255"/>
      <c r="BI111" s="255"/>
      <c r="BJ111" s="255"/>
      <c r="BK111" s="255"/>
      <c r="BL111" s="255"/>
      <c r="BM111" s="255"/>
      <c r="BN111" s="255"/>
      <c r="BO111" s="255"/>
      <c r="BP111" s="255"/>
      <c r="BQ111" s="255"/>
      <c r="BR111" s="255"/>
      <c r="BS111" s="255"/>
    </row>
    <row r="112" spans="1:71" ht="39.950000000000003" customHeight="1" x14ac:dyDescent="0.55000000000000004">
      <c r="A112" s="359"/>
      <c r="B112" s="361"/>
      <c r="C112" s="359"/>
      <c r="L112" s="359"/>
      <c r="M112" s="359"/>
      <c r="N112" s="365"/>
      <c r="O112" s="365"/>
      <c r="P112" s="365"/>
      <c r="Q112" s="365"/>
      <c r="R112" s="365"/>
      <c r="S112" s="359"/>
      <c r="T112" s="282"/>
      <c r="U112" s="282"/>
      <c r="V112" s="282"/>
      <c r="W112" s="282"/>
      <c r="X112" s="359"/>
      <c r="Y112" s="361"/>
      <c r="Z112" s="359"/>
      <c r="AA112" s="360"/>
      <c r="AB112" s="360"/>
      <c r="AC112" s="360"/>
      <c r="AD112" s="360"/>
      <c r="AE112" s="360"/>
      <c r="AF112" s="360"/>
      <c r="AG112" s="359"/>
      <c r="AH112" s="359"/>
      <c r="AI112" s="282"/>
      <c r="AJ112" s="359"/>
      <c r="AK112" s="282"/>
      <c r="AM112" s="282"/>
      <c r="AN112" s="282"/>
      <c r="AO112" s="282"/>
      <c r="AP112" s="282"/>
      <c r="AQ112" s="359"/>
      <c r="AR112" s="359"/>
      <c r="AS112" s="282"/>
      <c r="AT112" s="359"/>
      <c r="AU112" s="282"/>
      <c r="AV112" s="282"/>
      <c r="AW112" s="282"/>
      <c r="AX112" s="255"/>
      <c r="AY112" s="255"/>
      <c r="AZ112" s="255"/>
      <c r="BA112" s="255"/>
      <c r="BB112" s="255"/>
      <c r="BC112" s="255"/>
      <c r="BD112" s="255"/>
      <c r="BE112" s="255"/>
      <c r="BF112" s="255"/>
      <c r="BG112" s="255"/>
      <c r="BH112" s="255"/>
      <c r="BI112" s="255"/>
      <c r="BJ112" s="255"/>
      <c r="BK112" s="255"/>
      <c r="BL112" s="255"/>
      <c r="BM112" s="255"/>
      <c r="BN112" s="255"/>
      <c r="BO112" s="255"/>
      <c r="BP112" s="255"/>
      <c r="BQ112" s="255"/>
      <c r="BR112" s="255"/>
      <c r="BS112" s="255"/>
    </row>
    <row r="113" spans="1:71" ht="39.950000000000003" customHeight="1" x14ac:dyDescent="0.55000000000000004">
      <c r="A113" s="359"/>
      <c r="B113" s="361"/>
      <c r="C113" s="359"/>
      <c r="L113" s="359"/>
      <c r="M113" s="359"/>
      <c r="N113" s="365"/>
      <c r="O113" s="365"/>
      <c r="P113" s="365"/>
      <c r="Q113" s="365"/>
      <c r="R113" s="365"/>
      <c r="S113" s="359"/>
      <c r="T113" s="282"/>
      <c r="U113" s="282"/>
      <c r="V113" s="282"/>
      <c r="W113" s="282"/>
      <c r="X113" s="359"/>
      <c r="Y113" s="361"/>
      <c r="Z113" s="359"/>
      <c r="AA113" s="360"/>
      <c r="AB113" s="360"/>
      <c r="AC113" s="360"/>
      <c r="AD113" s="360"/>
      <c r="AE113" s="360"/>
      <c r="AF113" s="360"/>
      <c r="AG113" s="359"/>
      <c r="AH113" s="359"/>
      <c r="AI113" s="282"/>
      <c r="AJ113" s="359"/>
      <c r="AK113" s="282"/>
      <c r="AM113" s="282"/>
      <c r="AN113" s="282"/>
      <c r="AO113" s="282"/>
      <c r="AP113" s="282"/>
      <c r="AQ113" s="359"/>
      <c r="AR113" s="359"/>
      <c r="AS113" s="282"/>
      <c r="AT113" s="359"/>
      <c r="AU113" s="282"/>
      <c r="AV113" s="282"/>
      <c r="AW113" s="282"/>
      <c r="AX113" s="255"/>
      <c r="AY113" s="255"/>
      <c r="AZ113" s="255"/>
      <c r="BA113" s="255"/>
      <c r="BB113" s="255"/>
      <c r="BC113" s="255"/>
      <c r="BD113" s="255"/>
      <c r="BE113" s="255"/>
      <c r="BF113" s="255"/>
      <c r="BG113" s="255"/>
      <c r="BH113" s="255"/>
      <c r="BI113" s="255"/>
      <c r="BJ113" s="255"/>
      <c r="BK113" s="255"/>
      <c r="BL113" s="255"/>
      <c r="BM113" s="255"/>
      <c r="BN113" s="255"/>
      <c r="BO113" s="255"/>
      <c r="BP113" s="255"/>
      <c r="BQ113" s="255"/>
      <c r="BR113" s="255"/>
      <c r="BS113" s="255"/>
    </row>
    <row r="114" spans="1:71" ht="39.950000000000003" customHeight="1" x14ac:dyDescent="0.55000000000000004">
      <c r="A114" s="359"/>
      <c r="B114" s="361"/>
      <c r="C114" s="359"/>
      <c r="L114" s="359"/>
      <c r="M114" s="359"/>
      <c r="N114" s="365"/>
      <c r="O114" s="365"/>
      <c r="P114" s="365"/>
      <c r="Q114" s="365"/>
      <c r="R114" s="365"/>
      <c r="S114" s="359"/>
      <c r="T114" s="282"/>
      <c r="U114" s="282"/>
      <c r="V114" s="282"/>
      <c r="W114" s="282"/>
      <c r="X114" s="359"/>
      <c r="Y114" s="361"/>
      <c r="Z114" s="359"/>
      <c r="AA114" s="360"/>
      <c r="AB114" s="360"/>
      <c r="AC114" s="360"/>
      <c r="AD114" s="360"/>
      <c r="AE114" s="360"/>
      <c r="AF114" s="360"/>
      <c r="AG114" s="359"/>
      <c r="AH114" s="359"/>
      <c r="AI114" s="282"/>
      <c r="AJ114" s="359"/>
      <c r="AK114" s="282"/>
      <c r="AM114" s="282"/>
      <c r="AN114" s="282"/>
      <c r="AO114" s="282"/>
      <c r="AP114" s="282"/>
      <c r="AQ114" s="359"/>
      <c r="AR114" s="359"/>
      <c r="AS114" s="282"/>
      <c r="AT114" s="359"/>
      <c r="AU114" s="282"/>
      <c r="AV114" s="282"/>
      <c r="AW114" s="282"/>
      <c r="AX114" s="255"/>
      <c r="AY114" s="255"/>
      <c r="AZ114" s="255"/>
      <c r="BA114" s="255"/>
      <c r="BB114" s="255"/>
      <c r="BC114" s="255"/>
      <c r="BD114" s="255"/>
      <c r="BE114" s="255"/>
      <c r="BF114" s="255"/>
      <c r="BG114" s="255"/>
      <c r="BH114" s="255"/>
      <c r="BI114" s="255"/>
      <c r="BJ114" s="255"/>
      <c r="BK114" s="255"/>
      <c r="BL114" s="255"/>
      <c r="BM114" s="255"/>
      <c r="BN114" s="255"/>
      <c r="BO114" s="255"/>
      <c r="BP114" s="255"/>
      <c r="BQ114" s="255"/>
      <c r="BR114" s="255"/>
      <c r="BS114" s="255"/>
    </row>
    <row r="115" spans="1:71" ht="39.950000000000003" customHeight="1" x14ac:dyDescent="0.55000000000000004">
      <c r="A115" s="359"/>
      <c r="B115" s="361"/>
      <c r="C115" s="359"/>
      <c r="L115" s="359"/>
      <c r="M115" s="359"/>
      <c r="N115" s="365"/>
      <c r="O115" s="365"/>
      <c r="P115" s="365"/>
      <c r="Q115" s="365"/>
      <c r="R115" s="365"/>
      <c r="S115" s="359"/>
      <c r="T115" s="282"/>
      <c r="U115" s="282"/>
      <c r="V115" s="282"/>
      <c r="W115" s="282"/>
      <c r="X115" s="359"/>
      <c r="Y115" s="361"/>
      <c r="Z115" s="359"/>
      <c r="AA115" s="360"/>
      <c r="AB115" s="360"/>
      <c r="AC115" s="360"/>
      <c r="AD115" s="360"/>
      <c r="AE115" s="360"/>
      <c r="AF115" s="360"/>
      <c r="AG115" s="359"/>
      <c r="AH115" s="359"/>
      <c r="AI115" s="282"/>
      <c r="AJ115" s="359"/>
      <c r="AK115" s="282"/>
      <c r="AM115" s="282"/>
      <c r="AN115" s="282"/>
      <c r="AO115" s="282"/>
      <c r="AP115" s="282"/>
      <c r="AQ115" s="359"/>
      <c r="AR115" s="359"/>
      <c r="AS115" s="282"/>
      <c r="AT115" s="359"/>
      <c r="AU115" s="282"/>
      <c r="AV115" s="282"/>
      <c r="AW115" s="282"/>
      <c r="AX115" s="255"/>
      <c r="AY115" s="255"/>
      <c r="AZ115" s="255"/>
      <c r="BA115" s="255"/>
      <c r="BB115" s="255"/>
      <c r="BC115" s="255"/>
      <c r="BD115" s="255"/>
      <c r="BE115" s="255"/>
      <c r="BF115" s="255"/>
      <c r="BG115" s="255"/>
      <c r="BH115" s="255"/>
      <c r="BI115" s="255"/>
      <c r="BJ115" s="255"/>
      <c r="BK115" s="255"/>
      <c r="BL115" s="255"/>
      <c r="BM115" s="255"/>
      <c r="BN115" s="255"/>
      <c r="BO115" s="255"/>
      <c r="BP115" s="255"/>
      <c r="BQ115" s="255"/>
      <c r="BR115" s="255"/>
      <c r="BS115" s="255"/>
    </row>
    <row r="116" spans="1:71" ht="39.950000000000003" customHeight="1" x14ac:dyDescent="0.55000000000000004">
      <c r="A116" s="359"/>
      <c r="B116" s="361"/>
      <c r="C116" s="359"/>
      <c r="L116" s="359"/>
      <c r="M116" s="359"/>
      <c r="N116" s="365"/>
      <c r="O116" s="365"/>
      <c r="P116" s="365"/>
      <c r="Q116" s="365"/>
      <c r="R116" s="365"/>
      <c r="S116" s="359"/>
      <c r="T116" s="282"/>
      <c r="U116" s="282"/>
      <c r="V116" s="282"/>
      <c r="W116" s="282"/>
      <c r="X116" s="359"/>
      <c r="Y116" s="361"/>
      <c r="Z116" s="359"/>
      <c r="AA116" s="360"/>
      <c r="AB116" s="360"/>
      <c r="AC116" s="360"/>
      <c r="AD116" s="360"/>
      <c r="AE116" s="360"/>
      <c r="AF116" s="360"/>
      <c r="AG116" s="359"/>
      <c r="AH116" s="359"/>
      <c r="AI116" s="282"/>
      <c r="AJ116" s="359"/>
      <c r="AK116" s="282"/>
      <c r="AM116" s="282"/>
      <c r="AN116" s="282"/>
      <c r="AO116" s="282"/>
      <c r="AP116" s="282"/>
      <c r="AQ116" s="359"/>
      <c r="AR116" s="359"/>
      <c r="AS116" s="282"/>
      <c r="AT116" s="359"/>
      <c r="AU116" s="282"/>
      <c r="AV116" s="282"/>
      <c r="AW116" s="282"/>
      <c r="AX116" s="255"/>
      <c r="AY116" s="255"/>
      <c r="AZ116" s="255"/>
      <c r="BA116" s="255"/>
      <c r="BB116" s="255"/>
      <c r="BC116" s="255"/>
      <c r="BD116" s="255"/>
      <c r="BE116" s="255"/>
      <c r="BF116" s="255"/>
      <c r="BG116" s="255"/>
      <c r="BH116" s="255"/>
      <c r="BI116" s="255"/>
      <c r="BJ116" s="255"/>
      <c r="BK116" s="255"/>
      <c r="BL116" s="255"/>
      <c r="BM116" s="255"/>
      <c r="BN116" s="255"/>
      <c r="BO116" s="255"/>
      <c r="BP116" s="255"/>
      <c r="BQ116" s="255"/>
      <c r="BR116" s="255"/>
      <c r="BS116" s="255"/>
    </row>
    <row r="117" spans="1:71" ht="39.950000000000003" customHeight="1" x14ac:dyDescent="0.55000000000000004">
      <c r="A117" s="359"/>
      <c r="B117" s="361"/>
      <c r="C117" s="359"/>
      <c r="L117" s="359"/>
      <c r="M117" s="359"/>
      <c r="N117" s="365"/>
      <c r="O117" s="365"/>
      <c r="P117" s="365"/>
      <c r="Q117" s="365"/>
      <c r="R117" s="365"/>
      <c r="S117" s="359"/>
      <c r="T117" s="282"/>
      <c r="U117" s="282"/>
      <c r="V117" s="282"/>
      <c r="W117" s="282"/>
      <c r="X117" s="359"/>
      <c r="Y117" s="361"/>
      <c r="Z117" s="359"/>
      <c r="AA117" s="360"/>
      <c r="AB117" s="360"/>
      <c r="AC117" s="360"/>
      <c r="AD117" s="360"/>
      <c r="AE117" s="360"/>
      <c r="AF117" s="360"/>
      <c r="AG117" s="359"/>
      <c r="AH117" s="359"/>
      <c r="AI117" s="282"/>
      <c r="AJ117" s="359"/>
      <c r="AK117" s="282"/>
      <c r="AM117" s="282"/>
      <c r="AN117" s="282"/>
      <c r="AO117" s="282"/>
      <c r="AP117" s="282"/>
      <c r="AQ117" s="359"/>
      <c r="AR117" s="359"/>
      <c r="AS117" s="282"/>
      <c r="AT117" s="359"/>
      <c r="AU117" s="282"/>
      <c r="AV117" s="282"/>
      <c r="AW117" s="282"/>
      <c r="AX117" s="255"/>
      <c r="AY117" s="255"/>
      <c r="AZ117" s="255"/>
      <c r="BA117" s="255"/>
      <c r="BB117" s="255"/>
      <c r="BC117" s="255"/>
      <c r="BD117" s="255"/>
      <c r="BE117" s="255"/>
      <c r="BF117" s="255"/>
      <c r="BG117" s="255"/>
      <c r="BH117" s="255"/>
      <c r="BI117" s="255"/>
      <c r="BJ117" s="255"/>
      <c r="BK117" s="255"/>
      <c r="BL117" s="255"/>
      <c r="BM117" s="255"/>
      <c r="BN117" s="255"/>
      <c r="BO117" s="255"/>
      <c r="BP117" s="255"/>
      <c r="BQ117" s="255"/>
      <c r="BR117" s="255"/>
      <c r="BS117" s="255"/>
    </row>
    <row r="118" spans="1:71" ht="39.950000000000003" customHeight="1" x14ac:dyDescent="0.55000000000000004">
      <c r="A118" s="359"/>
      <c r="B118" s="361"/>
      <c r="C118" s="359"/>
      <c r="L118" s="359"/>
      <c r="M118" s="359"/>
      <c r="N118" s="365"/>
      <c r="O118" s="365"/>
      <c r="P118" s="365"/>
      <c r="Q118" s="365"/>
      <c r="R118" s="365"/>
      <c r="S118" s="359"/>
      <c r="T118" s="282"/>
      <c r="U118" s="282"/>
      <c r="V118" s="282"/>
      <c r="W118" s="282"/>
      <c r="X118" s="359"/>
      <c r="Y118" s="361"/>
      <c r="Z118" s="359"/>
      <c r="AA118" s="360"/>
      <c r="AB118" s="360"/>
      <c r="AC118" s="360"/>
      <c r="AD118" s="360"/>
      <c r="AE118" s="360"/>
      <c r="AF118" s="360"/>
      <c r="AG118" s="359"/>
      <c r="AH118" s="359"/>
      <c r="AI118" s="282"/>
      <c r="AJ118" s="359"/>
      <c r="AK118" s="282"/>
      <c r="AM118" s="282"/>
      <c r="AN118" s="282"/>
      <c r="AO118" s="282"/>
      <c r="AP118" s="282"/>
      <c r="AQ118" s="359"/>
      <c r="AR118" s="359"/>
      <c r="AS118" s="282"/>
      <c r="AT118" s="359"/>
      <c r="AU118" s="282"/>
      <c r="AV118" s="282"/>
      <c r="AW118" s="282"/>
      <c r="AX118" s="255"/>
      <c r="AY118" s="255"/>
      <c r="AZ118" s="255"/>
      <c r="BA118" s="255"/>
      <c r="BB118" s="255"/>
      <c r="BC118" s="255"/>
      <c r="BD118" s="255"/>
      <c r="BE118" s="255"/>
      <c r="BF118" s="255"/>
      <c r="BG118" s="255"/>
      <c r="BH118" s="255"/>
      <c r="BI118" s="255"/>
      <c r="BJ118" s="255"/>
      <c r="BK118" s="255"/>
      <c r="BL118" s="255"/>
      <c r="BM118" s="255"/>
      <c r="BN118" s="255"/>
      <c r="BO118" s="255"/>
      <c r="BP118" s="255"/>
      <c r="BQ118" s="255"/>
      <c r="BR118" s="255"/>
      <c r="BS118" s="255"/>
    </row>
    <row r="119" spans="1:71" ht="39.950000000000003" customHeight="1" x14ac:dyDescent="0.55000000000000004">
      <c r="A119" s="359"/>
      <c r="B119" s="361"/>
      <c r="C119" s="359"/>
      <c r="L119" s="359"/>
      <c r="M119" s="359"/>
      <c r="N119" s="365"/>
      <c r="O119" s="365"/>
      <c r="P119" s="365"/>
      <c r="Q119" s="365"/>
      <c r="R119" s="365"/>
      <c r="S119" s="359"/>
      <c r="T119" s="282"/>
      <c r="U119" s="282"/>
      <c r="V119" s="282"/>
      <c r="W119" s="282"/>
      <c r="X119" s="359"/>
      <c r="Y119" s="361"/>
      <c r="Z119" s="359"/>
      <c r="AA119" s="360"/>
      <c r="AB119" s="360"/>
      <c r="AC119" s="360"/>
      <c r="AD119" s="360"/>
      <c r="AE119" s="360"/>
      <c r="AF119" s="360"/>
      <c r="AG119" s="359"/>
      <c r="AH119" s="359"/>
      <c r="AI119" s="282"/>
      <c r="AJ119" s="359"/>
      <c r="AK119" s="282"/>
      <c r="AM119" s="282"/>
      <c r="AN119" s="282"/>
      <c r="AO119" s="282"/>
      <c r="AP119" s="282"/>
      <c r="AQ119" s="359"/>
      <c r="AR119" s="359"/>
      <c r="AS119" s="282"/>
      <c r="AT119" s="359"/>
      <c r="AU119" s="282"/>
      <c r="AV119" s="282"/>
      <c r="AW119" s="282"/>
      <c r="AX119" s="255"/>
      <c r="AY119" s="255"/>
      <c r="AZ119" s="255"/>
      <c r="BA119" s="255"/>
      <c r="BB119" s="255"/>
      <c r="BC119" s="255"/>
      <c r="BD119" s="255"/>
      <c r="BE119" s="255"/>
      <c r="BF119" s="255"/>
      <c r="BG119" s="255"/>
      <c r="BH119" s="255"/>
      <c r="BI119" s="255"/>
      <c r="BJ119" s="255"/>
      <c r="BK119" s="255"/>
      <c r="BL119" s="255"/>
      <c r="BM119" s="255"/>
      <c r="BN119" s="255"/>
      <c r="BO119" s="255"/>
      <c r="BP119" s="255"/>
      <c r="BQ119" s="255"/>
      <c r="BR119" s="255"/>
      <c r="BS119" s="255"/>
    </row>
    <row r="120" spans="1:71" ht="39.950000000000003" customHeight="1" x14ac:dyDescent="0.55000000000000004">
      <c r="A120" s="359"/>
      <c r="B120" s="361"/>
      <c r="C120" s="359"/>
      <c r="L120" s="359"/>
      <c r="M120" s="359"/>
      <c r="N120" s="365"/>
      <c r="O120" s="365"/>
      <c r="P120" s="365"/>
      <c r="Q120" s="365"/>
      <c r="R120" s="365"/>
      <c r="S120" s="359"/>
      <c r="T120" s="282"/>
      <c r="U120" s="282"/>
      <c r="V120" s="282"/>
      <c r="W120" s="282"/>
      <c r="X120" s="359"/>
      <c r="Y120" s="361"/>
      <c r="Z120" s="359"/>
      <c r="AA120" s="360"/>
      <c r="AB120" s="360"/>
      <c r="AC120" s="360"/>
      <c r="AD120" s="360"/>
      <c r="AE120" s="360"/>
      <c r="AF120" s="360"/>
      <c r="AG120" s="359"/>
      <c r="AH120" s="359"/>
      <c r="AI120" s="282"/>
      <c r="AJ120" s="359"/>
      <c r="AK120" s="282"/>
      <c r="AM120" s="282"/>
      <c r="AN120" s="282"/>
      <c r="AO120" s="282"/>
      <c r="AP120" s="282"/>
      <c r="AQ120" s="359"/>
      <c r="AR120" s="359"/>
      <c r="AS120" s="282"/>
      <c r="AT120" s="359"/>
      <c r="AU120" s="282"/>
      <c r="AV120" s="282"/>
      <c r="AW120" s="282"/>
      <c r="AX120" s="255"/>
      <c r="AY120" s="255"/>
      <c r="AZ120" s="255"/>
      <c r="BA120" s="255"/>
      <c r="BB120" s="255"/>
      <c r="BC120" s="255"/>
      <c r="BD120" s="255"/>
      <c r="BE120" s="255"/>
      <c r="BF120" s="255"/>
      <c r="BG120" s="255"/>
      <c r="BH120" s="255"/>
      <c r="BI120" s="255"/>
      <c r="BJ120" s="255"/>
      <c r="BK120" s="255"/>
      <c r="BL120" s="255"/>
      <c r="BM120" s="255"/>
      <c r="BN120" s="255"/>
      <c r="BO120" s="255"/>
      <c r="BP120" s="255"/>
      <c r="BQ120" s="255"/>
      <c r="BR120" s="255"/>
      <c r="BS120" s="255"/>
    </row>
    <row r="121" spans="1:71" ht="39.950000000000003" customHeight="1" x14ac:dyDescent="0.55000000000000004">
      <c r="A121" s="359"/>
      <c r="B121" s="361"/>
      <c r="C121" s="359"/>
      <c r="L121" s="359"/>
      <c r="M121" s="359"/>
      <c r="N121" s="365"/>
      <c r="O121" s="365"/>
      <c r="P121" s="365"/>
      <c r="Q121" s="365"/>
      <c r="R121" s="365"/>
      <c r="S121" s="359"/>
      <c r="T121" s="282"/>
      <c r="U121" s="282"/>
      <c r="V121" s="282"/>
      <c r="W121" s="282"/>
      <c r="X121" s="359"/>
      <c r="Y121" s="361"/>
      <c r="Z121" s="359"/>
      <c r="AA121" s="360"/>
      <c r="AB121" s="360"/>
      <c r="AC121" s="360"/>
      <c r="AD121" s="360"/>
      <c r="AE121" s="360"/>
      <c r="AF121" s="360"/>
      <c r="AG121" s="359"/>
      <c r="AH121" s="359"/>
      <c r="AI121" s="282"/>
      <c r="AJ121" s="359"/>
      <c r="AK121" s="282"/>
      <c r="AM121" s="282"/>
      <c r="AN121" s="282"/>
      <c r="AO121" s="282"/>
      <c r="AP121" s="282"/>
      <c r="AQ121" s="359"/>
      <c r="AR121" s="359"/>
      <c r="AS121" s="282"/>
      <c r="AT121" s="359"/>
      <c r="AU121" s="282"/>
      <c r="AV121" s="282"/>
      <c r="AW121" s="282"/>
      <c r="AX121" s="255"/>
      <c r="AY121" s="255"/>
      <c r="AZ121" s="255"/>
      <c r="BA121" s="255"/>
      <c r="BB121" s="255"/>
      <c r="BC121" s="255"/>
      <c r="BD121" s="255"/>
      <c r="BE121" s="255"/>
      <c r="BF121" s="255"/>
      <c r="BG121" s="255"/>
      <c r="BH121" s="255"/>
      <c r="BI121" s="255"/>
      <c r="BJ121" s="255"/>
      <c r="BK121" s="255"/>
      <c r="BL121" s="255"/>
      <c r="BM121" s="255"/>
      <c r="BN121" s="255"/>
      <c r="BO121" s="255"/>
      <c r="BP121" s="255"/>
      <c r="BQ121" s="255"/>
      <c r="BR121" s="255"/>
      <c r="BS121" s="255"/>
    </row>
    <row r="122" spans="1:71" ht="39.950000000000003" customHeight="1" x14ac:dyDescent="0.55000000000000004">
      <c r="A122" s="359"/>
      <c r="B122" s="361"/>
      <c r="C122" s="359"/>
      <c r="L122" s="359"/>
      <c r="M122" s="359"/>
      <c r="N122" s="365"/>
      <c r="O122" s="365"/>
      <c r="P122" s="365"/>
      <c r="Q122" s="365"/>
      <c r="R122" s="365"/>
      <c r="S122" s="359"/>
      <c r="T122" s="282"/>
      <c r="U122" s="282"/>
      <c r="V122" s="282"/>
      <c r="W122" s="282"/>
      <c r="X122" s="359"/>
      <c r="Y122" s="361"/>
      <c r="Z122" s="359"/>
      <c r="AA122" s="360"/>
      <c r="AB122" s="360"/>
      <c r="AC122" s="360"/>
      <c r="AD122" s="360"/>
      <c r="AE122" s="360"/>
      <c r="AF122" s="360"/>
      <c r="AG122" s="359"/>
      <c r="AH122" s="359"/>
      <c r="AI122" s="282"/>
      <c r="AJ122" s="359"/>
      <c r="AK122" s="282"/>
      <c r="AM122" s="282"/>
      <c r="AN122" s="282"/>
      <c r="AO122" s="282"/>
      <c r="AP122" s="282"/>
      <c r="AQ122" s="359"/>
      <c r="AR122" s="359"/>
      <c r="AS122" s="282"/>
      <c r="AT122" s="359"/>
      <c r="AU122" s="282"/>
      <c r="AV122" s="282"/>
      <c r="AW122" s="282"/>
      <c r="AX122" s="255"/>
      <c r="AY122" s="255"/>
      <c r="AZ122" s="255"/>
      <c r="BA122" s="255"/>
      <c r="BB122" s="255"/>
      <c r="BC122" s="255"/>
      <c r="BD122" s="255"/>
      <c r="BE122" s="255"/>
      <c r="BF122" s="255"/>
      <c r="BG122" s="255"/>
      <c r="BH122" s="255"/>
      <c r="BI122" s="255"/>
      <c r="BJ122" s="255"/>
      <c r="BK122" s="255"/>
      <c r="BL122" s="255"/>
      <c r="BM122" s="255"/>
      <c r="BN122" s="255"/>
      <c r="BO122" s="255"/>
      <c r="BP122" s="255"/>
      <c r="BQ122" s="255"/>
      <c r="BR122" s="255"/>
      <c r="BS122" s="255"/>
    </row>
    <row r="123" spans="1:71" ht="39.950000000000003" customHeight="1" x14ac:dyDescent="0.55000000000000004">
      <c r="A123" s="359"/>
      <c r="B123" s="361"/>
      <c r="C123" s="359"/>
      <c r="L123" s="359"/>
      <c r="M123" s="359"/>
      <c r="N123" s="365"/>
      <c r="O123" s="365"/>
      <c r="P123" s="365"/>
      <c r="Q123" s="365"/>
      <c r="R123" s="365"/>
      <c r="S123" s="359"/>
      <c r="T123" s="282"/>
      <c r="U123" s="282"/>
      <c r="V123" s="282"/>
      <c r="W123" s="282"/>
      <c r="X123" s="359"/>
      <c r="Y123" s="361"/>
      <c r="Z123" s="359"/>
      <c r="AA123" s="360"/>
      <c r="AB123" s="360"/>
      <c r="AC123" s="360"/>
      <c r="AD123" s="360"/>
      <c r="AE123" s="360"/>
      <c r="AF123" s="360"/>
      <c r="AG123" s="359"/>
      <c r="AH123" s="359"/>
      <c r="AI123" s="282"/>
      <c r="AJ123" s="359"/>
      <c r="AK123" s="282"/>
      <c r="AM123" s="282"/>
      <c r="AN123" s="282"/>
      <c r="AO123" s="282"/>
      <c r="AP123" s="282"/>
      <c r="AQ123" s="359"/>
      <c r="AR123" s="359"/>
      <c r="AS123" s="282"/>
      <c r="AT123" s="359"/>
      <c r="AU123" s="282"/>
      <c r="AV123" s="282"/>
      <c r="AW123" s="282"/>
      <c r="AX123" s="255"/>
      <c r="AY123" s="255"/>
      <c r="AZ123" s="255"/>
      <c r="BA123" s="255"/>
      <c r="BB123" s="255"/>
      <c r="BC123" s="255"/>
      <c r="BD123" s="255"/>
      <c r="BE123" s="255"/>
      <c r="BF123" s="255"/>
      <c r="BG123" s="255"/>
      <c r="BH123" s="255"/>
      <c r="BI123" s="255"/>
      <c r="BJ123" s="255"/>
      <c r="BK123" s="255"/>
      <c r="BL123" s="255"/>
      <c r="BM123" s="255"/>
      <c r="BN123" s="255"/>
      <c r="BO123" s="255"/>
      <c r="BP123" s="255"/>
      <c r="BQ123" s="255"/>
      <c r="BR123" s="255"/>
      <c r="BS123" s="255"/>
    </row>
    <row r="124" spans="1:71" ht="39.950000000000003" customHeight="1" x14ac:dyDescent="0.55000000000000004">
      <c r="A124" s="359"/>
      <c r="B124" s="361"/>
      <c r="C124" s="359"/>
      <c r="L124" s="359"/>
      <c r="M124" s="359"/>
      <c r="N124" s="365"/>
      <c r="O124" s="365"/>
      <c r="P124" s="365"/>
      <c r="Q124" s="365"/>
      <c r="R124" s="365"/>
      <c r="S124" s="359"/>
      <c r="T124" s="282"/>
      <c r="U124" s="282"/>
      <c r="V124" s="282"/>
      <c r="W124" s="282"/>
      <c r="X124" s="359"/>
      <c r="Y124" s="361"/>
      <c r="Z124" s="359"/>
      <c r="AA124" s="360"/>
      <c r="AB124" s="360"/>
      <c r="AC124" s="360"/>
      <c r="AD124" s="360"/>
      <c r="AE124" s="360"/>
      <c r="AF124" s="360"/>
      <c r="AG124" s="359"/>
      <c r="AH124" s="359"/>
      <c r="AI124" s="282"/>
      <c r="AJ124" s="359"/>
      <c r="AK124" s="282"/>
      <c r="AM124" s="282"/>
      <c r="AN124" s="282"/>
      <c r="AO124" s="282"/>
      <c r="AP124" s="282"/>
      <c r="AQ124" s="359"/>
      <c r="AR124" s="359"/>
      <c r="AS124" s="282"/>
      <c r="AT124" s="359"/>
      <c r="AU124" s="282"/>
      <c r="AV124" s="282"/>
      <c r="AW124" s="282"/>
      <c r="AX124" s="255"/>
      <c r="AY124" s="255"/>
      <c r="AZ124" s="255"/>
      <c r="BA124" s="255"/>
      <c r="BB124" s="255"/>
      <c r="BC124" s="255"/>
      <c r="BD124" s="255"/>
      <c r="BE124" s="255"/>
      <c r="BF124" s="255"/>
      <c r="BG124" s="255"/>
      <c r="BH124" s="255"/>
      <c r="BI124" s="255"/>
      <c r="BJ124" s="255"/>
      <c r="BK124" s="255"/>
      <c r="BL124" s="255"/>
      <c r="BM124" s="255"/>
      <c r="BN124" s="255"/>
      <c r="BO124" s="255"/>
      <c r="BP124" s="255"/>
      <c r="BQ124" s="255"/>
      <c r="BR124" s="255"/>
      <c r="BS124" s="255"/>
    </row>
    <row r="125" spans="1:71" ht="39.950000000000003" customHeight="1" x14ac:dyDescent="0.55000000000000004">
      <c r="A125" s="359"/>
      <c r="B125" s="361"/>
      <c r="C125" s="359"/>
      <c r="L125" s="359"/>
      <c r="M125" s="359"/>
      <c r="N125" s="365"/>
      <c r="O125" s="365"/>
      <c r="P125" s="365"/>
      <c r="Q125" s="365"/>
      <c r="R125" s="365"/>
      <c r="S125" s="359"/>
      <c r="T125" s="282"/>
      <c r="U125" s="282"/>
      <c r="V125" s="282"/>
      <c r="W125" s="282"/>
      <c r="X125" s="359"/>
      <c r="Y125" s="361"/>
      <c r="Z125" s="359"/>
      <c r="AA125" s="360"/>
      <c r="AB125" s="360"/>
      <c r="AC125" s="360"/>
      <c r="AD125" s="360"/>
      <c r="AE125" s="360"/>
      <c r="AF125" s="360"/>
      <c r="AG125" s="359"/>
      <c r="AH125" s="359"/>
      <c r="AI125" s="282"/>
      <c r="AJ125" s="359"/>
      <c r="AK125" s="282"/>
      <c r="AM125" s="282"/>
      <c r="AN125" s="282"/>
      <c r="AO125" s="282"/>
      <c r="AP125" s="282"/>
      <c r="AQ125" s="359"/>
      <c r="AR125" s="359"/>
      <c r="AS125" s="282"/>
      <c r="AT125" s="359"/>
      <c r="AU125" s="282"/>
      <c r="AV125" s="282"/>
      <c r="AW125" s="282"/>
      <c r="AX125" s="255"/>
      <c r="AY125" s="255"/>
      <c r="AZ125" s="255"/>
      <c r="BA125" s="255"/>
      <c r="BB125" s="255"/>
      <c r="BC125" s="255"/>
      <c r="BD125" s="255"/>
      <c r="BE125" s="255"/>
      <c r="BF125" s="255"/>
      <c r="BG125" s="255"/>
      <c r="BH125" s="255"/>
      <c r="BI125" s="255"/>
      <c r="BJ125" s="255"/>
      <c r="BK125" s="255"/>
      <c r="BL125" s="255"/>
      <c r="BM125" s="255"/>
      <c r="BN125" s="255"/>
      <c r="BO125" s="255"/>
      <c r="BP125" s="255"/>
      <c r="BQ125" s="255"/>
      <c r="BR125" s="255"/>
      <c r="BS125" s="255"/>
    </row>
    <row r="126" spans="1:71" ht="39.950000000000003" customHeight="1" x14ac:dyDescent="0.55000000000000004">
      <c r="A126" s="359"/>
      <c r="B126" s="361"/>
      <c r="C126" s="359"/>
      <c r="L126" s="359"/>
      <c r="M126" s="359"/>
      <c r="N126" s="365"/>
      <c r="O126" s="365"/>
      <c r="P126" s="365"/>
      <c r="Q126" s="365"/>
      <c r="R126" s="365"/>
      <c r="S126" s="359"/>
      <c r="T126" s="282"/>
      <c r="U126" s="282"/>
      <c r="V126" s="282"/>
      <c r="W126" s="282"/>
      <c r="X126" s="359"/>
      <c r="Y126" s="361"/>
      <c r="Z126" s="359"/>
      <c r="AA126" s="360"/>
      <c r="AB126" s="360"/>
      <c r="AC126" s="360"/>
      <c r="AD126" s="360"/>
      <c r="AE126" s="360"/>
      <c r="AF126" s="360"/>
      <c r="AG126" s="359"/>
      <c r="AH126" s="359"/>
      <c r="AI126" s="282"/>
      <c r="AJ126" s="359"/>
      <c r="AK126" s="282"/>
      <c r="AM126" s="282"/>
      <c r="AN126" s="282"/>
      <c r="AO126" s="282"/>
      <c r="AP126" s="282"/>
      <c r="AQ126" s="359"/>
      <c r="AR126" s="359"/>
      <c r="AS126" s="282"/>
      <c r="AT126" s="359"/>
      <c r="AU126" s="282"/>
      <c r="AV126" s="282"/>
      <c r="AW126" s="282"/>
      <c r="AX126" s="255"/>
      <c r="AY126" s="255"/>
      <c r="AZ126" s="255"/>
      <c r="BA126" s="255"/>
      <c r="BB126" s="255"/>
      <c r="BC126" s="255"/>
      <c r="BD126" s="255"/>
      <c r="BE126" s="255"/>
      <c r="BF126" s="255"/>
      <c r="BG126" s="255"/>
      <c r="BH126" s="255"/>
      <c r="BI126" s="255"/>
      <c r="BJ126" s="255"/>
      <c r="BK126" s="255"/>
      <c r="BL126" s="255"/>
      <c r="BM126" s="255"/>
      <c r="BN126" s="255"/>
      <c r="BO126" s="255"/>
      <c r="BP126" s="255"/>
      <c r="BQ126" s="255"/>
      <c r="BR126" s="255"/>
      <c r="BS126" s="255"/>
    </row>
    <row r="127" spans="1:71" ht="39.950000000000003" customHeight="1" x14ac:dyDescent="0.55000000000000004">
      <c r="A127" s="359"/>
      <c r="B127" s="361"/>
      <c r="C127" s="359"/>
      <c r="L127" s="359"/>
      <c r="M127" s="359"/>
      <c r="N127" s="365"/>
      <c r="O127" s="365"/>
      <c r="P127" s="365"/>
      <c r="Q127" s="365"/>
      <c r="R127" s="365"/>
      <c r="S127" s="359"/>
      <c r="T127" s="282"/>
      <c r="U127" s="282"/>
      <c r="V127" s="282"/>
      <c r="W127" s="282"/>
      <c r="X127" s="359"/>
      <c r="Y127" s="361"/>
      <c r="Z127" s="359"/>
      <c r="AA127" s="360"/>
      <c r="AB127" s="360"/>
      <c r="AC127" s="360"/>
      <c r="AD127" s="360"/>
      <c r="AE127" s="360"/>
      <c r="AF127" s="360"/>
      <c r="AG127" s="359"/>
      <c r="AH127" s="359"/>
      <c r="AI127" s="282"/>
      <c r="AJ127" s="359"/>
      <c r="AK127" s="282"/>
      <c r="AM127" s="282"/>
      <c r="AN127" s="282"/>
      <c r="AO127" s="282"/>
      <c r="AP127" s="282"/>
      <c r="AQ127" s="359"/>
      <c r="AR127" s="359"/>
      <c r="AS127" s="282"/>
      <c r="AT127" s="359"/>
      <c r="AU127" s="282"/>
      <c r="AV127" s="282"/>
      <c r="AW127" s="282"/>
      <c r="AX127" s="255"/>
      <c r="AY127" s="255"/>
      <c r="AZ127" s="255"/>
      <c r="BA127" s="255"/>
      <c r="BB127" s="255"/>
      <c r="BC127" s="255"/>
      <c r="BD127" s="255"/>
      <c r="BE127" s="255"/>
      <c r="BF127" s="255"/>
      <c r="BG127" s="255"/>
      <c r="BH127" s="255"/>
      <c r="BI127" s="255"/>
      <c r="BJ127" s="255"/>
      <c r="BK127" s="255"/>
      <c r="BL127" s="255"/>
      <c r="BM127" s="255"/>
      <c r="BN127" s="255"/>
      <c r="BO127" s="255"/>
      <c r="BP127" s="255"/>
      <c r="BQ127" s="255"/>
      <c r="BR127" s="255"/>
      <c r="BS127" s="255"/>
    </row>
    <row r="128" spans="1:71" ht="39.950000000000003" customHeight="1" x14ac:dyDescent="0.55000000000000004">
      <c r="A128" s="359"/>
      <c r="B128" s="361"/>
      <c r="C128" s="359"/>
      <c r="L128" s="359"/>
      <c r="M128" s="359"/>
      <c r="N128" s="365"/>
      <c r="O128" s="365"/>
      <c r="P128" s="365"/>
      <c r="Q128" s="365"/>
      <c r="R128" s="365"/>
      <c r="S128" s="359"/>
      <c r="T128" s="282"/>
      <c r="U128" s="282"/>
      <c r="V128" s="282"/>
      <c r="W128" s="282"/>
      <c r="X128" s="359"/>
      <c r="Y128" s="361"/>
      <c r="Z128" s="359"/>
      <c r="AA128" s="360"/>
      <c r="AB128" s="360"/>
      <c r="AC128" s="360"/>
      <c r="AD128" s="360"/>
      <c r="AE128" s="360"/>
      <c r="AF128" s="360"/>
      <c r="AG128" s="359"/>
      <c r="AH128" s="359"/>
      <c r="AI128" s="282"/>
      <c r="AJ128" s="359"/>
      <c r="AK128" s="282"/>
      <c r="AM128" s="282"/>
      <c r="AN128" s="282"/>
      <c r="AO128" s="282"/>
      <c r="AP128" s="282"/>
      <c r="AQ128" s="359"/>
      <c r="AR128" s="359"/>
      <c r="AS128" s="282"/>
      <c r="AT128" s="359"/>
      <c r="AU128" s="282"/>
      <c r="AV128" s="282"/>
      <c r="AW128" s="282"/>
      <c r="AX128" s="255"/>
      <c r="AY128" s="255"/>
      <c r="AZ128" s="255"/>
      <c r="BA128" s="255"/>
      <c r="BB128" s="255"/>
      <c r="BC128" s="255"/>
      <c r="BD128" s="255"/>
      <c r="BE128" s="255"/>
      <c r="BF128" s="255"/>
      <c r="BG128" s="255"/>
      <c r="BH128" s="255"/>
      <c r="BI128" s="255"/>
      <c r="BJ128" s="255"/>
      <c r="BK128" s="255"/>
      <c r="BL128" s="255"/>
      <c r="BM128" s="255"/>
      <c r="BN128" s="255"/>
      <c r="BO128" s="255"/>
      <c r="BP128" s="255"/>
      <c r="BQ128" s="255"/>
      <c r="BR128" s="255"/>
      <c r="BS128" s="255"/>
    </row>
    <row r="129" spans="1:71" ht="39.950000000000003" customHeight="1" x14ac:dyDescent="0.55000000000000004">
      <c r="A129" s="359"/>
      <c r="B129" s="361"/>
      <c r="C129" s="359"/>
      <c r="L129" s="359"/>
      <c r="M129" s="359"/>
      <c r="N129" s="365"/>
      <c r="O129" s="365"/>
      <c r="P129" s="365"/>
      <c r="Q129" s="365"/>
      <c r="R129" s="365"/>
      <c r="S129" s="359"/>
      <c r="T129" s="282"/>
      <c r="U129" s="282"/>
      <c r="V129" s="282"/>
      <c r="W129" s="282"/>
      <c r="X129" s="359"/>
      <c r="Y129" s="361"/>
      <c r="Z129" s="359"/>
      <c r="AA129" s="360"/>
      <c r="AB129" s="360"/>
      <c r="AC129" s="360"/>
      <c r="AD129" s="360"/>
      <c r="AE129" s="360"/>
      <c r="AF129" s="360"/>
      <c r="AG129" s="359"/>
      <c r="AH129" s="359"/>
      <c r="AI129" s="282"/>
      <c r="AJ129" s="359"/>
      <c r="AK129" s="282"/>
      <c r="AM129" s="282"/>
      <c r="AN129" s="282"/>
      <c r="AO129" s="282"/>
      <c r="AP129" s="282"/>
      <c r="AQ129" s="359"/>
      <c r="AR129" s="359"/>
      <c r="AS129" s="282"/>
      <c r="AT129" s="359"/>
      <c r="AU129" s="282"/>
      <c r="AV129" s="282"/>
      <c r="AW129" s="282"/>
      <c r="AX129" s="255"/>
      <c r="AY129" s="255"/>
      <c r="AZ129" s="255"/>
      <c r="BA129" s="255"/>
      <c r="BB129" s="255"/>
      <c r="BC129" s="255"/>
      <c r="BD129" s="255"/>
      <c r="BE129" s="255"/>
      <c r="BF129" s="255"/>
      <c r="BG129" s="255"/>
      <c r="BH129" s="255"/>
      <c r="BI129" s="255"/>
      <c r="BJ129" s="255"/>
      <c r="BK129" s="255"/>
      <c r="BL129" s="255"/>
      <c r="BM129" s="255"/>
      <c r="BN129" s="255"/>
      <c r="BO129" s="255"/>
      <c r="BP129" s="255"/>
      <c r="BQ129" s="255"/>
      <c r="BR129" s="255"/>
      <c r="BS129" s="255"/>
    </row>
    <row r="130" spans="1:71" ht="39.950000000000003" customHeight="1" x14ac:dyDescent="0.55000000000000004">
      <c r="A130" s="359"/>
      <c r="B130" s="361"/>
      <c r="C130" s="359"/>
      <c r="L130" s="359"/>
      <c r="M130" s="359"/>
      <c r="N130" s="365"/>
      <c r="O130" s="365"/>
      <c r="P130" s="365"/>
      <c r="Q130" s="365"/>
      <c r="R130" s="365"/>
      <c r="S130" s="359"/>
      <c r="T130" s="369"/>
      <c r="U130" s="369"/>
      <c r="V130" s="369"/>
      <c r="W130" s="369"/>
      <c r="X130" s="372"/>
      <c r="Y130" s="371"/>
      <c r="Z130" s="372"/>
      <c r="AA130" s="370"/>
      <c r="AB130" s="370"/>
      <c r="AC130" s="370"/>
      <c r="AD130" s="370"/>
      <c r="AE130" s="370"/>
      <c r="AF130" s="370"/>
      <c r="AG130" s="372"/>
      <c r="AH130" s="372"/>
      <c r="AI130" s="369"/>
      <c r="AJ130" s="359"/>
      <c r="AK130" s="369"/>
      <c r="AL130" s="373"/>
      <c r="AM130" s="369"/>
      <c r="AN130" s="369"/>
      <c r="AO130" s="369"/>
      <c r="AP130" s="369"/>
      <c r="AQ130" s="372"/>
      <c r="AR130" s="372"/>
      <c r="AS130" s="369"/>
      <c r="AT130" s="372"/>
      <c r="AU130" s="369"/>
      <c r="AV130" s="369"/>
      <c r="AW130" s="282"/>
      <c r="AX130" s="255"/>
      <c r="AY130" s="255"/>
      <c r="AZ130" s="255"/>
      <c r="BA130" s="255"/>
      <c r="BB130" s="255"/>
      <c r="BC130" s="255"/>
      <c r="BD130" s="255"/>
      <c r="BE130" s="255"/>
      <c r="BF130" s="255"/>
      <c r="BG130" s="255"/>
      <c r="BH130" s="255"/>
      <c r="BI130" s="255"/>
      <c r="BJ130" s="255"/>
      <c r="BK130" s="255"/>
      <c r="BL130" s="255"/>
      <c r="BM130" s="255"/>
      <c r="BN130" s="255"/>
      <c r="BO130" s="255"/>
      <c r="BP130" s="255"/>
      <c r="BQ130" s="255"/>
      <c r="BR130" s="255"/>
      <c r="BS130" s="255"/>
    </row>
    <row r="131" spans="1:71" ht="39.950000000000003" customHeight="1" x14ac:dyDescent="0.55000000000000004">
      <c r="A131" s="359"/>
      <c r="B131" s="361"/>
      <c r="C131" s="359"/>
      <c r="L131" s="359"/>
      <c r="M131" s="359"/>
      <c r="N131" s="365"/>
      <c r="O131" s="365"/>
      <c r="P131" s="365"/>
      <c r="Q131" s="365"/>
      <c r="R131" s="365"/>
      <c r="S131" s="359"/>
      <c r="T131" s="369"/>
      <c r="U131" s="369"/>
      <c r="V131" s="369"/>
      <c r="W131" s="369"/>
      <c r="X131" s="372"/>
      <c r="Y131" s="371"/>
      <c r="Z131" s="372"/>
      <c r="AA131" s="370"/>
      <c r="AB131" s="370"/>
      <c r="AC131" s="370"/>
      <c r="AD131" s="370"/>
      <c r="AE131" s="370"/>
      <c r="AF131" s="370"/>
      <c r="AG131" s="372"/>
      <c r="AH131" s="372"/>
      <c r="AI131" s="369"/>
      <c r="AJ131" s="372"/>
      <c r="AK131" s="369"/>
      <c r="AL131" s="373"/>
      <c r="AM131" s="369"/>
      <c r="AN131" s="369"/>
      <c r="AO131" s="369"/>
      <c r="AP131" s="369"/>
      <c r="AQ131" s="372"/>
      <c r="AR131" s="372"/>
      <c r="AS131" s="369"/>
      <c r="AT131" s="372"/>
      <c r="AU131" s="369"/>
      <c r="AV131" s="369"/>
      <c r="AW131" s="282"/>
      <c r="AX131" s="255"/>
      <c r="AY131" s="255"/>
      <c r="AZ131" s="255"/>
      <c r="BA131" s="255"/>
      <c r="BB131" s="255"/>
      <c r="BC131" s="255"/>
      <c r="BD131" s="255"/>
      <c r="BE131" s="255"/>
      <c r="BF131" s="255"/>
      <c r="BG131" s="255"/>
      <c r="BH131" s="255"/>
      <c r="BI131" s="255"/>
      <c r="BJ131" s="255"/>
      <c r="BK131" s="255"/>
      <c r="BL131" s="255"/>
      <c r="BM131" s="255"/>
      <c r="BN131" s="255"/>
      <c r="BO131" s="255"/>
      <c r="BP131" s="255"/>
      <c r="BQ131" s="255"/>
      <c r="BR131" s="255"/>
      <c r="BS131" s="255"/>
    </row>
    <row r="132" spans="1:71" ht="39.950000000000003" customHeight="1" x14ac:dyDescent="0.55000000000000004">
      <c r="A132" s="359"/>
      <c r="B132" s="361"/>
      <c r="C132" s="359"/>
      <c r="L132" s="359"/>
      <c r="M132" s="359"/>
      <c r="N132" s="365"/>
      <c r="O132" s="365"/>
      <c r="P132" s="365"/>
      <c r="Q132" s="365"/>
      <c r="R132" s="365"/>
      <c r="S132" s="359"/>
      <c r="T132" s="369"/>
      <c r="U132" s="369"/>
      <c r="V132" s="369"/>
      <c r="W132" s="369"/>
      <c r="X132" s="372"/>
      <c r="Y132" s="371"/>
      <c r="Z132" s="372"/>
      <c r="AA132" s="370"/>
      <c r="AB132" s="370"/>
      <c r="AC132" s="370"/>
      <c r="AD132" s="370"/>
      <c r="AE132" s="370"/>
      <c r="AF132" s="370"/>
      <c r="AG132" s="372"/>
      <c r="AH132" s="372"/>
      <c r="AI132" s="369"/>
      <c r="AJ132" s="372"/>
      <c r="AK132" s="369"/>
      <c r="AL132" s="373"/>
      <c r="AM132" s="369"/>
      <c r="AN132" s="369"/>
      <c r="AO132" s="369"/>
      <c r="AP132" s="369"/>
      <c r="AQ132" s="372"/>
      <c r="AR132" s="372"/>
      <c r="AS132" s="369"/>
      <c r="AT132" s="372"/>
      <c r="AU132" s="369"/>
      <c r="AV132" s="369"/>
      <c r="AW132" s="282"/>
      <c r="AX132" s="255"/>
      <c r="AY132" s="255"/>
      <c r="AZ132" s="255"/>
      <c r="BA132" s="255"/>
      <c r="BB132" s="255"/>
      <c r="BC132" s="255"/>
      <c r="BD132" s="255"/>
      <c r="BE132" s="255"/>
      <c r="BF132" s="255"/>
      <c r="BG132" s="255"/>
      <c r="BH132" s="255"/>
      <c r="BI132" s="255"/>
      <c r="BJ132" s="255"/>
      <c r="BK132" s="255"/>
      <c r="BL132" s="255"/>
      <c r="BM132" s="255"/>
      <c r="BN132" s="255"/>
      <c r="BO132" s="255"/>
      <c r="BP132" s="255"/>
      <c r="BQ132" s="255"/>
      <c r="BR132" s="255"/>
      <c r="BS132" s="255"/>
    </row>
    <row r="133" spans="1:71" ht="39.950000000000003" customHeight="1" x14ac:dyDescent="0.55000000000000004">
      <c r="A133" s="359"/>
      <c r="B133" s="361"/>
      <c r="C133" s="359"/>
      <c r="L133" s="359"/>
      <c r="M133" s="359"/>
      <c r="N133" s="365"/>
      <c r="O133" s="365"/>
      <c r="P133" s="365"/>
      <c r="Q133" s="365"/>
      <c r="R133" s="365"/>
      <c r="S133" s="359"/>
      <c r="T133" s="369"/>
      <c r="U133" s="369"/>
      <c r="V133" s="369"/>
      <c r="W133" s="369"/>
      <c r="X133" s="372"/>
      <c r="Y133" s="371"/>
      <c r="Z133" s="372"/>
      <c r="AA133" s="370"/>
      <c r="AB133" s="370"/>
      <c r="AC133" s="370"/>
      <c r="AD133" s="370"/>
      <c r="AE133" s="370"/>
      <c r="AF133" s="370"/>
      <c r="AG133" s="372"/>
      <c r="AH133" s="372"/>
      <c r="AI133" s="369"/>
      <c r="AJ133" s="374"/>
      <c r="AK133" s="369"/>
      <c r="AL133" s="373"/>
      <c r="AM133" s="369"/>
      <c r="AN133" s="369"/>
      <c r="AO133" s="369"/>
      <c r="AP133" s="369"/>
      <c r="AQ133" s="372"/>
      <c r="AR133" s="372"/>
      <c r="AS133" s="369"/>
      <c r="AT133" s="372"/>
      <c r="AU133" s="369"/>
      <c r="AV133" s="369"/>
      <c r="AW133" s="282"/>
      <c r="AX133" s="255"/>
      <c r="AY133" s="255"/>
      <c r="AZ133" s="255"/>
      <c r="BA133" s="255"/>
      <c r="BB133" s="255"/>
      <c r="BC133" s="255"/>
      <c r="BD133" s="255"/>
      <c r="BE133" s="255"/>
      <c r="BF133" s="255"/>
      <c r="BG133" s="255"/>
      <c r="BH133" s="255"/>
      <c r="BI133" s="255"/>
      <c r="BJ133" s="255"/>
      <c r="BK133" s="255"/>
      <c r="BL133" s="255"/>
      <c r="BM133" s="255"/>
      <c r="BN133" s="255"/>
      <c r="BO133" s="255"/>
      <c r="BP133" s="255"/>
      <c r="BQ133" s="255"/>
      <c r="BR133" s="255"/>
      <c r="BS133" s="255"/>
    </row>
    <row r="134" spans="1:71" ht="39.950000000000003" customHeight="1" x14ac:dyDescent="0.55000000000000004">
      <c r="A134" s="359"/>
      <c r="B134" s="361"/>
      <c r="C134" s="359"/>
      <c r="L134" s="359"/>
      <c r="M134" s="359"/>
      <c r="N134" s="365"/>
      <c r="O134" s="365"/>
      <c r="P134" s="365"/>
      <c r="Q134" s="365"/>
      <c r="R134" s="365"/>
      <c r="S134" s="359"/>
      <c r="T134" s="369"/>
      <c r="U134" s="375" t="s">
        <v>606</v>
      </c>
      <c r="V134" s="369"/>
      <c r="W134" s="369"/>
      <c r="X134" s="372"/>
      <c r="Y134" s="371"/>
      <c r="Z134" s="372"/>
      <c r="AA134" s="370"/>
      <c r="AB134" s="370"/>
      <c r="AC134" s="370"/>
      <c r="AD134" s="370"/>
      <c r="AE134" s="370"/>
      <c r="AF134" s="370"/>
      <c r="AG134" s="372"/>
      <c r="AH134" s="372"/>
      <c r="AI134" s="369"/>
      <c r="AJ134" s="374"/>
      <c r="AK134" s="369"/>
      <c r="AL134" s="373"/>
      <c r="AM134" s="369"/>
      <c r="AN134" s="369"/>
      <c r="AO134" s="369"/>
      <c r="AP134" s="376" t="s">
        <v>606</v>
      </c>
      <c r="AQ134" s="372"/>
      <c r="AR134" s="372"/>
      <c r="AS134" s="369"/>
      <c r="AT134" s="372"/>
      <c r="AU134" s="369"/>
      <c r="AV134" s="369"/>
      <c r="AW134" s="282"/>
      <c r="AX134" s="255"/>
      <c r="AY134" s="255"/>
      <c r="AZ134" s="255"/>
      <c r="BA134" s="255"/>
      <c r="BB134" s="255"/>
      <c r="BC134" s="255"/>
      <c r="BD134" s="255"/>
      <c r="BE134" s="255"/>
      <c r="BF134" s="255"/>
      <c r="BG134" s="255"/>
      <c r="BH134" s="255"/>
      <c r="BI134" s="255"/>
      <c r="BJ134" s="255"/>
      <c r="BK134" s="255"/>
      <c r="BL134" s="255"/>
      <c r="BM134" s="255"/>
      <c r="BN134" s="255"/>
      <c r="BO134" s="255"/>
      <c r="BP134" s="255"/>
      <c r="BQ134" s="255"/>
      <c r="BR134" s="255"/>
      <c r="BS134" s="255"/>
    </row>
    <row r="135" spans="1:71" ht="39.950000000000003" customHeight="1" x14ac:dyDescent="0.55000000000000004">
      <c r="A135" s="359"/>
      <c r="B135" s="361"/>
      <c r="C135" s="359"/>
      <c r="L135" s="359"/>
      <c r="M135" s="359"/>
      <c r="N135" s="365"/>
      <c r="O135" s="365"/>
      <c r="P135" s="365"/>
      <c r="Q135" s="365"/>
      <c r="R135" s="365"/>
      <c r="S135" s="359"/>
      <c r="T135" s="369"/>
      <c r="U135" s="377" t="s">
        <v>524</v>
      </c>
      <c r="V135" s="369"/>
      <c r="W135" s="369"/>
      <c r="X135" s="372"/>
      <c r="Y135" s="371"/>
      <c r="Z135" s="372"/>
      <c r="AA135" s="370"/>
      <c r="AB135" s="370"/>
      <c r="AC135" s="370"/>
      <c r="AD135" s="370"/>
      <c r="AE135" s="370"/>
      <c r="AF135" s="370"/>
      <c r="AG135" s="372"/>
      <c r="AH135" s="372"/>
      <c r="AI135" s="369"/>
      <c r="AJ135" s="378" t="s">
        <v>606</v>
      </c>
      <c r="AK135" s="369"/>
      <c r="AL135" s="373"/>
      <c r="AM135" s="369"/>
      <c r="AN135" s="369"/>
      <c r="AO135" s="369"/>
      <c r="AP135" s="379" t="s">
        <v>524</v>
      </c>
      <c r="AQ135" s="372"/>
      <c r="AR135" s="372"/>
      <c r="AS135" s="369"/>
      <c r="AT135" s="372"/>
      <c r="AU135" s="369"/>
      <c r="AV135" s="369"/>
      <c r="AW135" s="282"/>
      <c r="AX135" s="255"/>
      <c r="AY135" s="255"/>
      <c r="AZ135" s="255"/>
      <c r="BA135" s="255"/>
      <c r="BB135" s="255"/>
      <c r="BC135" s="255"/>
      <c r="BD135" s="255"/>
      <c r="BE135" s="255"/>
      <c r="BF135" s="255"/>
      <c r="BG135" s="255"/>
      <c r="BH135" s="255"/>
      <c r="BI135" s="255"/>
      <c r="BJ135" s="255"/>
      <c r="BK135" s="255"/>
      <c r="BL135" s="255"/>
      <c r="BM135" s="255"/>
      <c r="BN135" s="255"/>
      <c r="BO135" s="255"/>
      <c r="BP135" s="255"/>
      <c r="BQ135" s="255"/>
      <c r="BR135" s="255"/>
      <c r="BS135" s="255"/>
    </row>
    <row r="136" spans="1:71" ht="39.950000000000003" customHeight="1" x14ac:dyDescent="0.55000000000000004">
      <c r="A136" s="359"/>
      <c r="B136" s="361"/>
      <c r="C136" s="359"/>
      <c r="L136" s="359"/>
      <c r="M136" s="359"/>
      <c r="N136" s="365"/>
      <c r="O136" s="365"/>
      <c r="P136" s="365"/>
      <c r="Q136" s="365"/>
      <c r="R136" s="365"/>
      <c r="S136" s="359"/>
      <c r="T136" s="369"/>
      <c r="U136" s="377" t="s">
        <v>525</v>
      </c>
      <c r="V136" s="369"/>
      <c r="W136" s="369"/>
      <c r="X136" s="372"/>
      <c r="Y136" s="371"/>
      <c r="Z136" s="372"/>
      <c r="AA136" s="370"/>
      <c r="AB136" s="370"/>
      <c r="AC136" s="370"/>
      <c r="AD136" s="370"/>
      <c r="AE136" s="370"/>
      <c r="AF136" s="370"/>
      <c r="AG136" s="372"/>
      <c r="AH136" s="372"/>
      <c r="AI136" s="369"/>
      <c r="AJ136" s="380" t="s">
        <v>524</v>
      </c>
      <c r="AK136" s="369"/>
      <c r="AL136" s="373"/>
      <c r="AM136" s="369"/>
      <c r="AN136" s="369"/>
      <c r="AO136" s="369"/>
      <c r="AP136" s="379" t="str">
        <f>$U$136</f>
        <v>S95-SHELL SOLID</v>
      </c>
      <c r="AQ136" s="372"/>
      <c r="AR136" s="372"/>
      <c r="AS136" s="369"/>
      <c r="AT136" s="372"/>
      <c r="AU136" s="369"/>
      <c r="AV136" s="369"/>
      <c r="AW136" s="282"/>
      <c r="AX136" s="255"/>
      <c r="AY136" s="255"/>
      <c r="AZ136" s="255"/>
      <c r="BA136" s="255"/>
      <c r="BB136" s="255"/>
      <c r="BC136" s="255"/>
      <c r="BD136" s="255"/>
      <c r="BE136" s="255"/>
      <c r="BF136" s="255"/>
      <c r="BG136" s="255"/>
      <c r="BH136" s="255"/>
      <c r="BI136" s="255"/>
      <c r="BJ136" s="255"/>
      <c r="BK136" s="255"/>
      <c r="BL136" s="255"/>
      <c r="BM136" s="255"/>
      <c r="BN136" s="255"/>
      <c r="BO136" s="255"/>
      <c r="BP136" s="255"/>
      <c r="BQ136" s="255"/>
      <c r="BR136" s="255"/>
      <c r="BS136" s="255"/>
    </row>
    <row r="137" spans="1:71" ht="39.950000000000003" customHeight="1" x14ac:dyDescent="0.55000000000000004">
      <c r="A137" s="359"/>
      <c r="B137" s="361"/>
      <c r="C137" s="359"/>
      <c r="L137" s="359"/>
      <c r="M137" s="359"/>
      <c r="N137" s="365"/>
      <c r="O137" s="365"/>
      <c r="P137" s="365"/>
      <c r="Q137" s="365"/>
      <c r="R137" s="365"/>
      <c r="S137" s="359"/>
      <c r="T137" s="369"/>
      <c r="U137" s="377" t="s">
        <v>526</v>
      </c>
      <c r="V137" s="369"/>
      <c r="W137" s="369"/>
      <c r="X137" s="372"/>
      <c r="Y137" s="371"/>
      <c r="Z137" s="372"/>
      <c r="AA137" s="370"/>
      <c r="AB137" s="370"/>
      <c r="AC137" s="370"/>
      <c r="AD137" s="370"/>
      <c r="AE137" s="370"/>
      <c r="AF137" s="370"/>
      <c r="AG137" s="372"/>
      <c r="AH137" s="372"/>
      <c r="AI137" s="369"/>
      <c r="AJ137" s="380" t="s">
        <v>525</v>
      </c>
      <c r="AK137" s="369"/>
      <c r="AL137" s="373"/>
      <c r="AM137" s="369"/>
      <c r="AN137" s="369"/>
      <c r="AO137" s="369"/>
      <c r="AP137" s="379" t="s">
        <v>526</v>
      </c>
      <c r="AQ137" s="372"/>
      <c r="AR137" s="372"/>
      <c r="AS137" s="369"/>
      <c r="AT137" s="372"/>
      <c r="AU137" s="369"/>
      <c r="AV137" s="369"/>
      <c r="AW137" s="282"/>
      <c r="AX137" s="255"/>
      <c r="AY137" s="255"/>
      <c r="AZ137" s="255"/>
      <c r="BA137" s="255"/>
      <c r="BB137" s="255"/>
      <c r="BC137" s="255"/>
      <c r="BD137" s="255"/>
      <c r="BE137" s="255"/>
      <c r="BF137" s="255"/>
      <c r="BG137" s="255"/>
      <c r="BH137" s="255"/>
      <c r="BI137" s="255"/>
      <c r="BJ137" s="255"/>
      <c r="BK137" s="255"/>
      <c r="BL137" s="255"/>
      <c r="BM137" s="255"/>
      <c r="BN137" s="255"/>
      <c r="BO137" s="255"/>
      <c r="BP137" s="255"/>
      <c r="BQ137" s="255"/>
      <c r="BR137" s="255"/>
      <c r="BS137" s="255"/>
    </row>
    <row r="138" spans="1:71" ht="39.950000000000003" customHeight="1" x14ac:dyDescent="0.55000000000000004">
      <c r="A138" s="359"/>
      <c r="B138" s="361"/>
      <c r="C138" s="359"/>
      <c r="L138" s="359"/>
      <c r="M138" s="359"/>
      <c r="N138" s="365"/>
      <c r="O138" s="365"/>
      <c r="P138" s="365"/>
      <c r="Q138" s="365"/>
      <c r="R138" s="365"/>
      <c r="S138" s="359"/>
      <c r="T138" s="369"/>
      <c r="U138" s="377" t="s">
        <v>607</v>
      </c>
      <c r="V138" s="369"/>
      <c r="W138" s="369"/>
      <c r="X138" s="372"/>
      <c r="Y138" s="371"/>
      <c r="Z138" s="372"/>
      <c r="AA138" s="370"/>
      <c r="AB138" s="370"/>
      <c r="AC138" s="370"/>
      <c r="AD138" s="370"/>
      <c r="AE138" s="370"/>
      <c r="AF138" s="370"/>
      <c r="AG138" s="372"/>
      <c r="AH138" s="372"/>
      <c r="AI138" s="369"/>
      <c r="AJ138" s="380" t="s">
        <v>526</v>
      </c>
      <c r="AK138" s="369"/>
      <c r="AL138" s="373"/>
      <c r="AM138" s="369"/>
      <c r="AN138" s="369"/>
      <c r="AO138" s="369"/>
      <c r="AP138" s="376" t="s">
        <v>607</v>
      </c>
      <c r="AQ138" s="372"/>
      <c r="AR138" s="372"/>
      <c r="AS138" s="369"/>
      <c r="AT138" s="372"/>
      <c r="AU138" s="369"/>
      <c r="AV138" s="369"/>
      <c r="AW138" s="282"/>
      <c r="AX138" s="255"/>
      <c r="AY138" s="255"/>
      <c r="AZ138" s="255"/>
      <c r="BA138" s="255"/>
      <c r="BB138" s="255"/>
      <c r="BC138" s="255"/>
      <c r="BD138" s="255"/>
      <c r="BE138" s="255"/>
      <c r="BF138" s="255"/>
      <c r="BG138" s="255"/>
      <c r="BH138" s="255"/>
      <c r="BI138" s="255"/>
      <c r="BJ138" s="255"/>
      <c r="BK138" s="255"/>
      <c r="BL138" s="255"/>
      <c r="BM138" s="255"/>
      <c r="BN138" s="255"/>
      <c r="BO138" s="255"/>
      <c r="BP138" s="255"/>
      <c r="BQ138" s="255"/>
      <c r="BR138" s="255"/>
      <c r="BS138" s="255"/>
    </row>
    <row r="139" spans="1:71" ht="39.950000000000003" customHeight="1" x14ac:dyDescent="0.55000000000000004">
      <c r="A139" s="359"/>
      <c r="B139" s="361"/>
      <c r="C139" s="359"/>
      <c r="L139" s="359"/>
      <c r="M139" s="359"/>
      <c r="N139" s="365"/>
      <c r="O139" s="365"/>
      <c r="P139" s="365"/>
      <c r="Q139" s="365"/>
      <c r="R139" s="365"/>
      <c r="S139" s="359"/>
      <c r="T139" s="369"/>
      <c r="U139" s="377" t="s">
        <v>505</v>
      </c>
      <c r="V139" s="369"/>
      <c r="W139" s="369"/>
      <c r="X139" s="372"/>
      <c r="Y139" s="371"/>
      <c r="Z139" s="372"/>
      <c r="AA139" s="370"/>
      <c r="AB139" s="370"/>
      <c r="AC139" s="370"/>
      <c r="AD139" s="370"/>
      <c r="AE139" s="370"/>
      <c r="AF139" s="370"/>
      <c r="AG139" s="372"/>
      <c r="AH139" s="372"/>
      <c r="AI139" s="369"/>
      <c r="AJ139" s="377" t="s">
        <v>607</v>
      </c>
      <c r="AK139" s="369"/>
      <c r="AL139" s="373"/>
      <c r="AM139" s="369"/>
      <c r="AN139" s="369"/>
      <c r="AO139" s="369"/>
      <c r="AP139" s="379" t="s">
        <v>505</v>
      </c>
      <c r="AQ139" s="372"/>
      <c r="AR139" s="372"/>
      <c r="AS139" s="369"/>
      <c r="AT139" s="372"/>
      <c r="AU139" s="369"/>
      <c r="AV139" s="369"/>
      <c r="AW139" s="282"/>
      <c r="AX139" s="255"/>
      <c r="AY139" s="255"/>
      <c r="AZ139" s="255"/>
      <c r="BA139" s="255"/>
      <c r="BB139" s="255"/>
      <c r="BC139" s="255"/>
      <c r="BD139" s="255"/>
      <c r="BE139" s="255"/>
      <c r="BF139" s="255"/>
      <c r="BG139" s="255"/>
      <c r="BH139" s="255"/>
      <c r="BI139" s="255"/>
      <c r="BJ139" s="255"/>
      <c r="BK139" s="255"/>
      <c r="BL139" s="255"/>
      <c r="BM139" s="255"/>
      <c r="BN139" s="255"/>
      <c r="BO139" s="255"/>
      <c r="BP139" s="255"/>
      <c r="BQ139" s="255"/>
      <c r="BR139" s="255"/>
      <c r="BS139" s="255"/>
    </row>
    <row r="140" spans="1:71" ht="39.950000000000003" customHeight="1" x14ac:dyDescent="0.55000000000000004">
      <c r="A140" s="359"/>
      <c r="B140" s="361"/>
      <c r="C140" s="359"/>
      <c r="L140" s="359"/>
      <c r="M140" s="359"/>
      <c r="N140" s="365"/>
      <c r="O140" s="365"/>
      <c r="P140" s="365"/>
      <c r="Q140" s="365"/>
      <c r="R140" s="365"/>
      <c r="S140" s="359"/>
      <c r="T140" s="369"/>
      <c r="U140" s="377" t="s">
        <v>506</v>
      </c>
      <c r="V140" s="369"/>
      <c r="W140" s="369"/>
      <c r="X140" s="372"/>
      <c r="Y140" s="371"/>
      <c r="Z140" s="372"/>
      <c r="AA140" s="370"/>
      <c r="AB140" s="370"/>
      <c r="AC140" s="370"/>
      <c r="AD140" s="370"/>
      <c r="AE140" s="370"/>
      <c r="AF140" s="370"/>
      <c r="AG140" s="372"/>
      <c r="AH140" s="372"/>
      <c r="AI140" s="369"/>
      <c r="AJ140" s="380" t="s">
        <v>505</v>
      </c>
      <c r="AK140" s="369"/>
      <c r="AL140" s="373"/>
      <c r="AM140" s="369"/>
      <c r="AN140" s="369"/>
      <c r="AO140" s="369"/>
      <c r="AP140" s="379" t="s">
        <v>506</v>
      </c>
      <c r="AQ140" s="372"/>
      <c r="AR140" s="372"/>
      <c r="AS140" s="369"/>
      <c r="AT140" s="372"/>
      <c r="AU140" s="369"/>
      <c r="AV140" s="369"/>
      <c r="AW140" s="282"/>
      <c r="AX140" s="255"/>
      <c r="AY140" s="255"/>
      <c r="AZ140" s="255"/>
      <c r="BA140" s="255"/>
      <c r="BB140" s="255"/>
      <c r="BC140" s="255"/>
      <c r="BD140" s="255"/>
      <c r="BE140" s="255"/>
      <c r="BF140" s="255"/>
      <c r="BG140" s="255"/>
      <c r="BH140" s="255"/>
      <c r="BI140" s="255"/>
      <c r="BJ140" s="255"/>
      <c r="BK140" s="255"/>
      <c r="BL140" s="255"/>
      <c r="BM140" s="255"/>
      <c r="BN140" s="255"/>
      <c r="BO140" s="255"/>
      <c r="BP140" s="255"/>
      <c r="BQ140" s="255"/>
      <c r="BR140" s="255"/>
      <c r="BS140" s="255"/>
    </row>
    <row r="141" spans="1:71" ht="39.950000000000003" customHeight="1" x14ac:dyDescent="0.55000000000000004">
      <c r="A141" s="359"/>
      <c r="B141" s="361"/>
      <c r="C141" s="359"/>
      <c r="L141" s="359"/>
      <c r="M141" s="359"/>
      <c r="N141" s="365"/>
      <c r="O141" s="365"/>
      <c r="P141" s="365"/>
      <c r="Q141" s="365"/>
      <c r="R141" s="365"/>
      <c r="S141" s="359"/>
      <c r="T141" s="369"/>
      <c r="U141" s="377" t="s">
        <v>591</v>
      </c>
      <c r="V141" s="369"/>
      <c r="W141" s="369"/>
      <c r="X141" s="372"/>
      <c r="Y141" s="371"/>
      <c r="Z141" s="372"/>
      <c r="AA141" s="370"/>
      <c r="AB141" s="370"/>
      <c r="AC141" s="370"/>
      <c r="AD141" s="370"/>
      <c r="AE141" s="370"/>
      <c r="AF141" s="370"/>
      <c r="AG141" s="372"/>
      <c r="AH141" s="372"/>
      <c r="AI141" s="369"/>
      <c r="AJ141" s="380" t="s">
        <v>506</v>
      </c>
      <c r="AK141" s="369"/>
      <c r="AL141" s="373"/>
      <c r="AM141" s="369"/>
      <c r="AN141" s="369"/>
      <c r="AO141" s="369"/>
      <c r="AP141" s="379" t="s">
        <v>591</v>
      </c>
      <c r="AQ141" s="372"/>
      <c r="AR141" s="372"/>
      <c r="AS141" s="369"/>
      <c r="AT141" s="372"/>
      <c r="AU141" s="369"/>
      <c r="AV141" s="369"/>
      <c r="AW141" s="282"/>
      <c r="AX141" s="255"/>
      <c r="AY141" s="255"/>
      <c r="AZ141" s="255"/>
      <c r="BA141" s="255"/>
      <c r="BB141" s="255"/>
      <c r="BC141" s="255"/>
      <c r="BD141" s="255"/>
      <c r="BE141" s="255"/>
      <c r="BF141" s="255"/>
      <c r="BG141" s="255"/>
      <c r="BH141" s="255"/>
      <c r="BI141" s="255"/>
      <c r="BJ141" s="255"/>
      <c r="BK141" s="255"/>
      <c r="BL141" s="255"/>
      <c r="BM141" s="255"/>
      <c r="BN141" s="255"/>
      <c r="BO141" s="255"/>
      <c r="BP141" s="255"/>
      <c r="BQ141" s="255"/>
      <c r="BR141" s="255"/>
      <c r="BS141" s="255"/>
    </row>
    <row r="142" spans="1:71" ht="39.950000000000003" customHeight="1" x14ac:dyDescent="0.55000000000000004">
      <c r="A142" s="359"/>
      <c r="B142" s="361"/>
      <c r="C142" s="359"/>
      <c r="L142" s="359"/>
      <c r="M142" s="359"/>
      <c r="N142" s="365"/>
      <c r="O142" s="365"/>
      <c r="P142" s="365"/>
      <c r="Q142" s="365"/>
      <c r="R142" s="365"/>
      <c r="S142" s="359"/>
      <c r="T142" s="369"/>
      <c r="U142" s="377" t="s">
        <v>609</v>
      </c>
      <c r="V142" s="369"/>
      <c r="W142" s="369"/>
      <c r="X142" s="372"/>
      <c r="Y142" s="371"/>
      <c r="Z142" s="372"/>
      <c r="AA142" s="370"/>
      <c r="AB142" s="370"/>
      <c r="AC142" s="370"/>
      <c r="AD142" s="370"/>
      <c r="AE142" s="370"/>
      <c r="AF142" s="370"/>
      <c r="AG142" s="372"/>
      <c r="AH142" s="372"/>
      <c r="AI142" s="369"/>
      <c r="AJ142" s="380" t="s">
        <v>591</v>
      </c>
      <c r="AK142" s="369"/>
      <c r="AL142" s="373"/>
      <c r="AM142" s="369"/>
      <c r="AN142" s="369"/>
      <c r="AO142" s="369"/>
      <c r="AP142" s="381" t="s">
        <v>560</v>
      </c>
      <c r="AQ142" s="372"/>
      <c r="AR142" s="372"/>
      <c r="AS142" s="369"/>
      <c r="AT142" s="372"/>
      <c r="AU142" s="369"/>
      <c r="AV142" s="369"/>
      <c r="AW142" s="282"/>
      <c r="AX142" s="255"/>
      <c r="AY142" s="255"/>
      <c r="AZ142" s="255"/>
      <c r="BA142" s="255"/>
      <c r="BB142" s="255"/>
      <c r="BC142" s="255"/>
      <c r="BD142" s="255"/>
      <c r="BE142" s="255"/>
      <c r="BF142" s="255"/>
      <c r="BG142" s="255"/>
      <c r="BH142" s="255"/>
      <c r="BI142" s="255"/>
      <c r="BJ142" s="255"/>
      <c r="BK142" s="255"/>
      <c r="BL142" s="255"/>
      <c r="BM142" s="255"/>
      <c r="BN142" s="255"/>
      <c r="BO142" s="255"/>
      <c r="BP142" s="255"/>
      <c r="BQ142" s="255"/>
      <c r="BR142" s="255"/>
      <c r="BS142" s="255"/>
    </row>
    <row r="143" spans="1:71" ht="39.950000000000003" customHeight="1" x14ac:dyDescent="0.55000000000000004">
      <c r="A143" s="359"/>
      <c r="B143" s="361"/>
      <c r="C143" s="359"/>
      <c r="L143" s="359"/>
      <c r="M143" s="359"/>
      <c r="N143" s="365"/>
      <c r="O143" s="365"/>
      <c r="P143" s="365"/>
      <c r="Q143" s="365"/>
      <c r="R143" s="365"/>
      <c r="S143" s="359"/>
      <c r="T143" s="369"/>
      <c r="U143" s="377" t="s">
        <v>438</v>
      </c>
      <c r="V143" s="369"/>
      <c r="W143" s="369"/>
      <c r="X143" s="372"/>
      <c r="Y143" s="371"/>
      <c r="Z143" s="372"/>
      <c r="AA143" s="370"/>
      <c r="AB143" s="370"/>
      <c r="AC143" s="370"/>
      <c r="AD143" s="370"/>
      <c r="AE143" s="370"/>
      <c r="AF143" s="370"/>
      <c r="AG143" s="372"/>
      <c r="AH143" s="372"/>
      <c r="AI143" s="369"/>
      <c r="AJ143" s="378" t="s">
        <v>594</v>
      </c>
      <c r="AK143" s="369"/>
      <c r="AL143" s="373"/>
      <c r="AM143" s="369"/>
      <c r="AN143" s="369"/>
      <c r="AO143" s="369"/>
      <c r="AP143" s="382" t="s">
        <v>561</v>
      </c>
      <c r="AQ143" s="372"/>
      <c r="AR143" s="372"/>
      <c r="AS143" s="369"/>
      <c r="AT143" s="372"/>
      <c r="AU143" s="369"/>
      <c r="AV143" s="369"/>
      <c r="AW143" s="282"/>
      <c r="AX143" s="255"/>
      <c r="AY143" s="255"/>
      <c r="AZ143" s="255"/>
      <c r="BA143" s="255"/>
      <c r="BB143" s="255"/>
      <c r="BC143" s="255"/>
      <c r="BD143" s="255"/>
      <c r="BE143" s="255"/>
      <c r="BF143" s="255"/>
      <c r="BG143" s="255"/>
      <c r="BH143" s="255"/>
      <c r="BI143" s="255"/>
      <c r="BJ143" s="255"/>
      <c r="BK143" s="255"/>
      <c r="BL143" s="255"/>
      <c r="BM143" s="255"/>
      <c r="BN143" s="255"/>
      <c r="BO143" s="255"/>
      <c r="BP143" s="255"/>
      <c r="BQ143" s="255"/>
      <c r="BR143" s="255"/>
      <c r="BS143" s="255"/>
    </row>
    <row r="144" spans="1:71" ht="39.950000000000003" customHeight="1" x14ac:dyDescent="0.55000000000000004">
      <c r="A144" s="359"/>
      <c r="B144" s="361"/>
      <c r="C144" s="359"/>
      <c r="L144" s="359"/>
      <c r="M144" s="359"/>
      <c r="N144" s="365"/>
      <c r="O144" s="365"/>
      <c r="P144" s="365"/>
      <c r="Q144" s="365"/>
      <c r="R144" s="365"/>
      <c r="S144" s="359"/>
      <c r="T144" s="369"/>
      <c r="U144" s="377" t="s">
        <v>439</v>
      </c>
      <c r="V144" s="369"/>
      <c r="W144" s="369"/>
      <c r="X144" s="372"/>
      <c r="Y144" s="371"/>
      <c r="Z144" s="372"/>
      <c r="AA144" s="370"/>
      <c r="AB144" s="370"/>
      <c r="AC144" s="370"/>
      <c r="AD144" s="370"/>
      <c r="AE144" s="370"/>
      <c r="AF144" s="370"/>
      <c r="AG144" s="372"/>
      <c r="AH144" s="372"/>
      <c r="AI144" s="369"/>
      <c r="AJ144" s="383" t="s">
        <v>508</v>
      </c>
      <c r="AK144" s="369"/>
      <c r="AL144" s="373"/>
      <c r="AM144" s="369"/>
      <c r="AN144" s="369"/>
      <c r="AO144" s="369"/>
      <c r="AP144" s="382" t="s">
        <v>562</v>
      </c>
      <c r="AQ144" s="372"/>
      <c r="AR144" s="372"/>
      <c r="AS144" s="369"/>
      <c r="AT144" s="372"/>
      <c r="AU144" s="369"/>
      <c r="AV144" s="369"/>
      <c r="AW144" s="282"/>
      <c r="AX144" s="255"/>
      <c r="AY144" s="255"/>
      <c r="AZ144" s="255"/>
      <c r="BA144" s="255"/>
      <c r="BB144" s="255"/>
      <c r="BC144" s="255"/>
      <c r="BD144" s="255"/>
      <c r="BE144" s="255"/>
      <c r="BF144" s="255"/>
      <c r="BG144" s="255"/>
      <c r="BH144" s="255"/>
      <c r="BI144" s="255"/>
      <c r="BJ144" s="255"/>
      <c r="BK144" s="255"/>
      <c r="BL144" s="255"/>
      <c r="BM144" s="255"/>
      <c r="BN144" s="255"/>
      <c r="BO144" s="255"/>
      <c r="BP144" s="255"/>
      <c r="BQ144" s="255"/>
      <c r="BR144" s="255"/>
      <c r="BS144" s="255"/>
    </row>
    <row r="145" spans="1:71" ht="39.950000000000003" customHeight="1" x14ac:dyDescent="0.55000000000000004">
      <c r="A145" s="359"/>
      <c r="B145" s="361"/>
      <c r="C145" s="359"/>
      <c r="L145" s="359"/>
      <c r="M145" s="359"/>
      <c r="N145" s="365"/>
      <c r="O145" s="365"/>
      <c r="P145" s="365"/>
      <c r="Q145" s="365"/>
      <c r="R145" s="365"/>
      <c r="S145" s="359"/>
      <c r="T145" s="369"/>
      <c r="U145" s="377" t="s">
        <v>440</v>
      </c>
      <c r="V145" s="369"/>
      <c r="W145" s="369"/>
      <c r="X145" s="372"/>
      <c r="Y145" s="371"/>
      <c r="Z145" s="372"/>
      <c r="AA145" s="370"/>
      <c r="AB145" s="370"/>
      <c r="AC145" s="370"/>
      <c r="AD145" s="370"/>
      <c r="AE145" s="370"/>
      <c r="AF145" s="370"/>
      <c r="AG145" s="372"/>
      <c r="AH145" s="372"/>
      <c r="AI145" s="369"/>
      <c r="AJ145" s="383" t="s">
        <v>507</v>
      </c>
      <c r="AK145" s="369"/>
      <c r="AL145" s="373"/>
      <c r="AM145" s="369"/>
      <c r="AN145" s="369"/>
      <c r="AO145" s="369"/>
      <c r="AP145" s="382" t="s">
        <v>563</v>
      </c>
      <c r="AQ145" s="372"/>
      <c r="AR145" s="372"/>
      <c r="AS145" s="369"/>
      <c r="AT145" s="372"/>
      <c r="AU145" s="369"/>
      <c r="AV145" s="369"/>
      <c r="AW145" s="282"/>
      <c r="AX145" s="255"/>
      <c r="AY145" s="255"/>
      <c r="AZ145" s="255"/>
      <c r="BA145" s="255"/>
      <c r="BB145" s="255"/>
      <c r="BC145" s="255"/>
      <c r="BD145" s="255"/>
      <c r="BE145" s="255"/>
      <c r="BF145" s="255"/>
      <c r="BG145" s="255"/>
      <c r="BH145" s="255"/>
      <c r="BI145" s="255"/>
      <c r="BJ145" s="255"/>
      <c r="BK145" s="255"/>
      <c r="BL145" s="255"/>
      <c r="BM145" s="255"/>
      <c r="BN145" s="255"/>
      <c r="BO145" s="255"/>
      <c r="BP145" s="255"/>
      <c r="BQ145" s="255"/>
      <c r="BR145" s="255"/>
      <c r="BS145" s="255"/>
    </row>
    <row r="146" spans="1:71" ht="39.950000000000003" customHeight="1" x14ac:dyDescent="0.55000000000000004">
      <c r="A146" s="359"/>
      <c r="B146" s="361"/>
      <c r="C146" s="359"/>
      <c r="L146" s="359"/>
      <c r="M146" s="359"/>
      <c r="N146" s="365"/>
      <c r="O146" s="365"/>
      <c r="P146" s="365"/>
      <c r="Q146" s="365"/>
      <c r="R146" s="365"/>
      <c r="S146" s="359"/>
      <c r="T146" s="369"/>
      <c r="U146" s="377" t="s">
        <v>441</v>
      </c>
      <c r="V146" s="369"/>
      <c r="W146" s="369"/>
      <c r="X146" s="372"/>
      <c r="Y146" s="371"/>
      <c r="Z146" s="372"/>
      <c r="AA146" s="370"/>
      <c r="AB146" s="370"/>
      <c r="AC146" s="370"/>
      <c r="AD146" s="370"/>
      <c r="AE146" s="370"/>
      <c r="AF146" s="370"/>
      <c r="AG146" s="372"/>
      <c r="AH146" s="372"/>
      <c r="AI146" s="369"/>
      <c r="AJ146" s="383" t="s">
        <v>509</v>
      </c>
      <c r="AK146" s="369"/>
      <c r="AL146" s="373"/>
      <c r="AM146" s="369"/>
      <c r="AN146" s="369"/>
      <c r="AO146" s="369"/>
      <c r="AP146" s="382" t="s">
        <v>564</v>
      </c>
      <c r="AQ146" s="372"/>
      <c r="AR146" s="372"/>
      <c r="AS146" s="369"/>
      <c r="AT146" s="372"/>
      <c r="AU146" s="369"/>
      <c r="AV146" s="369"/>
      <c r="AW146" s="282"/>
      <c r="AX146" s="255"/>
      <c r="AY146" s="255"/>
      <c r="AZ146" s="255"/>
      <c r="BA146" s="255"/>
      <c r="BB146" s="255"/>
      <c r="BC146" s="255"/>
      <c r="BD146" s="255"/>
      <c r="BE146" s="255"/>
      <c r="BF146" s="255"/>
      <c r="BG146" s="255"/>
      <c r="BH146" s="255"/>
      <c r="BI146" s="255"/>
      <c r="BJ146" s="255"/>
      <c r="BK146" s="255"/>
      <c r="BL146" s="255"/>
      <c r="BM146" s="255"/>
      <c r="BN146" s="255"/>
      <c r="BO146" s="255"/>
      <c r="BP146" s="255"/>
      <c r="BQ146" s="255"/>
      <c r="BR146" s="255"/>
      <c r="BS146" s="255"/>
    </row>
    <row r="147" spans="1:71" ht="39.950000000000003" customHeight="1" x14ac:dyDescent="0.55000000000000004">
      <c r="A147" s="359"/>
      <c r="B147" s="361"/>
      <c r="C147" s="359"/>
      <c r="L147" s="359"/>
      <c r="M147" s="359"/>
      <c r="N147" s="365"/>
      <c r="O147" s="365"/>
      <c r="P147" s="365"/>
      <c r="Q147" s="365"/>
      <c r="R147" s="365"/>
      <c r="S147" s="359"/>
      <c r="T147" s="369"/>
      <c r="U147" s="377" t="s">
        <v>442</v>
      </c>
      <c r="V147" s="369"/>
      <c r="W147" s="369"/>
      <c r="X147" s="372"/>
      <c r="Y147" s="371"/>
      <c r="Z147" s="372"/>
      <c r="AA147" s="370"/>
      <c r="AB147" s="370"/>
      <c r="AC147" s="370"/>
      <c r="AD147" s="370"/>
      <c r="AE147" s="370"/>
      <c r="AF147" s="370"/>
      <c r="AG147" s="372"/>
      <c r="AH147" s="372"/>
      <c r="AI147" s="369"/>
      <c r="AJ147" s="383" t="s">
        <v>510</v>
      </c>
      <c r="AK147" s="369"/>
      <c r="AL147" s="373"/>
      <c r="AM147" s="369"/>
      <c r="AN147" s="369"/>
      <c r="AO147" s="369"/>
      <c r="AP147" s="382" t="s">
        <v>565</v>
      </c>
      <c r="AQ147" s="372"/>
      <c r="AR147" s="372"/>
      <c r="AS147" s="369"/>
      <c r="AT147" s="372"/>
      <c r="AU147" s="369"/>
      <c r="AV147" s="369"/>
      <c r="AW147" s="282"/>
      <c r="AX147" s="255"/>
      <c r="AY147" s="255"/>
      <c r="AZ147" s="255"/>
      <c r="BA147" s="255"/>
      <c r="BB147" s="255"/>
      <c r="BC147" s="255"/>
      <c r="BD147" s="255"/>
      <c r="BE147" s="255"/>
      <c r="BF147" s="255"/>
      <c r="BG147" s="255"/>
      <c r="BH147" s="255"/>
      <c r="BI147" s="255"/>
      <c r="BJ147" s="255"/>
      <c r="BK147" s="255"/>
      <c r="BL147" s="255"/>
      <c r="BM147" s="255"/>
      <c r="BN147" s="255"/>
      <c r="BO147" s="255"/>
      <c r="BP147" s="255"/>
      <c r="BQ147" s="255"/>
      <c r="BR147" s="255"/>
      <c r="BS147" s="255"/>
    </row>
    <row r="148" spans="1:71" ht="39.950000000000003" customHeight="1" x14ac:dyDescent="0.55000000000000004">
      <c r="A148" s="359"/>
      <c r="B148" s="361"/>
      <c r="C148" s="359"/>
      <c r="L148" s="359"/>
      <c r="M148" s="359"/>
      <c r="N148" s="365"/>
      <c r="O148" s="365"/>
      <c r="P148" s="365"/>
      <c r="Q148" s="365"/>
      <c r="R148" s="365"/>
      <c r="S148" s="359"/>
      <c r="T148" s="369"/>
      <c r="U148" s="377" t="s">
        <v>443</v>
      </c>
      <c r="V148" s="369"/>
      <c r="W148" s="369"/>
      <c r="X148" s="372"/>
      <c r="Y148" s="371"/>
      <c r="Z148" s="372"/>
      <c r="AA148" s="370"/>
      <c r="AB148" s="370"/>
      <c r="AC148" s="370"/>
      <c r="AD148" s="370"/>
      <c r="AE148" s="370"/>
      <c r="AF148" s="370"/>
      <c r="AG148" s="372"/>
      <c r="AH148" s="372"/>
      <c r="AI148" s="369"/>
      <c r="AJ148" s="383" t="s">
        <v>511</v>
      </c>
      <c r="AK148" s="369"/>
      <c r="AL148" s="373"/>
      <c r="AM148" s="369"/>
      <c r="AN148" s="369"/>
      <c r="AO148" s="369"/>
      <c r="AP148" s="382" t="s">
        <v>566</v>
      </c>
      <c r="AQ148" s="372"/>
      <c r="AR148" s="372"/>
      <c r="AS148" s="369"/>
      <c r="AT148" s="372"/>
      <c r="AU148" s="369"/>
      <c r="AV148" s="369"/>
      <c r="AW148" s="282"/>
      <c r="AX148" s="255"/>
      <c r="AY148" s="255"/>
      <c r="AZ148" s="255"/>
      <c r="BA148" s="255"/>
      <c r="BB148" s="255"/>
      <c r="BC148" s="255"/>
      <c r="BD148" s="255"/>
      <c r="BE148" s="255"/>
      <c r="BF148" s="255"/>
      <c r="BG148" s="255"/>
      <c r="BH148" s="255"/>
      <c r="BI148" s="255"/>
      <c r="BJ148" s="255"/>
      <c r="BK148" s="255"/>
      <c r="BL148" s="255"/>
      <c r="BM148" s="255"/>
      <c r="BN148" s="255"/>
      <c r="BO148" s="255"/>
      <c r="BP148" s="255"/>
      <c r="BQ148" s="255"/>
      <c r="BR148" s="255"/>
      <c r="BS148" s="255"/>
    </row>
    <row r="149" spans="1:71" ht="39.950000000000003" customHeight="1" x14ac:dyDescent="0.55000000000000004">
      <c r="A149" s="359"/>
      <c r="B149" s="361"/>
      <c r="C149" s="359"/>
      <c r="L149" s="359"/>
      <c r="M149" s="359"/>
      <c r="N149" s="365"/>
      <c r="O149" s="365"/>
      <c r="P149" s="365"/>
      <c r="Q149" s="365"/>
      <c r="R149" s="365"/>
      <c r="S149" s="359"/>
      <c r="T149" s="369"/>
      <c r="U149" s="377" t="s">
        <v>445</v>
      </c>
      <c r="V149" s="369"/>
      <c r="W149" s="369"/>
      <c r="X149" s="372"/>
      <c r="Y149" s="371"/>
      <c r="Z149" s="372"/>
      <c r="AA149" s="370"/>
      <c r="AB149" s="370"/>
      <c r="AC149" s="370"/>
      <c r="AD149" s="370"/>
      <c r="AE149" s="370"/>
      <c r="AF149" s="370"/>
      <c r="AG149" s="372"/>
      <c r="AH149" s="372"/>
      <c r="AI149" s="369"/>
      <c r="AJ149" s="383" t="s">
        <v>512</v>
      </c>
      <c r="AK149" s="369"/>
      <c r="AL149" s="373"/>
      <c r="AM149" s="369"/>
      <c r="AN149" s="369"/>
      <c r="AO149" s="369"/>
      <c r="AP149" s="382" t="s">
        <v>567</v>
      </c>
      <c r="AQ149" s="372"/>
      <c r="AR149" s="372"/>
      <c r="AS149" s="369"/>
      <c r="AT149" s="372"/>
      <c r="AU149" s="369"/>
      <c r="AV149" s="369"/>
      <c r="AW149" s="282"/>
      <c r="AX149" s="255"/>
      <c r="AY149" s="255"/>
      <c r="AZ149" s="255"/>
      <c r="BA149" s="255"/>
      <c r="BB149" s="255"/>
      <c r="BC149" s="255"/>
      <c r="BD149" s="255"/>
      <c r="BE149" s="255"/>
      <c r="BF149" s="255"/>
      <c r="BG149" s="255"/>
      <c r="BH149" s="255"/>
      <c r="BI149" s="255"/>
      <c r="BJ149" s="255"/>
      <c r="BK149" s="255"/>
      <c r="BL149" s="255"/>
      <c r="BM149" s="255"/>
      <c r="BN149" s="255"/>
      <c r="BO149" s="255"/>
      <c r="BP149" s="255"/>
      <c r="BQ149" s="255"/>
      <c r="BR149" s="255"/>
      <c r="BS149" s="255"/>
    </row>
    <row r="150" spans="1:71" ht="39.950000000000003" customHeight="1" x14ac:dyDescent="0.55000000000000004">
      <c r="A150" s="359"/>
      <c r="B150" s="361"/>
      <c r="C150" s="359"/>
      <c r="L150" s="359"/>
      <c r="M150" s="359"/>
      <c r="N150" s="365"/>
      <c r="O150" s="365"/>
      <c r="P150" s="365"/>
      <c r="Q150" s="365"/>
      <c r="R150" s="365"/>
      <c r="S150" s="359"/>
      <c r="T150" s="369"/>
      <c r="U150" s="377" t="s">
        <v>444</v>
      </c>
      <c r="V150" s="369"/>
      <c r="W150" s="369"/>
      <c r="X150" s="372"/>
      <c r="Y150" s="371"/>
      <c r="Z150" s="372"/>
      <c r="AA150" s="370"/>
      <c r="AB150" s="370"/>
      <c r="AC150" s="370"/>
      <c r="AD150" s="370"/>
      <c r="AE150" s="370"/>
      <c r="AF150" s="370"/>
      <c r="AG150" s="372"/>
      <c r="AH150" s="372"/>
      <c r="AI150" s="369"/>
      <c r="AJ150" s="383" t="s">
        <v>513</v>
      </c>
      <c r="AK150" s="369"/>
      <c r="AL150" s="373"/>
      <c r="AM150" s="369"/>
      <c r="AN150" s="369"/>
      <c r="AO150" s="369"/>
      <c r="AP150" s="382" t="s">
        <v>568</v>
      </c>
      <c r="AQ150" s="372"/>
      <c r="AR150" s="372"/>
      <c r="AS150" s="369"/>
      <c r="AT150" s="372"/>
      <c r="AU150" s="369"/>
      <c r="AV150" s="369"/>
      <c r="AW150" s="282"/>
      <c r="AX150" s="255"/>
      <c r="AY150" s="255"/>
      <c r="AZ150" s="255"/>
      <c r="BA150" s="255"/>
      <c r="BB150" s="255"/>
      <c r="BC150" s="255"/>
      <c r="BD150" s="255"/>
      <c r="BE150" s="255"/>
      <c r="BF150" s="255"/>
      <c r="BG150" s="255"/>
      <c r="BH150" s="255"/>
      <c r="BI150" s="255"/>
      <c r="BJ150" s="255"/>
      <c r="BK150" s="255"/>
      <c r="BL150" s="255"/>
      <c r="BM150" s="255"/>
      <c r="BN150" s="255"/>
      <c r="BO150" s="255"/>
      <c r="BP150" s="255"/>
      <c r="BQ150" s="255"/>
      <c r="BR150" s="255"/>
      <c r="BS150" s="255"/>
    </row>
    <row r="151" spans="1:71" ht="39.950000000000003" customHeight="1" x14ac:dyDescent="0.55000000000000004">
      <c r="B151" s="361"/>
      <c r="C151" s="359"/>
      <c r="L151" s="360"/>
      <c r="M151" s="360"/>
      <c r="N151" s="384"/>
      <c r="O151" s="384"/>
      <c r="P151" s="384"/>
      <c r="Q151" s="384"/>
      <c r="R151" s="384"/>
      <c r="S151" s="360"/>
      <c r="T151" s="385"/>
      <c r="U151" s="377" t="s">
        <v>446</v>
      </c>
      <c r="V151" s="385"/>
      <c r="W151" s="385"/>
      <c r="X151" s="374"/>
      <c r="Y151" s="386"/>
      <c r="Z151" s="370"/>
      <c r="AA151" s="370"/>
      <c r="AB151" s="370"/>
      <c r="AC151" s="370"/>
      <c r="AD151" s="370"/>
      <c r="AE151" s="370"/>
      <c r="AF151" s="370"/>
      <c r="AG151" s="370"/>
      <c r="AH151" s="370"/>
      <c r="AI151" s="385"/>
      <c r="AJ151" s="383" t="s">
        <v>514</v>
      </c>
      <c r="AK151" s="385"/>
      <c r="AL151" s="373"/>
      <c r="AM151" s="385"/>
      <c r="AN151" s="385"/>
      <c r="AO151" s="385"/>
      <c r="AP151" s="382" t="s">
        <v>569</v>
      </c>
      <c r="AQ151" s="374"/>
      <c r="AR151" s="374"/>
      <c r="AS151" s="385"/>
      <c r="AT151" s="374"/>
      <c r="AU151" s="385"/>
      <c r="AV151" s="385"/>
    </row>
    <row r="152" spans="1:71" ht="39.950000000000003" customHeight="1" x14ac:dyDescent="0.55000000000000004">
      <c r="B152" s="361"/>
      <c r="C152" s="359"/>
      <c r="L152" s="360"/>
      <c r="M152" s="360"/>
      <c r="N152" s="384"/>
      <c r="O152" s="384"/>
      <c r="P152" s="384"/>
      <c r="Q152" s="384"/>
      <c r="R152" s="384"/>
      <c r="S152" s="360"/>
      <c r="T152" s="385"/>
      <c r="U152" s="377" t="s">
        <v>447</v>
      </c>
      <c r="V152" s="385"/>
      <c r="W152" s="385"/>
      <c r="X152" s="374"/>
      <c r="Y152" s="386"/>
      <c r="Z152" s="370"/>
      <c r="AA152" s="370"/>
      <c r="AB152" s="370"/>
      <c r="AC152" s="370"/>
      <c r="AD152" s="370"/>
      <c r="AE152" s="370"/>
      <c r="AF152" s="370"/>
      <c r="AG152" s="370"/>
      <c r="AH152" s="370"/>
      <c r="AI152" s="385"/>
      <c r="AJ152" s="383" t="s">
        <v>515</v>
      </c>
      <c r="AK152" s="385"/>
      <c r="AL152" s="373"/>
      <c r="AM152" s="385"/>
      <c r="AN152" s="385"/>
      <c r="AO152" s="385"/>
      <c r="AP152" s="382" t="s">
        <v>570</v>
      </c>
      <c r="AQ152" s="374"/>
      <c r="AR152" s="374"/>
      <c r="AS152" s="385"/>
      <c r="AT152" s="374"/>
      <c r="AU152" s="385"/>
      <c r="AV152" s="385"/>
    </row>
    <row r="153" spans="1:71" ht="39.950000000000003" customHeight="1" x14ac:dyDescent="0.55000000000000004">
      <c r="B153" s="361"/>
      <c r="C153" s="359"/>
      <c r="L153" s="360"/>
      <c r="M153" s="360"/>
      <c r="N153" s="384"/>
      <c r="O153" s="384"/>
      <c r="P153" s="384"/>
      <c r="Q153" s="384"/>
      <c r="R153" s="384"/>
      <c r="S153" s="360"/>
      <c r="T153" s="385"/>
      <c r="U153" s="377" t="s">
        <v>448</v>
      </c>
      <c r="V153" s="385"/>
      <c r="W153" s="385"/>
      <c r="X153" s="374"/>
      <c r="Y153" s="386"/>
      <c r="Z153" s="370"/>
      <c r="AA153" s="370"/>
      <c r="AB153" s="370"/>
      <c r="AC153" s="370"/>
      <c r="AD153" s="370"/>
      <c r="AE153" s="370"/>
      <c r="AF153" s="370"/>
      <c r="AG153" s="370"/>
      <c r="AH153" s="370"/>
      <c r="AI153" s="385"/>
      <c r="AJ153" s="383" t="s">
        <v>516</v>
      </c>
      <c r="AK153" s="385"/>
      <c r="AL153" s="373"/>
      <c r="AM153" s="385"/>
      <c r="AN153" s="385"/>
      <c r="AO153" s="385"/>
      <c r="AP153" s="382" t="s">
        <v>571</v>
      </c>
      <c r="AQ153" s="374"/>
      <c r="AR153" s="374"/>
      <c r="AS153" s="385"/>
      <c r="AT153" s="374"/>
      <c r="AU153" s="385"/>
      <c r="AV153" s="385"/>
    </row>
    <row r="154" spans="1:71" ht="39.950000000000003" customHeight="1" x14ac:dyDescent="0.55000000000000004">
      <c r="B154" s="361"/>
      <c r="C154" s="359"/>
      <c r="L154" s="360"/>
      <c r="M154" s="360"/>
      <c r="N154" s="384"/>
      <c r="O154" s="384"/>
      <c r="P154" s="384"/>
      <c r="Q154" s="384"/>
      <c r="R154" s="384"/>
      <c r="S154" s="360"/>
      <c r="T154" s="385"/>
      <c r="U154" s="377" t="s">
        <v>449</v>
      </c>
      <c r="V154" s="385"/>
      <c r="W154" s="385"/>
      <c r="X154" s="374"/>
      <c r="Y154" s="386"/>
      <c r="Z154" s="370"/>
      <c r="AA154" s="370"/>
      <c r="AB154" s="370"/>
      <c r="AC154" s="370"/>
      <c r="AD154" s="370"/>
      <c r="AE154" s="370"/>
      <c r="AF154" s="370"/>
      <c r="AG154" s="370"/>
      <c r="AH154" s="370"/>
      <c r="AI154" s="385"/>
      <c r="AJ154" s="388"/>
      <c r="AK154" s="389"/>
      <c r="AL154" s="373"/>
      <c r="AM154" s="385"/>
      <c r="AN154" s="385"/>
      <c r="AO154" s="385"/>
      <c r="AP154" s="382" t="s">
        <v>572</v>
      </c>
      <c r="AQ154" s="374"/>
      <c r="AR154" s="374"/>
      <c r="AS154" s="385"/>
      <c r="AT154" s="374"/>
      <c r="AU154" s="385"/>
      <c r="AV154" s="385"/>
    </row>
    <row r="155" spans="1:71" ht="39.950000000000003" customHeight="1" x14ac:dyDescent="0.55000000000000004">
      <c r="B155" s="361"/>
      <c r="C155" s="359"/>
      <c r="L155" s="360"/>
      <c r="M155" s="360"/>
      <c r="N155" s="384"/>
      <c r="O155" s="384"/>
      <c r="P155" s="384"/>
      <c r="Q155" s="384"/>
      <c r="R155" s="384"/>
      <c r="S155" s="360"/>
      <c r="T155" s="385"/>
      <c r="U155" s="377" t="s">
        <v>450</v>
      </c>
      <c r="V155" s="385"/>
      <c r="W155" s="385"/>
      <c r="X155" s="374"/>
      <c r="Y155" s="386"/>
      <c r="Z155" s="370"/>
      <c r="AA155" s="370"/>
      <c r="AB155" s="370"/>
      <c r="AC155" s="370"/>
      <c r="AD155" s="370"/>
      <c r="AE155" s="370"/>
      <c r="AF155" s="370"/>
      <c r="AG155" s="370"/>
      <c r="AH155" s="370"/>
      <c r="AI155" s="385"/>
      <c r="AJ155" s="378" t="s">
        <v>518</v>
      </c>
      <c r="AK155" s="389"/>
      <c r="AL155" s="373"/>
      <c r="AM155" s="385"/>
      <c r="AN155" s="385"/>
      <c r="AO155" s="385"/>
      <c r="AP155" s="382" t="s">
        <v>573</v>
      </c>
      <c r="AQ155" s="374"/>
      <c r="AR155" s="374"/>
      <c r="AS155" s="385"/>
      <c r="AT155" s="374"/>
      <c r="AU155" s="385"/>
      <c r="AV155" s="385"/>
    </row>
    <row r="156" spans="1:71" ht="39.950000000000003" customHeight="1" x14ac:dyDescent="0.55000000000000004">
      <c r="B156" s="361"/>
      <c r="C156" s="359"/>
      <c r="L156" s="360"/>
      <c r="M156" s="360"/>
      <c r="N156" s="384"/>
      <c r="O156" s="384"/>
      <c r="P156" s="384"/>
      <c r="Q156" s="384"/>
      <c r="R156" s="384"/>
      <c r="S156" s="360"/>
      <c r="T156" s="385"/>
      <c r="U156" s="377" t="s">
        <v>451</v>
      </c>
      <c r="V156" s="385"/>
      <c r="W156" s="385"/>
      <c r="X156" s="374"/>
      <c r="Y156" s="386"/>
      <c r="Z156" s="370"/>
      <c r="AA156" s="370"/>
      <c r="AB156" s="370"/>
      <c r="AC156" s="370"/>
      <c r="AD156" s="370"/>
      <c r="AE156" s="370"/>
      <c r="AF156" s="370"/>
      <c r="AG156" s="370"/>
      <c r="AH156" s="370"/>
      <c r="AI156" s="385"/>
      <c r="AJ156" s="383" t="s">
        <v>519</v>
      </c>
      <c r="AK156" s="389"/>
      <c r="AL156" s="373"/>
      <c r="AM156" s="385"/>
      <c r="AN156" s="385"/>
      <c r="AO156" s="385"/>
      <c r="AP156" s="382" t="s">
        <v>574</v>
      </c>
      <c r="AQ156" s="374"/>
      <c r="AR156" s="374"/>
      <c r="AS156" s="385"/>
      <c r="AT156" s="374"/>
      <c r="AU156" s="385"/>
      <c r="AV156" s="385"/>
    </row>
    <row r="157" spans="1:71" ht="39.950000000000003" customHeight="1" x14ac:dyDescent="0.55000000000000004">
      <c r="B157" s="361"/>
      <c r="C157" s="359"/>
      <c r="L157" s="360"/>
      <c r="M157" s="360"/>
      <c r="N157" s="384"/>
      <c r="O157" s="384"/>
      <c r="P157" s="384"/>
      <c r="Q157" s="384"/>
      <c r="R157" s="384"/>
      <c r="S157" s="360"/>
      <c r="T157" s="385"/>
      <c r="U157" s="377" t="s">
        <v>452</v>
      </c>
      <c r="V157" s="385"/>
      <c r="W157" s="385"/>
      <c r="X157" s="374"/>
      <c r="Y157" s="386"/>
      <c r="Z157" s="370"/>
      <c r="AA157" s="370"/>
      <c r="AB157" s="370"/>
      <c r="AC157" s="370"/>
      <c r="AD157" s="370"/>
      <c r="AE157" s="370"/>
      <c r="AF157" s="370"/>
      <c r="AG157" s="370"/>
      <c r="AH157" s="370"/>
      <c r="AI157" s="385"/>
      <c r="AJ157" s="383" t="s">
        <v>520</v>
      </c>
      <c r="AK157" s="389"/>
      <c r="AL157" s="373"/>
      <c r="AM157" s="385"/>
      <c r="AN157" s="385"/>
      <c r="AO157" s="385"/>
      <c r="AP157" s="385"/>
      <c r="AQ157" s="374"/>
      <c r="AR157" s="374"/>
      <c r="AS157" s="385"/>
      <c r="AT157" s="374"/>
      <c r="AU157" s="385"/>
      <c r="AV157" s="385"/>
    </row>
    <row r="158" spans="1:71" ht="39.950000000000003" customHeight="1" x14ac:dyDescent="0.55000000000000004">
      <c r="B158" s="361"/>
      <c r="C158" s="359"/>
      <c r="L158" s="360"/>
      <c r="M158" s="360"/>
      <c r="N158" s="384"/>
      <c r="O158" s="384"/>
      <c r="P158" s="384"/>
      <c r="Q158" s="384"/>
      <c r="R158" s="384"/>
      <c r="S158" s="360"/>
      <c r="T158" s="385"/>
      <c r="U158" s="377" t="s">
        <v>453</v>
      </c>
      <c r="V158" s="385"/>
      <c r="W158" s="385"/>
      <c r="X158" s="374"/>
      <c r="Y158" s="386"/>
      <c r="Z158" s="370"/>
      <c r="AA158" s="370"/>
      <c r="AB158" s="370"/>
      <c r="AC158" s="370"/>
      <c r="AD158" s="370"/>
      <c r="AE158" s="370"/>
      <c r="AF158" s="370"/>
      <c r="AG158" s="370"/>
      <c r="AH158" s="370"/>
      <c r="AI158" s="385"/>
      <c r="AJ158" s="383" t="s">
        <v>521</v>
      </c>
      <c r="AK158" s="389"/>
      <c r="AL158" s="373"/>
      <c r="AM158" s="385"/>
      <c r="AN158" s="385"/>
      <c r="AO158" s="385"/>
      <c r="AP158" s="385"/>
      <c r="AQ158" s="374"/>
      <c r="AR158" s="374"/>
      <c r="AS158" s="385"/>
      <c r="AT158" s="374"/>
      <c r="AU158" s="385"/>
      <c r="AV158" s="385"/>
    </row>
    <row r="159" spans="1:71" ht="39.950000000000003" customHeight="1" x14ac:dyDescent="0.55000000000000004">
      <c r="B159" s="361"/>
      <c r="C159" s="359"/>
      <c r="L159" s="360"/>
      <c r="M159" s="360"/>
      <c r="N159" s="384"/>
      <c r="O159" s="384"/>
      <c r="P159" s="384"/>
      <c r="Q159" s="384"/>
      <c r="R159" s="384"/>
      <c r="S159" s="360"/>
      <c r="T159" s="385"/>
      <c r="U159" s="377" t="s">
        <v>454</v>
      </c>
      <c r="V159" s="385"/>
      <c r="W159" s="385"/>
      <c r="X159" s="374"/>
      <c r="Y159" s="386"/>
      <c r="Z159" s="370"/>
      <c r="AA159" s="370"/>
      <c r="AB159" s="370"/>
      <c r="AC159" s="370"/>
      <c r="AD159" s="370"/>
      <c r="AE159" s="370"/>
      <c r="AF159" s="370"/>
      <c r="AG159" s="370"/>
      <c r="AH159" s="370"/>
      <c r="AI159" s="385"/>
      <c r="AJ159" s="383" t="s">
        <v>522</v>
      </c>
      <c r="AK159" s="389"/>
      <c r="AL159" s="373"/>
      <c r="AM159" s="385"/>
      <c r="AN159" s="385"/>
      <c r="AO159" s="385"/>
      <c r="AP159" s="385"/>
      <c r="AQ159" s="374"/>
      <c r="AR159" s="374"/>
      <c r="AS159" s="385"/>
      <c r="AT159" s="374"/>
      <c r="AU159" s="385"/>
      <c r="AV159" s="385"/>
    </row>
    <row r="160" spans="1:71" ht="39.950000000000003" customHeight="1" x14ac:dyDescent="0.55000000000000004">
      <c r="B160" s="361"/>
      <c r="C160" s="359"/>
      <c r="L160" s="360"/>
      <c r="M160" s="360"/>
      <c r="N160" s="384"/>
      <c r="O160" s="384"/>
      <c r="P160" s="384"/>
      <c r="Q160" s="384"/>
      <c r="R160" s="384"/>
      <c r="S160" s="360"/>
      <c r="T160" s="385"/>
      <c r="U160" s="377" t="s">
        <v>455</v>
      </c>
      <c r="V160" s="385"/>
      <c r="W160" s="385"/>
      <c r="X160" s="374"/>
      <c r="Y160" s="386"/>
      <c r="Z160" s="370"/>
      <c r="AA160" s="370"/>
      <c r="AB160" s="370"/>
      <c r="AC160" s="370"/>
      <c r="AD160" s="370"/>
      <c r="AE160" s="370"/>
      <c r="AF160" s="370"/>
      <c r="AG160" s="370"/>
      <c r="AH160" s="370"/>
      <c r="AI160" s="385"/>
      <c r="AJ160" s="383" t="s">
        <v>527</v>
      </c>
      <c r="AK160" s="385"/>
      <c r="AL160" s="373"/>
      <c r="AM160" s="385"/>
      <c r="AN160" s="385"/>
      <c r="AO160" s="385"/>
      <c r="AP160" s="385"/>
      <c r="AQ160" s="374"/>
      <c r="AR160" s="374"/>
      <c r="AS160" s="385"/>
      <c r="AT160" s="374"/>
      <c r="AU160" s="385"/>
      <c r="AV160" s="385"/>
    </row>
    <row r="161" spans="2:48" ht="39.950000000000003" customHeight="1" x14ac:dyDescent="0.55000000000000004">
      <c r="B161" s="361"/>
      <c r="C161" s="359"/>
      <c r="L161" s="360"/>
      <c r="M161" s="360"/>
      <c r="N161" s="384"/>
      <c r="O161" s="384"/>
      <c r="P161" s="384"/>
      <c r="Q161" s="384"/>
      <c r="R161" s="384"/>
      <c r="S161" s="360"/>
      <c r="T161" s="385"/>
      <c r="U161" s="377" t="s">
        <v>456</v>
      </c>
      <c r="V161" s="385"/>
      <c r="W161" s="385"/>
      <c r="X161" s="374"/>
      <c r="Y161" s="386"/>
      <c r="Z161" s="370"/>
      <c r="AA161" s="370"/>
      <c r="AB161" s="370"/>
      <c r="AC161" s="370"/>
      <c r="AD161" s="370"/>
      <c r="AE161" s="370"/>
      <c r="AF161" s="370"/>
      <c r="AG161" s="370"/>
      <c r="AH161" s="370"/>
      <c r="AI161" s="385"/>
      <c r="AJ161" s="374"/>
      <c r="AK161" s="385"/>
      <c r="AL161" s="373"/>
      <c r="AM161" s="385"/>
      <c r="AN161" s="385"/>
      <c r="AO161" s="385"/>
      <c r="AP161" s="385"/>
      <c r="AQ161" s="374"/>
      <c r="AR161" s="374"/>
      <c r="AS161" s="385"/>
      <c r="AT161" s="374"/>
      <c r="AU161" s="385"/>
      <c r="AV161" s="385"/>
    </row>
    <row r="162" spans="2:48" ht="39.950000000000003" customHeight="1" x14ac:dyDescent="0.55000000000000004">
      <c r="B162" s="361"/>
      <c r="C162" s="359"/>
      <c r="L162" s="360"/>
      <c r="M162" s="360"/>
      <c r="N162" s="384"/>
      <c r="O162" s="384"/>
      <c r="P162" s="384"/>
      <c r="Q162" s="384"/>
      <c r="R162" s="384"/>
      <c r="S162" s="360"/>
      <c r="T162" s="385"/>
      <c r="U162" s="377" t="s">
        <v>457</v>
      </c>
      <c r="V162" s="385"/>
      <c r="W162" s="385"/>
      <c r="X162" s="374"/>
      <c r="Y162" s="386"/>
      <c r="Z162" s="370"/>
      <c r="AA162" s="370"/>
      <c r="AB162" s="370"/>
      <c r="AC162" s="370"/>
      <c r="AD162" s="370"/>
      <c r="AE162" s="370"/>
      <c r="AF162" s="370"/>
      <c r="AG162" s="370"/>
      <c r="AH162" s="370"/>
      <c r="AI162" s="385"/>
      <c r="AJ162" s="374"/>
      <c r="AK162" s="385"/>
      <c r="AL162" s="373"/>
      <c r="AM162" s="385"/>
      <c r="AN162" s="385"/>
      <c r="AO162" s="385"/>
      <c r="AP162" s="385"/>
      <c r="AQ162" s="374"/>
      <c r="AR162" s="374"/>
      <c r="AS162" s="385"/>
      <c r="AT162" s="374"/>
      <c r="AU162" s="385"/>
      <c r="AV162" s="385"/>
    </row>
    <row r="163" spans="2:48" ht="39.950000000000003" customHeight="1" x14ac:dyDescent="0.55000000000000004">
      <c r="B163" s="361"/>
      <c r="C163" s="359"/>
      <c r="L163" s="360"/>
      <c r="M163" s="360"/>
      <c r="N163" s="384"/>
      <c r="O163" s="384"/>
      <c r="P163" s="384"/>
      <c r="Q163" s="384"/>
      <c r="R163" s="384"/>
      <c r="S163" s="360"/>
      <c r="T163" s="385"/>
      <c r="U163" s="377" t="s">
        <v>458</v>
      </c>
      <c r="V163" s="385"/>
      <c r="W163" s="385"/>
      <c r="X163" s="374"/>
      <c r="Y163" s="386"/>
      <c r="Z163" s="370"/>
      <c r="AA163" s="370"/>
      <c r="AB163" s="370"/>
      <c r="AC163" s="370"/>
      <c r="AD163" s="370"/>
      <c r="AE163" s="370"/>
      <c r="AF163" s="370"/>
      <c r="AG163" s="370"/>
      <c r="AH163" s="370"/>
      <c r="AI163" s="385"/>
      <c r="AJ163" s="374"/>
      <c r="AK163" s="385"/>
      <c r="AL163" s="373"/>
      <c r="AM163" s="385"/>
      <c r="AN163" s="385"/>
      <c r="AO163" s="385"/>
      <c r="AP163" s="385"/>
      <c r="AQ163" s="374"/>
      <c r="AR163" s="374"/>
      <c r="AS163" s="385"/>
      <c r="AT163" s="374"/>
      <c r="AU163" s="385"/>
      <c r="AV163" s="385"/>
    </row>
    <row r="164" spans="2:48" ht="39.950000000000003" customHeight="1" x14ac:dyDescent="0.55000000000000004">
      <c r="B164" s="361"/>
      <c r="C164" s="359"/>
      <c r="L164" s="360"/>
      <c r="M164" s="360"/>
      <c r="N164" s="384"/>
      <c r="O164" s="384"/>
      <c r="P164" s="384"/>
      <c r="Q164" s="384"/>
      <c r="R164" s="384"/>
      <c r="S164" s="360"/>
      <c r="T164" s="385"/>
      <c r="U164" s="377" t="s">
        <v>459</v>
      </c>
      <c r="V164" s="385"/>
      <c r="W164" s="385"/>
      <c r="X164" s="374"/>
      <c r="Y164" s="386"/>
      <c r="Z164" s="370"/>
      <c r="AA164" s="370"/>
      <c r="AB164" s="370"/>
      <c r="AC164" s="370"/>
      <c r="AD164" s="370"/>
      <c r="AE164" s="370"/>
      <c r="AF164" s="370"/>
      <c r="AG164" s="370"/>
      <c r="AH164" s="370"/>
      <c r="AI164" s="385"/>
      <c r="AJ164" s="374"/>
      <c r="AK164" s="385"/>
      <c r="AL164" s="373"/>
      <c r="AM164" s="385"/>
      <c r="AN164" s="385"/>
      <c r="AO164" s="385"/>
      <c r="AP164" s="385"/>
      <c r="AQ164" s="374"/>
      <c r="AR164" s="374"/>
      <c r="AS164" s="385"/>
      <c r="AT164" s="374"/>
      <c r="AU164" s="385"/>
      <c r="AV164" s="385"/>
    </row>
    <row r="165" spans="2:48" ht="39.950000000000003" customHeight="1" x14ac:dyDescent="0.55000000000000004">
      <c r="B165" s="361"/>
      <c r="C165" s="359"/>
      <c r="L165" s="360"/>
      <c r="M165" s="360"/>
      <c r="N165" s="384"/>
      <c r="O165" s="384"/>
      <c r="P165" s="384"/>
      <c r="Q165" s="384"/>
      <c r="R165" s="384"/>
      <c r="S165" s="360"/>
      <c r="T165" s="385"/>
      <c r="U165" s="377" t="s">
        <v>460</v>
      </c>
      <c r="V165" s="385"/>
      <c r="W165" s="385"/>
      <c r="X165" s="374"/>
      <c r="Y165" s="386"/>
      <c r="Z165" s="370"/>
      <c r="AA165" s="370"/>
      <c r="AB165" s="370"/>
      <c r="AC165" s="370"/>
      <c r="AD165" s="370"/>
      <c r="AE165" s="370"/>
      <c r="AF165" s="370"/>
      <c r="AG165" s="370"/>
      <c r="AH165" s="370"/>
      <c r="AI165" s="385"/>
      <c r="AJ165" s="374"/>
      <c r="AK165" s="385"/>
      <c r="AL165" s="373"/>
      <c r="AM165" s="385"/>
      <c r="AN165" s="385"/>
      <c r="AO165" s="385"/>
      <c r="AP165" s="385"/>
      <c r="AQ165" s="374"/>
      <c r="AR165" s="374"/>
      <c r="AS165" s="385"/>
      <c r="AT165" s="374"/>
      <c r="AU165" s="385"/>
      <c r="AV165" s="385"/>
    </row>
    <row r="166" spans="2:48" ht="39.950000000000003" customHeight="1" x14ac:dyDescent="0.55000000000000004">
      <c r="B166" s="361"/>
      <c r="C166" s="359"/>
      <c r="L166" s="360"/>
      <c r="M166" s="360"/>
      <c r="N166" s="384"/>
      <c r="O166" s="384"/>
      <c r="P166" s="384"/>
      <c r="Q166" s="384"/>
      <c r="R166" s="384"/>
      <c r="S166" s="360"/>
      <c r="T166" s="385"/>
      <c r="U166" s="377" t="s">
        <v>461</v>
      </c>
      <c r="V166" s="385"/>
      <c r="W166" s="385"/>
      <c r="X166" s="374"/>
      <c r="Y166" s="386"/>
      <c r="Z166" s="370"/>
      <c r="AA166" s="370"/>
      <c r="AB166" s="370"/>
      <c r="AC166" s="370"/>
      <c r="AD166" s="370"/>
      <c r="AE166" s="370"/>
      <c r="AF166" s="370"/>
      <c r="AG166" s="370"/>
      <c r="AH166" s="370"/>
      <c r="AI166" s="385"/>
      <c r="AJ166" s="374"/>
      <c r="AK166" s="385"/>
      <c r="AL166" s="373"/>
      <c r="AM166" s="385"/>
      <c r="AN166" s="385"/>
      <c r="AO166" s="385"/>
      <c r="AP166" s="385"/>
      <c r="AQ166" s="374"/>
      <c r="AR166" s="374"/>
      <c r="AS166" s="385"/>
      <c r="AT166" s="374"/>
      <c r="AU166" s="385"/>
      <c r="AV166" s="385"/>
    </row>
    <row r="167" spans="2:48" ht="39.950000000000003" customHeight="1" x14ac:dyDescent="0.55000000000000004">
      <c r="B167" s="361"/>
      <c r="C167" s="359"/>
      <c r="L167" s="360"/>
      <c r="M167" s="360"/>
      <c r="N167" s="384"/>
      <c r="O167" s="384"/>
      <c r="P167" s="384"/>
      <c r="Q167" s="384"/>
      <c r="R167" s="384"/>
      <c r="S167" s="360"/>
      <c r="T167" s="385"/>
      <c r="U167" s="377" t="s">
        <v>462</v>
      </c>
      <c r="V167" s="385"/>
      <c r="W167" s="385"/>
      <c r="X167" s="374"/>
      <c r="Y167" s="386"/>
      <c r="Z167" s="370"/>
      <c r="AA167" s="370"/>
      <c r="AB167" s="370"/>
      <c r="AC167" s="370"/>
      <c r="AD167" s="370"/>
      <c r="AE167" s="370"/>
      <c r="AF167" s="370"/>
      <c r="AG167" s="370"/>
      <c r="AH167" s="370"/>
      <c r="AI167" s="385"/>
      <c r="AJ167" s="374"/>
      <c r="AK167" s="385"/>
      <c r="AL167" s="373"/>
      <c r="AM167" s="385"/>
      <c r="AN167" s="385"/>
      <c r="AO167" s="385"/>
      <c r="AP167" s="385"/>
      <c r="AQ167" s="374"/>
      <c r="AR167" s="374"/>
      <c r="AS167" s="385"/>
      <c r="AT167" s="374"/>
      <c r="AU167" s="385"/>
      <c r="AV167" s="385"/>
    </row>
    <row r="168" spans="2:48" ht="39.950000000000003" customHeight="1" x14ac:dyDescent="0.55000000000000004">
      <c r="B168" s="361"/>
      <c r="C168" s="359"/>
      <c r="L168" s="360"/>
      <c r="M168" s="360"/>
      <c r="N168" s="384"/>
      <c r="O168" s="384"/>
      <c r="P168" s="384"/>
      <c r="Q168" s="384"/>
      <c r="R168" s="384"/>
      <c r="S168" s="360"/>
      <c r="T168" s="385"/>
      <c r="U168" s="377" t="s">
        <v>463</v>
      </c>
      <c r="V168" s="385"/>
      <c r="W168" s="385"/>
      <c r="X168" s="374"/>
      <c r="Y168" s="386"/>
      <c r="Z168" s="370"/>
      <c r="AA168" s="370"/>
      <c r="AB168" s="370"/>
      <c r="AC168" s="370"/>
      <c r="AD168" s="370"/>
      <c r="AE168" s="370"/>
      <c r="AF168" s="370"/>
      <c r="AG168" s="370"/>
      <c r="AH168" s="370"/>
      <c r="AI168" s="385"/>
      <c r="AJ168" s="374"/>
      <c r="AK168" s="385"/>
      <c r="AL168" s="373"/>
      <c r="AM168" s="385"/>
      <c r="AN168" s="385"/>
      <c r="AO168" s="385"/>
      <c r="AP168" s="385"/>
      <c r="AQ168" s="374"/>
      <c r="AR168" s="374"/>
      <c r="AS168" s="385"/>
      <c r="AT168" s="374"/>
      <c r="AU168" s="385"/>
      <c r="AV168" s="385"/>
    </row>
    <row r="169" spans="2:48" ht="39.950000000000003" customHeight="1" x14ac:dyDescent="0.55000000000000004">
      <c r="B169" s="361"/>
      <c r="C169" s="359"/>
      <c r="L169" s="360"/>
      <c r="M169" s="360"/>
      <c r="N169" s="384"/>
      <c r="O169" s="384"/>
      <c r="P169" s="384"/>
      <c r="Q169" s="384"/>
      <c r="R169" s="384"/>
      <c r="S169" s="360"/>
      <c r="T169" s="385"/>
      <c r="U169" s="377" t="s">
        <v>464</v>
      </c>
      <c r="V169" s="385"/>
      <c r="W169" s="385"/>
      <c r="X169" s="374"/>
      <c r="Y169" s="386"/>
      <c r="Z169" s="370"/>
      <c r="AA169" s="370"/>
      <c r="AB169" s="370"/>
      <c r="AC169" s="370"/>
      <c r="AD169" s="370"/>
      <c r="AE169" s="370"/>
      <c r="AF169" s="370"/>
      <c r="AG169" s="370"/>
      <c r="AH169" s="370"/>
      <c r="AI169" s="385"/>
      <c r="AJ169" s="374"/>
      <c r="AK169" s="385"/>
      <c r="AL169" s="373"/>
      <c r="AM169" s="385"/>
      <c r="AN169" s="385"/>
      <c r="AO169" s="385"/>
      <c r="AP169" s="385"/>
      <c r="AQ169" s="374"/>
      <c r="AR169" s="374"/>
      <c r="AS169" s="385"/>
      <c r="AT169" s="374"/>
      <c r="AU169" s="385"/>
      <c r="AV169" s="385"/>
    </row>
    <row r="170" spans="2:48" ht="39.950000000000003" customHeight="1" x14ac:dyDescent="0.55000000000000004">
      <c r="B170" s="361"/>
      <c r="C170" s="359"/>
      <c r="L170" s="360"/>
      <c r="M170" s="360"/>
      <c r="N170" s="384"/>
      <c r="O170" s="384"/>
      <c r="P170" s="384"/>
      <c r="Q170" s="384"/>
      <c r="R170" s="384"/>
      <c r="S170" s="360"/>
      <c r="T170" s="385"/>
      <c r="U170" s="369"/>
      <c r="V170" s="385"/>
      <c r="W170" s="385"/>
      <c r="X170" s="374"/>
      <c r="Y170" s="386"/>
      <c r="Z170" s="370"/>
      <c r="AA170" s="370"/>
      <c r="AB170" s="370"/>
      <c r="AC170" s="370"/>
      <c r="AD170" s="370"/>
      <c r="AE170" s="370"/>
      <c r="AF170" s="370"/>
      <c r="AG170" s="370"/>
      <c r="AH170" s="370"/>
      <c r="AI170" s="385"/>
      <c r="AJ170" s="374"/>
      <c r="AK170" s="385"/>
      <c r="AL170" s="373"/>
      <c r="AM170" s="385"/>
      <c r="AN170" s="385"/>
      <c r="AO170" s="385"/>
      <c r="AP170" s="385"/>
      <c r="AQ170" s="374"/>
      <c r="AR170" s="374"/>
      <c r="AS170" s="385"/>
      <c r="AT170" s="374"/>
      <c r="AU170" s="385"/>
      <c r="AV170" s="385"/>
    </row>
    <row r="171" spans="2:48" ht="39.950000000000003" customHeight="1" x14ac:dyDescent="0.55000000000000004">
      <c r="B171" s="361"/>
      <c r="C171" s="359"/>
      <c r="L171" s="360"/>
      <c r="M171" s="360"/>
      <c r="N171" s="384"/>
      <c r="O171" s="384"/>
      <c r="P171" s="384"/>
      <c r="Q171" s="384"/>
      <c r="R171" s="384"/>
      <c r="S171" s="360"/>
      <c r="T171" s="385"/>
      <c r="U171" s="369"/>
      <c r="V171" s="385"/>
      <c r="W171" s="385"/>
      <c r="X171" s="374"/>
      <c r="Y171" s="386"/>
      <c r="Z171" s="370"/>
      <c r="AA171" s="370"/>
      <c r="AB171" s="370"/>
      <c r="AC171" s="370"/>
      <c r="AD171" s="370"/>
      <c r="AE171" s="370"/>
      <c r="AF171" s="370"/>
      <c r="AG171" s="370"/>
      <c r="AH171" s="370"/>
      <c r="AI171" s="385"/>
      <c r="AJ171" s="374"/>
      <c r="AK171" s="385"/>
      <c r="AL171" s="373"/>
      <c r="AM171" s="385"/>
      <c r="AN171" s="385"/>
      <c r="AO171" s="385"/>
      <c r="AP171" s="385"/>
      <c r="AQ171" s="374"/>
      <c r="AR171" s="374"/>
      <c r="AS171" s="385"/>
      <c r="AT171" s="374"/>
      <c r="AU171" s="385"/>
      <c r="AV171" s="385"/>
    </row>
    <row r="172" spans="2:48" ht="39.950000000000003" customHeight="1" x14ac:dyDescent="0.55000000000000004">
      <c r="B172" s="361"/>
      <c r="C172" s="359"/>
      <c r="L172" s="360"/>
      <c r="M172" s="360"/>
      <c r="N172" s="384"/>
      <c r="O172" s="384"/>
      <c r="P172" s="384"/>
      <c r="Q172" s="384"/>
      <c r="R172" s="384"/>
      <c r="S172" s="360"/>
      <c r="T172" s="385"/>
      <c r="U172" s="369"/>
      <c r="V172" s="385"/>
      <c r="W172" s="385"/>
      <c r="X172" s="374"/>
      <c r="Y172" s="386"/>
      <c r="Z172" s="370"/>
      <c r="AA172" s="370"/>
      <c r="AB172" s="370"/>
      <c r="AC172" s="370"/>
      <c r="AD172" s="370"/>
      <c r="AE172" s="370"/>
      <c r="AF172" s="370"/>
      <c r="AG172" s="370"/>
      <c r="AH172" s="370"/>
      <c r="AI172" s="385"/>
      <c r="AJ172" s="374"/>
      <c r="AK172" s="385"/>
      <c r="AL172" s="373"/>
      <c r="AM172" s="385"/>
      <c r="AN172" s="385"/>
      <c r="AO172" s="385"/>
      <c r="AP172" s="385"/>
      <c r="AQ172" s="374"/>
      <c r="AR172" s="374"/>
      <c r="AS172" s="385"/>
      <c r="AT172" s="374"/>
      <c r="AU172" s="385"/>
      <c r="AV172" s="385"/>
    </row>
    <row r="173" spans="2:48" ht="39.950000000000003" customHeight="1" x14ac:dyDescent="0.55000000000000004">
      <c r="B173" s="361"/>
      <c r="C173" s="359"/>
      <c r="L173" s="360"/>
      <c r="M173" s="360"/>
      <c r="N173" s="384"/>
      <c r="O173" s="384"/>
      <c r="P173" s="384"/>
      <c r="Q173" s="384"/>
      <c r="R173" s="384"/>
      <c r="S173" s="360"/>
      <c r="T173" s="385"/>
      <c r="U173" s="369"/>
      <c r="V173" s="385"/>
      <c r="W173" s="385"/>
      <c r="X173" s="374"/>
      <c r="Y173" s="386"/>
      <c r="Z173" s="370"/>
      <c r="AA173" s="370"/>
      <c r="AB173" s="370"/>
      <c r="AC173" s="370"/>
      <c r="AD173" s="370"/>
      <c r="AE173" s="370"/>
      <c r="AF173" s="370"/>
      <c r="AG173" s="370"/>
      <c r="AH173" s="370"/>
      <c r="AI173" s="385"/>
      <c r="AJ173" s="374"/>
      <c r="AK173" s="385"/>
      <c r="AL173" s="373"/>
      <c r="AM173" s="385"/>
      <c r="AN173" s="385"/>
      <c r="AO173" s="385"/>
      <c r="AP173" s="385"/>
      <c r="AQ173" s="374"/>
      <c r="AR173" s="374"/>
      <c r="AS173" s="385"/>
      <c r="AT173" s="374"/>
      <c r="AU173" s="385"/>
      <c r="AV173" s="385"/>
    </row>
    <row r="174" spans="2:48" ht="39.950000000000003" customHeight="1" x14ac:dyDescent="0.55000000000000004">
      <c r="B174" s="361"/>
      <c r="C174" s="359"/>
      <c r="L174" s="360"/>
      <c r="M174" s="360"/>
      <c r="N174" s="384"/>
      <c r="O174" s="384"/>
      <c r="P174" s="384"/>
      <c r="Q174" s="384"/>
      <c r="R174" s="384"/>
      <c r="S174" s="360"/>
      <c r="T174" s="385"/>
      <c r="U174" s="369"/>
      <c r="V174" s="385"/>
      <c r="W174" s="385"/>
      <c r="X174" s="374"/>
      <c r="Y174" s="386"/>
      <c r="Z174" s="370"/>
      <c r="AA174" s="370"/>
      <c r="AB174" s="370"/>
      <c r="AC174" s="370"/>
      <c r="AD174" s="370"/>
      <c r="AE174" s="370"/>
      <c r="AF174" s="370"/>
      <c r="AG174" s="370"/>
      <c r="AH174" s="370"/>
      <c r="AI174" s="385"/>
      <c r="AJ174" s="374"/>
      <c r="AK174" s="385"/>
      <c r="AL174" s="373"/>
      <c r="AM174" s="385"/>
      <c r="AN174" s="385"/>
      <c r="AO174" s="385"/>
      <c r="AP174" s="385"/>
      <c r="AQ174" s="374"/>
      <c r="AR174" s="374"/>
      <c r="AS174" s="385"/>
      <c r="AT174" s="374"/>
      <c r="AU174" s="385"/>
      <c r="AV174" s="385"/>
    </row>
    <row r="175" spans="2:48" ht="39.950000000000003" customHeight="1" x14ac:dyDescent="0.55000000000000004">
      <c r="B175" s="361"/>
      <c r="C175" s="359"/>
      <c r="L175" s="360"/>
      <c r="M175" s="360"/>
      <c r="N175" s="384"/>
      <c r="O175" s="384"/>
      <c r="P175" s="384"/>
      <c r="Q175" s="384"/>
      <c r="R175" s="384"/>
      <c r="S175" s="360"/>
      <c r="T175" s="385"/>
      <c r="U175" s="369"/>
      <c r="V175" s="385"/>
      <c r="W175" s="385"/>
      <c r="X175" s="374"/>
      <c r="Y175" s="386"/>
      <c r="Z175" s="370"/>
      <c r="AA175" s="370"/>
      <c r="AB175" s="370"/>
      <c r="AC175" s="370"/>
      <c r="AD175" s="370"/>
      <c r="AE175" s="370"/>
      <c r="AF175" s="370"/>
      <c r="AG175" s="370"/>
      <c r="AH175" s="370"/>
      <c r="AI175" s="385"/>
      <c r="AJ175" s="374"/>
      <c r="AK175" s="385"/>
      <c r="AL175" s="373"/>
      <c r="AM175" s="385"/>
      <c r="AN175" s="385"/>
      <c r="AO175" s="385"/>
      <c r="AP175" s="385"/>
      <c r="AQ175" s="374"/>
      <c r="AR175" s="374"/>
      <c r="AS175" s="385"/>
      <c r="AT175" s="374"/>
      <c r="AU175" s="385"/>
      <c r="AV175" s="385"/>
    </row>
    <row r="176" spans="2:48" ht="39.950000000000003" customHeight="1" x14ac:dyDescent="0.55000000000000004">
      <c r="B176" s="361"/>
      <c r="C176" s="359"/>
      <c r="L176" s="360"/>
      <c r="M176" s="360"/>
      <c r="N176" s="384"/>
      <c r="O176" s="384"/>
      <c r="P176" s="384"/>
      <c r="Q176" s="384"/>
      <c r="R176" s="384"/>
      <c r="S176" s="360"/>
      <c r="T176" s="385"/>
      <c r="U176" s="369"/>
      <c r="V176" s="385"/>
      <c r="W176" s="385"/>
      <c r="X176" s="374"/>
      <c r="Y176" s="386"/>
      <c r="Z176" s="370"/>
      <c r="AA176" s="370"/>
      <c r="AB176" s="370"/>
      <c r="AC176" s="370"/>
      <c r="AD176" s="370"/>
      <c r="AE176" s="370"/>
      <c r="AF176" s="370"/>
      <c r="AG176" s="370"/>
      <c r="AH176" s="370"/>
      <c r="AI176" s="385"/>
      <c r="AJ176" s="374"/>
      <c r="AK176" s="385"/>
      <c r="AL176" s="373"/>
      <c r="AM176" s="385"/>
      <c r="AN176" s="385"/>
      <c r="AO176" s="385"/>
      <c r="AP176" s="385"/>
      <c r="AQ176" s="374"/>
      <c r="AR176" s="374"/>
      <c r="AS176" s="385"/>
      <c r="AT176" s="374"/>
      <c r="AU176" s="385"/>
      <c r="AV176" s="385"/>
    </row>
    <row r="177" spans="12:48" ht="39.950000000000003" customHeight="1" x14ac:dyDescent="0.55000000000000004">
      <c r="L177" s="360"/>
      <c r="M177" s="360"/>
      <c r="N177" s="384"/>
      <c r="O177" s="384"/>
      <c r="P177" s="384"/>
      <c r="Q177" s="384"/>
      <c r="R177" s="384"/>
      <c r="S177" s="360"/>
      <c r="T177" s="385"/>
      <c r="U177" s="369"/>
      <c r="V177" s="385"/>
      <c r="W177" s="385"/>
      <c r="X177" s="374"/>
      <c r="Y177" s="386"/>
      <c r="Z177" s="370"/>
      <c r="AA177" s="370"/>
      <c r="AB177" s="370"/>
      <c r="AC177" s="370"/>
      <c r="AD177" s="370"/>
      <c r="AE177" s="370"/>
      <c r="AF177" s="370"/>
      <c r="AG177" s="370"/>
      <c r="AH177" s="370"/>
      <c r="AI177" s="385"/>
      <c r="AJ177" s="374"/>
      <c r="AK177" s="385"/>
      <c r="AL177" s="373"/>
      <c r="AM177" s="385"/>
      <c r="AN177" s="385"/>
      <c r="AO177" s="385"/>
      <c r="AP177" s="385"/>
      <c r="AQ177" s="374"/>
      <c r="AR177" s="374"/>
      <c r="AS177" s="385"/>
      <c r="AT177" s="374"/>
      <c r="AU177" s="385"/>
      <c r="AV177" s="385"/>
    </row>
    <row r="178" spans="12:48" ht="39.950000000000003" customHeight="1" x14ac:dyDescent="0.55000000000000004">
      <c r="L178" s="360"/>
      <c r="M178" s="360"/>
      <c r="N178" s="384"/>
      <c r="O178" s="384"/>
      <c r="P178" s="384"/>
      <c r="Q178" s="384"/>
      <c r="R178" s="384"/>
      <c r="S178" s="360"/>
      <c r="T178" s="385"/>
      <c r="U178" s="369"/>
      <c r="V178" s="385"/>
      <c r="W178" s="385"/>
      <c r="X178" s="374"/>
      <c r="Y178" s="386"/>
      <c r="Z178" s="370"/>
      <c r="AA178" s="370"/>
      <c r="AB178" s="370"/>
      <c r="AC178" s="370"/>
      <c r="AD178" s="370"/>
      <c r="AE178" s="370"/>
      <c r="AF178" s="370"/>
      <c r="AG178" s="370"/>
      <c r="AH178" s="370"/>
      <c r="AI178" s="385"/>
      <c r="AJ178" s="374"/>
      <c r="AK178" s="385"/>
      <c r="AL178" s="373"/>
      <c r="AM178" s="385"/>
      <c r="AN178" s="385"/>
      <c r="AO178" s="385"/>
      <c r="AP178" s="385"/>
      <c r="AQ178" s="374"/>
      <c r="AR178" s="374"/>
      <c r="AS178" s="385"/>
      <c r="AT178" s="374"/>
      <c r="AU178" s="385"/>
      <c r="AV178" s="385"/>
    </row>
    <row r="179" spans="12:48" ht="39.950000000000003" customHeight="1" x14ac:dyDescent="0.55000000000000004">
      <c r="L179" s="360"/>
      <c r="M179" s="360"/>
      <c r="N179" s="384"/>
      <c r="O179" s="384"/>
      <c r="P179" s="384"/>
      <c r="Q179" s="384"/>
      <c r="R179" s="384"/>
      <c r="S179" s="360"/>
      <c r="T179" s="385"/>
      <c r="U179" s="369"/>
      <c r="V179" s="385"/>
      <c r="W179" s="385"/>
      <c r="X179" s="374"/>
      <c r="Y179" s="386"/>
      <c r="Z179" s="370"/>
      <c r="AA179" s="370"/>
      <c r="AB179" s="370"/>
      <c r="AC179" s="370"/>
      <c r="AD179" s="370"/>
      <c r="AE179" s="370"/>
      <c r="AF179" s="370"/>
      <c r="AG179" s="370"/>
      <c r="AH179" s="370"/>
      <c r="AI179" s="385"/>
      <c r="AJ179" s="374"/>
      <c r="AK179" s="385"/>
      <c r="AL179" s="373"/>
      <c r="AM179" s="385"/>
      <c r="AN179" s="385"/>
      <c r="AO179" s="385"/>
      <c r="AP179" s="385"/>
      <c r="AQ179" s="374"/>
      <c r="AR179" s="374"/>
      <c r="AS179" s="385"/>
      <c r="AT179" s="374"/>
      <c r="AU179" s="385"/>
      <c r="AV179" s="385"/>
    </row>
    <row r="180" spans="12:48" ht="39.950000000000003" customHeight="1" x14ac:dyDescent="0.55000000000000004">
      <c r="L180" s="360"/>
      <c r="M180" s="360"/>
      <c r="N180" s="384"/>
      <c r="O180" s="384"/>
      <c r="P180" s="384"/>
      <c r="Q180" s="384"/>
      <c r="R180" s="384"/>
      <c r="S180" s="360"/>
      <c r="T180" s="385"/>
      <c r="U180" s="369"/>
      <c r="V180" s="385"/>
      <c r="W180" s="385"/>
      <c r="X180" s="374"/>
      <c r="Y180" s="386"/>
      <c r="Z180" s="370"/>
      <c r="AA180" s="370"/>
      <c r="AB180" s="370"/>
      <c r="AC180" s="370"/>
      <c r="AD180" s="370"/>
      <c r="AE180" s="370"/>
      <c r="AF180" s="370"/>
      <c r="AG180" s="370"/>
      <c r="AH180" s="370"/>
      <c r="AI180" s="385"/>
      <c r="AJ180" s="374"/>
      <c r="AK180" s="385"/>
      <c r="AL180" s="373"/>
      <c r="AM180" s="385"/>
      <c r="AN180" s="385"/>
      <c r="AO180" s="385"/>
      <c r="AP180" s="385"/>
      <c r="AQ180" s="374"/>
      <c r="AR180" s="374"/>
      <c r="AS180" s="385"/>
      <c r="AT180" s="374"/>
      <c r="AU180" s="385"/>
      <c r="AV180" s="385"/>
    </row>
    <row r="181" spans="12:48" ht="39.950000000000003" customHeight="1" x14ac:dyDescent="0.55000000000000004">
      <c r="L181" s="360"/>
      <c r="M181" s="360"/>
      <c r="N181" s="384"/>
      <c r="O181" s="384"/>
      <c r="P181" s="384"/>
      <c r="Q181" s="384"/>
      <c r="R181" s="384"/>
      <c r="S181" s="360"/>
      <c r="T181" s="385"/>
      <c r="U181" s="369"/>
      <c r="V181" s="385"/>
      <c r="W181" s="385"/>
      <c r="X181" s="374"/>
      <c r="Y181" s="386"/>
      <c r="Z181" s="370"/>
      <c r="AA181" s="370"/>
      <c r="AB181" s="370"/>
      <c r="AC181" s="370"/>
      <c r="AD181" s="370"/>
      <c r="AE181" s="370"/>
      <c r="AF181" s="370"/>
      <c r="AG181" s="370"/>
      <c r="AH181" s="370"/>
      <c r="AI181" s="385"/>
      <c r="AJ181" s="374"/>
      <c r="AK181" s="385"/>
      <c r="AL181" s="373"/>
      <c r="AM181" s="385"/>
      <c r="AN181" s="385"/>
      <c r="AO181" s="385"/>
      <c r="AP181" s="385"/>
      <c r="AQ181" s="374"/>
      <c r="AR181" s="374"/>
      <c r="AS181" s="385"/>
      <c r="AT181" s="374"/>
      <c r="AU181" s="385"/>
      <c r="AV181" s="385"/>
    </row>
    <row r="182" spans="12:48" ht="39.950000000000003" customHeight="1" x14ac:dyDescent="0.55000000000000004">
      <c r="L182" s="360"/>
      <c r="M182" s="360"/>
      <c r="N182" s="384"/>
      <c r="O182" s="384"/>
      <c r="P182" s="384"/>
      <c r="Q182" s="384"/>
      <c r="R182" s="384"/>
      <c r="S182" s="360"/>
      <c r="T182" s="385"/>
      <c r="U182" s="369"/>
      <c r="V182" s="385"/>
      <c r="W182" s="385"/>
      <c r="X182" s="374"/>
      <c r="Y182" s="386"/>
      <c r="Z182" s="370"/>
      <c r="AA182" s="370"/>
      <c r="AB182" s="370"/>
      <c r="AC182" s="370"/>
      <c r="AD182" s="370"/>
      <c r="AE182" s="370"/>
      <c r="AF182" s="370"/>
      <c r="AG182" s="370"/>
      <c r="AH182" s="370"/>
      <c r="AI182" s="385"/>
      <c r="AJ182" s="374"/>
      <c r="AK182" s="385"/>
      <c r="AL182" s="373"/>
      <c r="AM182" s="385"/>
      <c r="AN182" s="385"/>
      <c r="AO182" s="385"/>
      <c r="AP182" s="385"/>
      <c r="AQ182" s="374"/>
      <c r="AR182" s="374"/>
      <c r="AS182" s="385"/>
      <c r="AT182" s="374"/>
      <c r="AU182" s="385"/>
      <c r="AV182" s="385"/>
    </row>
    <row r="183" spans="12:48" ht="39.950000000000003" customHeight="1" x14ac:dyDescent="0.55000000000000004">
      <c r="L183" s="360"/>
      <c r="M183" s="360"/>
      <c r="N183" s="384"/>
      <c r="O183" s="384"/>
      <c r="P183" s="384"/>
      <c r="Q183" s="384"/>
      <c r="R183" s="384"/>
      <c r="S183" s="360"/>
      <c r="T183" s="385"/>
      <c r="U183" s="369"/>
      <c r="V183" s="385"/>
      <c r="W183" s="385"/>
      <c r="X183" s="374"/>
      <c r="Y183" s="386"/>
      <c r="Z183" s="370"/>
      <c r="AA183" s="370"/>
      <c r="AB183" s="370"/>
      <c r="AC183" s="370"/>
      <c r="AD183" s="370"/>
      <c r="AE183" s="370"/>
      <c r="AF183" s="370"/>
      <c r="AG183" s="370"/>
      <c r="AH183" s="370"/>
      <c r="AI183" s="385"/>
      <c r="AJ183" s="374"/>
      <c r="AK183" s="385"/>
      <c r="AL183" s="373"/>
      <c r="AM183" s="385"/>
      <c r="AN183" s="385"/>
      <c r="AO183" s="385"/>
      <c r="AP183" s="385"/>
      <c r="AQ183" s="374"/>
      <c r="AR183" s="374"/>
      <c r="AS183" s="385"/>
      <c r="AT183" s="374"/>
      <c r="AU183" s="385"/>
      <c r="AV183" s="385"/>
    </row>
    <row r="184" spans="12:48" ht="39.950000000000003" customHeight="1" x14ac:dyDescent="0.55000000000000004">
      <c r="L184" s="360"/>
      <c r="M184" s="360"/>
      <c r="N184" s="384"/>
      <c r="O184" s="384"/>
      <c r="P184" s="384"/>
      <c r="Q184" s="384"/>
      <c r="R184" s="384"/>
      <c r="S184" s="360"/>
      <c r="T184" s="385"/>
      <c r="U184" s="369"/>
      <c r="V184" s="385"/>
      <c r="W184" s="385"/>
      <c r="X184" s="374"/>
      <c r="Y184" s="386"/>
      <c r="Z184" s="370"/>
      <c r="AA184" s="370"/>
      <c r="AB184" s="370"/>
      <c r="AC184" s="370"/>
      <c r="AD184" s="370"/>
      <c r="AE184" s="370"/>
      <c r="AF184" s="370"/>
      <c r="AG184" s="370"/>
      <c r="AH184" s="370"/>
      <c r="AI184" s="385"/>
      <c r="AJ184" s="374"/>
      <c r="AK184" s="385"/>
      <c r="AL184" s="373"/>
      <c r="AM184" s="385"/>
      <c r="AN184" s="385"/>
      <c r="AO184" s="385"/>
      <c r="AP184" s="385"/>
      <c r="AQ184" s="374"/>
      <c r="AR184" s="374"/>
      <c r="AS184" s="385"/>
      <c r="AT184" s="374"/>
      <c r="AU184" s="385"/>
      <c r="AV184" s="385"/>
    </row>
    <row r="185" spans="12:48" ht="39.950000000000003" customHeight="1" x14ac:dyDescent="0.55000000000000004">
      <c r="L185" s="360"/>
      <c r="M185" s="360"/>
      <c r="N185" s="384"/>
      <c r="O185" s="384"/>
      <c r="P185" s="384"/>
      <c r="Q185" s="384"/>
      <c r="R185" s="384"/>
      <c r="S185" s="360"/>
      <c r="T185" s="385"/>
      <c r="U185" s="369"/>
      <c r="V185" s="385"/>
      <c r="W185" s="385"/>
      <c r="X185" s="374"/>
      <c r="Y185" s="386"/>
      <c r="Z185" s="370"/>
      <c r="AA185" s="370"/>
      <c r="AB185" s="370"/>
      <c r="AC185" s="370"/>
      <c r="AD185" s="370"/>
      <c r="AE185" s="370"/>
      <c r="AF185" s="370"/>
      <c r="AG185" s="370"/>
      <c r="AH185" s="370"/>
      <c r="AI185" s="385"/>
      <c r="AJ185" s="374"/>
      <c r="AK185" s="385"/>
      <c r="AL185" s="373"/>
      <c r="AM185" s="385"/>
      <c r="AN185" s="385"/>
      <c r="AO185" s="385"/>
      <c r="AP185" s="385"/>
      <c r="AQ185" s="374"/>
      <c r="AR185" s="374"/>
      <c r="AS185" s="385"/>
      <c r="AT185" s="374"/>
      <c r="AU185" s="385"/>
      <c r="AV185" s="385"/>
    </row>
    <row r="186" spans="12:48" ht="39.950000000000003" customHeight="1" x14ac:dyDescent="0.55000000000000004">
      <c r="L186" s="360"/>
      <c r="M186" s="360"/>
      <c r="N186" s="384"/>
      <c r="O186" s="384"/>
      <c r="P186" s="384"/>
      <c r="Q186" s="384"/>
      <c r="R186" s="384"/>
      <c r="S186" s="360"/>
      <c r="T186" s="385"/>
      <c r="U186" s="369"/>
      <c r="V186" s="385"/>
      <c r="W186" s="385"/>
      <c r="X186" s="374"/>
      <c r="Y186" s="386"/>
      <c r="Z186" s="370"/>
      <c r="AA186" s="370"/>
      <c r="AB186" s="370"/>
      <c r="AC186" s="370"/>
      <c r="AD186" s="370"/>
      <c r="AE186" s="370"/>
      <c r="AF186" s="370"/>
      <c r="AG186" s="370"/>
      <c r="AH186" s="370"/>
      <c r="AI186" s="385"/>
      <c r="AJ186" s="374"/>
      <c r="AK186" s="385"/>
      <c r="AL186" s="373"/>
      <c r="AM186" s="385"/>
      <c r="AN186" s="385"/>
      <c r="AO186" s="385"/>
      <c r="AP186" s="385"/>
      <c r="AQ186" s="374"/>
      <c r="AR186" s="374"/>
      <c r="AS186" s="385"/>
      <c r="AT186" s="374"/>
      <c r="AU186" s="385"/>
      <c r="AV186" s="385"/>
    </row>
    <row r="187" spans="12:48" ht="39.950000000000003" customHeight="1" x14ac:dyDescent="0.55000000000000004">
      <c r="L187" s="360"/>
      <c r="M187" s="360"/>
      <c r="N187" s="384"/>
      <c r="O187" s="384"/>
      <c r="P187" s="384"/>
      <c r="Q187" s="384"/>
      <c r="R187" s="384"/>
      <c r="S187" s="360"/>
      <c r="T187" s="385"/>
      <c r="U187" s="369"/>
      <c r="V187" s="385"/>
      <c r="W187" s="385"/>
      <c r="X187" s="374"/>
      <c r="Y187" s="386"/>
      <c r="Z187" s="370"/>
      <c r="AA187" s="370"/>
      <c r="AB187" s="370"/>
      <c r="AC187" s="370"/>
      <c r="AD187" s="370"/>
      <c r="AE187" s="370"/>
      <c r="AF187" s="370"/>
      <c r="AG187" s="370"/>
      <c r="AH187" s="370"/>
      <c r="AI187" s="385"/>
      <c r="AJ187" s="374"/>
      <c r="AK187" s="385"/>
      <c r="AL187" s="373"/>
      <c r="AM187" s="385"/>
      <c r="AN187" s="385"/>
      <c r="AO187" s="385"/>
      <c r="AP187" s="385"/>
      <c r="AQ187" s="374"/>
      <c r="AR187" s="374"/>
      <c r="AS187" s="385"/>
      <c r="AT187" s="374"/>
      <c r="AU187" s="385"/>
      <c r="AV187" s="385"/>
    </row>
    <row r="188" spans="12:48" ht="39.950000000000003" customHeight="1" x14ac:dyDescent="0.55000000000000004">
      <c r="L188" s="360"/>
      <c r="M188" s="360"/>
      <c r="N188" s="384"/>
      <c r="O188" s="384"/>
      <c r="P188" s="384"/>
      <c r="Q188" s="384"/>
      <c r="R188" s="384"/>
      <c r="S188" s="360"/>
      <c r="T188" s="385"/>
      <c r="U188" s="369"/>
      <c r="V188" s="385"/>
      <c r="W188" s="385"/>
      <c r="X188" s="374"/>
      <c r="Y188" s="386"/>
      <c r="Z188" s="370"/>
      <c r="AA188" s="370"/>
      <c r="AB188" s="370"/>
      <c r="AC188" s="370"/>
      <c r="AD188" s="370"/>
      <c r="AE188" s="370"/>
      <c r="AF188" s="370"/>
      <c r="AG188" s="370"/>
      <c r="AH188" s="370"/>
      <c r="AI188" s="385"/>
      <c r="AJ188" s="374"/>
      <c r="AK188" s="385"/>
      <c r="AL188" s="373"/>
      <c r="AM188" s="385"/>
      <c r="AN188" s="385"/>
      <c r="AO188" s="385"/>
      <c r="AP188" s="385"/>
      <c r="AQ188" s="374"/>
      <c r="AR188" s="374"/>
      <c r="AS188" s="385"/>
      <c r="AT188" s="374"/>
      <c r="AU188" s="385"/>
      <c r="AV188" s="385"/>
    </row>
    <row r="189" spans="12:48" ht="39.950000000000003" customHeight="1" x14ac:dyDescent="0.55000000000000004">
      <c r="L189" s="360"/>
      <c r="M189" s="360"/>
      <c r="N189" s="384"/>
      <c r="O189" s="384"/>
      <c r="P189" s="384"/>
      <c r="Q189" s="384"/>
      <c r="R189" s="384"/>
      <c r="S189" s="360"/>
      <c r="T189" s="385"/>
      <c r="U189" s="369"/>
      <c r="V189" s="385"/>
      <c r="W189" s="385"/>
      <c r="X189" s="374"/>
      <c r="Y189" s="386"/>
      <c r="Z189" s="370"/>
      <c r="AA189" s="370"/>
      <c r="AB189" s="370"/>
      <c r="AC189" s="370"/>
      <c r="AD189" s="370"/>
      <c r="AE189" s="370"/>
      <c r="AF189" s="370"/>
      <c r="AG189" s="370"/>
      <c r="AH189" s="370"/>
      <c r="AI189" s="385"/>
      <c r="AJ189" s="374"/>
      <c r="AK189" s="385"/>
      <c r="AL189" s="373"/>
      <c r="AM189" s="385"/>
      <c r="AN189" s="385"/>
      <c r="AO189" s="385"/>
      <c r="AP189" s="385"/>
      <c r="AQ189" s="374"/>
      <c r="AR189" s="374"/>
      <c r="AS189" s="385"/>
      <c r="AT189" s="374"/>
      <c r="AU189" s="385"/>
      <c r="AV189" s="385"/>
    </row>
    <row r="190" spans="12:48" ht="39.950000000000003" customHeight="1" x14ac:dyDescent="0.55000000000000004">
      <c r="L190" s="360"/>
      <c r="M190" s="360"/>
      <c r="N190" s="384"/>
      <c r="O190" s="384"/>
      <c r="P190" s="384"/>
      <c r="Q190" s="384"/>
      <c r="R190" s="384"/>
      <c r="S190" s="360"/>
      <c r="T190" s="385"/>
      <c r="U190" s="369"/>
      <c r="V190" s="385"/>
      <c r="W190" s="385"/>
      <c r="X190" s="374"/>
      <c r="Y190" s="386"/>
      <c r="Z190" s="370"/>
      <c r="AA190" s="370"/>
      <c r="AB190" s="370"/>
      <c r="AC190" s="370"/>
      <c r="AD190" s="370"/>
      <c r="AE190" s="370"/>
      <c r="AF190" s="370"/>
      <c r="AG190" s="370"/>
      <c r="AH190" s="370"/>
      <c r="AI190" s="385"/>
      <c r="AJ190" s="374"/>
      <c r="AK190" s="385"/>
      <c r="AL190" s="373"/>
      <c r="AM190" s="385"/>
      <c r="AN190" s="385"/>
      <c r="AO190" s="385"/>
      <c r="AP190" s="385"/>
      <c r="AQ190" s="374"/>
      <c r="AR190" s="374"/>
      <c r="AS190" s="385"/>
      <c r="AT190" s="374"/>
      <c r="AU190" s="385"/>
      <c r="AV190" s="385"/>
    </row>
    <row r="191" spans="12:48" ht="39.950000000000003" customHeight="1" x14ac:dyDescent="0.55000000000000004">
      <c r="L191" s="360"/>
      <c r="M191" s="360"/>
      <c r="N191" s="384"/>
      <c r="O191" s="384"/>
      <c r="P191" s="384"/>
      <c r="Q191" s="384"/>
      <c r="R191" s="384"/>
      <c r="S191" s="360"/>
      <c r="T191" s="385"/>
      <c r="U191" s="369"/>
      <c r="V191" s="385"/>
      <c r="W191" s="385"/>
      <c r="X191" s="374"/>
      <c r="Y191" s="386"/>
      <c r="Z191" s="370"/>
      <c r="AA191" s="370"/>
      <c r="AB191" s="370"/>
      <c r="AC191" s="370"/>
      <c r="AD191" s="370"/>
      <c r="AE191" s="370"/>
      <c r="AF191" s="370"/>
      <c r="AG191" s="370"/>
      <c r="AH191" s="370"/>
      <c r="AI191" s="385"/>
      <c r="AJ191" s="374"/>
      <c r="AK191" s="385"/>
      <c r="AL191" s="373"/>
      <c r="AM191" s="385"/>
      <c r="AN191" s="385"/>
      <c r="AO191" s="385"/>
      <c r="AP191" s="385"/>
      <c r="AQ191" s="374"/>
      <c r="AR191" s="374"/>
      <c r="AS191" s="385"/>
      <c r="AT191" s="374"/>
      <c r="AU191" s="385"/>
      <c r="AV191" s="385"/>
    </row>
    <row r="192" spans="12:48" ht="39.950000000000003" customHeight="1" x14ac:dyDescent="0.55000000000000004">
      <c r="L192" s="360"/>
      <c r="M192" s="360"/>
      <c r="N192" s="384"/>
      <c r="O192" s="384"/>
      <c r="P192" s="384"/>
      <c r="Q192" s="384"/>
      <c r="R192" s="384"/>
      <c r="S192" s="360"/>
      <c r="T192" s="385"/>
      <c r="U192" s="369"/>
      <c r="V192" s="385"/>
      <c r="W192" s="385"/>
      <c r="X192" s="374"/>
      <c r="Y192" s="386"/>
      <c r="Z192" s="370"/>
      <c r="AA192" s="370"/>
      <c r="AB192" s="370"/>
      <c r="AC192" s="370"/>
      <c r="AD192" s="370"/>
      <c r="AE192" s="370"/>
      <c r="AF192" s="370"/>
      <c r="AG192" s="370"/>
      <c r="AH192" s="370"/>
      <c r="AI192" s="385"/>
      <c r="AJ192" s="374"/>
      <c r="AK192" s="385"/>
      <c r="AL192" s="373"/>
      <c r="AM192" s="385"/>
      <c r="AN192" s="385"/>
      <c r="AO192" s="385"/>
      <c r="AP192" s="385"/>
      <c r="AQ192" s="374"/>
      <c r="AR192" s="374"/>
      <c r="AS192" s="385"/>
      <c r="AT192" s="374"/>
      <c r="AU192" s="385"/>
      <c r="AV192" s="385"/>
    </row>
    <row r="193" spans="12:48" ht="39.950000000000003" customHeight="1" x14ac:dyDescent="0.55000000000000004">
      <c r="L193" s="360"/>
      <c r="M193" s="360"/>
      <c r="N193" s="384"/>
      <c r="O193" s="384"/>
      <c r="P193" s="384"/>
      <c r="Q193" s="384"/>
      <c r="R193" s="384"/>
      <c r="S193" s="360"/>
      <c r="T193" s="385"/>
      <c r="U193" s="369"/>
      <c r="V193" s="385"/>
      <c r="W193" s="385"/>
      <c r="X193" s="374"/>
      <c r="Y193" s="386"/>
      <c r="Z193" s="370"/>
      <c r="AA193" s="370"/>
      <c r="AB193" s="370"/>
      <c r="AC193" s="370"/>
      <c r="AD193" s="370"/>
      <c r="AE193" s="370"/>
      <c r="AF193" s="370"/>
      <c r="AG193" s="370"/>
      <c r="AH193" s="370"/>
      <c r="AI193" s="385"/>
      <c r="AJ193" s="374"/>
      <c r="AK193" s="385"/>
      <c r="AL193" s="373"/>
      <c r="AM193" s="385"/>
      <c r="AN193" s="385"/>
      <c r="AO193" s="385"/>
      <c r="AP193" s="385"/>
      <c r="AQ193" s="374"/>
      <c r="AR193" s="374"/>
      <c r="AS193" s="385"/>
      <c r="AT193" s="374"/>
      <c r="AU193" s="385"/>
      <c r="AV193" s="385"/>
    </row>
    <row r="194" spans="12:48" ht="39.950000000000003" customHeight="1" x14ac:dyDescent="0.55000000000000004">
      <c r="L194" s="360"/>
      <c r="M194" s="360"/>
      <c r="N194" s="384"/>
      <c r="O194" s="384"/>
      <c r="P194" s="384"/>
      <c r="Q194" s="384"/>
      <c r="R194" s="384"/>
      <c r="S194" s="360"/>
      <c r="T194" s="385"/>
      <c r="U194" s="369"/>
      <c r="V194" s="385"/>
      <c r="W194" s="385"/>
      <c r="X194" s="374"/>
      <c r="Y194" s="386"/>
      <c r="Z194" s="370"/>
      <c r="AA194" s="370"/>
      <c r="AB194" s="370"/>
      <c r="AC194" s="370"/>
      <c r="AD194" s="370"/>
      <c r="AE194" s="370"/>
      <c r="AF194" s="370"/>
      <c r="AG194" s="370"/>
      <c r="AH194" s="370"/>
      <c r="AI194" s="385"/>
      <c r="AJ194" s="374"/>
      <c r="AK194" s="385"/>
      <c r="AL194" s="373"/>
      <c r="AM194" s="385"/>
      <c r="AN194" s="385"/>
      <c r="AO194" s="385"/>
      <c r="AP194" s="385"/>
      <c r="AQ194" s="374"/>
      <c r="AR194" s="374"/>
      <c r="AS194" s="385"/>
      <c r="AT194" s="374"/>
      <c r="AU194" s="385"/>
      <c r="AV194" s="385"/>
    </row>
    <row r="195" spans="12:48" ht="39.950000000000003" customHeight="1" x14ac:dyDescent="0.55000000000000004">
      <c r="L195" s="360"/>
      <c r="M195" s="360"/>
      <c r="N195" s="384"/>
      <c r="O195" s="384"/>
      <c r="P195" s="384"/>
      <c r="Q195" s="384"/>
      <c r="R195" s="384"/>
      <c r="S195" s="360"/>
      <c r="T195" s="385"/>
      <c r="U195" s="369"/>
      <c r="V195" s="385"/>
      <c r="W195" s="385"/>
      <c r="X195" s="374"/>
      <c r="Y195" s="386"/>
      <c r="Z195" s="370"/>
      <c r="AA195" s="370"/>
      <c r="AB195" s="370"/>
      <c r="AC195" s="370"/>
      <c r="AD195" s="370"/>
      <c r="AE195" s="370"/>
      <c r="AF195" s="370"/>
      <c r="AG195" s="370"/>
      <c r="AH195" s="370"/>
      <c r="AI195" s="385"/>
      <c r="AJ195" s="374"/>
      <c r="AK195" s="385"/>
      <c r="AL195" s="373"/>
      <c r="AM195" s="385"/>
      <c r="AN195" s="385"/>
      <c r="AO195" s="385"/>
      <c r="AP195" s="385"/>
      <c r="AQ195" s="374"/>
      <c r="AR195" s="374"/>
      <c r="AS195" s="385"/>
      <c r="AT195" s="374"/>
      <c r="AU195" s="385"/>
      <c r="AV195" s="385"/>
    </row>
    <row r="196" spans="12:48" ht="39.950000000000003" customHeight="1" x14ac:dyDescent="0.55000000000000004">
      <c r="L196" s="360"/>
      <c r="M196" s="360"/>
      <c r="N196" s="384"/>
      <c r="O196" s="384"/>
      <c r="P196" s="384"/>
      <c r="Q196" s="384"/>
      <c r="R196" s="384"/>
      <c r="S196" s="360"/>
      <c r="T196" s="385"/>
      <c r="U196" s="369"/>
      <c r="V196" s="385"/>
      <c r="W196" s="385"/>
      <c r="X196" s="374"/>
      <c r="Y196" s="386"/>
      <c r="Z196" s="370"/>
      <c r="AA196" s="370"/>
      <c r="AB196" s="370"/>
      <c r="AC196" s="370"/>
      <c r="AD196" s="370"/>
      <c r="AE196" s="370"/>
      <c r="AF196" s="370"/>
      <c r="AG196" s="370"/>
      <c r="AH196" s="370"/>
      <c r="AI196" s="385"/>
      <c r="AJ196" s="374"/>
      <c r="AK196" s="385"/>
      <c r="AL196" s="373"/>
      <c r="AM196" s="385"/>
      <c r="AN196" s="385"/>
      <c r="AO196" s="385"/>
      <c r="AP196" s="385"/>
      <c r="AQ196" s="374"/>
      <c r="AR196" s="374"/>
      <c r="AS196" s="385"/>
      <c r="AT196" s="374"/>
      <c r="AU196" s="385"/>
      <c r="AV196" s="385"/>
    </row>
    <row r="197" spans="12:48" ht="39.950000000000003" customHeight="1" x14ac:dyDescent="0.55000000000000004">
      <c r="L197" s="360"/>
      <c r="M197" s="360"/>
      <c r="N197" s="384"/>
      <c r="O197" s="384"/>
      <c r="P197" s="384"/>
      <c r="Q197" s="384"/>
      <c r="R197" s="384"/>
      <c r="S197" s="360"/>
      <c r="T197" s="385"/>
      <c r="U197" s="369"/>
      <c r="V197" s="385"/>
      <c r="W197" s="385"/>
      <c r="X197" s="374"/>
      <c r="Y197" s="386"/>
      <c r="Z197" s="370"/>
      <c r="AA197" s="370"/>
      <c r="AB197" s="370"/>
      <c r="AC197" s="370"/>
      <c r="AD197" s="370"/>
      <c r="AE197" s="370"/>
      <c r="AF197" s="370"/>
      <c r="AG197" s="370"/>
      <c r="AH197" s="370"/>
      <c r="AI197" s="385"/>
      <c r="AJ197" s="374"/>
      <c r="AK197" s="385"/>
      <c r="AL197" s="373"/>
      <c r="AM197" s="385"/>
      <c r="AN197" s="385"/>
      <c r="AO197" s="385"/>
      <c r="AP197" s="385"/>
      <c r="AQ197" s="374"/>
      <c r="AR197" s="374"/>
      <c r="AS197" s="385"/>
      <c r="AT197" s="374"/>
      <c r="AU197" s="385"/>
      <c r="AV197" s="385"/>
    </row>
    <row r="198" spans="12:48" ht="39.950000000000003" customHeight="1" x14ac:dyDescent="0.55000000000000004">
      <c r="L198" s="360"/>
      <c r="M198" s="360"/>
      <c r="N198" s="384"/>
      <c r="O198" s="384"/>
      <c r="P198" s="384"/>
      <c r="Q198" s="384"/>
      <c r="R198" s="384"/>
      <c r="S198" s="360"/>
      <c r="T198" s="385"/>
      <c r="U198" s="369"/>
      <c r="V198" s="385"/>
      <c r="W198" s="385"/>
      <c r="X198" s="374"/>
      <c r="Y198" s="386"/>
      <c r="Z198" s="370"/>
      <c r="AA198" s="370"/>
      <c r="AB198" s="370"/>
      <c r="AC198" s="370"/>
      <c r="AD198" s="370"/>
      <c r="AE198" s="370"/>
      <c r="AF198" s="370"/>
      <c r="AG198" s="370"/>
      <c r="AH198" s="370"/>
      <c r="AI198" s="385"/>
      <c r="AJ198" s="374"/>
      <c r="AK198" s="385"/>
      <c r="AL198" s="373"/>
      <c r="AM198" s="385"/>
      <c r="AN198" s="385"/>
      <c r="AO198" s="385"/>
      <c r="AP198" s="385"/>
      <c r="AQ198" s="374"/>
      <c r="AR198" s="374"/>
      <c r="AS198" s="385"/>
      <c r="AT198" s="374"/>
      <c r="AU198" s="385"/>
      <c r="AV198" s="385"/>
    </row>
    <row r="199" spans="12:48" ht="39.950000000000003" customHeight="1" x14ac:dyDescent="0.55000000000000004">
      <c r="L199" s="360"/>
      <c r="M199" s="360"/>
      <c r="N199" s="384"/>
      <c r="O199" s="384"/>
      <c r="P199" s="384"/>
      <c r="Q199" s="384"/>
      <c r="R199" s="384"/>
      <c r="S199" s="360"/>
      <c r="T199" s="385"/>
      <c r="U199" s="369"/>
      <c r="V199" s="385"/>
      <c r="W199" s="385"/>
      <c r="X199" s="374"/>
      <c r="Y199" s="386"/>
      <c r="Z199" s="370"/>
      <c r="AA199" s="370"/>
      <c r="AB199" s="370"/>
      <c r="AC199" s="370"/>
      <c r="AD199" s="370"/>
      <c r="AE199" s="370"/>
      <c r="AF199" s="370"/>
      <c r="AG199" s="370"/>
      <c r="AH199" s="370"/>
      <c r="AI199" s="385"/>
      <c r="AJ199" s="374"/>
      <c r="AK199" s="385"/>
      <c r="AL199" s="373"/>
      <c r="AM199" s="385"/>
      <c r="AN199" s="385"/>
      <c r="AO199" s="385"/>
      <c r="AP199" s="385"/>
      <c r="AQ199" s="374"/>
      <c r="AR199" s="374"/>
      <c r="AS199" s="385"/>
      <c r="AT199" s="374"/>
      <c r="AU199" s="385"/>
      <c r="AV199" s="385"/>
    </row>
    <row r="200" spans="12:48" ht="39.950000000000003" customHeight="1" x14ac:dyDescent="0.55000000000000004">
      <c r="L200" s="360"/>
      <c r="M200" s="360"/>
      <c r="N200" s="384"/>
      <c r="O200" s="384"/>
      <c r="P200" s="384"/>
      <c r="Q200" s="384"/>
      <c r="R200" s="384"/>
      <c r="S200" s="360"/>
      <c r="T200" s="385"/>
      <c r="U200" s="369"/>
      <c r="V200" s="385"/>
      <c r="W200" s="385"/>
      <c r="X200" s="374"/>
      <c r="Y200" s="386"/>
      <c r="Z200" s="370"/>
      <c r="AA200" s="370"/>
      <c r="AB200" s="370"/>
      <c r="AC200" s="370"/>
      <c r="AD200" s="370"/>
      <c r="AE200" s="370"/>
      <c r="AF200" s="370"/>
      <c r="AG200" s="370"/>
      <c r="AH200" s="370"/>
      <c r="AI200" s="385"/>
      <c r="AJ200" s="374"/>
      <c r="AK200" s="385"/>
      <c r="AL200" s="373"/>
      <c r="AM200" s="385"/>
      <c r="AN200" s="385"/>
      <c r="AO200" s="385"/>
      <c r="AP200" s="385"/>
      <c r="AQ200" s="374"/>
      <c r="AR200" s="374"/>
      <c r="AS200" s="385"/>
      <c r="AT200" s="374"/>
      <c r="AU200" s="385"/>
      <c r="AV200" s="385"/>
    </row>
    <row r="201" spans="12:48" ht="39.950000000000003" customHeight="1" x14ac:dyDescent="0.55000000000000004">
      <c r="L201" s="360"/>
      <c r="M201" s="360"/>
      <c r="N201" s="384"/>
      <c r="O201" s="384"/>
      <c r="P201" s="384"/>
      <c r="Q201" s="384"/>
      <c r="R201" s="384"/>
      <c r="S201" s="360"/>
      <c r="T201" s="385"/>
      <c r="U201" s="369"/>
      <c r="V201" s="385"/>
      <c r="W201" s="385"/>
      <c r="X201" s="374"/>
      <c r="Y201" s="386"/>
      <c r="Z201" s="370"/>
      <c r="AA201" s="370"/>
      <c r="AB201" s="370"/>
      <c r="AC201" s="370"/>
      <c r="AD201" s="370"/>
      <c r="AE201" s="370"/>
      <c r="AF201" s="370"/>
      <c r="AG201" s="370"/>
      <c r="AH201" s="370"/>
      <c r="AI201" s="385"/>
      <c r="AJ201" s="374"/>
      <c r="AK201" s="385"/>
      <c r="AL201" s="373"/>
      <c r="AM201" s="385"/>
      <c r="AN201" s="385"/>
      <c r="AO201" s="385"/>
      <c r="AP201" s="385"/>
      <c r="AQ201" s="374"/>
      <c r="AR201" s="374"/>
      <c r="AS201" s="385"/>
      <c r="AT201" s="374"/>
      <c r="AU201" s="385"/>
      <c r="AV201" s="385"/>
    </row>
    <row r="202" spans="12:48" ht="39.950000000000003" customHeight="1" x14ac:dyDescent="0.55000000000000004">
      <c r="L202" s="360"/>
      <c r="M202" s="360"/>
      <c r="N202" s="384"/>
      <c r="O202" s="384"/>
      <c r="P202" s="384"/>
      <c r="Q202" s="384"/>
      <c r="R202" s="384"/>
      <c r="S202" s="360"/>
      <c r="T202" s="385"/>
      <c r="U202" s="369"/>
      <c r="V202" s="385"/>
      <c r="W202" s="385"/>
      <c r="X202" s="374"/>
      <c r="Y202" s="386"/>
      <c r="Z202" s="370"/>
      <c r="AA202" s="370"/>
      <c r="AB202" s="370"/>
      <c r="AC202" s="370"/>
      <c r="AD202" s="370"/>
      <c r="AE202" s="370"/>
      <c r="AF202" s="370"/>
      <c r="AG202" s="370"/>
      <c r="AH202" s="370"/>
      <c r="AI202" s="385"/>
      <c r="AJ202" s="374"/>
      <c r="AK202" s="385"/>
      <c r="AL202" s="373"/>
      <c r="AM202" s="385"/>
      <c r="AN202" s="385"/>
      <c r="AO202" s="385"/>
      <c r="AP202" s="385"/>
      <c r="AQ202" s="374"/>
      <c r="AR202" s="374"/>
      <c r="AS202" s="385"/>
      <c r="AT202" s="374"/>
      <c r="AU202" s="385"/>
      <c r="AV202" s="385"/>
    </row>
    <row r="203" spans="12:48" ht="39.950000000000003" customHeight="1" x14ac:dyDescent="0.55000000000000004">
      <c r="L203" s="360"/>
      <c r="M203" s="360"/>
      <c r="N203" s="384"/>
      <c r="O203" s="384"/>
      <c r="P203" s="384"/>
      <c r="Q203" s="384"/>
      <c r="R203" s="384"/>
      <c r="S203" s="360"/>
      <c r="T203" s="385"/>
      <c r="U203" s="369"/>
      <c r="V203" s="385"/>
      <c r="W203" s="385"/>
      <c r="X203" s="374"/>
      <c r="Y203" s="386"/>
      <c r="Z203" s="370"/>
      <c r="AA203" s="370"/>
      <c r="AB203" s="370"/>
      <c r="AC203" s="370"/>
      <c r="AD203" s="370"/>
      <c r="AE203" s="370"/>
      <c r="AF203" s="370"/>
      <c r="AG203" s="370"/>
      <c r="AH203" s="370"/>
      <c r="AI203" s="385"/>
      <c r="AJ203" s="374"/>
      <c r="AK203" s="385"/>
      <c r="AL203" s="373"/>
      <c r="AM203" s="385"/>
      <c r="AN203" s="385"/>
      <c r="AO203" s="385"/>
      <c r="AP203" s="385"/>
      <c r="AQ203" s="374"/>
      <c r="AR203" s="374"/>
      <c r="AS203" s="385"/>
      <c r="AT203" s="374"/>
      <c r="AU203" s="385"/>
      <c r="AV203" s="385"/>
    </row>
    <row r="204" spans="12:48" ht="39.950000000000003" customHeight="1" x14ac:dyDescent="0.55000000000000004">
      <c r="L204" s="360"/>
      <c r="M204" s="360"/>
      <c r="N204" s="384"/>
      <c r="O204" s="384"/>
      <c r="P204" s="384"/>
      <c r="Q204" s="384"/>
      <c r="R204" s="384"/>
      <c r="S204" s="360"/>
      <c r="T204" s="385"/>
      <c r="U204" s="385"/>
      <c r="V204" s="385"/>
      <c r="W204" s="385"/>
      <c r="X204" s="374"/>
      <c r="Y204" s="386"/>
      <c r="Z204" s="370"/>
      <c r="AA204" s="370"/>
      <c r="AB204" s="370"/>
      <c r="AC204" s="370"/>
      <c r="AD204" s="370"/>
      <c r="AE204" s="370"/>
      <c r="AF204" s="370"/>
      <c r="AG204" s="370"/>
      <c r="AH204" s="370"/>
      <c r="AI204" s="385"/>
      <c r="AJ204" s="374"/>
      <c r="AK204" s="385"/>
      <c r="AL204" s="373"/>
      <c r="AM204" s="385"/>
      <c r="AN204" s="385"/>
      <c r="AO204" s="385"/>
      <c r="AP204" s="385"/>
      <c r="AQ204" s="374"/>
      <c r="AR204" s="374"/>
      <c r="AS204" s="385"/>
      <c r="AT204" s="374"/>
      <c r="AU204" s="385"/>
      <c r="AV204" s="385"/>
    </row>
    <row r="205" spans="12:48" ht="39.950000000000003" customHeight="1" x14ac:dyDescent="0.55000000000000004">
      <c r="L205" s="360"/>
      <c r="M205" s="360"/>
      <c r="N205" s="384"/>
      <c r="O205" s="384"/>
      <c r="P205" s="384"/>
      <c r="Q205" s="384"/>
      <c r="R205" s="384"/>
      <c r="S205" s="360"/>
      <c r="T205" s="385"/>
      <c r="U205" s="385"/>
      <c r="V205" s="385"/>
      <c r="W205" s="385"/>
      <c r="X205" s="374"/>
      <c r="Y205" s="386"/>
      <c r="Z205" s="370"/>
      <c r="AA205" s="370"/>
      <c r="AB205" s="370"/>
      <c r="AC205" s="370"/>
      <c r="AD205" s="370"/>
      <c r="AE205" s="370"/>
      <c r="AF205" s="370"/>
      <c r="AG205" s="370"/>
      <c r="AH205" s="370"/>
      <c r="AI205" s="385"/>
      <c r="AJ205" s="374"/>
      <c r="AK205" s="385"/>
      <c r="AL205" s="373"/>
      <c r="AM205" s="385"/>
      <c r="AN205" s="385"/>
      <c r="AO205" s="385"/>
      <c r="AP205" s="385"/>
      <c r="AQ205" s="374"/>
      <c r="AR205" s="374"/>
      <c r="AS205" s="385"/>
      <c r="AT205" s="374"/>
      <c r="AU205" s="385"/>
      <c r="AV205" s="385"/>
    </row>
    <row r="206" spans="12:48" ht="39.950000000000003" customHeight="1" x14ac:dyDescent="0.55000000000000004">
      <c r="L206" s="360"/>
      <c r="M206" s="360"/>
      <c r="N206" s="384"/>
      <c r="O206" s="384"/>
      <c r="P206" s="384"/>
      <c r="Q206" s="384"/>
      <c r="R206" s="384"/>
      <c r="S206" s="360"/>
      <c r="T206" s="385"/>
      <c r="U206" s="385"/>
      <c r="V206" s="385"/>
      <c r="W206" s="385"/>
      <c r="X206" s="374"/>
      <c r="Y206" s="386"/>
      <c r="Z206" s="370"/>
      <c r="AA206" s="370"/>
      <c r="AB206" s="370"/>
      <c r="AC206" s="370"/>
      <c r="AD206" s="370"/>
      <c r="AE206" s="370"/>
      <c r="AF206" s="370"/>
      <c r="AG206" s="370"/>
      <c r="AH206" s="370"/>
      <c r="AI206" s="385"/>
      <c r="AJ206" s="374"/>
      <c r="AK206" s="385"/>
      <c r="AL206" s="373"/>
      <c r="AM206" s="385"/>
      <c r="AN206" s="385"/>
      <c r="AO206" s="385"/>
      <c r="AP206" s="385"/>
      <c r="AQ206" s="374"/>
      <c r="AR206" s="374"/>
      <c r="AS206" s="385"/>
      <c r="AT206" s="374"/>
      <c r="AU206" s="385"/>
      <c r="AV206" s="385"/>
    </row>
    <row r="207" spans="12:48" ht="39.950000000000003" customHeight="1" x14ac:dyDescent="0.55000000000000004">
      <c r="L207" s="360"/>
      <c r="M207" s="360"/>
      <c r="N207" s="384"/>
      <c r="O207" s="384"/>
      <c r="P207" s="384"/>
      <c r="Q207" s="384"/>
      <c r="R207" s="384"/>
      <c r="S207" s="360"/>
      <c r="T207" s="385"/>
      <c r="U207" s="385"/>
      <c r="V207" s="385"/>
      <c r="W207" s="385"/>
      <c r="X207" s="374"/>
      <c r="Y207" s="386"/>
      <c r="Z207" s="370"/>
      <c r="AA207" s="370"/>
      <c r="AB207" s="370"/>
      <c r="AC207" s="370"/>
      <c r="AD207" s="370"/>
      <c r="AE207" s="370"/>
      <c r="AF207" s="370"/>
      <c r="AG207" s="370"/>
      <c r="AH207" s="370"/>
      <c r="AI207" s="385"/>
      <c r="AJ207" s="374"/>
      <c r="AK207" s="385"/>
      <c r="AL207" s="373"/>
      <c r="AM207" s="385"/>
      <c r="AN207" s="385"/>
      <c r="AO207" s="385"/>
      <c r="AP207" s="385"/>
      <c r="AQ207" s="374"/>
      <c r="AR207" s="374"/>
      <c r="AS207" s="385"/>
      <c r="AT207" s="374"/>
      <c r="AU207" s="385"/>
      <c r="AV207" s="385"/>
    </row>
    <row r="208" spans="12:48" ht="39.950000000000003" customHeight="1" x14ac:dyDescent="0.55000000000000004">
      <c r="L208" s="360"/>
      <c r="M208" s="360"/>
      <c r="N208" s="384"/>
      <c r="O208" s="384"/>
      <c r="P208" s="384"/>
      <c r="Q208" s="384"/>
      <c r="R208" s="384"/>
      <c r="S208" s="360"/>
      <c r="T208" s="385"/>
      <c r="U208" s="385"/>
      <c r="V208" s="385"/>
      <c r="W208" s="385"/>
      <c r="X208" s="374"/>
      <c r="Y208" s="386"/>
      <c r="Z208" s="370"/>
      <c r="AA208" s="370"/>
      <c r="AB208" s="370"/>
      <c r="AC208" s="370"/>
      <c r="AD208" s="370"/>
      <c r="AE208" s="370"/>
      <c r="AF208" s="370"/>
      <c r="AG208" s="370"/>
      <c r="AH208" s="370"/>
      <c r="AI208" s="385"/>
      <c r="AJ208" s="374"/>
      <c r="AK208" s="385"/>
      <c r="AL208" s="373"/>
      <c r="AM208" s="385"/>
      <c r="AN208" s="385"/>
      <c r="AO208" s="385"/>
      <c r="AP208" s="385"/>
      <c r="AQ208" s="374"/>
      <c r="AR208" s="374"/>
      <c r="AS208" s="385"/>
      <c r="AT208" s="374"/>
      <c r="AU208" s="385"/>
      <c r="AV208" s="385"/>
    </row>
    <row r="209" spans="12:48" ht="39.950000000000003" customHeight="1" x14ac:dyDescent="0.55000000000000004">
      <c r="L209" s="360"/>
      <c r="M209" s="360"/>
      <c r="N209" s="384"/>
      <c r="O209" s="384"/>
      <c r="P209" s="384"/>
      <c r="Q209" s="384"/>
      <c r="R209" s="384"/>
      <c r="S209" s="360"/>
      <c r="T209" s="385"/>
      <c r="U209" s="385"/>
      <c r="V209" s="385"/>
      <c r="W209" s="385"/>
      <c r="X209" s="374"/>
      <c r="Y209" s="386"/>
      <c r="Z209" s="370"/>
      <c r="AA209" s="370"/>
      <c r="AB209" s="370"/>
      <c r="AC209" s="370"/>
      <c r="AD209" s="370"/>
      <c r="AE209" s="370"/>
      <c r="AF209" s="370"/>
      <c r="AG209" s="370"/>
      <c r="AH209" s="370"/>
      <c r="AI209" s="385"/>
      <c r="AJ209" s="374"/>
      <c r="AK209" s="385"/>
      <c r="AL209" s="373"/>
      <c r="AM209" s="385"/>
      <c r="AN209" s="385"/>
      <c r="AO209" s="385"/>
      <c r="AP209" s="385"/>
      <c r="AQ209" s="374"/>
      <c r="AR209" s="374"/>
      <c r="AS209" s="385"/>
      <c r="AT209" s="374"/>
      <c r="AU209" s="385"/>
      <c r="AV209" s="385"/>
    </row>
    <row r="210" spans="12:48" ht="39.950000000000003" customHeight="1" x14ac:dyDescent="0.55000000000000004">
      <c r="L210" s="360"/>
      <c r="M210" s="360"/>
      <c r="N210" s="384"/>
      <c r="O210" s="384"/>
      <c r="P210" s="384"/>
      <c r="Q210" s="384"/>
      <c r="R210" s="384"/>
      <c r="S210" s="360"/>
      <c r="T210" s="385"/>
      <c r="U210" s="385"/>
      <c r="V210" s="385"/>
      <c r="W210" s="385"/>
      <c r="X210" s="374"/>
      <c r="Y210" s="386"/>
      <c r="Z210" s="370"/>
      <c r="AA210" s="370"/>
      <c r="AB210" s="370"/>
      <c r="AC210" s="370"/>
      <c r="AD210" s="370"/>
      <c r="AE210" s="370"/>
      <c r="AF210" s="370"/>
      <c r="AG210" s="370"/>
      <c r="AH210" s="370"/>
      <c r="AI210" s="385"/>
      <c r="AJ210" s="374"/>
      <c r="AK210" s="385"/>
      <c r="AL210" s="373"/>
      <c r="AM210" s="385"/>
      <c r="AN210" s="385"/>
      <c r="AO210" s="385"/>
      <c r="AP210" s="385"/>
      <c r="AQ210" s="374"/>
      <c r="AR210" s="374"/>
      <c r="AS210" s="385"/>
      <c r="AT210" s="374"/>
      <c r="AU210" s="385"/>
      <c r="AV210" s="385"/>
    </row>
    <row r="211" spans="12:48" ht="39.950000000000003" customHeight="1" x14ac:dyDescent="0.55000000000000004">
      <c r="L211" s="360"/>
      <c r="M211" s="360"/>
      <c r="N211" s="384"/>
      <c r="O211" s="384"/>
      <c r="P211" s="384"/>
      <c r="Q211" s="384"/>
      <c r="R211" s="384"/>
      <c r="S211" s="360"/>
      <c r="T211" s="385"/>
      <c r="U211" s="385"/>
      <c r="V211" s="385"/>
      <c r="W211" s="385"/>
      <c r="X211" s="374"/>
      <c r="Y211" s="386"/>
      <c r="Z211" s="370"/>
      <c r="AA211" s="370"/>
      <c r="AB211" s="370"/>
      <c r="AC211" s="370"/>
      <c r="AD211" s="370"/>
      <c r="AE211" s="370"/>
      <c r="AF211" s="370"/>
      <c r="AG211" s="370"/>
      <c r="AH211" s="370"/>
      <c r="AI211" s="385"/>
      <c r="AJ211" s="374"/>
      <c r="AK211" s="385"/>
      <c r="AL211" s="373"/>
      <c r="AM211" s="385"/>
      <c r="AN211" s="385"/>
      <c r="AO211" s="385"/>
      <c r="AP211" s="385"/>
      <c r="AQ211" s="374"/>
      <c r="AR211" s="374"/>
      <c r="AS211" s="385"/>
      <c r="AT211" s="374"/>
      <c r="AU211" s="385"/>
      <c r="AV211" s="385"/>
    </row>
    <row r="212" spans="12:48" ht="39.950000000000003" customHeight="1" x14ac:dyDescent="0.55000000000000004">
      <c r="L212" s="360"/>
      <c r="M212" s="360"/>
      <c r="N212" s="384"/>
      <c r="O212" s="384"/>
      <c r="P212" s="384"/>
      <c r="Q212" s="384"/>
      <c r="R212" s="384"/>
      <c r="S212" s="360"/>
      <c r="T212" s="385"/>
      <c r="U212" s="385"/>
      <c r="V212" s="385"/>
      <c r="W212" s="385"/>
      <c r="X212" s="374"/>
      <c r="Y212" s="386"/>
      <c r="Z212" s="370"/>
      <c r="AA212" s="370"/>
      <c r="AB212" s="370"/>
      <c r="AC212" s="370"/>
      <c r="AD212" s="370"/>
      <c r="AE212" s="370"/>
      <c r="AF212" s="370"/>
      <c r="AG212" s="370"/>
      <c r="AH212" s="370"/>
      <c r="AI212" s="385"/>
      <c r="AJ212" s="374"/>
      <c r="AK212" s="385"/>
      <c r="AL212" s="373"/>
      <c r="AM212" s="385"/>
      <c r="AN212" s="385"/>
      <c r="AO212" s="385"/>
      <c r="AP212" s="385"/>
      <c r="AQ212" s="374"/>
      <c r="AR212" s="374"/>
      <c r="AS212" s="385"/>
      <c r="AT212" s="374"/>
      <c r="AU212" s="385"/>
      <c r="AV212" s="385"/>
    </row>
    <row r="213" spans="12:48" ht="39.950000000000003" customHeight="1" x14ac:dyDescent="0.55000000000000004">
      <c r="L213" s="360"/>
      <c r="M213" s="360"/>
      <c r="N213" s="384"/>
      <c r="O213" s="384"/>
      <c r="P213" s="384"/>
      <c r="Q213" s="384"/>
      <c r="R213" s="384"/>
      <c r="S213" s="360"/>
      <c r="T213" s="385"/>
      <c r="U213" s="385"/>
      <c r="V213" s="385"/>
      <c r="W213" s="385"/>
      <c r="X213" s="374"/>
      <c r="Y213" s="386"/>
      <c r="Z213" s="370"/>
      <c r="AA213" s="370"/>
      <c r="AB213" s="370"/>
      <c r="AC213" s="370"/>
      <c r="AD213" s="370"/>
      <c r="AE213" s="370"/>
      <c r="AF213" s="370"/>
      <c r="AG213" s="370"/>
      <c r="AH213" s="370"/>
      <c r="AI213" s="385"/>
      <c r="AJ213" s="374"/>
      <c r="AK213" s="385"/>
      <c r="AL213" s="373"/>
      <c r="AM213" s="385"/>
      <c r="AN213" s="385"/>
      <c r="AO213" s="385"/>
      <c r="AP213" s="385"/>
      <c r="AQ213" s="374"/>
      <c r="AR213" s="374"/>
      <c r="AS213" s="385"/>
      <c r="AT213" s="374"/>
      <c r="AU213" s="385"/>
      <c r="AV213" s="385"/>
    </row>
    <row r="214" spans="12:48" ht="39.950000000000003" customHeight="1" x14ac:dyDescent="0.55000000000000004">
      <c r="L214" s="360"/>
      <c r="M214" s="360"/>
      <c r="N214" s="384"/>
      <c r="O214" s="384"/>
      <c r="P214" s="384"/>
      <c r="Q214" s="384"/>
      <c r="R214" s="384"/>
      <c r="S214" s="360"/>
      <c r="T214" s="385"/>
      <c r="U214" s="385"/>
      <c r="V214" s="385"/>
      <c r="W214" s="385"/>
      <c r="X214" s="374"/>
      <c r="Y214" s="386"/>
      <c r="Z214" s="370"/>
      <c r="AA214" s="370"/>
      <c r="AB214" s="370"/>
      <c r="AC214" s="370"/>
      <c r="AD214" s="370"/>
      <c r="AE214" s="370"/>
      <c r="AF214" s="370"/>
      <c r="AG214" s="370"/>
      <c r="AH214" s="370"/>
      <c r="AI214" s="385"/>
      <c r="AJ214" s="374"/>
      <c r="AK214" s="385"/>
      <c r="AL214" s="373"/>
      <c r="AM214" s="385"/>
      <c r="AN214" s="385"/>
      <c r="AO214" s="385"/>
      <c r="AP214" s="385"/>
      <c r="AQ214" s="374"/>
      <c r="AR214" s="374"/>
      <c r="AS214" s="385"/>
      <c r="AT214" s="374"/>
      <c r="AU214" s="385"/>
      <c r="AV214" s="385"/>
    </row>
    <row r="215" spans="12:48" ht="39.950000000000003" customHeight="1" x14ac:dyDescent="0.55000000000000004">
      <c r="L215" s="360"/>
      <c r="M215" s="360"/>
      <c r="N215" s="384"/>
      <c r="O215" s="384"/>
      <c r="P215" s="384"/>
      <c r="Q215" s="384"/>
      <c r="R215" s="384"/>
      <c r="S215" s="360"/>
      <c r="T215" s="385"/>
      <c r="U215" s="385"/>
      <c r="V215" s="385"/>
      <c r="W215" s="385"/>
      <c r="X215" s="374"/>
      <c r="Y215" s="386"/>
      <c r="Z215" s="370"/>
      <c r="AA215" s="370"/>
      <c r="AB215" s="370"/>
      <c r="AC215" s="370"/>
      <c r="AD215" s="370"/>
      <c r="AE215" s="370"/>
      <c r="AF215" s="370"/>
      <c r="AG215" s="370"/>
      <c r="AH215" s="370"/>
      <c r="AI215" s="385"/>
      <c r="AJ215" s="374"/>
      <c r="AK215" s="385"/>
      <c r="AL215" s="373"/>
      <c r="AM215" s="385"/>
      <c r="AN215" s="385"/>
      <c r="AO215" s="385"/>
      <c r="AP215" s="385"/>
      <c r="AQ215" s="374"/>
      <c r="AR215" s="374"/>
      <c r="AS215" s="385"/>
      <c r="AT215" s="374"/>
      <c r="AU215" s="385"/>
      <c r="AV215" s="385"/>
    </row>
    <row r="216" spans="12:48" ht="39.950000000000003" customHeight="1" x14ac:dyDescent="0.55000000000000004">
      <c r="L216" s="360"/>
      <c r="M216" s="360"/>
      <c r="N216" s="384"/>
      <c r="O216" s="384"/>
      <c r="P216" s="384"/>
      <c r="Q216" s="384"/>
      <c r="R216" s="384"/>
      <c r="S216" s="360"/>
      <c r="T216" s="385"/>
      <c r="U216" s="385"/>
      <c r="V216" s="385"/>
      <c r="W216" s="385"/>
      <c r="X216" s="374"/>
      <c r="Y216" s="386"/>
      <c r="Z216" s="370"/>
      <c r="AA216" s="370"/>
      <c r="AB216" s="370"/>
      <c r="AC216" s="370"/>
      <c r="AD216" s="370"/>
      <c r="AE216" s="370"/>
      <c r="AF216" s="370"/>
      <c r="AG216" s="370"/>
      <c r="AH216" s="370"/>
      <c r="AI216" s="385"/>
      <c r="AJ216" s="374"/>
      <c r="AK216" s="385"/>
      <c r="AL216" s="373"/>
      <c r="AM216" s="385"/>
      <c r="AN216" s="385"/>
      <c r="AO216" s="385"/>
      <c r="AP216" s="385"/>
      <c r="AQ216" s="374"/>
      <c r="AR216" s="374"/>
      <c r="AS216" s="385"/>
      <c r="AT216" s="374"/>
      <c r="AU216" s="385"/>
      <c r="AV216" s="385"/>
    </row>
    <row r="217" spans="12:48" ht="39.950000000000003" customHeight="1" x14ac:dyDescent="0.55000000000000004">
      <c r="L217" s="360"/>
      <c r="M217" s="360"/>
      <c r="N217" s="384"/>
      <c r="O217" s="384"/>
      <c r="P217" s="384"/>
      <c r="Q217" s="384"/>
      <c r="R217" s="384"/>
      <c r="S217" s="360"/>
      <c r="T217" s="385"/>
      <c r="U217" s="385"/>
      <c r="V217" s="385"/>
      <c r="W217" s="385"/>
      <c r="X217" s="374"/>
      <c r="Y217" s="386"/>
      <c r="Z217" s="370"/>
      <c r="AA217" s="370"/>
      <c r="AB217" s="370"/>
      <c r="AC217" s="370"/>
      <c r="AD217" s="370"/>
      <c r="AE217" s="370"/>
      <c r="AF217" s="370"/>
      <c r="AG217" s="370"/>
      <c r="AH217" s="370"/>
      <c r="AI217" s="385"/>
      <c r="AJ217" s="374"/>
      <c r="AK217" s="385"/>
      <c r="AL217" s="373"/>
      <c r="AM217" s="385"/>
      <c r="AN217" s="385"/>
      <c r="AO217" s="385"/>
      <c r="AP217" s="385"/>
      <c r="AQ217" s="374"/>
      <c r="AR217" s="374"/>
      <c r="AS217" s="385"/>
      <c r="AT217" s="374"/>
      <c r="AU217" s="385"/>
      <c r="AV217" s="385"/>
    </row>
    <row r="218" spans="12:48" ht="39.950000000000003" customHeight="1" x14ac:dyDescent="0.55000000000000004">
      <c r="L218" s="360"/>
      <c r="M218" s="360"/>
      <c r="N218" s="384"/>
      <c r="O218" s="384"/>
      <c r="P218" s="384"/>
      <c r="Q218" s="384"/>
      <c r="R218" s="384"/>
      <c r="S218" s="360"/>
      <c r="T218" s="385"/>
      <c r="U218" s="385"/>
      <c r="V218" s="385"/>
      <c r="W218" s="385"/>
      <c r="X218" s="374"/>
      <c r="Y218" s="386"/>
      <c r="Z218" s="370"/>
      <c r="AA218" s="370"/>
      <c r="AB218" s="370"/>
      <c r="AC218" s="370"/>
      <c r="AD218" s="370"/>
      <c r="AE218" s="370"/>
      <c r="AF218" s="370"/>
      <c r="AG218" s="370"/>
      <c r="AH218" s="370"/>
      <c r="AI218" s="385"/>
      <c r="AJ218" s="374"/>
      <c r="AK218" s="385"/>
      <c r="AL218" s="373"/>
      <c r="AM218" s="385"/>
      <c r="AN218" s="385"/>
      <c r="AO218" s="385"/>
      <c r="AP218" s="385"/>
      <c r="AQ218" s="374"/>
      <c r="AR218" s="374"/>
      <c r="AS218" s="385"/>
      <c r="AT218" s="374"/>
      <c r="AU218" s="385"/>
      <c r="AV218" s="385"/>
    </row>
    <row r="219" spans="12:48" ht="39.950000000000003" customHeight="1" x14ac:dyDescent="0.55000000000000004">
      <c r="L219" s="360"/>
      <c r="M219" s="360"/>
      <c r="N219" s="384"/>
      <c r="O219" s="384"/>
      <c r="P219" s="384"/>
      <c r="Q219" s="384"/>
      <c r="R219" s="384"/>
      <c r="S219" s="360"/>
      <c r="T219" s="385"/>
      <c r="U219" s="385"/>
      <c r="V219" s="385"/>
      <c r="W219" s="385"/>
      <c r="X219" s="374"/>
      <c r="Y219" s="386"/>
      <c r="Z219" s="370"/>
      <c r="AA219" s="370"/>
      <c r="AB219" s="370"/>
      <c r="AC219" s="370"/>
      <c r="AD219" s="370"/>
      <c r="AE219" s="370"/>
      <c r="AF219" s="370"/>
      <c r="AG219" s="370"/>
      <c r="AH219" s="370"/>
      <c r="AI219" s="385"/>
      <c r="AJ219" s="374"/>
      <c r="AK219" s="385"/>
      <c r="AL219" s="373"/>
      <c r="AM219" s="385"/>
      <c r="AN219" s="385"/>
      <c r="AO219" s="385"/>
      <c r="AP219" s="385"/>
      <c r="AQ219" s="374"/>
      <c r="AR219" s="374"/>
      <c r="AS219" s="385"/>
      <c r="AT219" s="374"/>
      <c r="AU219" s="385"/>
      <c r="AV219" s="385"/>
    </row>
    <row r="220" spans="12:48" ht="39.950000000000003" customHeight="1" x14ac:dyDescent="0.55000000000000004">
      <c r="L220" s="360"/>
      <c r="M220" s="360"/>
      <c r="N220" s="384"/>
      <c r="O220" s="384"/>
      <c r="P220" s="384"/>
      <c r="Q220" s="384"/>
      <c r="R220" s="384"/>
      <c r="S220" s="360"/>
      <c r="T220" s="385"/>
      <c r="U220" s="385"/>
      <c r="V220" s="385"/>
      <c r="W220" s="385"/>
      <c r="X220" s="374"/>
      <c r="Y220" s="386"/>
      <c r="Z220" s="370"/>
      <c r="AA220" s="370"/>
      <c r="AB220" s="370"/>
      <c r="AC220" s="370"/>
      <c r="AD220" s="370"/>
      <c r="AE220" s="370"/>
      <c r="AF220" s="370"/>
      <c r="AG220" s="370"/>
      <c r="AH220" s="370"/>
      <c r="AI220" s="385"/>
      <c r="AJ220" s="374"/>
      <c r="AK220" s="385"/>
      <c r="AL220" s="373"/>
      <c r="AM220" s="385"/>
      <c r="AN220" s="385"/>
      <c r="AO220" s="385"/>
      <c r="AP220" s="385"/>
      <c r="AQ220" s="374"/>
      <c r="AR220" s="374"/>
      <c r="AS220" s="385"/>
      <c r="AT220" s="374"/>
      <c r="AU220" s="385"/>
      <c r="AV220" s="385"/>
    </row>
    <row r="221" spans="12:48" ht="39.950000000000003" customHeight="1" x14ac:dyDescent="0.55000000000000004">
      <c r="L221" s="360"/>
      <c r="M221" s="360"/>
      <c r="N221" s="384"/>
      <c r="O221" s="384"/>
      <c r="P221" s="384"/>
      <c r="Q221" s="384"/>
      <c r="R221" s="384"/>
      <c r="S221" s="360"/>
      <c r="T221" s="385"/>
      <c r="U221" s="385"/>
      <c r="V221" s="385"/>
      <c r="W221" s="385"/>
      <c r="X221" s="374"/>
      <c r="Y221" s="386"/>
      <c r="Z221" s="370"/>
      <c r="AA221" s="370"/>
      <c r="AB221" s="370"/>
      <c r="AC221" s="370"/>
      <c r="AD221" s="370"/>
      <c r="AE221" s="370"/>
      <c r="AF221" s="370"/>
      <c r="AG221" s="370"/>
      <c r="AH221" s="370"/>
      <c r="AI221" s="385"/>
      <c r="AJ221" s="374"/>
      <c r="AK221" s="385"/>
      <c r="AL221" s="373"/>
      <c r="AM221" s="385"/>
      <c r="AN221" s="385"/>
      <c r="AO221" s="385"/>
      <c r="AP221" s="385"/>
      <c r="AQ221" s="374"/>
      <c r="AR221" s="374"/>
      <c r="AS221" s="385"/>
      <c r="AT221" s="374"/>
      <c r="AU221" s="385"/>
      <c r="AV221" s="385"/>
    </row>
    <row r="222" spans="12:48" ht="39.950000000000003" customHeight="1" x14ac:dyDescent="0.55000000000000004">
      <c r="L222" s="360"/>
      <c r="M222" s="360"/>
      <c r="N222" s="384"/>
      <c r="O222" s="384"/>
      <c r="P222" s="384"/>
      <c r="Q222" s="384"/>
      <c r="R222" s="384"/>
      <c r="S222" s="360"/>
      <c r="T222" s="385"/>
      <c r="U222" s="385"/>
      <c r="V222" s="385"/>
      <c r="W222" s="385"/>
      <c r="X222" s="374"/>
      <c r="Y222" s="386"/>
      <c r="Z222" s="370"/>
      <c r="AA222" s="370"/>
      <c r="AB222" s="370"/>
      <c r="AC222" s="370"/>
      <c r="AD222" s="370"/>
      <c r="AE222" s="370"/>
      <c r="AF222" s="370"/>
      <c r="AG222" s="370"/>
      <c r="AH222" s="370"/>
      <c r="AI222" s="385"/>
      <c r="AJ222" s="374"/>
      <c r="AK222" s="385"/>
      <c r="AL222" s="373"/>
      <c r="AM222" s="385"/>
      <c r="AN222" s="385"/>
      <c r="AO222" s="385"/>
      <c r="AP222" s="385"/>
      <c r="AQ222" s="374"/>
      <c r="AR222" s="374"/>
      <c r="AS222" s="385"/>
      <c r="AT222" s="374"/>
      <c r="AU222" s="385"/>
      <c r="AV222" s="385"/>
    </row>
    <row r="223" spans="12:48" ht="39.950000000000003" customHeight="1" x14ac:dyDescent="0.55000000000000004">
      <c r="L223" s="360"/>
      <c r="M223" s="360"/>
      <c r="N223" s="384"/>
      <c r="O223" s="384"/>
      <c r="P223" s="384"/>
      <c r="Q223" s="384"/>
      <c r="R223" s="384"/>
      <c r="S223" s="360"/>
      <c r="T223" s="385"/>
      <c r="U223" s="385"/>
      <c r="V223" s="385"/>
      <c r="W223" s="385"/>
      <c r="X223" s="374"/>
      <c r="Y223" s="386"/>
      <c r="Z223" s="370"/>
      <c r="AA223" s="370"/>
      <c r="AB223" s="370"/>
      <c r="AC223" s="370"/>
      <c r="AD223" s="370"/>
      <c r="AE223" s="370"/>
      <c r="AF223" s="370"/>
      <c r="AG223" s="370"/>
      <c r="AH223" s="370"/>
      <c r="AI223" s="385"/>
      <c r="AJ223" s="374"/>
      <c r="AK223" s="385"/>
      <c r="AL223" s="373"/>
      <c r="AM223" s="385"/>
      <c r="AN223" s="385"/>
      <c r="AO223" s="385"/>
      <c r="AP223" s="385"/>
      <c r="AQ223" s="374"/>
      <c r="AR223" s="374"/>
      <c r="AS223" s="385"/>
      <c r="AT223" s="374"/>
      <c r="AU223" s="385"/>
      <c r="AV223" s="385"/>
    </row>
    <row r="224" spans="12:48" ht="39.950000000000003" customHeight="1" x14ac:dyDescent="0.55000000000000004">
      <c r="L224" s="360"/>
      <c r="M224" s="360"/>
      <c r="N224" s="384"/>
      <c r="O224" s="384"/>
      <c r="P224" s="384"/>
      <c r="Q224" s="384"/>
      <c r="R224" s="384"/>
      <c r="S224" s="360"/>
      <c r="T224" s="385"/>
      <c r="U224" s="385"/>
      <c r="V224" s="385"/>
      <c r="W224" s="385"/>
      <c r="X224" s="374"/>
      <c r="Y224" s="386"/>
      <c r="Z224" s="370"/>
      <c r="AA224" s="370"/>
      <c r="AB224" s="370"/>
      <c r="AC224" s="370"/>
      <c r="AD224" s="370"/>
      <c r="AE224" s="370"/>
      <c r="AF224" s="370"/>
      <c r="AG224" s="370"/>
      <c r="AH224" s="370"/>
      <c r="AI224" s="385"/>
      <c r="AJ224" s="374"/>
      <c r="AK224" s="385"/>
      <c r="AL224" s="373"/>
      <c r="AM224" s="385"/>
      <c r="AN224" s="385"/>
      <c r="AO224" s="385"/>
      <c r="AP224" s="385"/>
      <c r="AQ224" s="374"/>
      <c r="AR224" s="374"/>
      <c r="AS224" s="385"/>
      <c r="AT224" s="374"/>
      <c r="AU224" s="385"/>
      <c r="AV224" s="385"/>
    </row>
    <row r="225" spans="12:48" ht="39.950000000000003" customHeight="1" x14ac:dyDescent="0.55000000000000004">
      <c r="L225" s="360"/>
      <c r="M225" s="360"/>
      <c r="N225" s="384"/>
      <c r="O225" s="384"/>
      <c r="P225" s="384"/>
      <c r="Q225" s="384"/>
      <c r="R225" s="384"/>
      <c r="S225" s="360"/>
      <c r="T225" s="385"/>
      <c r="U225" s="385"/>
      <c r="V225" s="385"/>
      <c r="W225" s="385"/>
      <c r="X225" s="374"/>
      <c r="Y225" s="386"/>
      <c r="Z225" s="370"/>
      <c r="AA225" s="370"/>
      <c r="AB225" s="370"/>
      <c r="AC225" s="370"/>
      <c r="AD225" s="370"/>
      <c r="AE225" s="370"/>
      <c r="AF225" s="370"/>
      <c r="AG225" s="370"/>
      <c r="AH225" s="370"/>
      <c r="AI225" s="385"/>
      <c r="AJ225" s="374"/>
      <c r="AK225" s="385"/>
      <c r="AL225" s="373"/>
      <c r="AM225" s="385"/>
      <c r="AN225" s="385"/>
      <c r="AO225" s="385"/>
      <c r="AP225" s="385"/>
      <c r="AQ225" s="374"/>
      <c r="AR225" s="374"/>
      <c r="AS225" s="385"/>
      <c r="AT225" s="374"/>
      <c r="AU225" s="385"/>
      <c r="AV225" s="385"/>
    </row>
    <row r="226" spans="12:48" ht="39.950000000000003" customHeight="1" x14ac:dyDescent="0.55000000000000004">
      <c r="L226" s="360"/>
      <c r="M226" s="360"/>
      <c r="N226" s="384"/>
      <c r="O226" s="384"/>
      <c r="P226" s="384"/>
      <c r="Q226" s="384"/>
      <c r="R226" s="384"/>
      <c r="S226" s="360"/>
      <c r="T226" s="385"/>
      <c r="U226" s="385"/>
      <c r="V226" s="385"/>
      <c r="W226" s="385"/>
      <c r="X226" s="374"/>
      <c r="Y226" s="386"/>
      <c r="Z226" s="370"/>
      <c r="AA226" s="370"/>
      <c r="AB226" s="370"/>
      <c r="AC226" s="370"/>
      <c r="AD226" s="370"/>
      <c r="AE226" s="370"/>
      <c r="AF226" s="370"/>
      <c r="AG226" s="370"/>
      <c r="AH226" s="370"/>
      <c r="AI226" s="385"/>
      <c r="AJ226" s="374"/>
      <c r="AK226" s="385"/>
      <c r="AL226" s="373"/>
      <c r="AM226" s="385"/>
      <c r="AN226" s="385"/>
      <c r="AO226" s="385"/>
      <c r="AP226" s="385"/>
      <c r="AQ226" s="374"/>
      <c r="AR226" s="374"/>
      <c r="AS226" s="385"/>
      <c r="AT226" s="374"/>
      <c r="AU226" s="385"/>
      <c r="AV226" s="385"/>
    </row>
    <row r="227" spans="12:48" ht="39.950000000000003" customHeight="1" x14ac:dyDescent="0.55000000000000004">
      <c r="L227" s="360"/>
      <c r="M227" s="360"/>
      <c r="N227" s="384"/>
      <c r="O227" s="384"/>
      <c r="P227" s="384"/>
      <c r="Q227" s="384"/>
      <c r="R227" s="384"/>
      <c r="S227" s="360"/>
      <c r="T227" s="385"/>
      <c r="U227" s="385"/>
      <c r="V227" s="385"/>
      <c r="W227" s="385"/>
      <c r="X227" s="374"/>
      <c r="Y227" s="386"/>
      <c r="Z227" s="370"/>
      <c r="AA227" s="370"/>
      <c r="AB227" s="370"/>
      <c r="AC227" s="370"/>
      <c r="AD227" s="370"/>
      <c r="AE227" s="370"/>
      <c r="AF227" s="370"/>
      <c r="AG227" s="370"/>
      <c r="AH227" s="370"/>
      <c r="AI227" s="385"/>
      <c r="AJ227" s="374"/>
      <c r="AK227" s="385"/>
      <c r="AL227" s="373"/>
      <c r="AM227" s="385"/>
      <c r="AN227" s="385"/>
      <c r="AO227" s="385"/>
      <c r="AP227" s="385"/>
      <c r="AQ227" s="374"/>
      <c r="AR227" s="374"/>
      <c r="AS227" s="385"/>
      <c r="AT227" s="374"/>
      <c r="AU227" s="385"/>
      <c r="AV227" s="385"/>
    </row>
    <row r="228" spans="12:48" ht="39.950000000000003" customHeight="1" x14ac:dyDescent="0.55000000000000004">
      <c r="L228" s="360"/>
      <c r="M228" s="360"/>
      <c r="N228" s="384"/>
      <c r="O228" s="384"/>
      <c r="P228" s="384"/>
      <c r="Q228" s="384"/>
      <c r="R228" s="384"/>
      <c r="S228" s="360"/>
      <c r="T228" s="385"/>
      <c r="U228" s="385"/>
      <c r="V228" s="385"/>
      <c r="W228" s="385"/>
      <c r="X228" s="374"/>
      <c r="Y228" s="386"/>
      <c r="Z228" s="370"/>
      <c r="AA228" s="370"/>
      <c r="AB228" s="370"/>
      <c r="AC228" s="370"/>
      <c r="AD228" s="370"/>
      <c r="AE228" s="370"/>
      <c r="AF228" s="370"/>
      <c r="AG228" s="370"/>
      <c r="AH228" s="370"/>
      <c r="AI228" s="385"/>
      <c r="AJ228" s="374"/>
      <c r="AK228" s="385"/>
      <c r="AL228" s="373"/>
      <c r="AM228" s="385"/>
      <c r="AN228" s="385"/>
      <c r="AO228" s="385"/>
      <c r="AP228" s="385"/>
      <c r="AQ228" s="374"/>
      <c r="AR228" s="374"/>
      <c r="AS228" s="385"/>
      <c r="AT228" s="374"/>
      <c r="AU228" s="385"/>
      <c r="AV228" s="385"/>
    </row>
    <row r="229" spans="12:48" ht="39.950000000000003" customHeight="1" x14ac:dyDescent="0.55000000000000004">
      <c r="L229" s="360"/>
      <c r="M229" s="360"/>
      <c r="N229" s="384"/>
      <c r="O229" s="384"/>
      <c r="P229" s="384"/>
      <c r="Q229" s="384"/>
      <c r="R229" s="384"/>
      <c r="S229" s="360"/>
      <c r="T229" s="385"/>
      <c r="U229" s="385"/>
      <c r="V229" s="385"/>
      <c r="W229" s="385"/>
      <c r="X229" s="374"/>
      <c r="Y229" s="386"/>
      <c r="Z229" s="370"/>
      <c r="AA229" s="370"/>
      <c r="AB229" s="370"/>
      <c r="AC229" s="370"/>
      <c r="AD229" s="370"/>
      <c r="AE229" s="370"/>
      <c r="AF229" s="370"/>
      <c r="AG229" s="370"/>
      <c r="AH229" s="370"/>
      <c r="AI229" s="385"/>
      <c r="AJ229" s="374"/>
      <c r="AK229" s="385"/>
      <c r="AL229" s="373"/>
      <c r="AM229" s="385"/>
      <c r="AN229" s="385"/>
      <c r="AO229" s="385"/>
      <c r="AP229" s="385"/>
      <c r="AQ229" s="374"/>
      <c r="AR229" s="374"/>
      <c r="AS229" s="385"/>
      <c r="AT229" s="374"/>
      <c r="AU229" s="385"/>
      <c r="AV229" s="385"/>
    </row>
    <row r="230" spans="12:48" ht="39.950000000000003" customHeight="1" x14ac:dyDescent="0.55000000000000004">
      <c r="L230" s="360"/>
      <c r="M230" s="360"/>
      <c r="N230" s="384"/>
      <c r="O230" s="384"/>
      <c r="P230" s="384"/>
      <c r="Q230" s="384"/>
      <c r="R230" s="384"/>
      <c r="S230" s="360"/>
      <c r="T230" s="385"/>
      <c r="U230" s="385"/>
      <c r="V230" s="385"/>
      <c r="W230" s="385"/>
      <c r="X230" s="374"/>
      <c r="Y230" s="386"/>
      <c r="Z230" s="370"/>
      <c r="AA230" s="370"/>
      <c r="AB230" s="370"/>
      <c r="AC230" s="370"/>
      <c r="AD230" s="370"/>
      <c r="AE230" s="370"/>
      <c r="AF230" s="370"/>
      <c r="AG230" s="370"/>
      <c r="AH230" s="370"/>
      <c r="AI230" s="385"/>
      <c r="AJ230" s="374"/>
      <c r="AK230" s="385"/>
      <c r="AL230" s="373"/>
      <c r="AM230" s="385"/>
      <c r="AN230" s="385"/>
      <c r="AO230" s="385"/>
      <c r="AP230" s="385"/>
      <c r="AQ230" s="374"/>
      <c r="AR230" s="374"/>
      <c r="AS230" s="385"/>
      <c r="AT230" s="374"/>
      <c r="AU230" s="385"/>
      <c r="AV230" s="385"/>
    </row>
    <row r="231" spans="12:48" ht="39.950000000000003" customHeight="1" x14ac:dyDescent="0.55000000000000004">
      <c r="L231" s="360"/>
      <c r="M231" s="360"/>
      <c r="N231" s="384"/>
      <c r="O231" s="384"/>
      <c r="P231" s="384"/>
      <c r="Q231" s="384"/>
      <c r="R231" s="384"/>
      <c r="S231" s="360"/>
      <c r="T231" s="385"/>
      <c r="U231" s="385"/>
      <c r="V231" s="385"/>
      <c r="W231" s="385"/>
      <c r="X231" s="374"/>
      <c r="Y231" s="386"/>
      <c r="Z231" s="370"/>
      <c r="AA231" s="370"/>
      <c r="AB231" s="370"/>
      <c r="AC231" s="370"/>
      <c r="AD231" s="370"/>
      <c r="AE231" s="370"/>
      <c r="AF231" s="370"/>
      <c r="AG231" s="370"/>
      <c r="AH231" s="370"/>
      <c r="AI231" s="385"/>
      <c r="AJ231" s="374"/>
      <c r="AK231" s="385"/>
      <c r="AL231" s="373"/>
      <c r="AM231" s="385"/>
      <c r="AN231" s="385"/>
      <c r="AO231" s="385"/>
      <c r="AP231" s="385"/>
      <c r="AQ231" s="374"/>
      <c r="AR231" s="374"/>
      <c r="AS231" s="385"/>
      <c r="AT231" s="374"/>
      <c r="AU231" s="385"/>
      <c r="AV231" s="385"/>
    </row>
    <row r="232" spans="12:48" ht="39.950000000000003" customHeight="1" x14ac:dyDescent="0.55000000000000004">
      <c r="L232" s="360"/>
      <c r="M232" s="360"/>
      <c r="N232" s="384"/>
      <c r="O232" s="384"/>
      <c r="P232" s="384"/>
      <c r="Q232" s="384"/>
      <c r="R232" s="384"/>
      <c r="S232" s="360"/>
      <c r="T232" s="385"/>
      <c r="U232" s="385"/>
      <c r="V232" s="385"/>
      <c r="W232" s="385"/>
      <c r="X232" s="374"/>
      <c r="Y232" s="386"/>
      <c r="Z232" s="370"/>
      <c r="AA232" s="370"/>
      <c r="AB232" s="370"/>
      <c r="AC232" s="370"/>
      <c r="AD232" s="370"/>
      <c r="AE232" s="370"/>
      <c r="AF232" s="370"/>
      <c r="AG232" s="370"/>
      <c r="AH232" s="370"/>
      <c r="AI232" s="385"/>
      <c r="AJ232" s="374"/>
      <c r="AK232" s="385"/>
      <c r="AL232" s="373"/>
      <c r="AM232" s="385"/>
      <c r="AN232" s="385"/>
      <c r="AO232" s="385"/>
      <c r="AP232" s="385"/>
      <c r="AQ232" s="374"/>
      <c r="AR232" s="374"/>
      <c r="AS232" s="385"/>
      <c r="AT232" s="374"/>
      <c r="AU232" s="385"/>
      <c r="AV232" s="385"/>
    </row>
    <row r="233" spans="12:48" ht="39.950000000000003" customHeight="1" x14ac:dyDescent="0.55000000000000004">
      <c r="L233" s="360"/>
      <c r="M233" s="360"/>
      <c r="N233" s="384"/>
      <c r="O233" s="384"/>
      <c r="P233" s="384"/>
      <c r="Q233" s="384"/>
      <c r="R233" s="384"/>
      <c r="S233" s="360"/>
      <c r="T233" s="385"/>
      <c r="U233" s="385"/>
      <c r="V233" s="385"/>
      <c r="W233" s="385"/>
      <c r="X233" s="374"/>
      <c r="Y233" s="386"/>
      <c r="Z233" s="370"/>
      <c r="AA233" s="370"/>
      <c r="AB233" s="370"/>
      <c r="AC233" s="370"/>
      <c r="AD233" s="370"/>
      <c r="AE233" s="370"/>
      <c r="AF233" s="370"/>
      <c r="AG233" s="370"/>
      <c r="AH233" s="370"/>
      <c r="AI233" s="385"/>
      <c r="AJ233" s="374"/>
      <c r="AK233" s="385"/>
      <c r="AL233" s="373"/>
      <c r="AM233" s="385"/>
      <c r="AN233" s="385"/>
      <c r="AO233" s="385"/>
      <c r="AP233" s="385"/>
      <c r="AQ233" s="374"/>
      <c r="AR233" s="374"/>
      <c r="AS233" s="385"/>
      <c r="AT233" s="374"/>
      <c r="AU233" s="385"/>
      <c r="AV233" s="385"/>
    </row>
    <row r="234" spans="12:48" ht="39.950000000000003" customHeight="1" x14ac:dyDescent="0.55000000000000004">
      <c r="L234" s="360"/>
      <c r="M234" s="360"/>
      <c r="N234" s="384"/>
      <c r="O234" s="384"/>
      <c r="P234" s="384"/>
      <c r="Q234" s="384"/>
      <c r="R234" s="384"/>
      <c r="S234" s="360"/>
      <c r="T234" s="385"/>
      <c r="U234" s="385"/>
      <c r="V234" s="385"/>
      <c r="W234" s="385"/>
      <c r="X234" s="374"/>
      <c r="Y234" s="386"/>
      <c r="Z234" s="370"/>
      <c r="AA234" s="370"/>
      <c r="AB234" s="370"/>
      <c r="AC234" s="370"/>
      <c r="AD234" s="370"/>
      <c r="AE234" s="370"/>
      <c r="AF234" s="370"/>
      <c r="AG234" s="370"/>
      <c r="AH234" s="370"/>
      <c r="AI234" s="385"/>
      <c r="AJ234" s="374"/>
      <c r="AK234" s="385"/>
      <c r="AL234" s="373"/>
      <c r="AM234" s="385"/>
      <c r="AN234" s="385"/>
      <c r="AO234" s="385"/>
      <c r="AP234" s="385"/>
      <c r="AQ234" s="374"/>
      <c r="AR234" s="374"/>
      <c r="AS234" s="385"/>
      <c r="AT234" s="374"/>
      <c r="AU234" s="385"/>
      <c r="AV234" s="385"/>
    </row>
    <row r="235" spans="12:48" ht="39.950000000000003" customHeight="1" x14ac:dyDescent="0.55000000000000004">
      <c r="L235" s="360"/>
      <c r="M235" s="360"/>
      <c r="N235" s="384"/>
      <c r="O235" s="384"/>
      <c r="P235" s="384"/>
      <c r="Q235" s="384"/>
      <c r="R235" s="384"/>
      <c r="S235" s="360"/>
      <c r="T235" s="385"/>
      <c r="U235" s="385"/>
      <c r="V235" s="385"/>
      <c r="W235" s="385"/>
      <c r="X235" s="374"/>
      <c r="Y235" s="386"/>
      <c r="Z235" s="370"/>
      <c r="AA235" s="370"/>
      <c r="AB235" s="370"/>
      <c r="AC235" s="370"/>
      <c r="AD235" s="370"/>
      <c r="AE235" s="370"/>
      <c r="AF235" s="370"/>
      <c r="AG235" s="370"/>
      <c r="AH235" s="370"/>
      <c r="AI235" s="385"/>
      <c r="AJ235" s="374"/>
      <c r="AK235" s="385"/>
      <c r="AL235" s="373"/>
      <c r="AM235" s="385"/>
      <c r="AN235" s="385"/>
      <c r="AO235" s="385"/>
      <c r="AP235" s="385"/>
      <c r="AQ235" s="374"/>
      <c r="AR235" s="374"/>
      <c r="AS235" s="385"/>
      <c r="AT235" s="374"/>
      <c r="AU235" s="385"/>
      <c r="AV235" s="385"/>
    </row>
    <row r="236" spans="12:48" ht="39.950000000000003" customHeight="1" x14ac:dyDescent="0.55000000000000004">
      <c r="L236" s="360"/>
      <c r="M236" s="360"/>
      <c r="N236" s="384"/>
      <c r="O236" s="384"/>
      <c r="P236" s="384"/>
      <c r="Q236" s="384"/>
      <c r="R236" s="384"/>
      <c r="S236" s="360"/>
      <c r="T236" s="385"/>
      <c r="U236" s="385"/>
      <c r="V236" s="385"/>
      <c r="W236" s="385"/>
      <c r="X236" s="374"/>
      <c r="Y236" s="386"/>
      <c r="Z236" s="370"/>
      <c r="AA236" s="370"/>
      <c r="AB236" s="370"/>
      <c r="AC236" s="370"/>
      <c r="AD236" s="370"/>
      <c r="AE236" s="370"/>
      <c r="AF236" s="370"/>
      <c r="AG236" s="370"/>
      <c r="AH236" s="370"/>
      <c r="AI236" s="385"/>
      <c r="AJ236" s="374"/>
      <c r="AK236" s="385"/>
      <c r="AL236" s="373"/>
      <c r="AM236" s="385"/>
      <c r="AN236" s="385"/>
      <c r="AO236" s="385"/>
      <c r="AP236" s="385"/>
      <c r="AQ236" s="374"/>
      <c r="AR236" s="374"/>
      <c r="AS236" s="385"/>
      <c r="AT236" s="374"/>
      <c r="AU236" s="385"/>
      <c r="AV236" s="385"/>
    </row>
    <row r="237" spans="12:48" ht="39.950000000000003" customHeight="1" x14ac:dyDescent="0.55000000000000004">
      <c r="L237" s="360"/>
      <c r="M237" s="360"/>
      <c r="N237" s="384"/>
      <c r="O237" s="384"/>
      <c r="P237" s="384"/>
      <c r="Q237" s="384"/>
      <c r="R237" s="384"/>
      <c r="S237" s="360"/>
      <c r="T237" s="385"/>
      <c r="U237" s="385"/>
      <c r="V237" s="385"/>
      <c r="W237" s="385"/>
      <c r="X237" s="374"/>
      <c r="Y237" s="386"/>
      <c r="Z237" s="370"/>
      <c r="AA237" s="370"/>
      <c r="AB237" s="370"/>
      <c r="AC237" s="370"/>
      <c r="AD237" s="370"/>
      <c r="AE237" s="370"/>
      <c r="AF237" s="370"/>
      <c r="AG237" s="370"/>
      <c r="AH237" s="370"/>
      <c r="AI237" s="385"/>
      <c r="AJ237" s="374"/>
      <c r="AK237" s="385"/>
      <c r="AL237" s="373"/>
      <c r="AM237" s="385"/>
      <c r="AN237" s="385"/>
      <c r="AO237" s="385"/>
      <c r="AP237" s="385"/>
      <c r="AQ237" s="374"/>
      <c r="AR237" s="374"/>
      <c r="AS237" s="385"/>
      <c r="AT237" s="374"/>
      <c r="AU237" s="385"/>
      <c r="AV237" s="385"/>
    </row>
    <row r="238" spans="12:48" ht="39.950000000000003" customHeight="1" x14ac:dyDescent="0.55000000000000004">
      <c r="L238" s="360"/>
      <c r="M238" s="360"/>
      <c r="N238" s="384"/>
      <c r="O238" s="384"/>
      <c r="P238" s="384"/>
      <c r="Q238" s="384"/>
      <c r="R238" s="384"/>
      <c r="S238" s="360"/>
      <c r="T238" s="385"/>
      <c r="U238" s="385"/>
      <c r="V238" s="385"/>
      <c r="W238" s="385"/>
      <c r="X238" s="374"/>
      <c r="Y238" s="386"/>
      <c r="Z238" s="370"/>
      <c r="AA238" s="370"/>
      <c r="AB238" s="370"/>
      <c r="AC238" s="370"/>
      <c r="AD238" s="370"/>
      <c r="AE238" s="370"/>
      <c r="AF238" s="370"/>
      <c r="AG238" s="370"/>
      <c r="AH238" s="370"/>
      <c r="AI238" s="385"/>
      <c r="AJ238" s="374"/>
      <c r="AK238" s="385"/>
      <c r="AL238" s="373"/>
      <c r="AM238" s="385"/>
      <c r="AN238" s="385"/>
      <c r="AO238" s="385"/>
      <c r="AP238" s="385"/>
      <c r="AQ238" s="374"/>
      <c r="AR238" s="374"/>
      <c r="AS238" s="385"/>
      <c r="AT238" s="374"/>
      <c r="AU238" s="385"/>
      <c r="AV238" s="385"/>
    </row>
    <row r="239" spans="12:48" ht="39.950000000000003" customHeight="1" x14ac:dyDescent="0.55000000000000004">
      <c r="L239" s="360"/>
      <c r="M239" s="360"/>
      <c r="N239" s="384"/>
      <c r="O239" s="384"/>
      <c r="P239" s="384"/>
      <c r="Q239" s="384"/>
      <c r="R239" s="384"/>
      <c r="S239" s="360"/>
      <c r="T239" s="385"/>
      <c r="U239" s="385"/>
      <c r="V239" s="385"/>
      <c r="W239" s="385"/>
      <c r="X239" s="374"/>
      <c r="Y239" s="386"/>
      <c r="Z239" s="370"/>
      <c r="AA239" s="370"/>
      <c r="AB239" s="370"/>
      <c r="AC239" s="370"/>
      <c r="AD239" s="370"/>
      <c r="AE239" s="370"/>
      <c r="AF239" s="370"/>
      <c r="AG239" s="370"/>
      <c r="AH239" s="370"/>
      <c r="AI239" s="385"/>
      <c r="AJ239" s="374"/>
      <c r="AK239" s="385"/>
      <c r="AL239" s="373"/>
      <c r="AM239" s="385"/>
      <c r="AN239" s="385"/>
      <c r="AO239" s="385"/>
      <c r="AP239" s="385"/>
      <c r="AQ239" s="374"/>
      <c r="AR239" s="374"/>
      <c r="AS239" s="385"/>
      <c r="AT239" s="374"/>
      <c r="AU239" s="385"/>
      <c r="AV239" s="385"/>
    </row>
    <row r="240" spans="12:48" ht="39.950000000000003" customHeight="1" x14ac:dyDescent="0.55000000000000004">
      <c r="L240" s="360"/>
      <c r="M240" s="360"/>
      <c r="N240" s="384"/>
      <c r="O240" s="384"/>
      <c r="P240" s="384"/>
      <c r="Q240" s="384"/>
      <c r="R240" s="384"/>
      <c r="S240" s="360"/>
      <c r="T240" s="385"/>
      <c r="U240" s="385"/>
      <c r="V240" s="385"/>
      <c r="W240" s="385"/>
      <c r="X240" s="374"/>
      <c r="Y240" s="386"/>
      <c r="Z240" s="370"/>
      <c r="AA240" s="370"/>
      <c r="AB240" s="370"/>
      <c r="AC240" s="370"/>
      <c r="AD240" s="370"/>
      <c r="AE240" s="370"/>
      <c r="AF240" s="370"/>
      <c r="AG240" s="370"/>
      <c r="AH240" s="370"/>
      <c r="AI240" s="385"/>
      <c r="AJ240" s="374"/>
      <c r="AK240" s="385"/>
      <c r="AL240" s="373"/>
      <c r="AM240" s="385"/>
      <c r="AN240" s="385"/>
      <c r="AO240" s="385"/>
      <c r="AP240" s="385"/>
      <c r="AQ240" s="374"/>
      <c r="AR240" s="374"/>
      <c r="AS240" s="385"/>
      <c r="AT240" s="374"/>
      <c r="AU240" s="385"/>
      <c r="AV240" s="385"/>
    </row>
    <row r="241" spans="12:48" ht="39.950000000000003" customHeight="1" x14ac:dyDescent="0.55000000000000004">
      <c r="L241" s="360"/>
      <c r="M241" s="360"/>
      <c r="N241" s="384"/>
      <c r="O241" s="384"/>
      <c r="P241" s="384"/>
      <c r="Q241" s="384"/>
      <c r="R241" s="384"/>
      <c r="S241" s="360"/>
      <c r="T241" s="385"/>
      <c r="U241" s="385"/>
      <c r="V241" s="385"/>
      <c r="W241" s="385"/>
      <c r="X241" s="374"/>
      <c r="Y241" s="386"/>
      <c r="Z241" s="370"/>
      <c r="AA241" s="370"/>
      <c r="AB241" s="370"/>
      <c r="AC241" s="370"/>
      <c r="AD241" s="370"/>
      <c r="AE241" s="370"/>
      <c r="AF241" s="370"/>
      <c r="AG241" s="370"/>
      <c r="AH241" s="370"/>
      <c r="AI241" s="385"/>
      <c r="AJ241" s="374"/>
      <c r="AK241" s="385"/>
      <c r="AL241" s="373"/>
      <c r="AM241" s="385"/>
      <c r="AN241" s="385"/>
      <c r="AO241" s="385"/>
      <c r="AP241" s="385"/>
      <c r="AQ241" s="374"/>
      <c r="AR241" s="374"/>
      <c r="AS241" s="385"/>
      <c r="AT241" s="374"/>
      <c r="AU241" s="385"/>
      <c r="AV241" s="385"/>
    </row>
    <row r="242" spans="12:48" ht="39.950000000000003" customHeight="1" x14ac:dyDescent="0.55000000000000004">
      <c r="L242" s="360"/>
      <c r="M242" s="360"/>
      <c r="N242" s="384"/>
      <c r="O242" s="384"/>
      <c r="P242" s="384"/>
      <c r="Q242" s="384"/>
      <c r="R242" s="384"/>
      <c r="S242" s="360"/>
      <c r="T242" s="385"/>
      <c r="U242" s="385"/>
      <c r="V242" s="385"/>
      <c r="W242" s="385"/>
      <c r="X242" s="374"/>
      <c r="Y242" s="386"/>
      <c r="Z242" s="370"/>
      <c r="AA242" s="370"/>
      <c r="AB242" s="370"/>
      <c r="AC242" s="370"/>
      <c r="AD242" s="370"/>
      <c r="AE242" s="370"/>
      <c r="AF242" s="370"/>
      <c r="AG242" s="370"/>
      <c r="AH242" s="370"/>
      <c r="AI242" s="385"/>
      <c r="AJ242" s="374"/>
      <c r="AK242" s="385"/>
      <c r="AL242" s="373"/>
      <c r="AM242" s="385"/>
      <c r="AN242" s="385"/>
      <c r="AO242" s="385"/>
      <c r="AP242" s="385"/>
      <c r="AQ242" s="374"/>
      <c r="AR242" s="374"/>
      <c r="AS242" s="385"/>
      <c r="AT242" s="374"/>
      <c r="AU242" s="385"/>
      <c r="AV242" s="385"/>
    </row>
    <row r="243" spans="12:48" ht="39.950000000000003" customHeight="1" x14ac:dyDescent="0.55000000000000004">
      <c r="L243" s="360"/>
      <c r="M243" s="360"/>
      <c r="N243" s="384"/>
      <c r="O243" s="384"/>
      <c r="P243" s="384"/>
      <c r="Q243" s="384"/>
      <c r="R243" s="384"/>
      <c r="S243" s="360"/>
      <c r="T243" s="385"/>
      <c r="U243" s="385"/>
      <c r="V243" s="385"/>
      <c r="W243" s="385"/>
      <c r="X243" s="374"/>
      <c r="Y243" s="386"/>
      <c r="Z243" s="370"/>
      <c r="AA243" s="370"/>
      <c r="AB243" s="370"/>
      <c r="AC243" s="370"/>
      <c r="AD243" s="370"/>
      <c r="AE243" s="370"/>
      <c r="AF243" s="370"/>
      <c r="AG243" s="370"/>
      <c r="AH243" s="370"/>
      <c r="AI243" s="385"/>
      <c r="AJ243" s="374"/>
      <c r="AK243" s="385"/>
      <c r="AL243" s="373"/>
      <c r="AM243" s="385"/>
      <c r="AN243" s="385"/>
      <c r="AO243" s="385"/>
      <c r="AP243" s="385"/>
      <c r="AQ243" s="374"/>
      <c r="AR243" s="374"/>
      <c r="AS243" s="385"/>
      <c r="AT243" s="374"/>
      <c r="AU243" s="385"/>
      <c r="AV243" s="385"/>
    </row>
    <row r="244" spans="12:48" ht="39.950000000000003" customHeight="1" x14ac:dyDescent="0.55000000000000004">
      <c r="L244" s="360"/>
      <c r="M244" s="360"/>
      <c r="N244" s="384"/>
      <c r="O244" s="384"/>
      <c r="P244" s="384"/>
      <c r="Q244" s="384"/>
      <c r="R244" s="384"/>
      <c r="S244" s="360"/>
      <c r="T244" s="385"/>
      <c r="U244" s="385"/>
      <c r="V244" s="385"/>
      <c r="W244" s="385"/>
      <c r="X244" s="374"/>
      <c r="Y244" s="386"/>
      <c r="Z244" s="370"/>
      <c r="AA244" s="370"/>
      <c r="AB244" s="370"/>
      <c r="AC244" s="370"/>
      <c r="AD244" s="370"/>
      <c r="AE244" s="370"/>
      <c r="AF244" s="370"/>
      <c r="AG244" s="370"/>
      <c r="AH244" s="370"/>
      <c r="AI244" s="385"/>
      <c r="AJ244" s="374"/>
      <c r="AK244" s="385"/>
      <c r="AL244" s="373"/>
      <c r="AM244" s="385"/>
      <c r="AN244" s="385"/>
      <c r="AO244" s="385"/>
      <c r="AP244" s="385"/>
      <c r="AQ244" s="374"/>
      <c r="AR244" s="374"/>
      <c r="AS244" s="385"/>
      <c r="AT244" s="374"/>
      <c r="AU244" s="385"/>
      <c r="AV244" s="385"/>
    </row>
    <row r="245" spans="12:48" ht="39.950000000000003" customHeight="1" x14ac:dyDescent="0.55000000000000004">
      <c r="L245" s="360"/>
      <c r="M245" s="360"/>
      <c r="N245" s="384"/>
      <c r="O245" s="384"/>
      <c r="P245" s="384"/>
      <c r="Q245" s="384"/>
      <c r="R245" s="384"/>
      <c r="S245" s="360"/>
      <c r="T245" s="385"/>
      <c r="U245" s="385"/>
      <c r="V245" s="385"/>
      <c r="W245" s="385"/>
      <c r="X245" s="374"/>
      <c r="Y245" s="386"/>
      <c r="Z245" s="370"/>
      <c r="AA245" s="370"/>
      <c r="AB245" s="370"/>
      <c r="AC245" s="370"/>
      <c r="AD245" s="370"/>
      <c r="AE245" s="370"/>
      <c r="AF245" s="370"/>
      <c r="AG245" s="370"/>
      <c r="AH245" s="370"/>
      <c r="AI245" s="385"/>
      <c r="AJ245" s="374"/>
      <c r="AK245" s="385"/>
      <c r="AL245" s="373"/>
      <c r="AM245" s="385"/>
      <c r="AN245" s="385"/>
      <c r="AO245" s="385"/>
      <c r="AP245" s="385"/>
      <c r="AQ245" s="374"/>
      <c r="AR245" s="374"/>
      <c r="AS245" s="385"/>
      <c r="AT245" s="374"/>
      <c r="AU245" s="385"/>
      <c r="AV245" s="385"/>
    </row>
    <row r="246" spans="12:48" ht="39.950000000000003" customHeight="1" x14ac:dyDescent="0.55000000000000004">
      <c r="L246" s="360"/>
      <c r="M246" s="360"/>
      <c r="N246" s="384"/>
      <c r="O246" s="384"/>
      <c r="P246" s="384"/>
      <c r="Q246" s="384"/>
      <c r="R246" s="384"/>
      <c r="S246" s="360"/>
      <c r="T246" s="385"/>
      <c r="U246" s="385"/>
      <c r="V246" s="385"/>
      <c r="W246" s="385"/>
      <c r="X246" s="374"/>
      <c r="Y246" s="386"/>
      <c r="Z246" s="370"/>
      <c r="AA246" s="370"/>
      <c r="AB246" s="370"/>
      <c r="AC246" s="370"/>
      <c r="AD246" s="370"/>
      <c r="AE246" s="370"/>
      <c r="AF246" s="370"/>
      <c r="AG246" s="370"/>
      <c r="AH246" s="370"/>
      <c r="AI246" s="385"/>
      <c r="AJ246" s="374"/>
      <c r="AK246" s="385"/>
      <c r="AL246" s="373"/>
      <c r="AM246" s="385"/>
      <c r="AN246" s="385"/>
      <c r="AO246" s="385"/>
      <c r="AP246" s="385"/>
      <c r="AQ246" s="374"/>
      <c r="AR246" s="374"/>
      <c r="AS246" s="385"/>
      <c r="AT246" s="374"/>
      <c r="AU246" s="385"/>
      <c r="AV246" s="385"/>
    </row>
    <row r="247" spans="12:48" ht="39.950000000000003" customHeight="1" x14ac:dyDescent="0.55000000000000004">
      <c r="L247" s="360"/>
      <c r="M247" s="360"/>
      <c r="N247" s="384"/>
      <c r="O247" s="384"/>
      <c r="P247" s="384"/>
      <c r="Q247" s="384"/>
      <c r="R247" s="384"/>
      <c r="S247" s="360"/>
      <c r="T247" s="385"/>
      <c r="U247" s="385"/>
      <c r="V247" s="385"/>
      <c r="W247" s="385"/>
      <c r="X247" s="374"/>
      <c r="Y247" s="386"/>
      <c r="Z247" s="370"/>
      <c r="AA247" s="370"/>
      <c r="AB247" s="370"/>
      <c r="AC247" s="370"/>
      <c r="AD247" s="370"/>
      <c r="AE247" s="370"/>
      <c r="AF247" s="370"/>
      <c r="AG247" s="370"/>
      <c r="AH247" s="370"/>
      <c r="AI247" s="385"/>
      <c r="AJ247" s="374"/>
      <c r="AK247" s="385"/>
      <c r="AL247" s="373"/>
      <c r="AM247" s="385"/>
      <c r="AN247" s="385"/>
      <c r="AO247" s="385"/>
      <c r="AP247" s="385"/>
      <c r="AQ247" s="374"/>
      <c r="AR247" s="374"/>
      <c r="AS247" s="385"/>
      <c r="AT247" s="374"/>
      <c r="AU247" s="385"/>
      <c r="AV247" s="385"/>
    </row>
    <row r="248" spans="12:48" ht="39.950000000000003" customHeight="1" x14ac:dyDescent="0.55000000000000004">
      <c r="L248" s="360"/>
      <c r="M248" s="360"/>
      <c r="N248" s="384"/>
      <c r="O248" s="384"/>
      <c r="P248" s="384"/>
      <c r="Q248" s="384"/>
      <c r="R248" s="384"/>
      <c r="S248" s="360"/>
      <c r="T248" s="385"/>
      <c r="U248" s="385"/>
      <c r="V248" s="385"/>
      <c r="W248" s="385"/>
      <c r="X248" s="374"/>
      <c r="Y248" s="386"/>
      <c r="Z248" s="370"/>
      <c r="AA248" s="370"/>
      <c r="AB248" s="370"/>
      <c r="AC248" s="370"/>
      <c r="AD248" s="370"/>
      <c r="AE248" s="370"/>
      <c r="AF248" s="370"/>
      <c r="AG248" s="370"/>
      <c r="AH248" s="370"/>
      <c r="AI248" s="385"/>
      <c r="AJ248" s="374"/>
      <c r="AK248" s="385"/>
      <c r="AL248" s="373"/>
      <c r="AM248" s="385"/>
      <c r="AN248" s="385"/>
      <c r="AO248" s="385"/>
      <c r="AP248" s="385"/>
      <c r="AQ248" s="374"/>
      <c r="AR248" s="374"/>
      <c r="AS248" s="385"/>
      <c r="AT248" s="374"/>
      <c r="AU248" s="385"/>
      <c r="AV248" s="385"/>
    </row>
    <row r="249" spans="12:48" ht="39.950000000000003" customHeight="1" x14ac:dyDescent="0.55000000000000004">
      <c r="L249" s="360"/>
      <c r="M249" s="360"/>
      <c r="N249" s="384"/>
      <c r="O249" s="384"/>
      <c r="P249" s="384"/>
      <c r="Q249" s="384"/>
      <c r="R249" s="384"/>
      <c r="S249" s="360"/>
      <c r="T249" s="385"/>
      <c r="U249" s="385"/>
      <c r="V249" s="385"/>
      <c r="W249" s="385"/>
      <c r="X249" s="374"/>
      <c r="Y249" s="386"/>
      <c r="Z249" s="370"/>
      <c r="AA249" s="370"/>
      <c r="AB249" s="370"/>
      <c r="AC249" s="370"/>
      <c r="AD249" s="370"/>
      <c r="AE249" s="370"/>
      <c r="AF249" s="370"/>
      <c r="AG249" s="370"/>
      <c r="AH249" s="370"/>
      <c r="AI249" s="385"/>
      <c r="AJ249" s="374"/>
      <c r="AK249" s="385"/>
      <c r="AL249" s="373"/>
      <c r="AM249" s="385"/>
      <c r="AN249" s="385"/>
      <c r="AO249" s="385"/>
      <c r="AP249" s="385"/>
      <c r="AQ249" s="374"/>
      <c r="AR249" s="374"/>
      <c r="AS249" s="385"/>
      <c r="AT249" s="374"/>
      <c r="AU249" s="385"/>
      <c r="AV249" s="385"/>
    </row>
    <row r="250" spans="12:48" ht="39.950000000000003" customHeight="1" x14ac:dyDescent="0.55000000000000004">
      <c r="L250" s="360"/>
      <c r="M250" s="360"/>
      <c r="N250" s="384"/>
      <c r="O250" s="384"/>
      <c r="P250" s="384"/>
      <c r="Q250" s="384"/>
      <c r="R250" s="384"/>
      <c r="S250" s="360"/>
      <c r="T250" s="385"/>
      <c r="U250" s="385"/>
      <c r="V250" s="385"/>
      <c r="W250" s="385"/>
      <c r="X250" s="374"/>
      <c r="Y250" s="386"/>
      <c r="Z250" s="370"/>
      <c r="AA250" s="370"/>
      <c r="AB250" s="370"/>
      <c r="AC250" s="370"/>
      <c r="AD250" s="370"/>
      <c r="AE250" s="370"/>
      <c r="AF250" s="370"/>
      <c r="AG250" s="370"/>
      <c r="AH250" s="370"/>
      <c r="AI250" s="385"/>
      <c r="AJ250" s="374"/>
      <c r="AK250" s="385"/>
      <c r="AL250" s="373"/>
      <c r="AM250" s="385"/>
      <c r="AN250" s="385"/>
      <c r="AO250" s="385"/>
      <c r="AP250" s="385"/>
      <c r="AQ250" s="374"/>
      <c r="AR250" s="374"/>
      <c r="AS250" s="385"/>
      <c r="AT250" s="374"/>
      <c r="AU250" s="385"/>
      <c r="AV250" s="385"/>
    </row>
    <row r="251" spans="12:48" ht="39.950000000000003" customHeight="1" x14ac:dyDescent="0.55000000000000004">
      <c r="L251" s="360"/>
      <c r="M251" s="360"/>
      <c r="N251" s="384"/>
      <c r="O251" s="384"/>
      <c r="P251" s="384"/>
      <c r="Q251" s="384"/>
      <c r="R251" s="384"/>
      <c r="S251" s="360"/>
      <c r="T251" s="385"/>
      <c r="U251" s="385"/>
      <c r="V251" s="385"/>
      <c r="W251" s="385"/>
      <c r="X251" s="374"/>
      <c r="Y251" s="386"/>
      <c r="Z251" s="370"/>
      <c r="AA251" s="370"/>
      <c r="AB251" s="370"/>
      <c r="AC251" s="370"/>
      <c r="AD251" s="370"/>
      <c r="AE251" s="370"/>
      <c r="AF251" s="370"/>
      <c r="AG251" s="370"/>
      <c r="AH251" s="370"/>
      <c r="AI251" s="385"/>
      <c r="AJ251" s="374"/>
      <c r="AK251" s="385"/>
      <c r="AL251" s="373"/>
      <c r="AM251" s="385"/>
      <c r="AN251" s="385"/>
      <c r="AO251" s="385"/>
      <c r="AP251" s="385"/>
      <c r="AQ251" s="374"/>
      <c r="AR251" s="374"/>
      <c r="AS251" s="385"/>
      <c r="AT251" s="374"/>
      <c r="AU251" s="385"/>
      <c r="AV251" s="385"/>
    </row>
    <row r="252" spans="12:48" ht="39.950000000000003" customHeight="1" x14ac:dyDescent="0.55000000000000004">
      <c r="L252" s="360"/>
      <c r="M252" s="360"/>
      <c r="N252" s="384"/>
      <c r="O252" s="384"/>
      <c r="P252" s="384"/>
      <c r="Q252" s="384"/>
      <c r="R252" s="384"/>
      <c r="S252" s="360"/>
      <c r="T252" s="385"/>
      <c r="U252" s="385"/>
      <c r="V252" s="385"/>
      <c r="W252" s="385"/>
      <c r="X252" s="374"/>
      <c r="Y252" s="386"/>
      <c r="Z252" s="370"/>
      <c r="AA252" s="370"/>
      <c r="AB252" s="370"/>
      <c r="AC252" s="370"/>
      <c r="AD252" s="370"/>
      <c r="AE252" s="370"/>
      <c r="AF252" s="370"/>
      <c r="AG252" s="370"/>
      <c r="AH252" s="370"/>
      <c r="AI252" s="385"/>
      <c r="AJ252" s="374"/>
      <c r="AK252" s="385"/>
      <c r="AL252" s="373"/>
      <c r="AM252" s="385"/>
      <c r="AN252" s="385"/>
      <c r="AO252" s="385"/>
      <c r="AP252" s="385"/>
      <c r="AQ252" s="374"/>
      <c r="AR252" s="374"/>
      <c r="AS252" s="385"/>
      <c r="AT252" s="374"/>
      <c r="AU252" s="385"/>
      <c r="AV252" s="385"/>
    </row>
    <row r="253" spans="12:48" ht="39.950000000000003" customHeight="1" x14ac:dyDescent="0.55000000000000004">
      <c r="L253" s="360"/>
      <c r="M253" s="360"/>
      <c r="N253" s="384"/>
      <c r="O253" s="384"/>
      <c r="P253" s="384"/>
      <c r="Q253" s="384"/>
      <c r="R253" s="384"/>
      <c r="S253" s="360"/>
      <c r="T253" s="385"/>
      <c r="U253" s="385"/>
      <c r="V253" s="385"/>
      <c r="W253" s="385"/>
      <c r="X253" s="374"/>
      <c r="Y253" s="386"/>
      <c r="Z253" s="370"/>
      <c r="AA253" s="370"/>
      <c r="AB253" s="370"/>
      <c r="AC253" s="370"/>
      <c r="AD253" s="370"/>
      <c r="AE253" s="370"/>
      <c r="AF253" s="370"/>
      <c r="AG253" s="370"/>
      <c r="AH253" s="370"/>
      <c r="AI253" s="385"/>
      <c r="AJ253" s="374"/>
      <c r="AK253" s="385"/>
      <c r="AL253" s="373"/>
      <c r="AM253" s="385"/>
      <c r="AN253" s="385"/>
      <c r="AO253" s="385"/>
      <c r="AP253" s="385"/>
      <c r="AQ253" s="374"/>
      <c r="AR253" s="374"/>
      <c r="AS253" s="385"/>
      <c r="AT253" s="374"/>
      <c r="AU253" s="385"/>
      <c r="AV253" s="385"/>
    </row>
    <row r="254" spans="12:48" ht="39.950000000000003" customHeight="1" x14ac:dyDescent="0.55000000000000004">
      <c r="L254" s="360"/>
      <c r="M254" s="360"/>
      <c r="N254" s="384"/>
      <c r="O254" s="384"/>
      <c r="P254" s="384"/>
      <c r="Q254" s="384"/>
      <c r="R254" s="384"/>
      <c r="S254" s="360"/>
      <c r="T254" s="385"/>
      <c r="U254" s="385"/>
      <c r="V254" s="385"/>
      <c r="W254" s="385"/>
      <c r="X254" s="374"/>
      <c r="Y254" s="386"/>
      <c r="Z254" s="370"/>
      <c r="AA254" s="370"/>
      <c r="AB254" s="370"/>
      <c r="AC254" s="370"/>
      <c r="AD254" s="370"/>
      <c r="AE254" s="370"/>
      <c r="AF254" s="370"/>
      <c r="AG254" s="370"/>
      <c r="AH254" s="370"/>
      <c r="AI254" s="385"/>
      <c r="AJ254" s="374"/>
      <c r="AK254" s="385"/>
      <c r="AL254" s="373"/>
      <c r="AM254" s="385"/>
      <c r="AN254" s="385"/>
      <c r="AO254" s="385"/>
      <c r="AP254" s="385"/>
      <c r="AQ254" s="374"/>
      <c r="AR254" s="374"/>
      <c r="AS254" s="385"/>
      <c r="AT254" s="374"/>
      <c r="AU254" s="385"/>
      <c r="AV254" s="385"/>
    </row>
    <row r="255" spans="12:48" ht="39.950000000000003" customHeight="1" x14ac:dyDescent="0.55000000000000004">
      <c r="L255" s="360"/>
      <c r="M255" s="360"/>
      <c r="N255" s="384"/>
      <c r="O255" s="384"/>
      <c r="P255" s="384"/>
      <c r="Q255" s="384"/>
      <c r="R255" s="384"/>
      <c r="S255" s="360"/>
      <c r="T255" s="385"/>
      <c r="U255" s="385"/>
      <c r="V255" s="385"/>
      <c r="W255" s="385"/>
      <c r="X255" s="374"/>
      <c r="Y255" s="386"/>
      <c r="Z255" s="370"/>
      <c r="AA255" s="370"/>
      <c r="AB255" s="370"/>
      <c r="AC255" s="370"/>
      <c r="AD255" s="370"/>
      <c r="AE255" s="370"/>
      <c r="AF255" s="370"/>
      <c r="AG255" s="370"/>
      <c r="AH255" s="370"/>
      <c r="AI255" s="385"/>
      <c r="AJ255" s="374"/>
      <c r="AK255" s="385"/>
      <c r="AL255" s="373"/>
      <c r="AM255" s="385"/>
      <c r="AN255" s="385"/>
      <c r="AO255" s="385"/>
      <c r="AP255" s="385"/>
      <c r="AQ255" s="374"/>
      <c r="AR255" s="374"/>
      <c r="AS255" s="385"/>
      <c r="AT255" s="374"/>
      <c r="AU255" s="385"/>
      <c r="AV255" s="385"/>
    </row>
    <row r="256" spans="12:48" ht="39.950000000000003" customHeight="1" x14ac:dyDescent="0.55000000000000004">
      <c r="L256" s="360"/>
      <c r="M256" s="360"/>
      <c r="N256" s="384"/>
      <c r="O256" s="384"/>
      <c r="P256" s="384"/>
      <c r="Q256" s="384"/>
      <c r="R256" s="384"/>
      <c r="S256" s="360"/>
      <c r="T256" s="385"/>
      <c r="U256" s="385"/>
      <c r="V256" s="385"/>
      <c r="W256" s="385"/>
      <c r="X256" s="374"/>
      <c r="Y256" s="386"/>
      <c r="Z256" s="370"/>
      <c r="AA256" s="370"/>
      <c r="AB256" s="370"/>
      <c r="AC256" s="370"/>
      <c r="AD256" s="370"/>
      <c r="AE256" s="370"/>
      <c r="AF256" s="370"/>
      <c r="AG256" s="370"/>
      <c r="AH256" s="370"/>
      <c r="AI256" s="385"/>
      <c r="AJ256" s="374"/>
      <c r="AK256" s="385"/>
      <c r="AL256" s="373"/>
      <c r="AM256" s="385"/>
      <c r="AN256" s="385"/>
      <c r="AO256" s="385"/>
      <c r="AP256" s="385"/>
      <c r="AQ256" s="374"/>
      <c r="AR256" s="374"/>
      <c r="AS256" s="385"/>
      <c r="AT256" s="374"/>
      <c r="AU256" s="385"/>
      <c r="AV256" s="385"/>
    </row>
    <row r="257" spans="12:36" ht="39.950000000000003" customHeight="1" x14ac:dyDescent="0.55000000000000004">
      <c r="L257" s="360"/>
      <c r="M257" s="360"/>
      <c r="N257" s="384"/>
      <c r="O257" s="384"/>
      <c r="P257" s="384"/>
      <c r="Q257" s="384"/>
      <c r="R257" s="384"/>
      <c r="S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J257" s="374"/>
    </row>
    <row r="258" spans="12:36" ht="39.950000000000003" customHeight="1" x14ac:dyDescent="0.55000000000000004">
      <c r="L258" s="360"/>
      <c r="M258" s="360"/>
      <c r="N258" s="384"/>
      <c r="O258" s="384"/>
      <c r="P258" s="384"/>
      <c r="Q258" s="384"/>
      <c r="R258" s="384"/>
      <c r="S258" s="360"/>
      <c r="Z258" s="360"/>
      <c r="AA258" s="360"/>
      <c r="AB258" s="360"/>
      <c r="AC258" s="360"/>
      <c r="AD258" s="360"/>
      <c r="AE258" s="360"/>
      <c r="AF258" s="360"/>
      <c r="AG258" s="360"/>
      <c r="AH258" s="360"/>
    </row>
    <row r="259" spans="12:36" ht="39.950000000000003" customHeight="1" x14ac:dyDescent="0.55000000000000004">
      <c r="L259" s="360"/>
      <c r="M259" s="360"/>
      <c r="N259" s="384"/>
      <c r="O259" s="384"/>
      <c r="P259" s="384"/>
      <c r="Q259" s="384"/>
      <c r="R259" s="384"/>
      <c r="S259" s="360"/>
      <c r="Z259" s="360"/>
      <c r="AA259" s="360"/>
      <c r="AB259" s="360"/>
      <c r="AC259" s="360"/>
      <c r="AD259" s="360"/>
      <c r="AE259" s="360"/>
      <c r="AF259" s="360"/>
      <c r="AG259" s="360"/>
      <c r="AH259" s="360"/>
    </row>
    <row r="260" spans="12:36" ht="39.950000000000003" customHeight="1" x14ac:dyDescent="0.55000000000000004">
      <c r="L260" s="360"/>
      <c r="M260" s="360"/>
      <c r="N260" s="384"/>
      <c r="O260" s="384"/>
      <c r="P260" s="384"/>
      <c r="Q260" s="384"/>
      <c r="R260" s="384"/>
      <c r="S260" s="360"/>
      <c r="Z260" s="360"/>
      <c r="AA260" s="360"/>
      <c r="AB260" s="360"/>
      <c r="AC260" s="360"/>
      <c r="AD260" s="360"/>
      <c r="AE260" s="360"/>
      <c r="AF260" s="360"/>
      <c r="AG260" s="360"/>
      <c r="AH260" s="360"/>
    </row>
    <row r="261" spans="12:36" ht="39.950000000000003" customHeight="1" x14ac:dyDescent="0.55000000000000004">
      <c r="L261" s="360"/>
      <c r="M261" s="360"/>
      <c r="N261" s="384"/>
      <c r="O261" s="384"/>
      <c r="P261" s="384"/>
      <c r="Q261" s="384"/>
      <c r="R261" s="384"/>
      <c r="S261" s="360"/>
      <c r="Z261" s="360"/>
      <c r="AA261" s="360"/>
      <c r="AB261" s="360"/>
      <c r="AC261" s="360"/>
      <c r="AD261" s="360"/>
      <c r="AE261" s="360"/>
      <c r="AF261" s="360"/>
      <c r="AG261" s="360"/>
      <c r="AH261" s="360"/>
    </row>
    <row r="262" spans="12:36" ht="39.950000000000003" customHeight="1" x14ac:dyDescent="0.55000000000000004">
      <c r="L262" s="360"/>
      <c r="M262" s="360"/>
      <c r="N262" s="384"/>
      <c r="O262" s="384"/>
      <c r="P262" s="384"/>
      <c r="Q262" s="384"/>
      <c r="R262" s="384"/>
      <c r="S262" s="360"/>
      <c r="Z262" s="360"/>
      <c r="AA262" s="360"/>
      <c r="AB262" s="360"/>
      <c r="AC262" s="360"/>
      <c r="AD262" s="360"/>
      <c r="AE262" s="360"/>
      <c r="AF262" s="360"/>
      <c r="AG262" s="360"/>
      <c r="AH262" s="360"/>
    </row>
    <row r="263" spans="12:36" ht="39.950000000000003" customHeight="1" x14ac:dyDescent="0.55000000000000004">
      <c r="L263" s="360"/>
      <c r="M263" s="360"/>
      <c r="N263" s="384"/>
      <c r="O263" s="384"/>
      <c r="P263" s="384"/>
      <c r="Q263" s="384"/>
      <c r="R263" s="384"/>
      <c r="S263" s="360"/>
      <c r="Z263" s="360"/>
      <c r="AA263" s="360"/>
      <c r="AB263" s="360"/>
      <c r="AC263" s="360"/>
      <c r="AD263" s="360"/>
      <c r="AE263" s="360"/>
      <c r="AF263" s="360"/>
      <c r="AG263" s="360"/>
      <c r="AH263" s="360"/>
    </row>
    <row r="264" spans="12:36" ht="39.950000000000003" customHeight="1" x14ac:dyDescent="0.55000000000000004">
      <c r="L264" s="360"/>
      <c r="M264" s="360"/>
      <c r="N264" s="384"/>
      <c r="O264" s="384"/>
      <c r="P264" s="384"/>
      <c r="Q264" s="384"/>
      <c r="R264" s="384"/>
      <c r="S264" s="360"/>
      <c r="Z264" s="360"/>
      <c r="AA264" s="360"/>
      <c r="AB264" s="360"/>
      <c r="AC264" s="360"/>
      <c r="AD264" s="360"/>
      <c r="AE264" s="360"/>
      <c r="AF264" s="360"/>
      <c r="AG264" s="360"/>
      <c r="AH264" s="360"/>
    </row>
    <row r="265" spans="12:36" ht="39.950000000000003" customHeight="1" x14ac:dyDescent="0.55000000000000004">
      <c r="L265" s="360"/>
      <c r="M265" s="360"/>
      <c r="N265" s="384"/>
      <c r="O265" s="384"/>
      <c r="P265" s="384"/>
      <c r="Q265" s="384"/>
      <c r="R265" s="384"/>
      <c r="S265" s="360"/>
      <c r="Z265" s="360"/>
      <c r="AA265" s="360"/>
      <c r="AB265" s="360"/>
      <c r="AC265" s="360"/>
      <c r="AD265" s="360"/>
      <c r="AE265" s="360"/>
      <c r="AF265" s="360"/>
      <c r="AG265" s="360"/>
      <c r="AH265" s="360"/>
    </row>
    <row r="266" spans="12:36" ht="39.950000000000003" customHeight="1" x14ac:dyDescent="0.55000000000000004">
      <c r="L266" s="360"/>
      <c r="M266" s="360"/>
      <c r="N266" s="384"/>
      <c r="O266" s="384"/>
      <c r="P266" s="384"/>
      <c r="Q266" s="384"/>
      <c r="R266" s="384"/>
      <c r="S266" s="360"/>
      <c r="Z266" s="360"/>
      <c r="AA266" s="360"/>
      <c r="AB266" s="360"/>
      <c r="AC266" s="360"/>
      <c r="AD266" s="360"/>
      <c r="AE266" s="360"/>
      <c r="AF266" s="360"/>
      <c r="AG266" s="360"/>
      <c r="AH266" s="360"/>
    </row>
    <row r="267" spans="12:36" ht="39.950000000000003" customHeight="1" x14ac:dyDescent="0.55000000000000004">
      <c r="L267" s="360"/>
      <c r="M267" s="360"/>
      <c r="N267" s="384"/>
      <c r="O267" s="384"/>
      <c r="P267" s="384"/>
      <c r="Q267" s="384"/>
      <c r="R267" s="384"/>
      <c r="S267" s="360"/>
      <c r="Z267" s="360"/>
      <c r="AA267" s="360"/>
      <c r="AB267" s="360"/>
      <c r="AC267" s="360"/>
      <c r="AD267" s="360"/>
      <c r="AE267" s="360"/>
      <c r="AF267" s="360"/>
      <c r="AG267" s="360"/>
      <c r="AH267" s="360"/>
    </row>
    <row r="268" spans="12:36" ht="39.950000000000003" customHeight="1" x14ac:dyDescent="0.55000000000000004">
      <c r="L268" s="360"/>
      <c r="M268" s="360"/>
      <c r="N268" s="384"/>
      <c r="O268" s="384"/>
      <c r="P268" s="384"/>
      <c r="Q268" s="384"/>
      <c r="R268" s="384"/>
      <c r="S268" s="360"/>
      <c r="Z268" s="360"/>
      <c r="AA268" s="360"/>
      <c r="AB268" s="360"/>
      <c r="AC268" s="360"/>
      <c r="AD268" s="360"/>
      <c r="AE268" s="360"/>
      <c r="AF268" s="360"/>
      <c r="AG268" s="360"/>
      <c r="AH268" s="360"/>
    </row>
    <row r="269" spans="12:36" ht="39.950000000000003" customHeight="1" x14ac:dyDescent="0.55000000000000004">
      <c r="L269" s="360"/>
      <c r="M269" s="360"/>
      <c r="N269" s="384"/>
      <c r="O269" s="384"/>
      <c r="P269" s="384"/>
      <c r="Q269" s="384"/>
      <c r="R269" s="384"/>
      <c r="S269" s="360"/>
      <c r="Z269" s="360"/>
      <c r="AA269" s="360"/>
      <c r="AB269" s="360"/>
      <c r="AC269" s="360"/>
      <c r="AD269" s="360"/>
      <c r="AE269" s="360"/>
      <c r="AF269" s="360"/>
      <c r="AG269" s="360"/>
      <c r="AH269" s="360"/>
    </row>
    <row r="270" spans="12:36" ht="39.950000000000003" customHeight="1" x14ac:dyDescent="0.55000000000000004">
      <c r="L270" s="360"/>
      <c r="M270" s="360"/>
      <c r="N270" s="384"/>
      <c r="O270" s="384"/>
      <c r="P270" s="384"/>
      <c r="Q270" s="384"/>
      <c r="R270" s="384"/>
      <c r="S270" s="360"/>
      <c r="Z270" s="360"/>
      <c r="AA270" s="360"/>
      <c r="AB270" s="360"/>
      <c r="AC270" s="360"/>
      <c r="AD270" s="360"/>
      <c r="AE270" s="360"/>
      <c r="AF270" s="360"/>
      <c r="AG270" s="360"/>
      <c r="AH270" s="360"/>
    </row>
    <row r="271" spans="12:36" ht="39.950000000000003" customHeight="1" x14ac:dyDescent="0.55000000000000004">
      <c r="L271" s="360"/>
      <c r="M271" s="360"/>
      <c r="N271" s="384"/>
      <c r="O271" s="384"/>
      <c r="P271" s="384"/>
      <c r="Q271" s="384"/>
      <c r="R271" s="384"/>
      <c r="S271" s="360"/>
      <c r="Z271" s="360"/>
      <c r="AA271" s="360"/>
      <c r="AB271" s="360"/>
      <c r="AC271" s="360"/>
      <c r="AD271" s="360"/>
      <c r="AE271" s="360"/>
      <c r="AF271" s="360"/>
      <c r="AG271" s="360"/>
      <c r="AH271" s="360"/>
    </row>
    <row r="272" spans="12:36" ht="39.950000000000003" customHeight="1" x14ac:dyDescent="0.55000000000000004">
      <c r="L272" s="360"/>
      <c r="M272" s="360"/>
      <c r="N272" s="384"/>
      <c r="O272" s="384"/>
      <c r="P272" s="384"/>
      <c r="Q272" s="384"/>
      <c r="R272" s="384"/>
      <c r="S272" s="360"/>
      <c r="Z272" s="360"/>
      <c r="AA272" s="360"/>
      <c r="AB272" s="360"/>
      <c r="AC272" s="360"/>
      <c r="AD272" s="360"/>
      <c r="AE272" s="360"/>
      <c r="AF272" s="360"/>
      <c r="AG272" s="360"/>
      <c r="AH272" s="360"/>
    </row>
    <row r="273" spans="12:34" ht="39.950000000000003" customHeight="1" x14ac:dyDescent="0.55000000000000004">
      <c r="L273" s="360"/>
      <c r="M273" s="360"/>
      <c r="N273" s="384"/>
      <c r="O273" s="384"/>
      <c r="P273" s="384"/>
      <c r="Q273" s="384"/>
      <c r="R273" s="384"/>
      <c r="S273" s="360"/>
      <c r="Z273" s="360"/>
      <c r="AA273" s="360"/>
      <c r="AB273" s="360"/>
      <c r="AC273" s="360"/>
      <c r="AD273" s="360"/>
      <c r="AE273" s="360"/>
      <c r="AF273" s="360"/>
      <c r="AG273" s="360"/>
      <c r="AH273" s="360"/>
    </row>
    <row r="274" spans="12:34" ht="39.950000000000003" customHeight="1" x14ac:dyDescent="0.55000000000000004">
      <c r="L274" s="360"/>
      <c r="M274" s="360"/>
      <c r="N274" s="384"/>
      <c r="O274" s="384"/>
      <c r="P274" s="384"/>
      <c r="Q274" s="384"/>
      <c r="R274" s="384"/>
      <c r="S274" s="360"/>
      <c r="Z274" s="360"/>
      <c r="AA274" s="360"/>
      <c r="AB274" s="360"/>
      <c r="AC274" s="360"/>
      <c r="AD274" s="360"/>
      <c r="AE274" s="360"/>
      <c r="AF274" s="360"/>
      <c r="AG274" s="360"/>
      <c r="AH274" s="360"/>
    </row>
    <row r="275" spans="12:34" ht="39.950000000000003" customHeight="1" x14ac:dyDescent="0.55000000000000004">
      <c r="L275" s="360"/>
      <c r="M275" s="360"/>
      <c r="N275" s="384"/>
      <c r="O275" s="384"/>
      <c r="P275" s="384"/>
      <c r="Q275" s="384"/>
      <c r="R275" s="384"/>
      <c r="S275" s="360"/>
      <c r="Z275" s="360"/>
      <c r="AA275" s="360"/>
      <c r="AB275" s="360"/>
      <c r="AC275" s="360"/>
      <c r="AD275" s="360"/>
      <c r="AE275" s="360"/>
      <c r="AF275" s="360"/>
      <c r="AG275" s="360"/>
      <c r="AH275" s="360"/>
    </row>
    <row r="276" spans="12:34" ht="39.950000000000003" customHeight="1" x14ac:dyDescent="0.55000000000000004">
      <c r="L276" s="360"/>
      <c r="M276" s="360"/>
      <c r="N276" s="384"/>
      <c r="O276" s="384"/>
      <c r="P276" s="384"/>
      <c r="Q276" s="384"/>
      <c r="R276" s="384"/>
      <c r="S276" s="360"/>
      <c r="Z276" s="360"/>
      <c r="AA276" s="360"/>
      <c r="AB276" s="360"/>
      <c r="AC276" s="360"/>
      <c r="AD276" s="360"/>
      <c r="AE276" s="360"/>
      <c r="AF276" s="360"/>
      <c r="AG276" s="360"/>
      <c r="AH276" s="360"/>
    </row>
    <row r="277" spans="12:34" ht="39.950000000000003" customHeight="1" x14ac:dyDescent="0.55000000000000004">
      <c r="L277" s="360"/>
      <c r="M277" s="360"/>
      <c r="N277" s="384"/>
      <c r="O277" s="384"/>
      <c r="P277" s="384"/>
      <c r="Q277" s="384"/>
      <c r="R277" s="384"/>
      <c r="S277" s="360"/>
      <c r="Z277" s="360"/>
      <c r="AA277" s="360"/>
      <c r="AB277" s="360"/>
      <c r="AC277" s="360"/>
      <c r="AD277" s="360"/>
      <c r="AE277" s="360"/>
      <c r="AF277" s="360"/>
      <c r="AG277" s="360"/>
      <c r="AH277" s="360"/>
    </row>
    <row r="278" spans="12:34" ht="39.950000000000003" customHeight="1" x14ac:dyDescent="0.55000000000000004">
      <c r="L278" s="360"/>
      <c r="M278" s="360"/>
      <c r="N278" s="384"/>
      <c r="O278" s="384"/>
      <c r="P278" s="384"/>
      <c r="Q278" s="384"/>
      <c r="R278" s="384"/>
      <c r="S278" s="360"/>
      <c r="Z278" s="360"/>
      <c r="AA278" s="360"/>
      <c r="AB278" s="360"/>
      <c r="AC278" s="360"/>
      <c r="AD278" s="360"/>
      <c r="AE278" s="360"/>
      <c r="AF278" s="360"/>
      <c r="AG278" s="360"/>
      <c r="AH278" s="360"/>
    </row>
    <row r="279" spans="12:34" ht="39.950000000000003" customHeight="1" x14ac:dyDescent="0.55000000000000004">
      <c r="L279" s="360"/>
      <c r="M279" s="360"/>
      <c r="N279" s="384"/>
      <c r="O279" s="384"/>
      <c r="P279" s="384"/>
      <c r="Q279" s="384"/>
      <c r="R279" s="384"/>
      <c r="S279" s="360"/>
      <c r="Z279" s="360"/>
      <c r="AA279" s="360"/>
      <c r="AB279" s="360"/>
      <c r="AC279" s="360"/>
      <c r="AD279" s="360"/>
      <c r="AE279" s="360"/>
      <c r="AF279" s="360"/>
      <c r="AG279" s="360"/>
      <c r="AH279" s="360"/>
    </row>
    <row r="280" spans="12:34" ht="39.950000000000003" customHeight="1" x14ac:dyDescent="0.55000000000000004">
      <c r="L280" s="360"/>
      <c r="M280" s="360"/>
      <c r="N280" s="384"/>
      <c r="O280" s="384"/>
      <c r="P280" s="384"/>
      <c r="Q280" s="384"/>
      <c r="R280" s="384"/>
      <c r="S280" s="360"/>
      <c r="Z280" s="360"/>
      <c r="AA280" s="360"/>
      <c r="AB280" s="360"/>
      <c r="AC280" s="360"/>
      <c r="AD280" s="360"/>
      <c r="AE280" s="360"/>
      <c r="AF280" s="360"/>
      <c r="AG280" s="360"/>
      <c r="AH280" s="360"/>
    </row>
    <row r="281" spans="12:34" ht="39.950000000000003" customHeight="1" x14ac:dyDescent="0.55000000000000004">
      <c r="L281" s="360"/>
      <c r="M281" s="360"/>
      <c r="N281" s="384"/>
      <c r="O281" s="384"/>
      <c r="P281" s="384"/>
      <c r="Q281" s="384"/>
      <c r="R281" s="384"/>
      <c r="S281" s="360"/>
      <c r="Z281" s="360"/>
      <c r="AA281" s="360"/>
      <c r="AB281" s="360"/>
      <c r="AC281" s="360"/>
      <c r="AD281" s="360"/>
      <c r="AE281" s="360"/>
      <c r="AF281" s="360"/>
      <c r="AG281" s="360"/>
      <c r="AH281" s="360"/>
    </row>
    <row r="282" spans="12:34" ht="39.950000000000003" customHeight="1" x14ac:dyDescent="0.55000000000000004">
      <c r="L282" s="360"/>
      <c r="M282" s="360"/>
      <c r="N282" s="384"/>
      <c r="O282" s="384"/>
      <c r="P282" s="384"/>
      <c r="Q282" s="384"/>
      <c r="R282" s="384"/>
      <c r="S282" s="360"/>
      <c r="Z282" s="360"/>
      <c r="AA282" s="360"/>
      <c r="AB282" s="360"/>
      <c r="AC282" s="360"/>
      <c r="AD282" s="360"/>
      <c r="AE282" s="360"/>
      <c r="AF282" s="360"/>
      <c r="AG282" s="360"/>
      <c r="AH282" s="360"/>
    </row>
    <row r="283" spans="12:34" ht="39.950000000000003" customHeight="1" x14ac:dyDescent="0.55000000000000004">
      <c r="L283" s="360"/>
      <c r="M283" s="360"/>
      <c r="N283" s="384"/>
      <c r="O283" s="384"/>
      <c r="P283" s="384"/>
      <c r="Q283" s="384"/>
      <c r="R283" s="384"/>
      <c r="S283" s="360"/>
      <c r="Z283" s="360"/>
      <c r="AA283" s="360"/>
      <c r="AB283" s="360"/>
      <c r="AC283" s="360"/>
      <c r="AD283" s="360"/>
      <c r="AE283" s="360"/>
      <c r="AF283" s="360"/>
      <c r="AG283" s="360"/>
      <c r="AH283" s="360"/>
    </row>
    <row r="284" spans="12:34" ht="39.950000000000003" customHeight="1" x14ac:dyDescent="0.55000000000000004">
      <c r="L284" s="360"/>
      <c r="M284" s="360"/>
      <c r="N284" s="384"/>
      <c r="O284" s="384"/>
      <c r="P284" s="384"/>
      <c r="Q284" s="384"/>
      <c r="R284" s="384"/>
      <c r="S284" s="360"/>
      <c r="Z284" s="360"/>
      <c r="AA284" s="360"/>
      <c r="AB284" s="360"/>
      <c r="AC284" s="360"/>
      <c r="AD284" s="360"/>
      <c r="AE284" s="360"/>
      <c r="AF284" s="360"/>
      <c r="AG284" s="360"/>
      <c r="AH284" s="360"/>
    </row>
    <row r="285" spans="12:34" ht="39.950000000000003" customHeight="1" x14ac:dyDescent="0.55000000000000004">
      <c r="L285" s="360"/>
      <c r="M285" s="360"/>
      <c r="N285" s="384"/>
      <c r="O285" s="384"/>
      <c r="P285" s="384"/>
      <c r="Q285" s="384"/>
      <c r="R285" s="384"/>
      <c r="S285" s="360"/>
      <c r="Z285" s="360"/>
      <c r="AA285" s="360"/>
      <c r="AB285" s="360"/>
      <c r="AC285" s="360"/>
      <c r="AD285" s="360"/>
      <c r="AE285" s="360"/>
      <c r="AF285" s="360"/>
      <c r="AG285" s="360"/>
      <c r="AH285" s="360"/>
    </row>
    <row r="286" spans="12:34" ht="39.950000000000003" customHeight="1" x14ac:dyDescent="0.55000000000000004">
      <c r="L286" s="360"/>
      <c r="M286" s="360"/>
      <c r="N286" s="384"/>
      <c r="O286" s="384"/>
      <c r="P286" s="384"/>
      <c r="Q286" s="384"/>
      <c r="R286" s="384"/>
      <c r="S286" s="360"/>
      <c r="Z286" s="360"/>
      <c r="AA286" s="360"/>
      <c r="AB286" s="360"/>
      <c r="AC286" s="360"/>
      <c r="AD286" s="360"/>
      <c r="AE286" s="360"/>
      <c r="AF286" s="360"/>
      <c r="AG286" s="360"/>
      <c r="AH286" s="360"/>
    </row>
    <row r="287" spans="12:34" ht="39.950000000000003" customHeight="1" x14ac:dyDescent="0.55000000000000004">
      <c r="L287" s="360"/>
      <c r="M287" s="360"/>
      <c r="N287" s="384"/>
      <c r="O287" s="384"/>
      <c r="P287" s="384"/>
      <c r="Q287" s="384"/>
      <c r="R287" s="384"/>
      <c r="S287" s="360"/>
      <c r="Z287" s="360"/>
      <c r="AA287" s="360"/>
      <c r="AB287" s="360"/>
      <c r="AC287" s="360"/>
      <c r="AD287" s="360"/>
      <c r="AE287" s="360"/>
      <c r="AF287" s="360"/>
      <c r="AG287" s="360"/>
      <c r="AH287" s="360"/>
    </row>
    <row r="288" spans="12:34" ht="39.950000000000003" customHeight="1" x14ac:dyDescent="0.55000000000000004">
      <c r="L288" s="360"/>
      <c r="M288" s="360"/>
      <c r="N288" s="384"/>
      <c r="O288" s="384"/>
      <c r="P288" s="384"/>
      <c r="Q288" s="384"/>
      <c r="R288" s="384"/>
      <c r="S288" s="360"/>
      <c r="Z288" s="360"/>
      <c r="AA288" s="360"/>
      <c r="AB288" s="360"/>
      <c r="AC288" s="360"/>
      <c r="AD288" s="360"/>
      <c r="AE288" s="360"/>
      <c r="AF288" s="360"/>
      <c r="AG288" s="360"/>
      <c r="AH288" s="360"/>
    </row>
    <row r="289" spans="12:34" ht="39.950000000000003" customHeight="1" x14ac:dyDescent="0.55000000000000004">
      <c r="L289" s="360"/>
      <c r="M289" s="360"/>
      <c r="N289" s="384"/>
      <c r="O289" s="384"/>
      <c r="P289" s="384"/>
      <c r="Q289" s="384"/>
      <c r="R289" s="384"/>
      <c r="S289" s="360"/>
      <c r="Z289" s="360"/>
      <c r="AA289" s="360"/>
      <c r="AB289" s="360"/>
      <c r="AC289" s="360"/>
      <c r="AD289" s="360"/>
      <c r="AE289" s="360"/>
      <c r="AF289" s="360"/>
      <c r="AG289" s="360"/>
      <c r="AH289" s="360"/>
    </row>
    <row r="290" spans="12:34" ht="39.950000000000003" customHeight="1" x14ac:dyDescent="0.55000000000000004">
      <c r="L290" s="360"/>
      <c r="M290" s="360"/>
      <c r="N290" s="384"/>
      <c r="O290" s="384"/>
      <c r="P290" s="384"/>
      <c r="Q290" s="384"/>
      <c r="R290" s="384"/>
      <c r="S290" s="360"/>
      <c r="Z290" s="360"/>
      <c r="AA290" s="360"/>
      <c r="AB290" s="360"/>
      <c r="AC290" s="360"/>
      <c r="AD290" s="360"/>
      <c r="AE290" s="360"/>
      <c r="AF290" s="360"/>
      <c r="AG290" s="360"/>
      <c r="AH290" s="360"/>
    </row>
    <row r="291" spans="12:34" ht="39.950000000000003" customHeight="1" x14ac:dyDescent="0.55000000000000004">
      <c r="L291" s="360"/>
      <c r="M291" s="360"/>
      <c r="N291" s="384"/>
      <c r="O291" s="384"/>
      <c r="P291" s="384"/>
      <c r="Q291" s="384"/>
      <c r="R291" s="384"/>
      <c r="S291" s="360"/>
      <c r="Z291" s="360"/>
      <c r="AA291" s="360"/>
      <c r="AB291" s="360"/>
      <c r="AC291" s="360"/>
      <c r="AD291" s="360"/>
      <c r="AE291" s="360"/>
      <c r="AF291" s="360"/>
      <c r="AG291" s="360"/>
      <c r="AH291" s="360"/>
    </row>
    <row r="292" spans="12:34" ht="39.950000000000003" customHeight="1" x14ac:dyDescent="0.55000000000000004">
      <c r="L292" s="360"/>
      <c r="M292" s="360"/>
      <c r="N292" s="384"/>
      <c r="O292" s="384"/>
      <c r="P292" s="384"/>
      <c r="Q292" s="384"/>
      <c r="R292" s="384"/>
      <c r="S292" s="360"/>
      <c r="Z292" s="360"/>
      <c r="AA292" s="360"/>
      <c r="AB292" s="360"/>
      <c r="AC292" s="360"/>
      <c r="AD292" s="360"/>
      <c r="AE292" s="360"/>
      <c r="AF292" s="360"/>
      <c r="AG292" s="360"/>
      <c r="AH292" s="360"/>
    </row>
    <row r="293" spans="12:34" ht="39.950000000000003" customHeight="1" x14ac:dyDescent="0.55000000000000004">
      <c r="L293" s="360"/>
      <c r="M293" s="360"/>
      <c r="N293" s="384"/>
      <c r="O293" s="384"/>
      <c r="P293" s="384"/>
      <c r="Q293" s="384"/>
      <c r="R293" s="384"/>
      <c r="S293" s="360"/>
      <c r="Z293" s="360"/>
      <c r="AA293" s="360"/>
      <c r="AB293" s="360"/>
      <c r="AC293" s="360"/>
      <c r="AD293" s="360"/>
      <c r="AE293" s="360"/>
      <c r="AF293" s="360"/>
      <c r="AG293" s="360"/>
      <c r="AH293" s="360"/>
    </row>
    <row r="294" spans="12:34" ht="39.950000000000003" customHeight="1" x14ac:dyDescent="0.55000000000000004">
      <c r="L294" s="360"/>
      <c r="M294" s="360"/>
      <c r="N294" s="384"/>
      <c r="O294" s="384"/>
      <c r="P294" s="384"/>
      <c r="Q294" s="384"/>
      <c r="R294" s="384"/>
      <c r="S294" s="360"/>
      <c r="Z294" s="360"/>
      <c r="AA294" s="360"/>
      <c r="AB294" s="360"/>
      <c r="AC294" s="360"/>
      <c r="AD294" s="360"/>
      <c r="AE294" s="360"/>
      <c r="AF294" s="360"/>
      <c r="AG294" s="360"/>
      <c r="AH294" s="360"/>
    </row>
    <row r="295" spans="12:34" ht="39.950000000000003" customHeight="1" x14ac:dyDescent="0.55000000000000004">
      <c r="L295" s="360"/>
      <c r="M295" s="360"/>
      <c r="N295" s="384"/>
      <c r="O295" s="384"/>
      <c r="P295" s="384"/>
      <c r="Q295" s="384"/>
      <c r="R295" s="384"/>
      <c r="S295" s="360"/>
      <c r="Z295" s="360"/>
      <c r="AA295" s="360"/>
      <c r="AB295" s="360"/>
      <c r="AC295" s="360"/>
      <c r="AD295" s="360"/>
      <c r="AE295" s="360"/>
      <c r="AF295" s="360"/>
      <c r="AG295" s="360"/>
      <c r="AH295" s="360"/>
    </row>
    <row r="296" spans="12:34" ht="39.950000000000003" customHeight="1" x14ac:dyDescent="0.55000000000000004">
      <c r="L296" s="360"/>
      <c r="M296" s="360"/>
      <c r="N296" s="384"/>
      <c r="O296" s="384"/>
      <c r="P296" s="384"/>
      <c r="Q296" s="384"/>
      <c r="R296" s="384"/>
      <c r="S296" s="360"/>
      <c r="Z296" s="360"/>
      <c r="AA296" s="360"/>
      <c r="AB296" s="360"/>
      <c r="AC296" s="360"/>
      <c r="AD296" s="360"/>
      <c r="AE296" s="360"/>
      <c r="AF296" s="360"/>
      <c r="AG296" s="360"/>
      <c r="AH296" s="360"/>
    </row>
    <row r="297" spans="12:34" ht="39.950000000000003" customHeight="1" x14ac:dyDescent="0.55000000000000004">
      <c r="L297" s="360"/>
      <c r="M297" s="360"/>
      <c r="N297" s="384"/>
      <c r="O297" s="384"/>
      <c r="P297" s="384"/>
      <c r="Q297" s="384"/>
      <c r="R297" s="384"/>
      <c r="S297" s="360"/>
      <c r="Z297" s="360"/>
      <c r="AA297" s="360"/>
      <c r="AB297" s="360"/>
      <c r="AC297" s="360"/>
      <c r="AD297" s="360"/>
      <c r="AE297" s="360"/>
      <c r="AF297" s="360"/>
      <c r="AG297" s="360"/>
      <c r="AH297" s="360"/>
    </row>
    <row r="298" spans="12:34" ht="39.950000000000003" customHeight="1" x14ac:dyDescent="0.55000000000000004">
      <c r="L298" s="360"/>
      <c r="M298" s="360"/>
      <c r="N298" s="384"/>
      <c r="O298" s="384"/>
      <c r="P298" s="384"/>
      <c r="Q298" s="384"/>
      <c r="R298" s="384"/>
      <c r="S298" s="360"/>
      <c r="Z298" s="360"/>
      <c r="AA298" s="360"/>
      <c r="AB298" s="360"/>
      <c r="AC298" s="360"/>
      <c r="AD298" s="360"/>
      <c r="AE298" s="360"/>
      <c r="AF298" s="360"/>
      <c r="AG298" s="360"/>
      <c r="AH298" s="360"/>
    </row>
    <row r="299" spans="12:34" ht="39.950000000000003" customHeight="1" x14ac:dyDescent="0.55000000000000004">
      <c r="L299" s="360"/>
      <c r="M299" s="360"/>
      <c r="N299" s="384"/>
      <c r="O299" s="384"/>
      <c r="P299" s="384"/>
      <c r="Q299" s="384"/>
      <c r="R299" s="384"/>
      <c r="S299" s="360"/>
      <c r="Z299" s="360"/>
      <c r="AA299" s="360"/>
      <c r="AB299" s="360"/>
      <c r="AC299" s="360"/>
      <c r="AD299" s="360"/>
      <c r="AE299" s="360"/>
      <c r="AF299" s="360"/>
      <c r="AG299" s="360"/>
      <c r="AH299" s="360"/>
    </row>
    <row r="300" spans="12:34" ht="39.950000000000003" customHeight="1" x14ac:dyDescent="0.55000000000000004">
      <c r="L300" s="360"/>
      <c r="M300" s="360"/>
      <c r="N300" s="384"/>
      <c r="O300" s="384"/>
      <c r="P300" s="384"/>
      <c r="Q300" s="384"/>
      <c r="R300" s="384"/>
      <c r="S300" s="360"/>
      <c r="Z300" s="360"/>
      <c r="AA300" s="360"/>
      <c r="AB300" s="360"/>
      <c r="AC300" s="360"/>
      <c r="AD300" s="360"/>
      <c r="AE300" s="360"/>
      <c r="AF300" s="360"/>
      <c r="AG300" s="360"/>
      <c r="AH300" s="360"/>
    </row>
    <row r="301" spans="12:34" ht="39.950000000000003" customHeight="1" x14ac:dyDescent="0.55000000000000004">
      <c r="L301" s="360"/>
      <c r="M301" s="360"/>
      <c r="N301" s="384"/>
      <c r="O301" s="384"/>
      <c r="P301" s="384"/>
      <c r="Q301" s="384"/>
      <c r="R301" s="384"/>
      <c r="S301" s="360"/>
      <c r="Z301" s="360"/>
      <c r="AA301" s="360"/>
      <c r="AB301" s="360"/>
      <c r="AC301" s="360"/>
      <c r="AD301" s="360"/>
      <c r="AE301" s="360"/>
      <c r="AF301" s="360"/>
      <c r="AG301" s="360"/>
      <c r="AH301" s="360"/>
    </row>
    <row r="302" spans="12:34" ht="39.950000000000003" customHeight="1" x14ac:dyDescent="0.55000000000000004">
      <c r="L302" s="360"/>
      <c r="M302" s="360"/>
      <c r="N302" s="384"/>
      <c r="O302" s="384"/>
      <c r="P302" s="384"/>
      <c r="Q302" s="384"/>
      <c r="R302" s="384"/>
      <c r="S302" s="360"/>
      <c r="Z302" s="360"/>
      <c r="AA302" s="360"/>
      <c r="AB302" s="360"/>
      <c r="AC302" s="360"/>
      <c r="AD302" s="360"/>
      <c r="AE302" s="360"/>
      <c r="AF302" s="360"/>
      <c r="AG302" s="360"/>
      <c r="AH302" s="360"/>
    </row>
    <row r="303" spans="12:34" ht="39.950000000000003" customHeight="1" x14ac:dyDescent="0.55000000000000004">
      <c r="L303" s="360"/>
      <c r="M303" s="360"/>
      <c r="N303" s="384"/>
      <c r="O303" s="384"/>
      <c r="P303" s="384"/>
      <c r="Q303" s="384"/>
      <c r="R303" s="384"/>
      <c r="S303" s="360"/>
      <c r="Z303" s="360"/>
      <c r="AA303" s="360"/>
      <c r="AB303" s="360"/>
      <c r="AC303" s="360"/>
      <c r="AD303" s="360"/>
      <c r="AE303" s="360"/>
      <c r="AF303" s="360"/>
      <c r="AG303" s="360"/>
      <c r="AH303" s="360"/>
    </row>
    <row r="304" spans="12:34" ht="39.950000000000003" customHeight="1" x14ac:dyDescent="0.55000000000000004">
      <c r="L304" s="360"/>
      <c r="M304" s="360"/>
      <c r="N304" s="384"/>
      <c r="O304" s="384"/>
      <c r="P304" s="384"/>
      <c r="Q304" s="384"/>
      <c r="R304" s="384"/>
      <c r="S304" s="360"/>
      <c r="Z304" s="360"/>
      <c r="AA304" s="360"/>
      <c r="AB304" s="360"/>
      <c r="AC304" s="360"/>
      <c r="AD304" s="360"/>
      <c r="AE304" s="360"/>
      <c r="AF304" s="360"/>
      <c r="AG304" s="360"/>
      <c r="AH304" s="360"/>
    </row>
    <row r="305" spans="12:34" ht="39.950000000000003" customHeight="1" x14ac:dyDescent="0.55000000000000004">
      <c r="L305" s="360"/>
      <c r="M305" s="360"/>
      <c r="N305" s="384"/>
      <c r="O305" s="384"/>
      <c r="P305" s="384"/>
      <c r="Q305" s="384"/>
      <c r="R305" s="384"/>
      <c r="S305" s="360"/>
      <c r="Z305" s="360"/>
      <c r="AA305" s="360"/>
      <c r="AB305" s="360"/>
      <c r="AC305" s="360"/>
      <c r="AD305" s="360"/>
      <c r="AE305" s="360"/>
      <c r="AF305" s="360"/>
      <c r="AG305" s="360"/>
      <c r="AH305" s="360"/>
    </row>
    <row r="306" spans="12:34" ht="39.950000000000003" customHeight="1" x14ac:dyDescent="0.55000000000000004">
      <c r="L306" s="360"/>
      <c r="M306" s="360"/>
      <c r="N306" s="384"/>
      <c r="O306" s="384"/>
      <c r="P306" s="384"/>
      <c r="Q306" s="384"/>
      <c r="R306" s="384"/>
      <c r="S306" s="360"/>
      <c r="Z306" s="360"/>
      <c r="AA306" s="360"/>
      <c r="AB306" s="360"/>
      <c r="AC306" s="360"/>
      <c r="AD306" s="360"/>
      <c r="AE306" s="360"/>
      <c r="AF306" s="360"/>
      <c r="AG306" s="360"/>
      <c r="AH306" s="360"/>
    </row>
    <row r="307" spans="12:34" ht="39.950000000000003" customHeight="1" x14ac:dyDescent="0.55000000000000004">
      <c r="L307" s="360"/>
      <c r="M307" s="360"/>
      <c r="N307" s="384"/>
      <c r="O307" s="384"/>
      <c r="P307" s="384"/>
      <c r="Q307" s="384"/>
      <c r="R307" s="384"/>
      <c r="S307" s="360"/>
      <c r="Z307" s="360"/>
      <c r="AA307" s="360"/>
      <c r="AB307" s="360"/>
      <c r="AC307" s="360"/>
      <c r="AD307" s="360"/>
      <c r="AE307" s="360"/>
      <c r="AF307" s="360"/>
      <c r="AG307" s="360"/>
      <c r="AH307" s="360"/>
    </row>
    <row r="308" spans="12:34" ht="39.950000000000003" customHeight="1" x14ac:dyDescent="0.55000000000000004">
      <c r="L308" s="360"/>
      <c r="M308" s="360"/>
      <c r="N308" s="384"/>
      <c r="O308" s="384"/>
      <c r="P308" s="384"/>
      <c r="Q308" s="384"/>
      <c r="R308" s="384"/>
      <c r="S308" s="360"/>
      <c r="Z308" s="360"/>
      <c r="AA308" s="360"/>
      <c r="AB308" s="360"/>
      <c r="AC308" s="360"/>
      <c r="AD308" s="360"/>
      <c r="AE308" s="360"/>
      <c r="AF308" s="360"/>
      <c r="AG308" s="360"/>
      <c r="AH308" s="360"/>
    </row>
    <row r="309" spans="12:34" ht="39.950000000000003" customHeight="1" x14ac:dyDescent="0.55000000000000004">
      <c r="L309" s="360"/>
      <c r="M309" s="360"/>
      <c r="N309" s="384"/>
      <c r="O309" s="384"/>
      <c r="P309" s="384"/>
      <c r="Q309" s="384"/>
      <c r="R309" s="384"/>
      <c r="S309" s="360"/>
      <c r="Z309" s="360"/>
      <c r="AA309" s="360"/>
      <c r="AB309" s="360"/>
      <c r="AC309" s="360"/>
      <c r="AD309" s="360"/>
      <c r="AE309" s="360"/>
      <c r="AF309" s="360"/>
      <c r="AG309" s="360"/>
      <c r="AH309" s="360"/>
    </row>
    <row r="310" spans="12:34" ht="39.950000000000003" customHeight="1" x14ac:dyDescent="0.55000000000000004">
      <c r="L310" s="360"/>
      <c r="M310" s="360"/>
      <c r="N310" s="384"/>
      <c r="O310" s="384"/>
      <c r="P310" s="384"/>
      <c r="Q310" s="384"/>
      <c r="R310" s="384"/>
      <c r="S310" s="360"/>
      <c r="Z310" s="360"/>
      <c r="AA310" s="360"/>
      <c r="AB310" s="360"/>
      <c r="AC310" s="360"/>
      <c r="AD310" s="360"/>
      <c r="AE310" s="360"/>
      <c r="AF310" s="360"/>
      <c r="AG310" s="360"/>
      <c r="AH310" s="360"/>
    </row>
    <row r="311" spans="12:34" ht="39.950000000000003" customHeight="1" x14ac:dyDescent="0.55000000000000004">
      <c r="L311" s="360"/>
      <c r="M311" s="360"/>
      <c r="N311" s="384"/>
      <c r="O311" s="384"/>
      <c r="P311" s="384"/>
      <c r="Q311" s="384"/>
      <c r="R311" s="384"/>
      <c r="S311" s="360"/>
      <c r="Z311" s="360"/>
      <c r="AA311" s="360"/>
      <c r="AB311" s="360"/>
      <c r="AC311" s="360"/>
      <c r="AD311" s="360"/>
      <c r="AE311" s="360"/>
      <c r="AF311" s="360"/>
      <c r="AG311" s="360"/>
      <c r="AH311" s="360"/>
    </row>
    <row r="312" spans="12:34" ht="39.950000000000003" customHeight="1" x14ac:dyDescent="0.55000000000000004">
      <c r="L312" s="360"/>
      <c r="M312" s="360"/>
      <c r="N312" s="384"/>
      <c r="O312" s="384"/>
      <c r="P312" s="384"/>
      <c r="Q312" s="384"/>
      <c r="R312" s="384"/>
      <c r="S312" s="360"/>
      <c r="Z312" s="360"/>
      <c r="AA312" s="360"/>
      <c r="AB312" s="360"/>
      <c r="AC312" s="360"/>
      <c r="AD312" s="360"/>
      <c r="AE312" s="360"/>
      <c r="AF312" s="360"/>
      <c r="AG312" s="360"/>
      <c r="AH312" s="360"/>
    </row>
    <row r="313" spans="12:34" ht="39.950000000000003" customHeight="1" x14ac:dyDescent="0.55000000000000004">
      <c r="L313" s="360"/>
      <c r="M313" s="360"/>
      <c r="N313" s="384"/>
      <c r="O313" s="384"/>
      <c r="P313" s="384"/>
      <c r="Q313" s="384"/>
      <c r="R313" s="384"/>
      <c r="S313" s="360"/>
      <c r="Z313" s="360"/>
      <c r="AA313" s="360"/>
      <c r="AB313" s="360"/>
      <c r="AC313" s="360"/>
      <c r="AD313" s="360"/>
      <c r="AE313" s="360"/>
      <c r="AF313" s="360"/>
      <c r="AG313" s="360"/>
      <c r="AH313" s="360"/>
    </row>
    <row r="314" spans="12:34" ht="39.950000000000003" customHeight="1" x14ac:dyDescent="0.55000000000000004">
      <c r="L314" s="360"/>
      <c r="M314" s="360"/>
      <c r="N314" s="384"/>
      <c r="O314" s="384"/>
      <c r="P314" s="384"/>
      <c r="Q314" s="384"/>
      <c r="R314" s="384"/>
      <c r="S314" s="360"/>
      <c r="Z314" s="360"/>
      <c r="AA314" s="360"/>
      <c r="AB314" s="360"/>
      <c r="AC314" s="360"/>
      <c r="AD314" s="360"/>
      <c r="AE314" s="360"/>
      <c r="AF314" s="360"/>
      <c r="AG314" s="360"/>
      <c r="AH314" s="360"/>
    </row>
    <row r="315" spans="12:34" ht="39.950000000000003" customHeight="1" x14ac:dyDescent="0.55000000000000004">
      <c r="L315" s="360"/>
      <c r="M315" s="360"/>
      <c r="N315" s="384"/>
      <c r="O315" s="384"/>
      <c r="P315" s="384"/>
      <c r="Q315" s="384"/>
      <c r="R315" s="384"/>
      <c r="S315" s="360"/>
      <c r="Z315" s="360"/>
      <c r="AA315" s="360"/>
      <c r="AB315" s="360"/>
      <c r="AC315" s="360"/>
      <c r="AD315" s="360"/>
      <c r="AE315" s="360"/>
      <c r="AF315" s="360"/>
      <c r="AG315" s="360"/>
      <c r="AH315" s="360"/>
    </row>
    <row r="316" spans="12:34" ht="39.950000000000003" customHeight="1" x14ac:dyDescent="0.55000000000000004">
      <c r="L316" s="360"/>
      <c r="M316" s="360"/>
      <c r="N316" s="384"/>
      <c r="O316" s="384"/>
      <c r="P316" s="384"/>
      <c r="Q316" s="384"/>
      <c r="R316" s="384"/>
      <c r="S316" s="360"/>
      <c r="Z316" s="360"/>
      <c r="AA316" s="360"/>
      <c r="AB316" s="360"/>
      <c r="AC316" s="360"/>
      <c r="AD316" s="360"/>
      <c r="AE316" s="360"/>
      <c r="AF316" s="360"/>
      <c r="AG316" s="360"/>
      <c r="AH316" s="360"/>
    </row>
    <row r="317" spans="12:34" ht="39.950000000000003" customHeight="1" x14ac:dyDescent="0.55000000000000004">
      <c r="L317" s="360"/>
      <c r="M317" s="360"/>
      <c r="N317" s="384"/>
      <c r="O317" s="384"/>
      <c r="P317" s="384"/>
      <c r="Q317" s="384"/>
      <c r="R317" s="384"/>
      <c r="S317" s="360"/>
      <c r="Z317" s="360"/>
      <c r="AA317" s="360"/>
      <c r="AB317" s="360"/>
      <c r="AC317" s="360"/>
      <c r="AD317" s="360"/>
      <c r="AE317" s="360"/>
      <c r="AF317" s="360"/>
      <c r="AG317" s="360"/>
      <c r="AH317" s="360"/>
    </row>
    <row r="318" spans="12:34" ht="39.950000000000003" customHeight="1" x14ac:dyDescent="0.55000000000000004">
      <c r="L318" s="360"/>
      <c r="M318" s="360"/>
      <c r="N318" s="384"/>
      <c r="O318" s="384"/>
      <c r="P318" s="384"/>
      <c r="Q318" s="384"/>
      <c r="R318" s="384"/>
      <c r="S318" s="360"/>
      <c r="Z318" s="360"/>
      <c r="AA318" s="360"/>
      <c r="AB318" s="360"/>
      <c r="AC318" s="360"/>
      <c r="AD318" s="360"/>
      <c r="AE318" s="360"/>
      <c r="AF318" s="360"/>
      <c r="AG318" s="360"/>
      <c r="AH318" s="360"/>
    </row>
    <row r="319" spans="12:34" ht="39.950000000000003" customHeight="1" x14ac:dyDescent="0.55000000000000004">
      <c r="L319" s="360"/>
      <c r="M319" s="360"/>
      <c r="N319" s="384"/>
      <c r="O319" s="384"/>
      <c r="P319" s="384"/>
      <c r="Q319" s="384"/>
      <c r="R319" s="384"/>
      <c r="S319" s="360"/>
      <c r="Z319" s="360"/>
      <c r="AA319" s="360"/>
      <c r="AB319" s="360"/>
      <c r="AC319" s="360"/>
      <c r="AD319" s="360"/>
      <c r="AE319" s="360"/>
      <c r="AF319" s="360"/>
      <c r="AG319" s="360"/>
      <c r="AH319" s="360"/>
    </row>
    <row r="320" spans="12:34" ht="39.950000000000003" customHeight="1" x14ac:dyDescent="0.55000000000000004">
      <c r="L320" s="360"/>
      <c r="M320" s="360"/>
      <c r="N320" s="384"/>
      <c r="O320" s="384"/>
      <c r="P320" s="384"/>
      <c r="Q320" s="384"/>
      <c r="R320" s="384"/>
      <c r="S320" s="360"/>
      <c r="Z320" s="360"/>
      <c r="AA320" s="360"/>
      <c r="AB320" s="360"/>
      <c r="AC320" s="360"/>
      <c r="AD320" s="360"/>
      <c r="AE320" s="360"/>
      <c r="AF320" s="360"/>
      <c r="AG320" s="360"/>
      <c r="AH320" s="360"/>
    </row>
    <row r="321" spans="12:34" ht="39.950000000000003" customHeight="1" x14ac:dyDescent="0.55000000000000004">
      <c r="L321" s="360"/>
      <c r="M321" s="360"/>
      <c r="N321" s="384"/>
      <c r="O321" s="384"/>
      <c r="P321" s="384"/>
      <c r="Q321" s="384"/>
      <c r="R321" s="384"/>
      <c r="S321" s="360"/>
      <c r="Z321" s="360"/>
      <c r="AA321" s="360"/>
      <c r="AB321" s="360"/>
      <c r="AC321" s="360"/>
      <c r="AD321" s="360"/>
      <c r="AE321" s="360"/>
      <c r="AF321" s="360"/>
      <c r="AG321" s="360"/>
      <c r="AH321" s="360"/>
    </row>
    <row r="322" spans="12:34" ht="39.950000000000003" customHeight="1" x14ac:dyDescent="0.55000000000000004">
      <c r="L322" s="360"/>
      <c r="M322" s="360"/>
      <c r="N322" s="384"/>
      <c r="O322" s="384"/>
      <c r="P322" s="384"/>
      <c r="Q322" s="384"/>
      <c r="R322" s="384"/>
      <c r="S322" s="360"/>
      <c r="Z322" s="360"/>
      <c r="AA322" s="360"/>
      <c r="AB322" s="360"/>
      <c r="AC322" s="360"/>
      <c r="AD322" s="360"/>
      <c r="AE322" s="360"/>
      <c r="AF322" s="360"/>
      <c r="AG322" s="360"/>
      <c r="AH322" s="360"/>
    </row>
    <row r="323" spans="12:34" ht="39.950000000000003" customHeight="1" x14ac:dyDescent="0.55000000000000004">
      <c r="L323" s="360"/>
      <c r="M323" s="360"/>
      <c r="N323" s="384"/>
      <c r="O323" s="384"/>
      <c r="P323" s="384"/>
      <c r="Q323" s="384"/>
      <c r="R323" s="384"/>
      <c r="S323" s="360"/>
      <c r="Z323" s="360"/>
      <c r="AA323" s="360"/>
      <c r="AB323" s="360"/>
      <c r="AC323" s="360"/>
      <c r="AD323" s="360"/>
      <c r="AE323" s="360"/>
      <c r="AF323" s="360"/>
      <c r="AG323" s="360"/>
      <c r="AH323" s="360"/>
    </row>
    <row r="324" spans="12:34" ht="39.950000000000003" customHeight="1" x14ac:dyDescent="0.55000000000000004">
      <c r="L324" s="360"/>
      <c r="M324" s="360"/>
      <c r="N324" s="384"/>
      <c r="O324" s="384"/>
      <c r="P324" s="384"/>
      <c r="Q324" s="384"/>
      <c r="R324" s="384"/>
      <c r="S324" s="360"/>
      <c r="Z324" s="360"/>
      <c r="AA324" s="360"/>
      <c r="AB324" s="360"/>
      <c r="AC324" s="360"/>
      <c r="AD324" s="360"/>
      <c r="AE324" s="360"/>
      <c r="AF324" s="360"/>
      <c r="AG324" s="360"/>
      <c r="AH324" s="360"/>
    </row>
    <row r="325" spans="12:34" ht="39.950000000000003" customHeight="1" x14ac:dyDescent="0.55000000000000004">
      <c r="L325" s="360"/>
      <c r="M325" s="360"/>
      <c r="N325" s="384"/>
      <c r="O325" s="384"/>
      <c r="P325" s="384"/>
      <c r="Q325" s="384"/>
      <c r="R325" s="384"/>
      <c r="S325" s="360"/>
      <c r="Z325" s="360"/>
      <c r="AA325" s="360"/>
      <c r="AB325" s="360"/>
      <c r="AC325" s="360"/>
      <c r="AD325" s="360"/>
      <c r="AE325" s="360"/>
      <c r="AF325" s="360"/>
      <c r="AG325" s="360"/>
      <c r="AH325" s="360"/>
    </row>
    <row r="326" spans="12:34" ht="39.950000000000003" customHeight="1" x14ac:dyDescent="0.55000000000000004">
      <c r="L326" s="360"/>
      <c r="M326" s="360"/>
      <c r="N326" s="384"/>
      <c r="O326" s="384"/>
      <c r="P326" s="384"/>
      <c r="Q326" s="384"/>
      <c r="R326" s="384"/>
      <c r="S326" s="360"/>
      <c r="Z326" s="360"/>
      <c r="AA326" s="360"/>
      <c r="AB326" s="360"/>
      <c r="AC326" s="360"/>
      <c r="AD326" s="360"/>
      <c r="AE326" s="360"/>
      <c r="AF326" s="360"/>
      <c r="AG326" s="360"/>
      <c r="AH326" s="360"/>
    </row>
    <row r="327" spans="12:34" ht="39.950000000000003" customHeight="1" x14ac:dyDescent="0.55000000000000004">
      <c r="L327" s="360"/>
      <c r="M327" s="360"/>
      <c r="N327" s="384"/>
      <c r="O327" s="384"/>
      <c r="P327" s="384"/>
      <c r="Q327" s="384"/>
      <c r="R327" s="384"/>
      <c r="S327" s="360"/>
      <c r="Z327" s="360"/>
      <c r="AA327" s="360"/>
      <c r="AB327" s="360"/>
      <c r="AC327" s="360"/>
      <c r="AD327" s="360"/>
      <c r="AE327" s="360"/>
      <c r="AF327" s="360"/>
      <c r="AG327" s="360"/>
      <c r="AH327" s="360"/>
    </row>
    <row r="328" spans="12:34" ht="39.950000000000003" customHeight="1" x14ac:dyDescent="0.55000000000000004">
      <c r="L328" s="360"/>
      <c r="M328" s="360"/>
      <c r="N328" s="384"/>
      <c r="O328" s="384"/>
      <c r="P328" s="384"/>
      <c r="Q328" s="384"/>
      <c r="R328" s="384"/>
      <c r="S328" s="360"/>
      <c r="Z328" s="360"/>
      <c r="AA328" s="360"/>
      <c r="AB328" s="360"/>
      <c r="AC328" s="360"/>
      <c r="AD328" s="360"/>
      <c r="AE328" s="360"/>
      <c r="AF328" s="360"/>
      <c r="AG328" s="360"/>
      <c r="AH328" s="360"/>
    </row>
    <row r="329" spans="12:34" ht="39.950000000000003" customHeight="1" x14ac:dyDescent="0.55000000000000004">
      <c r="L329" s="360"/>
      <c r="M329" s="360"/>
      <c r="N329" s="384"/>
      <c r="O329" s="384"/>
      <c r="P329" s="384"/>
      <c r="Q329" s="384"/>
      <c r="R329" s="384"/>
      <c r="S329" s="360"/>
      <c r="Z329" s="360"/>
      <c r="AA329" s="360"/>
      <c r="AB329" s="360"/>
      <c r="AC329" s="360"/>
      <c r="AD329" s="360"/>
      <c r="AE329" s="360"/>
      <c r="AF329" s="360"/>
      <c r="AG329" s="360"/>
      <c r="AH329" s="360"/>
    </row>
    <row r="330" spans="12:34" ht="39.950000000000003" customHeight="1" x14ac:dyDescent="0.55000000000000004">
      <c r="L330" s="360"/>
      <c r="M330" s="360"/>
      <c r="N330" s="384"/>
      <c r="O330" s="384"/>
      <c r="P330" s="384"/>
      <c r="Q330" s="384"/>
      <c r="R330" s="384"/>
      <c r="S330" s="360"/>
      <c r="Z330" s="360"/>
      <c r="AA330" s="360"/>
      <c r="AB330" s="360"/>
      <c r="AC330" s="360"/>
      <c r="AD330" s="360"/>
      <c r="AE330" s="360"/>
      <c r="AF330" s="360"/>
      <c r="AG330" s="360"/>
      <c r="AH330" s="360"/>
    </row>
    <row r="331" spans="12:34" ht="39.950000000000003" customHeight="1" x14ac:dyDescent="0.55000000000000004">
      <c r="L331" s="360"/>
      <c r="M331" s="360"/>
      <c r="N331" s="384"/>
      <c r="O331" s="384"/>
      <c r="P331" s="384"/>
      <c r="Q331" s="384"/>
      <c r="R331" s="384"/>
      <c r="S331" s="360"/>
      <c r="Z331" s="360"/>
      <c r="AA331" s="360"/>
      <c r="AB331" s="360"/>
      <c r="AC331" s="360"/>
      <c r="AD331" s="360"/>
      <c r="AE331" s="360"/>
      <c r="AF331" s="360"/>
      <c r="AG331" s="360"/>
      <c r="AH331" s="360"/>
    </row>
    <row r="332" spans="12:34" ht="39.950000000000003" customHeight="1" x14ac:dyDescent="0.55000000000000004">
      <c r="L332" s="360"/>
      <c r="M332" s="360"/>
      <c r="N332" s="384"/>
      <c r="O332" s="384"/>
      <c r="P332" s="384"/>
      <c r="Q332" s="384"/>
      <c r="R332" s="384"/>
      <c r="S332" s="360"/>
      <c r="Z332" s="360"/>
      <c r="AA332" s="360"/>
      <c r="AB332" s="360"/>
      <c r="AC332" s="360"/>
      <c r="AD332" s="360"/>
      <c r="AE332" s="360"/>
      <c r="AF332" s="360"/>
      <c r="AG332" s="360"/>
      <c r="AH332" s="360"/>
    </row>
    <row r="333" spans="12:34" ht="39.950000000000003" customHeight="1" x14ac:dyDescent="0.55000000000000004">
      <c r="L333" s="360"/>
      <c r="M333" s="360"/>
      <c r="N333" s="384"/>
      <c r="O333" s="384"/>
      <c r="P333" s="384"/>
      <c r="Q333" s="384"/>
      <c r="R333" s="384"/>
      <c r="S333" s="360"/>
      <c r="Z333" s="360"/>
      <c r="AA333" s="360"/>
      <c r="AB333" s="360"/>
      <c r="AC333" s="360"/>
      <c r="AD333" s="360"/>
      <c r="AE333" s="360"/>
      <c r="AF333" s="360"/>
      <c r="AG333" s="360"/>
      <c r="AH333" s="360"/>
    </row>
    <row r="334" spans="12:34" ht="39.950000000000003" customHeight="1" x14ac:dyDescent="0.55000000000000004">
      <c r="L334" s="360"/>
      <c r="M334" s="360"/>
      <c r="N334" s="384"/>
      <c r="O334" s="384"/>
      <c r="P334" s="384"/>
      <c r="Q334" s="384"/>
      <c r="R334" s="384"/>
      <c r="S334" s="360"/>
      <c r="Z334" s="360"/>
      <c r="AA334" s="360"/>
      <c r="AB334" s="360"/>
      <c r="AC334" s="360"/>
      <c r="AD334" s="360"/>
      <c r="AE334" s="360"/>
      <c r="AF334" s="360"/>
      <c r="AG334" s="360"/>
      <c r="AH334" s="360"/>
    </row>
    <row r="335" spans="12:34" ht="39.950000000000003" customHeight="1" x14ac:dyDescent="0.55000000000000004">
      <c r="L335" s="360"/>
      <c r="M335" s="360"/>
      <c r="N335" s="384"/>
      <c r="O335" s="384"/>
      <c r="P335" s="384"/>
      <c r="Q335" s="384"/>
      <c r="R335" s="384"/>
      <c r="S335" s="360"/>
      <c r="Z335" s="360"/>
      <c r="AA335" s="360"/>
      <c r="AB335" s="360"/>
      <c r="AC335" s="360"/>
      <c r="AD335" s="360"/>
      <c r="AE335" s="360"/>
      <c r="AF335" s="360"/>
      <c r="AG335" s="360"/>
      <c r="AH335" s="360"/>
    </row>
    <row r="336" spans="12:34" ht="39.950000000000003" customHeight="1" x14ac:dyDescent="0.55000000000000004">
      <c r="L336" s="360"/>
      <c r="M336" s="360"/>
      <c r="N336" s="384"/>
      <c r="O336" s="384"/>
      <c r="P336" s="384"/>
      <c r="Q336" s="384"/>
      <c r="R336" s="384"/>
      <c r="S336" s="360"/>
      <c r="Z336" s="360"/>
      <c r="AA336" s="360"/>
      <c r="AB336" s="360"/>
      <c r="AC336" s="360"/>
      <c r="AD336" s="360"/>
      <c r="AE336" s="360"/>
      <c r="AF336" s="360"/>
      <c r="AG336" s="360"/>
      <c r="AH336" s="360"/>
    </row>
    <row r="337" spans="12:34" ht="39.950000000000003" customHeight="1" x14ac:dyDescent="0.55000000000000004">
      <c r="L337" s="360"/>
      <c r="M337" s="360"/>
      <c r="N337" s="384"/>
      <c r="O337" s="384"/>
      <c r="P337" s="384"/>
      <c r="Q337" s="384"/>
      <c r="R337" s="384"/>
      <c r="S337" s="360"/>
      <c r="Z337" s="360"/>
      <c r="AA337" s="360"/>
      <c r="AB337" s="360"/>
      <c r="AC337" s="360"/>
      <c r="AD337" s="360"/>
      <c r="AE337" s="360"/>
      <c r="AF337" s="360"/>
      <c r="AG337" s="360"/>
      <c r="AH337" s="360"/>
    </row>
    <row r="338" spans="12:34" ht="39.950000000000003" customHeight="1" x14ac:dyDescent="0.55000000000000004">
      <c r="L338" s="360"/>
      <c r="M338" s="360"/>
      <c r="N338" s="384"/>
      <c r="O338" s="384"/>
      <c r="P338" s="384"/>
      <c r="Q338" s="384"/>
      <c r="R338" s="384"/>
      <c r="S338" s="360"/>
      <c r="Z338" s="360"/>
      <c r="AA338" s="360"/>
      <c r="AB338" s="360"/>
      <c r="AC338" s="360"/>
      <c r="AD338" s="360"/>
      <c r="AE338" s="360"/>
      <c r="AF338" s="360"/>
      <c r="AG338" s="360"/>
      <c r="AH338" s="360"/>
    </row>
    <row r="339" spans="12:34" ht="39.950000000000003" customHeight="1" x14ac:dyDescent="0.55000000000000004">
      <c r="L339" s="360"/>
      <c r="M339" s="360"/>
      <c r="N339" s="384"/>
      <c r="O339" s="384"/>
      <c r="P339" s="384"/>
      <c r="Q339" s="384"/>
      <c r="R339" s="384"/>
      <c r="S339" s="360"/>
      <c r="Z339" s="360"/>
      <c r="AA339" s="360"/>
      <c r="AB339" s="360"/>
      <c r="AC339" s="360"/>
      <c r="AD339" s="360"/>
      <c r="AE339" s="360"/>
      <c r="AF339" s="360"/>
      <c r="AG339" s="360"/>
      <c r="AH339" s="360"/>
    </row>
    <row r="340" spans="12:34" ht="39.950000000000003" customHeight="1" x14ac:dyDescent="0.55000000000000004">
      <c r="L340" s="360"/>
      <c r="M340" s="360"/>
      <c r="N340" s="384"/>
      <c r="O340" s="384"/>
      <c r="P340" s="384"/>
      <c r="Q340" s="384"/>
      <c r="R340" s="384"/>
      <c r="S340" s="360"/>
      <c r="Z340" s="360"/>
      <c r="AA340" s="360"/>
      <c r="AB340" s="360"/>
      <c r="AC340" s="360"/>
      <c r="AD340" s="360"/>
      <c r="AE340" s="360"/>
      <c r="AF340" s="360"/>
      <c r="AG340" s="360"/>
      <c r="AH340" s="360"/>
    </row>
    <row r="341" spans="12:34" ht="39.950000000000003" customHeight="1" x14ac:dyDescent="0.55000000000000004">
      <c r="L341" s="360"/>
      <c r="M341" s="360"/>
      <c r="N341" s="384"/>
      <c r="O341" s="384"/>
      <c r="P341" s="384"/>
      <c r="Q341" s="384"/>
      <c r="R341" s="384"/>
      <c r="S341" s="360"/>
      <c r="Z341" s="360"/>
      <c r="AA341" s="360"/>
      <c r="AB341" s="360"/>
      <c r="AC341" s="360"/>
      <c r="AD341" s="360"/>
      <c r="AE341" s="360"/>
      <c r="AF341" s="360"/>
      <c r="AG341" s="360"/>
      <c r="AH341" s="360"/>
    </row>
    <row r="342" spans="12:34" ht="39.950000000000003" customHeight="1" x14ac:dyDescent="0.55000000000000004">
      <c r="L342" s="360"/>
      <c r="M342" s="360"/>
      <c r="N342" s="384"/>
      <c r="O342" s="384"/>
      <c r="P342" s="384"/>
      <c r="Q342" s="384"/>
      <c r="R342" s="384"/>
      <c r="S342" s="360"/>
      <c r="Z342" s="360"/>
      <c r="AA342" s="360"/>
      <c r="AB342" s="360"/>
      <c r="AC342" s="360"/>
      <c r="AD342" s="360"/>
      <c r="AE342" s="360"/>
      <c r="AF342" s="360"/>
      <c r="AG342" s="360"/>
      <c r="AH342" s="360"/>
    </row>
    <row r="343" spans="12:34" ht="39.950000000000003" customHeight="1" x14ac:dyDescent="0.55000000000000004">
      <c r="L343" s="360"/>
      <c r="M343" s="360"/>
      <c r="N343" s="384"/>
      <c r="O343" s="384"/>
      <c r="P343" s="384"/>
      <c r="Q343" s="384"/>
      <c r="R343" s="384"/>
      <c r="S343" s="360"/>
      <c r="Z343" s="360"/>
      <c r="AA343" s="360"/>
      <c r="AB343" s="360"/>
      <c r="AC343" s="360"/>
      <c r="AD343" s="360"/>
      <c r="AE343" s="360"/>
      <c r="AF343" s="360"/>
      <c r="AG343" s="360"/>
      <c r="AH343" s="360"/>
    </row>
    <row r="344" spans="12:34" ht="39.950000000000003" customHeight="1" x14ac:dyDescent="0.55000000000000004">
      <c r="L344" s="360"/>
      <c r="M344" s="360"/>
      <c r="N344" s="384"/>
      <c r="O344" s="384"/>
      <c r="P344" s="384"/>
      <c r="Q344" s="384"/>
      <c r="R344" s="384"/>
      <c r="S344" s="360"/>
      <c r="Z344" s="360"/>
      <c r="AA344" s="360"/>
      <c r="AB344" s="360"/>
      <c r="AC344" s="360"/>
      <c r="AD344" s="360"/>
      <c r="AE344" s="360"/>
      <c r="AF344" s="360"/>
      <c r="AG344" s="360"/>
      <c r="AH344" s="360"/>
    </row>
    <row r="345" spans="12:34" ht="39.950000000000003" customHeight="1" x14ac:dyDescent="0.55000000000000004">
      <c r="L345" s="360"/>
      <c r="M345" s="360"/>
      <c r="N345" s="384"/>
      <c r="O345" s="384"/>
      <c r="P345" s="384"/>
      <c r="Q345" s="384"/>
      <c r="R345" s="384"/>
      <c r="S345" s="360"/>
      <c r="Z345" s="360"/>
      <c r="AA345" s="360"/>
      <c r="AB345" s="360"/>
      <c r="AC345" s="360"/>
      <c r="AD345" s="360"/>
      <c r="AE345" s="360"/>
      <c r="AF345" s="360"/>
      <c r="AG345" s="360"/>
      <c r="AH345" s="360"/>
    </row>
    <row r="346" spans="12:34" ht="39.950000000000003" customHeight="1" x14ac:dyDescent="0.55000000000000004">
      <c r="L346" s="360"/>
      <c r="M346" s="360"/>
      <c r="N346" s="384"/>
      <c r="O346" s="384"/>
      <c r="P346" s="384"/>
      <c r="Q346" s="384"/>
      <c r="R346" s="384"/>
      <c r="S346" s="360"/>
      <c r="Z346" s="360"/>
      <c r="AA346" s="360"/>
      <c r="AB346" s="360"/>
      <c r="AC346" s="360"/>
      <c r="AD346" s="360"/>
      <c r="AE346" s="360"/>
      <c r="AF346" s="360"/>
      <c r="AG346" s="360"/>
      <c r="AH346" s="360"/>
    </row>
    <row r="347" spans="12:34" ht="39.950000000000003" customHeight="1" x14ac:dyDescent="0.55000000000000004">
      <c r="L347" s="360"/>
      <c r="M347" s="360"/>
      <c r="N347" s="384"/>
      <c r="O347" s="384"/>
      <c r="P347" s="384"/>
      <c r="Q347" s="384"/>
      <c r="R347" s="384"/>
      <c r="S347" s="360"/>
      <c r="Z347" s="360"/>
      <c r="AA347" s="360"/>
      <c r="AB347" s="360"/>
      <c r="AC347" s="360"/>
      <c r="AD347" s="360"/>
      <c r="AE347" s="360"/>
      <c r="AF347" s="360"/>
      <c r="AG347" s="360"/>
      <c r="AH347" s="360"/>
    </row>
    <row r="348" spans="12:34" ht="39.950000000000003" customHeight="1" x14ac:dyDescent="0.55000000000000004">
      <c r="L348" s="360"/>
      <c r="M348" s="360"/>
      <c r="N348" s="384"/>
      <c r="O348" s="384"/>
      <c r="P348" s="384"/>
      <c r="Q348" s="384"/>
      <c r="R348" s="384"/>
      <c r="S348" s="360"/>
      <c r="Z348" s="360"/>
      <c r="AA348" s="360"/>
      <c r="AB348" s="360"/>
      <c r="AC348" s="360"/>
      <c r="AD348" s="360"/>
      <c r="AE348" s="360"/>
      <c r="AF348" s="360"/>
      <c r="AG348" s="360"/>
      <c r="AH348" s="360"/>
    </row>
    <row r="349" spans="12:34" ht="39.950000000000003" customHeight="1" x14ac:dyDescent="0.55000000000000004">
      <c r="L349" s="360"/>
      <c r="M349" s="360"/>
      <c r="N349" s="384"/>
      <c r="O349" s="384"/>
      <c r="P349" s="384"/>
      <c r="Q349" s="384"/>
      <c r="R349" s="384"/>
      <c r="S349" s="360"/>
      <c r="Z349" s="360"/>
      <c r="AA349" s="360"/>
      <c r="AB349" s="360"/>
      <c r="AC349" s="360"/>
      <c r="AD349" s="360"/>
      <c r="AE349" s="360"/>
      <c r="AF349" s="360"/>
      <c r="AG349" s="360"/>
      <c r="AH349" s="360"/>
    </row>
    <row r="350" spans="12:34" ht="39.950000000000003" customHeight="1" x14ac:dyDescent="0.55000000000000004">
      <c r="L350" s="360"/>
      <c r="M350" s="360"/>
      <c r="N350" s="384"/>
      <c r="O350" s="384"/>
      <c r="P350" s="384"/>
      <c r="Q350" s="384"/>
      <c r="R350" s="384"/>
      <c r="S350" s="360"/>
      <c r="Z350" s="360"/>
      <c r="AA350" s="360"/>
      <c r="AB350" s="360"/>
      <c r="AC350" s="360"/>
      <c r="AD350" s="360"/>
      <c r="AE350" s="360"/>
      <c r="AF350" s="360"/>
      <c r="AG350" s="360"/>
      <c r="AH350" s="360"/>
    </row>
    <row r="351" spans="12:34" ht="39.950000000000003" customHeight="1" x14ac:dyDescent="0.55000000000000004">
      <c r="L351" s="360"/>
      <c r="M351" s="360"/>
      <c r="N351" s="384"/>
      <c r="O351" s="384"/>
      <c r="P351" s="384"/>
      <c r="Q351" s="384"/>
      <c r="R351" s="384"/>
      <c r="S351" s="360"/>
      <c r="Z351" s="360"/>
      <c r="AA351" s="360"/>
      <c r="AB351" s="360"/>
      <c r="AC351" s="360"/>
      <c r="AD351" s="360"/>
      <c r="AE351" s="360"/>
      <c r="AF351" s="360"/>
      <c r="AG351" s="360"/>
      <c r="AH351" s="360"/>
    </row>
    <row r="352" spans="12:34" ht="39.950000000000003" customHeight="1" x14ac:dyDescent="0.55000000000000004">
      <c r="L352" s="360"/>
      <c r="M352" s="360"/>
      <c r="N352" s="384"/>
      <c r="O352" s="384"/>
      <c r="P352" s="384"/>
      <c r="Q352" s="384"/>
      <c r="R352" s="384"/>
      <c r="S352" s="360"/>
      <c r="Z352" s="360"/>
      <c r="AA352" s="360"/>
      <c r="AB352" s="360"/>
      <c r="AC352" s="360"/>
      <c r="AD352" s="360"/>
      <c r="AE352" s="360"/>
      <c r="AF352" s="360"/>
      <c r="AG352" s="360"/>
      <c r="AH352" s="360"/>
    </row>
    <row r="353" spans="12:34" ht="39.950000000000003" customHeight="1" x14ac:dyDescent="0.55000000000000004">
      <c r="L353" s="360"/>
      <c r="M353" s="360"/>
      <c r="N353" s="384"/>
      <c r="O353" s="384"/>
      <c r="P353" s="384"/>
      <c r="Q353" s="384"/>
      <c r="R353" s="384"/>
      <c r="S353" s="360"/>
      <c r="Z353" s="360"/>
      <c r="AA353" s="360"/>
      <c r="AB353" s="360"/>
      <c r="AC353" s="360"/>
      <c r="AD353" s="360"/>
      <c r="AE353" s="360"/>
      <c r="AF353" s="360"/>
      <c r="AG353" s="360"/>
      <c r="AH353" s="360"/>
    </row>
    <row r="354" spans="12:34" ht="39.950000000000003" customHeight="1" x14ac:dyDescent="0.55000000000000004">
      <c r="L354" s="360"/>
      <c r="M354" s="360"/>
      <c r="N354" s="384"/>
      <c r="O354" s="384"/>
      <c r="P354" s="384"/>
      <c r="Q354" s="384"/>
      <c r="R354" s="384"/>
      <c r="S354" s="360"/>
      <c r="Z354" s="360"/>
      <c r="AA354" s="360"/>
      <c r="AB354" s="360"/>
      <c r="AC354" s="360"/>
      <c r="AD354" s="360"/>
      <c r="AE354" s="360"/>
      <c r="AF354" s="360"/>
      <c r="AG354" s="360"/>
      <c r="AH354" s="360"/>
    </row>
    <row r="355" spans="12:34" ht="39.950000000000003" customHeight="1" x14ac:dyDescent="0.55000000000000004">
      <c r="L355" s="360"/>
      <c r="M355" s="360"/>
      <c r="N355" s="384"/>
      <c r="O355" s="384"/>
      <c r="P355" s="384"/>
      <c r="Q355" s="384"/>
      <c r="R355" s="384"/>
      <c r="S355" s="360"/>
      <c r="Z355" s="360"/>
      <c r="AA355" s="360"/>
      <c r="AB355" s="360"/>
      <c r="AC355" s="360"/>
      <c r="AD355" s="360"/>
      <c r="AE355" s="360"/>
      <c r="AF355" s="360"/>
      <c r="AG355" s="360"/>
      <c r="AH355" s="360"/>
    </row>
    <row r="356" spans="12:34" ht="39.950000000000003" customHeight="1" x14ac:dyDescent="0.55000000000000004">
      <c r="L356" s="360"/>
      <c r="M356" s="360"/>
      <c r="N356" s="384"/>
      <c r="O356" s="384"/>
      <c r="P356" s="384"/>
      <c r="Q356" s="384"/>
      <c r="R356" s="384"/>
      <c r="S356" s="360"/>
      <c r="Z356" s="360"/>
      <c r="AA356" s="360"/>
      <c r="AB356" s="360"/>
      <c r="AC356" s="360"/>
      <c r="AD356" s="360"/>
      <c r="AE356" s="360"/>
      <c r="AF356" s="360"/>
      <c r="AG356" s="360"/>
      <c r="AH356" s="360"/>
    </row>
    <row r="357" spans="12:34" ht="39.950000000000003" customHeight="1" x14ac:dyDescent="0.55000000000000004">
      <c r="L357" s="360"/>
      <c r="M357" s="360"/>
      <c r="N357" s="384"/>
      <c r="O357" s="384"/>
      <c r="P357" s="384"/>
      <c r="Q357" s="384"/>
      <c r="R357" s="384"/>
      <c r="S357" s="360"/>
      <c r="Z357" s="360"/>
      <c r="AA357" s="360"/>
      <c r="AB357" s="360"/>
      <c r="AC357" s="360"/>
      <c r="AD357" s="360"/>
      <c r="AE357" s="360"/>
      <c r="AF357" s="360"/>
      <c r="AG357" s="360"/>
      <c r="AH357" s="360"/>
    </row>
    <row r="358" spans="12:34" ht="39.950000000000003" customHeight="1" x14ac:dyDescent="0.55000000000000004">
      <c r="L358" s="360"/>
      <c r="M358" s="360"/>
      <c r="N358" s="384"/>
      <c r="O358" s="384"/>
      <c r="P358" s="384"/>
      <c r="Q358" s="384"/>
      <c r="R358" s="384"/>
      <c r="S358" s="360"/>
      <c r="Z358" s="360"/>
      <c r="AA358" s="360"/>
      <c r="AB358" s="360"/>
      <c r="AC358" s="360"/>
      <c r="AD358" s="360"/>
      <c r="AE358" s="360"/>
      <c r="AF358" s="360"/>
      <c r="AG358" s="360"/>
      <c r="AH358" s="360"/>
    </row>
    <row r="359" spans="12:34" ht="39.950000000000003" customHeight="1" x14ac:dyDescent="0.55000000000000004">
      <c r="L359" s="360"/>
      <c r="M359" s="360"/>
      <c r="N359" s="384"/>
      <c r="O359" s="384"/>
      <c r="P359" s="384"/>
      <c r="Q359" s="384"/>
      <c r="R359" s="384"/>
      <c r="S359" s="360"/>
      <c r="Z359" s="360"/>
      <c r="AA359" s="360"/>
      <c r="AB359" s="360"/>
      <c r="AC359" s="360"/>
      <c r="AD359" s="360"/>
      <c r="AE359" s="360"/>
      <c r="AF359" s="360"/>
      <c r="AG359" s="360"/>
      <c r="AH359" s="360"/>
    </row>
    <row r="360" spans="12:34" ht="39.950000000000003" customHeight="1" x14ac:dyDescent="0.55000000000000004">
      <c r="L360" s="360"/>
      <c r="M360" s="360"/>
      <c r="N360" s="384"/>
      <c r="O360" s="384"/>
      <c r="P360" s="384"/>
      <c r="Q360" s="384"/>
      <c r="R360" s="384"/>
      <c r="S360" s="360"/>
      <c r="Z360" s="360"/>
      <c r="AA360" s="360"/>
      <c r="AB360" s="360"/>
      <c r="AC360" s="360"/>
      <c r="AD360" s="360"/>
      <c r="AE360" s="360"/>
      <c r="AF360" s="360"/>
      <c r="AG360" s="360"/>
      <c r="AH360" s="360"/>
    </row>
    <row r="361" spans="12:34" ht="39.950000000000003" customHeight="1" x14ac:dyDescent="0.55000000000000004">
      <c r="L361" s="360"/>
      <c r="M361" s="360"/>
      <c r="N361" s="384"/>
      <c r="O361" s="384"/>
      <c r="P361" s="384"/>
      <c r="Q361" s="384"/>
      <c r="R361" s="384"/>
      <c r="S361" s="360"/>
      <c r="Z361" s="360"/>
      <c r="AA361" s="360"/>
      <c r="AB361" s="360"/>
      <c r="AC361" s="360"/>
      <c r="AD361" s="360"/>
      <c r="AE361" s="360"/>
      <c r="AF361" s="360"/>
      <c r="AG361" s="360"/>
      <c r="AH361" s="360"/>
    </row>
    <row r="362" spans="12:34" ht="39.950000000000003" customHeight="1" x14ac:dyDescent="0.55000000000000004">
      <c r="L362" s="360"/>
      <c r="M362" s="360"/>
      <c r="N362" s="384"/>
      <c r="O362" s="384"/>
      <c r="P362" s="384"/>
      <c r="Q362" s="384"/>
      <c r="R362" s="384"/>
      <c r="S362" s="360"/>
      <c r="Z362" s="360"/>
      <c r="AA362" s="360"/>
      <c r="AB362" s="360"/>
      <c r="AC362" s="360"/>
      <c r="AD362" s="360"/>
      <c r="AE362" s="360"/>
      <c r="AF362" s="360"/>
      <c r="AG362" s="360"/>
      <c r="AH362" s="360"/>
    </row>
    <row r="363" spans="12:34" ht="39.950000000000003" customHeight="1" x14ac:dyDescent="0.55000000000000004">
      <c r="L363" s="360"/>
      <c r="M363" s="360"/>
      <c r="N363" s="384"/>
      <c r="O363" s="384"/>
      <c r="P363" s="384"/>
      <c r="Q363" s="384"/>
      <c r="R363" s="384"/>
      <c r="S363" s="360"/>
      <c r="Z363" s="360"/>
      <c r="AA363" s="360"/>
      <c r="AB363" s="360"/>
      <c r="AC363" s="360"/>
      <c r="AD363" s="360"/>
      <c r="AE363" s="360"/>
      <c r="AF363" s="360"/>
      <c r="AG363" s="360"/>
      <c r="AH363" s="360"/>
    </row>
    <row r="364" spans="12:34" ht="39.950000000000003" customHeight="1" x14ac:dyDescent="0.55000000000000004">
      <c r="L364" s="360"/>
      <c r="M364" s="360"/>
      <c r="N364" s="384"/>
      <c r="O364" s="384"/>
      <c r="P364" s="384"/>
      <c r="Q364" s="384"/>
      <c r="R364" s="384"/>
      <c r="S364" s="360"/>
      <c r="Z364" s="360"/>
      <c r="AA364" s="360"/>
      <c r="AB364" s="360"/>
      <c r="AC364" s="360"/>
      <c r="AD364" s="360"/>
      <c r="AE364" s="360"/>
      <c r="AF364" s="360"/>
      <c r="AG364" s="360"/>
      <c r="AH364" s="360"/>
    </row>
    <row r="365" spans="12:34" ht="39.950000000000003" customHeight="1" x14ac:dyDescent="0.55000000000000004">
      <c r="L365" s="360"/>
      <c r="M365" s="360"/>
      <c r="N365" s="384"/>
      <c r="O365" s="384"/>
      <c r="P365" s="384"/>
      <c r="Q365" s="384"/>
      <c r="R365" s="384"/>
      <c r="S365" s="360"/>
      <c r="Z365" s="360"/>
      <c r="AA365" s="360"/>
      <c r="AB365" s="360"/>
      <c r="AC365" s="360"/>
      <c r="AD365" s="360"/>
      <c r="AE365" s="360"/>
      <c r="AF365" s="360"/>
      <c r="AG365" s="360"/>
      <c r="AH365" s="360"/>
    </row>
    <row r="366" spans="12:34" ht="39.950000000000003" customHeight="1" x14ac:dyDescent="0.55000000000000004">
      <c r="L366" s="360"/>
      <c r="M366" s="360"/>
      <c r="N366" s="384"/>
      <c r="O366" s="384"/>
      <c r="P366" s="384"/>
      <c r="Q366" s="384"/>
      <c r="R366" s="384"/>
      <c r="S366" s="360"/>
      <c r="Z366" s="360"/>
      <c r="AA366" s="360"/>
      <c r="AB366" s="360"/>
      <c r="AC366" s="360"/>
      <c r="AD366" s="360"/>
      <c r="AE366" s="360"/>
      <c r="AF366" s="360"/>
      <c r="AG366" s="360"/>
      <c r="AH366" s="360"/>
    </row>
    <row r="367" spans="12:34" ht="39.950000000000003" customHeight="1" x14ac:dyDescent="0.55000000000000004">
      <c r="L367" s="360"/>
      <c r="M367" s="360"/>
      <c r="N367" s="384"/>
      <c r="O367" s="384"/>
      <c r="P367" s="384"/>
      <c r="Q367" s="384"/>
      <c r="R367" s="384"/>
      <c r="S367" s="360"/>
      <c r="Z367" s="360"/>
      <c r="AA367" s="360"/>
      <c r="AB367" s="360"/>
      <c r="AC367" s="360"/>
      <c r="AD367" s="360"/>
      <c r="AE367" s="360"/>
      <c r="AF367" s="360"/>
      <c r="AG367" s="360"/>
      <c r="AH367" s="360"/>
    </row>
    <row r="368" spans="12:34" ht="39.950000000000003" customHeight="1" x14ac:dyDescent="0.55000000000000004">
      <c r="L368" s="360"/>
      <c r="M368" s="360"/>
      <c r="N368" s="384"/>
      <c r="O368" s="384"/>
      <c r="P368" s="384"/>
      <c r="Q368" s="384"/>
      <c r="R368" s="384"/>
      <c r="S368" s="360"/>
      <c r="Z368" s="360"/>
      <c r="AA368" s="360"/>
      <c r="AB368" s="360"/>
      <c r="AC368" s="360"/>
      <c r="AD368" s="360"/>
      <c r="AE368" s="360"/>
      <c r="AF368" s="360"/>
      <c r="AG368" s="360"/>
      <c r="AH368" s="360"/>
    </row>
    <row r="369" spans="12:34" ht="39.950000000000003" customHeight="1" x14ac:dyDescent="0.55000000000000004">
      <c r="L369" s="360"/>
      <c r="M369" s="360"/>
      <c r="N369" s="384"/>
      <c r="O369" s="384"/>
      <c r="P369" s="384"/>
      <c r="Q369" s="384"/>
      <c r="R369" s="384"/>
      <c r="S369" s="360"/>
      <c r="Z369" s="360"/>
      <c r="AA369" s="360"/>
      <c r="AB369" s="360"/>
      <c r="AC369" s="360"/>
      <c r="AD369" s="360"/>
      <c r="AE369" s="360"/>
      <c r="AF369" s="360"/>
      <c r="AG369" s="360"/>
      <c r="AH369" s="360"/>
    </row>
    <row r="370" spans="12:34" ht="39.950000000000003" customHeight="1" x14ac:dyDescent="0.55000000000000004">
      <c r="L370" s="360"/>
      <c r="M370" s="360"/>
      <c r="N370" s="384"/>
      <c r="O370" s="384"/>
      <c r="P370" s="384"/>
      <c r="Q370" s="384"/>
      <c r="R370" s="384"/>
      <c r="S370" s="360"/>
      <c r="Z370" s="360"/>
      <c r="AA370" s="360"/>
      <c r="AB370" s="360"/>
      <c r="AC370" s="360"/>
      <c r="AD370" s="360"/>
      <c r="AE370" s="360"/>
      <c r="AF370" s="360"/>
      <c r="AG370" s="360"/>
      <c r="AH370" s="360"/>
    </row>
    <row r="371" spans="12:34" ht="39.950000000000003" customHeight="1" x14ac:dyDescent="0.55000000000000004">
      <c r="L371" s="360"/>
      <c r="M371" s="360"/>
      <c r="N371" s="384"/>
      <c r="O371" s="384"/>
      <c r="P371" s="384"/>
      <c r="Q371" s="384"/>
      <c r="R371" s="384"/>
      <c r="S371" s="360"/>
      <c r="Z371" s="360"/>
      <c r="AA371" s="360"/>
      <c r="AB371" s="360"/>
      <c r="AC371" s="360"/>
      <c r="AD371" s="360"/>
      <c r="AE371" s="360"/>
      <c r="AF371" s="360"/>
      <c r="AG371" s="360"/>
      <c r="AH371" s="360"/>
    </row>
    <row r="372" spans="12:34" ht="39.950000000000003" customHeight="1" x14ac:dyDescent="0.55000000000000004">
      <c r="L372" s="360"/>
      <c r="M372" s="360"/>
      <c r="N372" s="384"/>
      <c r="O372" s="384"/>
      <c r="P372" s="384"/>
      <c r="Q372" s="384"/>
      <c r="R372" s="384"/>
      <c r="S372" s="360"/>
      <c r="Z372" s="360"/>
      <c r="AA372" s="360"/>
      <c r="AB372" s="360"/>
      <c r="AC372" s="360"/>
      <c r="AD372" s="360"/>
      <c r="AE372" s="360"/>
      <c r="AF372" s="360"/>
      <c r="AG372" s="360"/>
      <c r="AH372" s="360"/>
    </row>
    <row r="373" spans="12:34" ht="39.950000000000003" customHeight="1" x14ac:dyDescent="0.55000000000000004">
      <c r="L373" s="360"/>
      <c r="M373" s="360"/>
      <c r="N373" s="384"/>
      <c r="O373" s="384"/>
      <c r="P373" s="384"/>
      <c r="Q373" s="384"/>
      <c r="R373" s="384"/>
      <c r="S373" s="360"/>
      <c r="Z373" s="360"/>
      <c r="AA373" s="360"/>
      <c r="AB373" s="360"/>
      <c r="AC373" s="360"/>
      <c r="AD373" s="360"/>
      <c r="AE373" s="360"/>
      <c r="AF373" s="360"/>
      <c r="AG373" s="360"/>
      <c r="AH373" s="360"/>
    </row>
    <row r="374" spans="12:34" ht="39.950000000000003" customHeight="1" x14ac:dyDescent="0.55000000000000004">
      <c r="L374" s="360"/>
      <c r="M374" s="360"/>
      <c r="N374" s="384"/>
      <c r="O374" s="384"/>
      <c r="P374" s="384"/>
      <c r="Q374" s="384"/>
      <c r="R374" s="384"/>
      <c r="S374" s="360"/>
      <c r="Z374" s="360"/>
      <c r="AA374" s="360"/>
      <c r="AB374" s="360"/>
      <c r="AC374" s="360"/>
      <c r="AD374" s="360"/>
      <c r="AE374" s="360"/>
      <c r="AF374" s="360"/>
      <c r="AG374" s="360"/>
      <c r="AH374" s="360"/>
    </row>
    <row r="375" spans="12:34" ht="39.950000000000003" customHeight="1" x14ac:dyDescent="0.55000000000000004">
      <c r="L375" s="360"/>
      <c r="M375" s="360"/>
      <c r="N375" s="384"/>
      <c r="O375" s="384"/>
      <c r="P375" s="384"/>
      <c r="Q375" s="384"/>
      <c r="R375" s="384"/>
      <c r="S375" s="360"/>
      <c r="Z375" s="360"/>
      <c r="AA375" s="360"/>
      <c r="AB375" s="360"/>
      <c r="AC375" s="360"/>
      <c r="AD375" s="360"/>
      <c r="AE375" s="360"/>
      <c r="AF375" s="360"/>
      <c r="AG375" s="360"/>
      <c r="AH375" s="360"/>
    </row>
    <row r="376" spans="12:34" ht="39.950000000000003" customHeight="1" x14ac:dyDescent="0.55000000000000004">
      <c r="L376" s="360"/>
      <c r="M376" s="360"/>
      <c r="N376" s="384"/>
      <c r="O376" s="384"/>
      <c r="P376" s="384"/>
      <c r="Q376" s="384"/>
      <c r="R376" s="384"/>
      <c r="S376" s="360"/>
      <c r="Z376" s="360"/>
      <c r="AA376" s="360"/>
      <c r="AB376" s="360"/>
      <c r="AC376" s="360"/>
      <c r="AD376" s="360"/>
      <c r="AE376" s="360"/>
      <c r="AF376" s="360"/>
      <c r="AG376" s="360"/>
      <c r="AH376" s="360"/>
    </row>
    <row r="377" spans="12:34" ht="39.950000000000003" customHeight="1" x14ac:dyDescent="0.55000000000000004">
      <c r="L377" s="360"/>
      <c r="M377" s="360"/>
      <c r="N377" s="384"/>
      <c r="O377" s="384"/>
      <c r="P377" s="384"/>
      <c r="Q377" s="384"/>
      <c r="R377" s="384"/>
      <c r="S377" s="360"/>
      <c r="Z377" s="360"/>
      <c r="AA377" s="360"/>
      <c r="AB377" s="360"/>
      <c r="AC377" s="360"/>
      <c r="AD377" s="360"/>
      <c r="AE377" s="360"/>
      <c r="AF377" s="360"/>
      <c r="AG377" s="360"/>
      <c r="AH377" s="360"/>
    </row>
    <row r="378" spans="12:34" ht="39.950000000000003" customHeight="1" x14ac:dyDescent="0.55000000000000004">
      <c r="L378" s="360"/>
      <c r="M378" s="360"/>
      <c r="N378" s="384"/>
      <c r="O378" s="384"/>
      <c r="P378" s="384"/>
      <c r="Q378" s="384"/>
      <c r="R378" s="384"/>
      <c r="S378" s="360"/>
      <c r="Z378" s="360"/>
      <c r="AA378" s="360"/>
      <c r="AB378" s="360"/>
      <c r="AC378" s="360"/>
      <c r="AD378" s="360"/>
      <c r="AE378" s="360"/>
      <c r="AF378" s="360"/>
      <c r="AG378" s="360"/>
      <c r="AH378" s="360"/>
    </row>
    <row r="379" spans="12:34" ht="39.950000000000003" customHeight="1" x14ac:dyDescent="0.55000000000000004">
      <c r="L379" s="360"/>
      <c r="M379" s="360"/>
      <c r="N379" s="384"/>
      <c r="O379" s="384"/>
      <c r="P379" s="384"/>
      <c r="Q379" s="384"/>
      <c r="R379" s="384"/>
      <c r="S379" s="360"/>
      <c r="Z379" s="360"/>
      <c r="AA379" s="360"/>
      <c r="AB379" s="360"/>
      <c r="AC379" s="360"/>
      <c r="AD379" s="360"/>
      <c r="AE379" s="360"/>
      <c r="AF379" s="360"/>
      <c r="AG379" s="360"/>
      <c r="AH379" s="360"/>
    </row>
    <row r="380" spans="12:34" ht="39.950000000000003" customHeight="1" x14ac:dyDescent="0.55000000000000004">
      <c r="L380" s="360"/>
      <c r="M380" s="360"/>
      <c r="N380" s="384"/>
      <c r="O380" s="384"/>
      <c r="P380" s="384"/>
      <c r="Q380" s="384"/>
      <c r="R380" s="384"/>
      <c r="S380" s="360"/>
      <c r="Z380" s="360"/>
      <c r="AA380" s="360"/>
      <c r="AB380" s="360"/>
      <c r="AC380" s="360"/>
      <c r="AD380" s="360"/>
      <c r="AE380" s="360"/>
      <c r="AF380" s="360"/>
      <c r="AG380" s="360"/>
      <c r="AH380" s="360"/>
    </row>
    <row r="381" spans="12:34" ht="39.950000000000003" customHeight="1" x14ac:dyDescent="0.55000000000000004">
      <c r="L381" s="360"/>
      <c r="M381" s="360"/>
      <c r="N381" s="384"/>
      <c r="O381" s="384"/>
      <c r="P381" s="384"/>
      <c r="Q381" s="384"/>
      <c r="R381" s="384"/>
      <c r="S381" s="360"/>
      <c r="Z381" s="360"/>
      <c r="AA381" s="360"/>
      <c r="AB381" s="360"/>
      <c r="AC381" s="360"/>
      <c r="AD381" s="360"/>
      <c r="AE381" s="360"/>
      <c r="AF381" s="360"/>
      <c r="AG381" s="360"/>
      <c r="AH381" s="360"/>
    </row>
    <row r="382" spans="12:34" ht="39.950000000000003" customHeight="1" x14ac:dyDescent="0.55000000000000004">
      <c r="L382" s="360"/>
      <c r="M382" s="360"/>
      <c r="N382" s="384"/>
      <c r="O382" s="384"/>
      <c r="P382" s="384"/>
      <c r="Q382" s="384"/>
      <c r="R382" s="384"/>
      <c r="S382" s="360"/>
      <c r="Z382" s="360"/>
      <c r="AA382" s="360"/>
      <c r="AB382" s="360"/>
      <c r="AC382" s="360"/>
      <c r="AD382" s="360"/>
      <c r="AE382" s="360"/>
      <c r="AF382" s="360"/>
      <c r="AG382" s="360"/>
      <c r="AH382" s="360"/>
    </row>
    <row r="383" spans="12:34" ht="39.950000000000003" customHeight="1" x14ac:dyDescent="0.55000000000000004">
      <c r="L383" s="360"/>
      <c r="M383" s="360"/>
      <c r="N383" s="384"/>
      <c r="O383" s="384"/>
      <c r="P383" s="384"/>
      <c r="Q383" s="384"/>
      <c r="R383" s="384"/>
      <c r="S383" s="360"/>
      <c r="Z383" s="360"/>
      <c r="AA383" s="360"/>
      <c r="AB383" s="360"/>
      <c r="AC383" s="360"/>
      <c r="AD383" s="360"/>
      <c r="AE383" s="360"/>
      <c r="AF383" s="360"/>
      <c r="AG383" s="360"/>
      <c r="AH383" s="360"/>
    </row>
    <row r="384" spans="12:34" ht="39.950000000000003" customHeight="1" x14ac:dyDescent="0.55000000000000004">
      <c r="L384" s="360"/>
      <c r="M384" s="360"/>
      <c r="N384" s="384"/>
      <c r="O384" s="384"/>
      <c r="P384" s="384"/>
      <c r="Q384" s="384"/>
      <c r="R384" s="384"/>
      <c r="S384" s="360"/>
      <c r="Z384" s="360"/>
      <c r="AA384" s="360"/>
      <c r="AB384" s="360"/>
      <c r="AC384" s="360"/>
      <c r="AD384" s="360"/>
      <c r="AE384" s="360"/>
      <c r="AF384" s="360"/>
      <c r="AG384" s="360"/>
      <c r="AH384" s="360"/>
    </row>
    <row r="385" spans="12:34" ht="39.950000000000003" customHeight="1" x14ac:dyDescent="0.55000000000000004">
      <c r="L385" s="360"/>
      <c r="M385" s="360"/>
      <c r="N385" s="384"/>
      <c r="O385" s="384"/>
      <c r="P385" s="384"/>
      <c r="Q385" s="384"/>
      <c r="R385" s="384"/>
      <c r="S385" s="360"/>
      <c r="Z385" s="360"/>
      <c r="AA385" s="360"/>
      <c r="AB385" s="360"/>
      <c r="AC385" s="360"/>
      <c r="AD385" s="360"/>
      <c r="AE385" s="360"/>
      <c r="AF385" s="360"/>
      <c r="AG385" s="360"/>
      <c r="AH385" s="360"/>
    </row>
    <row r="386" spans="12:34" ht="39.950000000000003" customHeight="1" x14ac:dyDescent="0.55000000000000004">
      <c r="L386" s="360"/>
      <c r="M386" s="360"/>
      <c r="N386" s="384"/>
      <c r="O386" s="384"/>
      <c r="P386" s="384"/>
      <c r="Q386" s="384"/>
      <c r="R386" s="384"/>
      <c r="S386" s="360"/>
      <c r="Z386" s="360"/>
      <c r="AA386" s="360"/>
      <c r="AB386" s="360"/>
      <c r="AC386" s="360"/>
      <c r="AD386" s="360"/>
      <c r="AE386" s="360"/>
      <c r="AF386" s="360"/>
      <c r="AG386" s="360"/>
      <c r="AH386" s="360"/>
    </row>
    <row r="387" spans="12:34" ht="39.950000000000003" customHeight="1" x14ac:dyDescent="0.55000000000000004">
      <c r="L387" s="360"/>
      <c r="M387" s="360"/>
      <c r="N387" s="384"/>
      <c r="O387" s="384"/>
      <c r="P387" s="384"/>
      <c r="Q387" s="384"/>
      <c r="R387" s="384"/>
      <c r="S387" s="360"/>
      <c r="Z387" s="360"/>
      <c r="AA387" s="360"/>
      <c r="AB387" s="360"/>
      <c r="AC387" s="360"/>
      <c r="AD387" s="360"/>
      <c r="AE387" s="360"/>
      <c r="AF387" s="360"/>
      <c r="AG387" s="360"/>
      <c r="AH387" s="360"/>
    </row>
    <row r="388" spans="12:34" ht="39.950000000000003" customHeight="1" x14ac:dyDescent="0.55000000000000004">
      <c r="L388" s="360"/>
      <c r="M388" s="360"/>
      <c r="N388" s="384"/>
      <c r="O388" s="384"/>
      <c r="P388" s="384"/>
      <c r="Q388" s="384"/>
      <c r="R388" s="384"/>
      <c r="S388" s="360"/>
      <c r="Z388" s="360"/>
      <c r="AA388" s="360"/>
      <c r="AB388" s="360"/>
      <c r="AC388" s="360"/>
      <c r="AD388" s="360"/>
      <c r="AE388" s="360"/>
      <c r="AF388" s="360"/>
      <c r="AG388" s="360"/>
      <c r="AH388" s="360"/>
    </row>
    <row r="389" spans="12:34" ht="39.950000000000003" customHeight="1" x14ac:dyDescent="0.55000000000000004">
      <c r="L389" s="360"/>
      <c r="M389" s="360"/>
      <c r="N389" s="384"/>
      <c r="O389" s="384"/>
      <c r="P389" s="384"/>
      <c r="Q389" s="384"/>
      <c r="R389" s="384"/>
      <c r="S389" s="360"/>
      <c r="Z389" s="360"/>
      <c r="AA389" s="360"/>
      <c r="AB389" s="360"/>
      <c r="AC389" s="360"/>
      <c r="AD389" s="360"/>
      <c r="AE389" s="360"/>
      <c r="AF389" s="360"/>
      <c r="AG389" s="360"/>
      <c r="AH389" s="360"/>
    </row>
    <row r="390" spans="12:34" ht="39.950000000000003" customHeight="1" x14ac:dyDescent="0.55000000000000004">
      <c r="L390" s="360"/>
      <c r="M390" s="360"/>
      <c r="N390" s="384"/>
      <c r="O390" s="384"/>
      <c r="P390" s="384"/>
      <c r="Q390" s="384"/>
      <c r="R390" s="384"/>
      <c r="S390" s="360"/>
      <c r="Z390" s="360"/>
      <c r="AA390" s="360"/>
      <c r="AB390" s="360"/>
      <c r="AC390" s="360"/>
      <c r="AD390" s="360"/>
      <c r="AE390" s="360"/>
      <c r="AF390" s="360"/>
      <c r="AG390" s="360"/>
      <c r="AH390" s="360"/>
    </row>
    <row r="391" spans="12:34" ht="39.950000000000003" customHeight="1" x14ac:dyDescent="0.55000000000000004">
      <c r="L391" s="360"/>
      <c r="M391" s="360"/>
      <c r="N391" s="384"/>
      <c r="O391" s="384"/>
      <c r="P391" s="384"/>
      <c r="Q391" s="384"/>
      <c r="R391" s="384"/>
      <c r="S391" s="360"/>
      <c r="Z391" s="360"/>
      <c r="AA391" s="360"/>
      <c r="AB391" s="360"/>
      <c r="AC391" s="360"/>
      <c r="AD391" s="360"/>
      <c r="AE391" s="360"/>
      <c r="AF391" s="360"/>
      <c r="AG391" s="360"/>
      <c r="AH391" s="360"/>
    </row>
    <row r="392" spans="12:34" ht="39.950000000000003" customHeight="1" x14ac:dyDescent="0.55000000000000004">
      <c r="L392" s="360"/>
      <c r="M392" s="360"/>
      <c r="N392" s="384"/>
      <c r="O392" s="384"/>
      <c r="P392" s="384"/>
      <c r="Q392" s="384"/>
      <c r="R392" s="384"/>
      <c r="S392" s="360"/>
      <c r="Z392" s="360"/>
      <c r="AA392" s="360"/>
      <c r="AB392" s="360"/>
      <c r="AC392" s="360"/>
      <c r="AD392" s="360"/>
      <c r="AE392" s="360"/>
      <c r="AF392" s="360"/>
      <c r="AG392" s="360"/>
      <c r="AH392" s="360"/>
    </row>
    <row r="393" spans="12:34" ht="39.950000000000003" customHeight="1" x14ac:dyDescent="0.55000000000000004">
      <c r="L393" s="360"/>
      <c r="M393" s="360"/>
      <c r="N393" s="384"/>
      <c r="O393" s="384"/>
      <c r="P393" s="384"/>
      <c r="Q393" s="384"/>
      <c r="R393" s="384"/>
      <c r="S393" s="360"/>
      <c r="Z393" s="360"/>
      <c r="AA393" s="360"/>
      <c r="AB393" s="360"/>
      <c r="AC393" s="360"/>
      <c r="AD393" s="360"/>
      <c r="AE393" s="360"/>
      <c r="AF393" s="360"/>
      <c r="AG393" s="360"/>
      <c r="AH393" s="360"/>
    </row>
    <row r="394" spans="12:34" ht="39.950000000000003" customHeight="1" x14ac:dyDescent="0.55000000000000004">
      <c r="L394" s="360"/>
      <c r="M394" s="360"/>
      <c r="N394" s="384"/>
      <c r="O394" s="384"/>
      <c r="P394" s="384"/>
      <c r="Q394" s="384"/>
      <c r="R394" s="384"/>
      <c r="S394" s="360"/>
      <c r="Z394" s="360"/>
      <c r="AA394" s="360"/>
      <c r="AB394" s="360"/>
      <c r="AC394" s="360"/>
      <c r="AD394" s="360"/>
      <c r="AE394" s="360"/>
      <c r="AF394" s="360"/>
      <c r="AG394" s="360"/>
      <c r="AH394" s="360"/>
    </row>
    <row r="395" spans="12:34" ht="39.950000000000003" customHeight="1" x14ac:dyDescent="0.55000000000000004">
      <c r="L395" s="360"/>
      <c r="M395" s="360"/>
      <c r="N395" s="384"/>
      <c r="O395" s="384"/>
      <c r="P395" s="384"/>
      <c r="Q395" s="384"/>
      <c r="R395" s="384"/>
      <c r="S395" s="360"/>
      <c r="Z395" s="360"/>
      <c r="AA395" s="360"/>
      <c r="AB395" s="360"/>
      <c r="AC395" s="360"/>
      <c r="AD395" s="360"/>
      <c r="AE395" s="360"/>
      <c r="AF395" s="360"/>
      <c r="AG395" s="360"/>
      <c r="AH395" s="360"/>
    </row>
    <row r="396" spans="12:34" ht="39.950000000000003" customHeight="1" x14ac:dyDescent="0.55000000000000004">
      <c r="L396" s="360"/>
      <c r="M396" s="360"/>
      <c r="N396" s="384"/>
      <c r="O396" s="384"/>
      <c r="P396" s="384"/>
      <c r="Q396" s="384"/>
      <c r="R396" s="384"/>
      <c r="S396" s="360"/>
      <c r="Z396" s="360"/>
      <c r="AA396" s="360"/>
      <c r="AB396" s="360"/>
      <c r="AC396" s="360"/>
      <c r="AD396" s="360"/>
      <c r="AE396" s="360"/>
      <c r="AF396" s="360"/>
      <c r="AG396" s="360"/>
      <c r="AH396" s="360"/>
    </row>
    <row r="397" spans="12:34" ht="39.950000000000003" customHeight="1" x14ac:dyDescent="0.55000000000000004">
      <c r="L397" s="360"/>
      <c r="M397" s="360"/>
      <c r="N397" s="384"/>
      <c r="O397" s="384"/>
      <c r="P397" s="384"/>
      <c r="Q397" s="384"/>
      <c r="R397" s="384"/>
      <c r="S397" s="360"/>
      <c r="Z397" s="360"/>
      <c r="AA397" s="360"/>
      <c r="AB397" s="360"/>
      <c r="AC397" s="360"/>
      <c r="AD397" s="360"/>
      <c r="AE397" s="360"/>
      <c r="AF397" s="360"/>
      <c r="AG397" s="360"/>
      <c r="AH397" s="360"/>
    </row>
    <row r="398" spans="12:34" ht="39.950000000000003" customHeight="1" x14ac:dyDescent="0.55000000000000004">
      <c r="L398" s="360"/>
      <c r="M398" s="360"/>
      <c r="N398" s="384"/>
      <c r="O398" s="384"/>
      <c r="P398" s="384"/>
      <c r="Q398" s="384"/>
      <c r="R398" s="384"/>
      <c r="S398" s="360"/>
      <c r="Z398" s="360"/>
      <c r="AA398" s="360"/>
      <c r="AB398" s="360"/>
      <c r="AC398" s="360"/>
      <c r="AD398" s="360"/>
      <c r="AE398" s="360"/>
      <c r="AF398" s="360"/>
      <c r="AG398" s="360"/>
      <c r="AH398" s="360"/>
    </row>
    <row r="399" spans="12:34" ht="39.950000000000003" customHeight="1" x14ac:dyDescent="0.55000000000000004">
      <c r="L399" s="360"/>
      <c r="M399" s="360"/>
      <c r="N399" s="384"/>
      <c r="O399" s="384"/>
      <c r="P399" s="384"/>
      <c r="Q399" s="384"/>
      <c r="R399" s="384"/>
      <c r="S399" s="360"/>
      <c r="Z399" s="360"/>
      <c r="AA399" s="360"/>
      <c r="AB399" s="360"/>
      <c r="AC399" s="360"/>
      <c r="AD399" s="360"/>
      <c r="AE399" s="360"/>
      <c r="AF399" s="360"/>
      <c r="AG399" s="360"/>
      <c r="AH399" s="360"/>
    </row>
    <row r="400" spans="12:34" ht="39.950000000000003" customHeight="1" x14ac:dyDescent="0.55000000000000004">
      <c r="L400" s="360"/>
      <c r="M400" s="360"/>
      <c r="N400" s="384"/>
      <c r="O400" s="384"/>
      <c r="P400" s="384"/>
      <c r="Q400" s="384"/>
      <c r="R400" s="384"/>
      <c r="S400" s="360"/>
      <c r="Z400" s="360"/>
      <c r="AA400" s="360"/>
      <c r="AB400" s="360"/>
      <c r="AC400" s="360"/>
      <c r="AD400" s="360"/>
      <c r="AE400" s="360"/>
      <c r="AF400" s="360"/>
      <c r="AG400" s="360"/>
      <c r="AH400" s="360"/>
    </row>
    <row r="401" spans="12:34" ht="39.950000000000003" customHeight="1" x14ac:dyDescent="0.55000000000000004">
      <c r="L401" s="360"/>
      <c r="M401" s="360"/>
      <c r="N401" s="384"/>
      <c r="O401" s="384"/>
      <c r="P401" s="384"/>
      <c r="Q401" s="384"/>
      <c r="R401" s="384"/>
      <c r="S401" s="360"/>
      <c r="Z401" s="360"/>
      <c r="AA401" s="360"/>
      <c r="AB401" s="360"/>
      <c r="AC401" s="360"/>
      <c r="AD401" s="360"/>
      <c r="AE401" s="360"/>
      <c r="AF401" s="360"/>
      <c r="AG401" s="360"/>
      <c r="AH401" s="360"/>
    </row>
    <row r="402" spans="12:34" ht="39.950000000000003" customHeight="1" x14ac:dyDescent="0.55000000000000004">
      <c r="L402" s="360"/>
      <c r="M402" s="360"/>
      <c r="N402" s="384"/>
      <c r="O402" s="384"/>
      <c r="P402" s="384"/>
      <c r="Q402" s="384"/>
      <c r="R402" s="384"/>
      <c r="S402" s="360"/>
      <c r="Z402" s="360"/>
      <c r="AA402" s="360"/>
      <c r="AB402" s="360"/>
      <c r="AC402" s="360"/>
      <c r="AD402" s="360"/>
      <c r="AE402" s="360"/>
      <c r="AF402" s="360"/>
      <c r="AG402" s="360"/>
      <c r="AH402" s="360"/>
    </row>
    <row r="403" spans="12:34" ht="39.950000000000003" customHeight="1" x14ac:dyDescent="0.55000000000000004">
      <c r="L403" s="360"/>
      <c r="M403" s="360"/>
      <c r="N403" s="384"/>
      <c r="O403" s="384"/>
      <c r="P403" s="384"/>
      <c r="Q403" s="384"/>
      <c r="R403" s="384"/>
      <c r="S403" s="360"/>
      <c r="Z403" s="360"/>
      <c r="AA403" s="360"/>
      <c r="AB403" s="360"/>
      <c r="AC403" s="360"/>
      <c r="AD403" s="360"/>
      <c r="AE403" s="360"/>
      <c r="AF403" s="360"/>
      <c r="AG403" s="360"/>
      <c r="AH403" s="360"/>
    </row>
    <row r="404" spans="12:34" ht="39.950000000000003" customHeight="1" x14ac:dyDescent="0.55000000000000004">
      <c r="L404" s="360"/>
      <c r="M404" s="360"/>
      <c r="N404" s="384"/>
      <c r="O404" s="384"/>
      <c r="P404" s="384"/>
      <c r="Q404" s="384"/>
      <c r="R404" s="384"/>
      <c r="S404" s="360"/>
      <c r="Z404" s="360"/>
      <c r="AA404" s="360"/>
      <c r="AB404" s="360"/>
      <c r="AC404" s="360"/>
      <c r="AD404" s="360"/>
      <c r="AE404" s="360"/>
      <c r="AF404" s="360"/>
      <c r="AG404" s="360"/>
      <c r="AH404" s="360"/>
    </row>
    <row r="405" spans="12:34" ht="39.950000000000003" customHeight="1" x14ac:dyDescent="0.55000000000000004">
      <c r="L405" s="360"/>
      <c r="M405" s="360"/>
      <c r="N405" s="384"/>
      <c r="O405" s="384"/>
      <c r="P405" s="384"/>
      <c r="Q405" s="384"/>
      <c r="R405" s="384"/>
      <c r="S405" s="360"/>
      <c r="Z405" s="360"/>
      <c r="AA405" s="360"/>
      <c r="AB405" s="360"/>
      <c r="AC405" s="360"/>
      <c r="AD405" s="360"/>
      <c r="AE405" s="360"/>
      <c r="AF405" s="360"/>
      <c r="AG405" s="360"/>
      <c r="AH405" s="360"/>
    </row>
    <row r="406" spans="12:34" ht="39.950000000000003" customHeight="1" x14ac:dyDescent="0.55000000000000004">
      <c r="L406" s="360"/>
      <c r="M406" s="360"/>
      <c r="N406" s="384"/>
      <c r="O406" s="384"/>
      <c r="P406" s="384"/>
      <c r="Q406" s="384"/>
      <c r="R406" s="384"/>
      <c r="S406" s="360"/>
      <c r="Z406" s="360"/>
      <c r="AA406" s="360"/>
      <c r="AB406" s="360"/>
      <c r="AC406" s="360"/>
      <c r="AD406" s="360"/>
      <c r="AE406" s="360"/>
      <c r="AF406" s="360"/>
      <c r="AG406" s="360"/>
      <c r="AH406" s="360"/>
    </row>
    <row r="407" spans="12:34" ht="39.950000000000003" customHeight="1" x14ac:dyDescent="0.55000000000000004">
      <c r="L407" s="360"/>
      <c r="M407" s="360"/>
      <c r="N407" s="384"/>
      <c r="O407" s="384"/>
      <c r="P407" s="384"/>
      <c r="Q407" s="384"/>
      <c r="R407" s="384"/>
      <c r="S407" s="360"/>
      <c r="Z407" s="360"/>
      <c r="AA407" s="360"/>
      <c r="AB407" s="360"/>
      <c r="AC407" s="360"/>
      <c r="AD407" s="360"/>
      <c r="AE407" s="360"/>
      <c r="AF407" s="360"/>
      <c r="AG407" s="360"/>
      <c r="AH407" s="360"/>
    </row>
    <row r="408" spans="12:34" ht="39.950000000000003" customHeight="1" x14ac:dyDescent="0.55000000000000004">
      <c r="L408" s="360"/>
      <c r="M408" s="360"/>
      <c r="N408" s="384"/>
      <c r="O408" s="384"/>
      <c r="P408" s="384"/>
      <c r="Q408" s="384"/>
      <c r="R408" s="384"/>
      <c r="S408" s="360"/>
      <c r="Z408" s="360"/>
      <c r="AA408" s="360"/>
      <c r="AB408" s="360"/>
      <c r="AC408" s="360"/>
      <c r="AD408" s="360"/>
      <c r="AE408" s="360"/>
      <c r="AF408" s="360"/>
      <c r="AG408" s="360"/>
      <c r="AH408" s="360"/>
    </row>
    <row r="409" spans="12:34" ht="39.950000000000003" customHeight="1" x14ac:dyDescent="0.55000000000000004">
      <c r="L409" s="360"/>
      <c r="M409" s="360"/>
      <c r="N409" s="384"/>
      <c r="O409" s="384"/>
      <c r="P409" s="384"/>
      <c r="Q409" s="384"/>
      <c r="R409" s="384"/>
      <c r="S409" s="360"/>
      <c r="Z409" s="360"/>
      <c r="AA409" s="360"/>
      <c r="AB409" s="360"/>
      <c r="AC409" s="360"/>
      <c r="AD409" s="360"/>
      <c r="AE409" s="360"/>
      <c r="AF409" s="360"/>
      <c r="AG409" s="360"/>
      <c r="AH409" s="360"/>
    </row>
    <row r="410" spans="12:34" ht="39.950000000000003" customHeight="1" x14ac:dyDescent="0.55000000000000004">
      <c r="L410" s="360"/>
      <c r="M410" s="360"/>
      <c r="N410" s="384"/>
      <c r="O410" s="384"/>
      <c r="P410" s="384"/>
      <c r="Q410" s="384"/>
      <c r="R410" s="384"/>
      <c r="S410" s="360"/>
      <c r="Z410" s="360"/>
      <c r="AA410" s="360"/>
      <c r="AB410" s="360"/>
      <c r="AC410" s="360"/>
      <c r="AD410" s="360"/>
      <c r="AE410" s="360"/>
      <c r="AF410" s="360"/>
      <c r="AG410" s="360"/>
      <c r="AH410" s="360"/>
    </row>
    <row r="411" spans="12:34" ht="39.950000000000003" customHeight="1" x14ac:dyDescent="0.55000000000000004">
      <c r="L411" s="360"/>
      <c r="M411" s="360"/>
      <c r="N411" s="384"/>
      <c r="O411" s="384"/>
      <c r="P411" s="384"/>
      <c r="Q411" s="384"/>
      <c r="R411" s="384"/>
      <c r="S411" s="360"/>
      <c r="Z411" s="360"/>
      <c r="AA411" s="360"/>
      <c r="AB411" s="360"/>
      <c r="AC411" s="360"/>
      <c r="AD411" s="360"/>
      <c r="AE411" s="360"/>
      <c r="AF411" s="360"/>
      <c r="AG411" s="360"/>
      <c r="AH411" s="360"/>
    </row>
    <row r="412" spans="12:34" ht="39.950000000000003" customHeight="1" x14ac:dyDescent="0.55000000000000004">
      <c r="L412" s="360"/>
      <c r="M412" s="360"/>
      <c r="N412" s="384"/>
      <c r="O412" s="384"/>
      <c r="P412" s="384"/>
      <c r="Q412" s="384"/>
      <c r="R412" s="384"/>
      <c r="S412" s="360"/>
      <c r="Z412" s="360"/>
      <c r="AA412" s="360"/>
      <c r="AB412" s="360"/>
      <c r="AC412" s="360"/>
      <c r="AD412" s="360"/>
      <c r="AE412" s="360"/>
      <c r="AF412" s="360"/>
      <c r="AG412" s="360"/>
      <c r="AH412" s="360"/>
    </row>
    <row r="413" spans="12:34" ht="39.950000000000003" customHeight="1" x14ac:dyDescent="0.55000000000000004">
      <c r="L413" s="360"/>
      <c r="M413" s="360"/>
      <c r="N413" s="384"/>
      <c r="O413" s="384"/>
      <c r="P413" s="384"/>
      <c r="Q413" s="384"/>
      <c r="R413" s="384"/>
      <c r="S413" s="360"/>
      <c r="Z413" s="360"/>
      <c r="AA413" s="360"/>
      <c r="AB413" s="360"/>
      <c r="AC413" s="360"/>
      <c r="AD413" s="360"/>
      <c r="AE413" s="360"/>
      <c r="AF413" s="360"/>
      <c r="AG413" s="360"/>
      <c r="AH413" s="360"/>
    </row>
    <row r="414" spans="12:34" ht="39.950000000000003" customHeight="1" x14ac:dyDescent="0.55000000000000004">
      <c r="L414" s="360"/>
      <c r="M414" s="360"/>
      <c r="N414" s="384"/>
      <c r="O414" s="384"/>
      <c r="P414" s="384"/>
      <c r="Q414" s="384"/>
      <c r="R414" s="384"/>
      <c r="S414" s="360"/>
      <c r="Z414" s="360"/>
      <c r="AA414" s="360"/>
      <c r="AB414" s="360"/>
      <c r="AC414" s="360"/>
      <c r="AD414" s="360"/>
      <c r="AE414" s="360"/>
      <c r="AF414" s="360"/>
      <c r="AG414" s="360"/>
      <c r="AH414" s="360"/>
    </row>
    <row r="415" spans="12:34" ht="39.950000000000003" customHeight="1" x14ac:dyDescent="0.55000000000000004">
      <c r="L415" s="360"/>
      <c r="M415" s="360"/>
      <c r="N415" s="384"/>
      <c r="O415" s="384"/>
      <c r="P415" s="384"/>
      <c r="Q415" s="384"/>
      <c r="R415" s="384"/>
      <c r="S415" s="360"/>
      <c r="Z415" s="360"/>
      <c r="AA415" s="360"/>
      <c r="AB415" s="360"/>
      <c r="AC415" s="360"/>
      <c r="AD415" s="360"/>
      <c r="AE415" s="360"/>
      <c r="AF415" s="360"/>
      <c r="AG415" s="360"/>
      <c r="AH415" s="360"/>
    </row>
    <row r="416" spans="12:34" ht="39.950000000000003" customHeight="1" x14ac:dyDescent="0.55000000000000004">
      <c r="L416" s="360"/>
      <c r="M416" s="360"/>
      <c r="N416" s="384"/>
      <c r="O416" s="384"/>
      <c r="P416" s="384"/>
      <c r="Q416" s="384"/>
      <c r="R416" s="384"/>
      <c r="S416" s="360"/>
      <c r="Z416" s="360"/>
      <c r="AA416" s="360"/>
      <c r="AB416" s="360"/>
      <c r="AC416" s="360"/>
      <c r="AD416" s="360"/>
      <c r="AE416" s="360"/>
      <c r="AF416" s="360"/>
      <c r="AG416" s="360"/>
      <c r="AH416" s="360"/>
    </row>
    <row r="417" spans="12:34" ht="39.950000000000003" customHeight="1" x14ac:dyDescent="0.55000000000000004">
      <c r="L417" s="360"/>
      <c r="M417" s="360"/>
      <c r="N417" s="384"/>
      <c r="O417" s="384"/>
      <c r="P417" s="384"/>
      <c r="Q417" s="384"/>
      <c r="R417" s="384"/>
      <c r="S417" s="360"/>
      <c r="Z417" s="360"/>
      <c r="AA417" s="360"/>
      <c r="AB417" s="360"/>
      <c r="AC417" s="360"/>
      <c r="AD417" s="360"/>
      <c r="AE417" s="360"/>
      <c r="AF417" s="360"/>
      <c r="AG417" s="360"/>
      <c r="AH417" s="360"/>
    </row>
    <row r="418" spans="12:34" ht="39.950000000000003" customHeight="1" x14ac:dyDescent="0.55000000000000004">
      <c r="L418" s="360"/>
      <c r="M418" s="360"/>
      <c r="N418" s="384"/>
      <c r="O418" s="384"/>
      <c r="P418" s="384"/>
      <c r="Q418" s="384"/>
      <c r="R418" s="384"/>
      <c r="S418" s="360"/>
      <c r="Z418" s="360"/>
      <c r="AA418" s="360"/>
      <c r="AB418" s="360"/>
      <c r="AC418" s="360"/>
      <c r="AD418" s="360"/>
      <c r="AE418" s="360"/>
      <c r="AF418" s="360"/>
      <c r="AG418" s="360"/>
      <c r="AH418" s="360"/>
    </row>
    <row r="419" spans="12:34" ht="39.950000000000003" customHeight="1" x14ac:dyDescent="0.55000000000000004">
      <c r="L419" s="360"/>
      <c r="M419" s="360"/>
      <c r="N419" s="384"/>
      <c r="O419" s="384"/>
      <c r="P419" s="384"/>
      <c r="Q419" s="384"/>
      <c r="R419" s="384"/>
      <c r="S419" s="360"/>
      <c r="Z419" s="360"/>
      <c r="AA419" s="360"/>
      <c r="AB419" s="360"/>
      <c r="AC419" s="360"/>
      <c r="AD419" s="360"/>
      <c r="AE419" s="360"/>
      <c r="AF419" s="360"/>
      <c r="AG419" s="360"/>
      <c r="AH419" s="360"/>
    </row>
    <row r="420" spans="12:34" ht="39.950000000000003" customHeight="1" x14ac:dyDescent="0.55000000000000004">
      <c r="L420" s="360"/>
      <c r="M420" s="360"/>
      <c r="N420" s="384"/>
      <c r="O420" s="384"/>
      <c r="P420" s="384"/>
      <c r="Q420" s="384"/>
      <c r="R420" s="384"/>
      <c r="S420" s="360"/>
      <c r="Z420" s="360"/>
      <c r="AA420" s="360"/>
      <c r="AB420" s="360"/>
      <c r="AC420" s="360"/>
      <c r="AD420" s="360"/>
      <c r="AE420" s="360"/>
      <c r="AF420" s="360"/>
      <c r="AG420" s="360"/>
      <c r="AH420" s="360"/>
    </row>
    <row r="421" spans="12:34" ht="39.950000000000003" customHeight="1" x14ac:dyDescent="0.55000000000000004">
      <c r="L421" s="360"/>
      <c r="M421" s="360"/>
      <c r="N421" s="384"/>
      <c r="O421" s="384"/>
      <c r="P421" s="384"/>
      <c r="Q421" s="384"/>
      <c r="R421" s="384"/>
      <c r="S421" s="360"/>
      <c r="Z421" s="360"/>
      <c r="AA421" s="360"/>
      <c r="AB421" s="360"/>
      <c r="AC421" s="360"/>
      <c r="AD421" s="360"/>
      <c r="AE421" s="360"/>
      <c r="AF421" s="360"/>
      <c r="AG421" s="360"/>
      <c r="AH421" s="360"/>
    </row>
    <row r="422" spans="12:34" ht="39.950000000000003" customHeight="1" x14ac:dyDescent="0.55000000000000004">
      <c r="L422" s="360"/>
      <c r="M422" s="360"/>
      <c r="N422" s="384"/>
      <c r="O422" s="384"/>
      <c r="P422" s="384"/>
      <c r="Q422" s="384"/>
      <c r="R422" s="384"/>
      <c r="S422" s="360"/>
      <c r="Z422" s="360"/>
      <c r="AA422" s="360"/>
      <c r="AB422" s="360"/>
      <c r="AC422" s="360"/>
      <c r="AD422" s="360"/>
      <c r="AE422" s="360"/>
      <c r="AF422" s="360"/>
      <c r="AG422" s="360"/>
      <c r="AH422" s="360"/>
    </row>
    <row r="423" spans="12:34" ht="39.950000000000003" customHeight="1" x14ac:dyDescent="0.55000000000000004">
      <c r="L423" s="360"/>
      <c r="M423" s="360"/>
      <c r="N423" s="384"/>
      <c r="O423" s="384"/>
      <c r="P423" s="384"/>
      <c r="Q423" s="384"/>
      <c r="R423" s="384"/>
      <c r="S423" s="360"/>
      <c r="Z423" s="360"/>
      <c r="AA423" s="360"/>
      <c r="AB423" s="360"/>
      <c r="AC423" s="360"/>
      <c r="AD423" s="360"/>
      <c r="AE423" s="360"/>
      <c r="AF423" s="360"/>
      <c r="AG423" s="360"/>
      <c r="AH423" s="360"/>
    </row>
    <row r="424" spans="12:34" ht="39.950000000000003" customHeight="1" x14ac:dyDescent="0.55000000000000004">
      <c r="L424" s="360"/>
      <c r="M424" s="360"/>
      <c r="N424" s="384"/>
      <c r="O424" s="384"/>
      <c r="P424" s="384"/>
      <c r="Q424" s="384"/>
      <c r="R424" s="384"/>
      <c r="S424" s="360"/>
      <c r="Z424" s="360"/>
      <c r="AA424" s="360"/>
      <c r="AB424" s="360"/>
      <c r="AC424" s="360"/>
      <c r="AD424" s="360"/>
      <c r="AE424" s="360"/>
      <c r="AF424" s="360"/>
      <c r="AG424" s="360"/>
      <c r="AH424" s="360"/>
    </row>
    <row r="425" spans="12:34" ht="39.950000000000003" customHeight="1" x14ac:dyDescent="0.55000000000000004">
      <c r="L425" s="360"/>
      <c r="M425" s="360"/>
      <c r="N425" s="384"/>
      <c r="O425" s="384"/>
      <c r="P425" s="384"/>
      <c r="Q425" s="384"/>
      <c r="R425" s="384"/>
      <c r="S425" s="360"/>
      <c r="Z425" s="360"/>
      <c r="AA425" s="360"/>
      <c r="AB425" s="360"/>
      <c r="AC425" s="360"/>
      <c r="AD425" s="360"/>
      <c r="AE425" s="360"/>
      <c r="AF425" s="360"/>
      <c r="AG425" s="360"/>
      <c r="AH425" s="360"/>
    </row>
    <row r="426" spans="12:34" ht="39.950000000000003" customHeight="1" x14ac:dyDescent="0.55000000000000004">
      <c r="L426" s="360"/>
      <c r="M426" s="360"/>
      <c r="N426" s="384"/>
      <c r="O426" s="384"/>
      <c r="P426" s="384"/>
      <c r="Q426" s="384"/>
      <c r="R426" s="384"/>
      <c r="S426" s="360"/>
      <c r="Z426" s="360"/>
      <c r="AA426" s="360"/>
      <c r="AB426" s="360"/>
      <c r="AC426" s="360"/>
      <c r="AD426" s="360"/>
      <c r="AE426" s="360"/>
      <c r="AF426" s="360"/>
      <c r="AG426" s="360"/>
      <c r="AH426" s="360"/>
    </row>
    <row r="427" spans="12:34" ht="39.950000000000003" customHeight="1" x14ac:dyDescent="0.55000000000000004">
      <c r="L427" s="360"/>
      <c r="M427" s="360"/>
      <c r="N427" s="384"/>
      <c r="O427" s="384"/>
      <c r="P427" s="384"/>
      <c r="Q427" s="384"/>
      <c r="R427" s="384"/>
      <c r="S427" s="360"/>
      <c r="Z427" s="360"/>
      <c r="AA427" s="360"/>
      <c r="AB427" s="360"/>
      <c r="AC427" s="360"/>
      <c r="AD427" s="360"/>
      <c r="AE427" s="360"/>
      <c r="AF427" s="360"/>
      <c r="AG427" s="360"/>
      <c r="AH427" s="360"/>
    </row>
    <row r="428" spans="12:34" ht="39.950000000000003" customHeight="1" x14ac:dyDescent="0.55000000000000004">
      <c r="L428" s="360"/>
      <c r="M428" s="360"/>
      <c r="N428" s="384"/>
      <c r="O428" s="384"/>
      <c r="P428" s="384"/>
      <c r="Q428" s="384"/>
      <c r="R428" s="384"/>
      <c r="S428" s="360"/>
      <c r="Z428" s="360"/>
      <c r="AA428" s="360"/>
      <c r="AB428" s="360"/>
      <c r="AC428" s="360"/>
      <c r="AD428" s="360"/>
      <c r="AE428" s="360"/>
      <c r="AF428" s="360"/>
      <c r="AG428" s="360"/>
      <c r="AH428" s="360"/>
    </row>
    <row r="429" spans="12:34" ht="39.950000000000003" customHeight="1" x14ac:dyDescent="0.55000000000000004">
      <c r="L429" s="360"/>
      <c r="M429" s="360"/>
      <c r="N429" s="384"/>
      <c r="O429" s="384"/>
      <c r="P429" s="384"/>
      <c r="Q429" s="384"/>
      <c r="R429" s="384"/>
      <c r="S429" s="360"/>
      <c r="Z429" s="360"/>
      <c r="AA429" s="360"/>
      <c r="AB429" s="360"/>
      <c r="AC429" s="360"/>
      <c r="AD429" s="360"/>
      <c r="AE429" s="360"/>
      <c r="AF429" s="360"/>
      <c r="AG429" s="360"/>
      <c r="AH429" s="360"/>
    </row>
    <row r="430" spans="12:34" ht="39.950000000000003" customHeight="1" x14ac:dyDescent="0.55000000000000004">
      <c r="L430" s="360"/>
      <c r="M430" s="360"/>
      <c r="N430" s="384"/>
      <c r="O430" s="384"/>
      <c r="P430" s="384"/>
      <c r="Q430" s="384"/>
      <c r="R430" s="384"/>
      <c r="S430" s="360"/>
      <c r="Z430" s="360"/>
      <c r="AA430" s="360"/>
      <c r="AB430" s="360"/>
      <c r="AC430" s="360"/>
      <c r="AD430" s="360"/>
      <c r="AE430" s="360"/>
      <c r="AF430" s="360"/>
      <c r="AG430" s="360"/>
      <c r="AH430" s="360"/>
    </row>
    <row r="431" spans="12:34" ht="39.950000000000003" customHeight="1" x14ac:dyDescent="0.55000000000000004">
      <c r="L431" s="360"/>
      <c r="M431" s="360"/>
      <c r="N431" s="384"/>
      <c r="O431" s="384"/>
      <c r="P431" s="384"/>
      <c r="Q431" s="384"/>
      <c r="R431" s="384"/>
      <c r="S431" s="360"/>
      <c r="Z431" s="360"/>
      <c r="AA431" s="360"/>
      <c r="AB431" s="360"/>
      <c r="AC431" s="360"/>
      <c r="AD431" s="360"/>
      <c r="AE431" s="360"/>
      <c r="AF431" s="360"/>
      <c r="AG431" s="360"/>
      <c r="AH431" s="360"/>
    </row>
    <row r="432" spans="12:34" ht="39.950000000000003" customHeight="1" x14ac:dyDescent="0.55000000000000004">
      <c r="L432" s="360"/>
      <c r="M432" s="360"/>
      <c r="N432" s="384"/>
      <c r="O432" s="384"/>
      <c r="P432" s="384"/>
      <c r="Q432" s="384"/>
      <c r="R432" s="384"/>
      <c r="S432" s="360"/>
      <c r="Z432" s="360"/>
      <c r="AA432" s="360"/>
      <c r="AB432" s="360"/>
      <c r="AC432" s="360"/>
      <c r="AD432" s="360"/>
      <c r="AE432" s="360"/>
      <c r="AF432" s="360"/>
      <c r="AG432" s="360"/>
      <c r="AH432" s="360"/>
    </row>
    <row r="433" spans="12:34" ht="39.950000000000003" customHeight="1" x14ac:dyDescent="0.55000000000000004">
      <c r="L433" s="360"/>
      <c r="M433" s="360"/>
      <c r="N433" s="384"/>
      <c r="O433" s="384"/>
      <c r="P433" s="384"/>
      <c r="Q433" s="384"/>
      <c r="R433" s="384"/>
      <c r="S433" s="360"/>
      <c r="Z433" s="360"/>
      <c r="AA433" s="360"/>
      <c r="AB433" s="360"/>
      <c r="AC433" s="360"/>
      <c r="AD433" s="360"/>
      <c r="AE433" s="360"/>
      <c r="AF433" s="360"/>
      <c r="AG433" s="360"/>
      <c r="AH433" s="360"/>
    </row>
    <row r="434" spans="12:34" ht="39.950000000000003" customHeight="1" x14ac:dyDescent="0.55000000000000004">
      <c r="L434" s="360"/>
      <c r="M434" s="360"/>
      <c r="N434" s="384"/>
      <c r="O434" s="384"/>
      <c r="P434" s="384"/>
      <c r="Q434" s="384"/>
      <c r="R434" s="384"/>
      <c r="S434" s="360"/>
      <c r="Z434" s="360"/>
      <c r="AA434" s="360"/>
      <c r="AB434" s="360"/>
      <c r="AC434" s="360"/>
      <c r="AD434" s="360"/>
      <c r="AE434" s="360"/>
      <c r="AF434" s="360"/>
      <c r="AG434" s="360"/>
      <c r="AH434" s="360"/>
    </row>
    <row r="435" spans="12:34" ht="39.950000000000003" customHeight="1" x14ac:dyDescent="0.55000000000000004">
      <c r="L435" s="360"/>
      <c r="M435" s="360"/>
      <c r="N435" s="384"/>
      <c r="O435" s="384"/>
      <c r="P435" s="384"/>
      <c r="Q435" s="384"/>
      <c r="R435" s="384"/>
      <c r="S435" s="360"/>
      <c r="Z435" s="360"/>
      <c r="AA435" s="360"/>
      <c r="AB435" s="360"/>
      <c r="AC435" s="360"/>
      <c r="AD435" s="360"/>
      <c r="AE435" s="360"/>
      <c r="AF435" s="360"/>
      <c r="AG435" s="360"/>
      <c r="AH435" s="360"/>
    </row>
    <row r="436" spans="12:34" ht="39.950000000000003" customHeight="1" x14ac:dyDescent="0.55000000000000004">
      <c r="L436" s="360"/>
      <c r="M436" s="360"/>
      <c r="N436" s="384"/>
      <c r="O436" s="384"/>
      <c r="P436" s="384"/>
      <c r="Q436" s="384"/>
      <c r="R436" s="384"/>
      <c r="S436" s="360"/>
      <c r="Z436" s="360"/>
      <c r="AA436" s="360"/>
      <c r="AB436" s="360"/>
      <c r="AC436" s="360"/>
      <c r="AD436" s="360"/>
      <c r="AE436" s="360"/>
      <c r="AF436" s="360"/>
      <c r="AG436" s="360"/>
      <c r="AH436" s="360"/>
    </row>
    <row r="437" spans="12:34" ht="39.950000000000003" customHeight="1" x14ac:dyDescent="0.55000000000000004">
      <c r="L437" s="360"/>
      <c r="M437" s="360"/>
      <c r="N437" s="384"/>
      <c r="O437" s="384"/>
      <c r="P437" s="384"/>
      <c r="Q437" s="384"/>
      <c r="R437" s="384"/>
      <c r="S437" s="360"/>
      <c r="Z437" s="360"/>
      <c r="AA437" s="360"/>
      <c r="AB437" s="360"/>
      <c r="AC437" s="360"/>
      <c r="AD437" s="360"/>
      <c r="AE437" s="360"/>
      <c r="AF437" s="360"/>
      <c r="AG437" s="360"/>
      <c r="AH437" s="360"/>
    </row>
    <row r="438" spans="12:34" ht="39.950000000000003" customHeight="1" x14ac:dyDescent="0.55000000000000004">
      <c r="L438" s="360"/>
      <c r="M438" s="360"/>
      <c r="N438" s="384"/>
      <c r="O438" s="384"/>
      <c r="P438" s="384"/>
      <c r="Q438" s="384"/>
      <c r="R438" s="384"/>
      <c r="S438" s="360"/>
      <c r="Z438" s="360"/>
      <c r="AA438" s="360"/>
      <c r="AB438" s="360"/>
      <c r="AC438" s="360"/>
      <c r="AD438" s="360"/>
      <c r="AE438" s="360"/>
      <c r="AF438" s="360"/>
      <c r="AG438" s="360"/>
      <c r="AH438" s="360"/>
    </row>
    <row r="439" spans="12:34" ht="39.950000000000003" customHeight="1" x14ac:dyDescent="0.55000000000000004">
      <c r="L439" s="360"/>
      <c r="M439" s="360"/>
      <c r="N439" s="384"/>
      <c r="O439" s="384"/>
      <c r="P439" s="384"/>
      <c r="Q439" s="384"/>
      <c r="R439" s="384"/>
      <c r="S439" s="360"/>
      <c r="Z439" s="360"/>
      <c r="AA439" s="360"/>
      <c r="AB439" s="360"/>
      <c r="AC439" s="360"/>
      <c r="AD439" s="360"/>
      <c r="AE439" s="360"/>
      <c r="AF439" s="360"/>
      <c r="AG439" s="360"/>
      <c r="AH439" s="360"/>
    </row>
    <row r="440" spans="12:34" ht="39.950000000000003" customHeight="1" x14ac:dyDescent="0.55000000000000004">
      <c r="L440" s="360"/>
      <c r="M440" s="360"/>
      <c r="N440" s="384"/>
      <c r="O440" s="384"/>
      <c r="P440" s="384"/>
      <c r="Q440" s="384"/>
      <c r="R440" s="384"/>
      <c r="S440" s="360"/>
      <c r="Z440" s="360"/>
      <c r="AA440" s="360"/>
      <c r="AB440" s="360"/>
      <c r="AC440" s="360"/>
      <c r="AD440" s="360"/>
      <c r="AE440" s="360"/>
      <c r="AF440" s="360"/>
      <c r="AG440" s="360"/>
      <c r="AH440" s="360"/>
    </row>
    <row r="441" spans="12:34" ht="39.950000000000003" customHeight="1" x14ac:dyDescent="0.55000000000000004">
      <c r="L441" s="360"/>
      <c r="M441" s="360"/>
      <c r="N441" s="384"/>
      <c r="O441" s="384"/>
      <c r="P441" s="384"/>
      <c r="Q441" s="384"/>
      <c r="R441" s="384"/>
      <c r="S441" s="360"/>
      <c r="Z441" s="360"/>
      <c r="AA441" s="360"/>
      <c r="AB441" s="360"/>
      <c r="AC441" s="360"/>
      <c r="AD441" s="360"/>
      <c r="AE441" s="360"/>
      <c r="AF441" s="360"/>
      <c r="AG441" s="360"/>
      <c r="AH441" s="360"/>
    </row>
    <row r="442" spans="12:34" ht="39.950000000000003" customHeight="1" x14ac:dyDescent="0.55000000000000004">
      <c r="L442" s="360"/>
      <c r="M442" s="360"/>
      <c r="N442" s="384"/>
      <c r="O442" s="384"/>
      <c r="P442" s="384"/>
      <c r="Q442" s="384"/>
      <c r="R442" s="384"/>
      <c r="S442" s="360"/>
      <c r="Z442" s="360"/>
      <c r="AA442" s="360"/>
      <c r="AB442" s="360"/>
      <c r="AC442" s="360"/>
      <c r="AD442" s="360"/>
      <c r="AE442" s="360"/>
      <c r="AF442" s="360"/>
      <c r="AG442" s="360"/>
      <c r="AH442" s="360"/>
    </row>
    <row r="443" spans="12:34" ht="39.950000000000003" customHeight="1" x14ac:dyDescent="0.55000000000000004">
      <c r="L443" s="360"/>
      <c r="M443" s="360"/>
      <c r="N443" s="384"/>
      <c r="O443" s="384"/>
      <c r="P443" s="384"/>
      <c r="Q443" s="384"/>
      <c r="R443" s="384"/>
      <c r="S443" s="360"/>
      <c r="Z443" s="360"/>
      <c r="AA443" s="360"/>
      <c r="AB443" s="360"/>
      <c r="AC443" s="360"/>
      <c r="AD443" s="360"/>
      <c r="AE443" s="360"/>
      <c r="AF443" s="360"/>
      <c r="AG443" s="360"/>
      <c r="AH443" s="360"/>
    </row>
    <row r="444" spans="12:34" ht="39.950000000000003" customHeight="1" x14ac:dyDescent="0.55000000000000004">
      <c r="L444" s="360"/>
      <c r="M444" s="360"/>
      <c r="N444" s="384"/>
      <c r="O444" s="384"/>
      <c r="P444" s="384"/>
      <c r="Q444" s="384"/>
      <c r="R444" s="384"/>
      <c r="S444" s="360"/>
      <c r="Z444" s="360"/>
      <c r="AA444" s="360"/>
      <c r="AB444" s="360"/>
      <c r="AC444" s="360"/>
      <c r="AD444" s="360"/>
      <c r="AE444" s="360"/>
      <c r="AF444" s="360"/>
      <c r="AG444" s="360"/>
      <c r="AH444" s="360"/>
    </row>
    <row r="445" spans="12:34" ht="39.950000000000003" customHeight="1" x14ac:dyDescent="0.55000000000000004">
      <c r="L445" s="360"/>
      <c r="M445" s="360"/>
      <c r="N445" s="384"/>
      <c r="O445" s="384"/>
      <c r="P445" s="384"/>
      <c r="Q445" s="384"/>
      <c r="R445" s="384"/>
      <c r="S445" s="360"/>
      <c r="Z445" s="360"/>
      <c r="AA445" s="360"/>
      <c r="AB445" s="360"/>
      <c r="AC445" s="360"/>
      <c r="AD445" s="360"/>
      <c r="AE445" s="360"/>
      <c r="AF445" s="360"/>
      <c r="AG445" s="360"/>
      <c r="AH445" s="360"/>
    </row>
    <row r="446" spans="12:34" ht="39.950000000000003" customHeight="1" x14ac:dyDescent="0.55000000000000004">
      <c r="L446" s="360"/>
      <c r="M446" s="360"/>
      <c r="N446" s="384"/>
      <c r="O446" s="384"/>
      <c r="P446" s="384"/>
      <c r="Q446" s="384"/>
      <c r="R446" s="384"/>
      <c r="S446" s="360"/>
      <c r="Z446" s="360"/>
      <c r="AA446" s="360"/>
      <c r="AB446" s="360"/>
      <c r="AC446" s="360"/>
      <c r="AD446" s="360"/>
      <c r="AE446" s="360"/>
      <c r="AF446" s="360"/>
      <c r="AG446" s="360"/>
      <c r="AH446" s="360"/>
    </row>
    <row r="447" spans="12:34" ht="39.950000000000003" customHeight="1" x14ac:dyDescent="0.55000000000000004">
      <c r="L447" s="360"/>
      <c r="M447" s="360"/>
      <c r="N447" s="384"/>
      <c r="O447" s="384"/>
      <c r="P447" s="384"/>
      <c r="Q447" s="384"/>
      <c r="R447" s="384"/>
      <c r="S447" s="360"/>
      <c r="Z447" s="360"/>
      <c r="AA447" s="360"/>
      <c r="AB447" s="360"/>
      <c r="AC447" s="360"/>
      <c r="AD447" s="360"/>
      <c r="AE447" s="360"/>
      <c r="AF447" s="360"/>
      <c r="AG447" s="360"/>
      <c r="AH447" s="360"/>
    </row>
    <row r="448" spans="12:34" ht="39.950000000000003" customHeight="1" x14ac:dyDescent="0.55000000000000004">
      <c r="L448" s="360"/>
      <c r="M448" s="360"/>
      <c r="N448" s="384"/>
      <c r="O448" s="384"/>
      <c r="P448" s="384"/>
      <c r="Q448" s="384"/>
      <c r="R448" s="384"/>
      <c r="S448" s="360"/>
      <c r="Z448" s="360"/>
      <c r="AA448" s="360"/>
      <c r="AB448" s="360"/>
      <c r="AC448" s="360"/>
      <c r="AD448" s="360"/>
      <c r="AE448" s="360"/>
      <c r="AF448" s="360"/>
      <c r="AG448" s="360"/>
      <c r="AH448" s="360"/>
    </row>
    <row r="449" spans="12:34" ht="39.950000000000003" customHeight="1" x14ac:dyDescent="0.55000000000000004">
      <c r="L449" s="360"/>
      <c r="M449" s="360"/>
      <c r="N449" s="384"/>
      <c r="O449" s="384"/>
      <c r="P449" s="384"/>
      <c r="Q449" s="384"/>
      <c r="R449" s="384"/>
      <c r="S449" s="360"/>
      <c r="Z449" s="360"/>
      <c r="AA449" s="360"/>
      <c r="AB449" s="360"/>
      <c r="AC449" s="360"/>
      <c r="AD449" s="360"/>
      <c r="AE449" s="360"/>
      <c r="AF449" s="360"/>
      <c r="AG449" s="360"/>
      <c r="AH449" s="360"/>
    </row>
    <row r="450" spans="12:34" ht="39.950000000000003" customHeight="1" x14ac:dyDescent="0.55000000000000004">
      <c r="L450" s="360"/>
      <c r="M450" s="360"/>
      <c r="N450" s="384"/>
      <c r="O450" s="384"/>
      <c r="P450" s="384"/>
      <c r="Q450" s="384"/>
      <c r="R450" s="384"/>
      <c r="S450" s="360"/>
      <c r="Z450" s="360"/>
      <c r="AA450" s="360"/>
      <c r="AB450" s="360"/>
      <c r="AC450" s="360"/>
      <c r="AD450" s="360"/>
      <c r="AE450" s="360"/>
      <c r="AF450" s="360"/>
      <c r="AG450" s="360"/>
      <c r="AH450" s="360"/>
    </row>
    <row r="451" spans="12:34" ht="39.950000000000003" customHeight="1" x14ac:dyDescent="0.55000000000000004">
      <c r="L451" s="360"/>
      <c r="M451" s="360"/>
      <c r="N451" s="384"/>
      <c r="O451" s="384"/>
      <c r="P451" s="384"/>
      <c r="Q451" s="384"/>
      <c r="R451" s="384"/>
      <c r="S451" s="360"/>
      <c r="Z451" s="360"/>
      <c r="AA451" s="360"/>
      <c r="AB451" s="360"/>
      <c r="AC451" s="360"/>
      <c r="AD451" s="360"/>
      <c r="AE451" s="360"/>
      <c r="AF451" s="360"/>
      <c r="AG451" s="360"/>
      <c r="AH451" s="360"/>
    </row>
    <row r="452" spans="12:34" ht="39.950000000000003" customHeight="1" x14ac:dyDescent="0.55000000000000004">
      <c r="L452" s="360"/>
      <c r="M452" s="360"/>
      <c r="N452" s="384"/>
      <c r="O452" s="384"/>
      <c r="P452" s="384"/>
      <c r="Q452" s="384"/>
      <c r="R452" s="384"/>
      <c r="S452" s="360"/>
      <c r="Z452" s="360"/>
      <c r="AA452" s="360"/>
      <c r="AB452" s="360"/>
      <c r="AC452" s="360"/>
      <c r="AD452" s="360"/>
      <c r="AE452" s="360"/>
      <c r="AF452" s="360"/>
      <c r="AG452" s="360"/>
      <c r="AH452" s="360"/>
    </row>
    <row r="453" spans="12:34" ht="39.950000000000003" customHeight="1" x14ac:dyDescent="0.55000000000000004">
      <c r="L453" s="360"/>
      <c r="M453" s="360"/>
      <c r="N453" s="384"/>
      <c r="O453" s="384"/>
      <c r="P453" s="384"/>
      <c r="Q453" s="384"/>
      <c r="R453" s="384"/>
      <c r="S453" s="360"/>
      <c r="Z453" s="360"/>
      <c r="AA453" s="360"/>
      <c r="AB453" s="360"/>
      <c r="AC453" s="360"/>
      <c r="AD453" s="360"/>
      <c r="AE453" s="360"/>
      <c r="AF453" s="360"/>
      <c r="AG453" s="360"/>
      <c r="AH453" s="360"/>
    </row>
    <row r="454" spans="12:34" ht="39.950000000000003" customHeight="1" x14ac:dyDescent="0.55000000000000004">
      <c r="L454" s="360"/>
      <c r="M454" s="360"/>
      <c r="N454" s="384"/>
      <c r="O454" s="384"/>
      <c r="P454" s="384"/>
      <c r="Q454" s="384"/>
      <c r="R454" s="384"/>
      <c r="S454" s="360"/>
      <c r="Z454" s="360"/>
      <c r="AA454" s="360"/>
      <c r="AB454" s="360"/>
      <c r="AC454" s="360"/>
      <c r="AD454" s="360"/>
      <c r="AE454" s="360"/>
      <c r="AF454" s="360"/>
      <c r="AG454" s="360"/>
      <c r="AH454" s="360"/>
    </row>
    <row r="455" spans="12:34" ht="39.950000000000003" customHeight="1" x14ac:dyDescent="0.55000000000000004">
      <c r="L455" s="360"/>
      <c r="M455" s="360"/>
      <c r="N455" s="384"/>
      <c r="O455" s="384"/>
      <c r="P455" s="384"/>
      <c r="Q455" s="384"/>
      <c r="R455" s="384"/>
      <c r="S455" s="360"/>
      <c r="Z455" s="360"/>
      <c r="AA455" s="360"/>
      <c r="AB455" s="360"/>
      <c r="AC455" s="360"/>
      <c r="AD455" s="360"/>
      <c r="AE455" s="360"/>
      <c r="AF455" s="360"/>
      <c r="AG455" s="360"/>
      <c r="AH455" s="360"/>
    </row>
    <row r="456" spans="12:34" ht="39.950000000000003" customHeight="1" x14ac:dyDescent="0.55000000000000004">
      <c r="L456" s="360"/>
      <c r="M456" s="360"/>
      <c r="N456" s="384"/>
      <c r="O456" s="384"/>
      <c r="P456" s="384"/>
      <c r="Q456" s="384"/>
      <c r="R456" s="384"/>
      <c r="S456" s="360"/>
      <c r="Z456" s="360"/>
      <c r="AA456" s="360"/>
      <c r="AB456" s="360"/>
      <c r="AC456" s="360"/>
      <c r="AD456" s="360"/>
      <c r="AE456" s="360"/>
      <c r="AF456" s="360"/>
      <c r="AG456" s="360"/>
      <c r="AH456" s="360"/>
    </row>
    <row r="457" spans="12:34" ht="39.950000000000003" customHeight="1" x14ac:dyDescent="0.55000000000000004">
      <c r="L457" s="360"/>
      <c r="M457" s="360"/>
      <c r="N457" s="384"/>
      <c r="O457" s="384"/>
      <c r="P457" s="384"/>
      <c r="Q457" s="384"/>
      <c r="R457" s="384"/>
      <c r="S457" s="360"/>
      <c r="Z457" s="360"/>
      <c r="AA457" s="360"/>
      <c r="AB457" s="360"/>
      <c r="AC457" s="360"/>
      <c r="AD457" s="360"/>
      <c r="AE457" s="360"/>
      <c r="AF457" s="360"/>
      <c r="AG457" s="360"/>
      <c r="AH457" s="360"/>
    </row>
    <row r="458" spans="12:34" ht="39.950000000000003" customHeight="1" x14ac:dyDescent="0.55000000000000004">
      <c r="L458" s="360"/>
      <c r="M458" s="360"/>
      <c r="N458" s="384"/>
      <c r="O458" s="384"/>
      <c r="P458" s="384"/>
      <c r="Q458" s="384"/>
      <c r="R458" s="384"/>
      <c r="S458" s="360"/>
      <c r="Z458" s="360"/>
      <c r="AA458" s="360"/>
      <c r="AB458" s="360"/>
      <c r="AC458" s="360"/>
      <c r="AD458" s="360"/>
      <c r="AE458" s="360"/>
      <c r="AF458" s="360"/>
      <c r="AG458" s="360"/>
      <c r="AH458" s="360"/>
    </row>
    <row r="459" spans="12:34" ht="39.950000000000003" customHeight="1" x14ac:dyDescent="0.55000000000000004">
      <c r="L459" s="360"/>
      <c r="M459" s="360"/>
      <c r="N459" s="384"/>
      <c r="O459" s="384"/>
      <c r="P459" s="384"/>
      <c r="Q459" s="384"/>
      <c r="R459" s="384"/>
      <c r="S459" s="360"/>
      <c r="Z459" s="360"/>
      <c r="AA459" s="360"/>
      <c r="AB459" s="360"/>
      <c r="AC459" s="360"/>
      <c r="AD459" s="360"/>
      <c r="AE459" s="360"/>
      <c r="AF459" s="360"/>
      <c r="AG459" s="360"/>
      <c r="AH459" s="360"/>
    </row>
    <row r="460" spans="12:34" ht="39.950000000000003" customHeight="1" x14ac:dyDescent="0.55000000000000004">
      <c r="L460" s="360"/>
      <c r="M460" s="360"/>
      <c r="N460" s="384"/>
      <c r="O460" s="384"/>
      <c r="P460" s="384"/>
      <c r="Q460" s="384"/>
      <c r="R460" s="384"/>
      <c r="S460" s="360"/>
      <c r="Z460" s="360"/>
      <c r="AA460" s="360"/>
      <c r="AB460" s="360"/>
      <c r="AC460" s="360"/>
      <c r="AD460" s="360"/>
      <c r="AE460" s="360"/>
      <c r="AF460" s="360"/>
      <c r="AG460" s="360"/>
      <c r="AH460" s="360"/>
    </row>
    <row r="461" spans="12:34" ht="39.950000000000003" customHeight="1" x14ac:dyDescent="0.55000000000000004">
      <c r="L461" s="360"/>
      <c r="M461" s="360"/>
      <c r="N461" s="384"/>
      <c r="O461" s="384"/>
      <c r="P461" s="384"/>
      <c r="Q461" s="384"/>
      <c r="R461" s="384"/>
      <c r="S461" s="360"/>
      <c r="Z461" s="360"/>
      <c r="AA461" s="360"/>
      <c r="AB461" s="360"/>
      <c r="AC461" s="360"/>
      <c r="AD461" s="360"/>
      <c r="AE461" s="360"/>
      <c r="AF461" s="360"/>
      <c r="AG461" s="360"/>
      <c r="AH461" s="360"/>
    </row>
    <row r="462" spans="12:34" ht="39.950000000000003" customHeight="1" x14ac:dyDescent="0.55000000000000004">
      <c r="L462" s="360"/>
      <c r="M462" s="360"/>
      <c r="N462" s="384"/>
      <c r="O462" s="384"/>
      <c r="P462" s="384"/>
      <c r="Q462" s="384"/>
      <c r="R462" s="384"/>
      <c r="S462" s="360"/>
      <c r="Z462" s="360"/>
      <c r="AA462" s="360"/>
      <c r="AB462" s="360"/>
      <c r="AC462" s="360"/>
      <c r="AD462" s="360"/>
      <c r="AE462" s="360"/>
      <c r="AF462" s="360"/>
      <c r="AG462" s="360"/>
      <c r="AH462" s="360"/>
    </row>
    <row r="463" spans="12:34" ht="39.950000000000003" customHeight="1" x14ac:dyDescent="0.55000000000000004">
      <c r="L463" s="360"/>
      <c r="M463" s="360"/>
      <c r="N463" s="384"/>
      <c r="O463" s="384"/>
      <c r="P463" s="384"/>
      <c r="Q463" s="384"/>
      <c r="R463" s="384"/>
      <c r="S463" s="360"/>
      <c r="Z463" s="360"/>
      <c r="AA463" s="360"/>
      <c r="AB463" s="360"/>
      <c r="AC463" s="360"/>
      <c r="AD463" s="360"/>
      <c r="AE463" s="360"/>
      <c r="AF463" s="360"/>
      <c r="AG463" s="360"/>
      <c r="AH463" s="360"/>
    </row>
    <row r="464" spans="12:34" ht="39.950000000000003" customHeight="1" x14ac:dyDescent="0.55000000000000004">
      <c r="L464" s="360"/>
      <c r="M464" s="360"/>
      <c r="N464" s="384"/>
      <c r="O464" s="384"/>
      <c r="P464" s="384"/>
      <c r="Q464" s="384"/>
      <c r="R464" s="384"/>
      <c r="S464" s="360"/>
      <c r="Z464" s="360"/>
      <c r="AA464" s="360"/>
      <c r="AB464" s="360"/>
      <c r="AC464" s="360"/>
      <c r="AD464" s="360"/>
      <c r="AE464" s="360"/>
      <c r="AF464" s="360"/>
      <c r="AG464" s="360"/>
      <c r="AH464" s="360"/>
    </row>
    <row r="465" spans="12:34" ht="39.950000000000003" customHeight="1" x14ac:dyDescent="0.55000000000000004">
      <c r="L465" s="360"/>
      <c r="M465" s="360"/>
      <c r="N465" s="384"/>
      <c r="O465" s="384"/>
      <c r="P465" s="384"/>
      <c r="Q465" s="384"/>
      <c r="R465" s="384"/>
      <c r="S465" s="360"/>
      <c r="Z465" s="360"/>
      <c r="AA465" s="360"/>
      <c r="AB465" s="360"/>
      <c r="AC465" s="360"/>
      <c r="AD465" s="360"/>
      <c r="AE465" s="360"/>
      <c r="AF465" s="360"/>
      <c r="AG465" s="360"/>
      <c r="AH465" s="360"/>
    </row>
    <row r="466" spans="12:34" ht="39.950000000000003" customHeight="1" x14ac:dyDescent="0.55000000000000004">
      <c r="L466" s="360"/>
      <c r="M466" s="360"/>
      <c r="N466" s="384"/>
      <c r="O466" s="384"/>
      <c r="P466" s="384"/>
      <c r="Q466" s="384"/>
      <c r="R466" s="384"/>
      <c r="S466" s="360"/>
      <c r="Z466" s="360"/>
      <c r="AA466" s="360"/>
      <c r="AB466" s="360"/>
      <c r="AC466" s="360"/>
      <c r="AD466" s="360"/>
      <c r="AE466" s="360"/>
      <c r="AF466" s="360"/>
      <c r="AG466" s="360"/>
      <c r="AH466" s="360"/>
    </row>
    <row r="467" spans="12:34" ht="39.950000000000003" customHeight="1" x14ac:dyDescent="0.55000000000000004">
      <c r="L467" s="360"/>
      <c r="M467" s="360"/>
      <c r="N467" s="384"/>
      <c r="O467" s="384"/>
      <c r="P467" s="384"/>
      <c r="Q467" s="384"/>
      <c r="R467" s="384"/>
      <c r="S467" s="360"/>
      <c r="Z467" s="360"/>
      <c r="AA467" s="360"/>
      <c r="AB467" s="360"/>
      <c r="AC467" s="360"/>
      <c r="AD467" s="360"/>
      <c r="AE467" s="360"/>
      <c r="AF467" s="360"/>
      <c r="AG467" s="360"/>
      <c r="AH467" s="360"/>
    </row>
    <row r="468" spans="12:34" ht="39.950000000000003" customHeight="1" x14ac:dyDescent="0.55000000000000004">
      <c r="L468" s="360"/>
      <c r="M468" s="360"/>
      <c r="N468" s="384"/>
      <c r="O468" s="384"/>
      <c r="P468" s="384"/>
      <c r="Q468" s="384"/>
      <c r="R468" s="384"/>
      <c r="S468" s="360"/>
      <c r="Z468" s="360"/>
      <c r="AA468" s="360"/>
      <c r="AB468" s="360"/>
      <c r="AC468" s="360"/>
      <c r="AD468" s="360"/>
      <c r="AE468" s="360"/>
      <c r="AF468" s="360"/>
      <c r="AG468" s="360"/>
      <c r="AH468" s="360"/>
    </row>
    <row r="469" spans="12:34" ht="39.950000000000003" customHeight="1" x14ac:dyDescent="0.55000000000000004">
      <c r="L469" s="360"/>
      <c r="M469" s="360"/>
      <c r="N469" s="384"/>
      <c r="O469" s="384"/>
      <c r="P469" s="384"/>
      <c r="Q469" s="384"/>
      <c r="R469" s="384"/>
      <c r="S469" s="360"/>
      <c r="Z469" s="360"/>
      <c r="AA469" s="360"/>
      <c r="AB469" s="360"/>
      <c r="AC469" s="360"/>
      <c r="AD469" s="360"/>
      <c r="AE469" s="360"/>
      <c r="AF469" s="360"/>
      <c r="AG469" s="360"/>
      <c r="AH469" s="360"/>
    </row>
    <row r="470" spans="12:34" ht="39.950000000000003" customHeight="1" x14ac:dyDescent="0.55000000000000004">
      <c r="L470" s="360"/>
      <c r="M470" s="360"/>
      <c r="N470" s="384"/>
      <c r="O470" s="384"/>
      <c r="P470" s="384"/>
      <c r="Q470" s="384"/>
      <c r="R470" s="384"/>
      <c r="S470" s="360"/>
      <c r="Z470" s="360"/>
      <c r="AA470" s="360"/>
      <c r="AB470" s="360"/>
      <c r="AC470" s="360"/>
      <c r="AD470" s="360"/>
      <c r="AE470" s="360"/>
      <c r="AF470" s="360"/>
      <c r="AG470" s="360"/>
      <c r="AH470" s="360"/>
    </row>
    <row r="471" spans="12:34" ht="39.950000000000003" customHeight="1" x14ac:dyDescent="0.55000000000000004">
      <c r="L471" s="360"/>
      <c r="M471" s="360"/>
      <c r="N471" s="384"/>
      <c r="O471" s="384"/>
      <c r="P471" s="384"/>
      <c r="Q471" s="384"/>
      <c r="R471" s="384"/>
      <c r="S471" s="360"/>
      <c r="Z471" s="360"/>
      <c r="AA471" s="360"/>
      <c r="AB471" s="360"/>
      <c r="AC471" s="360"/>
      <c r="AD471" s="360"/>
      <c r="AE471" s="360"/>
      <c r="AF471" s="360"/>
      <c r="AG471" s="360"/>
      <c r="AH471" s="360"/>
    </row>
    <row r="472" spans="12:34" ht="39.950000000000003" customHeight="1" x14ac:dyDescent="0.55000000000000004">
      <c r="L472" s="360"/>
      <c r="M472" s="360"/>
      <c r="N472" s="384"/>
      <c r="O472" s="384"/>
      <c r="P472" s="384"/>
      <c r="Q472" s="384"/>
      <c r="R472" s="384"/>
      <c r="S472" s="360"/>
      <c r="Z472" s="360"/>
      <c r="AA472" s="360"/>
      <c r="AB472" s="360"/>
      <c r="AC472" s="360"/>
      <c r="AD472" s="360"/>
      <c r="AE472" s="360"/>
      <c r="AF472" s="360"/>
      <c r="AG472" s="360"/>
      <c r="AH472" s="360"/>
    </row>
    <row r="473" spans="12:34" ht="39.950000000000003" customHeight="1" x14ac:dyDescent="0.55000000000000004">
      <c r="L473" s="360"/>
      <c r="M473" s="360"/>
      <c r="N473" s="384"/>
      <c r="O473" s="384"/>
      <c r="P473" s="384"/>
      <c r="Q473" s="384"/>
      <c r="R473" s="384"/>
      <c r="S473" s="360"/>
      <c r="Z473" s="360"/>
      <c r="AA473" s="360"/>
      <c r="AB473" s="360"/>
      <c r="AC473" s="360"/>
      <c r="AD473" s="360"/>
      <c r="AE473" s="360"/>
      <c r="AF473" s="360"/>
      <c r="AG473" s="360"/>
      <c r="AH473" s="360"/>
    </row>
    <row r="474" spans="12:34" ht="39.950000000000003" customHeight="1" x14ac:dyDescent="0.55000000000000004">
      <c r="L474" s="360"/>
      <c r="M474" s="360"/>
      <c r="N474" s="384"/>
      <c r="O474" s="384"/>
      <c r="P474" s="384"/>
      <c r="Q474" s="384"/>
      <c r="R474" s="384"/>
      <c r="S474" s="360"/>
      <c r="Z474" s="360"/>
      <c r="AA474" s="360"/>
      <c r="AB474" s="360"/>
      <c r="AC474" s="360"/>
      <c r="AD474" s="360"/>
      <c r="AE474" s="360"/>
      <c r="AF474" s="360"/>
      <c r="AG474" s="360"/>
      <c r="AH474" s="360"/>
    </row>
    <row r="475" spans="12:34" ht="39.950000000000003" customHeight="1" x14ac:dyDescent="0.55000000000000004">
      <c r="L475" s="360"/>
      <c r="M475" s="360"/>
      <c r="N475" s="384"/>
      <c r="O475" s="384"/>
      <c r="P475" s="384"/>
      <c r="Q475" s="384"/>
      <c r="R475" s="384"/>
      <c r="S475" s="360"/>
      <c r="Z475" s="360"/>
      <c r="AA475" s="360"/>
      <c r="AB475" s="360"/>
      <c r="AC475" s="360"/>
      <c r="AD475" s="360"/>
      <c r="AE475" s="360"/>
      <c r="AF475" s="360"/>
      <c r="AG475" s="360"/>
      <c r="AH475" s="360"/>
    </row>
    <row r="476" spans="12:34" ht="39.950000000000003" customHeight="1" x14ac:dyDescent="0.55000000000000004">
      <c r="L476" s="360"/>
      <c r="M476" s="360"/>
      <c r="N476" s="384"/>
      <c r="O476" s="384"/>
      <c r="P476" s="384"/>
      <c r="Q476" s="384"/>
      <c r="R476" s="384"/>
      <c r="S476" s="360"/>
      <c r="Z476" s="360"/>
      <c r="AA476" s="360"/>
      <c r="AB476" s="360"/>
      <c r="AC476" s="360"/>
      <c r="AD476" s="360"/>
      <c r="AE476" s="360"/>
      <c r="AF476" s="360"/>
      <c r="AG476" s="360"/>
      <c r="AH476" s="360"/>
    </row>
    <row r="477" spans="12:34" ht="39.950000000000003" customHeight="1" x14ac:dyDescent="0.55000000000000004">
      <c r="L477" s="360"/>
      <c r="M477" s="360"/>
      <c r="N477" s="384"/>
      <c r="O477" s="384"/>
      <c r="P477" s="384"/>
      <c r="Q477" s="384"/>
      <c r="R477" s="384"/>
      <c r="S477" s="360"/>
      <c r="Z477" s="360"/>
      <c r="AA477" s="360"/>
      <c r="AB477" s="360"/>
      <c r="AC477" s="360"/>
      <c r="AD477" s="360"/>
      <c r="AE477" s="360"/>
      <c r="AF477" s="360"/>
      <c r="AG477" s="360"/>
      <c r="AH477" s="360"/>
    </row>
    <row r="478" spans="12:34" ht="39.950000000000003" customHeight="1" x14ac:dyDescent="0.55000000000000004">
      <c r="L478" s="360"/>
      <c r="M478" s="360"/>
      <c r="N478" s="384"/>
      <c r="O478" s="384"/>
      <c r="P478" s="384"/>
      <c r="Q478" s="384"/>
      <c r="R478" s="384"/>
      <c r="S478" s="360"/>
      <c r="Z478" s="360"/>
      <c r="AA478" s="360"/>
      <c r="AB478" s="360"/>
      <c r="AC478" s="360"/>
      <c r="AD478" s="360"/>
      <c r="AE478" s="360"/>
      <c r="AF478" s="360"/>
      <c r="AG478" s="360"/>
      <c r="AH478" s="360"/>
    </row>
    <row r="479" spans="12:34" ht="39.950000000000003" customHeight="1" x14ac:dyDescent="0.55000000000000004">
      <c r="L479" s="360"/>
      <c r="M479" s="360"/>
      <c r="N479" s="384"/>
      <c r="O479" s="384"/>
      <c r="P479" s="384"/>
      <c r="Q479" s="384"/>
      <c r="R479" s="384"/>
      <c r="S479" s="360"/>
      <c r="Z479" s="360"/>
      <c r="AA479" s="360"/>
      <c r="AB479" s="360"/>
      <c r="AC479" s="360"/>
      <c r="AD479" s="360"/>
      <c r="AE479" s="360"/>
      <c r="AF479" s="360"/>
      <c r="AG479" s="360"/>
      <c r="AH479" s="360"/>
    </row>
    <row r="480" spans="12:34" ht="39.950000000000003" customHeight="1" x14ac:dyDescent="0.55000000000000004">
      <c r="L480" s="360"/>
      <c r="M480" s="360"/>
      <c r="N480" s="384"/>
      <c r="O480" s="384"/>
      <c r="P480" s="384"/>
      <c r="Q480" s="384"/>
      <c r="R480" s="384"/>
      <c r="S480" s="360"/>
      <c r="Z480" s="360"/>
      <c r="AA480" s="360"/>
      <c r="AB480" s="360"/>
      <c r="AC480" s="360"/>
      <c r="AD480" s="360"/>
      <c r="AE480" s="360"/>
      <c r="AF480" s="360"/>
      <c r="AG480" s="360"/>
      <c r="AH480" s="360"/>
    </row>
    <row r="481" spans="12:34" ht="39.950000000000003" customHeight="1" x14ac:dyDescent="0.55000000000000004">
      <c r="L481" s="360"/>
      <c r="M481" s="360"/>
      <c r="N481" s="384"/>
      <c r="O481" s="384"/>
      <c r="P481" s="384"/>
      <c r="Q481" s="384"/>
      <c r="R481" s="384"/>
      <c r="S481" s="360"/>
      <c r="Z481" s="360"/>
      <c r="AA481" s="360"/>
      <c r="AB481" s="360"/>
      <c r="AC481" s="360"/>
      <c r="AD481" s="360"/>
      <c r="AE481" s="360"/>
      <c r="AF481" s="360"/>
      <c r="AG481" s="360"/>
      <c r="AH481" s="360"/>
    </row>
    <row r="482" spans="12:34" ht="39.950000000000003" customHeight="1" x14ac:dyDescent="0.55000000000000004">
      <c r="L482" s="360"/>
      <c r="M482" s="360"/>
      <c r="N482" s="384"/>
      <c r="O482" s="384"/>
      <c r="P482" s="384"/>
      <c r="Q482" s="384"/>
      <c r="R482" s="384"/>
      <c r="S482" s="360"/>
      <c r="Z482" s="360"/>
      <c r="AA482" s="360"/>
      <c r="AB482" s="360"/>
      <c r="AC482" s="360"/>
      <c r="AD482" s="360"/>
      <c r="AE482" s="360"/>
      <c r="AF482" s="360"/>
      <c r="AG482" s="360"/>
      <c r="AH482" s="360"/>
    </row>
    <row r="483" spans="12:34" ht="39.950000000000003" customHeight="1" x14ac:dyDescent="0.55000000000000004">
      <c r="L483" s="360"/>
      <c r="M483" s="360"/>
      <c r="N483" s="384"/>
      <c r="O483" s="384"/>
      <c r="P483" s="384"/>
      <c r="Q483" s="384"/>
      <c r="R483" s="384"/>
      <c r="S483" s="360"/>
      <c r="Z483" s="360"/>
      <c r="AA483" s="360"/>
      <c r="AB483" s="360"/>
      <c r="AC483" s="360"/>
      <c r="AD483" s="360"/>
      <c r="AE483" s="360"/>
      <c r="AF483" s="360"/>
      <c r="AG483" s="360"/>
      <c r="AH483" s="360"/>
    </row>
    <row r="484" spans="12:34" ht="39.950000000000003" customHeight="1" x14ac:dyDescent="0.55000000000000004">
      <c r="L484" s="360"/>
      <c r="M484" s="360"/>
      <c r="N484" s="384"/>
      <c r="O484" s="384"/>
      <c r="P484" s="384"/>
      <c r="Q484" s="384"/>
      <c r="R484" s="384"/>
      <c r="S484" s="360"/>
      <c r="Z484" s="360"/>
      <c r="AA484" s="360"/>
      <c r="AB484" s="360"/>
      <c r="AC484" s="360"/>
      <c r="AD484" s="360"/>
      <c r="AE484" s="360"/>
      <c r="AF484" s="360"/>
      <c r="AG484" s="360"/>
      <c r="AH484" s="360"/>
    </row>
    <row r="485" spans="12:34" ht="39.950000000000003" customHeight="1" x14ac:dyDescent="0.55000000000000004">
      <c r="L485" s="360"/>
      <c r="M485" s="360"/>
      <c r="N485" s="384"/>
      <c r="O485" s="384"/>
      <c r="P485" s="384"/>
      <c r="Q485" s="384"/>
      <c r="R485" s="384"/>
      <c r="S485" s="360"/>
      <c r="Z485" s="360"/>
      <c r="AA485" s="360"/>
      <c r="AB485" s="360"/>
      <c r="AC485" s="360"/>
      <c r="AD485" s="360"/>
      <c r="AE485" s="360"/>
      <c r="AF485" s="360"/>
      <c r="AG485" s="360"/>
      <c r="AH485" s="360"/>
    </row>
    <row r="486" spans="12:34" ht="39.950000000000003" customHeight="1" x14ac:dyDescent="0.55000000000000004">
      <c r="L486" s="360"/>
      <c r="M486" s="360"/>
      <c r="N486" s="384"/>
      <c r="O486" s="384"/>
      <c r="P486" s="384"/>
      <c r="Q486" s="384"/>
      <c r="R486" s="384"/>
      <c r="S486" s="360"/>
      <c r="Z486" s="360"/>
      <c r="AA486" s="360"/>
      <c r="AB486" s="360"/>
      <c r="AC486" s="360"/>
      <c r="AD486" s="360"/>
      <c r="AE486" s="360"/>
      <c r="AF486" s="360"/>
      <c r="AG486" s="360"/>
      <c r="AH486" s="360"/>
    </row>
    <row r="487" spans="12:34" ht="39.950000000000003" customHeight="1" x14ac:dyDescent="0.55000000000000004">
      <c r="L487" s="360"/>
      <c r="M487" s="360"/>
      <c r="N487" s="384"/>
      <c r="O487" s="384"/>
      <c r="P487" s="384"/>
      <c r="Q487" s="384"/>
      <c r="R487" s="384"/>
      <c r="S487" s="360"/>
      <c r="Z487" s="360"/>
      <c r="AA487" s="360"/>
      <c r="AB487" s="360"/>
      <c r="AC487" s="360"/>
      <c r="AD487" s="360"/>
      <c r="AE487" s="360"/>
      <c r="AF487" s="360"/>
      <c r="AG487" s="360"/>
      <c r="AH487" s="360"/>
    </row>
    <row r="488" spans="12:34" ht="39.950000000000003" customHeight="1" x14ac:dyDescent="0.55000000000000004">
      <c r="L488" s="360"/>
      <c r="M488" s="360"/>
      <c r="N488" s="384"/>
      <c r="O488" s="384"/>
      <c r="P488" s="384"/>
      <c r="Q488" s="384"/>
      <c r="R488" s="384"/>
      <c r="S488" s="360"/>
      <c r="Z488" s="360"/>
      <c r="AA488" s="360"/>
      <c r="AB488" s="360"/>
      <c r="AC488" s="360"/>
      <c r="AD488" s="360"/>
      <c r="AE488" s="360"/>
      <c r="AF488" s="360"/>
      <c r="AG488" s="360"/>
      <c r="AH488" s="360"/>
    </row>
    <row r="489" spans="12:34" ht="39.950000000000003" customHeight="1" x14ac:dyDescent="0.55000000000000004">
      <c r="L489" s="360"/>
      <c r="M489" s="360"/>
      <c r="N489" s="384"/>
      <c r="O489" s="384"/>
      <c r="P489" s="384"/>
      <c r="Q489" s="384"/>
      <c r="R489" s="384"/>
      <c r="S489" s="360"/>
      <c r="Z489" s="360"/>
      <c r="AA489" s="360"/>
      <c r="AB489" s="360"/>
      <c r="AC489" s="360"/>
      <c r="AD489" s="360"/>
      <c r="AE489" s="360"/>
      <c r="AF489" s="360"/>
      <c r="AG489" s="360"/>
      <c r="AH489" s="360"/>
    </row>
    <row r="490" spans="12:34" ht="39.950000000000003" customHeight="1" x14ac:dyDescent="0.55000000000000004">
      <c r="L490" s="360"/>
      <c r="M490" s="360"/>
      <c r="N490" s="384"/>
      <c r="O490" s="384"/>
      <c r="P490" s="384"/>
      <c r="Q490" s="384"/>
      <c r="R490" s="384"/>
      <c r="S490" s="360"/>
      <c r="Z490" s="360"/>
      <c r="AA490" s="360"/>
      <c r="AB490" s="360"/>
      <c r="AC490" s="360"/>
      <c r="AD490" s="360"/>
      <c r="AE490" s="360"/>
      <c r="AF490" s="360"/>
      <c r="AG490" s="360"/>
      <c r="AH490" s="360"/>
    </row>
    <row r="491" spans="12:34" ht="39.950000000000003" customHeight="1" x14ac:dyDescent="0.55000000000000004">
      <c r="L491" s="360"/>
      <c r="M491" s="360"/>
      <c r="N491" s="384"/>
      <c r="O491" s="384"/>
      <c r="P491" s="384"/>
      <c r="Q491" s="384"/>
      <c r="R491" s="384"/>
      <c r="S491" s="360"/>
      <c r="Z491" s="360"/>
      <c r="AA491" s="360"/>
      <c r="AB491" s="360"/>
      <c r="AC491" s="360"/>
      <c r="AD491" s="360"/>
      <c r="AE491" s="360"/>
      <c r="AF491" s="360"/>
      <c r="AG491" s="360"/>
      <c r="AH491" s="360"/>
    </row>
    <row r="492" spans="12:34" ht="39.950000000000003" customHeight="1" x14ac:dyDescent="0.55000000000000004">
      <c r="L492" s="360"/>
      <c r="M492" s="360"/>
      <c r="N492" s="384"/>
      <c r="O492" s="384"/>
      <c r="P492" s="384"/>
      <c r="Q492" s="384"/>
      <c r="R492" s="384"/>
      <c r="S492" s="360"/>
      <c r="Z492" s="360"/>
      <c r="AA492" s="360"/>
      <c r="AB492" s="360"/>
      <c r="AC492" s="360"/>
      <c r="AD492" s="360"/>
      <c r="AE492" s="360"/>
      <c r="AF492" s="360"/>
      <c r="AG492" s="360"/>
      <c r="AH492" s="360"/>
    </row>
    <row r="493" spans="12:34" ht="39.950000000000003" customHeight="1" x14ac:dyDescent="0.55000000000000004">
      <c r="L493" s="360"/>
      <c r="M493" s="360"/>
      <c r="N493" s="384"/>
      <c r="O493" s="384"/>
      <c r="P493" s="384"/>
      <c r="Q493" s="384"/>
      <c r="R493" s="384"/>
      <c r="S493" s="360"/>
      <c r="Z493" s="360"/>
      <c r="AA493" s="360"/>
      <c r="AB493" s="360"/>
      <c r="AC493" s="360"/>
      <c r="AD493" s="360"/>
      <c r="AE493" s="360"/>
      <c r="AF493" s="360"/>
      <c r="AG493" s="360"/>
      <c r="AH493" s="360"/>
    </row>
    <row r="494" spans="12:34" ht="39.950000000000003" customHeight="1" x14ac:dyDescent="0.55000000000000004">
      <c r="L494" s="360"/>
      <c r="M494" s="360"/>
      <c r="N494" s="384"/>
      <c r="O494" s="384"/>
      <c r="P494" s="384"/>
      <c r="Q494" s="384"/>
      <c r="R494" s="384"/>
      <c r="S494" s="360"/>
      <c r="Z494" s="360"/>
      <c r="AA494" s="360"/>
      <c r="AB494" s="360"/>
      <c r="AC494" s="360"/>
      <c r="AD494" s="360"/>
      <c r="AE494" s="360"/>
      <c r="AF494" s="360"/>
      <c r="AG494" s="360"/>
      <c r="AH494" s="360"/>
    </row>
    <row r="495" spans="12:34" ht="39.950000000000003" customHeight="1" x14ac:dyDescent="0.55000000000000004">
      <c r="L495" s="360"/>
      <c r="M495" s="360"/>
      <c r="N495" s="384"/>
      <c r="O495" s="384"/>
      <c r="P495" s="384"/>
      <c r="Q495" s="384"/>
      <c r="R495" s="384"/>
      <c r="S495" s="360"/>
      <c r="Z495" s="360"/>
      <c r="AA495" s="360"/>
      <c r="AB495" s="360"/>
      <c r="AC495" s="360"/>
      <c r="AD495" s="360"/>
      <c r="AE495" s="360"/>
      <c r="AF495" s="360"/>
      <c r="AG495" s="360"/>
      <c r="AH495" s="360"/>
    </row>
    <row r="496" spans="12:34" ht="39.950000000000003" customHeight="1" x14ac:dyDescent="0.55000000000000004">
      <c r="L496" s="360"/>
      <c r="M496" s="360"/>
      <c r="N496" s="384"/>
      <c r="O496" s="384"/>
      <c r="P496" s="384"/>
      <c r="Q496" s="384"/>
      <c r="R496" s="384"/>
      <c r="S496" s="360"/>
      <c r="Z496" s="360"/>
      <c r="AA496" s="360"/>
      <c r="AB496" s="360"/>
      <c r="AC496" s="360"/>
      <c r="AD496" s="360"/>
      <c r="AE496" s="360"/>
      <c r="AF496" s="360"/>
      <c r="AG496" s="360"/>
      <c r="AH496" s="360"/>
    </row>
    <row r="497" spans="12:34" ht="39.950000000000003" customHeight="1" x14ac:dyDescent="0.55000000000000004">
      <c r="L497" s="360"/>
      <c r="M497" s="360"/>
      <c r="N497" s="384"/>
      <c r="O497" s="384"/>
      <c r="P497" s="384"/>
      <c r="Q497" s="384"/>
      <c r="R497" s="384"/>
      <c r="S497" s="360"/>
      <c r="Z497" s="360"/>
      <c r="AA497" s="360"/>
      <c r="AB497" s="360"/>
      <c r="AC497" s="360"/>
      <c r="AD497" s="360"/>
      <c r="AE497" s="360"/>
      <c r="AF497" s="360"/>
      <c r="AG497" s="360"/>
      <c r="AH497" s="360"/>
    </row>
    <row r="498" spans="12:34" ht="39.950000000000003" customHeight="1" x14ac:dyDescent="0.55000000000000004">
      <c r="L498" s="360"/>
      <c r="M498" s="360"/>
      <c r="N498" s="384"/>
      <c r="O498" s="384"/>
      <c r="P498" s="384"/>
      <c r="Q498" s="384"/>
      <c r="R498" s="384"/>
      <c r="S498" s="360"/>
      <c r="Z498" s="360"/>
      <c r="AA498" s="360"/>
      <c r="AB498" s="360"/>
      <c r="AC498" s="360"/>
      <c r="AD498" s="360"/>
      <c r="AE498" s="360"/>
      <c r="AF498" s="360"/>
      <c r="AG498" s="360"/>
      <c r="AH498" s="360"/>
    </row>
    <row r="499" spans="12:34" ht="39.950000000000003" customHeight="1" x14ac:dyDescent="0.55000000000000004">
      <c r="L499" s="360"/>
      <c r="M499" s="360"/>
      <c r="N499" s="384"/>
      <c r="O499" s="384"/>
      <c r="P499" s="384"/>
      <c r="Q499" s="384"/>
      <c r="R499" s="384"/>
      <c r="S499" s="360"/>
      <c r="Z499" s="360"/>
      <c r="AA499" s="360"/>
      <c r="AB499" s="360"/>
      <c r="AC499" s="360"/>
      <c r="AD499" s="360"/>
      <c r="AE499" s="360"/>
      <c r="AF499" s="360"/>
      <c r="AG499" s="360"/>
      <c r="AH499" s="360"/>
    </row>
    <row r="500" spans="12:34" ht="39.950000000000003" customHeight="1" x14ac:dyDescent="0.55000000000000004">
      <c r="L500" s="360"/>
      <c r="M500" s="360"/>
      <c r="N500" s="384"/>
      <c r="O500" s="384"/>
      <c r="P500" s="384"/>
      <c r="Q500" s="384"/>
      <c r="R500" s="384"/>
      <c r="S500" s="360"/>
      <c r="Z500" s="360"/>
      <c r="AA500" s="360"/>
      <c r="AB500" s="360"/>
      <c r="AC500" s="360"/>
      <c r="AD500" s="360"/>
      <c r="AE500" s="360"/>
      <c r="AF500" s="360"/>
      <c r="AG500" s="360"/>
      <c r="AH500" s="360"/>
    </row>
    <row r="501" spans="12:34" ht="39.950000000000003" customHeight="1" x14ac:dyDescent="0.55000000000000004">
      <c r="L501" s="360"/>
      <c r="M501" s="360"/>
      <c r="N501" s="384"/>
      <c r="O501" s="384"/>
      <c r="P501" s="384"/>
      <c r="Q501" s="384"/>
      <c r="R501" s="384"/>
      <c r="S501" s="360"/>
      <c r="Z501" s="360"/>
      <c r="AA501" s="360"/>
      <c r="AB501" s="360"/>
      <c r="AC501" s="360"/>
      <c r="AD501" s="360"/>
      <c r="AE501" s="360"/>
      <c r="AF501" s="360"/>
      <c r="AG501" s="360"/>
      <c r="AH501" s="360"/>
    </row>
    <row r="502" spans="12:34" ht="39.950000000000003" customHeight="1" x14ac:dyDescent="0.55000000000000004">
      <c r="L502" s="360"/>
      <c r="M502" s="360"/>
      <c r="N502" s="384"/>
      <c r="O502" s="384"/>
      <c r="P502" s="384"/>
      <c r="Q502" s="384"/>
      <c r="R502" s="384"/>
      <c r="S502" s="360"/>
      <c r="Z502" s="360"/>
      <c r="AA502" s="360"/>
      <c r="AB502" s="360"/>
      <c r="AC502" s="360"/>
      <c r="AD502" s="360"/>
      <c r="AE502" s="360"/>
      <c r="AF502" s="360"/>
      <c r="AG502" s="360"/>
      <c r="AH502" s="360"/>
    </row>
    <row r="503" spans="12:34" ht="39.950000000000003" customHeight="1" x14ac:dyDescent="0.55000000000000004">
      <c r="L503" s="360"/>
      <c r="M503" s="360"/>
      <c r="N503" s="384"/>
      <c r="O503" s="384"/>
      <c r="P503" s="384"/>
      <c r="Q503" s="384"/>
      <c r="R503" s="384"/>
      <c r="S503" s="360"/>
      <c r="Z503" s="360"/>
      <c r="AA503" s="360"/>
      <c r="AB503" s="360"/>
      <c r="AC503" s="360"/>
      <c r="AD503" s="360"/>
      <c r="AE503" s="360"/>
      <c r="AF503" s="360"/>
      <c r="AG503" s="360"/>
      <c r="AH503" s="360"/>
    </row>
    <row r="504" spans="12:34" ht="39.950000000000003" customHeight="1" x14ac:dyDescent="0.55000000000000004">
      <c r="L504" s="360"/>
      <c r="M504" s="360"/>
      <c r="N504" s="384"/>
      <c r="O504" s="384"/>
      <c r="P504" s="384"/>
      <c r="Q504" s="384"/>
      <c r="R504" s="384"/>
      <c r="S504" s="360"/>
      <c r="Z504" s="360"/>
      <c r="AA504" s="360"/>
      <c r="AB504" s="360"/>
      <c r="AC504" s="360"/>
      <c r="AD504" s="360"/>
      <c r="AE504" s="360"/>
      <c r="AF504" s="360"/>
      <c r="AG504" s="360"/>
      <c r="AH504" s="360"/>
    </row>
    <row r="505" spans="12:34" ht="39.950000000000003" customHeight="1" x14ac:dyDescent="0.55000000000000004">
      <c r="L505" s="360"/>
      <c r="M505" s="360"/>
      <c r="N505" s="384"/>
      <c r="O505" s="384"/>
      <c r="P505" s="384"/>
      <c r="Q505" s="384"/>
      <c r="R505" s="384"/>
      <c r="S505" s="360"/>
      <c r="Z505" s="360"/>
      <c r="AA505" s="360"/>
      <c r="AB505" s="360"/>
      <c r="AC505" s="360"/>
      <c r="AD505" s="360"/>
      <c r="AE505" s="360"/>
      <c r="AF505" s="360"/>
      <c r="AG505" s="360"/>
      <c r="AH505" s="360"/>
    </row>
    <row r="506" spans="12:34" ht="39.950000000000003" customHeight="1" x14ac:dyDescent="0.55000000000000004">
      <c r="L506" s="360"/>
      <c r="M506" s="360"/>
      <c r="N506" s="384"/>
      <c r="O506" s="384"/>
      <c r="P506" s="384"/>
      <c r="Q506" s="384"/>
      <c r="R506" s="384"/>
      <c r="S506" s="360"/>
      <c r="Z506" s="360"/>
      <c r="AA506" s="360"/>
      <c r="AB506" s="360"/>
      <c r="AC506" s="360"/>
      <c r="AD506" s="360"/>
      <c r="AE506" s="360"/>
      <c r="AF506" s="360"/>
      <c r="AG506" s="360"/>
      <c r="AH506" s="360"/>
    </row>
    <row r="507" spans="12:34" ht="39.950000000000003" customHeight="1" x14ac:dyDescent="0.55000000000000004">
      <c r="L507" s="360"/>
      <c r="M507" s="360"/>
      <c r="N507" s="384"/>
      <c r="O507" s="384"/>
      <c r="P507" s="384"/>
      <c r="Q507" s="384"/>
      <c r="R507" s="384"/>
      <c r="S507" s="360"/>
      <c r="Z507" s="360"/>
      <c r="AA507" s="360"/>
      <c r="AB507" s="360"/>
      <c r="AC507" s="360"/>
      <c r="AD507" s="360"/>
      <c r="AE507" s="360"/>
      <c r="AF507" s="360"/>
      <c r="AG507" s="360"/>
      <c r="AH507" s="360"/>
    </row>
    <row r="508" spans="12:34" ht="39.950000000000003" customHeight="1" x14ac:dyDescent="0.55000000000000004">
      <c r="L508" s="360"/>
      <c r="M508" s="360"/>
      <c r="N508" s="384"/>
      <c r="O508" s="384"/>
      <c r="P508" s="384"/>
      <c r="Q508" s="384"/>
      <c r="R508" s="384"/>
      <c r="S508" s="360"/>
      <c r="Z508" s="360"/>
      <c r="AA508" s="360"/>
      <c r="AB508" s="360"/>
      <c r="AC508" s="360"/>
      <c r="AD508" s="360"/>
      <c r="AE508" s="360"/>
      <c r="AF508" s="360"/>
      <c r="AG508" s="360"/>
      <c r="AH508" s="360"/>
    </row>
    <row r="509" spans="12:34" ht="39.950000000000003" customHeight="1" x14ac:dyDescent="0.55000000000000004">
      <c r="L509" s="360"/>
      <c r="M509" s="360"/>
      <c r="N509" s="384"/>
      <c r="O509" s="384"/>
      <c r="P509" s="384"/>
      <c r="Q509" s="384"/>
      <c r="R509" s="384"/>
      <c r="S509" s="360"/>
      <c r="Z509" s="360"/>
      <c r="AA509" s="360"/>
      <c r="AB509" s="360"/>
      <c r="AC509" s="360"/>
      <c r="AD509" s="360"/>
      <c r="AE509" s="360"/>
      <c r="AF509" s="360"/>
      <c r="AG509" s="360"/>
      <c r="AH509" s="360"/>
    </row>
    <row r="510" spans="12:34" ht="39.950000000000003" customHeight="1" x14ac:dyDescent="0.55000000000000004">
      <c r="L510" s="360"/>
      <c r="M510" s="360"/>
      <c r="N510" s="384"/>
      <c r="O510" s="384"/>
      <c r="P510" s="384"/>
      <c r="Q510" s="384"/>
      <c r="R510" s="384"/>
      <c r="S510" s="360"/>
      <c r="Z510" s="360"/>
      <c r="AA510" s="360"/>
      <c r="AB510" s="360"/>
      <c r="AC510" s="360"/>
      <c r="AD510" s="360"/>
      <c r="AE510" s="360"/>
      <c r="AF510" s="360"/>
      <c r="AG510" s="360"/>
      <c r="AH510" s="360"/>
    </row>
    <row r="511" spans="12:34" ht="39.950000000000003" customHeight="1" x14ac:dyDescent="0.55000000000000004">
      <c r="L511" s="360"/>
      <c r="M511" s="360"/>
      <c r="N511" s="384"/>
      <c r="O511" s="384"/>
      <c r="P511" s="384"/>
      <c r="Q511" s="384"/>
      <c r="R511" s="384"/>
      <c r="S511" s="360"/>
      <c r="Z511" s="360"/>
      <c r="AA511" s="360"/>
      <c r="AB511" s="360"/>
      <c r="AC511" s="360"/>
      <c r="AD511" s="360"/>
      <c r="AE511" s="360"/>
      <c r="AF511" s="360"/>
      <c r="AG511" s="360"/>
      <c r="AH511" s="360"/>
    </row>
    <row r="512" spans="12:34" ht="39.950000000000003" customHeight="1" x14ac:dyDescent="0.55000000000000004">
      <c r="L512" s="360"/>
      <c r="M512" s="360"/>
      <c r="N512" s="384"/>
      <c r="O512" s="384"/>
      <c r="P512" s="384"/>
      <c r="Q512" s="384"/>
      <c r="R512" s="384"/>
      <c r="S512" s="360"/>
      <c r="Z512" s="360"/>
      <c r="AA512" s="360"/>
      <c r="AB512" s="360"/>
      <c r="AC512" s="360"/>
      <c r="AD512" s="360"/>
      <c r="AE512" s="360"/>
      <c r="AF512" s="360"/>
      <c r="AG512" s="360"/>
      <c r="AH512" s="360"/>
    </row>
    <row r="513" spans="12:34" ht="39.950000000000003" customHeight="1" x14ac:dyDescent="0.55000000000000004">
      <c r="L513" s="360"/>
      <c r="M513" s="360"/>
      <c r="N513" s="384"/>
      <c r="O513" s="384"/>
      <c r="P513" s="384"/>
      <c r="Q513" s="384"/>
      <c r="R513" s="384"/>
      <c r="S513" s="360"/>
      <c r="Z513" s="360"/>
      <c r="AA513" s="360"/>
      <c r="AB513" s="360"/>
      <c r="AC513" s="360"/>
      <c r="AD513" s="360"/>
      <c r="AE513" s="360"/>
      <c r="AF513" s="360"/>
      <c r="AG513" s="360"/>
      <c r="AH513" s="360"/>
    </row>
    <row r="514" spans="12:34" ht="39.950000000000003" customHeight="1" x14ac:dyDescent="0.55000000000000004">
      <c r="L514" s="360"/>
      <c r="M514" s="360"/>
      <c r="N514" s="384"/>
      <c r="O514" s="384"/>
      <c r="P514" s="384"/>
      <c r="Q514" s="384"/>
      <c r="R514" s="384"/>
      <c r="S514" s="360"/>
      <c r="Z514" s="360"/>
      <c r="AA514" s="360"/>
      <c r="AB514" s="360"/>
      <c r="AC514" s="360"/>
      <c r="AD514" s="360"/>
      <c r="AE514" s="360"/>
      <c r="AF514" s="360"/>
      <c r="AG514" s="360"/>
      <c r="AH514" s="360"/>
    </row>
    <row r="515" spans="12:34" ht="39.950000000000003" customHeight="1" x14ac:dyDescent="0.55000000000000004">
      <c r="L515" s="360"/>
      <c r="M515" s="360"/>
      <c r="N515" s="384"/>
      <c r="O515" s="384"/>
      <c r="P515" s="384"/>
      <c r="Q515" s="384"/>
      <c r="R515" s="384"/>
      <c r="S515" s="360"/>
      <c r="Z515" s="360"/>
      <c r="AA515" s="360"/>
      <c r="AB515" s="360"/>
      <c r="AC515" s="360"/>
      <c r="AD515" s="360"/>
      <c r="AE515" s="360"/>
      <c r="AF515" s="360"/>
      <c r="AG515" s="360"/>
      <c r="AH515" s="360"/>
    </row>
    <row r="516" spans="12:34" ht="39.950000000000003" customHeight="1" x14ac:dyDescent="0.55000000000000004">
      <c r="L516" s="360"/>
      <c r="M516" s="360"/>
      <c r="N516" s="384"/>
      <c r="O516" s="384"/>
      <c r="P516" s="384"/>
      <c r="Q516" s="384"/>
      <c r="R516" s="384"/>
      <c r="S516" s="360"/>
      <c r="Z516" s="360"/>
      <c r="AA516" s="360"/>
      <c r="AB516" s="360"/>
      <c r="AC516" s="360"/>
      <c r="AD516" s="360"/>
      <c r="AE516" s="360"/>
      <c r="AF516" s="360"/>
      <c r="AG516" s="360"/>
      <c r="AH516" s="360"/>
    </row>
    <row r="517" spans="12:34" ht="39.950000000000003" customHeight="1" x14ac:dyDescent="0.55000000000000004">
      <c r="L517" s="360"/>
      <c r="M517" s="360"/>
      <c r="N517" s="384"/>
      <c r="O517" s="384"/>
      <c r="P517" s="384"/>
      <c r="Q517" s="384"/>
      <c r="R517" s="384"/>
      <c r="S517" s="360"/>
      <c r="Z517" s="360"/>
      <c r="AA517" s="360"/>
      <c r="AB517" s="360"/>
      <c r="AC517" s="360"/>
      <c r="AD517" s="360"/>
      <c r="AE517" s="360"/>
      <c r="AF517" s="360"/>
      <c r="AG517" s="360"/>
      <c r="AH517" s="360"/>
    </row>
    <row r="518" spans="12:34" ht="39.950000000000003" customHeight="1" x14ac:dyDescent="0.55000000000000004">
      <c r="L518" s="360"/>
      <c r="M518" s="360"/>
      <c r="N518" s="384"/>
      <c r="O518" s="384"/>
      <c r="P518" s="384"/>
      <c r="Q518" s="384"/>
      <c r="R518" s="384"/>
      <c r="S518" s="360"/>
      <c r="Z518" s="360"/>
      <c r="AA518" s="360"/>
      <c r="AB518" s="360"/>
      <c r="AC518" s="360"/>
      <c r="AD518" s="360"/>
      <c r="AE518" s="360"/>
      <c r="AF518" s="360"/>
      <c r="AG518" s="360"/>
      <c r="AH518" s="360"/>
    </row>
    <row r="519" spans="12:34" ht="39.950000000000003" customHeight="1" x14ac:dyDescent="0.55000000000000004">
      <c r="L519" s="360"/>
      <c r="M519" s="360"/>
      <c r="N519" s="384"/>
      <c r="O519" s="384"/>
      <c r="P519" s="384"/>
      <c r="Q519" s="384"/>
      <c r="R519" s="384"/>
      <c r="S519" s="360"/>
      <c r="Z519" s="360"/>
      <c r="AA519" s="360"/>
      <c r="AB519" s="360"/>
      <c r="AC519" s="360"/>
      <c r="AD519" s="360"/>
      <c r="AE519" s="360"/>
      <c r="AF519" s="360"/>
      <c r="AG519" s="360"/>
      <c r="AH519" s="360"/>
    </row>
    <row r="520" spans="12:34" ht="39.950000000000003" customHeight="1" x14ac:dyDescent="0.55000000000000004">
      <c r="L520" s="360"/>
      <c r="M520" s="360"/>
      <c r="N520" s="384"/>
      <c r="O520" s="384"/>
      <c r="P520" s="384"/>
      <c r="Q520" s="384"/>
      <c r="R520" s="384"/>
      <c r="S520" s="360"/>
      <c r="Z520" s="360"/>
      <c r="AA520" s="360"/>
      <c r="AB520" s="360"/>
      <c r="AC520" s="360"/>
      <c r="AD520" s="360"/>
      <c r="AE520" s="360"/>
      <c r="AF520" s="360"/>
      <c r="AG520" s="360"/>
      <c r="AH520" s="360"/>
    </row>
    <row r="521" spans="12:34" ht="39.950000000000003" customHeight="1" x14ac:dyDescent="0.55000000000000004">
      <c r="L521" s="360"/>
      <c r="M521" s="360"/>
      <c r="N521" s="384"/>
      <c r="O521" s="384"/>
      <c r="P521" s="384"/>
      <c r="Q521" s="384"/>
      <c r="R521" s="384"/>
      <c r="S521" s="360"/>
      <c r="Z521" s="360"/>
      <c r="AA521" s="360"/>
      <c r="AB521" s="360"/>
      <c r="AC521" s="360"/>
      <c r="AD521" s="360"/>
      <c r="AE521" s="360"/>
      <c r="AF521" s="360"/>
      <c r="AG521" s="360"/>
      <c r="AH521" s="360"/>
    </row>
    <row r="522" spans="12:34" ht="39.950000000000003" customHeight="1" x14ac:dyDescent="0.55000000000000004">
      <c r="L522" s="360"/>
      <c r="M522" s="360"/>
      <c r="N522" s="384"/>
      <c r="O522" s="384"/>
      <c r="P522" s="384"/>
      <c r="Q522" s="384"/>
      <c r="R522" s="384"/>
      <c r="S522" s="360"/>
      <c r="Z522" s="360"/>
      <c r="AA522" s="360"/>
      <c r="AB522" s="360"/>
      <c r="AC522" s="360"/>
      <c r="AD522" s="360"/>
      <c r="AE522" s="360"/>
      <c r="AF522" s="360"/>
      <c r="AG522" s="360"/>
      <c r="AH522" s="360"/>
    </row>
    <row r="523" spans="12:34" ht="39.950000000000003" customHeight="1" x14ac:dyDescent="0.55000000000000004">
      <c r="L523" s="360"/>
      <c r="M523" s="360"/>
      <c r="N523" s="384"/>
      <c r="O523" s="384"/>
      <c r="P523" s="384"/>
      <c r="Q523" s="384"/>
      <c r="R523" s="384"/>
      <c r="S523" s="360"/>
      <c r="Z523" s="360"/>
      <c r="AA523" s="360"/>
      <c r="AB523" s="360"/>
      <c r="AC523" s="360"/>
      <c r="AD523" s="360"/>
      <c r="AE523" s="360"/>
      <c r="AF523" s="360"/>
      <c r="AG523" s="360"/>
      <c r="AH523" s="360"/>
    </row>
    <row r="524" spans="12:34" ht="39.950000000000003" customHeight="1" x14ac:dyDescent="0.55000000000000004">
      <c r="L524" s="360"/>
      <c r="M524" s="360"/>
      <c r="N524" s="384"/>
      <c r="O524" s="384"/>
      <c r="P524" s="384"/>
      <c r="Q524" s="384"/>
      <c r="R524" s="384"/>
      <c r="S524" s="360"/>
      <c r="Z524" s="360"/>
      <c r="AA524" s="360"/>
      <c r="AB524" s="360"/>
      <c r="AC524" s="360"/>
      <c r="AD524" s="360"/>
      <c r="AE524" s="360"/>
      <c r="AF524" s="360"/>
      <c r="AG524" s="360"/>
      <c r="AH524" s="360"/>
    </row>
    <row r="525" spans="12:34" ht="39.950000000000003" customHeight="1" x14ac:dyDescent="0.55000000000000004">
      <c r="L525" s="360"/>
      <c r="M525" s="360"/>
      <c r="N525" s="384"/>
      <c r="O525" s="384"/>
      <c r="P525" s="384"/>
      <c r="Q525" s="384"/>
      <c r="R525" s="384"/>
      <c r="S525" s="360"/>
      <c r="Z525" s="360"/>
      <c r="AA525" s="360"/>
      <c r="AB525" s="360"/>
      <c r="AC525" s="360"/>
      <c r="AD525" s="360"/>
      <c r="AE525" s="360"/>
      <c r="AF525" s="360"/>
      <c r="AG525" s="360"/>
      <c r="AH525" s="360"/>
    </row>
    <row r="526" spans="12:34" ht="39.950000000000003" customHeight="1" x14ac:dyDescent="0.55000000000000004">
      <c r="L526" s="360"/>
      <c r="M526" s="360"/>
      <c r="N526" s="384"/>
      <c r="O526" s="384"/>
      <c r="P526" s="384"/>
      <c r="Q526" s="384"/>
      <c r="R526" s="384"/>
      <c r="S526" s="360"/>
      <c r="Z526" s="360"/>
      <c r="AA526" s="360"/>
      <c r="AB526" s="360"/>
      <c r="AC526" s="360"/>
      <c r="AD526" s="360"/>
      <c r="AE526" s="360"/>
      <c r="AF526" s="360"/>
      <c r="AG526" s="360"/>
      <c r="AH526" s="360"/>
    </row>
    <row r="527" spans="12:34" ht="39.950000000000003" customHeight="1" x14ac:dyDescent="0.55000000000000004">
      <c r="L527" s="360"/>
      <c r="M527" s="360"/>
      <c r="N527" s="384"/>
      <c r="O527" s="384"/>
      <c r="P527" s="384"/>
      <c r="Q527" s="384"/>
      <c r="R527" s="384"/>
      <c r="S527" s="360"/>
      <c r="Z527" s="360"/>
      <c r="AA527" s="360"/>
      <c r="AB527" s="360"/>
      <c r="AC527" s="360"/>
      <c r="AD527" s="360"/>
      <c r="AE527" s="360"/>
      <c r="AF527" s="360"/>
      <c r="AG527" s="360"/>
      <c r="AH527" s="360"/>
    </row>
    <row r="528" spans="12:34" ht="39.950000000000003" customHeight="1" x14ac:dyDescent="0.55000000000000004">
      <c r="L528" s="360"/>
      <c r="M528" s="360"/>
      <c r="N528" s="384"/>
      <c r="O528" s="384"/>
      <c r="P528" s="384"/>
      <c r="Q528" s="384"/>
      <c r="R528" s="384"/>
      <c r="S528" s="360"/>
      <c r="Z528" s="360"/>
      <c r="AA528" s="360"/>
      <c r="AB528" s="360"/>
      <c r="AC528" s="360"/>
      <c r="AD528" s="360"/>
      <c r="AE528" s="360"/>
      <c r="AF528" s="360"/>
      <c r="AG528" s="360"/>
      <c r="AH528" s="360"/>
    </row>
    <row r="529" spans="12:34" ht="39.950000000000003" customHeight="1" x14ac:dyDescent="0.55000000000000004">
      <c r="L529" s="360"/>
      <c r="M529" s="360"/>
      <c r="N529" s="384"/>
      <c r="O529" s="384"/>
      <c r="P529" s="384"/>
      <c r="Q529" s="384"/>
      <c r="R529" s="384"/>
      <c r="S529" s="360"/>
      <c r="Z529" s="360"/>
      <c r="AA529" s="360"/>
      <c r="AB529" s="360"/>
      <c r="AC529" s="360"/>
      <c r="AD529" s="360"/>
      <c r="AE529" s="360"/>
      <c r="AF529" s="360"/>
      <c r="AG529" s="360"/>
      <c r="AH529" s="360"/>
    </row>
    <row r="530" spans="12:34" ht="39.950000000000003" customHeight="1" x14ac:dyDescent="0.55000000000000004">
      <c r="L530" s="360"/>
      <c r="M530" s="360"/>
      <c r="N530" s="384"/>
      <c r="O530" s="384"/>
      <c r="P530" s="384"/>
      <c r="Q530" s="384"/>
      <c r="R530" s="384"/>
      <c r="S530" s="360"/>
      <c r="Z530" s="360"/>
      <c r="AA530" s="360"/>
      <c r="AB530" s="360"/>
      <c r="AC530" s="360"/>
      <c r="AD530" s="360"/>
      <c r="AE530" s="360"/>
      <c r="AF530" s="360"/>
      <c r="AG530" s="360"/>
      <c r="AH530" s="360"/>
    </row>
    <row r="531" spans="12:34" ht="39.950000000000003" customHeight="1" x14ac:dyDescent="0.55000000000000004">
      <c r="L531" s="360"/>
      <c r="M531" s="360"/>
      <c r="N531" s="384"/>
      <c r="O531" s="384"/>
      <c r="P531" s="384"/>
      <c r="Q531" s="384"/>
      <c r="R531" s="384"/>
      <c r="S531" s="360"/>
      <c r="Z531" s="360"/>
      <c r="AA531" s="360"/>
      <c r="AB531" s="360"/>
      <c r="AC531" s="360"/>
      <c r="AD531" s="360"/>
      <c r="AE531" s="360"/>
      <c r="AF531" s="360"/>
      <c r="AG531" s="360"/>
      <c r="AH531" s="360"/>
    </row>
    <row r="532" spans="12:34" ht="39.950000000000003" customHeight="1" x14ac:dyDescent="0.55000000000000004">
      <c r="L532" s="360"/>
      <c r="M532" s="360"/>
      <c r="N532" s="384"/>
      <c r="O532" s="384"/>
      <c r="P532" s="384"/>
      <c r="Q532" s="384"/>
      <c r="R532" s="384"/>
      <c r="S532" s="360"/>
      <c r="Z532" s="360"/>
      <c r="AA532" s="360"/>
      <c r="AB532" s="360"/>
      <c r="AC532" s="360"/>
      <c r="AD532" s="360"/>
      <c r="AE532" s="360"/>
      <c r="AF532" s="360"/>
      <c r="AG532" s="360"/>
      <c r="AH532" s="360"/>
    </row>
    <row r="533" spans="12:34" ht="39.950000000000003" customHeight="1" x14ac:dyDescent="0.55000000000000004">
      <c r="L533" s="360"/>
      <c r="M533" s="360"/>
      <c r="N533" s="384"/>
      <c r="O533" s="384"/>
      <c r="P533" s="384"/>
      <c r="Q533" s="384"/>
      <c r="R533" s="384"/>
      <c r="S533" s="360"/>
      <c r="Z533" s="360"/>
      <c r="AA533" s="360"/>
      <c r="AB533" s="360"/>
      <c r="AC533" s="360"/>
      <c r="AD533" s="360"/>
      <c r="AE533" s="360"/>
      <c r="AF533" s="360"/>
      <c r="AG533" s="360"/>
      <c r="AH533" s="360"/>
    </row>
    <row r="534" spans="12:34" ht="39.950000000000003" customHeight="1" x14ac:dyDescent="0.55000000000000004">
      <c r="L534" s="360"/>
      <c r="M534" s="360"/>
      <c r="N534" s="384"/>
      <c r="O534" s="384"/>
      <c r="P534" s="384"/>
      <c r="Q534" s="384"/>
      <c r="R534" s="384"/>
      <c r="S534" s="360"/>
      <c r="Z534" s="360"/>
      <c r="AA534" s="360"/>
      <c r="AB534" s="360"/>
      <c r="AC534" s="360"/>
      <c r="AD534" s="360"/>
      <c r="AE534" s="360"/>
      <c r="AF534" s="360"/>
      <c r="AG534" s="360"/>
      <c r="AH534" s="360"/>
    </row>
    <row r="535" spans="12:34" ht="39.950000000000003" customHeight="1" x14ac:dyDescent="0.55000000000000004">
      <c r="L535" s="360"/>
      <c r="M535" s="360"/>
      <c r="N535" s="384"/>
      <c r="O535" s="384"/>
      <c r="P535" s="384"/>
      <c r="Q535" s="384"/>
      <c r="R535" s="384"/>
      <c r="S535" s="360"/>
      <c r="Z535" s="360"/>
      <c r="AA535" s="360"/>
      <c r="AB535" s="360"/>
      <c r="AC535" s="360"/>
      <c r="AD535" s="360"/>
      <c r="AE535" s="360"/>
      <c r="AF535" s="360"/>
      <c r="AG535" s="360"/>
      <c r="AH535" s="360"/>
    </row>
    <row r="536" spans="12:34" ht="39.950000000000003" customHeight="1" x14ac:dyDescent="0.55000000000000004">
      <c r="L536" s="360"/>
      <c r="M536" s="360"/>
      <c r="N536" s="384"/>
      <c r="O536" s="384"/>
      <c r="P536" s="384"/>
      <c r="Q536" s="384"/>
      <c r="R536" s="384"/>
      <c r="S536" s="360"/>
      <c r="Z536" s="360"/>
      <c r="AA536" s="360"/>
      <c r="AB536" s="360"/>
      <c r="AC536" s="360"/>
      <c r="AD536" s="360"/>
      <c r="AE536" s="360"/>
      <c r="AF536" s="360"/>
      <c r="AG536" s="360"/>
      <c r="AH536" s="360"/>
    </row>
    <row r="537" spans="12:34" ht="39.950000000000003" customHeight="1" x14ac:dyDescent="0.55000000000000004">
      <c r="L537" s="360"/>
      <c r="M537" s="360"/>
      <c r="N537" s="384"/>
      <c r="O537" s="384"/>
      <c r="P537" s="384"/>
      <c r="Q537" s="384"/>
      <c r="R537" s="384"/>
      <c r="S537" s="360"/>
      <c r="Z537" s="360"/>
      <c r="AA537" s="360"/>
      <c r="AB537" s="360"/>
      <c r="AC537" s="360"/>
      <c r="AD537" s="360"/>
      <c r="AE537" s="360"/>
      <c r="AF537" s="360"/>
      <c r="AG537" s="360"/>
      <c r="AH537" s="360"/>
    </row>
    <row r="538" spans="12:34" ht="39.950000000000003" customHeight="1" x14ac:dyDescent="0.55000000000000004">
      <c r="L538" s="360"/>
      <c r="M538" s="360"/>
      <c r="N538" s="384"/>
      <c r="O538" s="384"/>
      <c r="P538" s="384"/>
      <c r="Q538" s="384"/>
      <c r="R538" s="384"/>
      <c r="S538" s="360"/>
      <c r="Z538" s="360"/>
      <c r="AA538" s="360"/>
      <c r="AB538" s="360"/>
      <c r="AC538" s="360"/>
      <c r="AD538" s="360"/>
      <c r="AE538" s="360"/>
      <c r="AF538" s="360"/>
      <c r="AG538" s="360"/>
      <c r="AH538" s="360"/>
    </row>
    <row r="539" spans="12:34" ht="39.950000000000003" customHeight="1" x14ac:dyDescent="0.55000000000000004">
      <c r="L539" s="360"/>
      <c r="M539" s="360"/>
      <c r="N539" s="384"/>
      <c r="O539" s="384"/>
      <c r="P539" s="384"/>
      <c r="Q539" s="384"/>
      <c r="R539" s="384"/>
      <c r="S539" s="360"/>
      <c r="Z539" s="360"/>
      <c r="AA539" s="360"/>
      <c r="AB539" s="360"/>
      <c r="AC539" s="360"/>
      <c r="AD539" s="360"/>
      <c r="AE539" s="360"/>
      <c r="AF539" s="360"/>
      <c r="AG539" s="360"/>
      <c r="AH539" s="360"/>
    </row>
    <row r="540" spans="12:34" ht="39.950000000000003" customHeight="1" x14ac:dyDescent="0.55000000000000004">
      <c r="L540" s="360"/>
      <c r="M540" s="360"/>
      <c r="N540" s="384"/>
      <c r="O540" s="384"/>
      <c r="P540" s="384"/>
      <c r="Q540" s="384"/>
      <c r="R540" s="384"/>
      <c r="S540" s="360"/>
      <c r="Z540" s="360"/>
      <c r="AA540" s="360"/>
      <c r="AB540" s="360"/>
      <c r="AC540" s="360"/>
      <c r="AD540" s="360"/>
      <c r="AE540" s="360"/>
      <c r="AF540" s="360"/>
      <c r="AG540" s="360"/>
      <c r="AH540" s="360"/>
    </row>
    <row r="541" spans="12:34" ht="39.950000000000003" customHeight="1" x14ac:dyDescent="0.55000000000000004">
      <c r="L541" s="360"/>
      <c r="M541" s="360"/>
      <c r="N541" s="384"/>
      <c r="O541" s="384"/>
      <c r="P541" s="384"/>
      <c r="Q541" s="384"/>
      <c r="R541" s="384"/>
      <c r="S541" s="360"/>
      <c r="Z541" s="360"/>
      <c r="AA541" s="360"/>
      <c r="AB541" s="360"/>
      <c r="AC541" s="360"/>
      <c r="AD541" s="360"/>
      <c r="AE541" s="360"/>
      <c r="AF541" s="360"/>
      <c r="AG541" s="360"/>
      <c r="AH541" s="360"/>
    </row>
    <row r="542" spans="12:34" ht="39.950000000000003" customHeight="1" x14ac:dyDescent="0.55000000000000004">
      <c r="L542" s="360"/>
      <c r="M542" s="360"/>
      <c r="N542" s="384"/>
      <c r="O542" s="384"/>
      <c r="P542" s="384"/>
      <c r="Q542" s="384"/>
      <c r="R542" s="384"/>
      <c r="S542" s="360"/>
      <c r="Z542" s="360"/>
      <c r="AA542" s="360"/>
      <c r="AB542" s="360"/>
      <c r="AC542" s="360"/>
      <c r="AD542" s="360"/>
      <c r="AE542" s="360"/>
      <c r="AF542" s="360"/>
      <c r="AG542" s="360"/>
      <c r="AH542" s="360"/>
    </row>
    <row r="543" spans="12:34" ht="39.950000000000003" customHeight="1" x14ac:dyDescent="0.55000000000000004">
      <c r="L543" s="360"/>
      <c r="M543" s="360"/>
      <c r="N543" s="384"/>
      <c r="O543" s="384"/>
      <c r="P543" s="384"/>
      <c r="Q543" s="384"/>
      <c r="R543" s="384"/>
      <c r="S543" s="360"/>
      <c r="Z543" s="360"/>
      <c r="AA543" s="360"/>
      <c r="AB543" s="360"/>
      <c r="AC543" s="360"/>
      <c r="AD543" s="360"/>
      <c r="AE543" s="360"/>
      <c r="AF543" s="360"/>
      <c r="AG543" s="360"/>
      <c r="AH543" s="360"/>
    </row>
    <row r="544" spans="12:34" ht="39.950000000000003" customHeight="1" x14ac:dyDescent="0.55000000000000004">
      <c r="L544" s="360"/>
      <c r="M544" s="360"/>
      <c r="N544" s="384"/>
      <c r="O544" s="384"/>
      <c r="P544" s="384"/>
      <c r="Q544" s="384"/>
      <c r="R544" s="384"/>
      <c r="S544" s="360"/>
      <c r="Z544" s="360"/>
      <c r="AA544" s="360"/>
      <c r="AB544" s="360"/>
      <c r="AC544" s="360"/>
      <c r="AD544" s="360"/>
      <c r="AE544" s="360"/>
      <c r="AF544" s="360"/>
      <c r="AG544" s="360"/>
      <c r="AH544" s="360"/>
    </row>
    <row r="545" spans="12:34" ht="39.950000000000003" customHeight="1" x14ac:dyDescent="0.55000000000000004">
      <c r="L545" s="360"/>
      <c r="M545" s="360"/>
      <c r="N545" s="384"/>
      <c r="O545" s="384"/>
      <c r="P545" s="384"/>
      <c r="Q545" s="384"/>
      <c r="R545" s="384"/>
      <c r="S545" s="360"/>
      <c r="Z545" s="360"/>
      <c r="AA545" s="360"/>
      <c r="AB545" s="360"/>
      <c r="AC545" s="360"/>
      <c r="AD545" s="360"/>
      <c r="AE545" s="360"/>
      <c r="AF545" s="360"/>
      <c r="AG545" s="360"/>
      <c r="AH545" s="360"/>
    </row>
    <row r="546" spans="12:34" ht="39.950000000000003" customHeight="1" x14ac:dyDescent="0.55000000000000004">
      <c r="L546" s="360"/>
      <c r="M546" s="360"/>
      <c r="N546" s="384"/>
      <c r="O546" s="384"/>
      <c r="P546" s="384"/>
      <c r="Q546" s="384"/>
      <c r="R546" s="384"/>
      <c r="S546" s="360"/>
      <c r="Z546" s="360"/>
      <c r="AA546" s="360"/>
      <c r="AB546" s="360"/>
      <c r="AC546" s="360"/>
      <c r="AD546" s="360"/>
      <c r="AE546" s="360"/>
      <c r="AF546" s="360"/>
      <c r="AG546" s="360"/>
      <c r="AH546" s="360"/>
    </row>
    <row r="547" spans="12:34" ht="39.950000000000003" customHeight="1" x14ac:dyDescent="0.55000000000000004">
      <c r="L547" s="360"/>
      <c r="M547" s="360"/>
      <c r="N547" s="384"/>
      <c r="O547" s="384"/>
      <c r="P547" s="384"/>
      <c r="Q547" s="384"/>
      <c r="R547" s="384"/>
      <c r="S547" s="360"/>
      <c r="Z547" s="360"/>
      <c r="AA547" s="360"/>
      <c r="AB547" s="360"/>
      <c r="AC547" s="360"/>
      <c r="AD547" s="360"/>
      <c r="AE547" s="360"/>
      <c r="AF547" s="360"/>
      <c r="AG547" s="360"/>
      <c r="AH547" s="360"/>
    </row>
    <row r="548" spans="12:34" ht="39.950000000000003" customHeight="1" x14ac:dyDescent="0.55000000000000004">
      <c r="L548" s="360"/>
      <c r="M548" s="360"/>
      <c r="N548" s="384"/>
      <c r="O548" s="384"/>
      <c r="P548" s="384"/>
      <c r="Q548" s="384"/>
      <c r="R548" s="384"/>
      <c r="S548" s="360"/>
      <c r="Z548" s="360"/>
      <c r="AA548" s="360"/>
      <c r="AB548" s="360"/>
      <c r="AC548" s="360"/>
      <c r="AD548" s="360"/>
      <c r="AE548" s="360"/>
      <c r="AF548" s="360"/>
      <c r="AG548" s="360"/>
      <c r="AH548" s="360"/>
    </row>
    <row r="549" spans="12:34" ht="39.950000000000003" customHeight="1" x14ac:dyDescent="0.55000000000000004">
      <c r="L549" s="360"/>
      <c r="M549" s="360"/>
      <c r="N549" s="384"/>
      <c r="O549" s="384"/>
      <c r="P549" s="384"/>
      <c r="Q549" s="384"/>
      <c r="R549" s="384"/>
      <c r="S549" s="360"/>
      <c r="Z549" s="360"/>
      <c r="AA549" s="360"/>
      <c r="AB549" s="360"/>
      <c r="AC549" s="360"/>
      <c r="AD549" s="360"/>
      <c r="AE549" s="360"/>
      <c r="AF549" s="360"/>
      <c r="AG549" s="360"/>
      <c r="AH549" s="360"/>
    </row>
    <row r="550" spans="12:34" ht="39.950000000000003" customHeight="1" x14ac:dyDescent="0.55000000000000004">
      <c r="L550" s="360"/>
      <c r="M550" s="360"/>
      <c r="N550" s="384"/>
      <c r="O550" s="384"/>
      <c r="P550" s="384"/>
      <c r="Q550" s="384"/>
      <c r="R550" s="384"/>
      <c r="S550" s="360"/>
      <c r="Z550" s="360"/>
      <c r="AA550" s="360"/>
      <c r="AB550" s="360"/>
      <c r="AC550" s="360"/>
      <c r="AD550" s="360"/>
      <c r="AE550" s="360"/>
      <c r="AF550" s="360"/>
      <c r="AG550" s="360"/>
      <c r="AH550" s="360"/>
    </row>
    <row r="551" spans="12:34" ht="39.950000000000003" customHeight="1" x14ac:dyDescent="0.55000000000000004">
      <c r="L551" s="360"/>
      <c r="M551" s="360"/>
      <c r="N551" s="384"/>
      <c r="O551" s="384"/>
      <c r="P551" s="384"/>
      <c r="Q551" s="384"/>
      <c r="R551" s="384"/>
      <c r="S551" s="360"/>
      <c r="Z551" s="360"/>
      <c r="AA551" s="360"/>
      <c r="AB551" s="360"/>
      <c r="AC551" s="360"/>
      <c r="AD551" s="360"/>
      <c r="AE551" s="360"/>
      <c r="AF551" s="360"/>
      <c r="AG551" s="360"/>
      <c r="AH551" s="360"/>
    </row>
    <row r="552" spans="12:34" ht="39.950000000000003" customHeight="1" x14ac:dyDescent="0.55000000000000004">
      <c r="L552" s="360"/>
      <c r="M552" s="360"/>
      <c r="N552" s="384"/>
      <c r="O552" s="384"/>
      <c r="P552" s="384"/>
      <c r="Q552" s="384"/>
      <c r="R552" s="384"/>
      <c r="S552" s="360"/>
      <c r="Z552" s="360"/>
      <c r="AA552" s="360"/>
      <c r="AB552" s="360"/>
      <c r="AC552" s="360"/>
      <c r="AD552" s="360"/>
      <c r="AE552" s="360"/>
      <c r="AF552" s="360"/>
      <c r="AG552" s="360"/>
      <c r="AH552" s="360"/>
    </row>
    <row r="553" spans="12:34" ht="39.950000000000003" customHeight="1" x14ac:dyDescent="0.55000000000000004">
      <c r="L553" s="360"/>
      <c r="M553" s="360"/>
      <c r="N553" s="384"/>
      <c r="O553" s="384"/>
      <c r="P553" s="384"/>
      <c r="Q553" s="384"/>
      <c r="R553" s="384"/>
      <c r="S553" s="360"/>
      <c r="Z553" s="360"/>
      <c r="AA553" s="360"/>
      <c r="AB553" s="360"/>
      <c r="AC553" s="360"/>
      <c r="AD553" s="360"/>
      <c r="AE553" s="360"/>
      <c r="AF553" s="360"/>
      <c r="AG553" s="360"/>
      <c r="AH553" s="360"/>
    </row>
    <row r="554" spans="12:34" ht="39.950000000000003" customHeight="1" x14ac:dyDescent="0.55000000000000004">
      <c r="L554" s="360"/>
      <c r="M554" s="360"/>
      <c r="N554" s="384"/>
      <c r="O554" s="384"/>
      <c r="P554" s="384"/>
      <c r="Q554" s="384"/>
      <c r="R554" s="384"/>
      <c r="S554" s="360"/>
      <c r="Z554" s="360"/>
      <c r="AA554" s="360"/>
      <c r="AB554" s="360"/>
      <c r="AC554" s="360"/>
      <c r="AD554" s="360"/>
      <c r="AE554" s="360"/>
      <c r="AF554" s="360"/>
      <c r="AG554" s="360"/>
      <c r="AH554" s="360"/>
    </row>
    <row r="555" spans="12:34" ht="39.950000000000003" customHeight="1" x14ac:dyDescent="0.55000000000000004">
      <c r="L555" s="360"/>
      <c r="M555" s="360"/>
      <c r="N555" s="384"/>
      <c r="O555" s="384"/>
      <c r="P555" s="384"/>
      <c r="Q555" s="384"/>
      <c r="R555" s="384"/>
      <c r="S555" s="360"/>
      <c r="Z555" s="360"/>
      <c r="AA555" s="360"/>
      <c r="AB555" s="360"/>
      <c r="AC555" s="360"/>
      <c r="AD555" s="360"/>
      <c r="AE555" s="360"/>
      <c r="AF555" s="360"/>
      <c r="AG555" s="360"/>
      <c r="AH555" s="360"/>
    </row>
    <row r="556" spans="12:34" ht="39.950000000000003" customHeight="1" x14ac:dyDescent="0.55000000000000004">
      <c r="L556" s="360"/>
      <c r="M556" s="360"/>
      <c r="N556" s="384"/>
      <c r="O556" s="384"/>
      <c r="P556" s="384"/>
      <c r="Q556" s="384"/>
      <c r="R556" s="384"/>
      <c r="S556" s="360"/>
      <c r="Z556" s="360"/>
      <c r="AA556" s="360"/>
      <c r="AB556" s="360"/>
      <c r="AC556" s="360"/>
      <c r="AD556" s="360"/>
      <c r="AE556" s="360"/>
      <c r="AF556" s="360"/>
      <c r="AG556" s="360"/>
      <c r="AH556" s="360"/>
    </row>
    <row r="557" spans="12:34" ht="39.950000000000003" customHeight="1" x14ac:dyDescent="0.55000000000000004">
      <c r="L557" s="360"/>
      <c r="M557" s="360"/>
      <c r="N557" s="384"/>
      <c r="O557" s="384"/>
      <c r="P557" s="384"/>
      <c r="Q557" s="384"/>
      <c r="R557" s="384"/>
      <c r="S557" s="360"/>
      <c r="Z557" s="360"/>
      <c r="AA557" s="360"/>
      <c r="AB557" s="360"/>
      <c r="AC557" s="360"/>
      <c r="AD557" s="360"/>
      <c r="AE557" s="360"/>
      <c r="AF557" s="360"/>
      <c r="AG557" s="360"/>
      <c r="AH557" s="360"/>
    </row>
    <row r="558" spans="12:34" ht="39.950000000000003" customHeight="1" x14ac:dyDescent="0.55000000000000004">
      <c r="L558" s="360"/>
      <c r="M558" s="360"/>
      <c r="N558" s="384"/>
      <c r="O558" s="384"/>
      <c r="P558" s="384"/>
      <c r="Q558" s="384"/>
      <c r="R558" s="384"/>
      <c r="S558" s="360"/>
      <c r="Z558" s="360"/>
      <c r="AA558" s="360"/>
      <c r="AB558" s="360"/>
      <c r="AC558" s="360"/>
      <c r="AD558" s="360"/>
      <c r="AE558" s="360"/>
      <c r="AF558" s="360"/>
      <c r="AG558" s="360"/>
      <c r="AH558" s="360"/>
    </row>
    <row r="559" spans="12:34" ht="39.950000000000003" customHeight="1" x14ac:dyDescent="0.55000000000000004">
      <c r="L559" s="360"/>
      <c r="M559" s="360"/>
      <c r="N559" s="384"/>
      <c r="O559" s="384"/>
      <c r="P559" s="384"/>
      <c r="Q559" s="384"/>
      <c r="R559" s="384"/>
      <c r="S559" s="360"/>
      <c r="Z559" s="360"/>
      <c r="AA559" s="360"/>
      <c r="AB559" s="360"/>
      <c r="AC559" s="360"/>
      <c r="AD559" s="360"/>
      <c r="AE559" s="360"/>
      <c r="AF559" s="360"/>
      <c r="AG559" s="360"/>
      <c r="AH559" s="360"/>
    </row>
    <row r="560" spans="12:34" ht="39.950000000000003" customHeight="1" x14ac:dyDescent="0.55000000000000004">
      <c r="L560" s="360"/>
      <c r="M560" s="360"/>
      <c r="N560" s="384"/>
      <c r="O560" s="384"/>
      <c r="P560" s="384"/>
      <c r="Q560" s="384"/>
      <c r="R560" s="384"/>
      <c r="S560" s="360"/>
      <c r="Z560" s="360"/>
      <c r="AA560" s="360"/>
      <c r="AB560" s="360"/>
      <c r="AC560" s="360"/>
      <c r="AD560" s="360"/>
      <c r="AE560" s="360"/>
      <c r="AF560" s="360"/>
      <c r="AG560" s="360"/>
      <c r="AH560" s="360"/>
    </row>
    <row r="561" spans="12:34" ht="39.950000000000003" customHeight="1" x14ac:dyDescent="0.55000000000000004">
      <c r="L561" s="360"/>
      <c r="M561" s="360"/>
      <c r="N561" s="384"/>
      <c r="O561" s="384"/>
      <c r="P561" s="384"/>
      <c r="Q561" s="384"/>
      <c r="R561" s="384"/>
      <c r="S561" s="360"/>
      <c r="Z561" s="360"/>
      <c r="AA561" s="360"/>
      <c r="AB561" s="360"/>
      <c r="AC561" s="360"/>
      <c r="AD561" s="360"/>
      <c r="AE561" s="360"/>
      <c r="AF561" s="360"/>
      <c r="AG561" s="360"/>
      <c r="AH561" s="360"/>
    </row>
    <row r="562" spans="12:34" ht="39.950000000000003" customHeight="1" x14ac:dyDescent="0.55000000000000004">
      <c r="L562" s="360"/>
      <c r="M562" s="360"/>
      <c r="N562" s="384"/>
      <c r="O562" s="384"/>
      <c r="P562" s="384"/>
      <c r="Q562" s="384"/>
      <c r="R562" s="384"/>
      <c r="S562" s="360"/>
      <c r="Z562" s="360"/>
      <c r="AA562" s="360"/>
      <c r="AB562" s="360"/>
      <c r="AC562" s="360"/>
      <c r="AD562" s="360"/>
      <c r="AE562" s="360"/>
      <c r="AF562" s="360"/>
      <c r="AG562" s="360"/>
      <c r="AH562" s="360"/>
    </row>
    <row r="563" spans="12:34" ht="39.950000000000003" customHeight="1" x14ac:dyDescent="0.55000000000000004">
      <c r="L563" s="360"/>
      <c r="M563" s="360"/>
      <c r="N563" s="384"/>
      <c r="O563" s="384"/>
      <c r="P563" s="384"/>
      <c r="Q563" s="384"/>
      <c r="R563" s="384"/>
      <c r="S563" s="360"/>
      <c r="Z563" s="360"/>
      <c r="AA563" s="360"/>
      <c r="AB563" s="360"/>
      <c r="AC563" s="360"/>
      <c r="AD563" s="360"/>
      <c r="AE563" s="360"/>
      <c r="AF563" s="360"/>
      <c r="AG563" s="360"/>
      <c r="AH563" s="360"/>
    </row>
    <row r="564" spans="12:34" ht="39.950000000000003" customHeight="1" x14ac:dyDescent="0.55000000000000004">
      <c r="L564" s="360"/>
      <c r="M564" s="360"/>
      <c r="N564" s="384"/>
      <c r="O564" s="384"/>
      <c r="P564" s="384"/>
      <c r="Q564" s="384"/>
      <c r="R564" s="384"/>
      <c r="S564" s="360"/>
      <c r="Z564" s="360"/>
      <c r="AA564" s="360"/>
      <c r="AB564" s="360"/>
      <c r="AC564" s="360"/>
      <c r="AD564" s="360"/>
      <c r="AE564" s="360"/>
      <c r="AF564" s="360"/>
      <c r="AG564" s="360"/>
      <c r="AH564" s="360"/>
    </row>
    <row r="565" spans="12:34" ht="39.950000000000003" customHeight="1" x14ac:dyDescent="0.55000000000000004">
      <c r="L565" s="360"/>
      <c r="M565" s="360"/>
      <c r="N565" s="384"/>
      <c r="O565" s="384"/>
      <c r="P565" s="384"/>
      <c r="Q565" s="384"/>
      <c r="R565" s="384"/>
      <c r="S565" s="360"/>
      <c r="Z565" s="360"/>
      <c r="AA565" s="360"/>
      <c r="AB565" s="360"/>
      <c r="AC565" s="360"/>
      <c r="AD565" s="360"/>
      <c r="AE565" s="360"/>
      <c r="AF565" s="360"/>
      <c r="AG565" s="360"/>
      <c r="AH565" s="360"/>
    </row>
    <row r="566" spans="12:34" ht="39.950000000000003" customHeight="1" x14ac:dyDescent="0.55000000000000004">
      <c r="L566" s="360"/>
      <c r="M566" s="360"/>
      <c r="N566" s="384"/>
      <c r="O566" s="384"/>
      <c r="P566" s="384"/>
      <c r="Q566" s="384"/>
      <c r="R566" s="384"/>
      <c r="S566" s="360"/>
      <c r="Z566" s="360"/>
      <c r="AA566" s="360"/>
      <c r="AB566" s="360"/>
      <c r="AC566" s="360"/>
      <c r="AD566" s="360"/>
      <c r="AE566" s="360"/>
      <c r="AF566" s="360"/>
      <c r="AG566" s="360"/>
      <c r="AH566" s="360"/>
    </row>
    <row r="567" spans="12:34" ht="39.950000000000003" customHeight="1" x14ac:dyDescent="0.55000000000000004">
      <c r="L567" s="360"/>
      <c r="M567" s="360"/>
      <c r="N567" s="384"/>
      <c r="O567" s="384"/>
      <c r="P567" s="384"/>
      <c r="Q567" s="384"/>
      <c r="R567" s="384"/>
      <c r="S567" s="360"/>
      <c r="Z567" s="360"/>
      <c r="AA567" s="360"/>
      <c r="AB567" s="360"/>
      <c r="AC567" s="360"/>
      <c r="AD567" s="360"/>
      <c r="AE567" s="360"/>
      <c r="AF567" s="360"/>
      <c r="AG567" s="360"/>
      <c r="AH567" s="360"/>
    </row>
    <row r="568" spans="12:34" ht="39.950000000000003" customHeight="1" x14ac:dyDescent="0.55000000000000004">
      <c r="L568" s="360"/>
      <c r="M568" s="360"/>
      <c r="N568" s="384"/>
      <c r="O568" s="384"/>
      <c r="P568" s="384"/>
      <c r="Q568" s="384"/>
      <c r="R568" s="384"/>
      <c r="S568" s="360"/>
      <c r="Z568" s="360"/>
      <c r="AA568" s="360"/>
      <c r="AB568" s="360"/>
      <c r="AC568" s="360"/>
      <c r="AD568" s="360"/>
      <c r="AE568" s="360"/>
      <c r="AF568" s="360"/>
      <c r="AG568" s="360"/>
      <c r="AH568" s="360"/>
    </row>
    <row r="569" spans="12:34" ht="39.950000000000003" customHeight="1" x14ac:dyDescent="0.55000000000000004">
      <c r="L569" s="360"/>
      <c r="M569" s="360"/>
      <c r="N569" s="384"/>
      <c r="O569" s="384"/>
      <c r="P569" s="384"/>
      <c r="Q569" s="384"/>
      <c r="R569" s="384"/>
      <c r="S569" s="360"/>
      <c r="Z569" s="360"/>
      <c r="AA569" s="360"/>
      <c r="AB569" s="360"/>
      <c r="AC569" s="360"/>
      <c r="AD569" s="360"/>
      <c r="AE569" s="360"/>
      <c r="AF569" s="360"/>
      <c r="AG569" s="360"/>
      <c r="AH569" s="360"/>
    </row>
    <row r="570" spans="12:34" ht="39.950000000000003" customHeight="1" x14ac:dyDescent="0.55000000000000004">
      <c r="L570" s="360"/>
      <c r="M570" s="360"/>
      <c r="N570" s="384"/>
      <c r="O570" s="384"/>
      <c r="P570" s="384"/>
      <c r="Q570" s="384"/>
      <c r="R570" s="384"/>
      <c r="S570" s="360"/>
      <c r="Z570" s="360"/>
      <c r="AA570" s="360"/>
      <c r="AB570" s="360"/>
      <c r="AC570" s="360"/>
      <c r="AD570" s="360"/>
      <c r="AE570" s="360"/>
      <c r="AF570" s="360"/>
      <c r="AG570" s="360"/>
      <c r="AH570" s="360"/>
    </row>
    <row r="571" spans="12:34" ht="39.950000000000003" customHeight="1" x14ac:dyDescent="0.55000000000000004">
      <c r="L571" s="360"/>
      <c r="M571" s="360"/>
      <c r="N571" s="384"/>
      <c r="O571" s="384"/>
      <c r="P571" s="384"/>
      <c r="Q571" s="384"/>
      <c r="R571" s="384"/>
      <c r="S571" s="360"/>
      <c r="Z571" s="360"/>
      <c r="AA571" s="360"/>
      <c r="AB571" s="360"/>
      <c r="AC571" s="360"/>
      <c r="AD571" s="360"/>
      <c r="AE571" s="360"/>
      <c r="AF571" s="360"/>
      <c r="AG571" s="360"/>
      <c r="AH571" s="360"/>
    </row>
    <row r="572" spans="12:34" ht="39.950000000000003" customHeight="1" x14ac:dyDescent="0.55000000000000004">
      <c r="L572" s="360"/>
      <c r="M572" s="360"/>
      <c r="N572" s="384"/>
      <c r="O572" s="384"/>
      <c r="P572" s="384"/>
      <c r="Q572" s="384"/>
      <c r="R572" s="384"/>
      <c r="S572" s="360"/>
      <c r="Z572" s="360"/>
      <c r="AA572" s="360"/>
      <c r="AB572" s="360"/>
      <c r="AC572" s="360"/>
      <c r="AD572" s="360"/>
      <c r="AE572" s="360"/>
      <c r="AF572" s="360"/>
      <c r="AG572" s="360"/>
      <c r="AH572" s="360"/>
    </row>
    <row r="573" spans="12:34" ht="39.950000000000003" customHeight="1" x14ac:dyDescent="0.55000000000000004">
      <c r="L573" s="360"/>
      <c r="M573" s="360"/>
      <c r="N573" s="384"/>
      <c r="O573" s="384"/>
      <c r="P573" s="384"/>
      <c r="Q573" s="384"/>
      <c r="R573" s="384"/>
      <c r="S573" s="360"/>
      <c r="Z573" s="360"/>
      <c r="AA573" s="360"/>
      <c r="AB573" s="360"/>
      <c r="AC573" s="360"/>
      <c r="AD573" s="360"/>
      <c r="AE573" s="360"/>
      <c r="AF573" s="360"/>
      <c r="AG573" s="360"/>
      <c r="AH573" s="360"/>
    </row>
    <row r="574" spans="12:34" ht="39.950000000000003" customHeight="1" x14ac:dyDescent="0.55000000000000004">
      <c r="L574" s="360"/>
      <c r="M574" s="360"/>
      <c r="N574" s="384"/>
      <c r="O574" s="384"/>
      <c r="P574" s="384"/>
      <c r="Q574" s="384"/>
      <c r="R574" s="384"/>
      <c r="S574" s="360"/>
      <c r="Z574" s="360"/>
      <c r="AA574" s="360"/>
      <c r="AB574" s="360"/>
      <c r="AC574" s="360"/>
      <c r="AD574" s="360"/>
      <c r="AE574" s="360"/>
      <c r="AF574" s="360"/>
      <c r="AG574" s="360"/>
      <c r="AH574" s="360"/>
    </row>
    <row r="575" spans="12:34" ht="39.950000000000003" customHeight="1" x14ac:dyDescent="0.55000000000000004">
      <c r="L575" s="360"/>
      <c r="M575" s="360"/>
      <c r="N575" s="384"/>
      <c r="O575" s="384"/>
      <c r="P575" s="384"/>
      <c r="Q575" s="384"/>
      <c r="R575" s="384"/>
      <c r="S575" s="360"/>
      <c r="Z575" s="360"/>
      <c r="AA575" s="360"/>
      <c r="AB575" s="360"/>
      <c r="AC575" s="360"/>
      <c r="AD575" s="360"/>
      <c r="AE575" s="360"/>
      <c r="AF575" s="360"/>
      <c r="AG575" s="360"/>
      <c r="AH575" s="360"/>
    </row>
    <row r="576" spans="12:34" ht="39.950000000000003" customHeight="1" x14ac:dyDescent="0.55000000000000004">
      <c r="L576" s="360"/>
      <c r="M576" s="360"/>
      <c r="N576" s="384"/>
      <c r="O576" s="384"/>
      <c r="P576" s="384"/>
      <c r="Q576" s="384"/>
      <c r="R576" s="384"/>
      <c r="S576" s="360"/>
      <c r="Z576" s="360"/>
      <c r="AA576" s="360"/>
      <c r="AB576" s="360"/>
      <c r="AC576" s="360"/>
      <c r="AD576" s="360"/>
      <c r="AE576" s="360"/>
      <c r="AF576" s="360"/>
      <c r="AG576" s="360"/>
      <c r="AH576" s="360"/>
    </row>
    <row r="577" spans="12:34" ht="39.950000000000003" customHeight="1" x14ac:dyDescent="0.55000000000000004">
      <c r="L577" s="360"/>
      <c r="M577" s="360"/>
      <c r="N577" s="384"/>
      <c r="O577" s="384"/>
      <c r="P577" s="384"/>
      <c r="Q577" s="384"/>
      <c r="R577" s="384"/>
      <c r="S577" s="360"/>
      <c r="Z577" s="360"/>
      <c r="AA577" s="360"/>
      <c r="AB577" s="360"/>
      <c r="AC577" s="360"/>
      <c r="AD577" s="360"/>
      <c r="AE577" s="360"/>
      <c r="AF577" s="360"/>
      <c r="AG577" s="360"/>
      <c r="AH577" s="360"/>
    </row>
    <row r="578" spans="12:34" ht="39.950000000000003" customHeight="1" x14ac:dyDescent="0.55000000000000004">
      <c r="L578" s="360"/>
      <c r="M578" s="360"/>
      <c r="N578" s="384"/>
      <c r="O578" s="384"/>
      <c r="P578" s="384"/>
      <c r="Q578" s="384"/>
      <c r="R578" s="384"/>
      <c r="S578" s="360"/>
      <c r="Z578" s="360"/>
      <c r="AA578" s="360"/>
      <c r="AB578" s="360"/>
      <c r="AC578" s="360"/>
      <c r="AD578" s="360"/>
      <c r="AE578" s="360"/>
      <c r="AF578" s="360"/>
      <c r="AG578" s="360"/>
      <c r="AH578" s="360"/>
    </row>
    <row r="579" spans="12:34" ht="39.950000000000003" customHeight="1" x14ac:dyDescent="0.55000000000000004">
      <c r="L579" s="360"/>
      <c r="M579" s="360"/>
      <c r="N579" s="384"/>
      <c r="O579" s="384"/>
      <c r="P579" s="384"/>
      <c r="Q579" s="384"/>
      <c r="R579" s="384"/>
      <c r="S579" s="360"/>
      <c r="Z579" s="360"/>
      <c r="AA579" s="360"/>
      <c r="AB579" s="360"/>
      <c r="AC579" s="360"/>
      <c r="AD579" s="360"/>
      <c r="AE579" s="360"/>
      <c r="AF579" s="360"/>
      <c r="AG579" s="360"/>
      <c r="AH579" s="360"/>
    </row>
    <row r="580" spans="12:34" ht="39.950000000000003" customHeight="1" x14ac:dyDescent="0.55000000000000004">
      <c r="L580" s="360"/>
      <c r="M580" s="360"/>
      <c r="N580" s="384"/>
      <c r="O580" s="384"/>
      <c r="P580" s="384"/>
      <c r="Q580" s="384"/>
      <c r="R580" s="384"/>
      <c r="S580" s="360"/>
      <c r="Z580" s="360"/>
      <c r="AA580" s="360"/>
      <c r="AB580" s="360"/>
      <c r="AC580" s="360"/>
      <c r="AD580" s="360"/>
      <c r="AE580" s="360"/>
      <c r="AF580" s="360"/>
      <c r="AG580" s="360"/>
      <c r="AH580" s="360"/>
    </row>
    <row r="581" spans="12:34" ht="39.950000000000003" customHeight="1" x14ac:dyDescent="0.55000000000000004">
      <c r="L581" s="360"/>
      <c r="M581" s="360"/>
      <c r="N581" s="384"/>
      <c r="O581" s="384"/>
      <c r="P581" s="384"/>
      <c r="Q581" s="384"/>
      <c r="R581" s="384"/>
      <c r="S581" s="360"/>
      <c r="Z581" s="360"/>
      <c r="AA581" s="360"/>
      <c r="AB581" s="360"/>
      <c r="AC581" s="360"/>
      <c r="AD581" s="360"/>
      <c r="AE581" s="360"/>
      <c r="AF581" s="360"/>
      <c r="AG581" s="360"/>
      <c r="AH581" s="360"/>
    </row>
    <row r="582" spans="12:34" ht="39.950000000000003" customHeight="1" x14ac:dyDescent="0.55000000000000004">
      <c r="L582" s="360"/>
      <c r="M582" s="360"/>
      <c r="N582" s="384"/>
      <c r="O582" s="384"/>
      <c r="P582" s="384"/>
      <c r="Q582" s="384"/>
      <c r="R582" s="384"/>
      <c r="S582" s="360"/>
      <c r="Z582" s="360"/>
      <c r="AA582" s="360"/>
      <c r="AB582" s="360"/>
      <c r="AC582" s="360"/>
      <c r="AD582" s="360"/>
      <c r="AE582" s="360"/>
      <c r="AF582" s="360"/>
      <c r="AG582" s="360"/>
      <c r="AH582" s="360"/>
    </row>
    <row r="583" spans="12:34" ht="39.950000000000003" customHeight="1" x14ac:dyDescent="0.55000000000000004">
      <c r="L583" s="360"/>
      <c r="M583" s="360"/>
      <c r="N583" s="384"/>
      <c r="O583" s="384"/>
      <c r="P583" s="384"/>
      <c r="Q583" s="384"/>
      <c r="R583" s="384"/>
      <c r="S583" s="360"/>
      <c r="Z583" s="360"/>
      <c r="AA583" s="360"/>
      <c r="AB583" s="360"/>
      <c r="AC583" s="360"/>
      <c r="AD583" s="360"/>
      <c r="AE583" s="360"/>
      <c r="AF583" s="360"/>
      <c r="AG583" s="360"/>
      <c r="AH583" s="360"/>
    </row>
    <row r="584" spans="12:34" ht="39.950000000000003" customHeight="1" x14ac:dyDescent="0.55000000000000004">
      <c r="L584" s="360"/>
      <c r="M584" s="360"/>
      <c r="N584" s="384"/>
      <c r="O584" s="384"/>
      <c r="P584" s="384"/>
      <c r="Q584" s="384"/>
      <c r="R584" s="384"/>
      <c r="S584" s="360"/>
      <c r="Z584" s="360"/>
      <c r="AA584" s="360"/>
      <c r="AB584" s="360"/>
      <c r="AC584" s="360"/>
      <c r="AD584" s="360"/>
      <c r="AE584" s="360"/>
      <c r="AF584" s="360"/>
      <c r="AG584" s="360"/>
      <c r="AH584" s="360"/>
    </row>
    <row r="585" spans="12:34" ht="39.950000000000003" customHeight="1" x14ac:dyDescent="0.55000000000000004">
      <c r="L585" s="360"/>
      <c r="M585" s="360"/>
      <c r="N585" s="384"/>
      <c r="O585" s="384"/>
      <c r="P585" s="384"/>
      <c r="Q585" s="384"/>
      <c r="R585" s="384"/>
      <c r="S585" s="360"/>
      <c r="Z585" s="360"/>
      <c r="AA585" s="360"/>
      <c r="AB585" s="360"/>
      <c r="AC585" s="360"/>
      <c r="AD585" s="360"/>
      <c r="AE585" s="360"/>
      <c r="AF585" s="360"/>
      <c r="AG585" s="360"/>
      <c r="AH585" s="360"/>
    </row>
    <row r="586" spans="12:34" ht="39.950000000000003" customHeight="1" x14ac:dyDescent="0.55000000000000004">
      <c r="L586" s="360"/>
      <c r="M586" s="360"/>
      <c r="N586" s="384"/>
      <c r="O586" s="384"/>
      <c r="P586" s="384"/>
      <c r="Q586" s="384"/>
      <c r="R586" s="384"/>
      <c r="S586" s="360"/>
      <c r="Z586" s="360"/>
      <c r="AA586" s="360"/>
      <c r="AB586" s="360"/>
      <c r="AC586" s="360"/>
      <c r="AD586" s="360"/>
      <c r="AE586" s="360"/>
      <c r="AF586" s="360"/>
      <c r="AG586" s="360"/>
      <c r="AH586" s="360"/>
    </row>
    <row r="587" spans="12:34" ht="39.950000000000003" customHeight="1" x14ac:dyDescent="0.55000000000000004">
      <c r="L587" s="360"/>
      <c r="M587" s="360"/>
      <c r="N587" s="384"/>
      <c r="O587" s="384"/>
      <c r="P587" s="384"/>
      <c r="Q587" s="384"/>
      <c r="R587" s="384"/>
      <c r="S587" s="360"/>
      <c r="Z587" s="360"/>
      <c r="AA587" s="360"/>
      <c r="AB587" s="360"/>
      <c r="AC587" s="360"/>
      <c r="AD587" s="360"/>
      <c r="AE587" s="360"/>
      <c r="AF587" s="360"/>
      <c r="AG587" s="360"/>
      <c r="AH587" s="360"/>
    </row>
    <row r="588" spans="12:34" ht="39.950000000000003" customHeight="1" x14ac:dyDescent="0.55000000000000004">
      <c r="L588" s="360"/>
      <c r="M588" s="360"/>
      <c r="N588" s="384"/>
      <c r="O588" s="384"/>
      <c r="P588" s="384"/>
      <c r="Q588" s="384"/>
      <c r="R588" s="384"/>
      <c r="S588" s="360"/>
      <c r="Z588" s="360"/>
      <c r="AA588" s="360"/>
      <c r="AB588" s="360"/>
      <c r="AC588" s="360"/>
      <c r="AD588" s="360"/>
      <c r="AE588" s="360"/>
      <c r="AF588" s="360"/>
      <c r="AG588" s="360"/>
      <c r="AH588" s="360"/>
    </row>
    <row r="589" spans="12:34" ht="39.950000000000003" customHeight="1" x14ac:dyDescent="0.55000000000000004">
      <c r="L589" s="360"/>
      <c r="M589" s="360"/>
      <c r="N589" s="384"/>
      <c r="O589" s="384"/>
      <c r="P589" s="384"/>
      <c r="Q589" s="384"/>
      <c r="R589" s="384"/>
      <c r="S589" s="360"/>
      <c r="Z589" s="360"/>
      <c r="AA589" s="360"/>
      <c r="AB589" s="360"/>
      <c r="AC589" s="360"/>
      <c r="AD589" s="360"/>
      <c r="AE589" s="360"/>
      <c r="AF589" s="360"/>
      <c r="AG589" s="360"/>
      <c r="AH589" s="360"/>
    </row>
    <row r="590" spans="12:34" ht="39.950000000000003" customHeight="1" x14ac:dyDescent="0.55000000000000004">
      <c r="L590" s="360"/>
      <c r="M590" s="360"/>
      <c r="N590" s="384"/>
      <c r="O590" s="384"/>
      <c r="P590" s="384"/>
      <c r="Q590" s="384"/>
      <c r="R590" s="384"/>
      <c r="S590" s="360"/>
      <c r="Z590" s="360"/>
      <c r="AA590" s="360"/>
      <c r="AB590" s="360"/>
      <c r="AC590" s="360"/>
      <c r="AD590" s="360"/>
      <c r="AE590" s="360"/>
      <c r="AF590" s="360"/>
      <c r="AG590" s="360"/>
      <c r="AH590" s="360"/>
    </row>
    <row r="591" spans="12:34" ht="39.950000000000003" customHeight="1" x14ac:dyDescent="0.55000000000000004">
      <c r="L591" s="360"/>
      <c r="M591" s="360"/>
      <c r="N591" s="384"/>
      <c r="O591" s="384"/>
      <c r="P591" s="384"/>
      <c r="Q591" s="384"/>
      <c r="R591" s="384"/>
      <c r="S591" s="360"/>
      <c r="Z591" s="360"/>
      <c r="AA591" s="360"/>
      <c r="AB591" s="360"/>
      <c r="AC591" s="360"/>
      <c r="AD591" s="360"/>
      <c r="AE591" s="360"/>
      <c r="AF591" s="360"/>
      <c r="AG591" s="360"/>
      <c r="AH591" s="360"/>
    </row>
    <row r="592" spans="12:34" ht="39.950000000000003" customHeight="1" x14ac:dyDescent="0.55000000000000004">
      <c r="L592" s="360"/>
      <c r="M592" s="360"/>
      <c r="N592" s="384"/>
      <c r="O592" s="384"/>
      <c r="P592" s="384"/>
      <c r="Q592" s="384"/>
      <c r="R592" s="384"/>
      <c r="S592" s="360"/>
      <c r="Z592" s="360"/>
      <c r="AA592" s="360"/>
      <c r="AB592" s="360"/>
      <c r="AC592" s="360"/>
      <c r="AD592" s="360"/>
      <c r="AE592" s="360"/>
      <c r="AF592" s="360"/>
      <c r="AG592" s="360"/>
      <c r="AH592" s="360"/>
    </row>
    <row r="593" spans="12:34" ht="39.950000000000003" customHeight="1" x14ac:dyDescent="0.55000000000000004">
      <c r="L593" s="360"/>
      <c r="M593" s="360"/>
      <c r="N593" s="384"/>
      <c r="O593" s="384"/>
      <c r="P593" s="384"/>
      <c r="Q593" s="384"/>
      <c r="R593" s="384"/>
      <c r="S593" s="360"/>
      <c r="Z593" s="360"/>
      <c r="AA593" s="360"/>
      <c r="AB593" s="360"/>
      <c r="AC593" s="360"/>
      <c r="AD593" s="360"/>
      <c r="AE593" s="360"/>
      <c r="AF593" s="360"/>
      <c r="AG593" s="360"/>
      <c r="AH593" s="360"/>
    </row>
    <row r="594" spans="12:34" ht="39.950000000000003" customHeight="1" x14ac:dyDescent="0.55000000000000004">
      <c r="L594" s="360"/>
      <c r="M594" s="360"/>
      <c r="N594" s="384"/>
      <c r="O594" s="384"/>
      <c r="P594" s="384"/>
      <c r="Q594" s="384"/>
      <c r="R594" s="384"/>
      <c r="S594" s="360"/>
      <c r="Z594" s="360"/>
      <c r="AA594" s="360"/>
      <c r="AB594" s="360"/>
      <c r="AC594" s="360"/>
      <c r="AD594" s="360"/>
      <c r="AE594" s="360"/>
      <c r="AF594" s="360"/>
      <c r="AG594" s="360"/>
      <c r="AH594" s="360"/>
    </row>
    <row r="595" spans="12:34" ht="39.950000000000003" customHeight="1" x14ac:dyDescent="0.55000000000000004">
      <c r="L595" s="360"/>
      <c r="M595" s="360"/>
      <c r="N595" s="384"/>
      <c r="O595" s="384"/>
      <c r="P595" s="384"/>
      <c r="Q595" s="384"/>
      <c r="R595" s="384"/>
      <c r="S595" s="360"/>
      <c r="Z595" s="360"/>
      <c r="AA595" s="360"/>
      <c r="AB595" s="360"/>
      <c r="AC595" s="360"/>
      <c r="AD595" s="360"/>
      <c r="AE595" s="360"/>
      <c r="AF595" s="360"/>
      <c r="AG595" s="360"/>
      <c r="AH595" s="360"/>
    </row>
    <row r="596" spans="12:34" ht="39.950000000000003" customHeight="1" x14ac:dyDescent="0.55000000000000004">
      <c r="L596" s="360"/>
      <c r="M596" s="360"/>
      <c r="N596" s="384"/>
      <c r="O596" s="384"/>
      <c r="P596" s="384"/>
      <c r="Q596" s="384"/>
      <c r="R596" s="384"/>
      <c r="S596" s="360"/>
      <c r="Z596" s="360"/>
      <c r="AA596" s="360"/>
      <c r="AB596" s="360"/>
      <c r="AC596" s="360"/>
      <c r="AD596" s="360"/>
      <c r="AE596" s="360"/>
      <c r="AF596" s="360"/>
      <c r="AG596" s="360"/>
      <c r="AH596" s="360"/>
    </row>
    <row r="597" spans="12:34" ht="39.950000000000003" customHeight="1" x14ac:dyDescent="0.55000000000000004">
      <c r="L597" s="360"/>
      <c r="M597" s="360"/>
      <c r="N597" s="384"/>
      <c r="O597" s="384"/>
      <c r="P597" s="384"/>
      <c r="Q597" s="384"/>
      <c r="R597" s="384"/>
      <c r="S597" s="360"/>
      <c r="Z597" s="360"/>
      <c r="AA597" s="360"/>
      <c r="AB597" s="360"/>
      <c r="AC597" s="360"/>
      <c r="AD597" s="360"/>
      <c r="AE597" s="360"/>
      <c r="AF597" s="360"/>
      <c r="AG597" s="360"/>
      <c r="AH597" s="360"/>
    </row>
    <row r="598" spans="12:34" ht="39.950000000000003" customHeight="1" x14ac:dyDescent="0.55000000000000004">
      <c r="L598" s="360"/>
      <c r="M598" s="360"/>
      <c r="N598" s="384"/>
      <c r="O598" s="384"/>
      <c r="P598" s="384"/>
      <c r="Q598" s="384"/>
      <c r="R598" s="384"/>
      <c r="S598" s="360"/>
      <c r="Z598" s="360"/>
      <c r="AA598" s="360"/>
      <c r="AB598" s="360"/>
      <c r="AC598" s="360"/>
      <c r="AD598" s="360"/>
      <c r="AE598" s="360"/>
      <c r="AF598" s="360"/>
      <c r="AG598" s="360"/>
      <c r="AH598" s="360"/>
    </row>
    <row r="599" spans="12:34" ht="39.950000000000003" customHeight="1" x14ac:dyDescent="0.55000000000000004">
      <c r="L599" s="360"/>
      <c r="M599" s="360"/>
      <c r="N599" s="384"/>
      <c r="O599" s="384"/>
      <c r="P599" s="384"/>
      <c r="Q599" s="384"/>
      <c r="R599" s="384"/>
      <c r="S599" s="360"/>
      <c r="Z599" s="360"/>
      <c r="AA599" s="360"/>
      <c r="AB599" s="360"/>
      <c r="AC599" s="360"/>
      <c r="AD599" s="360"/>
      <c r="AE599" s="360"/>
      <c r="AF599" s="360"/>
      <c r="AG599" s="360"/>
      <c r="AH599" s="360"/>
    </row>
    <row r="600" spans="12:34" ht="39.950000000000003" customHeight="1" x14ac:dyDescent="0.55000000000000004">
      <c r="L600" s="360"/>
      <c r="M600" s="360"/>
      <c r="N600" s="384"/>
      <c r="O600" s="384"/>
      <c r="P600" s="384"/>
      <c r="Q600" s="384"/>
      <c r="R600" s="384"/>
      <c r="S600" s="360"/>
      <c r="Z600" s="360"/>
      <c r="AA600" s="360"/>
      <c r="AB600" s="360"/>
      <c r="AC600" s="360"/>
      <c r="AD600" s="360"/>
      <c r="AE600" s="360"/>
      <c r="AF600" s="360"/>
      <c r="AG600" s="360"/>
      <c r="AH600" s="360"/>
    </row>
    <row r="601" spans="12:34" ht="39.950000000000003" customHeight="1" x14ac:dyDescent="0.55000000000000004">
      <c r="L601" s="360"/>
      <c r="M601" s="360"/>
      <c r="N601" s="384"/>
      <c r="O601" s="384"/>
      <c r="P601" s="384"/>
      <c r="Q601" s="384"/>
      <c r="R601" s="384"/>
      <c r="S601" s="360"/>
      <c r="Z601" s="360"/>
      <c r="AA601" s="360"/>
      <c r="AB601" s="360"/>
      <c r="AC601" s="360"/>
      <c r="AD601" s="360"/>
      <c r="AE601" s="360"/>
      <c r="AF601" s="360"/>
      <c r="AG601" s="360"/>
      <c r="AH601" s="360"/>
    </row>
    <row r="602" spans="12:34" ht="39.950000000000003" customHeight="1" x14ac:dyDescent="0.55000000000000004">
      <c r="L602" s="360"/>
      <c r="M602" s="360"/>
      <c r="N602" s="384"/>
      <c r="O602" s="384"/>
      <c r="P602" s="384"/>
      <c r="Q602" s="384"/>
      <c r="R602" s="384"/>
      <c r="S602" s="360"/>
      <c r="Z602" s="360"/>
      <c r="AA602" s="360"/>
      <c r="AB602" s="360"/>
      <c r="AC602" s="360"/>
      <c r="AD602" s="360"/>
      <c r="AE602" s="360"/>
      <c r="AF602" s="360"/>
      <c r="AG602" s="360"/>
      <c r="AH602" s="360"/>
    </row>
    <row r="603" spans="12:34" ht="39.950000000000003" customHeight="1" x14ac:dyDescent="0.55000000000000004">
      <c r="L603" s="360"/>
      <c r="M603" s="360"/>
      <c r="N603" s="384"/>
      <c r="O603" s="384"/>
      <c r="P603" s="384"/>
      <c r="Q603" s="384"/>
      <c r="R603" s="384"/>
      <c r="S603" s="360"/>
      <c r="Z603" s="360"/>
      <c r="AA603" s="360"/>
      <c r="AB603" s="360"/>
      <c r="AC603" s="360"/>
      <c r="AD603" s="360"/>
      <c r="AE603" s="360"/>
      <c r="AF603" s="360"/>
      <c r="AG603" s="360"/>
      <c r="AH603" s="360"/>
    </row>
    <row r="604" spans="12:34" ht="39.950000000000003" customHeight="1" x14ac:dyDescent="0.55000000000000004">
      <c r="L604" s="360"/>
      <c r="M604" s="360"/>
      <c r="N604" s="384"/>
      <c r="O604" s="384"/>
      <c r="P604" s="384"/>
      <c r="Q604" s="384"/>
      <c r="R604" s="384"/>
      <c r="S604" s="360"/>
      <c r="Z604" s="360"/>
      <c r="AA604" s="360"/>
      <c r="AB604" s="360"/>
      <c r="AC604" s="360"/>
      <c r="AD604" s="360"/>
      <c r="AE604" s="360"/>
      <c r="AF604" s="360"/>
      <c r="AG604" s="360"/>
      <c r="AH604" s="360"/>
    </row>
    <row r="605" spans="12:34" ht="39.950000000000003" customHeight="1" x14ac:dyDescent="0.55000000000000004">
      <c r="L605" s="360"/>
      <c r="M605" s="360"/>
      <c r="N605" s="384"/>
      <c r="O605" s="384"/>
      <c r="P605" s="384"/>
      <c r="Q605" s="384"/>
      <c r="R605" s="384"/>
      <c r="S605" s="360"/>
      <c r="Z605" s="360"/>
      <c r="AA605" s="360"/>
      <c r="AB605" s="360"/>
      <c r="AC605" s="360"/>
      <c r="AD605" s="360"/>
      <c r="AE605" s="360"/>
      <c r="AF605" s="360"/>
      <c r="AG605" s="360"/>
      <c r="AH605" s="360"/>
    </row>
    <row r="606" spans="12:34" ht="39.950000000000003" customHeight="1" x14ac:dyDescent="0.55000000000000004">
      <c r="L606" s="360"/>
      <c r="M606" s="360"/>
      <c r="N606" s="384"/>
      <c r="O606" s="384"/>
      <c r="P606" s="384"/>
      <c r="Q606" s="384"/>
      <c r="R606" s="384"/>
      <c r="S606" s="360"/>
      <c r="Z606" s="360"/>
      <c r="AA606" s="360"/>
      <c r="AB606" s="360"/>
      <c r="AC606" s="360"/>
      <c r="AD606" s="360"/>
      <c r="AE606" s="360"/>
      <c r="AF606" s="360"/>
      <c r="AG606" s="360"/>
      <c r="AH606" s="360"/>
    </row>
    <row r="607" spans="12:34" ht="39.950000000000003" customHeight="1" x14ac:dyDescent="0.55000000000000004">
      <c r="L607" s="360"/>
      <c r="M607" s="360"/>
      <c r="N607" s="384"/>
      <c r="O607" s="384"/>
      <c r="P607" s="384"/>
      <c r="Q607" s="384"/>
      <c r="R607" s="384"/>
      <c r="S607" s="360"/>
      <c r="Z607" s="360"/>
      <c r="AA607" s="360"/>
      <c r="AB607" s="360"/>
      <c r="AC607" s="360"/>
      <c r="AD607" s="360"/>
      <c r="AE607" s="360"/>
      <c r="AF607" s="360"/>
      <c r="AG607" s="360"/>
      <c r="AH607" s="360"/>
    </row>
    <row r="608" spans="12:34" ht="39.950000000000003" customHeight="1" x14ac:dyDescent="0.55000000000000004">
      <c r="L608" s="360"/>
      <c r="M608" s="360"/>
      <c r="N608" s="384"/>
      <c r="O608" s="384"/>
      <c r="P608" s="384"/>
      <c r="Q608" s="384"/>
      <c r="R608" s="384"/>
      <c r="S608" s="360"/>
      <c r="Z608" s="360"/>
      <c r="AA608" s="360"/>
      <c r="AB608" s="360"/>
      <c r="AC608" s="360"/>
      <c r="AD608" s="360"/>
      <c r="AE608" s="360"/>
      <c r="AF608" s="360"/>
      <c r="AG608" s="360"/>
      <c r="AH608" s="360"/>
    </row>
    <row r="609" spans="12:34" ht="39.950000000000003" customHeight="1" x14ac:dyDescent="0.55000000000000004">
      <c r="L609" s="360"/>
      <c r="M609" s="360"/>
      <c r="N609" s="384"/>
      <c r="O609" s="384"/>
      <c r="P609" s="384"/>
      <c r="Q609" s="384"/>
      <c r="R609" s="384"/>
      <c r="S609" s="360"/>
      <c r="Z609" s="360"/>
      <c r="AA609" s="360"/>
      <c r="AB609" s="360"/>
      <c r="AC609" s="360"/>
      <c r="AD609" s="360"/>
      <c r="AE609" s="360"/>
      <c r="AF609" s="360"/>
      <c r="AG609" s="360"/>
      <c r="AH609" s="360"/>
    </row>
    <row r="610" spans="12:34" ht="39.950000000000003" customHeight="1" x14ac:dyDescent="0.55000000000000004">
      <c r="L610" s="360"/>
      <c r="M610" s="360"/>
      <c r="N610" s="384"/>
      <c r="O610" s="384"/>
      <c r="P610" s="384"/>
      <c r="Q610" s="384"/>
      <c r="R610" s="384"/>
      <c r="S610" s="360"/>
      <c r="Z610" s="360"/>
      <c r="AA610" s="360"/>
      <c r="AB610" s="360"/>
      <c r="AC610" s="360"/>
      <c r="AD610" s="360"/>
      <c r="AE610" s="360"/>
      <c r="AF610" s="360"/>
      <c r="AG610" s="360"/>
      <c r="AH610" s="360"/>
    </row>
    <row r="611" spans="12:34" ht="39.950000000000003" customHeight="1" x14ac:dyDescent="0.55000000000000004">
      <c r="L611" s="360"/>
      <c r="M611" s="360"/>
      <c r="N611" s="384"/>
      <c r="O611" s="384"/>
      <c r="P611" s="384"/>
      <c r="Q611" s="384"/>
      <c r="R611" s="384"/>
      <c r="S611" s="360"/>
      <c r="Z611" s="360"/>
      <c r="AA611" s="360"/>
      <c r="AB611" s="360"/>
      <c r="AC611" s="360"/>
      <c r="AD611" s="360"/>
      <c r="AE611" s="360"/>
      <c r="AF611" s="360"/>
      <c r="AG611" s="360"/>
      <c r="AH611" s="360"/>
    </row>
    <row r="612" spans="12:34" ht="39.950000000000003" customHeight="1" x14ac:dyDescent="0.55000000000000004">
      <c r="L612" s="360"/>
      <c r="M612" s="360"/>
      <c r="N612" s="384"/>
      <c r="O612" s="384"/>
      <c r="P612" s="384"/>
      <c r="Q612" s="384"/>
      <c r="R612" s="384"/>
      <c r="S612" s="360"/>
      <c r="Z612" s="360"/>
      <c r="AA612" s="360"/>
      <c r="AB612" s="360"/>
      <c r="AC612" s="360"/>
      <c r="AD612" s="360"/>
      <c r="AE612" s="360"/>
      <c r="AF612" s="360"/>
      <c r="AG612" s="360"/>
      <c r="AH612" s="360"/>
    </row>
    <row r="613" spans="12:34" ht="39.950000000000003" customHeight="1" x14ac:dyDescent="0.55000000000000004">
      <c r="L613" s="360"/>
      <c r="M613" s="360"/>
      <c r="N613" s="384"/>
      <c r="O613" s="384"/>
      <c r="P613" s="384"/>
      <c r="Q613" s="384"/>
      <c r="R613" s="384"/>
      <c r="S613" s="360"/>
      <c r="Z613" s="360"/>
      <c r="AA613" s="360"/>
      <c r="AB613" s="360"/>
      <c r="AC613" s="360"/>
      <c r="AD613" s="360"/>
      <c r="AE613" s="360"/>
      <c r="AF613" s="360"/>
      <c r="AG613" s="360"/>
      <c r="AH613" s="360"/>
    </row>
    <row r="614" spans="12:34" ht="39.950000000000003" customHeight="1" x14ac:dyDescent="0.55000000000000004">
      <c r="L614" s="360"/>
      <c r="M614" s="360"/>
      <c r="N614" s="384"/>
      <c r="O614" s="384"/>
      <c r="P614" s="384"/>
      <c r="Q614" s="384"/>
      <c r="R614" s="384"/>
      <c r="S614" s="360"/>
      <c r="Z614" s="360"/>
      <c r="AA614" s="360"/>
      <c r="AB614" s="360"/>
      <c r="AC614" s="360"/>
      <c r="AD614" s="360"/>
      <c r="AE614" s="360"/>
      <c r="AF614" s="360"/>
      <c r="AG614" s="360"/>
      <c r="AH614" s="360"/>
    </row>
    <row r="615" spans="12:34" ht="39.950000000000003" customHeight="1" x14ac:dyDescent="0.55000000000000004">
      <c r="L615" s="360"/>
      <c r="M615" s="360"/>
      <c r="N615" s="384"/>
      <c r="O615" s="384"/>
      <c r="P615" s="384"/>
      <c r="Q615" s="384"/>
      <c r="R615" s="384"/>
      <c r="S615" s="360"/>
      <c r="Z615" s="360"/>
      <c r="AA615" s="360"/>
      <c r="AB615" s="360"/>
      <c r="AC615" s="360"/>
      <c r="AD615" s="360"/>
      <c r="AE615" s="360"/>
      <c r="AF615" s="360"/>
      <c r="AG615" s="360"/>
      <c r="AH615" s="360"/>
    </row>
    <row r="616" spans="12:34" ht="39.950000000000003" customHeight="1" x14ac:dyDescent="0.55000000000000004">
      <c r="L616" s="360"/>
      <c r="M616" s="360"/>
      <c r="N616" s="384"/>
      <c r="O616" s="384"/>
      <c r="P616" s="384"/>
      <c r="Q616" s="384"/>
      <c r="R616" s="384"/>
      <c r="S616" s="360"/>
      <c r="Z616" s="360"/>
      <c r="AA616" s="360"/>
      <c r="AB616" s="360"/>
      <c r="AC616" s="360"/>
      <c r="AD616" s="360"/>
      <c r="AE616" s="360"/>
      <c r="AF616" s="360"/>
      <c r="AG616" s="360"/>
      <c r="AH616" s="360"/>
    </row>
    <row r="617" spans="12:34" ht="39.950000000000003" customHeight="1" x14ac:dyDescent="0.55000000000000004">
      <c r="L617" s="360"/>
      <c r="M617" s="360"/>
      <c r="N617" s="384"/>
      <c r="O617" s="384"/>
      <c r="P617" s="384"/>
      <c r="Q617" s="384"/>
      <c r="R617" s="384"/>
      <c r="S617" s="360"/>
      <c r="Z617" s="360"/>
      <c r="AA617" s="360"/>
      <c r="AB617" s="360"/>
      <c r="AC617" s="360"/>
      <c r="AD617" s="360"/>
      <c r="AE617" s="360"/>
      <c r="AF617" s="360"/>
      <c r="AG617" s="360"/>
      <c r="AH617" s="360"/>
    </row>
    <row r="618" spans="12:34" ht="39.950000000000003" customHeight="1" x14ac:dyDescent="0.55000000000000004">
      <c r="L618" s="360"/>
      <c r="M618" s="360"/>
      <c r="N618" s="384"/>
      <c r="O618" s="384"/>
      <c r="P618" s="384"/>
      <c r="Q618" s="384"/>
      <c r="R618" s="384"/>
      <c r="S618" s="360"/>
      <c r="Z618" s="360"/>
      <c r="AA618" s="360"/>
      <c r="AB618" s="360"/>
      <c r="AC618" s="360"/>
      <c r="AD618" s="360"/>
      <c r="AE618" s="360"/>
      <c r="AF618" s="360"/>
      <c r="AG618" s="360"/>
      <c r="AH618" s="360"/>
    </row>
    <row r="619" spans="12:34" ht="39.950000000000003" customHeight="1" x14ac:dyDescent="0.55000000000000004">
      <c r="L619" s="360"/>
      <c r="M619" s="360"/>
      <c r="N619" s="384"/>
      <c r="O619" s="384"/>
      <c r="P619" s="384"/>
      <c r="Q619" s="384"/>
      <c r="R619" s="384"/>
      <c r="S619" s="360"/>
      <c r="Z619" s="360"/>
      <c r="AA619" s="360"/>
      <c r="AB619" s="360"/>
      <c r="AC619" s="360"/>
      <c r="AD619" s="360"/>
      <c r="AE619" s="360"/>
      <c r="AF619" s="360"/>
      <c r="AG619" s="360"/>
      <c r="AH619" s="360"/>
    </row>
    <row r="620" spans="12:34" ht="39.950000000000003" customHeight="1" x14ac:dyDescent="0.55000000000000004">
      <c r="L620" s="360"/>
      <c r="M620" s="360"/>
      <c r="N620" s="384"/>
      <c r="O620" s="384"/>
      <c r="P620" s="384"/>
      <c r="Q620" s="384"/>
      <c r="R620" s="384"/>
      <c r="S620" s="360"/>
      <c r="Z620" s="360"/>
      <c r="AA620" s="360"/>
      <c r="AB620" s="360"/>
      <c r="AC620" s="360"/>
      <c r="AD620" s="360"/>
      <c r="AE620" s="360"/>
      <c r="AF620" s="360"/>
      <c r="AG620" s="360"/>
      <c r="AH620" s="360"/>
    </row>
    <row r="621" spans="12:34" ht="39.950000000000003" customHeight="1" x14ac:dyDescent="0.55000000000000004">
      <c r="L621" s="360"/>
      <c r="M621" s="360"/>
      <c r="N621" s="384"/>
      <c r="O621" s="384"/>
      <c r="P621" s="384"/>
      <c r="Q621" s="384"/>
      <c r="R621" s="384"/>
      <c r="S621" s="360"/>
      <c r="Z621" s="360"/>
      <c r="AA621" s="360"/>
      <c r="AB621" s="360"/>
      <c r="AC621" s="360"/>
      <c r="AD621" s="360"/>
      <c r="AE621" s="360"/>
      <c r="AF621" s="360"/>
      <c r="AG621" s="360"/>
      <c r="AH621" s="360"/>
    </row>
    <row r="622" spans="12:34" ht="39.950000000000003" customHeight="1" x14ac:dyDescent="0.55000000000000004">
      <c r="L622" s="360"/>
      <c r="M622" s="360"/>
      <c r="N622" s="384"/>
      <c r="O622" s="384"/>
      <c r="P622" s="384"/>
      <c r="Q622" s="384"/>
      <c r="R622" s="384"/>
      <c r="S622" s="360"/>
      <c r="Z622" s="360"/>
      <c r="AA622" s="360"/>
      <c r="AB622" s="360"/>
      <c r="AC622" s="360"/>
      <c r="AD622" s="360"/>
      <c r="AE622" s="360"/>
      <c r="AF622" s="360"/>
      <c r="AG622" s="360"/>
      <c r="AH622" s="360"/>
    </row>
    <row r="623" spans="12:34" ht="39.950000000000003" customHeight="1" x14ac:dyDescent="0.55000000000000004">
      <c r="L623" s="360"/>
      <c r="M623" s="360"/>
      <c r="N623" s="384"/>
      <c r="O623" s="384"/>
      <c r="P623" s="384"/>
      <c r="Q623" s="384"/>
      <c r="R623" s="384"/>
      <c r="S623" s="360"/>
      <c r="Z623" s="360"/>
      <c r="AA623" s="360"/>
      <c r="AB623" s="360"/>
      <c r="AC623" s="360"/>
      <c r="AD623" s="360"/>
      <c r="AE623" s="360"/>
      <c r="AF623" s="360"/>
      <c r="AG623" s="360"/>
      <c r="AH623" s="360"/>
    </row>
    <row r="624" spans="12:34" ht="39.950000000000003" customHeight="1" x14ac:dyDescent="0.55000000000000004">
      <c r="L624" s="360"/>
      <c r="M624" s="360"/>
      <c r="N624" s="384"/>
      <c r="O624" s="384"/>
      <c r="P624" s="384"/>
      <c r="Q624" s="384"/>
      <c r="R624" s="384"/>
      <c r="S624" s="360"/>
      <c r="Z624" s="360"/>
      <c r="AA624" s="360"/>
      <c r="AB624" s="360"/>
      <c r="AC624" s="360"/>
      <c r="AD624" s="360"/>
      <c r="AE624" s="360"/>
      <c r="AF624" s="360"/>
      <c r="AG624" s="360"/>
      <c r="AH624" s="360"/>
    </row>
    <row r="625" spans="12:34" ht="39.950000000000003" customHeight="1" x14ac:dyDescent="0.55000000000000004">
      <c r="L625" s="360"/>
      <c r="M625" s="360"/>
      <c r="N625" s="384"/>
      <c r="O625" s="384"/>
      <c r="P625" s="384"/>
      <c r="Q625" s="384"/>
      <c r="R625" s="384"/>
      <c r="S625" s="360"/>
      <c r="Z625" s="360"/>
      <c r="AA625" s="360"/>
      <c r="AB625" s="360"/>
      <c r="AC625" s="360"/>
      <c r="AD625" s="360"/>
      <c r="AE625" s="360"/>
      <c r="AF625" s="360"/>
      <c r="AG625" s="360"/>
      <c r="AH625" s="360"/>
    </row>
    <row r="626" spans="12:34" ht="39.950000000000003" customHeight="1" x14ac:dyDescent="0.55000000000000004">
      <c r="L626" s="360"/>
      <c r="M626" s="360"/>
      <c r="N626" s="384"/>
      <c r="O626" s="384"/>
      <c r="P626" s="384"/>
      <c r="Q626" s="384"/>
      <c r="R626" s="384"/>
      <c r="S626" s="360"/>
      <c r="Z626" s="360"/>
      <c r="AA626" s="360"/>
      <c r="AB626" s="360"/>
      <c r="AC626" s="360"/>
      <c r="AD626" s="360"/>
      <c r="AE626" s="360"/>
      <c r="AF626" s="360"/>
      <c r="AG626" s="360"/>
      <c r="AH626" s="360"/>
    </row>
    <row r="627" spans="12:34" ht="39.950000000000003" customHeight="1" x14ac:dyDescent="0.55000000000000004">
      <c r="L627" s="360"/>
      <c r="M627" s="360"/>
      <c r="N627" s="384"/>
      <c r="O627" s="384"/>
      <c r="P627" s="384"/>
      <c r="Q627" s="384"/>
      <c r="R627" s="384"/>
      <c r="S627" s="360"/>
      <c r="Z627" s="360"/>
      <c r="AA627" s="360"/>
      <c r="AB627" s="360"/>
      <c r="AC627" s="360"/>
      <c r="AD627" s="360"/>
      <c r="AE627" s="360"/>
      <c r="AF627" s="360"/>
      <c r="AG627" s="360"/>
      <c r="AH627" s="360"/>
    </row>
    <row r="628" spans="12:34" ht="39.950000000000003" customHeight="1" x14ac:dyDescent="0.55000000000000004">
      <c r="L628" s="360"/>
      <c r="M628" s="360"/>
      <c r="N628" s="384"/>
      <c r="O628" s="384"/>
      <c r="P628" s="384"/>
      <c r="Q628" s="384"/>
      <c r="R628" s="384"/>
      <c r="S628" s="360"/>
      <c r="Z628" s="360"/>
      <c r="AA628" s="360"/>
      <c r="AB628" s="360"/>
      <c r="AC628" s="360"/>
      <c r="AD628" s="360"/>
      <c r="AE628" s="360"/>
      <c r="AF628" s="360"/>
      <c r="AG628" s="360"/>
      <c r="AH628" s="360"/>
    </row>
    <row r="629" spans="12:34" ht="39.950000000000003" customHeight="1" x14ac:dyDescent="0.55000000000000004">
      <c r="L629" s="360"/>
      <c r="M629" s="360"/>
      <c r="N629" s="384"/>
      <c r="O629" s="384"/>
      <c r="P629" s="384"/>
      <c r="Q629" s="384"/>
      <c r="R629" s="384"/>
      <c r="S629" s="360"/>
      <c r="Z629" s="360"/>
      <c r="AA629" s="360"/>
      <c r="AB629" s="360"/>
      <c r="AC629" s="360"/>
      <c r="AD629" s="360"/>
      <c r="AE629" s="360"/>
      <c r="AF629" s="360"/>
      <c r="AG629" s="360"/>
      <c r="AH629" s="360"/>
    </row>
    <row r="630" spans="12:34" ht="39.950000000000003" customHeight="1" x14ac:dyDescent="0.55000000000000004">
      <c r="L630" s="360"/>
      <c r="M630" s="360"/>
      <c r="N630" s="384"/>
      <c r="O630" s="384"/>
      <c r="P630" s="384"/>
      <c r="Q630" s="384"/>
      <c r="R630" s="384"/>
      <c r="S630" s="360"/>
      <c r="Z630" s="360"/>
      <c r="AA630" s="360"/>
      <c r="AB630" s="360"/>
      <c r="AC630" s="360"/>
      <c r="AD630" s="360"/>
      <c r="AE630" s="360"/>
      <c r="AF630" s="360"/>
      <c r="AG630" s="360"/>
      <c r="AH630" s="360"/>
    </row>
    <row r="631" spans="12:34" ht="39.950000000000003" customHeight="1" x14ac:dyDescent="0.55000000000000004">
      <c r="L631" s="360"/>
      <c r="M631" s="360"/>
      <c r="N631" s="384"/>
      <c r="O631" s="384"/>
      <c r="P631" s="384"/>
      <c r="Q631" s="384"/>
      <c r="R631" s="384"/>
      <c r="S631" s="360"/>
      <c r="Z631" s="360"/>
      <c r="AA631" s="360"/>
      <c r="AB631" s="360"/>
      <c r="AC631" s="360"/>
      <c r="AD631" s="360"/>
      <c r="AE631" s="360"/>
      <c r="AF631" s="360"/>
      <c r="AG631" s="360"/>
      <c r="AH631" s="360"/>
    </row>
    <row r="632" spans="12:34" ht="39.950000000000003" customHeight="1" x14ac:dyDescent="0.55000000000000004">
      <c r="L632" s="360"/>
      <c r="M632" s="360"/>
      <c r="N632" s="384"/>
      <c r="O632" s="384"/>
      <c r="P632" s="384"/>
      <c r="Q632" s="384"/>
      <c r="R632" s="384"/>
      <c r="S632" s="360"/>
      <c r="Z632" s="360"/>
      <c r="AA632" s="360"/>
      <c r="AB632" s="360"/>
      <c r="AC632" s="360"/>
      <c r="AD632" s="360"/>
      <c r="AE632" s="360"/>
      <c r="AF632" s="360"/>
      <c r="AG632" s="360"/>
      <c r="AH632" s="360"/>
    </row>
    <row r="633" spans="12:34" ht="39.950000000000003" customHeight="1" x14ac:dyDescent="0.55000000000000004">
      <c r="L633" s="360"/>
      <c r="M633" s="360"/>
      <c r="N633" s="384"/>
      <c r="O633" s="384"/>
      <c r="P633" s="384"/>
      <c r="Q633" s="384"/>
      <c r="R633" s="384"/>
      <c r="S633" s="360"/>
      <c r="Z633" s="360"/>
      <c r="AA633" s="360"/>
      <c r="AB633" s="360"/>
      <c r="AC633" s="360"/>
      <c r="AD633" s="360"/>
      <c r="AE633" s="360"/>
      <c r="AF633" s="360"/>
      <c r="AG633" s="360"/>
      <c r="AH633" s="360"/>
    </row>
    <row r="634" spans="12:34" ht="39.950000000000003" customHeight="1" x14ac:dyDescent="0.55000000000000004">
      <c r="L634" s="360"/>
      <c r="M634" s="360"/>
      <c r="N634" s="384"/>
      <c r="O634" s="384"/>
      <c r="P634" s="384"/>
      <c r="Q634" s="384"/>
      <c r="R634" s="384"/>
      <c r="S634" s="360"/>
      <c r="Z634" s="360"/>
      <c r="AA634" s="360"/>
      <c r="AB634" s="360"/>
      <c r="AC634" s="360"/>
      <c r="AD634" s="360"/>
      <c r="AE634" s="360"/>
      <c r="AF634" s="360"/>
      <c r="AG634" s="360"/>
      <c r="AH634" s="360"/>
    </row>
    <row r="635" spans="12:34" ht="39.950000000000003" customHeight="1" x14ac:dyDescent="0.55000000000000004">
      <c r="L635" s="360"/>
      <c r="M635" s="360"/>
      <c r="N635" s="384"/>
      <c r="O635" s="384"/>
      <c r="P635" s="384"/>
      <c r="Q635" s="384"/>
      <c r="R635" s="384"/>
      <c r="S635" s="360"/>
      <c r="Z635" s="360"/>
      <c r="AA635" s="360"/>
      <c r="AB635" s="360"/>
      <c r="AC635" s="360"/>
      <c r="AD635" s="360"/>
      <c r="AE635" s="360"/>
      <c r="AF635" s="360"/>
      <c r="AG635" s="360"/>
      <c r="AH635" s="360"/>
    </row>
    <row r="636" spans="12:34" ht="39.950000000000003" customHeight="1" x14ac:dyDescent="0.55000000000000004">
      <c r="L636" s="360"/>
      <c r="M636" s="360"/>
      <c r="N636" s="384"/>
      <c r="O636" s="384"/>
      <c r="P636" s="384"/>
      <c r="Q636" s="384"/>
      <c r="R636" s="384"/>
      <c r="S636" s="360"/>
      <c r="Z636" s="360"/>
      <c r="AA636" s="360"/>
      <c r="AB636" s="360"/>
      <c r="AC636" s="360"/>
      <c r="AD636" s="360"/>
      <c r="AE636" s="360"/>
      <c r="AF636" s="360"/>
      <c r="AG636" s="360"/>
      <c r="AH636" s="360"/>
    </row>
    <row r="637" spans="12:34" ht="39.950000000000003" customHeight="1" x14ac:dyDescent="0.55000000000000004">
      <c r="L637" s="360"/>
      <c r="M637" s="360"/>
      <c r="N637" s="384"/>
      <c r="O637" s="384"/>
      <c r="P637" s="384"/>
      <c r="Q637" s="384"/>
      <c r="R637" s="384"/>
      <c r="S637" s="360"/>
      <c r="Z637" s="360"/>
      <c r="AA637" s="360"/>
      <c r="AB637" s="360"/>
      <c r="AC637" s="360"/>
      <c r="AD637" s="360"/>
      <c r="AE637" s="360"/>
      <c r="AF637" s="360"/>
      <c r="AG637" s="360"/>
      <c r="AH637" s="360"/>
    </row>
    <row r="638" spans="12:34" ht="39.950000000000003" customHeight="1" x14ac:dyDescent="0.55000000000000004">
      <c r="L638" s="360"/>
      <c r="M638" s="360"/>
      <c r="N638" s="384"/>
      <c r="O638" s="384"/>
      <c r="P638" s="384"/>
      <c r="Q638" s="384"/>
      <c r="R638" s="384"/>
      <c r="S638" s="360"/>
      <c r="Z638" s="360"/>
      <c r="AA638" s="360"/>
      <c r="AB638" s="360"/>
      <c r="AC638" s="360"/>
      <c r="AD638" s="360"/>
      <c r="AE638" s="360"/>
      <c r="AF638" s="360"/>
      <c r="AG638" s="360"/>
      <c r="AH638" s="360"/>
    </row>
    <row r="639" spans="12:34" ht="39.950000000000003" customHeight="1" x14ac:dyDescent="0.55000000000000004">
      <c r="L639" s="360"/>
      <c r="M639" s="360"/>
      <c r="N639" s="384"/>
      <c r="O639" s="384"/>
      <c r="P639" s="384"/>
      <c r="Q639" s="384"/>
      <c r="R639" s="384"/>
      <c r="S639" s="360"/>
      <c r="Z639" s="360"/>
      <c r="AA639" s="360"/>
      <c r="AB639" s="360"/>
      <c r="AC639" s="360"/>
      <c r="AD639" s="360"/>
      <c r="AE639" s="360"/>
      <c r="AF639" s="360"/>
      <c r="AG639" s="360"/>
      <c r="AH639" s="360"/>
    </row>
    <row r="640" spans="12:34" ht="39.950000000000003" customHeight="1" x14ac:dyDescent="0.55000000000000004">
      <c r="L640" s="360"/>
      <c r="M640" s="360"/>
      <c r="N640" s="384"/>
      <c r="O640" s="384"/>
      <c r="P640" s="384"/>
      <c r="Q640" s="384"/>
      <c r="R640" s="384"/>
      <c r="S640" s="360"/>
      <c r="Z640" s="360"/>
      <c r="AA640" s="360"/>
      <c r="AB640" s="360"/>
      <c r="AC640" s="360"/>
      <c r="AD640" s="360"/>
      <c r="AE640" s="360"/>
      <c r="AF640" s="360"/>
      <c r="AG640" s="360"/>
      <c r="AH640" s="360"/>
    </row>
    <row r="641" spans="12:34" ht="39.950000000000003" customHeight="1" x14ac:dyDescent="0.55000000000000004">
      <c r="L641" s="360"/>
      <c r="M641" s="360"/>
      <c r="N641" s="384"/>
      <c r="O641" s="384"/>
      <c r="P641" s="384"/>
      <c r="Q641" s="384"/>
      <c r="R641" s="384"/>
      <c r="S641" s="360"/>
      <c r="Z641" s="360"/>
      <c r="AA641" s="360"/>
      <c r="AB641" s="360"/>
      <c r="AC641" s="360"/>
      <c r="AD641" s="360"/>
      <c r="AE641" s="360"/>
      <c r="AF641" s="360"/>
      <c r="AG641" s="360"/>
      <c r="AH641" s="360"/>
    </row>
    <row r="642" spans="12:34" ht="39.950000000000003" customHeight="1" x14ac:dyDescent="0.55000000000000004">
      <c r="L642" s="360"/>
      <c r="M642" s="360"/>
      <c r="N642" s="384"/>
      <c r="O642" s="384"/>
      <c r="P642" s="384"/>
      <c r="Q642" s="384"/>
      <c r="R642" s="384"/>
      <c r="S642" s="360"/>
      <c r="Z642" s="360"/>
      <c r="AA642" s="360"/>
      <c r="AB642" s="360"/>
      <c r="AC642" s="360"/>
      <c r="AD642" s="360"/>
      <c r="AE642" s="360"/>
      <c r="AF642" s="360"/>
      <c r="AG642" s="360"/>
      <c r="AH642" s="360"/>
    </row>
    <row r="643" spans="12:34" ht="39.950000000000003" customHeight="1" x14ac:dyDescent="0.55000000000000004">
      <c r="L643" s="360"/>
      <c r="M643" s="360"/>
      <c r="N643" s="384"/>
      <c r="O643" s="384"/>
      <c r="P643" s="384"/>
      <c r="Q643" s="384"/>
      <c r="R643" s="384"/>
      <c r="S643" s="360"/>
      <c r="Z643" s="360"/>
      <c r="AA643" s="360"/>
      <c r="AB643" s="360"/>
      <c r="AC643" s="360"/>
      <c r="AD643" s="360"/>
      <c r="AE643" s="360"/>
      <c r="AF643" s="360"/>
      <c r="AG643" s="360"/>
      <c r="AH643" s="360"/>
    </row>
    <row r="644" spans="12:34" ht="39.950000000000003" customHeight="1" x14ac:dyDescent="0.55000000000000004">
      <c r="L644" s="360"/>
      <c r="M644" s="360"/>
      <c r="N644" s="384"/>
      <c r="O644" s="384"/>
      <c r="P644" s="384"/>
      <c r="Q644" s="384"/>
      <c r="R644" s="384"/>
      <c r="S644" s="360"/>
      <c r="Z644" s="360"/>
      <c r="AA644" s="360"/>
      <c r="AB644" s="360"/>
      <c r="AC644" s="360"/>
      <c r="AD644" s="360"/>
      <c r="AE644" s="360"/>
      <c r="AF644" s="360"/>
      <c r="AG644" s="360"/>
      <c r="AH644" s="360"/>
    </row>
    <row r="645" spans="12:34" ht="39.950000000000003" customHeight="1" x14ac:dyDescent="0.55000000000000004">
      <c r="L645" s="360"/>
      <c r="M645" s="360"/>
      <c r="N645" s="384"/>
      <c r="O645" s="384"/>
      <c r="P645" s="384"/>
      <c r="Q645" s="384"/>
      <c r="R645" s="384"/>
      <c r="S645" s="360"/>
      <c r="Z645" s="360"/>
      <c r="AA645" s="360"/>
      <c r="AB645" s="360"/>
      <c r="AC645" s="360"/>
      <c r="AD645" s="360"/>
      <c r="AE645" s="360"/>
      <c r="AF645" s="360"/>
      <c r="AG645" s="360"/>
      <c r="AH645" s="360"/>
    </row>
    <row r="646" spans="12:34" ht="39.950000000000003" customHeight="1" x14ac:dyDescent="0.55000000000000004">
      <c r="L646" s="360"/>
      <c r="M646" s="360"/>
      <c r="N646" s="384"/>
      <c r="O646" s="384"/>
      <c r="P646" s="384"/>
      <c r="Q646" s="384"/>
      <c r="R646" s="384"/>
      <c r="S646" s="360"/>
      <c r="Z646" s="360"/>
      <c r="AA646" s="360"/>
      <c r="AB646" s="360"/>
      <c r="AC646" s="360"/>
      <c r="AD646" s="360"/>
      <c r="AE646" s="360"/>
      <c r="AF646" s="360"/>
      <c r="AG646" s="360"/>
      <c r="AH646" s="360"/>
    </row>
    <row r="647" spans="12:34" ht="39.950000000000003" customHeight="1" x14ac:dyDescent="0.55000000000000004">
      <c r="L647" s="360"/>
      <c r="M647" s="360"/>
      <c r="N647" s="384"/>
      <c r="O647" s="384"/>
      <c r="P647" s="384"/>
      <c r="Q647" s="384"/>
      <c r="R647" s="384"/>
      <c r="S647" s="360"/>
    </row>
    <row r="648" spans="12:34" ht="39.950000000000003" customHeight="1" x14ac:dyDescent="0.55000000000000004">
      <c r="L648" s="360"/>
      <c r="M648" s="360"/>
      <c r="N648" s="384"/>
      <c r="O648" s="384"/>
      <c r="P648" s="384"/>
      <c r="Q648" s="384"/>
      <c r="R648" s="384"/>
      <c r="S648" s="360"/>
    </row>
    <row r="649" spans="12:34" ht="39.950000000000003" customHeight="1" x14ac:dyDescent="0.55000000000000004">
      <c r="L649" s="360"/>
      <c r="M649" s="360"/>
      <c r="N649" s="384"/>
      <c r="O649" s="384"/>
      <c r="P649" s="384"/>
      <c r="Q649" s="384"/>
      <c r="R649" s="384"/>
      <c r="S649" s="360"/>
    </row>
    <row r="650" spans="12:34" ht="39.950000000000003" customHeight="1" x14ac:dyDescent="0.55000000000000004">
      <c r="L650" s="360"/>
      <c r="M650" s="360"/>
      <c r="N650" s="384"/>
      <c r="O650" s="384"/>
      <c r="P650" s="384"/>
      <c r="Q650" s="384"/>
      <c r="R650" s="384"/>
      <c r="S650" s="360"/>
    </row>
    <row r="651" spans="12:34" ht="39.950000000000003" customHeight="1" x14ac:dyDescent="0.55000000000000004">
      <c r="L651" s="360"/>
      <c r="M651" s="360"/>
      <c r="N651" s="384"/>
      <c r="O651" s="384"/>
      <c r="P651" s="384"/>
      <c r="Q651" s="384"/>
      <c r="R651" s="384"/>
      <c r="S651" s="360"/>
    </row>
    <row r="652" spans="12:34" ht="39.950000000000003" customHeight="1" x14ac:dyDescent="0.55000000000000004">
      <c r="L652" s="360"/>
      <c r="M652" s="360"/>
      <c r="N652" s="384"/>
      <c r="O652" s="384"/>
      <c r="P652" s="384"/>
      <c r="Q652" s="384"/>
      <c r="R652" s="384"/>
      <c r="S652" s="360"/>
    </row>
    <row r="653" spans="12:34" ht="39.950000000000003" customHeight="1" x14ac:dyDescent="0.55000000000000004">
      <c r="L653" s="360"/>
      <c r="M653" s="360"/>
      <c r="N653" s="384"/>
      <c r="O653" s="384"/>
      <c r="P653" s="384"/>
      <c r="Q653" s="384"/>
      <c r="R653" s="384"/>
      <c r="S653" s="360"/>
    </row>
    <row r="654" spans="12:34" ht="39.950000000000003" customHeight="1" x14ac:dyDescent="0.55000000000000004">
      <c r="L654" s="360"/>
      <c r="M654" s="360"/>
      <c r="N654" s="384"/>
      <c r="O654" s="384"/>
      <c r="P654" s="384"/>
      <c r="Q654" s="384"/>
      <c r="R654" s="384"/>
      <c r="S654" s="360"/>
    </row>
    <row r="655" spans="12:34" ht="39.950000000000003" customHeight="1" x14ac:dyDescent="0.55000000000000004">
      <c r="L655" s="360"/>
      <c r="M655" s="360"/>
      <c r="N655" s="384"/>
      <c r="O655" s="384"/>
      <c r="P655" s="384"/>
      <c r="Q655" s="384"/>
      <c r="R655" s="384"/>
      <c r="S655" s="360"/>
    </row>
    <row r="656" spans="12:34" ht="39.950000000000003" customHeight="1" x14ac:dyDescent="0.55000000000000004">
      <c r="L656" s="360"/>
      <c r="M656" s="360"/>
      <c r="N656" s="384"/>
      <c r="O656" s="384"/>
      <c r="P656" s="384"/>
      <c r="Q656" s="384"/>
      <c r="R656" s="384"/>
      <c r="S656" s="360"/>
    </row>
    <row r="657" spans="12:19" ht="39.950000000000003" customHeight="1" x14ac:dyDescent="0.55000000000000004">
      <c r="L657" s="360"/>
      <c r="M657" s="360"/>
      <c r="N657" s="384"/>
      <c r="O657" s="384"/>
      <c r="P657" s="384"/>
      <c r="Q657" s="384"/>
      <c r="R657" s="384"/>
      <c r="S657" s="360"/>
    </row>
    <row r="658" spans="12:19" ht="39.950000000000003" customHeight="1" x14ac:dyDescent="0.55000000000000004">
      <c r="L658" s="360"/>
      <c r="M658" s="360"/>
      <c r="N658" s="384"/>
      <c r="O658" s="384"/>
      <c r="P658" s="384"/>
      <c r="Q658" s="384"/>
      <c r="R658" s="384"/>
      <c r="S658" s="360"/>
    </row>
    <row r="659" spans="12:19" ht="39.950000000000003" customHeight="1" x14ac:dyDescent="0.55000000000000004">
      <c r="L659" s="360"/>
      <c r="M659" s="360"/>
      <c r="N659" s="384"/>
      <c r="O659" s="384"/>
      <c r="P659" s="384"/>
      <c r="Q659" s="384"/>
      <c r="R659" s="384"/>
      <c r="S659" s="360"/>
    </row>
    <row r="660" spans="12:19" ht="39.950000000000003" customHeight="1" x14ac:dyDescent="0.55000000000000004">
      <c r="L660" s="360"/>
      <c r="M660" s="360"/>
      <c r="N660" s="384"/>
      <c r="O660" s="384"/>
      <c r="P660" s="384"/>
      <c r="Q660" s="384"/>
      <c r="R660" s="384"/>
      <c r="S660" s="360"/>
    </row>
    <row r="661" spans="12:19" ht="39.950000000000003" customHeight="1" x14ac:dyDescent="0.55000000000000004">
      <c r="L661" s="360"/>
      <c r="M661" s="360"/>
      <c r="N661" s="384"/>
      <c r="O661" s="384"/>
      <c r="P661" s="384"/>
      <c r="Q661" s="384"/>
      <c r="R661" s="384"/>
      <c r="S661" s="360"/>
    </row>
  </sheetData>
  <sheetProtection formatCells="0" formatColumns="0" formatRows="0"/>
  <mergeCells count="17">
    <mergeCell ref="T2:T3"/>
    <mergeCell ref="AI2:AI3"/>
    <mergeCell ref="AW2:AW3"/>
    <mergeCell ref="BQ4:BR4"/>
    <mergeCell ref="BT4:BU4"/>
    <mergeCell ref="U2:V3"/>
    <mergeCell ref="AJ2:AK3"/>
    <mergeCell ref="AP20:AP21"/>
    <mergeCell ref="AJ43:AK44"/>
    <mergeCell ref="BW4:BX4"/>
    <mergeCell ref="U9:V9"/>
    <mergeCell ref="AP23:AQ23"/>
    <mergeCell ref="U5:V5"/>
    <mergeCell ref="U7:V8"/>
    <mergeCell ref="AJ5:AK5"/>
    <mergeCell ref="AJ7:AK8"/>
    <mergeCell ref="AP15:AP16"/>
  </mergeCells>
  <conditionalFormatting sqref="D2:J16">
    <cfRule type="cellIs" dxfId="15" priority="7" operator="notEqual">
      <formula>0</formula>
    </cfRule>
  </conditionalFormatting>
  <conditionalFormatting sqref="AA2:AE12">
    <cfRule type="cellIs" dxfId="14" priority="6" operator="notEqual">
      <formula>0</formula>
    </cfRule>
  </conditionalFormatting>
  <conditionalFormatting sqref="N2:N16">
    <cfRule type="cellIs" dxfId="13" priority="5" operator="notEqual">
      <formula>0</formula>
    </cfRule>
  </conditionalFormatting>
  <conditionalFormatting sqref="O2:O16">
    <cfRule type="cellIs" dxfId="12" priority="4" operator="notEqual">
      <formula>0</formula>
    </cfRule>
  </conditionalFormatting>
  <conditionalFormatting sqref="P2:P16">
    <cfRule type="cellIs" dxfId="11" priority="3" operator="notEqual">
      <formula>0</formula>
    </cfRule>
  </conditionalFormatting>
  <conditionalFormatting sqref="Q2:Q16">
    <cfRule type="cellIs" dxfId="10" priority="2" operator="notEqual">
      <formula>0</formula>
    </cfRule>
  </conditionalFormatting>
  <conditionalFormatting sqref="R2:R16">
    <cfRule type="cellIs" dxfId="9" priority="1" operator="notEqual">
      <formula>0</formula>
    </cfRule>
  </conditionalFormatting>
  <pageMargins left="0.19685039370078741" right="0.19685039370078741" top="0.43307086614173229" bottom="0.23622047244094491" header="0.31496062992125984" footer="0.19685039370078741"/>
  <pageSetup paperSize="9" scale="23" fitToHeight="0"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FF0000"/>
  </sheetPr>
  <dimension ref="A1:J406"/>
  <sheetViews>
    <sheetView workbookViewId="0">
      <selection activeCell="A357" sqref="A357"/>
    </sheetView>
  </sheetViews>
  <sheetFormatPr defaultRowHeight="15" x14ac:dyDescent="0.25"/>
  <cols>
    <col min="1" max="1" width="37.5703125" style="169" customWidth="1"/>
    <col min="2" max="2" width="9.140625" style="169"/>
    <col min="3" max="3" width="34.5703125" style="169" customWidth="1"/>
    <col min="4" max="16384" width="9.140625" style="169"/>
  </cols>
  <sheetData>
    <row r="1" spans="1:10" x14ac:dyDescent="0.25">
      <c r="A1" s="169" t="s">
        <v>501</v>
      </c>
    </row>
    <row r="2" spans="1:10" x14ac:dyDescent="0.25">
      <c r="A2" s="169" t="s">
        <v>465</v>
      </c>
    </row>
    <row r="3" spans="1:10" x14ac:dyDescent="0.25">
      <c r="A3" s="169" t="s">
        <v>355</v>
      </c>
    </row>
    <row r="4" spans="1:10" x14ac:dyDescent="0.25">
      <c r="A4" s="169" t="s">
        <v>466</v>
      </c>
    </row>
    <row r="5" spans="1:10" x14ac:dyDescent="0.25">
      <c r="A5" s="169" t="s">
        <v>467</v>
      </c>
    </row>
    <row r="6" spans="1:10" x14ac:dyDescent="0.25">
      <c r="A6" s="169" t="str">
        <f>CONCATENATE("o:",'US MTM - Calculation (Athletic)'!$BQ$4,"A")</f>
        <v>o:PeterA</v>
      </c>
    </row>
    <row r="7" spans="1:10" x14ac:dyDescent="0.25">
      <c r="A7" s="169" t="s">
        <v>468</v>
      </c>
    </row>
    <row r="8" spans="1:10" x14ac:dyDescent="0.25">
      <c r="A8" s="169" t="str">
        <f>CONCATENATE("5:",'US MTM - Calculation (Athletic)'!$BQ$4,"A")</f>
        <v>5:PeterA</v>
      </c>
    </row>
    <row r="9" spans="1:10" x14ac:dyDescent="0.25">
      <c r="A9" s="169" t="s">
        <v>1265</v>
      </c>
    </row>
    <row r="10" spans="1:10" x14ac:dyDescent="0.25">
      <c r="A10" s="169" t="str">
        <f>CONCATENATE("y:",Sheet1!$E$12)</f>
        <v>y:1.75</v>
      </c>
    </row>
    <row r="11" spans="1:10" x14ac:dyDescent="0.25">
      <c r="A11" s="169" t="s">
        <v>1264</v>
      </c>
    </row>
    <row r="12" spans="1:10" x14ac:dyDescent="0.25">
      <c r="A12" s="105" t="str">
        <f>CONCATENATE("x:",Sheet1!$E$13)</f>
        <v>x:1.5</v>
      </c>
      <c r="J12" s="47"/>
    </row>
    <row r="13" spans="1:10" x14ac:dyDescent="0.25">
      <c r="A13" s="169" t="s">
        <v>471</v>
      </c>
      <c r="J13" s="47"/>
    </row>
    <row r="14" spans="1:10" x14ac:dyDescent="0.25">
      <c r="A14" s="169" t="str">
        <f>CONCATENATE("w:",'US MTM - Calculation (Athletic)'!$T$4)</f>
        <v>w:28.37</v>
      </c>
      <c r="J14" s="47"/>
    </row>
    <row r="15" spans="1:10" x14ac:dyDescent="0.25">
      <c r="A15" s="169" t="s">
        <v>472</v>
      </c>
      <c r="J15" s="47"/>
    </row>
    <row r="16" spans="1:10" x14ac:dyDescent="0.25">
      <c r="A16" s="105" t="str">
        <f>CONCATENATE("f:",Sheet1!$E$14)</f>
        <v>f:0.12</v>
      </c>
    </row>
    <row r="17" spans="1:3" x14ac:dyDescent="0.25">
      <c r="A17" s="169" t="s">
        <v>474</v>
      </c>
    </row>
    <row r="18" spans="1:3" x14ac:dyDescent="0.25">
      <c r="A18" s="169" t="str">
        <f>CONCATENATE("a:","IMP-US")</f>
        <v>a:IMP-US</v>
      </c>
    </row>
    <row r="19" spans="1:3" x14ac:dyDescent="0.25">
      <c r="A19" s="169" t="s">
        <v>494</v>
      </c>
      <c r="C19" s="106"/>
    </row>
    <row r="20" spans="1:3" x14ac:dyDescent="0.25">
      <c r="A20" s="169" t="str">
        <f>CONCATENATE("b:",'US MTM - Calculation (Athletic)'!$U$5)</f>
        <v>b:BUFFER PLAID -S95</v>
      </c>
    </row>
    <row r="21" spans="1:3" x14ac:dyDescent="0.25">
      <c r="A21" s="169" t="s">
        <v>475</v>
      </c>
    </row>
    <row r="22" spans="1:3" x14ac:dyDescent="0.25">
      <c r="A22" s="169" t="str">
        <f>CONCATENATE("l:",'US MTM - Calculation (Athletic)'!$U$2)</f>
        <v>l:S95-SHELL PLAID</v>
      </c>
    </row>
    <row r="23" spans="1:3" x14ac:dyDescent="0.25">
      <c r="A23" s="169" t="s">
        <v>476</v>
      </c>
    </row>
    <row r="24" spans="1:3" x14ac:dyDescent="0.25">
      <c r="A24" s="169" t="s">
        <v>477</v>
      </c>
    </row>
    <row r="25" spans="1:3" x14ac:dyDescent="0.25">
      <c r="A25" s="169" t="s">
        <v>478</v>
      </c>
    </row>
    <row r="26" spans="1:3" x14ac:dyDescent="0.25">
      <c r="A26" s="169" t="s">
        <v>479</v>
      </c>
    </row>
    <row r="27" spans="1:3" x14ac:dyDescent="0.25">
      <c r="A27" s="169" t="s">
        <v>496</v>
      </c>
    </row>
    <row r="28" spans="1:3" x14ac:dyDescent="0.25">
      <c r="A28" s="169" t="s">
        <v>480</v>
      </c>
    </row>
    <row r="29" spans="1:3" x14ac:dyDescent="0.25">
      <c r="A29" s="169" t="s">
        <v>497</v>
      </c>
    </row>
    <row r="30" spans="1:3" x14ac:dyDescent="0.25">
      <c r="A30" s="169" t="s">
        <v>355</v>
      </c>
    </row>
    <row r="31" spans="1:3" x14ac:dyDescent="0.25">
      <c r="A31" s="169" t="s">
        <v>481</v>
      </c>
    </row>
    <row r="32" spans="1:3" x14ac:dyDescent="0.25">
      <c r="A32" s="169" t="s">
        <v>355</v>
      </c>
    </row>
    <row r="33" spans="1:4" x14ac:dyDescent="0.25">
      <c r="A33" s="169" t="s">
        <v>482</v>
      </c>
    </row>
    <row r="34" spans="1:4" x14ac:dyDescent="0.25">
      <c r="A34" s="169" t="str">
        <f>CONCATENATE("m:",'US MTM - Calculation (Athletic)'!$U$7)</f>
        <v>m:</v>
      </c>
    </row>
    <row r="35" spans="1:4" x14ac:dyDescent="0.25">
      <c r="A35" s="169" t="s">
        <v>483</v>
      </c>
    </row>
    <row r="36" spans="1:4" x14ac:dyDescent="0.25">
      <c r="A36" s="169" t="s">
        <v>488</v>
      </c>
    </row>
    <row r="37" spans="1:4" x14ac:dyDescent="0.25">
      <c r="A37" s="169" t="s">
        <v>484</v>
      </c>
    </row>
    <row r="38" spans="1:4" x14ac:dyDescent="0.25">
      <c r="A38" s="169" t="str">
        <f>CONCATENATE("z:",'US MTM - Calculation (Athletic)'!$BQ$4,"JKT")</f>
        <v>z:PeterJKT</v>
      </c>
    </row>
    <row r="39" spans="1:4" x14ac:dyDescent="0.25">
      <c r="A39" s="169" t="s">
        <v>485</v>
      </c>
    </row>
    <row r="40" spans="1:4" ht="15.75" customHeight="1" x14ac:dyDescent="0.25">
      <c r="A40" s="169" t="str">
        <f>CONCATENATE("s:",'US MTM - Calculation (Athletic)'!$C$1)</f>
        <v>s:47</v>
      </c>
    </row>
    <row r="41" spans="1:4" x14ac:dyDescent="0.25">
      <c r="A41" s="169" t="s">
        <v>489</v>
      </c>
    </row>
    <row r="42" spans="1:4" x14ac:dyDescent="0.25">
      <c r="A42" s="169" t="s">
        <v>492</v>
      </c>
    </row>
    <row r="43" spans="1:4" x14ac:dyDescent="0.25">
      <c r="A43" s="169" t="s">
        <v>490</v>
      </c>
    </row>
    <row r="44" spans="1:4" x14ac:dyDescent="0.25">
      <c r="A44" s="169" t="s">
        <v>590</v>
      </c>
      <c r="D44" s="169" t="s">
        <v>493</v>
      </c>
    </row>
    <row r="45" spans="1:4" x14ac:dyDescent="0.25">
      <c r="A45" s="169" t="s">
        <v>491</v>
      </c>
    </row>
    <row r="46" spans="1:4" x14ac:dyDescent="0.25">
      <c r="A46" s="169" t="str">
        <f>IF('US MTM - Calculation (Athletic)'!V10="","",CONCATENATE("1:",'US MTM - Calculation (Athletic)'!U10))</f>
        <v/>
      </c>
    </row>
    <row r="47" spans="1:4" x14ac:dyDescent="0.25">
      <c r="A47" s="169" t="str">
        <f>IF('US MTM - Calculation (Athletic)'!V11="","",CONCATENATE("1:",'US MTM - Calculation (Athletic)'!U11))</f>
        <v/>
      </c>
    </row>
    <row r="48" spans="1:4" x14ac:dyDescent="0.25">
      <c r="A48" s="169" t="str">
        <f>IF('US MTM - Calculation (Athletic)'!V12="","",CONCATENATE("1:",'US MTM - Calculation (Athletic)'!U12))</f>
        <v/>
      </c>
    </row>
    <row r="49" spans="1:1" x14ac:dyDescent="0.25">
      <c r="A49" s="169" t="str">
        <f>IF('US MTM - Calculation (Athletic)'!V13="","",CONCATENATE("1:",'US MTM - Calculation (Athletic)'!U13))</f>
        <v/>
      </c>
    </row>
    <row r="50" spans="1:1" x14ac:dyDescent="0.25">
      <c r="A50" s="169" t="str">
        <f>IF('US MTM - Calculation (Athletic)'!V14="","",CONCATENATE("1:",'US MTM - Calculation (Athletic)'!U14))</f>
        <v/>
      </c>
    </row>
    <row r="51" spans="1:1" x14ac:dyDescent="0.25">
      <c r="A51" s="169" t="str">
        <f>IF('US MTM - Calculation (Athletic)'!V15="","",CONCATENATE("1:",'US MTM - Calculation (Athletic)'!U15))</f>
        <v/>
      </c>
    </row>
    <row r="52" spans="1:1" x14ac:dyDescent="0.25">
      <c r="A52" s="169" t="str">
        <f>IF('US MTM - Calculation (Athletic)'!V16="","",CONCATENATE("1:",'US MTM - Calculation (Athletic)'!U16))</f>
        <v/>
      </c>
    </row>
    <row r="53" spans="1:1" x14ac:dyDescent="0.25">
      <c r="A53" s="169" t="str">
        <f>IF('US MTM - Calculation (Athletic)'!V17="","",CONCATENATE("1:",'US MTM - Calculation (Athletic)'!U17))</f>
        <v/>
      </c>
    </row>
    <row r="54" spans="1:1" x14ac:dyDescent="0.25">
      <c r="A54" s="169" t="str">
        <f>IF('US MTM - Calculation (Athletic)'!V18="","",CONCATENATE("1:",'US MTM - Calculation (Athletic)'!U18))</f>
        <v/>
      </c>
    </row>
    <row r="55" spans="1:1" x14ac:dyDescent="0.25">
      <c r="A55" s="169" t="str">
        <f>IF('US MTM - Calculation (Athletic)'!V19="","",CONCATENATE("1:",'US MTM - Calculation (Athletic)'!U19))</f>
        <v>1:2CIGLG</v>
      </c>
    </row>
    <row r="56" spans="1:1" x14ac:dyDescent="0.25">
      <c r="A56" s="169" t="str">
        <f>IF('US MTM - Calculation (Athletic)'!V20="","",CONCATENATE("1:",'US MTM - Calculation (Athletic)'!U20))</f>
        <v/>
      </c>
    </row>
    <row r="57" spans="1:1" x14ac:dyDescent="0.25">
      <c r="A57" s="169" t="str">
        <f>IF('US MTM - Calculation (Athletic)'!V21="","",CONCATENATE("1:",'US MTM - Calculation (Athletic)'!U21))</f>
        <v/>
      </c>
    </row>
    <row r="58" spans="1:1" x14ac:dyDescent="0.25">
      <c r="A58" s="169" t="str">
        <f>IF('US MTM - Calculation (Athletic)'!V22="","",CONCATENATE("1:",'US MTM - Calculation (Athletic)'!U22))</f>
        <v/>
      </c>
    </row>
    <row r="59" spans="1:1" x14ac:dyDescent="0.25">
      <c r="A59" s="169" t="str">
        <f>IF('US MTM - Calculation (Athletic)'!V23="","",CONCATENATE("1:",'US MTM - Calculation (Athletic)'!U23))</f>
        <v/>
      </c>
    </row>
    <row r="60" spans="1:1" x14ac:dyDescent="0.25">
      <c r="A60" s="169" t="str">
        <f>IF('US MTM - Calculation (Athletic)'!V24="","",CONCATENATE("1:",'US MTM - Calculation (Athletic)'!U24))</f>
        <v/>
      </c>
    </row>
    <row r="61" spans="1:1" x14ac:dyDescent="0.25">
      <c r="A61" s="169" t="str">
        <f>IF('US MTM - Calculation (Athletic)'!V25="","",CONCATENATE("1:",'US MTM - Calculation (Athletic)'!U25))</f>
        <v/>
      </c>
    </row>
    <row r="62" spans="1:1" x14ac:dyDescent="0.25">
      <c r="A62" s="169" t="str">
        <f>IF('US MTM - Calculation (Athletic)'!V26="","",CONCATENATE("1:",'US MTM - Calculation (Athletic)'!U26))</f>
        <v/>
      </c>
    </row>
    <row r="63" spans="1:1" x14ac:dyDescent="0.25">
      <c r="A63" s="169" t="str">
        <f>IF('US MTM - Calculation (Athletic)'!V27="","",CONCATENATE("1:",'US MTM - Calculation (Athletic)'!U27))</f>
        <v/>
      </c>
    </row>
    <row r="64" spans="1:1" x14ac:dyDescent="0.25">
      <c r="A64" s="169" t="str">
        <f>IF('US MTM - Calculation (Athletic)'!V28="","",CONCATENATE("1:",'US MTM - Calculation (Athletic)'!U28))</f>
        <v>1:TKT-PK</v>
      </c>
    </row>
    <row r="65" spans="1:1" x14ac:dyDescent="0.25">
      <c r="A65" s="169" t="str">
        <f>IF('US MTM - Calculation (Athletic)'!V29="","",CONCATENATE("1:",'US MTM - Calculation (Athletic)'!U29))</f>
        <v/>
      </c>
    </row>
    <row r="66" spans="1:1" x14ac:dyDescent="0.25">
      <c r="A66" s="169" t="str">
        <f>IF('US MTM - Calculation (Athletic)'!V30="","",CONCATENATE("1:",'US MTM - Calculation (Athletic)'!U30))</f>
        <v/>
      </c>
    </row>
    <row r="67" spans="1:1" x14ac:dyDescent="0.25">
      <c r="A67" s="169" t="str">
        <f>IF('US MTM - Calculation (Athletic)'!V31="","",CONCATENATE("1:",'US MTM - Calculation (Athletic)'!U31))</f>
        <v/>
      </c>
    </row>
    <row r="68" spans="1:1" x14ac:dyDescent="0.25">
      <c r="A68" s="169" t="str">
        <f>IF('US MTM - Calculation (Athletic)'!V32="","",CONCATENATE("1:",'US MTM - Calculation (Athletic)'!U32))</f>
        <v/>
      </c>
    </row>
    <row r="69" spans="1:1" x14ac:dyDescent="0.25">
      <c r="A69" s="169" t="str">
        <f>IF('US MTM - Calculation (Athletic)'!V33="","",CONCATENATE("1:",'US MTM - Calculation (Athletic)'!U33))</f>
        <v/>
      </c>
    </row>
    <row r="70" spans="1:1" x14ac:dyDescent="0.25">
      <c r="A70" s="169" t="str">
        <f>IF('US MTM - Calculation (Athletic)'!V34="","",CONCATENATE("1:",'US MTM - Calculation (Athletic)'!U34))</f>
        <v>1:RIOFAC</v>
      </c>
    </row>
    <row r="71" spans="1:1" x14ac:dyDescent="0.25">
      <c r="A71" s="169" t="str">
        <f>IF('US MTM - Calculation (Athletic)'!V35="","",CONCATENATE("1:",'US MTM - Calculation (Athletic)'!U35))</f>
        <v/>
      </c>
    </row>
    <row r="72" spans="1:1" x14ac:dyDescent="0.25">
      <c r="A72" s="169" t="str">
        <f>IF('US MTM - Calculation (Athletic)'!V36="","",CONCATENATE("1:",'US MTM - Calculation (Athletic)'!U36))</f>
        <v/>
      </c>
    </row>
    <row r="73" spans="1:1" x14ac:dyDescent="0.25">
      <c r="A73" s="169" t="str">
        <f>IF('US MTM - Calculation (Athletic)'!V37="","",CONCATENATE("1:",'US MTM - Calculation (Athletic)'!U37))</f>
        <v/>
      </c>
    </row>
    <row r="74" spans="1:1" x14ac:dyDescent="0.25">
      <c r="A74" s="169" t="str">
        <f>IF('US MTM - Calculation (Athletic)'!V38="","",CONCATENATE("1:",'US MTM - Calculation (Athletic)'!U38))</f>
        <v/>
      </c>
    </row>
    <row r="75" spans="1:1" x14ac:dyDescent="0.25">
      <c r="A75" s="169" t="str">
        <f>IF('US MTM - Calculation (Athletic)'!V39="","",CONCATENATE("1:",'US MTM - Calculation (Athletic)'!U39))</f>
        <v/>
      </c>
    </row>
    <row r="76" spans="1:1" x14ac:dyDescent="0.25">
      <c r="A76" s="169" t="str">
        <f>IF('US MTM - Calculation (Athletic)'!V40="","",CONCATENATE("1:",'US MTM - Calculation (Athletic)'!U40))</f>
        <v/>
      </c>
    </row>
    <row r="77" spans="1:1" x14ac:dyDescent="0.25">
      <c r="A77" s="169" t="str">
        <f>IF('US MTM - Calculation (Athletic)'!V41="","",CONCATENATE("1:",'US MTM - Calculation (Athletic)'!U41))</f>
        <v>1:PKT-SQ</v>
      </c>
    </row>
    <row r="78" spans="1:1" x14ac:dyDescent="0.25">
      <c r="A78" s="169" t="str">
        <f>IF('US MTM - Calculation (Athletic)'!V42="","",CONCATENATE("1:",'US MTM - Calculation (Athletic)'!U42))</f>
        <v/>
      </c>
    </row>
    <row r="79" spans="1:1" x14ac:dyDescent="0.25">
      <c r="A79" s="169" t="str">
        <f>IF('US MTM - Calculation (Athletic)'!V43="","",CONCATENATE("1:",'US MTM - Calculation (Athletic)'!U43))</f>
        <v/>
      </c>
    </row>
    <row r="80" spans="1:1" x14ac:dyDescent="0.25">
      <c r="A80" s="169" t="str">
        <f>IF('US MTM - Calculation (Athletic)'!V44="","",CONCATENATE("1:",'US MTM - Calculation (Athletic)'!U44))</f>
        <v/>
      </c>
    </row>
    <row r="81" spans="1:1" x14ac:dyDescent="0.25">
      <c r="A81" s="169" t="str">
        <f>IF('US MTM - Calculation (Athletic)'!V45="","",CONCATENATE("1:",'US MTM - Calculation (Athletic)'!U45))</f>
        <v/>
      </c>
    </row>
    <row r="82" spans="1:1" x14ac:dyDescent="0.25">
      <c r="A82" s="169" t="str">
        <f>IF('US MTM - Calculation (Athletic)'!V46="","",CONCATENATE("1:",'US MTM - Calculation (Athletic)'!U46))</f>
        <v/>
      </c>
    </row>
    <row r="83" spans="1:1" x14ac:dyDescent="0.25">
      <c r="A83" s="169" t="str">
        <f>IF('US MTM - Calculation (Athletic)'!V47="","",CONCATENATE("1:",'US MTM - Calculation (Athletic)'!U47))</f>
        <v/>
      </c>
    </row>
    <row r="84" spans="1:1" x14ac:dyDescent="0.25">
      <c r="A84" s="169" t="str">
        <f>IF('US MTM - Calculation (Athletic)'!V48="","",CONCATENATE("1:",'US MTM - Calculation (Athletic)'!U48))</f>
        <v/>
      </c>
    </row>
    <row r="85" spans="1:1" x14ac:dyDescent="0.25">
      <c r="A85" s="169" t="str">
        <f>IF('US MTM - Calculation (Athletic)'!V49="","",CONCATENATE("1:",'US MTM - Calculation (Athletic)'!U49))</f>
        <v/>
      </c>
    </row>
    <row r="86" spans="1:1" x14ac:dyDescent="0.25">
      <c r="A86" s="169" t="str">
        <f>IF('US MTM - Calculation (Athletic)'!V50="","",CONCATENATE("1:",'US MTM - Calculation (Athletic)'!U50))</f>
        <v/>
      </c>
    </row>
    <row r="87" spans="1:1" x14ac:dyDescent="0.25">
      <c r="A87" s="169" t="str">
        <f>IF('US MTM - Calculation (Athletic)'!V55="","",CONCATENATE("1:",'US MTM - Calculation (Athletic)'!U55))</f>
        <v/>
      </c>
    </row>
    <row r="88" spans="1:1" x14ac:dyDescent="0.25">
      <c r="A88" s="169" t="str">
        <f>IF('US MTM - Calculation (Athletic)'!V56="","",CONCATENATE("1:",'US MTM - Calculation (Athletic)'!U56))</f>
        <v/>
      </c>
    </row>
    <row r="89" spans="1:1" x14ac:dyDescent="0.25">
      <c r="A89" s="169" t="str">
        <f>IF('US MTM - Calculation (Athletic)'!V57="","",CONCATENATE("1:",'US MTM - Calculation (Athletic)'!U57))</f>
        <v/>
      </c>
    </row>
    <row r="90" spans="1:1" x14ac:dyDescent="0.25">
      <c r="A90" s="169" t="s">
        <v>575</v>
      </c>
    </row>
    <row r="91" spans="1:1" x14ac:dyDescent="0.25">
      <c r="A91" s="169" t="s">
        <v>465</v>
      </c>
    </row>
    <row r="92" spans="1:1" x14ac:dyDescent="0.25">
      <c r="A92" s="169" t="s">
        <v>355</v>
      </c>
    </row>
    <row r="93" spans="1:1" x14ac:dyDescent="0.25">
      <c r="A93" s="169" t="s">
        <v>466</v>
      </c>
    </row>
    <row r="94" spans="1:1" x14ac:dyDescent="0.25">
      <c r="A94" s="169" t="s">
        <v>467</v>
      </c>
    </row>
    <row r="95" spans="1:1" x14ac:dyDescent="0.25">
      <c r="A95" s="169" t="str">
        <f>CONCATENATE("o:",'US MTM - Calculation (Athletic)'!$BQ$4,"B")</f>
        <v>o:PeterB</v>
      </c>
    </row>
    <row r="96" spans="1:1" x14ac:dyDescent="0.25">
      <c r="A96" s="169" t="s">
        <v>468</v>
      </c>
    </row>
    <row r="97" spans="1:1" x14ac:dyDescent="0.25">
      <c r="A97" s="169" t="str">
        <f>CONCATENATE("5:",'US MTM - Calculation (Athletic)'!$BQ$4,"B")</f>
        <v>5:PeterB</v>
      </c>
    </row>
    <row r="98" spans="1:1" x14ac:dyDescent="0.25">
      <c r="A98" s="169" t="s">
        <v>469</v>
      </c>
    </row>
    <row r="99" spans="1:1" x14ac:dyDescent="0.25">
      <c r="A99" s="169" t="s">
        <v>486</v>
      </c>
    </row>
    <row r="100" spans="1:1" x14ac:dyDescent="0.25">
      <c r="A100" s="169" t="s">
        <v>470</v>
      </c>
    </row>
    <row r="101" spans="1:1" x14ac:dyDescent="0.25">
      <c r="A101" s="105" t="str">
        <f>CONCATENATE("4:",'US MTM - Calculation (Athletic)'!$BQ$4)</f>
        <v>4:Peter</v>
      </c>
    </row>
    <row r="102" spans="1:1" x14ac:dyDescent="0.25">
      <c r="A102" s="169" t="s">
        <v>471</v>
      </c>
    </row>
    <row r="103" spans="1:1" x14ac:dyDescent="0.25">
      <c r="A103" s="480" t="s">
        <v>1266</v>
      </c>
    </row>
    <row r="104" spans="1:1" x14ac:dyDescent="0.25">
      <c r="A104" s="169" t="s">
        <v>472</v>
      </c>
    </row>
    <row r="105" spans="1:1" x14ac:dyDescent="0.25">
      <c r="A105" s="169" t="s">
        <v>473</v>
      </c>
    </row>
    <row r="106" spans="1:1" x14ac:dyDescent="0.25">
      <c r="A106" s="169" t="s">
        <v>474</v>
      </c>
    </row>
    <row r="107" spans="1:1" x14ac:dyDescent="0.25">
      <c r="A107" s="169" t="str">
        <f>CONCATENATE("a:","IMP-US")</f>
        <v>a:IMP-US</v>
      </c>
    </row>
    <row r="108" spans="1:1" x14ac:dyDescent="0.25">
      <c r="A108" s="169" t="s">
        <v>494</v>
      </c>
    </row>
    <row r="109" spans="1:1" x14ac:dyDescent="0.25">
      <c r="A109" s="169" t="s">
        <v>610</v>
      </c>
    </row>
    <row r="110" spans="1:1" x14ac:dyDescent="0.25">
      <c r="A110" s="169" t="s">
        <v>475</v>
      </c>
    </row>
    <row r="111" spans="1:1" x14ac:dyDescent="0.25">
      <c r="A111" s="169" t="s">
        <v>611</v>
      </c>
    </row>
    <row r="112" spans="1:1" x14ac:dyDescent="0.25">
      <c r="A112" s="169" t="s">
        <v>476</v>
      </c>
    </row>
    <row r="113" spans="1:1" x14ac:dyDescent="0.25">
      <c r="A113" s="169" t="s">
        <v>477</v>
      </c>
    </row>
    <row r="114" spans="1:1" x14ac:dyDescent="0.25">
      <c r="A114" s="169" t="s">
        <v>478</v>
      </c>
    </row>
    <row r="115" spans="1:1" x14ac:dyDescent="0.25">
      <c r="A115" s="169" t="s">
        <v>479</v>
      </c>
    </row>
    <row r="116" spans="1:1" x14ac:dyDescent="0.25">
      <c r="A116" s="169" t="s">
        <v>498</v>
      </c>
    </row>
    <row r="117" spans="1:1" x14ac:dyDescent="0.25">
      <c r="A117" s="169" t="s">
        <v>480</v>
      </c>
    </row>
    <row r="118" spans="1:1" x14ac:dyDescent="0.25">
      <c r="A118" s="169" t="s">
        <v>499</v>
      </c>
    </row>
    <row r="119" spans="1:1" x14ac:dyDescent="0.25">
      <c r="A119" s="169" t="s">
        <v>355</v>
      </c>
    </row>
    <row r="120" spans="1:1" x14ac:dyDescent="0.25">
      <c r="A120" s="169" t="s">
        <v>481</v>
      </c>
    </row>
    <row r="121" spans="1:1" x14ac:dyDescent="0.25">
      <c r="A121" s="169" t="s">
        <v>355</v>
      </c>
    </row>
    <row r="122" spans="1:1" x14ac:dyDescent="0.25">
      <c r="A122" s="169" t="s">
        <v>482</v>
      </c>
    </row>
    <row r="123" spans="1:1" x14ac:dyDescent="0.25">
      <c r="A123" s="169" t="str">
        <f>CONCATENATE("m:",'US MTM - Calculation (Athletic)'!$U$7)</f>
        <v>m:</v>
      </c>
    </row>
    <row r="124" spans="1:1" x14ac:dyDescent="0.25">
      <c r="A124" s="169" t="s">
        <v>483</v>
      </c>
    </row>
    <row r="125" spans="1:1" x14ac:dyDescent="0.25">
      <c r="A125" s="169" t="s">
        <v>488</v>
      </c>
    </row>
    <row r="126" spans="1:1" x14ac:dyDescent="0.25">
      <c r="A126" s="169" t="s">
        <v>484</v>
      </c>
    </row>
    <row r="127" spans="1:1" x14ac:dyDescent="0.25">
      <c r="A127" s="169" t="str">
        <f>CONCATENATE("z:",'US MTM - Calculation (Athletic)'!$BQ$4,"JKT")</f>
        <v>z:PeterJKT</v>
      </c>
    </row>
    <row r="128" spans="1:1" x14ac:dyDescent="0.25">
      <c r="A128" s="169" t="s">
        <v>485</v>
      </c>
    </row>
    <row r="129" spans="1:1" x14ac:dyDescent="0.25">
      <c r="A129" s="169" t="str">
        <f>CONCATENATE("s:",'US MTM - Calculation (Athletic)'!$C$1)</f>
        <v>s:47</v>
      </c>
    </row>
    <row r="130" spans="1:1" x14ac:dyDescent="0.25">
      <c r="A130" s="169" t="s">
        <v>489</v>
      </c>
    </row>
    <row r="131" spans="1:1" x14ac:dyDescent="0.25">
      <c r="A131" s="169" t="s">
        <v>492</v>
      </c>
    </row>
    <row r="132" spans="1:1" x14ac:dyDescent="0.25">
      <c r="A132" s="169" t="s">
        <v>490</v>
      </c>
    </row>
    <row r="133" spans="1:1" x14ac:dyDescent="0.25">
      <c r="A133" s="169" t="s">
        <v>500</v>
      </c>
    </row>
    <row r="134" spans="1:1" x14ac:dyDescent="0.25">
      <c r="A134" s="169" t="s">
        <v>491</v>
      </c>
    </row>
    <row r="135" spans="1:1" x14ac:dyDescent="0.25">
      <c r="A135" s="169" t="str">
        <f>IF('US MTM - Calculation (Athletic)'!V10="","",CONCATENATE("1:",'US MTM - Calculation (Athletic)'!U10))</f>
        <v/>
      </c>
    </row>
    <row r="136" spans="1:1" x14ac:dyDescent="0.25">
      <c r="A136" s="169" t="str">
        <f>IF('US MTM - Calculation (Athletic)'!V11="","",CONCATENATE("1:",'US MTM - Calculation (Athletic)'!U11))</f>
        <v/>
      </c>
    </row>
    <row r="137" spans="1:1" x14ac:dyDescent="0.25">
      <c r="A137" s="169" t="str">
        <f>IF('US MTM - Calculation (Athletic)'!V12="","",CONCATENATE("1:",'US MTM - Calculation (Athletic)'!U12))</f>
        <v/>
      </c>
    </row>
    <row r="138" spans="1:1" x14ac:dyDescent="0.25">
      <c r="A138" s="169" t="str">
        <f>IF('US MTM - Calculation (Athletic)'!V13="","",CONCATENATE("1:",'US MTM - Calculation (Athletic)'!U13))</f>
        <v/>
      </c>
    </row>
    <row r="139" spans="1:1" x14ac:dyDescent="0.25">
      <c r="A139" s="169" t="str">
        <f>IF('US MTM - Calculation (Athletic)'!V14="","",CONCATENATE("1:",'US MTM - Calculation (Athletic)'!U14))</f>
        <v/>
      </c>
    </row>
    <row r="140" spans="1:1" x14ac:dyDescent="0.25">
      <c r="A140" s="169" t="str">
        <f>IF('US MTM - Calculation (Athletic)'!V15="","",CONCATENATE("1:",'US MTM - Calculation (Athletic)'!U15))</f>
        <v/>
      </c>
    </row>
    <row r="141" spans="1:1" x14ac:dyDescent="0.25">
      <c r="A141" s="169" t="str">
        <f>IF('US MTM - Calculation (Athletic)'!V16="","",CONCATENATE("1:",'US MTM - Calculation (Athletic)'!U16))</f>
        <v/>
      </c>
    </row>
    <row r="142" spans="1:1" x14ac:dyDescent="0.25">
      <c r="A142" s="169" t="str">
        <f>IF('US MTM - Calculation (Athletic)'!V17="","",CONCATENATE("1:",'US MTM - Calculation (Athletic)'!U17))</f>
        <v/>
      </c>
    </row>
    <row r="143" spans="1:1" x14ac:dyDescent="0.25">
      <c r="A143" s="169" t="str">
        <f>IF('US MTM - Calculation (Athletic)'!V18="","",CONCATENATE("1:",'US MTM - Calculation (Athletic)'!U18))</f>
        <v/>
      </c>
    </row>
    <row r="144" spans="1:1" x14ac:dyDescent="0.25">
      <c r="A144" s="169" t="str">
        <f>IF('US MTM - Calculation (Athletic)'!V19="","",CONCATENATE("1:",'US MTM - Calculation (Athletic)'!U19))</f>
        <v>1:2CIGLG</v>
      </c>
    </row>
    <row r="145" spans="1:1" x14ac:dyDescent="0.25">
      <c r="A145" s="169" t="str">
        <f>IF('US MTM - Calculation (Athletic)'!V20="","",CONCATENATE("1:",'US MTM - Calculation (Athletic)'!U20))</f>
        <v/>
      </c>
    </row>
    <row r="146" spans="1:1" x14ac:dyDescent="0.25">
      <c r="A146" s="169" t="str">
        <f>IF('US MTM - Calculation (Athletic)'!V21="","",CONCATENATE("1:",'US MTM - Calculation (Athletic)'!U21))</f>
        <v/>
      </c>
    </row>
    <row r="147" spans="1:1" x14ac:dyDescent="0.25">
      <c r="A147" s="169" t="str">
        <f>IF('US MTM - Calculation (Athletic)'!V22="","",CONCATENATE("1:",'US MTM - Calculation (Athletic)'!U22))</f>
        <v/>
      </c>
    </row>
    <row r="148" spans="1:1" x14ac:dyDescent="0.25">
      <c r="A148" s="169" t="str">
        <f>IF('US MTM - Calculation (Athletic)'!V23="","",CONCATENATE("1:",'US MTM - Calculation (Athletic)'!U23))</f>
        <v/>
      </c>
    </row>
    <row r="149" spans="1:1" x14ac:dyDescent="0.25">
      <c r="A149" s="169" t="str">
        <f>IF('US MTM - Calculation (Athletic)'!V24="","",CONCATENATE("1:",'US MTM - Calculation (Athletic)'!U24))</f>
        <v/>
      </c>
    </row>
    <row r="150" spans="1:1" x14ac:dyDescent="0.25">
      <c r="A150" s="169" t="str">
        <f>IF('US MTM - Calculation (Athletic)'!V25="","",CONCATENATE("1:",'US MTM - Calculation (Athletic)'!U25))</f>
        <v/>
      </c>
    </row>
    <row r="151" spans="1:1" x14ac:dyDescent="0.25">
      <c r="A151" s="169" t="str">
        <f>IF('US MTM - Calculation (Athletic)'!V26="","",CONCATENATE("1:",'US MTM - Calculation (Athletic)'!U26))</f>
        <v/>
      </c>
    </row>
    <row r="152" spans="1:1" x14ac:dyDescent="0.25">
      <c r="A152" s="169" t="str">
        <f>IF('US MTM - Calculation (Athletic)'!V27="","",CONCATENATE("1:",'US MTM - Calculation (Athletic)'!U27))</f>
        <v/>
      </c>
    </row>
    <row r="153" spans="1:1" x14ac:dyDescent="0.25">
      <c r="A153" s="169" t="str">
        <f>IF('US MTM - Calculation (Athletic)'!V28="","",CONCATENATE("1:",'US MTM - Calculation (Athletic)'!U28))</f>
        <v>1:TKT-PK</v>
      </c>
    </row>
    <row r="154" spans="1:1" x14ac:dyDescent="0.25">
      <c r="A154" s="169" t="str">
        <f>IF('US MTM - Calculation (Athletic)'!V29="","",CONCATENATE("1:",'US MTM - Calculation (Athletic)'!U29))</f>
        <v/>
      </c>
    </row>
    <row r="155" spans="1:1" x14ac:dyDescent="0.25">
      <c r="A155" s="169" t="str">
        <f>IF('US MTM - Calculation (Athletic)'!V30="","",CONCATENATE("1:",'US MTM - Calculation (Athletic)'!U30))</f>
        <v/>
      </c>
    </row>
    <row r="156" spans="1:1" x14ac:dyDescent="0.25">
      <c r="A156" s="169" t="str">
        <f>IF('US MTM - Calculation (Athletic)'!V31="","",CONCATENATE("1:",'US MTM - Calculation (Athletic)'!U31))</f>
        <v/>
      </c>
    </row>
    <row r="157" spans="1:1" x14ac:dyDescent="0.25">
      <c r="A157" s="169" t="str">
        <f>IF('US MTM - Calculation (Athletic)'!V32="","",CONCATENATE("1:",'US MTM - Calculation (Athletic)'!U32))</f>
        <v/>
      </c>
    </row>
    <row r="158" spans="1:1" x14ac:dyDescent="0.25">
      <c r="A158" s="169" t="str">
        <f>IF('US MTM - Calculation (Athletic)'!V33="","",CONCATENATE("1:",'US MTM - Calculation (Athletic)'!U33))</f>
        <v/>
      </c>
    </row>
    <row r="159" spans="1:1" x14ac:dyDescent="0.25">
      <c r="A159" s="169" t="str">
        <f>IF('US MTM - Calculation (Athletic)'!V34="","",CONCATENATE("1:",'US MTM - Calculation (Athletic)'!U34))</f>
        <v>1:RIOFAC</v>
      </c>
    </row>
    <row r="160" spans="1:1" x14ac:dyDescent="0.25">
      <c r="A160" s="169" t="str">
        <f>IF('US MTM - Calculation (Athletic)'!V35="","",CONCATENATE("1:",'US MTM - Calculation (Athletic)'!U35))</f>
        <v/>
      </c>
    </row>
    <row r="161" spans="1:1" x14ac:dyDescent="0.25">
      <c r="A161" s="169" t="str">
        <f>IF('US MTM - Calculation (Athletic)'!V36="","",CONCATENATE("1:",'US MTM - Calculation (Athletic)'!U36))</f>
        <v/>
      </c>
    </row>
    <row r="162" spans="1:1" x14ac:dyDescent="0.25">
      <c r="A162" s="169" t="str">
        <f>IF('US MTM - Calculation (Athletic)'!V37="","",CONCATENATE("1:",'US MTM - Calculation (Athletic)'!U37))</f>
        <v/>
      </c>
    </row>
    <row r="163" spans="1:1" x14ac:dyDescent="0.25">
      <c r="A163" s="169" t="str">
        <f>IF('US MTM - Calculation (Athletic)'!V38="","",CONCATENATE("1:",'US MTM - Calculation (Athletic)'!U38))</f>
        <v/>
      </c>
    </row>
    <row r="164" spans="1:1" x14ac:dyDescent="0.25">
      <c r="A164" s="169" t="str">
        <f>IF('US MTM - Calculation (Athletic)'!V39="","",CONCATENATE("1:",'US MTM - Calculation (Athletic)'!U39))</f>
        <v/>
      </c>
    </row>
    <row r="165" spans="1:1" x14ac:dyDescent="0.25">
      <c r="A165" s="169" t="str">
        <f>IF('US MTM - Calculation (Athletic)'!V40="","",CONCATENATE("1:",'US MTM - Calculation (Athletic)'!U40))</f>
        <v/>
      </c>
    </row>
    <row r="166" spans="1:1" x14ac:dyDescent="0.25">
      <c r="A166" s="169" t="str">
        <f>IF('US MTM - Calculation (Athletic)'!V41="","",CONCATENATE("1:",'US MTM - Calculation (Athletic)'!U41))</f>
        <v>1:PKT-SQ</v>
      </c>
    </row>
    <row r="167" spans="1:1" x14ac:dyDescent="0.25">
      <c r="A167" s="169" t="str">
        <f>IF('US MTM - Calculation (Athletic)'!V42="","",CONCATENATE("1:",'US MTM - Calculation (Athletic)'!U42))</f>
        <v/>
      </c>
    </row>
    <row r="168" spans="1:1" x14ac:dyDescent="0.25">
      <c r="A168" s="169" t="str">
        <f>IF('US MTM - Calculation (Athletic)'!V43="","",CONCATENATE("1:",'US MTM - Calculation (Athletic)'!U43))</f>
        <v/>
      </c>
    </row>
    <row r="169" spans="1:1" x14ac:dyDescent="0.25">
      <c r="A169" s="169" t="str">
        <f>IF('US MTM - Calculation (Athletic)'!V44="","",CONCATENATE("1:",'US MTM - Calculation (Athletic)'!U44))</f>
        <v/>
      </c>
    </row>
    <row r="170" spans="1:1" x14ac:dyDescent="0.25">
      <c r="A170" s="169" t="str">
        <f>IF('US MTM - Calculation (Athletic)'!V45="","",CONCATENATE("1:",'US MTM - Calculation (Athletic)'!U45))</f>
        <v/>
      </c>
    </row>
    <row r="171" spans="1:1" x14ac:dyDescent="0.25">
      <c r="A171" s="169" t="str">
        <f>IF('US MTM - Calculation (Athletic)'!V46="","",CONCATENATE("1:",'US MTM - Calculation (Athletic)'!U46))</f>
        <v/>
      </c>
    </row>
    <row r="172" spans="1:1" x14ac:dyDescent="0.25">
      <c r="A172" s="169" t="str">
        <f>IF('US MTM - Calculation (Athletic)'!V47="","",CONCATENATE("1:",'US MTM - Calculation (Athletic)'!U47))</f>
        <v/>
      </c>
    </row>
    <row r="173" spans="1:1" x14ac:dyDescent="0.25">
      <c r="A173" s="169" t="str">
        <f>IF('US MTM - Calculation (Athletic)'!V48="","",CONCATENATE("1:",'US MTM - Calculation (Athletic)'!U48))</f>
        <v/>
      </c>
    </row>
    <row r="174" spans="1:1" x14ac:dyDescent="0.25">
      <c r="A174" s="169" t="str">
        <f>IF('US MTM - Calculation (Athletic)'!V49="","",CONCATENATE("1:",'US MTM - Calculation (Athletic)'!U49))</f>
        <v/>
      </c>
    </row>
    <row r="175" spans="1:1" x14ac:dyDescent="0.25">
      <c r="A175" s="169" t="str">
        <f>IF('US MTM - Calculation (Athletic)'!V50="","",CONCATENATE("1:",'US MTM - Calculation (Athletic)'!U50))</f>
        <v/>
      </c>
    </row>
    <row r="176" spans="1:1" x14ac:dyDescent="0.25">
      <c r="A176" s="169" t="str">
        <f>IF('US MTM - Calculation (Athletic)'!V55="","",CONCATENATE("1:",'US MTM - Calculation (Athletic)'!U55))</f>
        <v/>
      </c>
    </row>
    <row r="177" spans="1:1" x14ac:dyDescent="0.25">
      <c r="A177" s="169" t="str">
        <f>IF('US MTM - Calculation (Athletic)'!V56="","",CONCATENATE("1:",'US MTM - Calculation (Athletic)'!U56))</f>
        <v/>
      </c>
    </row>
    <row r="178" spans="1:1" x14ac:dyDescent="0.25">
      <c r="A178" s="169" t="str">
        <f>IF('US MTM - Calculation (Athletic)'!V57="","",CONCATENATE("1:",'US MTM - Calculation (Athletic)'!U57))</f>
        <v/>
      </c>
    </row>
    <row r="180" spans="1:1" x14ac:dyDescent="0.25">
      <c r="A180" s="169" t="s">
        <v>355</v>
      </c>
    </row>
    <row r="181" spans="1:1" x14ac:dyDescent="0.25">
      <c r="A181" s="169" t="s">
        <v>356</v>
      </c>
    </row>
    <row r="182" spans="1:1" x14ac:dyDescent="0.25">
      <c r="A182" s="169" t="s">
        <v>355</v>
      </c>
    </row>
    <row r="183" spans="1:1" x14ac:dyDescent="0.25">
      <c r="A183" s="169" t="s">
        <v>357</v>
      </c>
    </row>
    <row r="184" spans="1:1" x14ac:dyDescent="0.25">
      <c r="A184" s="169" t="s">
        <v>358</v>
      </c>
    </row>
    <row r="185" spans="1:1" x14ac:dyDescent="0.25">
      <c r="A185" s="169" t="str">
        <f>CONCATENATE("s:",'US MTM - Calculation (Athletic)'!$BQ$4,"JKT")</f>
        <v>s:PeterJKT</v>
      </c>
    </row>
    <row r="186" spans="1:1" x14ac:dyDescent="0.25">
      <c r="A186" s="169" t="s">
        <v>359</v>
      </c>
    </row>
    <row r="187" spans="1:1" x14ac:dyDescent="0.25">
      <c r="A187" s="169" t="str">
        <f>CONCATENATE("a:",'US MTM - Calculation (Athletic)'!$C$1)</f>
        <v>a:47</v>
      </c>
    </row>
    <row r="188" spans="1:1" x14ac:dyDescent="0.25">
      <c r="A188" s="169" t="s">
        <v>360</v>
      </c>
    </row>
    <row r="189" spans="1:1" x14ac:dyDescent="0.25">
      <c r="A189" s="169" t="str">
        <f>CONCATENATE("o:",'US MTM - Calculation (Athletic)'!$C$1)</f>
        <v>o:47</v>
      </c>
    </row>
    <row r="190" spans="1:1" x14ac:dyDescent="0.25">
      <c r="A190" s="169" t="s">
        <v>402</v>
      </c>
    </row>
    <row r="191" spans="1:1" x14ac:dyDescent="0.25">
      <c r="A191" s="169" t="str">
        <f>CONCATENATE("v:",'Print JKT &amp; TRS (Athletic)'!$B$2)</f>
        <v>v:0.5</v>
      </c>
    </row>
    <row r="192" spans="1:1" x14ac:dyDescent="0.25">
      <c r="A192" s="169" t="s">
        <v>403</v>
      </c>
    </row>
    <row r="193" spans="1:1" x14ac:dyDescent="0.25">
      <c r="A193" s="169" t="str">
        <f>CONCATENATE("v:",'Print JKT &amp; TRS (Athletic)'!$B$3)</f>
        <v>v:-0.25</v>
      </c>
    </row>
    <row r="194" spans="1:1" x14ac:dyDescent="0.25">
      <c r="A194" s="169" t="s">
        <v>404</v>
      </c>
    </row>
    <row r="195" spans="1:1" x14ac:dyDescent="0.25">
      <c r="A195" s="169" t="str">
        <f>CONCATENATE("v:",'Print JKT &amp; TRS (Athletic)'!$B$4)</f>
        <v>v:-0.5</v>
      </c>
    </row>
    <row r="196" spans="1:1" x14ac:dyDescent="0.25">
      <c r="A196" s="169" t="s">
        <v>405</v>
      </c>
    </row>
    <row r="197" spans="1:1" x14ac:dyDescent="0.25">
      <c r="A197" s="169" t="str">
        <f>CONCATENATE("v:",'Print JKT &amp; TRS (Athletic)'!$B$5)</f>
        <v>v:-1.625</v>
      </c>
    </row>
    <row r="198" spans="1:1" x14ac:dyDescent="0.25">
      <c r="A198" s="169" t="s">
        <v>406</v>
      </c>
    </row>
    <row r="199" spans="1:1" x14ac:dyDescent="0.25">
      <c r="A199" s="169" t="str">
        <f>CONCATENATE("v:",'Print JKT &amp; TRS (Athletic)'!$B$6)</f>
        <v>v:0</v>
      </c>
    </row>
    <row r="200" spans="1:1" x14ac:dyDescent="0.25">
      <c r="A200" s="169" t="s">
        <v>407</v>
      </c>
    </row>
    <row r="201" spans="1:1" x14ac:dyDescent="0.25">
      <c r="A201" s="169" t="str">
        <f>CONCATENATE("v:",'Print JKT &amp; TRS (Athletic)'!$B$7)</f>
        <v>v:-1</v>
      </c>
    </row>
    <row r="202" spans="1:1" x14ac:dyDescent="0.25">
      <c r="A202" s="169" t="s">
        <v>361</v>
      </c>
    </row>
    <row r="203" spans="1:1" x14ac:dyDescent="0.25">
      <c r="A203" s="169" t="str">
        <f>CONCATENATE("v:",'Print JKT &amp; TRS (Athletic)'!$B$8)</f>
        <v>v:-0.875</v>
      </c>
    </row>
    <row r="204" spans="1:1" x14ac:dyDescent="0.25">
      <c r="A204" s="169" t="s">
        <v>362</v>
      </c>
    </row>
    <row r="205" spans="1:1" x14ac:dyDescent="0.25">
      <c r="A205" s="169" t="str">
        <f>CONCATENATE("v:",'Print JKT &amp; TRS (Athletic)'!$B$9)</f>
        <v>v:-1</v>
      </c>
    </row>
    <row r="206" spans="1:1" x14ac:dyDescent="0.25">
      <c r="A206" s="169" t="s">
        <v>363</v>
      </c>
    </row>
    <row r="207" spans="1:1" x14ac:dyDescent="0.25">
      <c r="A207" s="169" t="str">
        <f>CONCATENATE("v:",'Print JKT &amp; TRS (Athletic)'!$B$10)</f>
        <v>v:0</v>
      </c>
    </row>
    <row r="208" spans="1:1" x14ac:dyDescent="0.25">
      <c r="A208" s="169" t="s">
        <v>364</v>
      </c>
    </row>
    <row r="209" spans="1:1" x14ac:dyDescent="0.25">
      <c r="A209" s="169" t="str">
        <f>CONCATENATE("v:",'Print JKT &amp; TRS (Athletic)'!$B$11)</f>
        <v>v:-0.25</v>
      </c>
    </row>
    <row r="210" spans="1:1" x14ac:dyDescent="0.25">
      <c r="A210" s="169" t="s">
        <v>365</v>
      </c>
    </row>
    <row r="211" spans="1:1" x14ac:dyDescent="0.25">
      <c r="A211" s="169" t="str">
        <f>CONCATENATE("v:",'Print JKT &amp; TRS (Athletic)'!$B$12)</f>
        <v>v:0</v>
      </c>
    </row>
    <row r="212" spans="1:1" x14ac:dyDescent="0.25">
      <c r="A212" s="169" t="s">
        <v>366</v>
      </c>
    </row>
    <row r="213" spans="1:1" x14ac:dyDescent="0.25">
      <c r="A213" s="169" t="str">
        <f>CONCATENATE("v:",'Print JKT &amp; TRS (Athletic)'!$B$13)</f>
        <v>v:0</v>
      </c>
    </row>
    <row r="214" spans="1:1" x14ac:dyDescent="0.25">
      <c r="A214" s="169" t="s">
        <v>367</v>
      </c>
    </row>
    <row r="215" spans="1:1" x14ac:dyDescent="0.25">
      <c r="A215" s="169" t="str">
        <f>CONCATENATE("v:",'Print JKT &amp; TRS (Athletic)'!$B$14)</f>
        <v>v:0</v>
      </c>
    </row>
    <row r="216" spans="1:1" x14ac:dyDescent="0.25">
      <c r="A216" s="169" t="s">
        <v>368</v>
      </c>
    </row>
    <row r="217" spans="1:1" x14ac:dyDescent="0.25">
      <c r="A217" s="169" t="str">
        <f>CONCATENATE("v:",'Print JKT &amp; TRS (Athletic)'!$B$15)</f>
        <v>v:0</v>
      </c>
    </row>
    <row r="218" spans="1:1" x14ac:dyDescent="0.25">
      <c r="A218" s="169" t="s">
        <v>369</v>
      </c>
    </row>
    <row r="219" spans="1:1" x14ac:dyDescent="0.25">
      <c r="A219" s="169" t="str">
        <f>CONCATENATE("v:",'Print JKT &amp; TRS (Athletic)'!$B$16)</f>
        <v>v:0</v>
      </c>
    </row>
    <row r="220" spans="1:1" x14ac:dyDescent="0.25">
      <c r="A220" s="169" t="s">
        <v>370</v>
      </c>
    </row>
    <row r="221" spans="1:1" x14ac:dyDescent="0.25">
      <c r="A221" s="169" t="str">
        <f>CONCATENATE("v:",'Print JKT &amp; TRS (Athletic)'!$B$17)</f>
        <v>v:0</v>
      </c>
    </row>
    <row r="222" spans="1:1" x14ac:dyDescent="0.25">
      <c r="A222" s="169" t="s">
        <v>371</v>
      </c>
    </row>
    <row r="223" spans="1:1" x14ac:dyDescent="0.25">
      <c r="A223" s="169" t="str">
        <f>CONCATENATE("v:",'Print JKT &amp; TRS (Athletic)'!$B$18)</f>
        <v>v:0</v>
      </c>
    </row>
    <row r="224" spans="1:1" x14ac:dyDescent="0.25">
      <c r="A224" s="169" t="s">
        <v>372</v>
      </c>
    </row>
    <row r="225" spans="1:1" x14ac:dyDescent="0.25">
      <c r="A225" s="169" t="str">
        <f>CONCATENATE("v:",'Print JKT &amp; TRS (Athletic)'!$B$19)</f>
        <v>v: 3/4</v>
      </c>
    </row>
    <row r="226" spans="1:1" x14ac:dyDescent="0.25">
      <c r="A226" s="169" t="s">
        <v>373</v>
      </c>
    </row>
    <row r="227" spans="1:1" x14ac:dyDescent="0.25">
      <c r="A227" s="169" t="str">
        <f>CONCATENATE("v:",'Print JKT &amp; TRS (Athletic)'!$B$20)</f>
        <v>v:0</v>
      </c>
    </row>
    <row r="228" spans="1:1" x14ac:dyDescent="0.25">
      <c r="A228" s="169" t="s">
        <v>374</v>
      </c>
    </row>
    <row r="229" spans="1:1" x14ac:dyDescent="0.25">
      <c r="A229" s="169" t="str">
        <f>CONCATENATE("v:",'Print JKT &amp; TRS (Athletic)'!$B$21)</f>
        <v>v:0</v>
      </c>
    </row>
    <row r="230" spans="1:1" x14ac:dyDescent="0.25">
      <c r="A230" s="169" t="s">
        <v>375</v>
      </c>
    </row>
    <row r="231" spans="1:1" x14ac:dyDescent="0.25">
      <c r="A231" s="169" t="str">
        <f>CONCATENATE("v:",'Print JKT &amp; TRS (Athletic)'!$B$22)</f>
        <v>v: 1/2</v>
      </c>
    </row>
    <row r="232" spans="1:1" x14ac:dyDescent="0.25">
      <c r="A232" s="169" t="s">
        <v>376</v>
      </c>
    </row>
    <row r="233" spans="1:1" x14ac:dyDescent="0.25">
      <c r="A233" s="169" t="str">
        <f>CONCATENATE("v:",'Print JKT &amp; TRS (Athletic)'!$B$23)</f>
        <v>v:0</v>
      </c>
    </row>
    <row r="234" spans="1:1" x14ac:dyDescent="0.25">
      <c r="A234" s="169" t="s">
        <v>377</v>
      </c>
    </row>
    <row r="235" spans="1:1" x14ac:dyDescent="0.25">
      <c r="A235" s="169" t="str">
        <f>CONCATENATE("v:",'Print JKT &amp; TRS (Athletic)'!$B$24)</f>
        <v>v:0</v>
      </c>
    </row>
    <row r="236" spans="1:1" x14ac:dyDescent="0.25">
      <c r="A236" s="169" t="s">
        <v>378</v>
      </c>
    </row>
    <row r="237" spans="1:1" x14ac:dyDescent="0.25">
      <c r="A237" s="169" t="str">
        <f>CONCATENATE("v:",'Print JKT &amp; TRS (Athletic)'!$B$25)</f>
        <v>v:</v>
      </c>
    </row>
    <row r="238" spans="1:1" x14ac:dyDescent="0.25">
      <c r="A238" s="169" t="s">
        <v>379</v>
      </c>
    </row>
    <row r="239" spans="1:1" x14ac:dyDescent="0.25">
      <c r="A239" s="169" t="str">
        <f>CONCATENATE("v:",'Print JKT &amp; TRS (Athletic)'!$B$26)</f>
        <v>v:</v>
      </c>
    </row>
    <row r="240" spans="1:1" x14ac:dyDescent="0.25">
      <c r="A240" s="169" t="s">
        <v>380</v>
      </c>
    </row>
    <row r="241" spans="1:1" x14ac:dyDescent="0.25">
      <c r="A241" s="169" t="str">
        <f>CONCATENATE("v:",'Print JKT &amp; TRS (Athletic)'!$B$27)</f>
        <v>v:0</v>
      </c>
    </row>
    <row r="242" spans="1:1" x14ac:dyDescent="0.25">
      <c r="A242" s="169" t="s">
        <v>381</v>
      </c>
    </row>
    <row r="243" spans="1:1" x14ac:dyDescent="0.25">
      <c r="A243" s="169" t="str">
        <f>CONCATENATE("v:",'Print JKT &amp; TRS (Athletic)'!$B$28)</f>
        <v>v:0</v>
      </c>
    </row>
    <row r="244" spans="1:1" x14ac:dyDescent="0.25">
      <c r="A244" s="169" t="s">
        <v>382</v>
      </c>
    </row>
    <row r="245" spans="1:1" x14ac:dyDescent="0.25">
      <c r="A245" s="169" t="str">
        <f>CONCATENATE("v:",'Print JKT &amp; TRS (Athletic)'!$B$29)</f>
        <v>v:0</v>
      </c>
    </row>
    <row r="246" spans="1:1" x14ac:dyDescent="0.25">
      <c r="A246" s="169" t="s">
        <v>383</v>
      </c>
    </row>
    <row r="247" spans="1:1" x14ac:dyDescent="0.25">
      <c r="A247" s="169" t="str">
        <f>CONCATENATE("v:",'Print JKT &amp; TRS (Athletic)'!$B$30)</f>
        <v>v:0</v>
      </c>
    </row>
    <row r="248" spans="1:1" x14ac:dyDescent="0.25">
      <c r="A248" s="169" t="s">
        <v>384</v>
      </c>
    </row>
    <row r="249" spans="1:1" x14ac:dyDescent="0.25">
      <c r="A249" s="169" t="str">
        <f>CONCATENATE("v:",'Print JKT &amp; TRS (Athletic)'!$B$31)</f>
        <v>v:0</v>
      </c>
    </row>
    <row r="250" spans="1:1" x14ac:dyDescent="0.25">
      <c r="A250" s="169" t="s">
        <v>385</v>
      </c>
    </row>
    <row r="251" spans="1:1" x14ac:dyDescent="0.25">
      <c r="A251" s="169" t="str">
        <f>CONCATENATE("v:",'Print JKT &amp; TRS (Athletic)'!$B$32)</f>
        <v>v:0</v>
      </c>
    </row>
    <row r="252" spans="1:1" x14ac:dyDescent="0.25">
      <c r="A252" s="169" t="s">
        <v>386</v>
      </c>
    </row>
    <row r="253" spans="1:1" x14ac:dyDescent="0.25">
      <c r="A253" s="169" t="str">
        <f>CONCATENATE("v:",'Print JKT &amp; TRS (Athletic)'!$B$33)</f>
        <v>v:0</v>
      </c>
    </row>
    <row r="254" spans="1:1" x14ac:dyDescent="0.25">
      <c r="A254" s="169" t="s">
        <v>387</v>
      </c>
    </row>
    <row r="255" spans="1:1" x14ac:dyDescent="0.25">
      <c r="A255" s="169" t="str">
        <f>CONCATENATE("v:",'Print JKT &amp; TRS (Athletic)'!$B$34)</f>
        <v>v:0</v>
      </c>
    </row>
    <row r="256" spans="1:1" x14ac:dyDescent="0.25">
      <c r="A256" s="169" t="s">
        <v>388</v>
      </c>
    </row>
    <row r="257" spans="1:1" x14ac:dyDescent="0.25">
      <c r="A257" s="169" t="str">
        <f>CONCATENATE("v:",'Print JKT &amp; TRS (Athletic)'!$B$35)</f>
        <v>v:0</v>
      </c>
    </row>
    <row r="258" spans="1:1" x14ac:dyDescent="0.25">
      <c r="A258" s="169" t="s">
        <v>389</v>
      </c>
    </row>
    <row r="259" spans="1:1" x14ac:dyDescent="0.25">
      <c r="A259" s="169" t="str">
        <f>CONCATENATE("v:",'Print JKT &amp; TRS (Athletic)'!$B$36)</f>
        <v>v:0</v>
      </c>
    </row>
    <row r="260" spans="1:1" x14ac:dyDescent="0.25">
      <c r="A260" s="169" t="s">
        <v>390</v>
      </c>
    </row>
    <row r="261" spans="1:1" x14ac:dyDescent="0.25">
      <c r="A261" s="169" t="str">
        <f>CONCATENATE("v:",'Print JKT &amp; TRS (Athletic)'!$B$37)</f>
        <v>v:0</v>
      </c>
    </row>
    <row r="262" spans="1:1" x14ac:dyDescent="0.25">
      <c r="A262" s="169" t="s">
        <v>391</v>
      </c>
    </row>
    <row r="263" spans="1:1" x14ac:dyDescent="0.25">
      <c r="A263" s="169" t="str">
        <f>CONCATENATE("v:",'Print JKT &amp; TRS (Athletic)'!$B$38)</f>
        <v>v:0</v>
      </c>
    </row>
    <row r="264" spans="1:1" x14ac:dyDescent="0.25">
      <c r="A264" s="169" t="s">
        <v>392</v>
      </c>
    </row>
    <row r="265" spans="1:1" x14ac:dyDescent="0.25">
      <c r="A265" s="169" t="str">
        <f>CONCATENATE("v:",'Print JKT &amp; TRS (Athletic)'!$B$39)</f>
        <v>v:0.125</v>
      </c>
    </row>
    <row r="266" spans="1:1" x14ac:dyDescent="0.25">
      <c r="A266" s="169" t="s">
        <v>393</v>
      </c>
    </row>
    <row r="267" spans="1:1" x14ac:dyDescent="0.25">
      <c r="A267" s="169" t="str">
        <f>CONCATENATE("v:",'Print JKT &amp; TRS (Athletic)'!$B$40)</f>
        <v>v:0</v>
      </c>
    </row>
    <row r="268" spans="1:1" x14ac:dyDescent="0.25">
      <c r="A268" s="169" t="s">
        <v>394</v>
      </c>
    </row>
    <row r="269" spans="1:1" x14ac:dyDescent="0.25">
      <c r="A269" s="169" t="str">
        <f>CONCATENATE("v:",'Print JKT &amp; TRS (Athletic)'!$B$41)</f>
        <v>v:0</v>
      </c>
    </row>
    <row r="270" spans="1:1" x14ac:dyDescent="0.25">
      <c r="A270" s="169" t="s">
        <v>395</v>
      </c>
    </row>
    <row r="271" spans="1:1" x14ac:dyDescent="0.25">
      <c r="A271" s="169" t="str">
        <f>CONCATENATE("v:",'Print JKT &amp; TRS (Athletic)'!$B$42)</f>
        <v>v:0</v>
      </c>
    </row>
    <row r="272" spans="1:1" x14ac:dyDescent="0.25">
      <c r="A272" s="169" t="s">
        <v>396</v>
      </c>
    </row>
    <row r="273" spans="1:1" x14ac:dyDescent="0.25">
      <c r="A273" s="169" t="str">
        <f>CONCATENATE("v:",'Print JKT &amp; TRS (Athletic)'!$B$43)</f>
        <v>v:0</v>
      </c>
    </row>
    <row r="274" spans="1:1" x14ac:dyDescent="0.25">
      <c r="A274" s="169" t="s">
        <v>397</v>
      </c>
    </row>
    <row r="275" spans="1:1" x14ac:dyDescent="0.25">
      <c r="A275" s="169" t="str">
        <f>CONCATENATE("v:",'Print JKT &amp; TRS (Athletic)'!$B$44)</f>
        <v>v:0</v>
      </c>
    </row>
    <row r="276" spans="1:1" x14ac:dyDescent="0.25">
      <c r="A276" s="169" t="s">
        <v>398</v>
      </c>
    </row>
    <row r="277" spans="1:1" x14ac:dyDescent="0.25">
      <c r="A277" s="169" t="str">
        <f>CONCATENATE("v:",'Print JKT &amp; TRS (Athletic)'!$B$45)</f>
        <v>v:0</v>
      </c>
    </row>
    <row r="278" spans="1:1" x14ac:dyDescent="0.25">
      <c r="A278" s="169" t="s">
        <v>399</v>
      </c>
    </row>
    <row r="279" spans="1:1" x14ac:dyDescent="0.25">
      <c r="A279" s="169" t="str">
        <f>CONCATENATE("v:",'Print JKT &amp; TRS (Athletic)'!$B$46)</f>
        <v>v:0</v>
      </c>
    </row>
    <row r="280" spans="1:1" x14ac:dyDescent="0.25">
      <c r="A280" s="169" t="s">
        <v>400</v>
      </c>
    </row>
    <row r="281" spans="1:1" x14ac:dyDescent="0.25">
      <c r="A281" s="169" t="str">
        <f>CONCATENATE("v:",'Print JKT &amp; TRS (Athletic)'!$B$47)</f>
        <v>v: 1/2</v>
      </c>
    </row>
    <row r="282" spans="1:1" x14ac:dyDescent="0.25">
      <c r="A282" s="169" t="s">
        <v>401</v>
      </c>
    </row>
    <row r="283" spans="1:1" x14ac:dyDescent="0.25">
      <c r="A283" s="169" t="str">
        <f>CONCATENATE("v:",'Print JKT &amp; TRS (Athletic)'!$B$48)</f>
        <v>v:0</v>
      </c>
    </row>
    <row r="284" spans="1:1" x14ac:dyDescent="0.25">
      <c r="A284" s="169" t="s">
        <v>629</v>
      </c>
    </row>
    <row r="285" spans="1:1" x14ac:dyDescent="0.25">
      <c r="A285" s="169" t="str">
        <f>CONCATENATE("v:",'Print JKT &amp; TRS (Athletic)'!$B$49)</f>
        <v>v:0</v>
      </c>
    </row>
    <row r="286" spans="1:1" x14ac:dyDescent="0.25">
      <c r="A286" s="169" t="s">
        <v>647</v>
      </c>
    </row>
    <row r="287" spans="1:1" x14ac:dyDescent="0.25">
      <c r="A287" s="169" t="str">
        <f>CONCATENATE("v:",'Print JKT &amp; TRS (Athletic)'!$B$50)</f>
        <v>v:0</v>
      </c>
    </row>
    <row r="288" spans="1:1" x14ac:dyDescent="0.25">
      <c r="A288" s="169" t="s">
        <v>630</v>
      </c>
    </row>
    <row r="289" spans="1:1" x14ac:dyDescent="0.25">
      <c r="A289" s="169" t="str">
        <f>CONCATENATE("v:",'Print JKT &amp; TRS (Athletic)'!$B$51)</f>
        <v>v:0</v>
      </c>
    </row>
    <row r="290" spans="1:1" x14ac:dyDescent="0.25">
      <c r="A290" s="169" t="s">
        <v>631</v>
      </c>
    </row>
    <row r="291" spans="1:1" x14ac:dyDescent="0.25">
      <c r="A291" s="169" t="str">
        <f>CONCATENATE("v:",'Print JKT &amp; TRS (Athletic)'!$B$52)</f>
        <v>v:0</v>
      </c>
    </row>
    <row r="292" spans="1:1" x14ac:dyDescent="0.25">
      <c r="A292" s="169" t="s">
        <v>648</v>
      </c>
    </row>
    <row r="293" spans="1:1" x14ac:dyDescent="0.25">
      <c r="A293" s="169" t="str">
        <f>CONCATENATE("v:",'Print JKT &amp; TRS (Athletic)'!$B$53)</f>
        <v>v:0</v>
      </c>
    </row>
    <row r="294" spans="1:1" x14ac:dyDescent="0.25">
      <c r="A294" s="169" t="s">
        <v>1175</v>
      </c>
    </row>
    <row r="295" spans="1:1" x14ac:dyDescent="0.25">
      <c r="A295" s="169" t="str">
        <f>CONCATENATE("v:",'Print JKT &amp; TRS (Athletic)'!$B$54)</f>
        <v>v:0</v>
      </c>
    </row>
    <row r="296" spans="1:1" x14ac:dyDescent="0.25">
      <c r="A296" s="169" t="s">
        <v>1214</v>
      </c>
    </row>
    <row r="297" spans="1:1" x14ac:dyDescent="0.25">
      <c r="A297" s="169" t="str">
        <f>CONCATENATE("v:",'Print JKT &amp; TRS (Athletic)'!$B$55)</f>
        <v>v:0</v>
      </c>
    </row>
    <row r="298" spans="1:1" x14ac:dyDescent="0.25">
      <c r="A298" s="169" t="s">
        <v>1215</v>
      </c>
    </row>
    <row r="299" spans="1:1" x14ac:dyDescent="0.25">
      <c r="A299" s="169" t="str">
        <f>CONCATENATE("v:",'Print JKT &amp; TRS (Athletic)'!$B$56)</f>
        <v>v:0.000</v>
      </c>
    </row>
    <row r="300" spans="1:1" x14ac:dyDescent="0.25">
      <c r="A300" s="169" t="s">
        <v>1216</v>
      </c>
    </row>
    <row r="301" spans="1:1" x14ac:dyDescent="0.25">
      <c r="A301" s="169" t="str">
        <f>CONCATENATE("v:",'Print JKT &amp; TRS (Athletic)'!$B$57)</f>
        <v>v:0</v>
      </c>
    </row>
    <row r="314" spans="1:1" x14ac:dyDescent="0.25">
      <c r="A314" s="169" t="s">
        <v>502</v>
      </c>
    </row>
    <row r="315" spans="1:1" x14ac:dyDescent="0.25">
      <c r="A315" s="169" t="s">
        <v>465</v>
      </c>
    </row>
    <row r="316" spans="1:1" x14ac:dyDescent="0.25">
      <c r="A316" s="169" t="s">
        <v>355</v>
      </c>
    </row>
    <row r="317" spans="1:1" x14ac:dyDescent="0.25">
      <c r="A317" s="169" t="s">
        <v>466</v>
      </c>
    </row>
    <row r="318" spans="1:1" x14ac:dyDescent="0.25">
      <c r="A318" s="169" t="s">
        <v>467</v>
      </c>
    </row>
    <row r="319" spans="1:1" x14ac:dyDescent="0.25">
      <c r="A319" s="169" t="str">
        <f>CONCATENATE("o:",'US MTM - Calculation (Athletic)'!$BQ$4,"RM")</f>
        <v>o:PeterRM</v>
      </c>
    </row>
    <row r="320" spans="1:1" x14ac:dyDescent="0.25">
      <c r="A320" s="169" t="s">
        <v>468</v>
      </c>
    </row>
    <row r="321" spans="1:1" x14ac:dyDescent="0.25">
      <c r="A321" s="169" t="str">
        <f>CONCATENATE("5:",'US MTM - Calculation (Athletic)'!$BQ$4,"RM")</f>
        <v>5:PeterRM</v>
      </c>
    </row>
    <row r="322" spans="1:1" x14ac:dyDescent="0.25">
      <c r="A322" s="169" t="s">
        <v>469</v>
      </c>
    </row>
    <row r="323" spans="1:1" x14ac:dyDescent="0.25">
      <c r="A323" s="169" t="s">
        <v>486</v>
      </c>
    </row>
    <row r="324" spans="1:1" x14ac:dyDescent="0.25">
      <c r="A324" s="169" t="s">
        <v>470</v>
      </c>
    </row>
    <row r="325" spans="1:1" x14ac:dyDescent="0.25">
      <c r="A325" s="105" t="str">
        <f>CONCATENATE("4:",'US MTM - Calculation (Athletic)'!$BQ$4)</f>
        <v>4:Peter</v>
      </c>
    </row>
    <row r="326" spans="1:1" x14ac:dyDescent="0.25">
      <c r="A326" s="169" t="s">
        <v>471</v>
      </c>
    </row>
    <row r="327" spans="1:1" x14ac:dyDescent="0.25">
      <c r="A327" s="169" t="s">
        <v>589</v>
      </c>
    </row>
    <row r="328" spans="1:1" x14ac:dyDescent="0.25">
      <c r="A328" s="169" t="s">
        <v>472</v>
      </c>
    </row>
    <row r="329" spans="1:1" x14ac:dyDescent="0.25">
      <c r="A329" s="169" t="s">
        <v>473</v>
      </c>
    </row>
    <row r="330" spans="1:1" x14ac:dyDescent="0.25">
      <c r="A330" s="169" t="s">
        <v>474</v>
      </c>
    </row>
    <row r="331" spans="1:1" x14ac:dyDescent="0.25">
      <c r="A331" s="169" t="str">
        <f>CONCATENATE("a:","IMP-US")</f>
        <v>a:IMP-US</v>
      </c>
    </row>
    <row r="332" spans="1:1" x14ac:dyDescent="0.25">
      <c r="A332" s="169" t="s">
        <v>494</v>
      </c>
    </row>
    <row r="333" spans="1:1" x14ac:dyDescent="0.25">
      <c r="A333" s="169" t="str">
        <f>CONCATENATE("b:",'US MTM - Calculation (Athletic)'!$U$5)</f>
        <v>b:BUFFER PLAID -S95</v>
      </c>
    </row>
    <row r="334" spans="1:1" x14ac:dyDescent="0.25">
      <c r="A334" s="169" t="s">
        <v>475</v>
      </c>
    </row>
    <row r="335" spans="1:1" x14ac:dyDescent="0.25">
      <c r="A335" s="169" t="str">
        <f>CONCATENATE("l:",'US MTM - Calculation (Athletic)'!$U$2)</f>
        <v>l:S95-SHELL PLAID</v>
      </c>
    </row>
    <row r="336" spans="1:1" x14ac:dyDescent="0.25">
      <c r="A336" s="169" t="s">
        <v>476</v>
      </c>
    </row>
    <row r="337" spans="1:1" x14ac:dyDescent="0.25">
      <c r="A337" s="169" t="s">
        <v>477</v>
      </c>
    </row>
    <row r="338" spans="1:1" x14ac:dyDescent="0.25">
      <c r="A338" s="169" t="s">
        <v>478</v>
      </c>
    </row>
    <row r="339" spans="1:1" x14ac:dyDescent="0.25">
      <c r="A339" s="169" t="s">
        <v>479</v>
      </c>
    </row>
    <row r="340" spans="1:1" x14ac:dyDescent="0.25">
      <c r="A340" s="169" t="s">
        <v>496</v>
      </c>
    </row>
    <row r="341" spans="1:1" x14ac:dyDescent="0.25">
      <c r="A341" s="169" t="s">
        <v>480</v>
      </c>
    </row>
    <row r="342" spans="1:1" x14ac:dyDescent="0.25">
      <c r="A342" s="169" t="s">
        <v>497</v>
      </c>
    </row>
    <row r="343" spans="1:1" x14ac:dyDescent="0.25">
      <c r="A343" s="169" t="s">
        <v>355</v>
      </c>
    </row>
    <row r="344" spans="1:1" x14ac:dyDescent="0.25">
      <c r="A344" s="169" t="s">
        <v>481</v>
      </c>
    </row>
    <row r="345" spans="1:1" x14ac:dyDescent="0.25">
      <c r="A345" s="169" t="s">
        <v>355</v>
      </c>
    </row>
    <row r="346" spans="1:1" x14ac:dyDescent="0.25">
      <c r="A346" s="169" t="s">
        <v>482</v>
      </c>
    </row>
    <row r="347" spans="1:1" x14ac:dyDescent="0.25">
      <c r="A347" s="169" t="str">
        <f>CONCATENATE("m:",'US MTM - Calculation (Athletic)'!$U$7)</f>
        <v>m:</v>
      </c>
    </row>
    <row r="348" spans="1:1" x14ac:dyDescent="0.25">
      <c r="A348" s="169" t="s">
        <v>483</v>
      </c>
    </row>
    <row r="349" spans="1:1" x14ac:dyDescent="0.25">
      <c r="A349" s="169" t="s">
        <v>488</v>
      </c>
    </row>
    <row r="350" spans="1:1" x14ac:dyDescent="0.25">
      <c r="A350" s="169" t="s">
        <v>484</v>
      </c>
    </row>
    <row r="351" spans="1:1" x14ac:dyDescent="0.25">
      <c r="A351" s="169" t="str">
        <f>CONCATENATE("z:",'US MTM - Calculation (Athletic)'!$BQ$4,"JKT")</f>
        <v>z:PeterJKT</v>
      </c>
    </row>
    <row r="352" spans="1:1" x14ac:dyDescent="0.25">
      <c r="A352" s="169" t="s">
        <v>485</v>
      </c>
    </row>
    <row r="353" spans="1:1" x14ac:dyDescent="0.25">
      <c r="A353" s="169" t="str">
        <f>CONCATENATE("s:",'US MTM - Calculation (Athletic)'!$C$1)</f>
        <v>s:47</v>
      </c>
    </row>
    <row r="354" spans="1:1" x14ac:dyDescent="0.25">
      <c r="A354" s="169" t="s">
        <v>489</v>
      </c>
    </row>
    <row r="355" spans="1:1" x14ac:dyDescent="0.25">
      <c r="A355" s="169" t="s">
        <v>492</v>
      </c>
    </row>
    <row r="356" spans="1:1" x14ac:dyDescent="0.25">
      <c r="A356" s="169" t="s">
        <v>490</v>
      </c>
    </row>
    <row r="357" spans="1:1" x14ac:dyDescent="0.25">
      <c r="A357" s="169" t="s">
        <v>1267</v>
      </c>
    </row>
    <row r="358" spans="1:1" x14ac:dyDescent="0.25">
      <c r="A358" s="169" t="s">
        <v>491</v>
      </c>
    </row>
    <row r="359" spans="1:1" x14ac:dyDescent="0.25">
      <c r="A359" s="169" t="str">
        <f>IF('US MTM - Calculation (Athletic)'!V10="","",CONCATENATE("1:",'US MTM - Calculation (Athletic)'!U10))</f>
        <v/>
      </c>
    </row>
    <row r="360" spans="1:1" x14ac:dyDescent="0.25">
      <c r="A360" s="169" t="str">
        <f>IF('US MTM - Calculation (Athletic)'!V11="","",CONCATENATE("1:",'US MTM - Calculation (Athletic)'!U11))</f>
        <v/>
      </c>
    </row>
    <row r="361" spans="1:1" x14ac:dyDescent="0.25">
      <c r="A361" s="169" t="str">
        <f>IF('US MTM - Calculation (Athletic)'!V12="","",CONCATENATE("1:",'US MTM - Calculation (Athletic)'!U12))</f>
        <v/>
      </c>
    </row>
    <row r="362" spans="1:1" x14ac:dyDescent="0.25">
      <c r="A362" s="169" t="str">
        <f>IF('US MTM - Calculation (Athletic)'!V13="","",CONCATENATE("1:",'US MTM - Calculation (Athletic)'!U13))</f>
        <v/>
      </c>
    </row>
    <row r="363" spans="1:1" x14ac:dyDescent="0.25">
      <c r="A363" s="169" t="str">
        <f>IF('US MTM - Calculation (Athletic)'!V14="","",CONCATENATE("1:",'US MTM - Calculation (Athletic)'!U14))</f>
        <v/>
      </c>
    </row>
    <row r="364" spans="1:1" x14ac:dyDescent="0.25">
      <c r="A364" s="169" t="str">
        <f>IF('US MTM - Calculation (Athletic)'!V15="","",CONCATENATE("1:",'US MTM - Calculation (Athletic)'!U15))</f>
        <v/>
      </c>
    </row>
    <row r="365" spans="1:1" x14ac:dyDescent="0.25">
      <c r="A365" s="169" t="str">
        <f>IF('US MTM - Calculation (Athletic)'!V16="","",CONCATENATE("1:",'US MTM - Calculation (Athletic)'!U16))</f>
        <v/>
      </c>
    </row>
    <row r="366" spans="1:1" x14ac:dyDescent="0.25">
      <c r="A366" s="169" t="str">
        <f>IF('US MTM - Calculation (Athletic)'!V17="","",CONCATENATE("1:",'US MTM - Calculation (Athletic)'!U17))</f>
        <v/>
      </c>
    </row>
    <row r="367" spans="1:1" x14ac:dyDescent="0.25">
      <c r="A367" s="169" t="str">
        <f>IF('US MTM - Calculation (Athletic)'!V18="","",CONCATENATE("1:",'US MTM - Calculation (Athletic)'!U18))</f>
        <v/>
      </c>
    </row>
    <row r="368" spans="1:1" x14ac:dyDescent="0.25">
      <c r="A368" s="169" t="str">
        <f>IF('US MTM - Calculation (Athletic)'!V19="","",CONCATENATE("1:",'US MTM - Calculation (Athletic)'!U19))</f>
        <v>1:2CIGLG</v>
      </c>
    </row>
    <row r="369" spans="1:1" x14ac:dyDescent="0.25">
      <c r="A369" s="169" t="str">
        <f>IF('US MTM - Calculation (Athletic)'!V20="","",CONCATENATE("1:",'US MTM - Calculation (Athletic)'!U20))</f>
        <v/>
      </c>
    </row>
    <row r="370" spans="1:1" x14ac:dyDescent="0.25">
      <c r="A370" s="169" t="str">
        <f>IF('US MTM - Calculation (Athletic)'!V21="","",CONCATENATE("1:",'US MTM - Calculation (Athletic)'!U21))</f>
        <v/>
      </c>
    </row>
    <row r="371" spans="1:1" x14ac:dyDescent="0.25">
      <c r="A371" s="169" t="str">
        <f>IF('US MTM - Calculation (Athletic)'!V22="","",CONCATENATE("1:",'US MTM - Calculation (Athletic)'!U22))</f>
        <v/>
      </c>
    </row>
    <row r="372" spans="1:1" x14ac:dyDescent="0.25">
      <c r="A372" s="169" t="str">
        <f>IF('US MTM - Calculation (Athletic)'!V23="","",CONCATENATE("1:",'US MTM - Calculation (Athletic)'!U23))</f>
        <v/>
      </c>
    </row>
    <row r="373" spans="1:1" x14ac:dyDescent="0.25">
      <c r="A373" s="169" t="str">
        <f>IF('US MTM - Calculation (Athletic)'!V24="","",CONCATENATE("1:",'US MTM - Calculation (Athletic)'!U24))</f>
        <v/>
      </c>
    </row>
    <row r="374" spans="1:1" x14ac:dyDescent="0.25">
      <c r="A374" s="169" t="str">
        <f>IF('US MTM - Calculation (Athletic)'!V25="","",CONCATENATE("1:",'US MTM - Calculation (Athletic)'!U25))</f>
        <v/>
      </c>
    </row>
    <row r="375" spans="1:1" x14ac:dyDescent="0.25">
      <c r="A375" s="169" t="str">
        <f>IF('US MTM - Calculation (Athletic)'!V26="","",CONCATENATE("1:",'US MTM - Calculation (Athletic)'!U26))</f>
        <v/>
      </c>
    </row>
    <row r="376" spans="1:1" x14ac:dyDescent="0.25">
      <c r="A376" s="169" t="str">
        <f>IF('US MTM - Calculation (Athletic)'!V27="","",CONCATENATE("1:",'US MTM - Calculation (Athletic)'!U27))</f>
        <v/>
      </c>
    </row>
    <row r="377" spans="1:1" x14ac:dyDescent="0.25">
      <c r="A377" s="169" t="str">
        <f>IF('US MTM - Calculation (Athletic)'!V28="","",CONCATENATE("1:",'US MTM - Calculation (Athletic)'!U28))</f>
        <v>1:TKT-PK</v>
      </c>
    </row>
    <row r="378" spans="1:1" x14ac:dyDescent="0.25">
      <c r="A378" s="169" t="str">
        <f>IF('US MTM - Calculation (Athletic)'!V29="","",CONCATENATE("1:",'US MTM - Calculation (Athletic)'!U29))</f>
        <v/>
      </c>
    </row>
    <row r="379" spans="1:1" x14ac:dyDescent="0.25">
      <c r="A379" s="169" t="str">
        <f>IF('US MTM - Calculation (Athletic)'!V30="","",CONCATENATE("1:",'US MTM - Calculation (Athletic)'!U30))</f>
        <v/>
      </c>
    </row>
    <row r="380" spans="1:1" x14ac:dyDescent="0.25">
      <c r="A380" s="169" t="str">
        <f>IF('US MTM - Calculation (Athletic)'!V31="","",CONCATENATE("1:",'US MTM - Calculation (Athletic)'!U31))</f>
        <v/>
      </c>
    </row>
    <row r="381" spans="1:1" x14ac:dyDescent="0.25">
      <c r="A381" s="169" t="str">
        <f>IF('US MTM - Calculation (Athletic)'!V32="","",CONCATENATE("1:",'US MTM - Calculation (Athletic)'!U32))</f>
        <v/>
      </c>
    </row>
    <row r="382" spans="1:1" x14ac:dyDescent="0.25">
      <c r="A382" s="169" t="str">
        <f>IF('US MTM - Calculation (Athletic)'!V33="","",CONCATENATE("1:",'US MTM - Calculation (Athletic)'!U33))</f>
        <v/>
      </c>
    </row>
    <row r="383" spans="1:1" x14ac:dyDescent="0.25">
      <c r="A383" s="169" t="str">
        <f>IF('US MTM - Calculation (Athletic)'!V34="","",CONCATENATE("1:",'US MTM - Calculation (Athletic)'!U34))</f>
        <v>1:RIOFAC</v>
      </c>
    </row>
    <row r="384" spans="1:1" x14ac:dyDescent="0.25">
      <c r="A384" s="169" t="str">
        <f>IF('US MTM - Calculation (Athletic)'!V35="","",CONCATENATE("1:",'US MTM - Calculation (Athletic)'!U35))</f>
        <v/>
      </c>
    </row>
    <row r="385" spans="1:1" x14ac:dyDescent="0.25">
      <c r="A385" s="169" t="str">
        <f>IF('US MTM - Calculation (Athletic)'!V36="","",CONCATENATE("1:",'US MTM - Calculation (Athletic)'!U36))</f>
        <v/>
      </c>
    </row>
    <row r="386" spans="1:1" x14ac:dyDescent="0.25">
      <c r="A386" s="169" t="str">
        <f>IF('US MTM - Calculation (Athletic)'!V37="","",CONCATENATE("1:",'US MTM - Calculation (Athletic)'!U37))</f>
        <v/>
      </c>
    </row>
    <row r="387" spans="1:1" x14ac:dyDescent="0.25">
      <c r="A387" s="169" t="str">
        <f>IF('US MTM - Calculation (Athletic)'!V38="","",CONCATENATE("1:",'US MTM - Calculation (Athletic)'!U38))</f>
        <v/>
      </c>
    </row>
    <row r="388" spans="1:1" x14ac:dyDescent="0.25">
      <c r="A388" s="169" t="str">
        <f>IF('US MTM - Calculation (Athletic)'!V39="","",CONCATENATE("1:",'US MTM - Calculation (Athletic)'!U39))</f>
        <v/>
      </c>
    </row>
    <row r="389" spans="1:1" x14ac:dyDescent="0.25">
      <c r="A389" s="169" t="str">
        <f>IF('US MTM - Calculation (Athletic)'!V40="","",CONCATENATE("1:",'US MTM - Calculation (Athletic)'!U40))</f>
        <v/>
      </c>
    </row>
    <row r="390" spans="1:1" x14ac:dyDescent="0.25">
      <c r="A390" s="169" t="str">
        <f>IF('US MTM - Calculation (Athletic)'!V41="","",CONCATENATE("1:",'US MTM - Calculation (Athletic)'!U41))</f>
        <v>1:PKT-SQ</v>
      </c>
    </row>
    <row r="391" spans="1:1" x14ac:dyDescent="0.25">
      <c r="A391" s="169" t="str">
        <f>IF('US MTM - Calculation (Athletic)'!V42="","",CONCATENATE("1:",'US MTM - Calculation (Athletic)'!U42))</f>
        <v/>
      </c>
    </row>
    <row r="392" spans="1:1" x14ac:dyDescent="0.25">
      <c r="A392" s="169" t="str">
        <f>IF('US MTM - Calculation (Athletic)'!V43="","",CONCATENATE("1:",'US MTM - Calculation (Athletic)'!U43))</f>
        <v/>
      </c>
    </row>
    <row r="393" spans="1:1" x14ac:dyDescent="0.25">
      <c r="A393" s="169" t="str">
        <f>IF('US MTM - Calculation (Athletic)'!V44="","",CONCATENATE("1:",'US MTM - Calculation (Athletic)'!U44))</f>
        <v/>
      </c>
    </row>
    <row r="394" spans="1:1" x14ac:dyDescent="0.25">
      <c r="A394" s="169" t="str">
        <f>IF('US MTM - Calculation (Athletic)'!V45="","",CONCATENATE("1:",'US MTM - Calculation (Athletic)'!U45))</f>
        <v/>
      </c>
    </row>
    <row r="395" spans="1:1" x14ac:dyDescent="0.25">
      <c r="A395" s="169" t="str">
        <f>IF('US MTM - Calculation (Athletic)'!V46="","",CONCATENATE("1:",'US MTM - Calculation (Athletic)'!U46))</f>
        <v/>
      </c>
    </row>
    <row r="396" spans="1:1" x14ac:dyDescent="0.25">
      <c r="A396" s="169" t="str">
        <f>IF('US MTM - Calculation (Athletic)'!V47="","",CONCATENATE("1:",'US MTM - Calculation (Athletic)'!U47))</f>
        <v/>
      </c>
    </row>
    <row r="397" spans="1:1" x14ac:dyDescent="0.25">
      <c r="A397" s="169" t="str">
        <f>IF('US MTM - Calculation (Athletic)'!V48="","",CONCATENATE("1:",'US MTM - Calculation (Athletic)'!U48))</f>
        <v/>
      </c>
    </row>
    <row r="398" spans="1:1" x14ac:dyDescent="0.25">
      <c r="A398" s="169" t="str">
        <f>IF('US MTM - Calculation (Athletic)'!V49="","",CONCATENATE("1:",'US MTM - Calculation (Athletic)'!U49))</f>
        <v/>
      </c>
    </row>
    <row r="399" spans="1:1" x14ac:dyDescent="0.25">
      <c r="A399" s="169" t="str">
        <f>IF('US MTM - Calculation (Athletic)'!V50="","",CONCATENATE("1:",'US MTM - Calculation (Athletic)'!U50))</f>
        <v/>
      </c>
    </row>
    <row r="400" spans="1:1" x14ac:dyDescent="0.25">
      <c r="A400" s="169" t="str">
        <f>IF('US MTM - Calculation (Athletic)'!V51="","",CONCATENATE("1:",'US MTM - Calculation (Athletic)'!U51))</f>
        <v>1:NOVSLV</v>
      </c>
    </row>
    <row r="401" spans="1:1" x14ac:dyDescent="0.25">
      <c r="A401" s="169" t="str">
        <f>IF('US MTM - Calculation (Athletic)'!V52="","",CONCATENATE("1:",'US MTM - Calculation (Athletic)'!U52))</f>
        <v/>
      </c>
    </row>
    <row r="402" spans="1:1" x14ac:dyDescent="0.25">
      <c r="A402" s="169" t="str">
        <f>IF('US MTM - Calculation (Athletic)'!V53="","",CONCATENATE("1:",'US MTM - Calculation (Athletic)'!U53))</f>
        <v/>
      </c>
    </row>
    <row r="403" spans="1:1" x14ac:dyDescent="0.25">
      <c r="A403" s="169" t="str">
        <f>IF('US MTM - Calculation (Athletic)'!V54="","",CONCATENATE("1:",'US MTM - Calculation (Athletic)'!U54))</f>
        <v/>
      </c>
    </row>
    <row r="404" spans="1:1" x14ac:dyDescent="0.25">
      <c r="A404" s="169" t="str">
        <f>IF('US MTM - Calculation (Athletic)'!V55="","",CONCATENATE("1:",'US MTM - Calculation (Athletic)'!U55))</f>
        <v/>
      </c>
    </row>
    <row r="405" spans="1:1" x14ac:dyDescent="0.25">
      <c r="A405" s="169" t="str">
        <f>IF('US MTM - Calculation (Athletic)'!V56="","",CONCATENATE("1:",'US MTM - Calculation (Athletic)'!U56))</f>
        <v/>
      </c>
    </row>
    <row r="406" spans="1:1" x14ac:dyDescent="0.25">
      <c r="A406" s="169" t="str">
        <f>IF('US MTM - Calculation (Athletic)'!V57="","",CONCATENATE("1:",'US MTM - Calculation (Athletic)'!U57))</f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>
    <tabColor rgb="FF002060"/>
  </sheetPr>
  <dimension ref="A1:DL661"/>
  <sheetViews>
    <sheetView view="pageBreakPreview" zoomScale="40" zoomScaleNormal="60" zoomScaleSheetLayoutView="40" workbookViewId="0">
      <pane xSplit="2" ySplit="1" topLeftCell="C2" activePane="bottomRight" state="frozen"/>
      <selection activeCell="I22" sqref="B11:I22"/>
      <selection pane="topRight" activeCell="I22" sqref="B11:I22"/>
      <selection pane="bottomLeft" activeCell="I22" sqref="B11:I22"/>
      <selection pane="bottomRight" activeCell="L24" sqref="L24"/>
    </sheetView>
  </sheetViews>
  <sheetFormatPr defaultColWidth="19.42578125" defaultRowHeight="39.950000000000003" customHeight="1" x14ac:dyDescent="0.55000000000000004"/>
  <cols>
    <col min="1" max="1" width="20.140625" style="391" bestFit="1" customWidth="1"/>
    <col min="2" max="2" width="31.5703125" style="390" bestFit="1" customWidth="1"/>
    <col min="3" max="3" width="24.5703125" style="364" customWidth="1"/>
    <col min="4" max="4" width="29.42578125" style="362" hidden="1" customWidth="1"/>
    <col min="5" max="5" width="23" style="362" hidden="1" customWidth="1"/>
    <col min="6" max="6" width="32.28515625" style="363" hidden="1" customWidth="1"/>
    <col min="7" max="7" width="23" style="363" hidden="1" customWidth="1"/>
    <col min="8" max="8" width="26.28515625" style="363" hidden="1" customWidth="1"/>
    <col min="9" max="9" width="29.42578125" style="363" hidden="1" customWidth="1"/>
    <col min="10" max="10" width="26.28515625" style="363" hidden="1" customWidth="1"/>
    <col min="11" max="11" width="26.28515625" style="364" hidden="1" customWidth="1"/>
    <col min="12" max="12" width="50.85546875" style="364" bestFit="1" customWidth="1"/>
    <col min="13" max="13" width="26.28515625" style="364" hidden="1" customWidth="1"/>
    <col min="14" max="14" width="26.28515625" style="363" hidden="1" customWidth="1"/>
    <col min="15" max="15" width="48" style="363" hidden="1" customWidth="1"/>
    <col min="16" max="16" width="23" style="363" hidden="1" customWidth="1"/>
    <col min="17" max="17" width="26.28515625" style="363" hidden="1" customWidth="1"/>
    <col min="18" max="18" width="23" style="363" hidden="1" customWidth="1"/>
    <col min="19" max="19" width="41.5703125" style="364" bestFit="1" customWidth="1"/>
    <col min="20" max="20" width="22.28515625" style="387" customWidth="1"/>
    <col min="21" max="21" width="31.28515625" style="387" customWidth="1"/>
    <col min="22" max="22" width="25.7109375" style="387" customWidth="1"/>
    <col min="23" max="23" width="6.28515625" style="387" customWidth="1"/>
    <col min="24" max="24" width="20.140625" style="391" bestFit="1" customWidth="1"/>
    <col min="25" max="25" width="35.7109375" style="390" customWidth="1"/>
    <col min="26" max="26" width="29.28515625" style="364" customWidth="1"/>
    <col min="27" max="32" width="0" style="364" hidden="1" customWidth="1"/>
    <col min="33" max="33" width="24.85546875" style="364" customWidth="1"/>
    <col min="34" max="34" width="31.7109375" style="364" bestFit="1" customWidth="1"/>
    <col min="35" max="35" width="19" style="387" customWidth="1"/>
    <col min="36" max="36" width="34.140625" style="391" customWidth="1"/>
    <col min="37" max="37" width="22" style="387" customWidth="1"/>
    <col min="38" max="38" width="0.42578125" style="248" hidden="1" customWidth="1"/>
    <col min="39" max="39" width="19.42578125" style="387" hidden="1" customWidth="1"/>
    <col min="40" max="40" width="3.28515625" style="387" hidden="1" customWidth="1"/>
    <col min="41" max="41" width="6.85546875" style="387" customWidth="1"/>
    <col min="42" max="42" width="62.7109375" style="387" bestFit="1" customWidth="1"/>
    <col min="43" max="43" width="23" style="391" bestFit="1" customWidth="1"/>
    <col min="44" max="44" width="30.42578125" style="391" customWidth="1"/>
    <col min="45" max="45" width="19.42578125" style="387" hidden="1" customWidth="1"/>
    <col min="46" max="46" width="19.42578125" style="391" hidden="1" customWidth="1"/>
    <col min="47" max="47" width="19.42578125" style="387" hidden="1" customWidth="1"/>
    <col min="48" max="48" width="21.140625" style="387" customWidth="1"/>
    <col min="49" max="49" width="19.5703125" style="387" bestFit="1" customWidth="1"/>
    <col min="50" max="16384" width="19.42578125" style="258"/>
  </cols>
  <sheetData>
    <row r="1" spans="1:77" s="236" customFormat="1" ht="136.5" customHeight="1" thickBot="1" x14ac:dyDescent="0.3">
      <c r="A1" s="210">
        <f ca="1">TODAY()</f>
        <v>44376</v>
      </c>
      <c r="B1" s="211" t="str">
        <f>Sheet1!F4</f>
        <v>Peter Reardon 20737</v>
      </c>
      <c r="C1" s="212">
        <f>Sheet1!E7</f>
        <v>47</v>
      </c>
      <c r="D1" s="213" t="str">
        <f>B17</f>
        <v>16PLUSAH3</v>
      </c>
      <c r="E1" s="213" t="str">
        <f>B18</f>
        <v xml:space="preserve">17ERECT </v>
      </c>
      <c r="F1" s="214" t="str">
        <f>B19</f>
        <v>18FULLCHES</v>
      </c>
      <c r="G1" s="214" t="str">
        <f>B20</f>
        <v>19HEADF</v>
      </c>
      <c r="H1" s="214" t="str">
        <f>B21</f>
        <v>20LOWCLR</v>
      </c>
      <c r="I1" s="214" t="str">
        <f>B22</f>
        <v>21PLUSAH2</v>
      </c>
      <c r="J1" s="214" t="s">
        <v>354</v>
      </c>
      <c r="K1" s="215">
        <f>C1</f>
        <v>47</v>
      </c>
      <c r="L1" s="216" t="str">
        <f>CONCATENATE("ENTER VALUES FOR SIZE "," ", C1 )</f>
        <v>ENTER VALUES FOR SIZE  47</v>
      </c>
      <c r="M1" s="214" t="s">
        <v>48</v>
      </c>
      <c r="N1" s="214" t="s">
        <v>0</v>
      </c>
      <c r="O1" s="214" t="s">
        <v>30</v>
      </c>
      <c r="P1" s="214" t="s">
        <v>22</v>
      </c>
      <c r="Q1" s="214" t="s">
        <v>58</v>
      </c>
      <c r="R1" s="214" t="s">
        <v>68</v>
      </c>
      <c r="S1" s="217" t="str">
        <f>CONCATENATE("DIFF FOR SIZE ",C1)</f>
        <v>DIFF FOR SIZE 47</v>
      </c>
      <c r="T1" s="218"/>
      <c r="U1" s="219"/>
      <c r="V1" s="220"/>
      <c r="W1" s="221"/>
      <c r="X1" s="222">
        <f ca="1">A1</f>
        <v>44376</v>
      </c>
      <c r="Y1" s="211" t="str">
        <f>B1</f>
        <v>Peter Reardon 20737</v>
      </c>
      <c r="Z1" s="211" t="str">
        <f>Sheet1!E8</f>
        <v/>
      </c>
      <c r="AA1" s="214" t="s">
        <v>129</v>
      </c>
      <c r="AB1" s="214" t="s">
        <v>130</v>
      </c>
      <c r="AC1" s="214" t="s">
        <v>131</v>
      </c>
      <c r="AD1" s="214" t="s">
        <v>132</v>
      </c>
      <c r="AE1" s="214" t="s">
        <v>133</v>
      </c>
      <c r="AF1" s="215" t="str">
        <f>Z1</f>
        <v/>
      </c>
      <c r="AG1" s="223" t="str">
        <f>CONCATENATE("ENTER VALUES FOR SIZE "," ", Z1 )</f>
        <v xml:space="preserve">ENTER VALUES FOR SIZE  </v>
      </c>
      <c r="AH1" s="217" t="str">
        <f>CONCATENATE("DIFF FOR SIZE ",Z1)</f>
        <v xml:space="preserve">DIFF FOR SIZE </v>
      </c>
      <c r="AI1" s="224" t="str">
        <f>LEFT(Z1,2)</f>
        <v/>
      </c>
      <c r="AJ1" s="225"/>
      <c r="AK1" s="226"/>
      <c r="AL1" s="227"/>
      <c r="AM1" s="227"/>
      <c r="AN1" s="227"/>
      <c r="AO1" s="228"/>
      <c r="AP1" s="229" t="str">
        <f>B1</f>
        <v>Peter Reardon 20737</v>
      </c>
      <c r="AQ1" s="230" t="str">
        <f>Sheet1!$E$9</f>
        <v/>
      </c>
      <c r="AR1" s="223" t="str">
        <f>CONCATENATE("Enter Values for Size ", AQ1)</f>
        <v xml:space="preserve">Enter Values for Size </v>
      </c>
      <c r="AS1" s="231" t="s">
        <v>48</v>
      </c>
      <c r="AT1" s="232"/>
      <c r="AU1" s="232"/>
      <c r="AV1" s="233"/>
      <c r="AW1" s="234"/>
      <c r="AX1" s="235"/>
      <c r="AY1" s="235"/>
      <c r="AZ1" s="235"/>
      <c r="BA1" s="235"/>
      <c r="BB1" s="235"/>
      <c r="BC1" s="235"/>
      <c r="BD1" s="235"/>
      <c r="BE1" s="235"/>
      <c r="BF1" s="235"/>
      <c r="BG1" s="235"/>
      <c r="BH1" s="235"/>
      <c r="BI1" s="235"/>
      <c r="BJ1" s="235"/>
      <c r="BK1" s="235"/>
      <c r="BL1" s="235"/>
      <c r="BM1" s="235"/>
      <c r="BN1" s="235"/>
      <c r="BO1" s="235"/>
      <c r="BP1" s="235"/>
      <c r="BQ1" s="235"/>
      <c r="BR1" s="235"/>
      <c r="BS1" s="235"/>
    </row>
    <row r="2" spans="1:77" ht="39.950000000000003" customHeight="1" x14ac:dyDescent="0.55000000000000004">
      <c r="A2" s="237">
        <v>1</v>
      </c>
      <c r="B2" s="238" t="s">
        <v>55</v>
      </c>
      <c r="C2" s="239">
        <f>IF($C$1="","",HLOOKUP($C$1,'Portly fit'!$A$1:$AC$16,ROW(),FALSE))</f>
        <v>47.5</v>
      </c>
      <c r="D2" s="240">
        <f>IF(C2=" ",0,IF($S$17='AH 34 A+'!$B$1,VLOOKUP('US MTM - Calculation (Portly)'!B2,'AH 34 A+'!$A$2:$G$16,2,FALSE),IF($S$17='AH 34 A+'!$C$1,VLOOKUP('US MTM - Calculation (Portly)'!B2,'AH 34 A+'!$A$2:$G$16,3,FALSE),IF($S$17='AH 34 A+'!$D$1,VLOOKUP('US MTM - Calculation (Portly)'!B2,'AH 34 A+'!$A$2:$G$16,4,FALSE),IF($S$17='AH 34 A+'!$E$1,VLOOKUP('US MTM - Calculation (Portly)'!B2,'AH 34 A+'!$A$2:$G$16,5,FALSE),IF($S$17='AH 34 A+'!$F$1,VLOOKUP('US MTM - Calculation (Portly)'!B2,'AH 34 A+'!$A$2:$G$16,6,FALSE),IF($S$17='AH 34 A+'!$G$1,VLOOKUP('US MTM - Calculation (Portly)'!B2,'AH 34 A+'!$A$2:$G$16,7,FALSE),)))))))</f>
        <v>0</v>
      </c>
      <c r="E2" s="240">
        <f>IF(C2=" ",0,IF($S$18='Erect +'!$B$1,VLOOKUP('US MTM - Calculation (Portly)'!B2,'Erect +'!$A$2:$D$16,2,FALSE),IF($S$18='Erect +'!$C$1,VLOOKUP('US MTM - Calculation (Portly)'!B2,'Erect +'!$A$2:$D$16,3,FALSE),IF($S$18='Erect +'!$D$1,VLOOKUP('US MTM - Calculation (Portly)'!B2,'Erect +'!$A$2:$D$16,4,FALSE),))))</f>
        <v>0</v>
      </c>
      <c r="F2" s="240">
        <f>IF(C2=" ",0,IF($S$19='Full Chest'!$B$1,VLOOKUP('US MTM - Calculation (Portly)'!B2,'Full Chest'!$A$2:$F$16,2,FALSE),IF($S$19='Full Chest'!$C$1,VLOOKUP('US MTM - Calculation (Portly)'!B2,'Full Chest'!$A$2:$F$16,3,FALSE),IF($S$19='Full Chest'!$D$1,VLOOKUP('US MTM - Calculation (Portly)'!B2,'Full Chest'!$A$2:$F$16,4,FALSE),))))</f>
        <v>0</v>
      </c>
      <c r="G2" s="240">
        <f>IF(C2=" ",0,IF($S$20='Head For +'!$B$1,VLOOKUP('US MTM - Calculation (Portly)'!B2,'Head For +'!$A$2:$E$16,2,FALSE),IF($S$20='Head For +'!$C$1,VLOOKUP('US MTM - Calculation (Portly)'!B2,'Head For +'!$A$2:$E$16,3,FALSE),IF($S$20='Head For +'!$D$1,VLOOKUP('US MTM - Calculation (Portly)'!B2,'Head For +'!$A$2:$E$16,4,FALSE),IF($S$20='Head For +'!$E$1,VLOOKUP('US MTM - Calculation (Portly)'!B2,'Head For +'!$A$2:$E$16,5,FALSE),)))))</f>
        <v>0</v>
      </c>
      <c r="H2" s="240">
        <f>IF(C2=" ",0,IF($S$21='LOW-CLR +'!$B$1,VLOOKUP('US MTM - Calculation (Portly)'!B2,'LOW-CLR +'!$A$2:$H$16,2,FALSE),IF($S$21='LOW-CLR +'!$C$1,VLOOKUP('US MTM - Calculation (Portly)'!B2,'LOW-CLR +'!$A$2:$H$16,3,FALSE),IF($S$21='LOW-CLR +'!$D$1,VLOOKUP('US MTM - Calculation (Portly)'!B2,'LOW-CLR +'!$A$2:$H$16,4,FALSE),IF($S$21='LOW-CLR +'!$E$1,VLOOKUP('US MTM - Calculation (Portly)'!B2,'LOW-CLR +'!$A$2:$H$16,5,FALSE),IF($S$21='LOW-CLR +'!$F$1,VLOOKUP('US MTM - Calculation (Portly)'!B2,'LOW-CLR +'!$A$2:$H$16,6,FALSE),))))))</f>
        <v>0</v>
      </c>
      <c r="I2" s="240">
        <f>IF(C2=" ",0,IF($S$22='P+AH+1 2'!$B$1,VLOOKUP('US MTM - Calculation (Portly)'!B2,'P+AH+1 2'!$A$2:$D$16,2,FALSE),IF($S$22='P+AH+1 2'!$C$1,VLOOKUP('US MTM - Calculation (Portly)'!B2,'P+AH+1 2'!$A$2:$D$16,3,FALSE),IF($S$22='P+AH+1 2'!$D$1,VLOOKUP('US MTM - Calculation (Portly)'!B2,'P+AH+1 2'!$A$2:$D$16,4,FALSE),))))</f>
        <v>0</v>
      </c>
      <c r="J2" s="240"/>
      <c r="K2" s="241">
        <f>SUM(C2,D2:J2)</f>
        <v>47.5</v>
      </c>
      <c r="L2" s="242">
        <f>IF(OR(Sheet1!C22="",Sheet1!C22=" "),0,Sheet1!C22)</f>
        <v>47.5</v>
      </c>
      <c r="M2" s="243">
        <f>ROUNDDOWN(IF(L2=0,0,L2-K2)*8,0)/8</f>
        <v>0</v>
      </c>
      <c r="N2" s="244">
        <f>IF($M$8='12 Back'!$B$1,VLOOKUP('US MTM - Calculation (Portly)'!B2,'12 Back'!$A$2:$BG$16,2,FALSE),IF($M$8='12 Back'!$C$1,VLOOKUP('US MTM - Calculation (Portly)'!B2,'12 Back'!$A$2:$BG$16,3,FALSE),IF($M$8='12 Back'!$D$1,VLOOKUP('US MTM - Calculation (Portly)'!B2,'12 Back'!$A$2:$BG$16,4,FALSE),IF($M$8='12 Back'!$E$1,VLOOKUP('US MTM - Calculation (Portly)'!B2,'12 Back'!$A$2:$BG$16,5,FALSE),IF($M$8='12 Back'!$F$1,VLOOKUP('US MTM - Calculation (Portly)'!B2,'12 Back'!$A$2:$BG$16,6,FALSE),IF($M$8='12 Back'!$G$1,VLOOKUP('US MTM - Calculation (Portly)'!B2,'12 Back'!$A$2:$BG$16,7,FALSE),IF($M$8='12 Back'!$H$1,VLOOKUP('US MTM - Calculation (Portly)'!B2,'12 Back'!$A$2:$BG$16,8,FALSE),IF($M$8='12 Back'!$I$1,VLOOKUP('US MTM - Calculation (Portly)'!B2,'12 Back'!$A$2:$BG$16,9,FALSE),IF($M$8='12 Back'!$J$1,VLOOKUP('US MTM - Calculation (Portly)'!B2,'12 Back'!$A$2:$BG$16,10,FALSE),IF($M$8='12 Back'!$K$1,VLOOKUP('US MTM - Calculation (Portly)'!B2,'12 Back'!$A$2:$BG$16,11,FALSE),IF($M$8='12 Back'!$L$1,VLOOKUP('US MTM - Calculation (Portly)'!B2,'12 Back'!$A$2:$BG$16,12,FALSE),IF($M$8='12 Back'!$M$1,VLOOKUP('US MTM - Calculation (Portly)'!B2,'12 Back'!$A$2:$BG$16,13,FALSE),IF($M$8='12 Back'!$N$1,VLOOKUP('US MTM - Calculation (Portly)'!B2,'12 Back'!$A$2:$BG$16,14,FALSE),IF($M$8='12 Back'!$O$1,VLOOKUP('US MTM - Calculation (Portly)'!B2,'12 Back'!$A$2:$BG$16,15,FALSE),IF($M$8='12 Back'!$P$1,VLOOKUP('US MTM - Calculation (Portly)'!B2,'12 Back'!$A$2:$BG$16,16,FALSE),IF($M$8='12 Back'!$Q$1,VLOOKUP('US MTM - Calculation (Portly)'!B2,'12 Back'!$A$2:$BG$16,17,FALSE),IF($M$8='12 Back'!$R$1,VLOOKUP('US MTM - Calculation (Portly)'!B2,'12 Back'!$A$2:$BG$16,18,FALSE),IF($M$8='12 Back'!$S$1,VLOOKUP('US MTM - Calculation (Portly)'!B2,'12 Back'!$A$2:$BG$16,19,FALSE),IF($M$8='12 Back'!$T$1,VLOOKUP('US MTM - Calculation (Portly)'!B2,'12 Back'!$A$2:$BG$16,20,FALSE),IF($M$8='12 Back'!$U$1,VLOOKUP('US MTM - Calculation (Portly)'!B2,'12 Back'!$A$2:$BG$16,21,FALSE),IF($M$8='12 Back'!$V$1,VLOOKUP('US MTM - Calculation (Portly)'!B2,'12 Back'!$A$2:$BG$16,22,FALSE),IF($M$8='12 Back'!$W$1,VLOOKUP('US MTM - Calculation (Portly)'!B2,'12 Back'!$A$2:$BG$16,23,FALSE),IF($M$8='12 Back'!$X$1,VLOOKUP('US MTM - Calculation (Portly)'!B2,'12 Back'!$A$2:$BG$16,24,FALSE),IF($M$8='12 Back'!$Y$1,VLOOKUP('US MTM - Calculation (Portly)'!B2,'12 Back'!$A$2:$BG$16,25,FALSE),IF($M$8='12 Back'!$Z$1,VLOOKUP('US MTM - Calculation (Portly)'!B2,'12 Back'!$A$2:$BG$16,26,FALSE),IF($M$8='12 Back'!$AA$1,VLOOKUP('US MTM - Calculation (Portly)'!B2,'12 Back'!$A$2:$BG$16,27,FALSE),IF($M$8='12 Back'!$AB$1,VLOOKUP('US MTM - Calculation (Portly)'!B2,'12 Back'!$A$2:$BG$16,28,FALSE),IF($M$8='12 Back'!$AC$1,VLOOKUP('US MTM - Calculation (Portly)'!B2,'12 Back'!$A$2:$BG$16,29,FALSE),IF($M$8='12 Back'!$AD$1,VLOOKUP('US MTM - Calculation (Portly)'!B2,'12 Back'!$A$2:$BG$16,30,FALSE),IF($M$8='12 Back'!$AE$1,VLOOKUP('US MTM - Calculation (Portly)'!B2,'12 Back'!$A$2:$BG$16,31,FALSE),IF($M$8='12 Back'!$AF$1,VLOOKUP('US MTM - Calculation (Portly)'!B2,'12 Back'!$A$2:$BG$16,32,FALSE),IF($M$8='12 Back'!$AG$1,VLOOKUP('US MTM - Calculation (Portly)'!B2,'12 Back'!$A$2:$BG$16,33,FALSE),IF($M$8='12 Back'!$AH$1,VLOOKUP('US MTM - Calculation (Portly)'!B2,'12 Back'!$A$2:$BG$16,34,FALSE),IF($M$8='12 Back'!$AI$1,VLOOKUP('US MTM - Calculation (Portly)'!B2,'12 Back'!$A$2:$BG$16,35,FALSE),IF($M$8='12 Back'!$AJ$1,VLOOKUP('US MTM - Calculation (Portly)'!B2,'12 Back'!$A$2:$BG$16,36,FALSE),IF($M$8='12 Back'!$AK$1,VLOOKUP('US MTM - Calculation (Portly)'!B2,'12 Back'!$A$2:$BG$16,37,FALSE),IF($M$8='12 Back'!$AL$1,VLOOKUP('US MTM - Calculation (Portly)'!B2,'12 Back'!$A$2:$BG$16,38,FALSE),IF($M$8='12 Back'!$AM$1,VLOOKUP('US MTM - Calculation (Portly)'!B2,'12 Back'!$A$2:$BG$16,39,FALSE),IF($M$8='12 Back'!$AN$1,VLOOKUP('US MTM - Calculation (Portly)'!B2,'12 Back'!$A$2:$BG$16,40,FALSE),IF($M$8='12 Back'!$AO$1,VLOOKUP('US MTM - Calculation (Portly)'!B2,'12 Back'!$A$2:$BG$16,41,FALSE),IF($M$8='12 Back'!$AP$1,VLOOKUP('US MTM - Calculation (Portly)'!B2,'12 Back'!$A$2:$BG$16,42,FALSE),IF($M$8='12 Back'!$AQ$1,VLOOKUP('US MTM - Calculation (Portly)'!B2,'12 Back'!$A$2:$BG$16,43,FALSE),IF($M$8='12 Back'!$AR$1,VLOOKUP('US MTM - Calculation (Portly)'!B2,'12 Back'!$A$2:$BG$16,44,FALSE),IF($M$8='12 Back'!$AS$1,VLOOKUP('US MTM - Calculation (Portly)'!B2,'12 Back'!$A$2:$BG$16,45,FALSE),IF($M$8='12 Back'!$AT$1,VLOOKUP('US MTM - Calculation (Portly)'!B2,'12 Back'!$A$2:$BG$16,46,FALSE),IF($M$8='12 Back'!$AU$1,VLOOKUP('US MTM - Calculation (Portly)'!B2,'12 Back'!$A$2:$BG$16,47,FALSE),IF($M$8='12 Back'!$AV$1,VLOOKUP('US MTM - Calculation (Portly)'!B2,'12 Back'!$A$2:$BG$16,48,FALSE),IF($M$8='12 Back'!$AW$1,VLOOKUP('US MTM - Calculation (Portly)'!B2,'12 Back'!$A$2:$BG$16,49,FALSE),IF($M$8='12 Back'!$AX$1,VLOOKUP('US MTM - Calculation (Portly)'!B2,'12 Back'!$A$2:$BG$16,50,FALSE),IF($M$8='12 Back'!$AY$1,VLOOKUP('US MTM - Calculation (Portly)'!B2,'12 Back'!$A$2:$BG$16,51,FALSE),IF($M$8='12 Back'!$AZ$1,VLOOKUP('US MTM - Calculation (Portly)'!B2,'12 Back'!$A$2:$BG$16,52,FALSE),IF($M$8='12 Back'!$BA$1,VLOOKUP('US MTM - Calculation (Portly)'!B2,'12 Back'!$A$2:$BG$16,53,FALSE),IF($M$8='12 Back'!$BB$1,VLOOKUP('US MTM - Calculation (Portly)'!B2,'12 Back'!$A$2:$BG$16,54,FALSE),IF($M$8='12 Back'!$BC$1,VLOOKUP('US MTM - Calculation (Portly)'!B2,'12 Back'!$A$2:$BG$16,55,FALSE),IF($M$8='12 Back'!$BD$1,VLOOKUP('US MTM - Calculation (Portly)'!B2,'12 Back'!$A$2:$BG$16,56,FALSE),IF($M$8='12 Back'!$BE$1,VLOOKUP('US MTM - Calculation (Portly)'!B2,'12 Back'!$A$2:$BG$16,57,FALSE),IF($M$8='12 Back'!$BF$1,VLOOKUP('US MTM - Calculation (Portly)'!B2,'12 Back'!$A$2:$BG$16,58,FALSE),IF($M$8='12 Back'!$BG$1,VLOOKUP('US MTM - Calculation (Portly)'!B2,'12 Back'!$A$2:$BG$16,59,FALSE),))))))))))))))))))))))))))))))))))))))))))))))))))))))))))</f>
        <v>0</v>
      </c>
      <c r="O2" s="244">
        <f>IF($M$3='Half Grith'!$B$1,VLOOKUP('US MTM - Calculation (Portly)'!B2,'Half Grith'!$A$2:$BN$16,2,FALSE),IF($M$3='Half Grith'!$C$1,VLOOKUP('US MTM - Calculation (Portly)'!B2,'Half Grith'!$A$2:$BN$16,3,FALSE),IF($M$3='Half Grith'!$D$1,VLOOKUP('US MTM - Calculation (Portly)'!B2,'Half Grith'!$A$2:$BN$16,4,FALSE),IF($M$3='Half Grith'!$E$1,VLOOKUP('US MTM - Calculation (Portly)'!B2,'Half Grith'!$A$2:$BN$16,5,FALSE),IF($M$3='Half Grith'!$F$1,VLOOKUP('US MTM - Calculation (Portly)'!B2,'Half Grith'!$A$2:$BN$16,6,FALSE),IF($M$3='Half Grith'!$G$1,VLOOKUP('US MTM - Calculation (Portly)'!B2,'Half Grith'!$A$2:$BN$16,7,FALSE),IF($M$3='Half Grith'!$H$1,VLOOKUP('US MTM - Calculation (Portly)'!B2,'Half Grith'!$A$2:$BN$16,8,FALSE),IF($M$3='Half Grith'!$I$1,VLOOKUP('US MTM - Calculation (Portly)'!B2,'Half Grith'!$A$2:$BN$16,9,FALSE),IF($M$3='Half Grith'!$J$1,VLOOKUP('US MTM - Calculation (Portly)'!B2,'Half Grith'!$A$2:$BN$16,10,FALSE),IF($M$3='Half Grith'!$K$1,VLOOKUP('US MTM - Calculation (Portly)'!B2,'Half Grith'!$A$2:$BN$16,11,FALSE),IF($M$3='Half Grith'!$L$1,VLOOKUP('US MTM - Calculation (Portly)'!B2,'Half Grith'!$A$2:$BN$16,12,FALSE),IF($M$3='Half Grith'!$M$1,VLOOKUP('US MTM - Calculation (Portly)'!B2,'Half Grith'!$A$2:$BN$16,13,FALSE),IF($M$3='Half Grith'!$N$1,VLOOKUP('US MTM - Calculation (Portly)'!B2,'Half Grith'!$A$2:$BN$16,14,FALSE),IF($M$3='Half Grith'!$O$1,VLOOKUP('US MTM - Calculation (Portly)'!B2,'Half Grith'!$A$2:$BN$16,15,FALSE),IF($M$3='Half Grith'!$P$1,VLOOKUP('US MTM - Calculation (Portly)'!B2,'Half Grith'!$A$2:$BN$16,16,FALSE),IF($M$3='Half Grith'!$Q$1,VLOOKUP('US MTM - Calculation (Portly)'!B2,'Half Grith'!$A$2:$BN$16,17,FALSE),IF($M$3='Half Grith'!$R$1,VLOOKUP('US MTM - Calculation (Portly)'!B2,'Half Grith'!$A$2:$BN$16,18,FALSE),IF($M$3='Half Grith'!$S$1,VLOOKUP('US MTM - Calculation (Portly)'!B2,'Half Grith'!$A$2:$BN$16,19,FALSE),IF($M$3='Half Grith'!$T$1,VLOOKUP('US MTM - Calculation (Portly)'!B2,'Half Grith'!$A$2:$BN$16,20,FALSE),IF($M$3='Half Grith'!$U$1,VLOOKUP('US MTM - Calculation (Portly)'!B2,'Half Grith'!$A$2:$BN$16,21,FALSE),IF($M$3='Half Grith'!$V$1,VLOOKUP('US MTM - Calculation (Portly)'!B2,'Half Grith'!$A$2:$BN$16,22,FALSE),IF($M$3='Half Grith'!$W$1,VLOOKUP('US MTM - Calculation (Portly)'!B2,'Half Grith'!$A$2:$BN$16,23,FALSE),IF($M$3='Half Grith'!$X$1,VLOOKUP('US MTM - Calculation (Portly)'!B2,'Half Grith'!$A$2:$BN$16,24,FALSE),IF($M$3='Half Grith'!$Y$1,VLOOKUP('US MTM - Calculation (Portly)'!B2,'Half Grith'!$A$2:$BN$16,25,FALSE),IF($M$3='Half Grith'!$Z$1,VLOOKUP('US MTM - Calculation (Portly)'!B2,'Half Grith'!$A$2:$BN$16,26,FALSE),IF($M$3='Half Grith'!$AA$1,VLOOKUP('US MTM - Calculation (Portly)'!B2,'Half Grith'!$A$2:$BN$16,27,FALSE),IF($M$3='Half Grith'!$AB$1,VLOOKUP('US MTM - Calculation (Portly)'!B2,'Half Grith'!$A$2:$BN$16,28,FALSE),IF($M$3='Half Grith'!$AC$1,VLOOKUP('US MTM - Calculation (Portly)'!B2,'Half Grith'!$A$2:$BN$16,29,FALSE),IF($M$3='Half Grith'!$AD$1,VLOOKUP('US MTM - Calculation (Portly)'!B2,'Half Grith'!$A$2:$BN$16,30,FALSE),IF($M$3='Half Grith'!$AE$1,VLOOKUP('US MTM - Calculation (Portly)'!B2,'Half Grith'!$A$2:$BN$16,31,FALSE),IF($M$3='Half Grith'!$AF$1,VLOOKUP('US MTM - Calculation (Portly)'!B2,'Half Grith'!$A$2:$BN$16,32,FALSE),IF($M$3='Half Grith'!$AG$1,VLOOKUP('US MTM - Calculation (Portly)'!B2,'Half Grith'!$A$2:$BN$16,33,FALSE),IF($M$3='Half Grith'!$AH$1,VLOOKUP('US MTM - Calculation (Portly)'!B2,'Half Grith'!$A$2:$BN$16,34,FALSE),IF($M$3='Half Grith'!$AI$1,VLOOKUP('US MTM - Calculation (Portly)'!B2,'Half Grith'!$A$2:$BN$16,35,FALSE),IF($M$3='Half Grith'!$AJ$1,VLOOKUP('US MTM - Calculation (Portly)'!B2,'Half Grith'!$A$2:$BN$16,36,FALSE),IF($M$3='Half Grith'!$AK$1,VLOOKUP('US MTM - Calculation (Portly)'!B2,'Half Grith'!$A$2:$BN$16,37,FALSE),IF($M$3='Half Grith'!$AL$1,VLOOKUP('US MTM - Calculation (Portly)'!B2,'Half Grith'!$A$2:$BN$16,38,FALSE),IF($M$3='Half Grith'!$AM$1,VLOOKUP('US MTM - Calculation (Portly)'!B2,'Half Grith'!$A$2:$BN$16,39,FALSE),IF($M$3='Half Grith'!$AN$1,VLOOKUP('US MTM - Calculation (Portly)'!B2,'Half Grith'!$A$2:$BN$16,40,FALSE),IF($M$3='Half Grith'!$AO$1,VLOOKUP('US MTM - Calculation (Portly)'!B2,'Half Grith'!$A$2:$BN$16,41,FALSE),IF($M$3='Half Grith'!$AP$1,VLOOKUP('US MTM - Calculation (Portly)'!B2,'Half Grith'!$A$2:$BN$16,42,FALSE),IF($M$3='Half Grith'!$AQ$1,VLOOKUP('US MTM - Calculation (Portly)'!B2,'Half Grith'!$A$2:$BN$16,43,FALSE),IF($M$3='Half Grith'!$AR$1,VLOOKUP('US MTM - Calculation (Portly)'!B2,'Half Grith'!$A$2:$BN$16,44,FALSE),IF($M$3='Half Grith'!$AS$1,VLOOKUP('US MTM - Calculation (Portly)'!B2,'Half Grith'!$A$2:$BN$16,45,FALSE),IF($M$3='Half Grith'!$AT$1,VLOOKUP('US MTM - Calculation (Portly)'!B2,'Half Grith'!$A$2:$BN$16,46,FALSE),IF($M$3='Half Grith'!$AU$1,VLOOKUP('US MTM - Calculation (Portly)'!B2,'Half Grith'!$A$2:$BN$16,47,FALSE),IF($M$3='Half Grith'!$AV$1,VLOOKUP('US MTM - Calculation (Portly)'!B2,'Half Grith'!$A$2:$BN$16,48,FALSE),IF($M$3='Half Grith'!$AW$1,VLOOKUP('US MTM - Calculation (Portly)'!B2,'Half Grith'!$A$2:$BN$16,49,FALSE),IF($M$3='Half Grith'!$AX$1,VLOOKUP('US MTM - Calculation (Portly)'!B2,'Half Grith'!$A$2:$BN$16,50,FALSE),IF($M$3='Half Grith'!$AY$1,VLOOKUP('US MTM - Calculation (Portly)'!B2,'Half Grith'!$A$2:$BN$16,51,FALSE),IF($M$3='Half Grith'!$AZ$1,VLOOKUP('US MTM - Calculation (Portly)'!B2,'Half Grith'!$A$2:$BN$16,52,FALSE),IF($M$3='Half Grith'!$BA$1,VLOOKUP('US MTM - Calculation (Portly)'!B2,'Half Grith'!$A$2:$BN$16,53,FALSE),IF($M$3='Half Grith'!$BB$1,VLOOKUP('US MTM - Calculation (Portly)'!B2,'Half Grith'!$A$2:$BN$16,54,FALSE),IF($M$3='Half Grith'!$BC$1,VLOOKUP('US MTM - Calculation (Portly)'!B2,'Half Grith'!$A$2:$BN$16,55,FALSE),IF($M$3='Half Grith'!$BD$1,VLOOKUP('US MTM - Calculation (Portly)'!B2,'Half Grith'!$A$2:$BN$16,56,FALSE),IF($M$3='Half Grith'!$BE$1,VLOOKUP('US MTM - Calculation (Portly)'!B2,'Half Grith'!$A$2:$BN$16,57,FALSE),IF($M$3='Half Grith'!$BF$1,VLOOKUP('US MTM - Calculation (Portly)'!B2,'Half Grith'!$A$2:$BN$16,58,FALSE),IF($M$3='Half Grith'!$BG$1,VLOOKUP('US MTM - Calculation (Portly)'!B2,'Half Grith'!$A$2:$BN$16,59,FALSE),IF($M$3='Half Grith'!$BH$1,VLOOKUP('US MTM - Calculation (Portly)'!B2,'Half Grith'!$A$2:$BN$16,60,FALSE),IF($M$3='Half Grith'!$BI$1,VLOOKUP('US MTM - Calculation (Portly)'!B2,'Half Grith'!$A$2:$BN$16,61,FALSE),IF($M$3='Half Grith'!$BJ$1,VLOOKUP('US MTM - Calculation (Portly)'!B2,'Half Grith'!$A$2:$BN$16,62,FALSE),IF($M$3='Half Grith'!$BK$1,VLOOKUP('US MTM - Calculation (Portly)'!B2,'Half Grith'!$A$2:$BN$16,63,FALSE),IF($M$3='Half Grith'!$BL$1,VLOOKUP('US MTM - Calculation (Portly)'!B2,'Half Grith'!$A$2:$BN$16,64,FALSE),IF($M$3='Half Grith'!$BM$1,VLOOKUP('US MTM - Calculation (Portly)'!B2,'Half Grith'!$A$2:$BN$16,65,FALSE),))))))))))))))))))))))))))))))))))))))))))))))))))))))))))))))))</f>
        <v>0</v>
      </c>
      <c r="P2" s="244">
        <f>IF($M$4=SEAT!$B$1,VLOOKUP('US MTM - Calculation (Portly)'!B2,SEAT!$A$2:$AY$16,2,FALSE),IF($M$4=SEAT!$C$1,VLOOKUP('US MTM - Calculation (Portly)'!B2,SEAT!$A$2:$AY$16,3,FALSE),IF($M$4=SEAT!$D$1,VLOOKUP('US MTM - Calculation (Portly)'!B2,SEAT!$A$2:$AY$16,4,FALSE),IF($M$4=SEAT!$E$1,VLOOKUP('US MTM - Calculation (Portly)'!B2,SEAT!$A$2:$AY$16,5,FALSE),IF($M$4=SEAT!$F$1,VLOOKUP('US MTM - Calculation (Portly)'!B2,SEAT!$A$2:$AY$16,6,FALSE),IF($M$4=SEAT!$G$1,VLOOKUP('US MTM - Calculation (Portly)'!B2,SEAT!$A$2:$AY$16,7,FALSE),IF($M$4=SEAT!$H$1,VLOOKUP('US MTM - Calculation (Portly)'!B2,SEAT!$A$2:$AY$16,8,FALSE),IF($M$4=SEAT!$I$1,VLOOKUP('US MTM - Calculation (Portly)'!B2,SEAT!$A$2:$AY$16,9,FALSE),IF($M$4=SEAT!$J$1,VLOOKUP('US MTM - Calculation (Portly)'!B2,SEAT!$A$2:$AY$16,10,FALSE),IF($M$4=SEAT!$K$1,VLOOKUP('US MTM - Calculation (Portly)'!B2,SEAT!$A$2:$AY$16,11,FALSE),IF($M$4=SEAT!$L$1,VLOOKUP('US MTM - Calculation (Portly)'!B2,SEAT!$A$2:$AY$16,12,FALSE),IF($M$4=SEAT!$M$1,VLOOKUP('US MTM - Calculation (Portly)'!B2,SEAT!$A$2:$AY$16,13,FALSE),IF($M$4=SEAT!$N$1,VLOOKUP('US MTM - Calculation (Portly)'!B2,SEAT!$A$2:$AY$16,14,FALSE),IF($M$4=SEAT!$O$1,VLOOKUP('US MTM - Calculation (Portly)'!B2,SEAT!$A$2:$AY$16,15,FALSE),IF($M$4=SEAT!$P$1,VLOOKUP('US MTM - Calculation (Portly)'!B2,SEAT!$A$2:$AY$16,16,FALSE),IF($M$4=SEAT!$Q$1,VLOOKUP('US MTM - Calculation (Portly)'!B2,SEAT!$A$2:$AY$16,17,FALSE),IF($M$4=SEAT!$R$1,VLOOKUP('US MTM - Calculation (Portly)'!B2,SEAT!$A$2:$AY$16,18,FALSE),IF($M$4=SEAT!$S$1,VLOOKUP('US MTM - Calculation (Portly)'!B2,SEAT!$A$2:$AY$16,19,FALSE),IF($M$4=SEAT!$T$1,VLOOKUP('US MTM - Calculation (Portly)'!B2,SEAT!$A$2:$AY$16,20,FALSE),IF($M$4=SEAT!$U$1,VLOOKUP('US MTM - Calculation (Portly)'!B2,SEAT!$A$2:$AY$16,21,FALSE),IF($M$4=SEAT!$V$1,VLOOKUP('US MTM - Calculation (Portly)'!B2,SEAT!$A$2:$AY$16,22,FALSE),IF($M$4=SEAT!$W$1,VLOOKUP('US MTM - Calculation (Portly)'!B2,SEAT!$A$2:$AY$16,23,FALSE),IF($M$4=SEAT!$X$1,VLOOKUP('US MTM - Calculation (Portly)'!B2,SEAT!$A$2:$AY$16,24,FALSE),IF($M$4=SEAT!$Y$1,VLOOKUP('US MTM - Calculation (Portly)'!B2,SEAT!$A$2:$AY$16,25,FALSE),IF($M$4=SEAT!$Z$1,VLOOKUP('US MTM - Calculation (Portly)'!B2,SEAT!$A$2:$AY$16,26,FALSE),IF($M$4=SEAT!$AA$1,VLOOKUP('US MTM - Calculation (Portly)'!B2,SEAT!$A$2:$AY$16,27,FALSE),IF($M$4=SEAT!$AB$1,VLOOKUP('US MTM - Calculation (Portly)'!B2,SEAT!$A$2:$AY$16,28,FALSE),IF($M$4=SEAT!$AC$1,VLOOKUP('US MTM - Calculation (Portly)'!B2,SEAT!$A$2:$AY$16,29,FALSE),IF($M$4=SEAT!$AD$1,VLOOKUP('US MTM - Calculation (Portly)'!B2,SEAT!$A$2:$AY$16,30,FALSE),IF($M$4=SEAT!$AE$1,VLOOKUP('US MTM - Calculation (Portly)'!B2,SEAT!$A$2:$AY$16,31,FALSE),IF($M$4=SEAT!$AF$1,VLOOKUP('US MTM - Calculation (Portly)'!B2,SEAT!$A$2:$AY$16,32,FALSE),IF($M$4=SEAT!$AG$1,VLOOKUP('US MTM - Calculation (Portly)'!B2,SEAT!$A$2:$AY$16,33,FALSE),IF($M$4=SEAT!$AH$1,VLOOKUP('US MTM - Calculation (Portly)'!B2,SEAT!$A$2:$AY$16,34,FALSE),IF($M$4=SEAT!$AI$1,VLOOKUP('US MTM - Calculation (Portly)'!B2,SEAT!$A$2:$AY$16,35,FALSE),IF($M$4=SEAT!$AJ$1,VLOOKUP('US MTM - Calculation (Portly)'!B2,SEAT!$A$2:$AY$16,36,FALSE),IF($M$4=SEAT!$AK$1,VLOOKUP('US MTM - Calculation (Portly)'!B2,SEAT!$A$2:$AY$16,37,FALSE),IF($M$4=SEAT!$AL$1,VLOOKUP('US MTM - Calculation (Portly)'!B2,SEAT!$A$2:$AY$16,38,FALSE),IF($M$4=SEAT!$AM$1,VLOOKUP('US MTM - Calculation (Portly)'!B2,SEAT!$A$2:$AY$16,39,FALSE),IF($M$4=SEAT!$AN$1,VLOOKUP('US MTM - Calculation (Portly)'!B2,SEAT!$A$2:$AY$16,40,FALSE),IF($M$4=SEAT!$AO$1,VLOOKUP('US MTM - Calculation (Portly)'!B2,SEAT!$A$2:$AY$16,41,FALSE),IF($M$4=SEAT!$AP$1,VLOOKUP('US MTM - Calculation (Portly)'!B2,SEAT!$A$2:$AY$16,42,FALSE),IF($M$4=SEAT!$AQ$1,VLOOKUP('US MTM - Calculation (Portly)'!B2,SEAT!$A$2:$AY$16,43,FALSE),IF($M$4=SEAT!$AR$1,VLOOKUP('US MTM - Calculation (Portly)'!B2,SEAT!$A$2:$AY$16,44,FALSE),IF($M$4=SEAT!$AS$1,VLOOKUP('US MTM - Calculation (Portly)'!B2,SEAT!$A$2:$AY$16,45,FALSE),IF($M$4=SEAT!$AT$1,VLOOKUP('US MTM - Calculation (Portly)'!B2,SEAT!$A$2:$AY$16,46,FALSE),IF($M$4=SEAT!$AU$1,VLOOKUP('US MTM - Calculation (Portly)'!B2,SEAT!$A$2:$AY$16,47,FALSE),IF($M$4=SEAT!$AV$1,VLOOKUP('US MTM - Calculation (Portly)'!B2,SEAT!$A$2:$AY$16,48,FALSE),IF($M$4=SEAT!$AW$1,VLOOKUP('US MTM - Calculation (Portly)'!B2,SEAT!$A$2:$AY$16,49,FALSE),IF($M$4=SEAT!$AX$1,VLOOKUP('US MTM - Calculation (Portly)'!B2,SEAT!$A$2:$AY$16,50,FALSE),IF($M$4=SEAT!$AY$1,VLOOKUP('US MTM - Calculation (Portly)'!B2,SEAT!$A$2:$AY$16,51,FALSE),))))))))))))))))))))))))))))))))))))))))))))))))))</f>
        <v>0</v>
      </c>
      <c r="Q2" s="244">
        <f>IF($M$5='4LEN'!$B$1,VLOOKUP('US MTM - Calculation (Portly)'!B2,'4LEN'!$A$2:$BM$16,2,FALSE),IF($M$5='4LEN'!$C$1,VLOOKUP('US MTM - Calculation (Portly)'!B2,'4LEN'!$A$2:$BM$16,3,FALSE),IF($M$5='4LEN'!$D$1,VLOOKUP('US MTM - Calculation (Portly)'!B2,'4LEN'!$A$2:$BM$16,4,FALSE),IF($M$5='4LEN'!$E$1,VLOOKUP('US MTM - Calculation (Portly)'!B2,'4LEN'!$A$2:$BM$16,5,FALSE),IF($M$5='4LEN'!$F$1,VLOOKUP('US MTM - Calculation (Portly)'!B2,'4LEN'!$A$2:$BM$16,6,FALSE),IF($M$5='4LEN'!$G$1,VLOOKUP('US MTM - Calculation (Portly)'!B2,'4LEN'!$A$2:$BM$16,7,FALSE),IF($M$5='4LEN'!$H$1,VLOOKUP('US MTM - Calculation (Portly)'!B2,'4LEN'!$A$2:$BM$16,8,FALSE),IF($M$5='4LEN'!$I$1,VLOOKUP('US MTM - Calculation (Portly)'!B2,'4LEN'!$A$2:$BM$16,9,FALSE),IF($M$5='4LEN'!$J$1,VLOOKUP('US MTM - Calculation (Portly)'!B2,'4LEN'!$A$2:$BM$16,10,FALSE),IF($M$5='4LEN'!$K$1,VLOOKUP('US MTM - Calculation (Portly)'!B2,'4LEN'!$A$2:$BM$16,11,FALSE),IF($M$5='4LEN'!$L$1,VLOOKUP('US MTM - Calculation (Portly)'!B2,'4LEN'!$A$2:$BM$16,12,FALSE),IF($M$5='4LEN'!$M$1,VLOOKUP('US MTM - Calculation (Portly)'!B2,'4LEN'!$A$2:$BM$16,13,FALSE),IF($M$5='4LEN'!$N$1,VLOOKUP('US MTM - Calculation (Portly)'!B2,'4LEN'!$A$2:$BM$16,14,FALSE),IF($M$5='4LEN'!$O$1,VLOOKUP('US MTM - Calculation (Portly)'!B2,'4LEN'!$A$2:$BM$16,15,FALSE),IF($M$5='4LEN'!$P$1,VLOOKUP('US MTM - Calculation (Portly)'!B2,'4LEN'!$A$2:$BM$16,16,FALSE),IF($M$5='4LEN'!$Q$1,VLOOKUP('US MTM - Calculation (Portly)'!B2,'4LEN'!$A$2:$BM$16,17,FALSE),IF($M$5='4LEN'!$R$1,VLOOKUP('US MTM - Calculation (Portly)'!B2,'4LEN'!$A$2:$BM$16,18,FALSE),IF($M$5='4LEN'!$S$1,VLOOKUP('US MTM - Calculation (Portly)'!B2,'4LEN'!$A$2:$BM$16,19,FALSE),IF($M$5='4LEN'!$T$1,VLOOKUP('US MTM - Calculation (Portly)'!B2,'4LEN'!$A$2:$BM$16,20,FALSE),IF($M$5='4LEN'!$U$1,VLOOKUP('US MTM - Calculation (Portly)'!B2,'4LEN'!$A$2:$BM$16,21,FALSE),IF($M$5='4LEN'!$V$1,VLOOKUP('US MTM - Calculation (Portly)'!B2,'4LEN'!$A$2:$BM$16,22,FALSE),IF($M$5='4LEN'!$W$1,VLOOKUP('US MTM - Calculation (Portly)'!B2,'4LEN'!$A$2:$BM$16,23,FALSE),IF($M$5='4LEN'!$X$1,VLOOKUP('US MTM - Calculation (Portly)'!B2,'4LEN'!$A$2:$BM$16,24,FALSE),IF($M$5='4LEN'!$Y$1,VLOOKUP('US MTM - Calculation (Portly)'!B2,'4LEN'!$A$2:$BM$16,25,FALSE),IF($M$5='4LEN'!$Z$1,VLOOKUP('US MTM - Calculation (Portly)'!B2,'4LEN'!$A$2:$BM$16,26,FALSE),IF($M$5='4LEN'!$AA$1,VLOOKUP('US MTM - Calculation (Portly)'!B2,'4LEN'!$A$2:$BM$16,27,FALSE),IF($M$5='4LEN'!$AB$1,VLOOKUP('US MTM - Calculation (Portly)'!B2,'4LEN'!$A$2:$BM$16,28,FALSE),IF($M$5='4LEN'!$AC$1,VLOOKUP('US MTM - Calculation (Portly)'!B2,'4LEN'!$A$2:$BM$16,29,FALSE),IF($M$5='4LEN'!$AD$1,VLOOKUP('US MTM - Calculation (Portly)'!B2,'4LEN'!$A$2:$BM$16,30,FALSE),IF($M$5='4LEN'!$AE$1,VLOOKUP('US MTM - Calculation (Portly)'!B2,'4LEN'!$A$2:$BM$16,31,FALSE),IF($M$5='4LEN'!$AF$1,VLOOKUP('US MTM - Calculation (Portly)'!B2,'4LEN'!$A$2:$BM$16,32,FALSE),IF($M$5='4LEN'!$AG$1,VLOOKUP('US MTM - Calculation (Portly)'!B2,'4LEN'!$A$2:$BM$16,33,FALSE),IF($M$5='4LEN'!$AH$1,VLOOKUP('US MTM - Calculation (Portly)'!B2,'4LEN'!$A$2:$BM$16,34,FALSE),IF($M$5='4LEN'!$AI$1,VLOOKUP('US MTM - Calculation (Portly)'!B2,'4LEN'!$A$2:$BM$16,35,FALSE),IF($M$5='4LEN'!$AJ$1,VLOOKUP('US MTM - Calculation (Portly)'!B2,'4LEN'!$A$2:$BM$16,36,FALSE),IF($M$5='4LEN'!$AK$1,VLOOKUP('US MTM - Calculation (Portly)'!B2,'4LEN'!$A$2:$BM$16,37,FALSE),IF($M$5='4LEN'!$AL$1,VLOOKUP('US MTM - Calculation (Portly)'!B2,'4LEN'!$A$2:$BM$16,38,FALSE),IF($M$5='4LEN'!$AM$1,VLOOKUP('US MTM - Calculation (Portly)'!B2,'4LEN'!$A$2:$BM$16,39,FALSE),IF($M$5='4LEN'!$AN$1,VLOOKUP('US MTM - Calculation (Portly)'!B2,'4LEN'!$A$2:$BM$16,40,FALSE),IF($M$5='4LEN'!$AO$1,VLOOKUP('US MTM - Calculation (Portly)'!B2,'4LEN'!$A$2:$BM$16,41,FALSE),IF($M$5='4LEN'!$AP$1,VLOOKUP('US MTM - Calculation (Portly)'!B2,'4LEN'!$A$2:$BM$16,42,FALSE),IF($M$5='4LEN'!$AQ$1,VLOOKUP('US MTM - Calculation (Portly)'!B2,'4LEN'!$A$2:$BM$16,43,FALSE),IF($M$5='4LEN'!$AR$1,VLOOKUP('US MTM - Calculation (Portly)'!B2,'4LEN'!$A$2:$BM$16,44,FALSE),IF($M$5='4LEN'!$AS$1,VLOOKUP('US MTM - Calculation (Portly)'!B2,'4LEN'!$A$2:$BM$16,45,FALSE),IF($M$5='4LEN'!$AT$1,VLOOKUP('US MTM - Calculation (Portly)'!B2,'4LEN'!$A$2:$BM$16,46,FALSE),IF($M$5='4LEN'!$AU$1,VLOOKUP('US MTM - Calculation (Portly)'!B2,'4LEN'!$A$2:$BM$16,47,FALSE),IF($M$5='4LEN'!$AV$1,VLOOKUP('US MTM - Calculation (Portly)'!B2,'4LEN'!$A$2:$BM$16,48,FALSE),IF($M$5='4LEN'!$AW$1,VLOOKUP('US MTM - Calculation (Portly)'!B2,'4LEN'!$A$2:$BM$16,49,FALSE),IF($M$5='4LEN'!$AX$1,VLOOKUP('US MTM - Calculation (Portly)'!B2,'4LEN'!$A$2:$BM$16,50,FALSE),IF($M$5='4LEN'!$AY$1,VLOOKUP('US MTM - Calculation (Portly)'!B2,'4LEN'!$A$2:$BM$16,51,FALSE),IF($M$5='4LEN'!$AZ$1,VLOOKUP('US MTM - Calculation (Portly)'!B2,'4LEN'!$A$2:$BM$16,52,FALSE),IF($M$5='4LEN'!$BA$1,VLOOKUP('US MTM - Calculation (Portly)'!B2,'4LEN'!$A$2:$BM$16,53,FALSE),IF($M$5='4LEN'!$BB$1,VLOOKUP('US MTM - Calculation (Portly)'!B2,'4LEN'!$A$2:$BM$16,54,FALSE),IF($M$5='4LEN'!$BC$1,VLOOKUP('US MTM - Calculation (Portly)'!B2,'4LEN'!$A$2:$BM$16,55,FALSE),IF($M$5='4LEN'!$BD$1,VLOOKUP('US MTM - Calculation (Portly)'!B2,'4LEN'!$A$2:$BM$16,56,FALSE),IF($M$5='4LEN'!$BE$1,VLOOKUP('US MTM - Calculation (Portly)'!B2,'4LEN'!$A$2:$BM$16,57,FALSE),IF($M$5='4LEN'!$BF$1,VLOOKUP('US MTM - Calculation (Portly)'!B2,'4LEN'!$A$2:$BM$16,58,FALSE),IF($M$5='4LEN'!$BG$1,VLOOKUP('US MTM - Calculation (Portly)'!B2,'4LEN'!$A$2:$BM$16,59,FALSE),IF($M$5='4LEN'!$BH$1,VLOOKUP('US MTM - Calculation (Portly)'!B2,'4LEN'!$A$2:$BM$16,60,FALSE),IF($M$5='4LEN'!$BI$1,VLOOKUP('US MTM - Calculation (Portly)'!B2,'4LEN'!$A$2:$BL$16,61,FALSE),IF($M$5='4LEN'!$BJ$1,VLOOKUP('US MTM - Calculation (Portly)'!B2,'4LEN'!$A$2:$BM$16,62,FALSE),IF($M$5='4LEN'!$BK$1,VLOOKUP('US MTM - Calculation (Portly)'!B2,'4LEN'!$A$2:$BM$16,63,FALSE),IF($M$5='4LEN'!$BL$1,VLOOKUP('US MTM - Calculation (Portly)'!B2,'4LEN'!$A$2:$BM$16,64,FALSE),IF($M$5='4LEN'!$BM$1,VLOOKUP('US MTM - Calculation (Portly)'!B2,'4LEN'!$A$2:$BM$16,65,FALSE),))))))))))))))))))))))))))))))))))))))))))))))))))))))))))))))))</f>
        <v>0</v>
      </c>
      <c r="R2" s="244">
        <f>IF($M$5='15VENT'!$B$1,VLOOKUP('US MTM - Calculation (Portly)'!B2,'15VENT'!$A$2:$BM$16,2,FALSE),IF($M$5='15VENT'!$C$1,VLOOKUP('US MTM - Calculation (Portly)'!B2,'15VENT'!$A$2:$BM$16,3,FALSE),IF($M$5='15VENT'!$D$1,VLOOKUP('US MTM - Calculation (Portly)'!B2,'15VENT'!$A$2:$BM$16,4,FALSE),IF($M$5='15VENT'!$E$1,VLOOKUP('US MTM - Calculation (Portly)'!B2,'15VENT'!$A$2:$BM$16,5,FALSE),IF($M$5='15VENT'!$F$1,VLOOKUP('US MTM - Calculation (Portly)'!B2,'15VENT'!$A$2:$BM$16,6,FALSE),IF($M$5='15VENT'!$G$1,VLOOKUP('US MTM - Calculation (Portly)'!B2,'15VENT'!$A$2:$BM$16,7,FALSE),IF($M$5='15VENT'!$H$1,VLOOKUP('US MTM - Calculation (Portly)'!B2,'15VENT'!$A$2:$BM$16,8,FALSE),IF($M$5='15VENT'!$I$1,VLOOKUP('US MTM - Calculation (Portly)'!B2,'15VENT'!$A$2:$BM$16,9,FALSE),IF($M$5='15VENT'!$J$1,VLOOKUP('US MTM - Calculation (Portly)'!B2,'15VENT'!$A$2:$BM$16,10,FALSE),IF($M$5='15VENT'!$K$1,VLOOKUP('US MTM - Calculation (Portly)'!B2,'15VENT'!$A$2:$BM$16,11,FALSE),IF($M$5='15VENT'!$L$1,VLOOKUP('US MTM - Calculation (Portly)'!B2,'15VENT'!$A$2:$BM$16,12,FALSE),IF($M$5='15VENT'!$M$1,VLOOKUP('US MTM - Calculation (Portly)'!B2,'15VENT'!$A$2:$BM$16,13,FALSE),IF($M$5='15VENT'!$N$1,VLOOKUP('US MTM - Calculation (Portly)'!B2,'15VENT'!$A$2:$BM$16,14,FALSE),IF($M$5='15VENT'!$O$1,VLOOKUP('US MTM - Calculation (Portly)'!B2,'15VENT'!$A$2:$BM$16,15,FALSE),IF($M$5='15VENT'!$P$1,VLOOKUP('US MTM - Calculation (Portly)'!B2,'15VENT'!$A$2:$BM$16,16,FALSE),IF($M$5='15VENT'!$Q$1,VLOOKUP('US MTM - Calculation (Portly)'!B2,'15VENT'!$A$2:$BM$16,17,FALSE),IF($M$5='15VENT'!$R$1,VLOOKUP('US MTM - Calculation (Portly)'!B2,'15VENT'!$A$2:$BM$16,18,FALSE),IF($M$5='15VENT'!$S$1,VLOOKUP('US MTM - Calculation (Portly)'!B2,'15VENT'!$A$2:$BM$16,19,FALSE),IF($M$5='15VENT'!$T$1,VLOOKUP('US MTM - Calculation (Portly)'!B2,'15VENT'!$A$2:$BM$16,20,FALSE),IF($M$5='15VENT'!$U$1,VLOOKUP('US MTM - Calculation (Portly)'!B2,'15VENT'!$A$2:$BM$16,21,FALSE),IF($M$5='15VENT'!$V$1,VLOOKUP('US MTM - Calculation (Portly)'!B2,'15VENT'!$A$2:$BM$16,22,FALSE),IF($M$5='15VENT'!$W$1,VLOOKUP('US MTM - Calculation (Portly)'!B2,'15VENT'!$A$2:$BM$16,23,FALSE),IF($M$5='15VENT'!$X$1,VLOOKUP('US MTM - Calculation (Portly)'!B2,'15VENT'!$A$2:$BM$16,24,FALSE),IF($M$5='15VENT'!$Y$1,VLOOKUP('US MTM - Calculation (Portly)'!B2,'15VENT'!$A$2:$BM$16,25,FALSE),IF($M$5='15VENT'!$Z$1,VLOOKUP('US MTM - Calculation (Portly)'!B2,'15VENT'!$A$2:$BM$16,26,FALSE),IF($M$5='15VENT'!$AA$1,VLOOKUP('US MTM - Calculation (Portly)'!B2,'15VENT'!$A$2:$BM$16,27,FALSE),IF($M$5='15VENT'!$AB$1,VLOOKUP('US MTM - Calculation (Portly)'!B2,'15VENT'!$A$2:$BM$16,28,FALSE),IF($M$5='15VENT'!$AC$1,VLOOKUP('US MTM - Calculation (Portly)'!B2,'15VENT'!$A$2:$BM$16,29,FALSE),IF($M$5='15VENT'!$AD$1,VLOOKUP('US MTM - Calculation (Portly)'!B2,'15VENT'!$A$2:$BM$16,30,FALSE),IF($M$5='15VENT'!$AE$1,VLOOKUP('US MTM - Calculation (Portly)'!B2,'15VENT'!$A$2:$BM$16,31,FALSE),IF($M$5='15VENT'!$AF$1,VLOOKUP('US MTM - Calculation (Portly)'!B2,'15VENT'!$A$2:$BM$16,32,FALSE),IF($M$5='15VENT'!$AG$1,VLOOKUP('US MTM - Calculation (Portly)'!B2,'15VENT'!$A$2:$BM$16,33,FALSE),IF($M$5='15VENT'!$AH$1,VLOOKUP('US MTM - Calculation (Portly)'!B2,'15VENT'!$A$2:$BM$16,34,FALSE),IF($M$5='15VENT'!$AI$1,VLOOKUP('US MTM - Calculation (Portly)'!B2,'15VENT'!$A$2:$BM$16,35,FALSE),IF($M$5='15VENT'!$AJ$1,VLOOKUP('US MTM - Calculation (Portly)'!B2,'15VENT'!$A$2:$BM$16,36,FALSE),IF($M$5='15VENT'!$AK$1,VLOOKUP('US MTM - Calculation (Portly)'!B2,'15VENT'!$A$2:$BM$16,37,FALSE),IF($M$5='15VENT'!$AL$1,VLOOKUP('US MTM - Calculation (Portly)'!B2,'15VENT'!$A$2:$BM$16,38,FALSE),IF($M$5='15VENT'!$AM$1,VLOOKUP('US MTM - Calculation (Portly)'!B2,'15VENT'!$A$2:$BM$16,39,FALSE),IF($M$5='15VENT'!$AN$1,VLOOKUP('US MTM - Calculation (Portly)'!B2,'15VENT'!$A$2:$BM$16,40,FALSE),IF($M$5='15VENT'!$AO$1,VLOOKUP('US MTM - Calculation (Portly)'!B2,'15VENT'!$A$2:$BM$16,41,FALSE),IF($M$5='15VENT'!$AP$1,VLOOKUP('US MTM - Calculation (Portly)'!B2,'15VENT'!$A$2:$BM$16,42,FALSE),IF($M$5='15VENT'!$AQ$1,VLOOKUP('US MTM - Calculation (Portly)'!B2,'15VENT'!$A$2:$BM$16,43,FALSE),IF($M$5='15VENT'!$AR$1,VLOOKUP('US MTM - Calculation (Portly)'!B2,'15VENT'!$A$2:$BM$16,44,FALSE),IF($M$5='15VENT'!$AS$1,VLOOKUP('US MTM - Calculation (Portly)'!B2,'15VENT'!$A$2:$BM$16,45,FALSE),IF($M$5='15VENT'!$AT$1,VLOOKUP('US MTM - Calculation (Portly)'!B2,'15VENT'!$A$2:$BM$16,46,FALSE),IF($M$5='15VENT'!$AU$1,VLOOKUP('US MTM - Calculation (Portly)'!B2,'15VENT'!$A$2:$BM$16,47,FALSE),IF($M$5='15VENT'!$AV$1,VLOOKUP('US MTM - Calculation (Portly)'!B2,'15VENT'!$A$2:$BM$16,48,FALSE),IF($M$5='15VENT'!$AW$1,VLOOKUP('US MTM - Calculation (Portly)'!B2,'15VENT'!$A$2:$BM$16,49,FALSE),IF($M$5='15VENT'!$AX$1,VLOOKUP('US MTM - Calculation (Portly)'!B2,'15VENT'!$A$2:$BM$16,50,FALSE),IF($M$5='15VENT'!$AY$1,VLOOKUP('US MTM - Calculation (Portly)'!B2,'15VENT'!$A$2:$BM$16,51,FALSE),IF($M$5='15VENT'!$AZ$1,VLOOKUP('US MTM - Calculation (Portly)'!B2,'15VENT'!$A$2:$BM$16,52,FALSE),IF($M$5='15VENT'!$BA$1,VLOOKUP('US MTM - Calculation (Portly)'!B2,'15VENT'!$A$2:$BM$16,53,FALSE),IF($M$5='15VENT'!$BB$1,VLOOKUP('US MTM - Calculation (Portly)'!B2,'15VENT'!$A$2:$BM$16,54,FALSE),IF($M$5='15VENT'!$BC$1,VLOOKUP('US MTM - Calculation (Portly)'!B2,'15VENT'!$A$2:$BM$16,55,FALSE),IF($M$5='15VENT'!$BD$1,VLOOKUP('US MTM - Calculation (Portly)'!B2,'15VENT'!$A$2:$BM$16,56,FALSE),IF($M$5='15VENT'!$BE$1,VLOOKUP('US MTM - Calculation (Portly)'!B2,'15VENT'!$A$2:$BM$16,57,FALSE),IF($M$5='15VENT'!$BF$1,VLOOKUP('US MTM - Calculation (Portly)'!B2,'15VENT'!$A$2:$BM$16,58,FALSE),IF($M$5='15VENT'!$BG$1,VLOOKUP('US MTM - Calculation (Portly)'!B2,'15VENT'!$A$2:$BM$16,59,FALSE),IF($M$5='15VENT'!$BH$1,VLOOKUP('US MTM - Calculation (Portly)'!B2,'15VENT'!$A$2:$BM$16,60,FALSE),IF($M$5='15VENT'!$BI$1,VLOOKUP('US MTM - Calculation (Portly)'!B2,'15VENT'!$A$2:$BJ$16,61,FALSE),IF($M$5='15VENT'!$BJ$1,VLOOKUP('US MTM - Calculation (Portly)'!B2,'15VENT'!$A$2:$BM$16,62,FALSE),IF($M$5='15VENT'!$BK$1,VLOOKUP('US MTM - Calculation (Portly)'!B2,'15VENT'!$A$2:$BM$16,63,FALSE),IF($M$5='15VENT'!$BL$1,VLOOKUP('US MTM - Calculation (Portly)'!B2,'15VENT'!$A$2:$BM$16,64,FALSE),IF($M$5='15VENT'!$BM$1,VLOOKUP('US MTM - Calculation (Portly)'!B2,'15VENT'!$A$2:$BM$16,65,FALSE),))))))))))))))))))))))))))))))))))))))))))))))))))))))))))))))))</f>
        <v>0</v>
      </c>
      <c r="S2" s="245">
        <f>IF(K2=L2,(L2-SUM(K2,N2:R2)),IF(M2=0,0,L2-SUM(K2,N2:R2)))</f>
        <v>0</v>
      </c>
      <c r="T2" s="512" t="s">
        <v>487</v>
      </c>
      <c r="U2" s="495" t="str">
        <f>IF(Sheet1!E15="","",Sheet1!E15)</f>
        <v>S95-SHELL PLAID</v>
      </c>
      <c r="V2" s="496"/>
      <c r="W2" s="246"/>
      <c r="X2" s="237">
        <v>1</v>
      </c>
      <c r="Y2" s="238" t="s">
        <v>327</v>
      </c>
      <c r="Z2" s="247" t="str">
        <f>IF($Z$1="","",HLOOKUP($Z$1,'MTM US TRS (R)'!$A$2:$EV$13,ROW(),FALSE))</f>
        <v/>
      </c>
      <c r="AA2" s="244">
        <f>IF(Z2=" ",0,IF($AH$13='Deep Seat -'!$B$1,VLOOKUP('US MTM - Calculation (Portly)'!Y2,'Deep Seat -'!$A$2:$D$13,2,FALSE),IF($AH$13='Deep Seat -'!$C$1,VLOOKUP('US MTM - Calculation (Portly)'!Y2,'Deep Seat -'!$A$2:$D$13,3,FALSE),IF($AH$13='Deep Seat -'!$D$1,VLOOKUP('US MTM - Calculation (Portly)'!Y2,'Deep Seat -'!$A$2:$D$13,4,FALSE),))))</f>
        <v>0</v>
      </c>
      <c r="AB2" s="244">
        <f>IF(Z2=" ",0,IF($AH$14='Hip Forw +'!$B$1,VLOOKUP('US MTM - Calculation (Portly)'!Y2,'Hip Forw +'!$A$2:$E$13,2,FALSE),IF($AH$14='Hip Forw +'!$C$1,VLOOKUP('US MTM - Calculation (Portly)'!Y2,'Hip Forw +'!$A$2:$E$13,3,FALSE),IF($AH$14='Hip Forw +'!$D$1,VLOOKUP('US MTM - Calculation (Portly)'!Y2,'Hip Forw +'!$A$2:$E$13,4,FALSE),IF($AH$14='Hip Forw +'!$E$1,VLOOKUP('US MTM - Calculation (Portly)'!Y2,'Hip Forw +'!$A$2:$E$13,5,FALSE),)))))</f>
        <v>0</v>
      </c>
      <c r="AC2" s="244">
        <f>IF(Z2=" ",0,IF($AH$15='Low Fron'!$B$1,VLOOKUP('US MTM - Calculation (Portly)'!Y2,'Low Fron'!$A$2:$L$13,2,FALSE),IF($AH$15='Low Fron'!$C$1,VLOOKUP('US MTM - Calculation (Portly)'!Y2,'Low Fron'!$A$2:$L$13,3,FALSE),IF($AH$15='Low Fron'!$D$1,VLOOKUP('US MTM - Calculation (Portly)'!Y2,'Low Fron'!$A$2:$L$13,4,FALSE),IF($AH$15='Low Fron'!$E$1,VLOOKUP('US MTM - Calculation (Portly)'!Y2,'Low Fron'!$A$2:$L$13,5,FALSE),IF($AH$15='Low Fron'!$F$1,VLOOKUP('US MTM - Calculation (Portly)'!Y2,'Low Fron'!$A$2:$L$13,6,FALSE),IF($AH$15='Low Fron'!$G$1,VLOOKUP('US MTM - Calculation (Portly)'!Y2,'Low Fron'!$A$2:$L$13,7,FALSE),IF($AH$15='Low Fron'!$H$1,VLOOKUP('US MTM - Calculation (Portly)'!Y2,'Low Fron'!$A$2:$L$13,8,FALSE),IF($AH$15='Low Fron'!$I$1,VLOOKUP('US MTM - Calculation (Portly)'!Y2,'Low Fron'!$A$2:$L$13,9,FALSE),IF($AH$15='Low Fron'!$J$1,VLOOKUP('US MTM - Calculation (Portly)'!Y2,'Low Fron'!$A$2:$L$13,10,FALSE),IF($AH$15='Low Fron'!$K$1,VLOOKUP('US MTM - Calculation (Portly)'!Y2,'Low Fron'!$A$2:$L$13,11,FALSE),IF($AH$15='Low Fron'!$L$1,VLOOKUP('US MTM - Calculation (Portly)'!Y2,'Low Fron'!$A$2:$L$13,12,FALSE),))))))))))))</f>
        <v>0</v>
      </c>
      <c r="AD2" s="244">
        <f>IF(Z2=" ",0,IF($AH$16='Plucrot +'!$B$1,VLOOKUP('US MTM - Calculation (Portly)'!Y2,'Plucrot +'!$A$2:$W$13,2,FALSE),IF($AH$16='Plucrot +'!$C$1,VLOOKUP('US MTM - Calculation (Portly)'!Y2,'Plucrot +'!$A$2:$W$13,3,FALSE),IF($AH$16='Plucrot +'!$D$1,VLOOKUP('US MTM - Calculation (Portly)'!Y2,'Plucrot +'!$A$2:$W$13,4,FALSE),IF($AH$16='Plucrot +'!$E$1,VLOOKUP('US MTM - Calculation (Portly)'!Y2,'Plucrot +'!$A$2:$W$13,5,FALSE),IF($AH$16='Plucrot +'!$F$1,VLOOKUP('US MTM - Calculation (Portly)'!Y2,'Plucrot +'!$A$2:$W$13,6,FALSE),IF($AH$16='Plucrot +'!$G$1,VLOOKUP('US MTM - Calculation (Portly)'!Y2,'Plucrot +'!$A$2:$W$13,7,FALSE),IF($AH$16='Plucrot +'!$H$1,VLOOKUP('US MTM - Calculation (Portly)'!Y2,'Plucrot +'!$A$2:$W$13,8,FALSE),IF($AH$16='Plucrot +'!$I$1,VLOOKUP('US MTM - Calculation (Portly)'!Y2,'Plucrot +'!$A$2:$W$13,9,FALSE),IF($AH$16='Plucrot +'!$J$1,VLOOKUP('US MTM - Calculation (Portly)'!Y2,'Plucrot +'!$A$2:$W$13,10,FALSE),IF($AH$16='Plucrot +'!$K$1,VLOOKUP('US MTM - Calculation (Portly)'!Y2,'Plucrot +'!$A$2:$W$13,11,FALSE),IF($AH$16='Plucrot +'!$L$1,VLOOKUP('US MTM - Calculation (Portly)'!Y2,'Plucrot +'!$A$2:$W$13,12,FALSE),IF($AH$16='Plucrot +'!$M$1,VLOOKUP('US MTM - Calculation (Portly)'!Y2,'Plucrot +'!$A$2:$W$13,13,FALSE),IF($AH$16='Plucrot +'!$N$1,VLOOKUP('US MTM - Calculation (Portly)'!Y2,'Plucrot +'!$A$2:$W$13,14,FALSE),IF($AH$16='Plucrot +'!$O$1,VLOOKUP('US MTM - Calculation (Portly)'!Y2,'Plucrot +'!$A$2:$W$13,15,FALSE),IF($AH$16='Plucrot +'!$P$1,VLOOKUP('US MTM - Calculation (Portly)'!Y2,'Plucrot +'!$A$2:$W$13,16,FALSE),IF($AH$16='Plucrot +'!$Q$1,VLOOKUP('US MTM - Calculation (Portly)'!Y2,'Plucrot +'!$A$2:$W$13,17,FALSE),IF($AH$16='Plucrot +'!$R$1,VLOOKUP('US MTM - Calculation (Portly)'!Y2,'Plucrot +'!$A$2:$W$13,18,FALSE),IF($AH$16='Plucrot +'!$S$1,VLOOKUP('US MTM - Calculation (Portly)'!Y2,'Plucrot +'!$A$2:$W$13,19,FALSE),IF($AH$16='Plucrot +'!$T$1,VLOOKUP('US MTM - Calculation (Portly)'!Y2,'Plucrot +'!$A$2:$W$13,20,FALSE),IF($AH$16='Plucrot +'!$U$1,VLOOKUP('US MTM - Calculation (Portly)'!Y2,'Plucrot +'!$A$2:$W$13,21,FALSE),IF($AH$16='Plucrot +'!$V$1,VLOOKUP('US MTM - Calculation (Portly)'!Y2,'Plucrot +'!$A$2:$W$13,22,FALSE),IF($AH$16='Plucrot +'!$W$1,VLOOKUP('US MTM - Calculation (Portly)'!Y2,'Plucrot +'!$A$2:$W$13,23,FALSE),)))))))))))))))))))))))</f>
        <v>0</v>
      </c>
      <c r="AE2" s="244">
        <f>IF(Z2=" ",0,IF($AH$17='Rais BK + -'!$B$1,VLOOKUP('US MTM - Calculation (Portly)'!Y2,'Rais BK + -'!$A$2:$W$13,2,FALSE),IF($AH$17='Rais BK + -'!$C$1,VLOOKUP('US MTM - Calculation (Portly)'!Y2,'Rais BK + -'!$A$2:$W$13,3,FALSE),IF($AH$17='Rais BK + -'!$D$1,VLOOKUP('US MTM - Calculation (Portly)'!Y2,'Rais BK + -'!$A$2:$W$13,4,FALSE),IF($AH$17='Rais BK + -'!$E$1,VLOOKUP('US MTM - Calculation (Portly)'!Y2,'Rais BK + -'!$A$2:$W$13,5,FALSE),IF($AH$17='Rais BK + -'!$F$1,VLOOKUP('US MTM - Calculation (Portly)'!Y2,'Rais BK + -'!$A$2:$W$13,6,FALSE),IF($AH$17='Rais BK + -'!$G$1,VLOOKUP('US MTM - Calculation (Portly)'!Y2,'Rais BK + -'!$A$2:$W$13,7,FALSE),IF($AH$17='Rais BK + -'!$H$1,VLOOKUP('US MTM - Calculation (Portly)'!Y2,'Rais BK + -'!$A$2:$W$13,8,FALSE),IF($AH$17='Rais BK + -'!$I$1,VLOOKUP('US MTM - Calculation (Portly)'!Y2,'Rais BK + -'!$A$2:$W$13,9,FALSE),IF($AH$17='Rais BK + -'!$J$1,VLOOKUP('US MTM - Calculation (Portly)'!Y2,'Rais BK + -'!$A$2:$W$13,10,FALSE),IF($AH$17='Rais BK + -'!$K$1,VLOOKUP('US MTM - Calculation (Portly)'!Y2,'Rais BK + -'!$A$2:$W$13,11,FALSE),IF($AH$17='Rais BK + -'!$L$1,VLOOKUP('US MTM - Calculation (Portly)'!Y2,'Rais BK + -'!$A$2:$W$13,12,FALSE),IF($AH$17='Rais BK + -'!$M$1,VLOOKUP('US MTM - Calculation (Portly)'!Y2,'Rais BK + -'!$A$2:$W$13,13,FALSE),IF($AH$17='Rais BK + -'!$N$1,VLOOKUP('US MTM - Calculation (Portly)'!Y2,'Rais BK + -'!$A$2:$W$13,14,FALSE),IF($AH$17='Rais BK + -'!$O$1,VLOOKUP('US MTM - Calculation (Portly)'!Y2,'Rais BK + -'!$A$2:$W$13,15,FALSE),IF($AH$17='Rais BK + -'!$P$1,VLOOKUP('US MTM - Calculation (Portly)'!Y2,'Rais BK + -'!$A$2:$W$13,16,FALSE),IF($AH$17='Rais BK + -'!$Q$1,VLOOKUP('US MTM - Calculation (Portly)'!Y2,'Rais BK + -'!$A$2:$W$13,17,FALSE),IF($AH$17='Rais BK + -'!$R$1,VLOOKUP('US MTM - Calculation (Portly)'!Y2,'Rais BK + -'!$A$2:$W$13,18,FALSE),IF($AH$17='Rais BK + -'!$S$1,VLOOKUP('US MTM - Calculation (Portly)'!Y2,'Rais BK + -'!$A$2:$W$13,19,FALSE),IF($AH$17='Rais BK + -'!$T$1,VLOOKUP('US MTM - Calculation (Portly)'!Y2,'Rais BK + -'!$A$2:$W$13,20,FALSE),IF($AH$17='Rais BK + -'!$U$1,VLOOKUP('US MTM - Calculation (Portly)'!Y2,'Rais BK + -'!$A$2:$W$13,21,FALSE),IF($AH$17='Rais BK + -'!$V$1,VLOOKUP('US MTM - Calculation (Portly)'!Y2,'Rais BK + -'!$A$2:$W$13,22,FALSE),IF($AH$17='Rais BK + -'!$W$1,VLOOKUP('US MTM - Calculation (Portly)'!Y2,'Rais BK + -'!$A$2:$W$13,23,FALSE),)))))))))))))))))))))))</f>
        <v>0</v>
      </c>
      <c r="AF2" s="241">
        <f t="shared" ref="AF2:AF12" si="0">SUM(Z2,AA2:AE2)</f>
        <v>0</v>
      </c>
      <c r="AG2" s="242">
        <f>IF(OR(Sheet1!C134="",Sheet1!C134=" "),0,Sheet1!C134)</f>
        <v>0</v>
      </c>
      <c r="AH2" s="245">
        <f>IF(AG2=0,0, AG2-AF2)</f>
        <v>0</v>
      </c>
      <c r="AI2" s="512" t="s">
        <v>487</v>
      </c>
      <c r="AJ2" s="495" t="str">
        <f>U2</f>
        <v>S95-SHELL PLAID</v>
      </c>
      <c r="AK2" s="496"/>
      <c r="AM2" s="248"/>
      <c r="AN2" s="248"/>
      <c r="AO2" s="228"/>
      <c r="AP2" s="249" t="s">
        <v>545</v>
      </c>
      <c r="AQ2" s="250" t="str">
        <f>IF($AQ$1="","",HLOOKUP($AQ$1,'Measurement Chart'!$A$1:$AG$14,ROW(),FALSE))</f>
        <v/>
      </c>
      <c r="AR2" s="242">
        <f>IF(OR(Sheet1!C291="",Sheet1!C291=" "),0,Sheet1!C291)</f>
        <v>0</v>
      </c>
      <c r="AS2" s="251">
        <f t="shared" ref="AS2:AS14" si="1">IF(AR2=0,0,AR2-AQ2)</f>
        <v>0</v>
      </c>
      <c r="AT2" s="252">
        <f>IF($AS$4='Front Length +'!$B$1,VLOOKUP(AP2,'Front Length +'!$A$2:$AO$14,2,FALSE),IF($AS$4='Front Length +'!$C$1,VLOOKUP(AP2,'Front Length +'!$A$2:$AO$14,3,FALSE),IF($AS$4='Front Length +'!$D$1,VLOOKUP(AP2,'Front Length +'!$A$2:$AO$14,4,FALSE),IF($AS$4='Front Length +'!$E$1,VLOOKUP(AP2,'Front Length +'!$A$2:$AO$14,5,FALSE),IF($AS$4='Front Length +'!$F$1,VLOOKUP(AP2,'Front Length +'!$A$2:$AO$14,6,FALSE),IF($AS$4='Front Length +'!$G$1,VLOOKUP(AP2,'Front Length +'!$A$2:$AO$14,7,FALSE),IF($AS$4='Front Length +'!$H$1,VLOOKUP(AP2,'Front Length +'!$A$2:$AO$14,8,FALSE),IF($AS$4='Front Length +'!$I$1,VLOOKUP(AP2,'Front Length +'!$A$2:$AO$14,9,FALSE),IF($AS$4='Front Length +'!$J$1,VLOOKUP(AP2,'Front Length +'!$A$2:$AO$14,10,FALSE),IF($AS$4='Front Length +'!$K$1,VLOOKUP(AP2,'Front Length +'!$A$2:$AO$14,11,FALSE),IF($AS$4='Front Length +'!$L$1,VLOOKUP(AP2,'Front Length +'!$A$2:$AO$14,12,FALSE),IF($AS$4='Front Length +'!$M$1,VLOOKUP(AP2,'Front Length +'!$A$2:$AO$14,13,FALSE),IF($AS$4='Front Length +'!$N$1,VLOOKUP(AP2,'Front Length +'!$A$2:$AO$14,14,FALSE),IF($AS$4='Front Length +'!$O$1,VLOOKUP(AP2,'Front Length +'!$A$2:$AO$14,15,FALSE),IF($AS$4='Front Length +'!$P$1,VLOOKUP(AP2,'Front Length +'!$A$2:$AO$14,16,FALSE),IF($AS$4='Front Length +'!$Q$1,VLOOKUP(AP2,'Front Length +'!$A$2:$AO$14,17,FALSE),IF($AS$4='Front Length +'!$R$1,VLOOKUP(AP2,'Front Length +'!$A$2:$AO$14,18,FALSE),IF($AS$4='Front Length +'!$S$1,VLOOKUP(AP2,'Front Length +'!$A$2:$AO$14,19,FALSE),IF($AS$4='Front Length +'!$T$1,VLOOKUP(AP2,'Front Length +'!$A$2:$AO$14,20,FALSE),IF($AS$4='Front Length +'!$U$1,VLOOKUP(AP2,'Front Length +'!$A$2:$AO$14,21,FALSE),IF($AS$4='Front Length +'!$V$1,VLOOKUP(AP2,'Front Length +'!$A$2:$AO$14,22,FALSE),IF($AS$4='Front Length +'!$W$1,VLOOKUP(AP2,'Front Length +'!$A$2:$AO$14,23,FALSE),IF($AS$4='Front Length +'!$X$1,VLOOKUP(AP2,'Front Length +'!$A$2:$AO$14,24,FALSE),IF($AS$4='Front Length +'!$Y$1,VLOOKUP(AP2,'Front Length +'!$A$2:$AO$14,25,FALSE),IF($AS$4='Front Length +'!$Z$1,VLOOKUP(AP2,'Front Length +'!$A$2:$AO$14,26,FALSE),IF($AS$4='Front Length +'!$AA$1,VLOOKUP(AP2,'Front Length +'!$A$2:$AO$14,27,FALSE),IF($AS$4='Front Length +'!$AB$1,VLOOKUP(AP2,'Front Length +'!$A$2:$AO$14,28,FALSE),IF($AS$4='Front Length +'!$AC$1,VLOOKUP(AP2,'Front Length +'!$A$2:$AO$14,29,FALSE),IF($AS$4='Front Length +'!$AD$1,VLOOKUP(AP2,'Front Length +'!$A$2:$AO$14,30,FALSE),IF($AS$4='Front Length +'!$AE$1,VLOOKUP(AP2,'Front Length +'!$A$2:$AO$14,31,FALSE),IF($AS$4='Front Length +'!$AF$1,VLOOKUP(AP2,'Front Length +'!$A$2:$AO$14,32,FALSE),IF($AS$4='Front Length +'!$AG$1,VLOOKUP(AP2,'Front Length +'!$A$2:$AO$14,33,FALSE),IF($AS$4='Front Length +'!$AH$1,VLOOKUP(AP2,'Front Length +'!$A$2:$AO$14,34,FALSE),IF($AS$4='Front Length +'!$AI$1,VLOOKUP(AP2,'Front Length +'!$A$2:$AO$14,35,FALSE),IF($AS$4='Front Length +'!$AJ$1,VLOOKUP(AP2,'Front Length +'!$A$2:$AO$14,36,FALSE),IF($AS$4='Front Length +'!$AK$1,VLOOKUP(AP2,'Front Length +'!$A$2:$AO$14,37,FALSE),IF($AS$4='Front Length +'!$AL$1,VLOOKUP(AP2,'Front Length +'!$A$2:$AO$14,38,FALSE),IF($AS$4='Front Length +'!$AM$1,VLOOKUP(AP2,'Front Length +'!$A$2:$AO$14,39,FALSE),IF($AS$4='Front Length +'!$AN$1,VLOOKUP(AP2,'Front Length +'!$A$2:$AO$14,40,FALSE),IF($AS$4='Front Length +'!$AO$1,VLOOKUP(AP2,'Front Length +'!$A$2:$AO$14,41,FALSE),))))))))))))))))))))))))))))))))))))))))</f>
        <v>0</v>
      </c>
      <c r="AU2" s="252">
        <f>IF($AS$4='Front Length -'!$B$1,VLOOKUP(AP2,'Front Length -'!$A$2:$AO$14,2,FALSE),IF($AS$4='Front Length -'!$C$1,VLOOKUP(AP2,'Front Length -'!$A$2:$AO$14,3,FALSE),IF($AS$4='Front Length -'!$D$1,VLOOKUP(AP2,'Front Length -'!$A$2:$AO$14,4,FALSE),IF($AS$4='Front Length -'!$E$1,VLOOKUP(AP2,'Front Length -'!$A$2:$AO$14,5,FALSE),IF($AS$4='Front Length -'!$F$1,VLOOKUP(AP2,'Front Length -'!$A$2:$AO$14,6,FALSE),IF($AS$4='Front Length -'!$G$1,VLOOKUP(AP2,'Front Length -'!$A$2:$AO$14,7,FALSE),IF($AS$4='Front Length -'!$H$1,VLOOKUP(AP2,'Front Length -'!$A$2:$AO$14,8,FALSE),IF($AS$4='Front Length -'!$I$1,VLOOKUP(AP2,'Front Length -'!$A$2:$AO$14,9,FALSE),IF($AS$4='Front Length -'!$J$1,VLOOKUP(AP2,'Front Length -'!$A$2:$AO$14,10,FALSE),IF($AS$4='Front Length -'!$K$1,VLOOKUP(AP2,'Front Length -'!$A$2:$AO$14,11,FALSE),IF($AS$4='Front Length -'!$L$1,VLOOKUP(AP2,'Front Length -'!$A$2:$AO$14,12,FALSE),IF($AS$4='Front Length -'!$M$1,VLOOKUP(AP2,'Front Length -'!$A$2:$AO$14,13,FALSE),IF($AS$4='Front Length -'!$N$1,VLOOKUP(AP2,'Front Length -'!$A$2:$AO$14,14,FALSE),IF($AS$4='Front Length -'!$O$1,VLOOKUP(AP2,'Front Length -'!$A$2:$AO$14,15,FALSE),IF($AS$4='Front Length -'!$P$1,VLOOKUP(AP2,'Front Length -'!$A$2:$AO$14,16,FALSE),IF($AS$4='Front Length -'!$Q$1,VLOOKUP(AP2,'Front Length -'!$A$2:$AO$14,17,FALSE),IF($AS$4='Front Length -'!$R$1,VLOOKUP(AP2,'Front Length -'!$A$2:$AO$14,18,FALSE),IF($AS$4='Front Length -'!$S$1,VLOOKUP(AP2,'Front Length -'!$A$2:$AO$14,19,FALSE),IF($AS$4='Front Length -'!$T$1,VLOOKUP(AP2,'Front Length -'!$A$2:$AO$14,20,FALSE),IF($AS$4='Front Length -'!$U$1,VLOOKUP(AP2,'Front Length -'!$A$2:$AO$14,21,FALSE),IF($AS$4='Front Length -'!$V$1,VLOOKUP(AP2,'Front Length -'!$A$2:$AO$14,22,FALSE),IF($AS$4='Front Length -'!$W$1,VLOOKUP(AP2,'Front Length -'!$A$2:$AO$14,23,FALSE),IF($AS$4='Front Length -'!$X$1,VLOOKUP(AP2,'Front Length -'!$A$2:$AO$14,24,FALSE),IF($AS$4='Front Length -'!$Y$1,VLOOKUP(AP2,'Front Length -'!$A$2:$AO$14,25,FALSE),IF($AS$4='Front Length -'!$Z$1,VLOOKUP(AP2,'Front Length -'!$A$2:$AO$14,26,FALSE),IF($AS$4='Front Length -'!$AA$1,VLOOKUP(AP2,'Front Length -'!$A$2:$AO$14,27,FALSE),IF($AS$4='Front Length -'!$AB$1,VLOOKUP(AP2,'Front Length -'!$A$2:$AO$14,28,FALSE),IF($AS$4='Front Length -'!$AC$1,VLOOKUP(AP2,'Front Length -'!$A$2:$AO$14,29,FALSE),IF($AS$4='Front Length -'!$AD$1,VLOOKUP(AP2,'Front Length -'!$A$2:$AO$14,30,FALSE),IF($AS$4='Front Length -'!$AE$1,VLOOKUP(AP2,'Front Length -'!$A$2:$AO$14,31,FALSE),IF($AS$4='Front Length -'!$AF$1,VLOOKUP(AP2,'Front Length -'!$A$2:$AO$14,32,FALSE),IF($AS$4='Front Length -'!$AG$1,VLOOKUP(AP2,'Front Length -'!$A$2:$AO$14,33,FALSE),IF($AS$4='Front Length -'!$AH$1,VLOOKUP(AP2,'Front Length -'!$A$2:$AO$14,34,FALSE),IF($AS$4='Front Length -'!$AI$1,VLOOKUP(AP2,'Front Length -'!$A$2:$AO$14,35,FALSE),IF($AS$4='Front Length -'!$AJ$1,VLOOKUP(AP2,'Front Length -'!$A$2:$AO$14,36,FALSE),IF($AS$4='Front Length -'!$AK$1,VLOOKUP(AP2,'Front Length -'!$A$2:$AO$14,37,FALSE),IF($AS$4='Front Length -'!$AL$1,VLOOKUP(AP2,'Front Length -'!$A$2:$AO$14,38,FALSE),IF($AS$4='Front Length -'!$AM$1,VLOOKUP(AP2,'Front Length -'!$A$2:$AO$14,39,FALSE),IF($AS$4='Front Length -'!$AN$1,VLOOKUP(AP2,'Front Length -'!$A$2:$AO$14,40,FALSE),IF($AS$4='Front Length -'!$AO$1,VLOOKUP(AP2,'Front Length -'!$A$2:$AO$14,41,FALSE),))))))))))))))))))))))))))))))))))))))))</f>
        <v>0</v>
      </c>
      <c r="AV2" s="253" t="str">
        <f>IF(AQ2="","",IF(AQ2=AR2,(AR2-(AQ2+SUM(AT2:AU2))),IF(AS2=0,0,AR2-(AQ2+SUM(AT2:AU2)))))</f>
        <v/>
      </c>
      <c r="AW2" s="515" t="s">
        <v>487</v>
      </c>
      <c r="AX2" s="254"/>
      <c r="AY2" s="254"/>
      <c r="AZ2" s="255"/>
      <c r="BA2" s="255"/>
      <c r="BB2" s="255"/>
      <c r="BC2" s="255"/>
      <c r="BD2" s="255"/>
      <c r="BE2" s="255"/>
      <c r="BF2" s="255"/>
      <c r="BG2" s="255"/>
      <c r="BH2" s="255"/>
      <c r="BI2" s="255"/>
      <c r="BJ2" s="255"/>
      <c r="BK2" s="255"/>
      <c r="BL2" s="255"/>
      <c r="BM2" s="255"/>
      <c r="BN2" s="255"/>
      <c r="BO2" s="255"/>
      <c r="BP2" s="255"/>
      <c r="BQ2" s="256" t="s">
        <v>603</v>
      </c>
      <c r="BR2" s="256"/>
      <c r="BS2" s="256"/>
      <c r="BT2" s="257" t="s">
        <v>604</v>
      </c>
      <c r="BU2" s="257"/>
      <c r="BV2" s="257"/>
      <c r="BW2" s="257" t="s">
        <v>605</v>
      </c>
      <c r="BX2" s="257"/>
      <c r="BY2" s="257"/>
    </row>
    <row r="3" spans="1:77" ht="39.950000000000003" customHeight="1" thickBot="1" x14ac:dyDescent="0.6">
      <c r="A3" s="259">
        <v>2</v>
      </c>
      <c r="B3" s="260" t="s">
        <v>56</v>
      </c>
      <c r="C3" s="261">
        <f>IF($C$1="","",HLOOKUP($C$1,'Portly fit'!$A$1:$AC$16,ROW(),FALSE))</f>
        <v>26.5</v>
      </c>
      <c r="D3" s="262">
        <f>IF(C3=" ",0,IF($S$17='AH 34 A+'!$B$1,VLOOKUP('US MTM - Calculation (Portly)'!B3,'AH 34 A+'!$A$2:$G$16,2,FALSE),IF($S$17='AH 34 A+'!$C$1,VLOOKUP('US MTM - Calculation (Portly)'!B3,'AH 34 A+'!$A$2:$G$16,3,FALSE),IF($S$17='AH 34 A+'!$D$1,VLOOKUP('US MTM - Calculation (Portly)'!B3,'AH 34 A+'!$A$2:$G$16,4,FALSE),IF($S$17='AH 34 A+'!$E$1,VLOOKUP('US MTM - Calculation (Portly)'!B3,'AH 34 A+'!$A$2:$G$16,5,FALSE),IF($S$17='AH 34 A+'!$F$1,VLOOKUP('US MTM - Calculation (Portly)'!B3,'AH 34 A+'!$A$2:$G$16,6,FALSE),IF($S$17='AH 34 A+'!$G$1,VLOOKUP('US MTM - Calculation (Portly)'!B3,'AH 34 A+'!$A$2:$G$16,7,FALSE),)))))))</f>
        <v>0</v>
      </c>
      <c r="E3" s="262">
        <f>IF(C3=" ",0,IF($S$18='Erect +'!$B$1,VLOOKUP('US MTM - Calculation (Portly)'!B3,'Erect +'!$A$2:$D$16,2,FALSE),IF($S$18='Erect +'!$C$1,VLOOKUP('US MTM - Calculation (Portly)'!B3,'Erect +'!$A$2:$D$16,3,FALSE),IF($S$18='Erect +'!$D$1,VLOOKUP('US MTM - Calculation (Portly)'!B3,'Erect +'!$A$2:$D$16,4,FALSE),))))</f>
        <v>0</v>
      </c>
      <c r="F3" s="262">
        <f>IF(C3=" ",0,IF($S$19='Full Chest'!$B$1,VLOOKUP('US MTM - Calculation (Portly)'!B3,'Full Chest'!$A$2:$F$16,2,FALSE),IF($S$19='Full Chest'!$C$1,VLOOKUP('US MTM - Calculation (Portly)'!B3,'Full Chest'!$A$2:$F$16,3,FALSE),IF($S$19='Full Chest'!$D$1,VLOOKUP('US MTM - Calculation (Portly)'!B3,'Full Chest'!$A$2:$F$16,4,FALSE),))))</f>
        <v>0</v>
      </c>
      <c r="G3" s="262">
        <f>IF(C3=" ",0,IF($S$20='Head For +'!$B$1,VLOOKUP('US MTM - Calculation (Portly)'!B3,'Head For +'!$A$2:$E$16,2,FALSE),IF($S$20='Head For +'!$C$1,VLOOKUP('US MTM - Calculation (Portly)'!B3,'Head For +'!$A$2:$E$16,3,FALSE),IF($S$20='Head For +'!$D$1,VLOOKUP('US MTM - Calculation (Portly)'!B3,'Head For +'!$A$2:$E$16,4,FALSE),IF($S$20='Head For +'!$E$1,VLOOKUP('US MTM - Calculation (Portly)'!B3,'Head For +'!$A$2:$E$16,5,FALSE),)))))</f>
        <v>0</v>
      </c>
      <c r="H3" s="262">
        <f>IF(C3=" ",0,IF($S$21='LOW-CLR +'!$B$1,VLOOKUP('US MTM - Calculation (Portly)'!B3,'LOW-CLR +'!$A$2:$H$16,2,FALSE),IF($S$21='LOW-CLR +'!$C$1,VLOOKUP('US MTM - Calculation (Portly)'!B3,'LOW-CLR +'!$A$2:$H$16,3,FALSE),IF($S$21='LOW-CLR +'!$D$1,VLOOKUP('US MTM - Calculation (Portly)'!B3,'LOW-CLR +'!$A$2:$H$16,4,FALSE),IF($S$21='LOW-CLR +'!$E$1,VLOOKUP('US MTM - Calculation (Portly)'!B3,'LOW-CLR +'!$A$2:$H$16,5,FALSE),IF($S$21='LOW-CLR +'!$F$1,VLOOKUP('US MTM - Calculation (Portly)'!B3,'LOW-CLR +'!$A$2:$H$16,6,FALSE),))))))</f>
        <v>0</v>
      </c>
      <c r="I3" s="262">
        <f>IF(C3=" ",0,IF($S$22='P+AH+1 2'!$B$1,VLOOKUP('US MTM - Calculation (Portly)'!B3,'P+AH+1 2'!$A$2:$D$16,2,FALSE),IF($S$22='P+AH+1 2'!$C$1,VLOOKUP('US MTM - Calculation (Portly)'!B3,'P+AH+1 2'!$A$2:$D$16,3,FALSE),IF($S$22='P+AH+1 2'!$D$1,VLOOKUP('US MTM - Calculation (Portly)'!B3,'P+AH+1 2'!$A$2:$D$16,4,FALSE),))))</f>
        <v>0</v>
      </c>
      <c r="J3" s="262"/>
      <c r="K3" s="263">
        <f t="shared" ref="K3:K16" si="2">SUM(C3,D3:J3)</f>
        <v>26.5</v>
      </c>
      <c r="L3" s="242">
        <f>IF(OR(Sheet1!C23="",Sheet1!C23=" "),0,Sheet1!C23)</f>
        <v>22</v>
      </c>
      <c r="M3" s="264">
        <f t="shared" ref="M3:M16" si="3">ROUNDDOWN(IF(L3=0,0,L3-K3)*8,0)/8</f>
        <v>-4.5</v>
      </c>
      <c r="N3" s="265">
        <f>IF($M$8='12 Back'!$B$1,VLOOKUP('US MTM - Calculation (Portly)'!B3,'12 Back'!$A$2:$BG$16,2,FALSE),IF($M$8='12 Back'!$C$1,VLOOKUP('US MTM - Calculation (Portly)'!B3,'12 Back'!$A$2:$BG$16,3,FALSE),IF($M$8='12 Back'!$D$1,VLOOKUP('US MTM - Calculation (Portly)'!B3,'12 Back'!$A$2:$BG$16,4,FALSE),IF($M$8='12 Back'!$E$1,VLOOKUP('US MTM - Calculation (Portly)'!B3,'12 Back'!$A$2:$BG$16,5,FALSE),IF($M$8='12 Back'!$F$1,VLOOKUP('US MTM - Calculation (Portly)'!B3,'12 Back'!$A$2:$BG$16,6,FALSE),IF($M$8='12 Back'!$G$1,VLOOKUP('US MTM - Calculation (Portly)'!B3,'12 Back'!$A$2:$BG$16,7,FALSE),IF($M$8='12 Back'!$H$1,VLOOKUP('US MTM - Calculation (Portly)'!B3,'12 Back'!$A$2:$BG$16,8,FALSE),IF($M$8='12 Back'!$I$1,VLOOKUP('US MTM - Calculation (Portly)'!B3,'12 Back'!$A$2:$BG$16,9,FALSE),IF($M$8='12 Back'!$J$1,VLOOKUP('US MTM - Calculation (Portly)'!B3,'12 Back'!$A$2:$BG$16,10,FALSE),IF($M$8='12 Back'!$K$1,VLOOKUP('US MTM - Calculation (Portly)'!B3,'12 Back'!$A$2:$BG$16,11,FALSE),IF($M$8='12 Back'!$L$1,VLOOKUP('US MTM - Calculation (Portly)'!B3,'12 Back'!$A$2:$BG$16,12,FALSE),IF($M$8='12 Back'!$M$1,VLOOKUP('US MTM - Calculation (Portly)'!B3,'12 Back'!$A$2:$BG$16,13,FALSE),IF($M$8='12 Back'!$N$1,VLOOKUP('US MTM - Calculation (Portly)'!B3,'12 Back'!$A$2:$BG$16,14,FALSE),IF($M$8='12 Back'!$O$1,VLOOKUP('US MTM - Calculation (Portly)'!B3,'12 Back'!$A$2:$BG$16,15,FALSE),IF($M$8='12 Back'!$P$1,VLOOKUP('US MTM - Calculation (Portly)'!B3,'12 Back'!$A$2:$BG$16,16,FALSE),IF($M$8='12 Back'!$Q$1,VLOOKUP('US MTM - Calculation (Portly)'!B3,'12 Back'!$A$2:$BG$16,17,FALSE),IF($M$8='12 Back'!$R$1,VLOOKUP('US MTM - Calculation (Portly)'!B3,'12 Back'!$A$2:$BG$16,18,FALSE),IF($M$8='12 Back'!$S$1,VLOOKUP('US MTM - Calculation (Portly)'!B3,'12 Back'!$A$2:$BG$16,19,FALSE),IF($M$8='12 Back'!$T$1,VLOOKUP('US MTM - Calculation (Portly)'!B3,'12 Back'!$A$2:$BG$16,20,FALSE),IF($M$8='12 Back'!$U$1,VLOOKUP('US MTM - Calculation (Portly)'!B3,'12 Back'!$A$2:$BG$16,21,FALSE),IF($M$8='12 Back'!$V$1,VLOOKUP('US MTM - Calculation (Portly)'!B3,'12 Back'!$A$2:$BG$16,22,FALSE),IF($M$8='12 Back'!$W$1,VLOOKUP('US MTM - Calculation (Portly)'!B3,'12 Back'!$A$2:$BG$16,23,FALSE),IF($M$8='12 Back'!$X$1,VLOOKUP('US MTM - Calculation (Portly)'!B3,'12 Back'!$A$2:$BG$16,24,FALSE),IF($M$8='12 Back'!$Y$1,VLOOKUP('US MTM - Calculation (Portly)'!B3,'12 Back'!$A$2:$BG$16,25,FALSE),IF($M$8='12 Back'!$Z$1,VLOOKUP('US MTM - Calculation (Portly)'!B3,'12 Back'!$A$2:$BG$16,26,FALSE),IF($M$8='12 Back'!$AA$1,VLOOKUP('US MTM - Calculation (Portly)'!B3,'12 Back'!$A$2:$BG$16,27,FALSE),IF($M$8='12 Back'!$AB$1,VLOOKUP('US MTM - Calculation (Portly)'!B3,'12 Back'!$A$2:$BG$16,28,FALSE),IF($M$8='12 Back'!$AC$1,VLOOKUP('US MTM - Calculation (Portly)'!B3,'12 Back'!$A$2:$BG$16,29,FALSE),IF($M$8='12 Back'!$AD$1,VLOOKUP('US MTM - Calculation (Portly)'!B3,'12 Back'!$A$2:$BG$16,30,FALSE),IF($M$8='12 Back'!$AE$1,VLOOKUP('US MTM - Calculation (Portly)'!B3,'12 Back'!$A$2:$BG$16,31,FALSE),IF($M$8='12 Back'!$AF$1,VLOOKUP('US MTM - Calculation (Portly)'!B3,'12 Back'!$A$2:$BG$16,32,FALSE),IF($M$8='12 Back'!$AG$1,VLOOKUP('US MTM - Calculation (Portly)'!B3,'12 Back'!$A$2:$BG$16,33,FALSE),IF($M$8='12 Back'!$AH$1,VLOOKUP('US MTM - Calculation (Portly)'!B3,'12 Back'!$A$2:$BG$16,34,FALSE),IF($M$8='12 Back'!$AI$1,VLOOKUP('US MTM - Calculation (Portly)'!B3,'12 Back'!$A$2:$BG$16,35,FALSE),IF($M$8='12 Back'!$AJ$1,VLOOKUP('US MTM - Calculation (Portly)'!B3,'12 Back'!$A$2:$BG$16,36,FALSE),IF($M$8='12 Back'!$AK$1,VLOOKUP('US MTM - Calculation (Portly)'!B3,'12 Back'!$A$2:$BG$16,37,FALSE),IF($M$8='12 Back'!$AL$1,VLOOKUP('US MTM - Calculation (Portly)'!B3,'12 Back'!$A$2:$BG$16,38,FALSE),IF($M$8='12 Back'!$AM$1,VLOOKUP('US MTM - Calculation (Portly)'!B3,'12 Back'!$A$2:$BG$16,39,FALSE),IF($M$8='12 Back'!$AN$1,VLOOKUP('US MTM - Calculation (Portly)'!B3,'12 Back'!$A$2:$BG$16,40,FALSE),IF($M$8='12 Back'!$AO$1,VLOOKUP('US MTM - Calculation (Portly)'!B3,'12 Back'!$A$2:$BG$16,41,FALSE),IF($M$8='12 Back'!$AP$1,VLOOKUP('US MTM - Calculation (Portly)'!B3,'12 Back'!$A$2:$BG$16,42,FALSE),IF($M$8='12 Back'!$AQ$1,VLOOKUP('US MTM - Calculation (Portly)'!B3,'12 Back'!$A$2:$BG$16,43,FALSE),IF($M$8='12 Back'!$AR$1,VLOOKUP('US MTM - Calculation (Portly)'!B3,'12 Back'!$A$2:$BG$16,44,FALSE),IF($M$8='12 Back'!$AS$1,VLOOKUP('US MTM - Calculation (Portly)'!B3,'12 Back'!$A$2:$BG$16,45,FALSE),IF($M$8='12 Back'!$AT$1,VLOOKUP('US MTM - Calculation (Portly)'!B3,'12 Back'!$A$2:$BG$16,46,FALSE),IF($M$8='12 Back'!$AU$1,VLOOKUP('US MTM - Calculation (Portly)'!B3,'12 Back'!$A$2:$BG$16,47,FALSE),IF($M$8='12 Back'!$AV$1,VLOOKUP('US MTM - Calculation (Portly)'!B3,'12 Back'!$A$2:$BG$16,48,FALSE),IF($M$8='12 Back'!$AW$1,VLOOKUP('US MTM - Calculation (Portly)'!B3,'12 Back'!$A$2:$BG$16,49,FALSE),IF($M$8='12 Back'!$AX$1,VLOOKUP('US MTM - Calculation (Portly)'!B3,'12 Back'!$A$2:$BG$16,50,FALSE),IF($M$8='12 Back'!$AY$1,VLOOKUP('US MTM - Calculation (Portly)'!B3,'12 Back'!$A$2:$BG$16,51,FALSE),IF($M$8='12 Back'!$AZ$1,VLOOKUP('US MTM - Calculation (Portly)'!B3,'12 Back'!$A$2:$BG$16,52,FALSE),IF($M$8='12 Back'!$BA$1,VLOOKUP('US MTM - Calculation (Portly)'!B3,'12 Back'!$A$2:$BG$16,53,FALSE),IF($M$8='12 Back'!$BB$1,VLOOKUP('US MTM - Calculation (Portly)'!B3,'12 Back'!$A$2:$BG$16,54,FALSE),IF($M$8='12 Back'!$BC$1,VLOOKUP('US MTM - Calculation (Portly)'!B3,'12 Back'!$A$2:$BG$16,55,FALSE),IF($M$8='12 Back'!$BD$1,VLOOKUP('US MTM - Calculation (Portly)'!B3,'12 Back'!$A$2:$BG$16,56,FALSE),IF($M$8='12 Back'!$BE$1,VLOOKUP('US MTM - Calculation (Portly)'!B3,'12 Back'!$A$2:$BG$16,57,FALSE),IF($M$8='12 Back'!$BF$1,VLOOKUP('US MTM - Calculation (Portly)'!B3,'12 Back'!$A$2:$BG$16,58,FALSE),IF($M$8='12 Back'!$BG$1,VLOOKUP('US MTM - Calculation (Portly)'!B3,'12 Back'!$A$2:$BG$16,59,FALSE),))))))))))))))))))))))))))))))))))))))))))))))))))))))))))</f>
        <v>0</v>
      </c>
      <c r="O3" s="265">
        <f>IF($M$3='Half Grith'!$B$1,VLOOKUP('US MTM - Calculation (Portly)'!B3,'Half Grith'!$A$2:$BN$16,2,FALSE),IF($M$3='Half Grith'!$C$1,VLOOKUP('US MTM - Calculation (Portly)'!B3,'Half Grith'!$A$2:$BN$16,3,FALSE),IF($M$3='Half Grith'!$D$1,VLOOKUP('US MTM - Calculation (Portly)'!B3,'Half Grith'!$A$2:$BN$16,4,FALSE),IF($M$3='Half Grith'!$E$1,VLOOKUP('US MTM - Calculation (Portly)'!B3,'Half Grith'!$A$2:$BN$16,5,FALSE),IF($M$3='Half Grith'!$F$1,VLOOKUP('US MTM - Calculation (Portly)'!B3,'Half Grith'!$A$2:$BN$16,6,FALSE),IF($M$3='Half Grith'!$G$1,VLOOKUP('US MTM - Calculation (Portly)'!B3,'Half Grith'!$A$2:$BN$16,7,FALSE),IF($M$3='Half Grith'!$H$1,VLOOKUP('US MTM - Calculation (Portly)'!B3,'Half Grith'!$A$2:$BN$16,8,FALSE),IF($M$3='Half Grith'!$I$1,VLOOKUP('US MTM - Calculation (Portly)'!B3,'Half Grith'!$A$2:$BN$16,9,FALSE),IF($M$3='Half Grith'!$J$1,VLOOKUP('US MTM - Calculation (Portly)'!B3,'Half Grith'!$A$2:$BN$16,10,FALSE),IF($M$3='Half Grith'!$K$1,VLOOKUP('US MTM - Calculation (Portly)'!B3,'Half Grith'!$A$2:$BN$16,11,FALSE),IF($M$3='Half Grith'!$L$1,VLOOKUP('US MTM - Calculation (Portly)'!B3,'Half Grith'!$A$2:$BN$16,12,FALSE),IF($M$3='Half Grith'!$M$1,VLOOKUP('US MTM - Calculation (Portly)'!B3,'Half Grith'!$A$2:$BN$16,13,FALSE),IF($M$3='Half Grith'!$N$1,VLOOKUP('US MTM - Calculation (Portly)'!B3,'Half Grith'!$A$2:$BN$16,14,FALSE),IF($M$3='Half Grith'!$O$1,VLOOKUP('US MTM - Calculation (Portly)'!B3,'Half Grith'!$A$2:$BN$16,15,FALSE),IF($M$3='Half Grith'!$P$1,VLOOKUP('US MTM - Calculation (Portly)'!B3,'Half Grith'!$A$2:$BN$16,16,FALSE),IF($M$3='Half Grith'!$Q$1,VLOOKUP('US MTM - Calculation (Portly)'!B3,'Half Grith'!$A$2:$BN$16,17,FALSE),IF($M$3='Half Grith'!$R$1,VLOOKUP('US MTM - Calculation (Portly)'!B3,'Half Grith'!$A$2:$BN$16,18,FALSE),IF($M$3='Half Grith'!$S$1,VLOOKUP('US MTM - Calculation (Portly)'!B3,'Half Grith'!$A$2:$BN$16,19,FALSE),IF($M$3='Half Grith'!$T$1,VLOOKUP('US MTM - Calculation (Portly)'!B3,'Half Grith'!$A$2:$BN$16,20,FALSE),IF($M$3='Half Grith'!$U$1,VLOOKUP('US MTM - Calculation (Portly)'!B3,'Half Grith'!$A$2:$BN$16,21,FALSE),IF($M$3='Half Grith'!$V$1,VLOOKUP('US MTM - Calculation (Portly)'!B3,'Half Grith'!$A$2:$BN$16,22,FALSE),IF($M$3='Half Grith'!$W$1,VLOOKUP('US MTM - Calculation (Portly)'!B3,'Half Grith'!$A$2:$BN$16,23,FALSE),IF($M$3='Half Grith'!$X$1,VLOOKUP('US MTM - Calculation (Portly)'!B3,'Half Grith'!$A$2:$BN$16,24,FALSE),IF($M$3='Half Grith'!$Y$1,VLOOKUP('US MTM - Calculation (Portly)'!B3,'Half Grith'!$A$2:$BN$16,25,FALSE),IF($M$3='Half Grith'!$Z$1,VLOOKUP('US MTM - Calculation (Portly)'!B3,'Half Grith'!$A$2:$BN$16,26,FALSE),IF($M$3='Half Grith'!$AA$1,VLOOKUP('US MTM - Calculation (Portly)'!B3,'Half Grith'!$A$2:$BN$16,27,FALSE),IF($M$3='Half Grith'!$AB$1,VLOOKUP('US MTM - Calculation (Portly)'!B3,'Half Grith'!$A$2:$BN$16,28,FALSE),IF($M$3='Half Grith'!$AC$1,VLOOKUP('US MTM - Calculation (Portly)'!B3,'Half Grith'!$A$2:$BN$16,29,FALSE),IF($M$3='Half Grith'!$AD$1,VLOOKUP('US MTM - Calculation (Portly)'!B3,'Half Grith'!$A$2:$BN$16,30,FALSE),IF($M$3='Half Grith'!$AE$1,VLOOKUP('US MTM - Calculation (Portly)'!B3,'Half Grith'!$A$2:$BN$16,31,FALSE),IF($M$3='Half Grith'!$AF$1,VLOOKUP('US MTM - Calculation (Portly)'!B3,'Half Grith'!$A$2:$BN$16,32,FALSE),IF($M$3='Half Grith'!$AG$1,VLOOKUP('US MTM - Calculation (Portly)'!B3,'Half Grith'!$A$2:$BN$16,33,FALSE),IF($M$3='Half Grith'!$AH$1,VLOOKUP('US MTM - Calculation (Portly)'!B3,'Half Grith'!$A$2:$BN$16,34,FALSE),IF($M$3='Half Grith'!$AI$1,VLOOKUP('US MTM - Calculation (Portly)'!B3,'Half Grith'!$A$2:$BN$16,35,FALSE),IF($M$3='Half Grith'!$AJ$1,VLOOKUP('US MTM - Calculation (Portly)'!B3,'Half Grith'!$A$2:$BN$16,36,FALSE),IF($M$3='Half Grith'!$AK$1,VLOOKUP('US MTM - Calculation (Portly)'!B3,'Half Grith'!$A$2:$BN$16,37,FALSE),IF($M$3='Half Grith'!$AL$1,VLOOKUP('US MTM - Calculation (Portly)'!B3,'Half Grith'!$A$2:$BN$16,38,FALSE),IF($M$3='Half Grith'!$AM$1,VLOOKUP('US MTM - Calculation (Portly)'!B3,'Half Grith'!$A$2:$BN$16,39,FALSE),IF($M$3='Half Grith'!$AN$1,VLOOKUP('US MTM - Calculation (Portly)'!B3,'Half Grith'!$A$2:$BN$16,40,FALSE),IF($M$3='Half Grith'!$AO$1,VLOOKUP('US MTM - Calculation (Portly)'!B3,'Half Grith'!$A$2:$BN$16,41,FALSE),IF($M$3='Half Grith'!$AP$1,VLOOKUP('US MTM - Calculation (Portly)'!B3,'Half Grith'!$A$2:$BN$16,42,FALSE),IF($M$3='Half Grith'!$AQ$1,VLOOKUP('US MTM - Calculation (Portly)'!B3,'Half Grith'!$A$2:$BN$16,43,FALSE),IF($M$3='Half Grith'!$AR$1,VLOOKUP('US MTM - Calculation (Portly)'!B3,'Half Grith'!$A$2:$BN$16,44,FALSE),IF($M$3='Half Grith'!$AS$1,VLOOKUP('US MTM - Calculation (Portly)'!B3,'Half Grith'!$A$2:$BN$16,45,FALSE),IF($M$3='Half Grith'!$AT$1,VLOOKUP('US MTM - Calculation (Portly)'!B3,'Half Grith'!$A$2:$BN$16,46,FALSE),IF($M$3='Half Grith'!$AU$1,VLOOKUP('US MTM - Calculation (Portly)'!B3,'Half Grith'!$A$2:$BN$16,47,FALSE),IF($M$3='Half Grith'!$AV$1,VLOOKUP('US MTM - Calculation (Portly)'!B3,'Half Grith'!$A$2:$BN$16,48,FALSE),IF($M$3='Half Grith'!$AW$1,VLOOKUP('US MTM - Calculation (Portly)'!B3,'Half Grith'!$A$2:$BN$16,49,FALSE),IF($M$3='Half Grith'!$AX$1,VLOOKUP('US MTM - Calculation (Portly)'!B3,'Half Grith'!$A$2:$BN$16,50,FALSE),IF($M$3='Half Grith'!$AY$1,VLOOKUP('US MTM - Calculation (Portly)'!B3,'Half Grith'!$A$2:$BN$16,51,FALSE),IF($M$3='Half Grith'!$AZ$1,VLOOKUP('US MTM - Calculation (Portly)'!B3,'Half Grith'!$A$2:$BN$16,52,FALSE),IF($M$3='Half Grith'!$BA$1,VLOOKUP('US MTM - Calculation (Portly)'!B3,'Half Grith'!$A$2:$BN$16,53,FALSE),IF($M$3='Half Grith'!$BB$1,VLOOKUP('US MTM - Calculation (Portly)'!B3,'Half Grith'!$A$2:$BN$16,54,FALSE),IF($M$3='Half Grith'!$BC$1,VLOOKUP('US MTM - Calculation (Portly)'!B3,'Half Grith'!$A$2:$BN$16,55,FALSE),IF($M$3='Half Grith'!$BD$1,VLOOKUP('US MTM - Calculation (Portly)'!B3,'Half Grith'!$A$2:$BN$16,56,FALSE),IF($M$3='Half Grith'!$BE$1,VLOOKUP('US MTM - Calculation (Portly)'!B3,'Half Grith'!$A$2:$BN$16,57,FALSE),IF($M$3='Half Grith'!$BF$1,VLOOKUP('US MTM - Calculation (Portly)'!B3,'Half Grith'!$A$2:$BN$16,58,FALSE),IF($M$3='Half Grith'!$BG$1,VLOOKUP('US MTM - Calculation (Portly)'!B3,'Half Grith'!$A$2:$BN$16,59,FALSE),IF($M$3='Half Grith'!$BH$1,VLOOKUP('US MTM - Calculation (Portly)'!B3,'Half Grith'!$A$2:$BN$16,60,FALSE),IF($M$3='Half Grith'!$BI$1,VLOOKUP('US MTM - Calculation (Portly)'!B3,'Half Grith'!$A$2:$BN$16,61,FALSE),IF($M$3='Half Grith'!$BJ$1,VLOOKUP('US MTM - Calculation (Portly)'!B3,'Half Grith'!$A$2:$BN$16,62,FALSE),IF($M$3='Half Grith'!$BK$1,VLOOKUP('US MTM - Calculation (Portly)'!B3,'Half Grith'!$A$2:$BN$16,63,FALSE),IF($M$3='Half Grith'!$BL$1,VLOOKUP('US MTM - Calculation (Portly)'!B3,'Half Grith'!$A$2:$BN$16,64,FALSE),IF($M$3='Half Grith'!$BM$1,VLOOKUP('US MTM - Calculation (Portly)'!B3,'Half Grith'!$A$2:$BN$16,65,FALSE),))))))))))))))))))))))))))))))))))))))))))))))))))))))))))))))))</f>
        <v>0</v>
      </c>
      <c r="P3" s="265">
        <f>IF($M$4=SEAT!$B$1,VLOOKUP('US MTM - Calculation (Portly)'!B3,SEAT!$A$2:$AY$16,2,FALSE),IF($M$4=SEAT!$C$1,VLOOKUP('US MTM - Calculation (Portly)'!B3,SEAT!$A$2:$AY$16,3,FALSE),IF($M$4=SEAT!$D$1,VLOOKUP('US MTM - Calculation (Portly)'!B3,SEAT!$A$2:$AY$16,4,FALSE),IF($M$4=SEAT!$E$1,VLOOKUP('US MTM - Calculation (Portly)'!B3,SEAT!$A$2:$AY$16,5,FALSE),IF($M$4=SEAT!$F$1,VLOOKUP('US MTM - Calculation (Portly)'!B3,SEAT!$A$2:$AY$16,6,FALSE),IF($M$4=SEAT!$G$1,VLOOKUP('US MTM - Calculation (Portly)'!B3,SEAT!$A$2:$AY$16,7,FALSE),IF($M$4=SEAT!$H$1,VLOOKUP('US MTM - Calculation (Portly)'!B3,SEAT!$A$2:$AY$16,8,FALSE),IF($M$4=SEAT!$I$1,VLOOKUP('US MTM - Calculation (Portly)'!B3,SEAT!$A$2:$AY$16,9,FALSE),IF($M$4=SEAT!$J$1,VLOOKUP('US MTM - Calculation (Portly)'!B3,SEAT!$A$2:$AY$16,10,FALSE),IF($M$4=SEAT!$K$1,VLOOKUP('US MTM - Calculation (Portly)'!B3,SEAT!$A$2:$AY$16,11,FALSE),IF($M$4=SEAT!$L$1,VLOOKUP('US MTM - Calculation (Portly)'!B3,SEAT!$A$2:$AY$16,12,FALSE),IF($M$4=SEAT!$M$1,VLOOKUP('US MTM - Calculation (Portly)'!B3,SEAT!$A$2:$AY$16,13,FALSE),IF($M$4=SEAT!$N$1,VLOOKUP('US MTM - Calculation (Portly)'!B3,SEAT!$A$2:$AY$16,14,FALSE),IF($M$4=SEAT!$O$1,VLOOKUP('US MTM - Calculation (Portly)'!B3,SEAT!$A$2:$AY$16,15,FALSE),IF($M$4=SEAT!$P$1,VLOOKUP('US MTM - Calculation (Portly)'!B3,SEAT!$A$2:$AY$16,16,FALSE),IF($M$4=SEAT!$Q$1,VLOOKUP('US MTM - Calculation (Portly)'!B3,SEAT!$A$2:$AY$16,17,FALSE),IF($M$4=SEAT!$R$1,VLOOKUP('US MTM - Calculation (Portly)'!B3,SEAT!$A$2:$AY$16,18,FALSE),IF($M$4=SEAT!$S$1,VLOOKUP('US MTM - Calculation (Portly)'!B3,SEAT!$A$2:$AY$16,19,FALSE),IF($M$4=SEAT!$T$1,VLOOKUP('US MTM - Calculation (Portly)'!B3,SEAT!$A$2:$AY$16,20,FALSE),IF($M$4=SEAT!$U$1,VLOOKUP('US MTM - Calculation (Portly)'!B3,SEAT!$A$2:$AY$16,21,FALSE),IF($M$4=SEAT!$V$1,VLOOKUP('US MTM - Calculation (Portly)'!B3,SEAT!$A$2:$AY$16,22,FALSE),IF($M$4=SEAT!$W$1,VLOOKUP('US MTM - Calculation (Portly)'!B3,SEAT!$A$2:$AY$16,23,FALSE),IF($M$4=SEAT!$X$1,VLOOKUP('US MTM - Calculation (Portly)'!B3,SEAT!$A$2:$AY$16,24,FALSE),IF($M$4=SEAT!$Y$1,VLOOKUP('US MTM - Calculation (Portly)'!B3,SEAT!$A$2:$AY$16,25,FALSE),IF($M$4=SEAT!$Z$1,VLOOKUP('US MTM - Calculation (Portly)'!B3,SEAT!$A$2:$AY$16,26,FALSE),IF($M$4=SEAT!$AA$1,VLOOKUP('US MTM - Calculation (Portly)'!B3,SEAT!$A$2:$AY$16,27,FALSE),IF($M$4=SEAT!$AB$1,VLOOKUP('US MTM - Calculation (Portly)'!B3,SEAT!$A$2:$AY$16,28,FALSE),IF($M$4=SEAT!$AC$1,VLOOKUP('US MTM - Calculation (Portly)'!B3,SEAT!$A$2:$AY$16,29,FALSE),IF($M$4=SEAT!$AD$1,VLOOKUP('US MTM - Calculation (Portly)'!B3,SEAT!$A$2:$AY$16,30,FALSE),IF($M$4=SEAT!$AE$1,VLOOKUP('US MTM - Calculation (Portly)'!B3,SEAT!$A$2:$AY$16,31,FALSE),IF($M$4=SEAT!$AF$1,VLOOKUP('US MTM - Calculation (Portly)'!B3,SEAT!$A$2:$AY$16,32,FALSE),IF($M$4=SEAT!$AG$1,VLOOKUP('US MTM - Calculation (Portly)'!B3,SEAT!$A$2:$AY$16,33,FALSE),IF($M$4=SEAT!$AH$1,VLOOKUP('US MTM - Calculation (Portly)'!B3,SEAT!$A$2:$AY$16,34,FALSE),IF($M$4=SEAT!$AI$1,VLOOKUP('US MTM - Calculation (Portly)'!B3,SEAT!$A$2:$AY$16,35,FALSE),IF($M$4=SEAT!$AJ$1,VLOOKUP('US MTM - Calculation (Portly)'!B3,SEAT!$A$2:$AY$16,36,FALSE),IF($M$4=SEAT!$AK$1,VLOOKUP('US MTM - Calculation (Portly)'!B3,SEAT!$A$2:$AY$16,37,FALSE),IF($M$4=SEAT!$AL$1,VLOOKUP('US MTM - Calculation (Portly)'!B3,SEAT!$A$2:$AY$16,38,FALSE),IF($M$4=SEAT!$AM$1,VLOOKUP('US MTM - Calculation (Portly)'!B3,SEAT!$A$2:$AY$16,39,FALSE),IF($M$4=SEAT!$AN$1,VLOOKUP('US MTM - Calculation (Portly)'!B3,SEAT!$A$2:$AY$16,40,FALSE),IF($M$4=SEAT!$AO$1,VLOOKUP('US MTM - Calculation (Portly)'!B3,SEAT!$A$2:$AY$16,41,FALSE),IF($M$4=SEAT!$AP$1,VLOOKUP('US MTM - Calculation (Portly)'!B3,SEAT!$A$2:$AY$16,42,FALSE),IF($M$4=SEAT!$AQ$1,VLOOKUP('US MTM - Calculation (Portly)'!B3,SEAT!$A$2:$AY$16,43,FALSE),IF($M$4=SEAT!$AR$1,VLOOKUP('US MTM - Calculation (Portly)'!B3,SEAT!$A$2:$AY$16,44,FALSE),IF($M$4=SEAT!$AS$1,VLOOKUP('US MTM - Calculation (Portly)'!B3,SEAT!$A$2:$AY$16,45,FALSE),IF($M$4=SEAT!$AT$1,VLOOKUP('US MTM - Calculation (Portly)'!B3,SEAT!$A$2:$AY$16,46,FALSE),IF($M$4=SEAT!$AU$1,VLOOKUP('US MTM - Calculation (Portly)'!B3,SEAT!$A$2:$AY$16,47,FALSE),IF($M$4=SEAT!$AV$1,VLOOKUP('US MTM - Calculation (Portly)'!B3,SEAT!$A$2:$AY$16,48,FALSE),IF($M$4=SEAT!$AW$1,VLOOKUP('US MTM - Calculation (Portly)'!B3,SEAT!$A$2:$AY$16,49,FALSE),IF($M$4=SEAT!$AX$1,VLOOKUP('US MTM - Calculation (Portly)'!B3,SEAT!$A$2:$AY$16,50,FALSE),IF($M$4=SEAT!$AY$1,VLOOKUP('US MTM - Calculation (Portly)'!B3,SEAT!$A$2:$AY$16,51,FALSE),))))))))))))))))))))))))))))))))))))))))))))))))))</f>
        <v>0</v>
      </c>
      <c r="Q3" s="265">
        <f>IF($M$5='4LEN'!$B$1,VLOOKUP('US MTM - Calculation (Portly)'!B3,'4LEN'!$A$2:$BM$16,2,FALSE),IF($M$5='4LEN'!$C$1,VLOOKUP('US MTM - Calculation (Portly)'!B3,'4LEN'!$A$2:$BM$16,3,FALSE),IF($M$5='4LEN'!$D$1,VLOOKUP('US MTM - Calculation (Portly)'!B3,'4LEN'!$A$2:$BM$16,4,FALSE),IF($M$5='4LEN'!$E$1,VLOOKUP('US MTM - Calculation (Portly)'!B3,'4LEN'!$A$2:$BM$16,5,FALSE),IF($M$5='4LEN'!$F$1,VLOOKUP('US MTM - Calculation (Portly)'!B3,'4LEN'!$A$2:$BM$16,6,FALSE),IF($M$5='4LEN'!$G$1,VLOOKUP('US MTM - Calculation (Portly)'!B3,'4LEN'!$A$2:$BM$16,7,FALSE),IF($M$5='4LEN'!$H$1,VLOOKUP('US MTM - Calculation (Portly)'!B3,'4LEN'!$A$2:$BM$16,8,FALSE),IF($M$5='4LEN'!$I$1,VLOOKUP('US MTM - Calculation (Portly)'!B3,'4LEN'!$A$2:$BM$16,9,FALSE),IF($M$5='4LEN'!$J$1,VLOOKUP('US MTM - Calculation (Portly)'!B3,'4LEN'!$A$2:$BM$16,10,FALSE),IF($M$5='4LEN'!$K$1,VLOOKUP('US MTM - Calculation (Portly)'!B3,'4LEN'!$A$2:$BM$16,11,FALSE),IF($M$5='4LEN'!$L$1,VLOOKUP('US MTM - Calculation (Portly)'!B3,'4LEN'!$A$2:$BM$16,12,FALSE),IF($M$5='4LEN'!$M$1,VLOOKUP('US MTM - Calculation (Portly)'!B3,'4LEN'!$A$2:$BM$16,13,FALSE),IF($M$5='4LEN'!$N$1,VLOOKUP('US MTM - Calculation (Portly)'!B3,'4LEN'!$A$2:$BM$16,14,FALSE),IF($M$5='4LEN'!$O$1,VLOOKUP('US MTM - Calculation (Portly)'!B3,'4LEN'!$A$2:$BM$16,15,FALSE),IF($M$5='4LEN'!$P$1,VLOOKUP('US MTM - Calculation (Portly)'!B3,'4LEN'!$A$2:$BM$16,16,FALSE),IF($M$5='4LEN'!$Q$1,VLOOKUP('US MTM - Calculation (Portly)'!B3,'4LEN'!$A$2:$BM$16,17,FALSE),IF($M$5='4LEN'!$R$1,VLOOKUP('US MTM - Calculation (Portly)'!B3,'4LEN'!$A$2:$BM$16,18,FALSE),IF($M$5='4LEN'!$S$1,VLOOKUP('US MTM - Calculation (Portly)'!B3,'4LEN'!$A$2:$BM$16,19,FALSE),IF($M$5='4LEN'!$T$1,VLOOKUP('US MTM - Calculation (Portly)'!B3,'4LEN'!$A$2:$BM$16,20,FALSE),IF($M$5='4LEN'!$U$1,VLOOKUP('US MTM - Calculation (Portly)'!B3,'4LEN'!$A$2:$BM$16,21,FALSE),IF($M$5='4LEN'!$V$1,VLOOKUP('US MTM - Calculation (Portly)'!B3,'4LEN'!$A$2:$BM$16,22,FALSE),IF($M$5='4LEN'!$W$1,VLOOKUP('US MTM - Calculation (Portly)'!B3,'4LEN'!$A$2:$BM$16,23,FALSE),IF($M$5='4LEN'!$X$1,VLOOKUP('US MTM - Calculation (Portly)'!B3,'4LEN'!$A$2:$BM$16,24,FALSE),IF($M$5='4LEN'!$Y$1,VLOOKUP('US MTM - Calculation (Portly)'!B3,'4LEN'!$A$2:$BM$16,25,FALSE),IF($M$5='4LEN'!$Z$1,VLOOKUP('US MTM - Calculation (Portly)'!B3,'4LEN'!$A$2:$BM$16,26,FALSE),IF($M$5='4LEN'!$AA$1,VLOOKUP('US MTM - Calculation (Portly)'!B3,'4LEN'!$A$2:$BM$16,27,FALSE),IF($M$5='4LEN'!$AB$1,VLOOKUP('US MTM - Calculation (Portly)'!B3,'4LEN'!$A$2:$BM$16,28,FALSE),IF($M$5='4LEN'!$AC$1,VLOOKUP('US MTM - Calculation (Portly)'!B3,'4LEN'!$A$2:$BM$16,29,FALSE),IF($M$5='4LEN'!$AD$1,VLOOKUP('US MTM - Calculation (Portly)'!B3,'4LEN'!$A$2:$BM$16,30,FALSE),IF($M$5='4LEN'!$AE$1,VLOOKUP('US MTM - Calculation (Portly)'!B3,'4LEN'!$A$2:$BM$16,31,FALSE),IF($M$5='4LEN'!$AF$1,VLOOKUP('US MTM - Calculation (Portly)'!B3,'4LEN'!$A$2:$BM$16,32,FALSE),IF($M$5='4LEN'!$AG$1,VLOOKUP('US MTM - Calculation (Portly)'!B3,'4LEN'!$A$2:$BM$16,33,FALSE),IF($M$5='4LEN'!$AH$1,VLOOKUP('US MTM - Calculation (Portly)'!B3,'4LEN'!$A$2:$BM$16,34,FALSE),IF($M$5='4LEN'!$AI$1,VLOOKUP('US MTM - Calculation (Portly)'!B3,'4LEN'!$A$2:$BM$16,35,FALSE),IF($M$5='4LEN'!$AJ$1,VLOOKUP('US MTM - Calculation (Portly)'!B3,'4LEN'!$A$2:$BM$16,36,FALSE),IF($M$5='4LEN'!$AK$1,VLOOKUP('US MTM - Calculation (Portly)'!B3,'4LEN'!$A$2:$BM$16,37,FALSE),IF($M$5='4LEN'!$AL$1,VLOOKUP('US MTM - Calculation (Portly)'!B3,'4LEN'!$A$2:$BM$16,38,FALSE),IF($M$5='4LEN'!$AM$1,VLOOKUP('US MTM - Calculation (Portly)'!B3,'4LEN'!$A$2:$BM$16,39,FALSE),IF($M$5='4LEN'!$AN$1,VLOOKUP('US MTM - Calculation (Portly)'!B3,'4LEN'!$A$2:$BM$16,40,FALSE),IF($M$5='4LEN'!$AO$1,VLOOKUP('US MTM - Calculation (Portly)'!B3,'4LEN'!$A$2:$BM$16,41,FALSE),IF($M$5='4LEN'!$AP$1,VLOOKUP('US MTM - Calculation (Portly)'!B3,'4LEN'!$A$2:$BM$16,42,FALSE),IF($M$5='4LEN'!$AQ$1,VLOOKUP('US MTM - Calculation (Portly)'!B3,'4LEN'!$A$2:$BM$16,43,FALSE),IF($M$5='4LEN'!$AR$1,VLOOKUP('US MTM - Calculation (Portly)'!B3,'4LEN'!$A$2:$BM$16,44,FALSE),IF($M$5='4LEN'!$AS$1,VLOOKUP('US MTM - Calculation (Portly)'!B3,'4LEN'!$A$2:$BM$16,45,FALSE),IF($M$5='4LEN'!$AT$1,VLOOKUP('US MTM - Calculation (Portly)'!B3,'4LEN'!$A$2:$BM$16,46,FALSE),IF($M$5='4LEN'!$AU$1,VLOOKUP('US MTM - Calculation (Portly)'!B3,'4LEN'!$A$2:$BM$16,47,FALSE),IF($M$5='4LEN'!$AV$1,VLOOKUP('US MTM - Calculation (Portly)'!B3,'4LEN'!$A$2:$BM$16,48,FALSE),IF($M$5='4LEN'!$AW$1,VLOOKUP('US MTM - Calculation (Portly)'!B3,'4LEN'!$A$2:$BM$16,49,FALSE),IF($M$5='4LEN'!$AX$1,VLOOKUP('US MTM - Calculation (Portly)'!B3,'4LEN'!$A$2:$BM$16,50,FALSE),IF($M$5='4LEN'!$AY$1,VLOOKUP('US MTM - Calculation (Portly)'!B3,'4LEN'!$A$2:$BM$16,51,FALSE),IF($M$5='4LEN'!$AZ$1,VLOOKUP('US MTM - Calculation (Portly)'!B3,'4LEN'!$A$2:$BM$16,52,FALSE),IF($M$5='4LEN'!$BA$1,VLOOKUP('US MTM - Calculation (Portly)'!B3,'4LEN'!$A$2:$BM$16,53,FALSE),IF($M$5='4LEN'!$BB$1,VLOOKUP('US MTM - Calculation (Portly)'!B3,'4LEN'!$A$2:$BM$16,54,FALSE),IF($M$5='4LEN'!$BC$1,VLOOKUP('US MTM - Calculation (Portly)'!B3,'4LEN'!$A$2:$BM$16,55,FALSE),IF($M$5='4LEN'!$BD$1,VLOOKUP('US MTM - Calculation (Portly)'!B3,'4LEN'!$A$2:$BM$16,56,FALSE),IF($M$5='4LEN'!$BE$1,VLOOKUP('US MTM - Calculation (Portly)'!B3,'4LEN'!$A$2:$BM$16,57,FALSE),IF($M$5='4LEN'!$BF$1,VLOOKUP('US MTM - Calculation (Portly)'!B3,'4LEN'!$A$2:$BM$16,58,FALSE),IF($M$5='4LEN'!$BG$1,VLOOKUP('US MTM - Calculation (Portly)'!B3,'4LEN'!$A$2:$BM$16,59,FALSE),IF($M$5='4LEN'!$BH$1,VLOOKUP('US MTM - Calculation (Portly)'!B3,'4LEN'!$A$2:$BM$16,60,FALSE),IF($M$5='4LEN'!$BI$1,VLOOKUP('US MTM - Calculation (Portly)'!B3,'4LEN'!$A$2:$BL$16,61,FALSE),IF($M$5='4LEN'!$BJ$1,VLOOKUP('US MTM - Calculation (Portly)'!B3,'4LEN'!$A$2:$BM$16,62,FALSE),IF($M$5='4LEN'!$BK$1,VLOOKUP('US MTM - Calculation (Portly)'!B3,'4LEN'!$A$2:$BM$16,63,FALSE),IF($M$5='4LEN'!$BL$1,VLOOKUP('US MTM - Calculation (Portly)'!B3,'4LEN'!$A$2:$BM$16,64,FALSE),IF($M$5='4LEN'!$BM$1,VLOOKUP('US MTM - Calculation (Portly)'!B3,'4LEN'!$A$2:$BM$16,65,FALSE),))))))))))))))))))))))))))))))))))))))))))))))))))))))))))))))))</f>
        <v>0</v>
      </c>
      <c r="R3" s="265">
        <f>IF($M$5='15VENT'!$B$1,VLOOKUP('US MTM - Calculation (Portly)'!B3,'15VENT'!$A$2:$BM$16,2,FALSE),IF($M$5='15VENT'!$C$1,VLOOKUP('US MTM - Calculation (Portly)'!B3,'15VENT'!$A$2:$BM$16,3,FALSE),IF($M$5='15VENT'!$D$1,VLOOKUP('US MTM - Calculation (Portly)'!B3,'15VENT'!$A$2:$BM$16,4,FALSE),IF($M$5='15VENT'!$E$1,VLOOKUP('US MTM - Calculation (Portly)'!B3,'15VENT'!$A$2:$BM$16,5,FALSE),IF($M$5='15VENT'!$F$1,VLOOKUP('US MTM - Calculation (Portly)'!B3,'15VENT'!$A$2:$BM$16,6,FALSE),IF($M$5='15VENT'!$G$1,VLOOKUP('US MTM - Calculation (Portly)'!B3,'15VENT'!$A$2:$BM$16,7,FALSE),IF($M$5='15VENT'!$H$1,VLOOKUP('US MTM - Calculation (Portly)'!B3,'15VENT'!$A$2:$BM$16,8,FALSE),IF($M$5='15VENT'!$I$1,VLOOKUP('US MTM - Calculation (Portly)'!B3,'15VENT'!$A$2:$BM$16,9,FALSE),IF($M$5='15VENT'!$J$1,VLOOKUP('US MTM - Calculation (Portly)'!B3,'15VENT'!$A$2:$BM$16,10,FALSE),IF($M$5='15VENT'!$K$1,VLOOKUP('US MTM - Calculation (Portly)'!B3,'15VENT'!$A$2:$BM$16,11,FALSE),IF($M$5='15VENT'!$L$1,VLOOKUP('US MTM - Calculation (Portly)'!B3,'15VENT'!$A$2:$BM$16,12,FALSE),IF($M$5='15VENT'!$M$1,VLOOKUP('US MTM - Calculation (Portly)'!B3,'15VENT'!$A$2:$BM$16,13,FALSE),IF($M$5='15VENT'!$N$1,VLOOKUP('US MTM - Calculation (Portly)'!B3,'15VENT'!$A$2:$BM$16,14,FALSE),IF($M$5='15VENT'!$O$1,VLOOKUP('US MTM - Calculation (Portly)'!B3,'15VENT'!$A$2:$BM$16,15,FALSE),IF($M$5='15VENT'!$P$1,VLOOKUP('US MTM - Calculation (Portly)'!B3,'15VENT'!$A$2:$BM$16,16,FALSE),IF($M$5='15VENT'!$Q$1,VLOOKUP('US MTM - Calculation (Portly)'!B3,'15VENT'!$A$2:$BM$16,17,FALSE),IF($M$5='15VENT'!$R$1,VLOOKUP('US MTM - Calculation (Portly)'!B3,'15VENT'!$A$2:$BM$16,18,FALSE),IF($M$5='15VENT'!$S$1,VLOOKUP('US MTM - Calculation (Portly)'!B3,'15VENT'!$A$2:$BM$16,19,FALSE),IF($M$5='15VENT'!$T$1,VLOOKUP('US MTM - Calculation (Portly)'!B3,'15VENT'!$A$2:$BM$16,20,FALSE),IF($M$5='15VENT'!$U$1,VLOOKUP('US MTM - Calculation (Portly)'!B3,'15VENT'!$A$2:$BM$16,21,FALSE),IF($M$5='15VENT'!$V$1,VLOOKUP('US MTM - Calculation (Portly)'!B3,'15VENT'!$A$2:$BM$16,22,FALSE),IF($M$5='15VENT'!$W$1,VLOOKUP('US MTM - Calculation (Portly)'!B3,'15VENT'!$A$2:$BM$16,23,FALSE),IF($M$5='15VENT'!$X$1,VLOOKUP('US MTM - Calculation (Portly)'!B3,'15VENT'!$A$2:$BM$16,24,FALSE),IF($M$5='15VENT'!$Y$1,VLOOKUP('US MTM - Calculation (Portly)'!B3,'15VENT'!$A$2:$BM$16,25,FALSE),IF($M$5='15VENT'!$Z$1,VLOOKUP('US MTM - Calculation (Portly)'!B3,'15VENT'!$A$2:$BM$16,26,FALSE),IF($M$5='15VENT'!$AA$1,VLOOKUP('US MTM - Calculation (Portly)'!B3,'15VENT'!$A$2:$BM$16,27,FALSE),IF($M$5='15VENT'!$AB$1,VLOOKUP('US MTM - Calculation (Portly)'!B3,'15VENT'!$A$2:$BM$16,28,FALSE),IF($M$5='15VENT'!$AC$1,VLOOKUP('US MTM - Calculation (Portly)'!B3,'15VENT'!$A$2:$BM$16,29,FALSE),IF($M$5='15VENT'!$AD$1,VLOOKUP('US MTM - Calculation (Portly)'!B3,'15VENT'!$A$2:$BM$16,30,FALSE),IF($M$5='15VENT'!$AE$1,VLOOKUP('US MTM - Calculation (Portly)'!B3,'15VENT'!$A$2:$BM$16,31,FALSE),IF($M$5='15VENT'!$AF$1,VLOOKUP('US MTM - Calculation (Portly)'!B3,'15VENT'!$A$2:$BM$16,32,FALSE),IF($M$5='15VENT'!$AG$1,VLOOKUP('US MTM - Calculation (Portly)'!B3,'15VENT'!$A$2:$BM$16,33,FALSE),IF($M$5='15VENT'!$AH$1,VLOOKUP('US MTM - Calculation (Portly)'!B3,'15VENT'!$A$2:$BM$16,34,FALSE),IF($M$5='15VENT'!$AI$1,VLOOKUP('US MTM - Calculation (Portly)'!B3,'15VENT'!$A$2:$BM$16,35,FALSE),IF($M$5='15VENT'!$AJ$1,VLOOKUP('US MTM - Calculation (Portly)'!B3,'15VENT'!$A$2:$BM$16,36,FALSE),IF($M$5='15VENT'!$AK$1,VLOOKUP('US MTM - Calculation (Portly)'!B3,'15VENT'!$A$2:$BM$16,37,FALSE),IF($M$5='15VENT'!$AL$1,VLOOKUP('US MTM - Calculation (Portly)'!B3,'15VENT'!$A$2:$BM$16,38,FALSE),IF($M$5='15VENT'!$AM$1,VLOOKUP('US MTM - Calculation (Portly)'!B3,'15VENT'!$A$2:$BM$16,39,FALSE),IF($M$5='15VENT'!$AN$1,VLOOKUP('US MTM - Calculation (Portly)'!B3,'15VENT'!$A$2:$BM$16,40,FALSE),IF($M$5='15VENT'!$AO$1,VLOOKUP('US MTM - Calculation (Portly)'!B3,'15VENT'!$A$2:$BM$16,41,FALSE),IF($M$5='15VENT'!$AP$1,VLOOKUP('US MTM - Calculation (Portly)'!B3,'15VENT'!$A$2:$BM$16,42,FALSE),IF($M$5='15VENT'!$AQ$1,VLOOKUP('US MTM - Calculation (Portly)'!B3,'15VENT'!$A$2:$BM$16,43,FALSE),IF($M$5='15VENT'!$AR$1,VLOOKUP('US MTM - Calculation (Portly)'!B3,'15VENT'!$A$2:$BM$16,44,FALSE),IF($M$5='15VENT'!$AS$1,VLOOKUP('US MTM - Calculation (Portly)'!B3,'15VENT'!$A$2:$BM$16,45,FALSE),IF($M$5='15VENT'!$AT$1,VLOOKUP('US MTM - Calculation (Portly)'!B3,'15VENT'!$A$2:$BM$16,46,FALSE),IF($M$5='15VENT'!$AU$1,VLOOKUP('US MTM - Calculation (Portly)'!B3,'15VENT'!$A$2:$BM$16,47,FALSE),IF($M$5='15VENT'!$AV$1,VLOOKUP('US MTM - Calculation (Portly)'!B3,'15VENT'!$A$2:$BM$16,48,FALSE),IF($M$5='15VENT'!$AW$1,VLOOKUP('US MTM - Calculation (Portly)'!B3,'15VENT'!$A$2:$BM$16,49,FALSE),IF($M$5='15VENT'!$AX$1,VLOOKUP('US MTM - Calculation (Portly)'!B3,'15VENT'!$A$2:$BM$16,50,FALSE),IF($M$5='15VENT'!$AY$1,VLOOKUP('US MTM - Calculation (Portly)'!B3,'15VENT'!$A$2:$BM$16,51,FALSE),IF($M$5='15VENT'!$AZ$1,VLOOKUP('US MTM - Calculation (Portly)'!B3,'15VENT'!$A$2:$BM$16,52,FALSE),IF($M$5='15VENT'!$BA$1,VLOOKUP('US MTM - Calculation (Portly)'!B3,'15VENT'!$A$2:$BM$16,53,FALSE),IF($M$5='15VENT'!$BB$1,VLOOKUP('US MTM - Calculation (Portly)'!B3,'15VENT'!$A$2:$BM$16,54,FALSE),IF($M$5='15VENT'!$BC$1,VLOOKUP('US MTM - Calculation (Portly)'!B3,'15VENT'!$A$2:$BM$16,55,FALSE),IF($M$5='15VENT'!$BD$1,VLOOKUP('US MTM - Calculation (Portly)'!B3,'15VENT'!$A$2:$BM$16,56,FALSE),IF($M$5='15VENT'!$BE$1,VLOOKUP('US MTM - Calculation (Portly)'!B3,'15VENT'!$A$2:$BM$16,57,FALSE),IF($M$5='15VENT'!$BF$1,VLOOKUP('US MTM - Calculation (Portly)'!B3,'15VENT'!$A$2:$BM$16,58,FALSE),IF($M$5='15VENT'!$BG$1,VLOOKUP('US MTM - Calculation (Portly)'!B3,'15VENT'!$A$2:$BM$16,59,FALSE),IF($M$5='15VENT'!$BH$1,VLOOKUP('US MTM - Calculation (Portly)'!B3,'15VENT'!$A$2:$BM$16,60,FALSE),IF($M$5='15VENT'!$BI$1,VLOOKUP('US MTM - Calculation (Portly)'!B3,'15VENT'!$A$2:$BJ$16,61,FALSE),IF($M$5='15VENT'!$BJ$1,VLOOKUP('US MTM - Calculation (Portly)'!B3,'15VENT'!$A$2:$BM$16,62,FALSE),IF($M$5='15VENT'!$BK$1,VLOOKUP('US MTM - Calculation (Portly)'!B3,'15VENT'!$A$2:$BM$16,63,FALSE),IF($M$5='15VENT'!$BL$1,VLOOKUP('US MTM - Calculation (Portly)'!B3,'15VENT'!$A$2:$BM$16,64,FALSE),IF($M$5='15VENT'!$BM$1,VLOOKUP('US MTM - Calculation (Portly)'!B3,'15VENT'!$A$2:$BM$16,65,FALSE),))))))))))))))))))))))))))))))))))))))))))))))))))))))))))))))))</f>
        <v>0</v>
      </c>
      <c r="S3" s="266">
        <v>0</v>
      </c>
      <c r="T3" s="514"/>
      <c r="U3" s="497"/>
      <c r="V3" s="498"/>
      <c r="W3" s="246"/>
      <c r="X3" s="259">
        <v>2</v>
      </c>
      <c r="Y3" s="260" t="s">
        <v>328</v>
      </c>
      <c r="Z3" s="247" t="str">
        <f>IF($Z$1="","",HLOOKUP($Z$1,'MTM US TRS (R)'!$A$2:$EV$13,ROW(),FALSE))</f>
        <v/>
      </c>
      <c r="AA3" s="265">
        <f>IF(Z3=" ",0,IF($AH$13='Deep Seat -'!$B$1,VLOOKUP('US MTM - Calculation (Portly)'!Y3,'Deep Seat -'!$A$2:$D$13,2,FALSE),IF($AH$13='Deep Seat -'!$C$1,VLOOKUP('US MTM - Calculation (Portly)'!Y3,'Deep Seat -'!$A$2:$D$13,3,FALSE),IF($AH$13='Deep Seat -'!$D$1,VLOOKUP('US MTM - Calculation (Portly)'!Y3,'Deep Seat -'!$A$2:$D$13,4,FALSE),))))</f>
        <v>0</v>
      </c>
      <c r="AB3" s="265">
        <f>IF(Z3=" ",0,IF($AH$14='Hip Forw +'!$B$1,VLOOKUP('US MTM - Calculation (Portly)'!Y3,'Hip Forw +'!$A$2:$E$13,2,FALSE),IF($AH$14='Hip Forw +'!$C$1,VLOOKUP('US MTM - Calculation (Portly)'!Y3,'Hip Forw +'!$A$2:$E$13,3,FALSE),IF($AH$14='Hip Forw +'!$D$1,VLOOKUP('US MTM - Calculation (Portly)'!Y3,'Hip Forw +'!$A$2:$E$13,4,FALSE),IF($AH$14='Hip Forw +'!$E$1,VLOOKUP('US MTM - Calculation (Portly)'!Y3,'Hip Forw +'!$A$2:$E$13,5,FALSE),)))))</f>
        <v>0</v>
      </c>
      <c r="AC3" s="265">
        <f>IF(Z3=" ",0,IF($AH$15='Low Fron'!$B$1,VLOOKUP('US MTM - Calculation (Portly)'!Y3,'Low Fron'!$A$2:$L$13,2,FALSE),IF($AH$15='Low Fron'!$C$1,VLOOKUP('US MTM - Calculation (Portly)'!Y3,'Low Fron'!$A$2:$L$13,3,FALSE),IF($AH$15='Low Fron'!$D$1,VLOOKUP('US MTM - Calculation (Portly)'!Y3,'Low Fron'!$A$2:$L$13,4,FALSE),IF($AH$15='Low Fron'!$E$1,VLOOKUP('US MTM - Calculation (Portly)'!Y3,'Low Fron'!$A$2:$L$13,5,FALSE),IF($AH$15='Low Fron'!$F$1,VLOOKUP('US MTM - Calculation (Portly)'!Y3,'Low Fron'!$A$2:$L$13,6,FALSE),IF($AH$15='Low Fron'!$G$1,VLOOKUP('US MTM - Calculation (Portly)'!Y3,'Low Fron'!$A$2:$L$13,7,FALSE),IF($AH$15='Low Fron'!$H$1,VLOOKUP('US MTM - Calculation (Portly)'!Y3,'Low Fron'!$A$2:$L$13,8,FALSE),IF($AH$15='Low Fron'!$I$1,VLOOKUP('US MTM - Calculation (Portly)'!Y3,'Low Fron'!$A$2:$L$13,9,FALSE),IF($AH$15='Low Fron'!$J$1,VLOOKUP('US MTM - Calculation (Portly)'!Y3,'Low Fron'!$A$2:$L$13,10,FALSE),IF($AH$15='Low Fron'!$K$1,VLOOKUP('US MTM - Calculation (Portly)'!Y3,'Low Fron'!$A$2:$L$13,11,FALSE),IF($AH$15='Low Fron'!$L$1,VLOOKUP('US MTM - Calculation (Portly)'!Y3,'Low Fron'!$A$2:$L$13,12,FALSE),))))))))))))</f>
        <v>0</v>
      </c>
      <c r="AD3" s="265">
        <f>IF(Z3=" ",0,IF($AH$16='Plucrot +'!$B$1,VLOOKUP('US MTM - Calculation (Portly)'!Y3,'Plucrot +'!$A$2:$W$13,2,FALSE),IF($AH$16='Plucrot +'!$C$1,VLOOKUP('US MTM - Calculation (Portly)'!Y3,'Plucrot +'!$A$2:$W$13,3,FALSE),IF($AH$16='Plucrot +'!$D$1,VLOOKUP('US MTM - Calculation (Portly)'!Y3,'Plucrot +'!$A$2:$W$13,4,FALSE),IF($AH$16='Plucrot +'!$E$1,VLOOKUP('US MTM - Calculation (Portly)'!Y3,'Plucrot +'!$A$2:$W$13,5,FALSE),IF($AH$16='Plucrot +'!$F$1,VLOOKUP('US MTM - Calculation (Portly)'!Y3,'Plucrot +'!$A$2:$W$13,6,FALSE),IF($AH$16='Plucrot +'!$G$1,VLOOKUP('US MTM - Calculation (Portly)'!Y3,'Plucrot +'!$A$2:$W$13,7,FALSE),IF($AH$16='Plucrot +'!$H$1,VLOOKUP('US MTM - Calculation (Portly)'!Y3,'Plucrot +'!$A$2:$W$13,8,FALSE),IF($AH$16='Plucrot +'!$I$1,VLOOKUP('US MTM - Calculation (Portly)'!Y3,'Plucrot +'!$A$2:$W$13,9,FALSE),IF($AH$16='Plucrot +'!$J$1,VLOOKUP('US MTM - Calculation (Portly)'!Y3,'Plucrot +'!$A$2:$W$13,10,FALSE),IF($AH$16='Plucrot +'!$K$1,VLOOKUP('US MTM - Calculation (Portly)'!Y3,'Plucrot +'!$A$2:$W$13,11,FALSE),IF($AH$16='Plucrot +'!$L$1,VLOOKUP('US MTM - Calculation (Portly)'!Y3,'Plucrot +'!$A$2:$W$13,12,FALSE),IF($AH$16='Plucrot +'!$M$1,VLOOKUP('US MTM - Calculation (Portly)'!Y3,'Plucrot +'!$A$2:$W$13,13,FALSE),IF($AH$16='Plucrot +'!$N$1,VLOOKUP('US MTM - Calculation (Portly)'!Y3,'Plucrot +'!$A$2:$W$13,14,FALSE),IF($AH$16='Plucrot +'!$O$1,VLOOKUP('US MTM - Calculation (Portly)'!Y3,'Plucrot +'!$A$2:$W$13,15,FALSE),IF($AH$16='Plucrot +'!$P$1,VLOOKUP('US MTM - Calculation (Portly)'!Y3,'Plucrot +'!$A$2:$W$13,16,FALSE),IF($AH$16='Plucrot +'!$Q$1,VLOOKUP('US MTM - Calculation (Portly)'!Y3,'Plucrot +'!$A$2:$W$13,17,FALSE),IF($AH$16='Plucrot +'!$R$1,VLOOKUP('US MTM - Calculation (Portly)'!Y3,'Plucrot +'!$A$2:$W$13,18,FALSE),IF($AH$16='Plucrot +'!$S$1,VLOOKUP('US MTM - Calculation (Portly)'!Y3,'Plucrot +'!$A$2:$W$13,19,FALSE),IF($AH$16='Plucrot +'!$T$1,VLOOKUP('US MTM - Calculation (Portly)'!Y3,'Plucrot +'!$A$2:$W$13,20,FALSE),IF($AH$16='Plucrot +'!$U$1,VLOOKUP('US MTM - Calculation (Portly)'!Y3,'Plucrot +'!$A$2:$W$13,21,FALSE),IF($AH$16='Plucrot +'!$V$1,VLOOKUP('US MTM - Calculation (Portly)'!Y3,'Plucrot +'!$A$2:$W$13,22,FALSE),IF($AH$16='Plucrot +'!$W$1,VLOOKUP('US MTM - Calculation (Portly)'!Y3,'Plucrot +'!$A$2:$W$13,23,FALSE),)))))))))))))))))))))))</f>
        <v>0</v>
      </c>
      <c r="AE3" s="265">
        <f>IF(Z3=" ",0,IF($AH$17='Rais BK + -'!$B$1,VLOOKUP('US MTM - Calculation (Portly)'!Y3,'Rais BK + -'!$A$2:$W$13,2,FALSE),IF($AH$17='Rais BK + -'!$C$1,VLOOKUP('US MTM - Calculation (Portly)'!Y3,'Rais BK + -'!$A$2:$W$13,3,FALSE),IF($AH$17='Rais BK + -'!$D$1,VLOOKUP('US MTM - Calculation (Portly)'!Y3,'Rais BK + -'!$A$2:$W$13,4,FALSE),IF($AH$17='Rais BK + -'!$E$1,VLOOKUP('US MTM - Calculation (Portly)'!Y3,'Rais BK + -'!$A$2:$W$13,5,FALSE),IF($AH$17='Rais BK + -'!$F$1,VLOOKUP('US MTM - Calculation (Portly)'!Y3,'Rais BK + -'!$A$2:$W$13,6,FALSE),IF($AH$17='Rais BK + -'!$G$1,VLOOKUP('US MTM - Calculation (Portly)'!Y3,'Rais BK + -'!$A$2:$W$13,7,FALSE),IF($AH$17='Rais BK + -'!$H$1,VLOOKUP('US MTM - Calculation (Portly)'!Y3,'Rais BK + -'!$A$2:$W$13,8,FALSE),IF($AH$17='Rais BK + -'!$I$1,VLOOKUP('US MTM - Calculation (Portly)'!Y3,'Rais BK + -'!$A$2:$W$13,9,FALSE),IF($AH$17='Rais BK + -'!$J$1,VLOOKUP('US MTM - Calculation (Portly)'!Y3,'Rais BK + -'!$A$2:$W$13,10,FALSE),IF($AH$17='Rais BK + -'!$K$1,VLOOKUP('US MTM - Calculation (Portly)'!Y3,'Rais BK + -'!$A$2:$W$13,11,FALSE),IF($AH$17='Rais BK + -'!$L$1,VLOOKUP('US MTM - Calculation (Portly)'!Y3,'Rais BK + -'!$A$2:$W$13,12,FALSE),IF($AH$17='Rais BK + -'!$M$1,VLOOKUP('US MTM - Calculation (Portly)'!Y3,'Rais BK + -'!$A$2:$W$13,13,FALSE),IF($AH$17='Rais BK + -'!$N$1,VLOOKUP('US MTM - Calculation (Portly)'!Y3,'Rais BK + -'!$A$2:$W$13,14,FALSE),IF($AH$17='Rais BK + -'!$O$1,VLOOKUP('US MTM - Calculation (Portly)'!Y3,'Rais BK + -'!$A$2:$W$13,15,FALSE),IF($AH$17='Rais BK + -'!$P$1,VLOOKUP('US MTM - Calculation (Portly)'!Y3,'Rais BK + -'!$A$2:$W$13,16,FALSE),IF($AH$17='Rais BK + -'!$Q$1,VLOOKUP('US MTM - Calculation (Portly)'!Y3,'Rais BK + -'!$A$2:$W$13,17,FALSE),IF($AH$17='Rais BK + -'!$R$1,VLOOKUP('US MTM - Calculation (Portly)'!Y3,'Rais BK + -'!$A$2:$W$13,18,FALSE),IF($AH$17='Rais BK + -'!$S$1,VLOOKUP('US MTM - Calculation (Portly)'!Y3,'Rais BK + -'!$A$2:$W$13,19,FALSE),IF($AH$17='Rais BK + -'!$T$1,VLOOKUP('US MTM - Calculation (Portly)'!Y3,'Rais BK + -'!$A$2:$W$13,20,FALSE),IF($AH$17='Rais BK + -'!$U$1,VLOOKUP('US MTM - Calculation (Portly)'!Y3,'Rais BK + -'!$A$2:$W$13,21,FALSE),IF($AH$17='Rais BK + -'!$V$1,VLOOKUP('US MTM - Calculation (Portly)'!Y3,'Rais BK + -'!$A$2:$W$13,22,FALSE),IF($AH$17='Rais BK + -'!$W$1,VLOOKUP('US MTM - Calculation (Portly)'!Y3,'Rais BK + -'!$A$2:$W$13,23,FALSE),)))))))))))))))))))))))</f>
        <v>0</v>
      </c>
      <c r="AF3" s="263">
        <f t="shared" si="0"/>
        <v>0</v>
      </c>
      <c r="AG3" s="242">
        <f>IF(OR(Sheet1!C135="",Sheet1!C135=" "),0,Sheet1!C135)</f>
        <v>0</v>
      </c>
      <c r="AH3" s="266">
        <f t="shared" ref="AH3:AH12" si="4">IF(AG3=0,0, AG3-AF3)</f>
        <v>0</v>
      </c>
      <c r="AI3" s="514"/>
      <c r="AJ3" s="497"/>
      <c r="AK3" s="498"/>
      <c r="AM3" s="248"/>
      <c r="AN3" s="248"/>
      <c r="AO3" s="228"/>
      <c r="AP3" s="268" t="s">
        <v>546</v>
      </c>
      <c r="AQ3" s="250" t="str">
        <f>IF($AQ$1="","",HLOOKUP($AQ$1,'Measurement Chart'!$A$1:$AG$14,ROW(),FALSE))</f>
        <v/>
      </c>
      <c r="AR3" s="242">
        <f>IF(OR(Sheet1!C292="",Sheet1!C292=" "),0,Sheet1!C292)</f>
        <v>0</v>
      </c>
      <c r="AS3" s="251">
        <f t="shared" si="1"/>
        <v>0</v>
      </c>
      <c r="AT3" s="252">
        <f>IF($AS$4='Front Length +'!$B$1,VLOOKUP(AP3,'Front Length +'!$A$2:$AO$14,2,FALSE),IF($AS$4='Front Length +'!$C$1,VLOOKUP(AP3,'Front Length +'!$A$2:$AO$14,3,FALSE),IF($AS$4='Front Length +'!$D$1,VLOOKUP(AP3,'Front Length +'!$A$2:$AO$14,4,FALSE),IF($AS$4='Front Length +'!$E$1,VLOOKUP(AP3,'Front Length +'!$A$2:$AO$14,5,FALSE),IF($AS$4='Front Length +'!$F$1,VLOOKUP(AP3,'Front Length +'!$A$2:$AO$14,6,FALSE),IF($AS$4='Front Length +'!$G$1,VLOOKUP(AP3,'Front Length +'!$A$2:$AO$14,7,FALSE),IF($AS$4='Front Length +'!$H$1,VLOOKUP(AP3,'Front Length +'!$A$2:$AO$14,8,FALSE),IF($AS$4='Front Length +'!$I$1,VLOOKUP(AP3,'Front Length +'!$A$2:$AO$14,9,FALSE),IF($AS$4='Front Length +'!$J$1,VLOOKUP(AP3,'Front Length +'!$A$2:$AO$14,10,FALSE),IF($AS$4='Front Length +'!$K$1,VLOOKUP(AP3,'Front Length +'!$A$2:$AO$14,11,FALSE),IF($AS$4='Front Length +'!$L$1,VLOOKUP(AP3,'Front Length +'!$A$2:$AO$14,12,FALSE),IF($AS$4='Front Length +'!$M$1,VLOOKUP(AP3,'Front Length +'!$A$2:$AO$14,13,FALSE),IF($AS$4='Front Length +'!$N$1,VLOOKUP(AP3,'Front Length +'!$A$2:$AO$14,14,FALSE),IF($AS$4='Front Length +'!$O$1,VLOOKUP(AP3,'Front Length +'!$A$2:$AO$14,15,FALSE),IF($AS$4='Front Length +'!$P$1,VLOOKUP(AP3,'Front Length +'!$A$2:$AO$14,16,FALSE),IF($AS$4='Front Length +'!$Q$1,VLOOKUP(AP3,'Front Length +'!$A$2:$AO$14,17,FALSE),IF($AS$4='Front Length +'!$R$1,VLOOKUP(AP3,'Front Length +'!$A$2:$AO$14,18,FALSE),IF($AS$4='Front Length +'!$S$1,VLOOKUP(AP3,'Front Length +'!$A$2:$AO$14,19,FALSE),IF($AS$4='Front Length +'!$T$1,VLOOKUP(AP3,'Front Length +'!$A$2:$AO$14,20,FALSE),IF($AS$4='Front Length +'!$U$1,VLOOKUP(AP3,'Front Length +'!$A$2:$AO$14,21,FALSE),IF($AS$4='Front Length +'!$V$1,VLOOKUP(AP3,'Front Length +'!$A$2:$AO$14,22,FALSE),IF($AS$4='Front Length +'!$W$1,VLOOKUP(AP3,'Front Length +'!$A$2:$AO$14,23,FALSE),IF($AS$4='Front Length +'!$X$1,VLOOKUP(AP3,'Front Length +'!$A$2:$AO$14,24,FALSE),IF($AS$4='Front Length +'!$Y$1,VLOOKUP(AP3,'Front Length +'!$A$2:$AO$14,25,FALSE),IF($AS$4='Front Length +'!$Z$1,VLOOKUP(AP3,'Front Length +'!$A$2:$AO$14,26,FALSE),IF($AS$4='Front Length +'!$AA$1,VLOOKUP(AP3,'Front Length +'!$A$2:$AO$14,27,FALSE),IF($AS$4='Front Length +'!$AB$1,VLOOKUP(AP3,'Front Length +'!$A$2:$AO$14,28,FALSE),IF($AS$4='Front Length +'!$AC$1,VLOOKUP(AP3,'Front Length +'!$A$2:$AO$14,29,FALSE),IF($AS$4='Front Length +'!$AD$1,VLOOKUP(AP3,'Front Length +'!$A$2:$AO$14,30,FALSE),IF($AS$4='Front Length +'!$AE$1,VLOOKUP(AP3,'Front Length +'!$A$2:$AO$14,31,FALSE),IF($AS$4='Front Length +'!$AF$1,VLOOKUP(AP3,'Front Length +'!$A$2:$AO$14,32,FALSE),IF($AS$4='Front Length +'!$AG$1,VLOOKUP(AP3,'Front Length +'!$A$2:$AO$14,33,FALSE),IF($AS$4='Front Length +'!$AH$1,VLOOKUP(AP3,'Front Length +'!$A$2:$AO$14,34,FALSE),IF($AS$4='Front Length +'!$AI$1,VLOOKUP(AP3,'Front Length +'!$A$2:$AO$14,35,FALSE),IF($AS$4='Front Length +'!$AJ$1,VLOOKUP(AP3,'Front Length +'!$A$2:$AO$14,36,FALSE),IF($AS$4='Front Length +'!$AK$1,VLOOKUP(AP3,'Front Length +'!$A$2:$AO$14,37,FALSE),IF($AS$4='Front Length +'!$AL$1,VLOOKUP(AP3,'Front Length +'!$A$2:$AO$14,38,FALSE),IF($AS$4='Front Length +'!$AM$1,VLOOKUP(AP3,'Front Length +'!$A$2:$AO$14,39,FALSE),IF($AS$4='Front Length +'!$AN$1,VLOOKUP(AP3,'Front Length +'!$A$2:$AO$14,40,FALSE),IF($AS$4='Front Length +'!$AO$1,VLOOKUP(AP3,'Front Length +'!$A$2:$AO$14,41,FALSE),))))))))))))))))))))))))))))))))))))))))</f>
        <v>0</v>
      </c>
      <c r="AU3" s="252">
        <f>IF($AS$4='Front Length -'!$B$1,VLOOKUP(AP3,'Front Length -'!$A$2:$AO$14,2,FALSE),IF($AS$4='Front Length -'!$C$1,VLOOKUP(AP3,'Front Length -'!$A$2:$AO$14,3,FALSE),IF($AS$4='Front Length -'!$D$1,VLOOKUP(AP3,'Front Length -'!$A$2:$AO$14,4,FALSE),IF($AS$4='Front Length -'!$E$1,VLOOKUP(AP3,'Front Length -'!$A$2:$AO$14,5,FALSE),IF($AS$4='Front Length -'!$F$1,VLOOKUP(AP3,'Front Length -'!$A$2:$AO$14,6,FALSE),IF($AS$4='Front Length -'!$G$1,VLOOKUP(AP3,'Front Length -'!$A$2:$AO$14,7,FALSE),IF($AS$4='Front Length -'!$H$1,VLOOKUP(AP3,'Front Length -'!$A$2:$AO$14,8,FALSE),IF($AS$4='Front Length -'!$I$1,VLOOKUP(AP3,'Front Length -'!$A$2:$AO$14,9,FALSE),IF($AS$4='Front Length -'!$J$1,VLOOKUP(AP3,'Front Length -'!$A$2:$AO$14,10,FALSE),IF($AS$4='Front Length -'!$K$1,VLOOKUP(AP3,'Front Length -'!$A$2:$AO$14,11,FALSE),IF($AS$4='Front Length -'!$L$1,VLOOKUP(AP3,'Front Length -'!$A$2:$AO$14,12,FALSE),IF($AS$4='Front Length -'!$M$1,VLOOKUP(AP3,'Front Length -'!$A$2:$AO$14,13,FALSE),IF($AS$4='Front Length -'!$N$1,VLOOKUP(AP3,'Front Length -'!$A$2:$AO$14,14,FALSE),IF($AS$4='Front Length -'!$O$1,VLOOKUP(AP3,'Front Length -'!$A$2:$AO$14,15,FALSE),IF($AS$4='Front Length -'!$P$1,VLOOKUP(AP3,'Front Length -'!$A$2:$AO$14,16,FALSE),IF($AS$4='Front Length -'!$Q$1,VLOOKUP(AP3,'Front Length -'!$A$2:$AO$14,17,FALSE),IF($AS$4='Front Length -'!$R$1,VLOOKUP(AP3,'Front Length -'!$A$2:$AO$14,18,FALSE),IF($AS$4='Front Length -'!$S$1,VLOOKUP(AP3,'Front Length -'!$A$2:$AO$14,19,FALSE),IF($AS$4='Front Length -'!$T$1,VLOOKUP(AP3,'Front Length -'!$A$2:$AO$14,20,FALSE),IF($AS$4='Front Length -'!$U$1,VLOOKUP(AP3,'Front Length -'!$A$2:$AO$14,21,FALSE),IF($AS$4='Front Length -'!$V$1,VLOOKUP(AP3,'Front Length -'!$A$2:$AO$14,22,FALSE),IF($AS$4='Front Length -'!$W$1,VLOOKUP(AP3,'Front Length -'!$A$2:$AO$14,23,FALSE),IF($AS$4='Front Length -'!$X$1,VLOOKUP(AP3,'Front Length -'!$A$2:$AO$14,24,FALSE),IF($AS$4='Front Length -'!$Y$1,VLOOKUP(AP3,'Front Length -'!$A$2:$AO$14,25,FALSE),IF($AS$4='Front Length -'!$Z$1,VLOOKUP(AP3,'Front Length -'!$A$2:$AO$14,26,FALSE),IF($AS$4='Front Length -'!$AA$1,VLOOKUP(AP3,'Front Length -'!$A$2:$AO$14,27,FALSE),IF($AS$4='Front Length -'!$AB$1,VLOOKUP(AP3,'Front Length -'!$A$2:$AO$14,28,FALSE),IF($AS$4='Front Length -'!$AC$1,VLOOKUP(AP3,'Front Length -'!$A$2:$AO$14,29,FALSE),IF($AS$4='Front Length -'!$AD$1,VLOOKUP(AP3,'Front Length -'!$A$2:$AO$14,30,FALSE),IF($AS$4='Front Length -'!$AE$1,VLOOKUP(AP3,'Front Length -'!$A$2:$AO$14,31,FALSE),IF($AS$4='Front Length -'!$AF$1,VLOOKUP(AP3,'Front Length -'!$A$2:$AO$14,32,FALSE),IF($AS$4='Front Length -'!$AG$1,VLOOKUP(AP3,'Front Length -'!$A$2:$AO$14,33,FALSE),IF($AS$4='Front Length -'!$AH$1,VLOOKUP(AP3,'Front Length -'!$A$2:$AO$14,34,FALSE),IF($AS$4='Front Length -'!$AI$1,VLOOKUP(AP3,'Front Length -'!$A$2:$AO$14,35,FALSE),IF($AS$4='Front Length -'!$AJ$1,VLOOKUP(AP3,'Front Length -'!$A$2:$AO$14,36,FALSE),IF($AS$4='Front Length -'!$AK$1,VLOOKUP(AP3,'Front Length -'!$A$2:$AO$14,37,FALSE),IF($AS$4='Front Length -'!$AL$1,VLOOKUP(AP3,'Front Length -'!$A$2:$AO$14,38,FALSE),IF($AS$4='Front Length -'!$AM$1,VLOOKUP(AP3,'Front Length -'!$A$2:$AO$14,39,FALSE),IF($AS$4='Front Length -'!$AN$1,VLOOKUP(AP3,'Front Length -'!$A$2:$AO$14,40,FALSE),IF($AS$4='Front Length -'!$AO$1,VLOOKUP(AP3,'Front Length -'!$A$2:$AO$14,41,FALSE),))))))))))))))))))))))))))))))))))))))))</f>
        <v>0</v>
      </c>
      <c r="AV3" s="253" t="str">
        <f t="shared" ref="AV3:AV13" si="5">IF(AQ3="","",IF(AQ3=AR3,(AR3-(AQ3+SUM(AT3:AU3))),IF(AS3=0,0,AR3-(AQ3+SUM(AT3:AU3)))))</f>
        <v/>
      </c>
      <c r="AW3" s="516"/>
      <c r="AX3" s="254"/>
      <c r="AY3" s="254"/>
      <c r="AZ3" s="255"/>
      <c r="BA3" s="255"/>
      <c r="BB3" s="255"/>
      <c r="BC3" s="255"/>
      <c r="BD3" s="255"/>
      <c r="BE3" s="255"/>
      <c r="BF3" s="255"/>
      <c r="BG3" s="255"/>
      <c r="BH3" s="255"/>
      <c r="BI3" s="255"/>
      <c r="BJ3" s="255"/>
      <c r="BK3" s="255"/>
      <c r="BL3" s="255"/>
      <c r="BM3" s="255"/>
      <c r="BN3" s="255"/>
      <c r="BO3" s="255"/>
      <c r="BP3" s="255"/>
      <c r="BQ3" s="257"/>
      <c r="BR3" s="256"/>
      <c r="BS3" s="256"/>
      <c r="BT3" s="257"/>
      <c r="BU3" s="257"/>
      <c r="BV3" s="257"/>
      <c r="BW3" s="257"/>
      <c r="BX3" s="257"/>
      <c r="BY3" s="257"/>
    </row>
    <row r="4" spans="1:77" ht="39.950000000000003" customHeight="1" thickBot="1" x14ac:dyDescent="0.6">
      <c r="A4" s="259">
        <v>3</v>
      </c>
      <c r="B4" s="260" t="s">
        <v>57</v>
      </c>
      <c r="C4" s="261">
        <f>IF($C$1="","",HLOOKUP($C$1,'Portly fit'!$A$1:$AC$16,ROW(),FALSE))</f>
        <v>49.25</v>
      </c>
      <c r="D4" s="262">
        <f>IF(C4=" ",0,IF($S$17='AH 34 A+'!$B$1,VLOOKUP('US MTM - Calculation (Portly)'!B4,'AH 34 A+'!$A$2:$G$16,2,FALSE),IF($S$17='AH 34 A+'!$C$1,VLOOKUP('US MTM - Calculation (Portly)'!B4,'AH 34 A+'!$A$2:$G$16,3,FALSE),IF($S$17='AH 34 A+'!$D$1,VLOOKUP('US MTM - Calculation (Portly)'!B4,'AH 34 A+'!$A$2:$G$16,4,FALSE),IF($S$17='AH 34 A+'!$E$1,VLOOKUP('US MTM - Calculation (Portly)'!B4,'AH 34 A+'!$A$2:$G$16,5,FALSE),IF($S$17='AH 34 A+'!$F$1,VLOOKUP('US MTM - Calculation (Portly)'!B4,'AH 34 A+'!$A$2:$G$16,6,FALSE),IF($S$17='AH 34 A+'!$G$1,VLOOKUP('US MTM - Calculation (Portly)'!B4,'AH 34 A+'!$A$2:$G$16,7,FALSE),)))))))</f>
        <v>0</v>
      </c>
      <c r="E4" s="262">
        <f>IF(C4=" ",0,IF($S$18='Erect +'!$B$1,VLOOKUP('US MTM - Calculation (Portly)'!B4,'Erect +'!$A$2:$D$16,2,FALSE),IF($S$18='Erect +'!$C$1,VLOOKUP('US MTM - Calculation (Portly)'!B4,'Erect +'!$A$2:$D$16,3,FALSE),IF($S$18='Erect +'!$D$1,VLOOKUP('US MTM - Calculation (Portly)'!B4,'Erect +'!$A$2:$D$16,4,FALSE),))))</f>
        <v>0</v>
      </c>
      <c r="F4" s="262">
        <f>IF(C4=" ",0,IF($S$19='Full Chest'!$B$1,VLOOKUP('US MTM - Calculation (Portly)'!B4,'Full Chest'!$A$2:$F$16,2,FALSE),IF($S$19='Full Chest'!$C$1,VLOOKUP('US MTM - Calculation (Portly)'!B4,'Full Chest'!$A$2:$F$16,3,FALSE),IF($S$19='Full Chest'!$D$1,VLOOKUP('US MTM - Calculation (Portly)'!B4,'Full Chest'!$A$2:$F$16,4,FALSE),))))</f>
        <v>0</v>
      </c>
      <c r="G4" s="262">
        <f>IF(C4=" ",0,IF($S$20='Head For +'!$B$1,VLOOKUP('US MTM - Calculation (Portly)'!B4,'Head For +'!$A$2:$E$16,2,FALSE),IF($S$20='Head For +'!$C$1,VLOOKUP('US MTM - Calculation (Portly)'!B4,'Head For +'!$A$2:$E$16,3,FALSE),IF($S$20='Head For +'!$D$1,VLOOKUP('US MTM - Calculation (Portly)'!B4,'Head For +'!$A$2:$E$16,4,FALSE),IF($S$20='Head For +'!$E$1,VLOOKUP('US MTM - Calculation (Portly)'!B4,'Head For +'!$A$2:$E$16,5,FALSE),)))))</f>
        <v>0</v>
      </c>
      <c r="H4" s="262">
        <f>IF(C4=" ",0,IF($S$21='LOW-CLR +'!$B$1,VLOOKUP('US MTM - Calculation (Portly)'!B4,'LOW-CLR +'!$A$2:$H$16,2,FALSE),IF($S$21='LOW-CLR +'!$C$1,VLOOKUP('US MTM - Calculation (Portly)'!B4,'LOW-CLR +'!$A$2:$H$16,3,FALSE),IF($S$21='LOW-CLR +'!$D$1,VLOOKUP('US MTM - Calculation (Portly)'!B4,'LOW-CLR +'!$A$2:$H$16,4,FALSE),IF($S$21='LOW-CLR +'!$E$1,VLOOKUP('US MTM - Calculation (Portly)'!B4,'LOW-CLR +'!$A$2:$H$16,5,FALSE),IF($S$21='LOW-CLR +'!$F$1,VLOOKUP('US MTM - Calculation (Portly)'!B4,'LOW-CLR +'!$A$2:$H$16,6,FALSE),))))))</f>
        <v>0</v>
      </c>
      <c r="I4" s="262">
        <f>IF(C4=" ",0,IF($S$22='P+AH+1 2'!$B$1,VLOOKUP('US MTM - Calculation (Portly)'!B4,'P+AH+1 2'!$A$2:$D$16,2,FALSE),IF($S$22='P+AH+1 2'!$C$1,VLOOKUP('US MTM - Calculation (Portly)'!B4,'P+AH+1 2'!$A$2:$D$16,3,FALSE),IF($S$22='P+AH+1 2'!$D$1,VLOOKUP('US MTM - Calculation (Portly)'!B4,'P+AH+1 2'!$A$2:$D$16,4,FALSE),))))</f>
        <v>0</v>
      </c>
      <c r="J4" s="262"/>
      <c r="K4" s="263">
        <f t="shared" si="2"/>
        <v>49.25</v>
      </c>
      <c r="L4" s="242">
        <f>IF(OR(Sheet1!C24="",Sheet1!C24=" "),0,Sheet1!C24)</f>
        <v>43</v>
      </c>
      <c r="M4" s="264">
        <f t="shared" si="3"/>
        <v>-6.25</v>
      </c>
      <c r="N4" s="265">
        <f>IF($M$8='12 Back'!$B$1,VLOOKUP('US MTM - Calculation (Portly)'!B4,'12 Back'!$A$2:$BG$16,2,FALSE),IF($M$8='12 Back'!$C$1,VLOOKUP('US MTM - Calculation (Portly)'!B4,'12 Back'!$A$2:$BG$16,3,FALSE),IF($M$8='12 Back'!$D$1,VLOOKUP('US MTM - Calculation (Portly)'!B4,'12 Back'!$A$2:$BG$16,4,FALSE),IF($M$8='12 Back'!$E$1,VLOOKUP('US MTM - Calculation (Portly)'!B4,'12 Back'!$A$2:$BG$16,5,FALSE),IF($M$8='12 Back'!$F$1,VLOOKUP('US MTM - Calculation (Portly)'!B4,'12 Back'!$A$2:$BG$16,6,FALSE),IF($M$8='12 Back'!$G$1,VLOOKUP('US MTM - Calculation (Portly)'!B4,'12 Back'!$A$2:$BG$16,7,FALSE),IF($M$8='12 Back'!$H$1,VLOOKUP('US MTM - Calculation (Portly)'!B4,'12 Back'!$A$2:$BG$16,8,FALSE),IF($M$8='12 Back'!$I$1,VLOOKUP('US MTM - Calculation (Portly)'!B4,'12 Back'!$A$2:$BG$16,9,FALSE),IF($M$8='12 Back'!$J$1,VLOOKUP('US MTM - Calculation (Portly)'!B4,'12 Back'!$A$2:$BG$16,10,FALSE),IF($M$8='12 Back'!$K$1,VLOOKUP('US MTM - Calculation (Portly)'!B4,'12 Back'!$A$2:$BG$16,11,FALSE),IF($M$8='12 Back'!$L$1,VLOOKUP('US MTM - Calculation (Portly)'!B4,'12 Back'!$A$2:$BG$16,12,FALSE),IF($M$8='12 Back'!$M$1,VLOOKUP('US MTM - Calculation (Portly)'!B4,'12 Back'!$A$2:$BG$16,13,FALSE),IF($M$8='12 Back'!$N$1,VLOOKUP('US MTM - Calculation (Portly)'!B4,'12 Back'!$A$2:$BG$16,14,FALSE),IF($M$8='12 Back'!$O$1,VLOOKUP('US MTM - Calculation (Portly)'!B4,'12 Back'!$A$2:$BG$16,15,FALSE),IF($M$8='12 Back'!$P$1,VLOOKUP('US MTM - Calculation (Portly)'!B4,'12 Back'!$A$2:$BG$16,16,FALSE),IF($M$8='12 Back'!$Q$1,VLOOKUP('US MTM - Calculation (Portly)'!B4,'12 Back'!$A$2:$BG$16,17,FALSE),IF($M$8='12 Back'!$R$1,VLOOKUP('US MTM - Calculation (Portly)'!B4,'12 Back'!$A$2:$BG$16,18,FALSE),IF($M$8='12 Back'!$S$1,VLOOKUP('US MTM - Calculation (Portly)'!B4,'12 Back'!$A$2:$BG$16,19,FALSE),IF($M$8='12 Back'!$T$1,VLOOKUP('US MTM - Calculation (Portly)'!B4,'12 Back'!$A$2:$BG$16,20,FALSE),IF($M$8='12 Back'!$U$1,VLOOKUP('US MTM - Calculation (Portly)'!B4,'12 Back'!$A$2:$BG$16,21,FALSE),IF($M$8='12 Back'!$V$1,VLOOKUP('US MTM - Calculation (Portly)'!B4,'12 Back'!$A$2:$BG$16,22,FALSE),IF($M$8='12 Back'!$W$1,VLOOKUP('US MTM - Calculation (Portly)'!B4,'12 Back'!$A$2:$BG$16,23,FALSE),IF($M$8='12 Back'!$X$1,VLOOKUP('US MTM - Calculation (Portly)'!B4,'12 Back'!$A$2:$BG$16,24,FALSE),IF($M$8='12 Back'!$Y$1,VLOOKUP('US MTM - Calculation (Portly)'!B4,'12 Back'!$A$2:$BG$16,25,FALSE),IF($M$8='12 Back'!$Z$1,VLOOKUP('US MTM - Calculation (Portly)'!B4,'12 Back'!$A$2:$BG$16,26,FALSE),IF($M$8='12 Back'!$AA$1,VLOOKUP('US MTM - Calculation (Portly)'!B4,'12 Back'!$A$2:$BG$16,27,FALSE),IF($M$8='12 Back'!$AB$1,VLOOKUP('US MTM - Calculation (Portly)'!B4,'12 Back'!$A$2:$BG$16,28,FALSE),IF($M$8='12 Back'!$AC$1,VLOOKUP('US MTM - Calculation (Portly)'!B4,'12 Back'!$A$2:$BG$16,29,FALSE),IF($M$8='12 Back'!$AD$1,VLOOKUP('US MTM - Calculation (Portly)'!B4,'12 Back'!$A$2:$BG$16,30,FALSE),IF($M$8='12 Back'!$AE$1,VLOOKUP('US MTM - Calculation (Portly)'!B4,'12 Back'!$A$2:$BG$16,31,FALSE),IF($M$8='12 Back'!$AF$1,VLOOKUP('US MTM - Calculation (Portly)'!B4,'12 Back'!$A$2:$BG$16,32,FALSE),IF($M$8='12 Back'!$AG$1,VLOOKUP('US MTM - Calculation (Portly)'!B4,'12 Back'!$A$2:$BG$16,33,FALSE),IF($M$8='12 Back'!$AH$1,VLOOKUP('US MTM - Calculation (Portly)'!B4,'12 Back'!$A$2:$BG$16,34,FALSE),IF($M$8='12 Back'!$AI$1,VLOOKUP('US MTM - Calculation (Portly)'!B4,'12 Back'!$A$2:$BG$16,35,FALSE),IF($M$8='12 Back'!$AJ$1,VLOOKUP('US MTM - Calculation (Portly)'!B4,'12 Back'!$A$2:$BG$16,36,FALSE),IF($M$8='12 Back'!$AK$1,VLOOKUP('US MTM - Calculation (Portly)'!B4,'12 Back'!$A$2:$BG$16,37,FALSE),IF($M$8='12 Back'!$AL$1,VLOOKUP('US MTM - Calculation (Portly)'!B4,'12 Back'!$A$2:$BG$16,38,FALSE),IF($M$8='12 Back'!$AM$1,VLOOKUP('US MTM - Calculation (Portly)'!B4,'12 Back'!$A$2:$BG$16,39,FALSE),IF($M$8='12 Back'!$AN$1,VLOOKUP('US MTM - Calculation (Portly)'!B4,'12 Back'!$A$2:$BG$16,40,FALSE),IF($M$8='12 Back'!$AO$1,VLOOKUP('US MTM - Calculation (Portly)'!B4,'12 Back'!$A$2:$BG$16,41,FALSE),IF($M$8='12 Back'!$AP$1,VLOOKUP('US MTM - Calculation (Portly)'!B4,'12 Back'!$A$2:$BG$16,42,FALSE),IF($M$8='12 Back'!$AQ$1,VLOOKUP('US MTM - Calculation (Portly)'!B4,'12 Back'!$A$2:$BG$16,43,FALSE),IF($M$8='12 Back'!$AR$1,VLOOKUP('US MTM - Calculation (Portly)'!B4,'12 Back'!$A$2:$BG$16,44,FALSE),IF($M$8='12 Back'!$AS$1,VLOOKUP('US MTM - Calculation (Portly)'!B4,'12 Back'!$A$2:$BG$16,45,FALSE),IF($M$8='12 Back'!$AT$1,VLOOKUP('US MTM - Calculation (Portly)'!B4,'12 Back'!$A$2:$BG$16,46,FALSE),IF($M$8='12 Back'!$AU$1,VLOOKUP('US MTM - Calculation (Portly)'!B4,'12 Back'!$A$2:$BG$16,47,FALSE),IF($M$8='12 Back'!$AV$1,VLOOKUP('US MTM - Calculation (Portly)'!B4,'12 Back'!$A$2:$BG$16,48,FALSE),IF($M$8='12 Back'!$AW$1,VLOOKUP('US MTM - Calculation (Portly)'!B4,'12 Back'!$A$2:$BG$16,49,FALSE),IF($M$8='12 Back'!$AX$1,VLOOKUP('US MTM - Calculation (Portly)'!B4,'12 Back'!$A$2:$BG$16,50,FALSE),IF($M$8='12 Back'!$AY$1,VLOOKUP('US MTM - Calculation (Portly)'!B4,'12 Back'!$A$2:$BG$16,51,FALSE),IF($M$8='12 Back'!$AZ$1,VLOOKUP('US MTM - Calculation (Portly)'!B4,'12 Back'!$A$2:$BG$16,52,FALSE),IF($M$8='12 Back'!$BA$1,VLOOKUP('US MTM - Calculation (Portly)'!B4,'12 Back'!$A$2:$BG$16,53,FALSE),IF($M$8='12 Back'!$BB$1,VLOOKUP('US MTM - Calculation (Portly)'!B4,'12 Back'!$A$2:$BG$16,54,FALSE),IF($M$8='12 Back'!$BC$1,VLOOKUP('US MTM - Calculation (Portly)'!B4,'12 Back'!$A$2:$BG$16,55,FALSE),IF($M$8='12 Back'!$BD$1,VLOOKUP('US MTM - Calculation (Portly)'!B4,'12 Back'!$A$2:$BG$16,56,FALSE),IF($M$8='12 Back'!$BE$1,VLOOKUP('US MTM - Calculation (Portly)'!B4,'12 Back'!$A$2:$BG$16,57,FALSE),IF($M$8='12 Back'!$BF$1,VLOOKUP('US MTM - Calculation (Portly)'!B4,'12 Back'!$A$2:$BG$16,58,FALSE),IF($M$8='12 Back'!$BG$1,VLOOKUP('US MTM - Calculation (Portly)'!B4,'12 Back'!$A$2:$BG$16,59,FALSE),))))))))))))))))))))))))))))))))))))))))))))))))))))))))))</f>
        <v>0</v>
      </c>
      <c r="O4" s="265">
        <f>IF($M$3='Half Grith'!$B$1,VLOOKUP('US MTM - Calculation (Portly)'!B4,'Half Grith'!$A$2:$BN$16,2,FALSE),IF($M$3='Half Grith'!$C$1,VLOOKUP('US MTM - Calculation (Portly)'!B4,'Half Grith'!$A$2:$BN$16,3,FALSE),IF($M$3='Half Grith'!$D$1,VLOOKUP('US MTM - Calculation (Portly)'!B4,'Half Grith'!$A$2:$BN$16,4,FALSE),IF($M$3='Half Grith'!$E$1,VLOOKUP('US MTM - Calculation (Portly)'!B4,'Half Grith'!$A$2:$BN$16,5,FALSE),IF($M$3='Half Grith'!$F$1,VLOOKUP('US MTM - Calculation (Portly)'!B4,'Half Grith'!$A$2:$BN$16,6,FALSE),IF($M$3='Half Grith'!$G$1,VLOOKUP('US MTM - Calculation (Portly)'!B4,'Half Grith'!$A$2:$BN$16,7,FALSE),IF($M$3='Half Grith'!$H$1,VLOOKUP('US MTM - Calculation (Portly)'!B4,'Half Grith'!$A$2:$BN$16,8,FALSE),IF($M$3='Half Grith'!$I$1,VLOOKUP('US MTM - Calculation (Portly)'!B4,'Half Grith'!$A$2:$BN$16,9,FALSE),IF($M$3='Half Grith'!$J$1,VLOOKUP('US MTM - Calculation (Portly)'!B4,'Half Grith'!$A$2:$BN$16,10,FALSE),IF($M$3='Half Grith'!$K$1,VLOOKUP('US MTM - Calculation (Portly)'!B4,'Half Grith'!$A$2:$BN$16,11,FALSE),IF($M$3='Half Grith'!$L$1,VLOOKUP('US MTM - Calculation (Portly)'!B4,'Half Grith'!$A$2:$BN$16,12,FALSE),IF($M$3='Half Grith'!$M$1,VLOOKUP('US MTM - Calculation (Portly)'!B4,'Half Grith'!$A$2:$BN$16,13,FALSE),IF($M$3='Half Grith'!$N$1,VLOOKUP('US MTM - Calculation (Portly)'!B4,'Half Grith'!$A$2:$BN$16,14,FALSE),IF($M$3='Half Grith'!$O$1,VLOOKUP('US MTM - Calculation (Portly)'!B4,'Half Grith'!$A$2:$BN$16,15,FALSE),IF($M$3='Half Grith'!$P$1,VLOOKUP('US MTM - Calculation (Portly)'!B4,'Half Grith'!$A$2:$BN$16,16,FALSE),IF($M$3='Half Grith'!$Q$1,VLOOKUP('US MTM - Calculation (Portly)'!B4,'Half Grith'!$A$2:$BN$16,17,FALSE),IF($M$3='Half Grith'!$R$1,VLOOKUP('US MTM - Calculation (Portly)'!B4,'Half Grith'!$A$2:$BN$16,18,FALSE),IF($M$3='Half Grith'!$S$1,VLOOKUP('US MTM - Calculation (Portly)'!B4,'Half Grith'!$A$2:$BN$16,19,FALSE),IF($M$3='Half Grith'!$T$1,VLOOKUP('US MTM - Calculation (Portly)'!B4,'Half Grith'!$A$2:$BN$16,20,FALSE),IF($M$3='Half Grith'!$U$1,VLOOKUP('US MTM - Calculation (Portly)'!B4,'Half Grith'!$A$2:$BN$16,21,FALSE),IF($M$3='Half Grith'!$V$1,VLOOKUP('US MTM - Calculation (Portly)'!B4,'Half Grith'!$A$2:$BN$16,22,FALSE),IF($M$3='Half Grith'!$W$1,VLOOKUP('US MTM - Calculation (Portly)'!B4,'Half Grith'!$A$2:$BN$16,23,FALSE),IF($M$3='Half Grith'!$X$1,VLOOKUP('US MTM - Calculation (Portly)'!B4,'Half Grith'!$A$2:$BN$16,24,FALSE),IF($M$3='Half Grith'!$Y$1,VLOOKUP('US MTM - Calculation (Portly)'!B4,'Half Grith'!$A$2:$BN$16,25,FALSE),IF($M$3='Half Grith'!$Z$1,VLOOKUP('US MTM - Calculation (Portly)'!B4,'Half Grith'!$A$2:$BN$16,26,FALSE),IF($M$3='Half Grith'!$AA$1,VLOOKUP('US MTM - Calculation (Portly)'!B4,'Half Grith'!$A$2:$BN$16,27,FALSE),IF($M$3='Half Grith'!$AB$1,VLOOKUP('US MTM - Calculation (Portly)'!B4,'Half Grith'!$A$2:$BN$16,28,FALSE),IF($M$3='Half Grith'!$AC$1,VLOOKUP('US MTM - Calculation (Portly)'!B4,'Half Grith'!$A$2:$BN$16,29,FALSE),IF($M$3='Half Grith'!$AD$1,VLOOKUP('US MTM - Calculation (Portly)'!B4,'Half Grith'!$A$2:$BN$16,30,FALSE),IF($M$3='Half Grith'!$AE$1,VLOOKUP('US MTM - Calculation (Portly)'!B4,'Half Grith'!$A$2:$BN$16,31,FALSE),IF($M$3='Half Grith'!$AF$1,VLOOKUP('US MTM - Calculation (Portly)'!B4,'Half Grith'!$A$2:$BN$16,32,FALSE),IF($M$3='Half Grith'!$AG$1,VLOOKUP('US MTM - Calculation (Portly)'!B4,'Half Grith'!$A$2:$BN$16,33,FALSE),IF($M$3='Half Grith'!$AH$1,VLOOKUP('US MTM - Calculation (Portly)'!B4,'Half Grith'!$A$2:$BN$16,34,FALSE),IF($M$3='Half Grith'!$AI$1,VLOOKUP('US MTM - Calculation (Portly)'!B4,'Half Grith'!$A$2:$BN$16,35,FALSE),IF($M$3='Half Grith'!$AJ$1,VLOOKUP('US MTM - Calculation (Portly)'!B4,'Half Grith'!$A$2:$BN$16,36,FALSE),IF($M$3='Half Grith'!$AK$1,VLOOKUP('US MTM - Calculation (Portly)'!B4,'Half Grith'!$A$2:$BN$16,37,FALSE),IF($M$3='Half Grith'!$AL$1,VLOOKUP('US MTM - Calculation (Portly)'!B4,'Half Grith'!$A$2:$BN$16,38,FALSE),IF($M$3='Half Grith'!$AM$1,VLOOKUP('US MTM - Calculation (Portly)'!B4,'Half Grith'!$A$2:$BN$16,39,FALSE),IF($M$3='Half Grith'!$AN$1,VLOOKUP('US MTM - Calculation (Portly)'!B4,'Half Grith'!$A$2:$BN$16,40,FALSE),IF($M$3='Half Grith'!$AO$1,VLOOKUP('US MTM - Calculation (Portly)'!B4,'Half Grith'!$A$2:$BN$16,41,FALSE),IF($M$3='Half Grith'!$AP$1,VLOOKUP('US MTM - Calculation (Portly)'!B4,'Half Grith'!$A$2:$BN$16,42,FALSE),IF($M$3='Half Grith'!$AQ$1,VLOOKUP('US MTM - Calculation (Portly)'!B4,'Half Grith'!$A$2:$BN$16,43,FALSE),IF($M$3='Half Grith'!$AR$1,VLOOKUP('US MTM - Calculation (Portly)'!B4,'Half Grith'!$A$2:$BN$16,44,FALSE),IF($M$3='Half Grith'!$AS$1,VLOOKUP('US MTM - Calculation (Portly)'!B4,'Half Grith'!$A$2:$BN$16,45,FALSE),IF($M$3='Half Grith'!$AT$1,VLOOKUP('US MTM - Calculation (Portly)'!B4,'Half Grith'!$A$2:$BN$16,46,FALSE),IF($M$3='Half Grith'!$AU$1,VLOOKUP('US MTM - Calculation (Portly)'!B4,'Half Grith'!$A$2:$BN$16,47,FALSE),IF($M$3='Half Grith'!$AV$1,VLOOKUP('US MTM - Calculation (Portly)'!B4,'Half Grith'!$A$2:$BN$16,48,FALSE),IF($M$3='Half Grith'!$AW$1,VLOOKUP('US MTM - Calculation (Portly)'!B4,'Half Grith'!$A$2:$BN$16,49,FALSE),IF($M$3='Half Grith'!$AX$1,VLOOKUP('US MTM - Calculation (Portly)'!B4,'Half Grith'!$A$2:$BN$16,50,FALSE),IF($M$3='Half Grith'!$AY$1,VLOOKUP('US MTM - Calculation (Portly)'!B4,'Half Grith'!$A$2:$BN$16,51,FALSE),IF($M$3='Half Grith'!$AZ$1,VLOOKUP('US MTM - Calculation (Portly)'!B4,'Half Grith'!$A$2:$BN$16,52,FALSE),IF($M$3='Half Grith'!$BA$1,VLOOKUP('US MTM - Calculation (Portly)'!B4,'Half Grith'!$A$2:$BN$16,53,FALSE),IF($M$3='Half Grith'!$BB$1,VLOOKUP('US MTM - Calculation (Portly)'!B4,'Half Grith'!$A$2:$BN$16,54,FALSE),IF($M$3='Half Grith'!$BC$1,VLOOKUP('US MTM - Calculation (Portly)'!B4,'Half Grith'!$A$2:$BN$16,55,FALSE),IF($M$3='Half Grith'!$BD$1,VLOOKUP('US MTM - Calculation (Portly)'!B4,'Half Grith'!$A$2:$BN$16,56,FALSE),IF($M$3='Half Grith'!$BE$1,VLOOKUP('US MTM - Calculation (Portly)'!B4,'Half Grith'!$A$2:$BN$16,57,FALSE),IF($M$3='Half Grith'!$BF$1,VLOOKUP('US MTM - Calculation (Portly)'!B4,'Half Grith'!$A$2:$BN$16,58,FALSE),IF($M$3='Half Grith'!$BG$1,VLOOKUP('US MTM - Calculation (Portly)'!B4,'Half Grith'!$A$2:$BN$16,59,FALSE),IF($M$3='Half Grith'!$BH$1,VLOOKUP('US MTM - Calculation (Portly)'!B4,'Half Grith'!$A$2:$BN$16,60,FALSE),IF($M$3='Half Grith'!$BI$1,VLOOKUP('US MTM - Calculation (Portly)'!B4,'Half Grith'!$A$2:$BN$16,61,FALSE),IF($M$3='Half Grith'!$BJ$1,VLOOKUP('US MTM - Calculation (Portly)'!B4,'Half Grith'!$A$2:$BN$16,62,FALSE),IF($M$3='Half Grith'!$BK$1,VLOOKUP('US MTM - Calculation (Portly)'!B4,'Half Grith'!$A$2:$BN$16,63,FALSE),IF($M$3='Half Grith'!$BL$1,VLOOKUP('US MTM - Calculation (Portly)'!B4,'Half Grith'!$A$2:$BN$16,64,FALSE),IF($M$3='Half Grith'!$BM$1,VLOOKUP('US MTM - Calculation (Portly)'!B4,'Half Grith'!$A$2:$BN$16,65,FALSE),))))))))))))))))))))))))))))))))))))))))))))))))))))))))))))))))</f>
        <v>0</v>
      </c>
      <c r="P4" s="265">
        <f>IF($M$4=SEAT!$B$1,VLOOKUP('US MTM - Calculation (Portly)'!B4,SEAT!$A$2:$AY$16,2,FALSE),IF($M$4=SEAT!$C$1,VLOOKUP('US MTM - Calculation (Portly)'!B4,SEAT!$A$2:$AY$16,3,FALSE),IF($M$4=SEAT!$D$1,VLOOKUP('US MTM - Calculation (Portly)'!B4,SEAT!$A$2:$AY$16,4,FALSE),IF($M$4=SEAT!$E$1,VLOOKUP('US MTM - Calculation (Portly)'!B4,SEAT!$A$2:$AY$16,5,FALSE),IF($M$4=SEAT!$F$1,VLOOKUP('US MTM - Calculation (Portly)'!B4,SEAT!$A$2:$AY$16,6,FALSE),IF($M$4=SEAT!$G$1,VLOOKUP('US MTM - Calculation (Portly)'!B4,SEAT!$A$2:$AY$16,7,FALSE),IF($M$4=SEAT!$H$1,VLOOKUP('US MTM - Calculation (Portly)'!B4,SEAT!$A$2:$AY$16,8,FALSE),IF($M$4=SEAT!$I$1,VLOOKUP('US MTM - Calculation (Portly)'!B4,SEAT!$A$2:$AY$16,9,FALSE),IF($M$4=SEAT!$J$1,VLOOKUP('US MTM - Calculation (Portly)'!B4,SEAT!$A$2:$AY$16,10,FALSE),IF($M$4=SEAT!$K$1,VLOOKUP('US MTM - Calculation (Portly)'!B4,SEAT!$A$2:$AY$16,11,FALSE),IF($M$4=SEAT!$L$1,VLOOKUP('US MTM - Calculation (Portly)'!B4,SEAT!$A$2:$AY$16,12,FALSE),IF($M$4=SEAT!$M$1,VLOOKUP('US MTM - Calculation (Portly)'!B4,SEAT!$A$2:$AY$16,13,FALSE),IF($M$4=SEAT!$N$1,VLOOKUP('US MTM - Calculation (Portly)'!B4,SEAT!$A$2:$AY$16,14,FALSE),IF($M$4=SEAT!$O$1,VLOOKUP('US MTM - Calculation (Portly)'!B4,SEAT!$A$2:$AY$16,15,FALSE),IF($M$4=SEAT!$P$1,VLOOKUP('US MTM - Calculation (Portly)'!B4,SEAT!$A$2:$AY$16,16,FALSE),IF($M$4=SEAT!$Q$1,VLOOKUP('US MTM - Calculation (Portly)'!B4,SEAT!$A$2:$AY$16,17,FALSE),IF($M$4=SEAT!$R$1,VLOOKUP('US MTM - Calculation (Portly)'!B4,SEAT!$A$2:$AY$16,18,FALSE),IF($M$4=SEAT!$S$1,VLOOKUP('US MTM - Calculation (Portly)'!B4,SEAT!$A$2:$AY$16,19,FALSE),IF($M$4=SEAT!$T$1,VLOOKUP('US MTM - Calculation (Portly)'!B4,SEAT!$A$2:$AY$16,20,FALSE),IF($M$4=SEAT!$U$1,VLOOKUP('US MTM - Calculation (Portly)'!B4,SEAT!$A$2:$AY$16,21,FALSE),IF($M$4=SEAT!$V$1,VLOOKUP('US MTM - Calculation (Portly)'!B4,SEAT!$A$2:$AY$16,22,FALSE),IF($M$4=SEAT!$W$1,VLOOKUP('US MTM - Calculation (Portly)'!B4,SEAT!$A$2:$AY$16,23,FALSE),IF($M$4=SEAT!$X$1,VLOOKUP('US MTM - Calculation (Portly)'!B4,SEAT!$A$2:$AY$16,24,FALSE),IF($M$4=SEAT!$Y$1,VLOOKUP('US MTM - Calculation (Portly)'!B4,SEAT!$A$2:$AY$16,25,FALSE),IF($M$4=SEAT!$Z$1,VLOOKUP('US MTM - Calculation (Portly)'!B4,SEAT!$A$2:$AY$16,26,FALSE),IF($M$4=SEAT!$AA$1,VLOOKUP('US MTM - Calculation (Portly)'!B4,SEAT!$A$2:$AY$16,27,FALSE),IF($M$4=SEAT!$AB$1,VLOOKUP('US MTM - Calculation (Portly)'!B4,SEAT!$A$2:$AY$16,28,FALSE),IF($M$4=SEAT!$AC$1,VLOOKUP('US MTM - Calculation (Portly)'!B4,SEAT!$A$2:$AY$16,29,FALSE),IF($M$4=SEAT!$AD$1,VLOOKUP('US MTM - Calculation (Portly)'!B4,SEAT!$A$2:$AY$16,30,FALSE),IF($M$4=SEAT!$AE$1,VLOOKUP('US MTM - Calculation (Portly)'!B4,SEAT!$A$2:$AY$16,31,FALSE),IF($M$4=SEAT!$AF$1,VLOOKUP('US MTM - Calculation (Portly)'!B4,SEAT!$A$2:$AY$16,32,FALSE),IF($M$4=SEAT!$AG$1,VLOOKUP('US MTM - Calculation (Portly)'!B4,SEAT!$A$2:$AY$16,33,FALSE),IF($M$4=SEAT!$AH$1,VLOOKUP('US MTM - Calculation (Portly)'!B4,SEAT!$A$2:$AY$16,34,FALSE),IF($M$4=SEAT!$AI$1,VLOOKUP('US MTM - Calculation (Portly)'!B4,SEAT!$A$2:$AY$16,35,FALSE),IF($M$4=SEAT!$AJ$1,VLOOKUP('US MTM - Calculation (Portly)'!B4,SEAT!$A$2:$AY$16,36,FALSE),IF($M$4=SEAT!$AK$1,VLOOKUP('US MTM - Calculation (Portly)'!B4,SEAT!$A$2:$AY$16,37,FALSE),IF($M$4=SEAT!$AL$1,VLOOKUP('US MTM - Calculation (Portly)'!B4,SEAT!$A$2:$AY$16,38,FALSE),IF($M$4=SEAT!$AM$1,VLOOKUP('US MTM - Calculation (Portly)'!B4,SEAT!$A$2:$AY$16,39,FALSE),IF($M$4=SEAT!$AN$1,VLOOKUP('US MTM - Calculation (Portly)'!B4,SEAT!$A$2:$AY$16,40,FALSE),IF($M$4=SEAT!$AO$1,VLOOKUP('US MTM - Calculation (Portly)'!B4,SEAT!$A$2:$AY$16,41,FALSE),IF($M$4=SEAT!$AP$1,VLOOKUP('US MTM - Calculation (Portly)'!B4,SEAT!$A$2:$AY$16,42,FALSE),IF($M$4=SEAT!$AQ$1,VLOOKUP('US MTM - Calculation (Portly)'!B4,SEAT!$A$2:$AY$16,43,FALSE),IF($M$4=SEAT!$AR$1,VLOOKUP('US MTM - Calculation (Portly)'!B4,SEAT!$A$2:$AY$16,44,FALSE),IF($M$4=SEAT!$AS$1,VLOOKUP('US MTM - Calculation (Portly)'!B4,SEAT!$A$2:$AY$16,45,FALSE),IF($M$4=SEAT!$AT$1,VLOOKUP('US MTM - Calculation (Portly)'!B4,SEAT!$A$2:$AY$16,46,FALSE),IF($M$4=SEAT!$AU$1,VLOOKUP('US MTM - Calculation (Portly)'!B4,SEAT!$A$2:$AY$16,47,FALSE),IF($M$4=SEAT!$AV$1,VLOOKUP('US MTM - Calculation (Portly)'!B4,SEAT!$A$2:$AY$16,48,FALSE),IF($M$4=SEAT!$AW$1,VLOOKUP('US MTM - Calculation (Portly)'!B4,SEAT!$A$2:$AY$16,49,FALSE),IF($M$4=SEAT!$AX$1,VLOOKUP('US MTM - Calculation (Portly)'!B4,SEAT!$A$2:$AY$16,50,FALSE),IF($M$4=SEAT!$AY$1,VLOOKUP('US MTM - Calculation (Portly)'!B4,SEAT!$A$2:$AY$16,51,FALSE),))))))))))))))))))))))))))))))))))))))))))))))))))</f>
        <v>0</v>
      </c>
      <c r="Q4" s="265">
        <f>IF($M$5='4LEN'!$B$1,VLOOKUP('US MTM - Calculation (Portly)'!B4,'4LEN'!$A$2:$BM$16,2,FALSE),IF($M$5='4LEN'!$C$1,VLOOKUP('US MTM - Calculation (Portly)'!B4,'4LEN'!$A$2:$BM$16,3,FALSE),IF($M$5='4LEN'!$D$1,VLOOKUP('US MTM - Calculation (Portly)'!B4,'4LEN'!$A$2:$BM$16,4,FALSE),IF($M$5='4LEN'!$E$1,VLOOKUP('US MTM - Calculation (Portly)'!B4,'4LEN'!$A$2:$BM$16,5,FALSE),IF($M$5='4LEN'!$F$1,VLOOKUP('US MTM - Calculation (Portly)'!B4,'4LEN'!$A$2:$BM$16,6,FALSE),IF($M$5='4LEN'!$G$1,VLOOKUP('US MTM - Calculation (Portly)'!B4,'4LEN'!$A$2:$BM$16,7,FALSE),IF($M$5='4LEN'!$H$1,VLOOKUP('US MTM - Calculation (Portly)'!B4,'4LEN'!$A$2:$BM$16,8,FALSE),IF($M$5='4LEN'!$I$1,VLOOKUP('US MTM - Calculation (Portly)'!B4,'4LEN'!$A$2:$BM$16,9,FALSE),IF($M$5='4LEN'!$J$1,VLOOKUP('US MTM - Calculation (Portly)'!B4,'4LEN'!$A$2:$BM$16,10,FALSE),IF($M$5='4LEN'!$K$1,VLOOKUP('US MTM - Calculation (Portly)'!B4,'4LEN'!$A$2:$BM$16,11,FALSE),IF($M$5='4LEN'!$L$1,VLOOKUP('US MTM - Calculation (Portly)'!B4,'4LEN'!$A$2:$BM$16,12,FALSE),IF($M$5='4LEN'!$M$1,VLOOKUP('US MTM - Calculation (Portly)'!B4,'4LEN'!$A$2:$BM$16,13,FALSE),IF($M$5='4LEN'!$N$1,VLOOKUP('US MTM - Calculation (Portly)'!B4,'4LEN'!$A$2:$BM$16,14,FALSE),IF($M$5='4LEN'!$O$1,VLOOKUP('US MTM - Calculation (Portly)'!B4,'4LEN'!$A$2:$BM$16,15,FALSE),IF($M$5='4LEN'!$P$1,VLOOKUP('US MTM - Calculation (Portly)'!B4,'4LEN'!$A$2:$BM$16,16,FALSE),IF($M$5='4LEN'!$Q$1,VLOOKUP('US MTM - Calculation (Portly)'!B4,'4LEN'!$A$2:$BM$16,17,FALSE),IF($M$5='4LEN'!$R$1,VLOOKUP('US MTM - Calculation (Portly)'!B4,'4LEN'!$A$2:$BM$16,18,FALSE),IF($M$5='4LEN'!$S$1,VLOOKUP('US MTM - Calculation (Portly)'!B4,'4LEN'!$A$2:$BM$16,19,FALSE),IF($M$5='4LEN'!$T$1,VLOOKUP('US MTM - Calculation (Portly)'!B4,'4LEN'!$A$2:$BM$16,20,FALSE),IF($M$5='4LEN'!$U$1,VLOOKUP('US MTM - Calculation (Portly)'!B4,'4LEN'!$A$2:$BM$16,21,FALSE),IF($M$5='4LEN'!$V$1,VLOOKUP('US MTM - Calculation (Portly)'!B4,'4LEN'!$A$2:$BM$16,22,FALSE),IF($M$5='4LEN'!$W$1,VLOOKUP('US MTM - Calculation (Portly)'!B4,'4LEN'!$A$2:$BM$16,23,FALSE),IF($M$5='4LEN'!$X$1,VLOOKUP('US MTM - Calculation (Portly)'!B4,'4LEN'!$A$2:$BM$16,24,FALSE),IF($M$5='4LEN'!$Y$1,VLOOKUP('US MTM - Calculation (Portly)'!B4,'4LEN'!$A$2:$BM$16,25,FALSE),IF($M$5='4LEN'!$Z$1,VLOOKUP('US MTM - Calculation (Portly)'!B4,'4LEN'!$A$2:$BM$16,26,FALSE),IF($M$5='4LEN'!$AA$1,VLOOKUP('US MTM - Calculation (Portly)'!B4,'4LEN'!$A$2:$BM$16,27,FALSE),IF($M$5='4LEN'!$AB$1,VLOOKUP('US MTM - Calculation (Portly)'!B4,'4LEN'!$A$2:$BM$16,28,FALSE),IF($M$5='4LEN'!$AC$1,VLOOKUP('US MTM - Calculation (Portly)'!B4,'4LEN'!$A$2:$BM$16,29,FALSE),IF($M$5='4LEN'!$AD$1,VLOOKUP('US MTM - Calculation (Portly)'!B4,'4LEN'!$A$2:$BM$16,30,FALSE),IF($M$5='4LEN'!$AE$1,VLOOKUP('US MTM - Calculation (Portly)'!B4,'4LEN'!$A$2:$BM$16,31,FALSE),IF($M$5='4LEN'!$AF$1,VLOOKUP('US MTM - Calculation (Portly)'!B4,'4LEN'!$A$2:$BM$16,32,FALSE),IF($M$5='4LEN'!$AG$1,VLOOKUP('US MTM - Calculation (Portly)'!B4,'4LEN'!$A$2:$BM$16,33,FALSE),IF($M$5='4LEN'!$AH$1,VLOOKUP('US MTM - Calculation (Portly)'!B4,'4LEN'!$A$2:$BM$16,34,FALSE),IF($M$5='4LEN'!$AI$1,VLOOKUP('US MTM - Calculation (Portly)'!B4,'4LEN'!$A$2:$BM$16,35,FALSE),IF($M$5='4LEN'!$AJ$1,VLOOKUP('US MTM - Calculation (Portly)'!B4,'4LEN'!$A$2:$BM$16,36,FALSE),IF($M$5='4LEN'!$AK$1,VLOOKUP('US MTM - Calculation (Portly)'!B4,'4LEN'!$A$2:$BM$16,37,FALSE),IF($M$5='4LEN'!$AL$1,VLOOKUP('US MTM - Calculation (Portly)'!B4,'4LEN'!$A$2:$BM$16,38,FALSE),IF($M$5='4LEN'!$AM$1,VLOOKUP('US MTM - Calculation (Portly)'!B4,'4LEN'!$A$2:$BM$16,39,FALSE),IF($M$5='4LEN'!$AN$1,VLOOKUP('US MTM - Calculation (Portly)'!B4,'4LEN'!$A$2:$BM$16,40,FALSE),IF($M$5='4LEN'!$AO$1,VLOOKUP('US MTM - Calculation (Portly)'!B4,'4LEN'!$A$2:$BM$16,41,FALSE),IF($M$5='4LEN'!$AP$1,VLOOKUP('US MTM - Calculation (Portly)'!B4,'4LEN'!$A$2:$BM$16,42,FALSE),IF($M$5='4LEN'!$AQ$1,VLOOKUP('US MTM - Calculation (Portly)'!B4,'4LEN'!$A$2:$BM$16,43,FALSE),IF($M$5='4LEN'!$AR$1,VLOOKUP('US MTM - Calculation (Portly)'!B4,'4LEN'!$A$2:$BM$16,44,FALSE),IF($M$5='4LEN'!$AS$1,VLOOKUP('US MTM - Calculation (Portly)'!B4,'4LEN'!$A$2:$BM$16,45,FALSE),IF($M$5='4LEN'!$AT$1,VLOOKUP('US MTM - Calculation (Portly)'!B4,'4LEN'!$A$2:$BM$16,46,FALSE),IF($M$5='4LEN'!$AU$1,VLOOKUP('US MTM - Calculation (Portly)'!B4,'4LEN'!$A$2:$BM$16,47,FALSE),IF($M$5='4LEN'!$AV$1,VLOOKUP('US MTM - Calculation (Portly)'!B4,'4LEN'!$A$2:$BM$16,48,FALSE),IF($M$5='4LEN'!$AW$1,VLOOKUP('US MTM - Calculation (Portly)'!B4,'4LEN'!$A$2:$BM$16,49,FALSE),IF($M$5='4LEN'!$AX$1,VLOOKUP('US MTM - Calculation (Portly)'!B4,'4LEN'!$A$2:$BM$16,50,FALSE),IF($M$5='4LEN'!$AY$1,VLOOKUP('US MTM - Calculation (Portly)'!B4,'4LEN'!$A$2:$BM$16,51,FALSE),IF($M$5='4LEN'!$AZ$1,VLOOKUP('US MTM - Calculation (Portly)'!B4,'4LEN'!$A$2:$BM$16,52,FALSE),IF($M$5='4LEN'!$BA$1,VLOOKUP('US MTM - Calculation (Portly)'!B4,'4LEN'!$A$2:$BM$16,53,FALSE),IF($M$5='4LEN'!$BB$1,VLOOKUP('US MTM - Calculation (Portly)'!B4,'4LEN'!$A$2:$BM$16,54,FALSE),IF($M$5='4LEN'!$BC$1,VLOOKUP('US MTM - Calculation (Portly)'!B4,'4LEN'!$A$2:$BM$16,55,FALSE),IF($M$5='4LEN'!$BD$1,VLOOKUP('US MTM - Calculation (Portly)'!B4,'4LEN'!$A$2:$BM$16,56,FALSE),IF($M$5='4LEN'!$BE$1,VLOOKUP('US MTM - Calculation (Portly)'!B4,'4LEN'!$A$2:$BM$16,57,FALSE),IF($M$5='4LEN'!$BF$1,VLOOKUP('US MTM - Calculation (Portly)'!B4,'4LEN'!$A$2:$BM$16,58,FALSE),IF($M$5='4LEN'!$BG$1,VLOOKUP('US MTM - Calculation (Portly)'!B4,'4LEN'!$A$2:$BM$16,59,FALSE),IF($M$5='4LEN'!$BH$1,VLOOKUP('US MTM - Calculation (Portly)'!B4,'4LEN'!$A$2:$BM$16,60,FALSE),IF($M$5='4LEN'!$BI$1,VLOOKUP('US MTM - Calculation (Portly)'!B4,'4LEN'!$A$2:$BL$16,61,FALSE),IF($M$5='4LEN'!$BJ$1,VLOOKUP('US MTM - Calculation (Portly)'!B4,'4LEN'!$A$2:$BM$16,62,FALSE),IF($M$5='4LEN'!$BK$1,VLOOKUP('US MTM - Calculation (Portly)'!B4,'4LEN'!$A$2:$BM$16,63,FALSE),IF($M$5='4LEN'!$BL$1,VLOOKUP('US MTM - Calculation (Portly)'!B4,'4LEN'!$A$2:$BM$16,64,FALSE),IF($M$5='4LEN'!$BM$1,VLOOKUP('US MTM - Calculation (Portly)'!B4,'4LEN'!$A$2:$BM$16,65,FALSE),))))))))))))))))))))))))))))))))))))))))))))))))))))))))))))))))</f>
        <v>0</v>
      </c>
      <c r="R4" s="265">
        <f>IF($M$5='15VENT'!$B$1,VLOOKUP('US MTM - Calculation (Portly)'!B4,'15VENT'!$A$2:$BM$16,2,FALSE),IF($M$5='15VENT'!$C$1,VLOOKUP('US MTM - Calculation (Portly)'!B4,'15VENT'!$A$2:$BM$16,3,FALSE),IF($M$5='15VENT'!$D$1,VLOOKUP('US MTM - Calculation (Portly)'!B4,'15VENT'!$A$2:$BM$16,4,FALSE),IF($M$5='15VENT'!$E$1,VLOOKUP('US MTM - Calculation (Portly)'!B4,'15VENT'!$A$2:$BM$16,5,FALSE),IF($M$5='15VENT'!$F$1,VLOOKUP('US MTM - Calculation (Portly)'!B4,'15VENT'!$A$2:$BM$16,6,FALSE),IF($M$5='15VENT'!$G$1,VLOOKUP('US MTM - Calculation (Portly)'!B4,'15VENT'!$A$2:$BM$16,7,FALSE),IF($M$5='15VENT'!$H$1,VLOOKUP('US MTM - Calculation (Portly)'!B4,'15VENT'!$A$2:$BM$16,8,FALSE),IF($M$5='15VENT'!$I$1,VLOOKUP('US MTM - Calculation (Portly)'!B4,'15VENT'!$A$2:$BM$16,9,FALSE),IF($M$5='15VENT'!$J$1,VLOOKUP('US MTM - Calculation (Portly)'!B4,'15VENT'!$A$2:$BM$16,10,FALSE),IF($M$5='15VENT'!$K$1,VLOOKUP('US MTM - Calculation (Portly)'!B4,'15VENT'!$A$2:$BM$16,11,FALSE),IF($M$5='15VENT'!$L$1,VLOOKUP('US MTM - Calculation (Portly)'!B4,'15VENT'!$A$2:$BM$16,12,FALSE),IF($M$5='15VENT'!$M$1,VLOOKUP('US MTM - Calculation (Portly)'!B4,'15VENT'!$A$2:$BM$16,13,FALSE),IF($M$5='15VENT'!$N$1,VLOOKUP('US MTM - Calculation (Portly)'!B4,'15VENT'!$A$2:$BM$16,14,FALSE),IF($M$5='15VENT'!$O$1,VLOOKUP('US MTM - Calculation (Portly)'!B4,'15VENT'!$A$2:$BM$16,15,FALSE),IF($M$5='15VENT'!$P$1,VLOOKUP('US MTM - Calculation (Portly)'!B4,'15VENT'!$A$2:$BM$16,16,FALSE),IF($M$5='15VENT'!$Q$1,VLOOKUP('US MTM - Calculation (Portly)'!B4,'15VENT'!$A$2:$BM$16,17,FALSE),IF($M$5='15VENT'!$R$1,VLOOKUP('US MTM - Calculation (Portly)'!B4,'15VENT'!$A$2:$BM$16,18,FALSE),IF($M$5='15VENT'!$S$1,VLOOKUP('US MTM - Calculation (Portly)'!B4,'15VENT'!$A$2:$BM$16,19,FALSE),IF($M$5='15VENT'!$T$1,VLOOKUP('US MTM - Calculation (Portly)'!B4,'15VENT'!$A$2:$BM$16,20,FALSE),IF($M$5='15VENT'!$U$1,VLOOKUP('US MTM - Calculation (Portly)'!B4,'15VENT'!$A$2:$BM$16,21,FALSE),IF($M$5='15VENT'!$V$1,VLOOKUP('US MTM - Calculation (Portly)'!B4,'15VENT'!$A$2:$BM$16,22,FALSE),IF($M$5='15VENT'!$W$1,VLOOKUP('US MTM - Calculation (Portly)'!B4,'15VENT'!$A$2:$BM$16,23,FALSE),IF($M$5='15VENT'!$X$1,VLOOKUP('US MTM - Calculation (Portly)'!B4,'15VENT'!$A$2:$BM$16,24,FALSE),IF($M$5='15VENT'!$Y$1,VLOOKUP('US MTM - Calculation (Portly)'!B4,'15VENT'!$A$2:$BM$16,25,FALSE),IF($M$5='15VENT'!$Z$1,VLOOKUP('US MTM - Calculation (Portly)'!B4,'15VENT'!$A$2:$BM$16,26,FALSE),IF($M$5='15VENT'!$AA$1,VLOOKUP('US MTM - Calculation (Portly)'!B4,'15VENT'!$A$2:$BM$16,27,FALSE),IF($M$5='15VENT'!$AB$1,VLOOKUP('US MTM - Calculation (Portly)'!B4,'15VENT'!$A$2:$BM$16,28,FALSE),IF($M$5='15VENT'!$AC$1,VLOOKUP('US MTM - Calculation (Portly)'!B4,'15VENT'!$A$2:$BM$16,29,FALSE),IF($M$5='15VENT'!$AD$1,VLOOKUP('US MTM - Calculation (Portly)'!B4,'15VENT'!$A$2:$BM$16,30,FALSE),IF($M$5='15VENT'!$AE$1,VLOOKUP('US MTM - Calculation (Portly)'!B4,'15VENT'!$A$2:$BM$16,31,FALSE),IF($M$5='15VENT'!$AF$1,VLOOKUP('US MTM - Calculation (Portly)'!B4,'15VENT'!$A$2:$BM$16,32,FALSE),IF($M$5='15VENT'!$AG$1,VLOOKUP('US MTM - Calculation (Portly)'!B4,'15VENT'!$A$2:$BM$16,33,FALSE),IF($M$5='15VENT'!$AH$1,VLOOKUP('US MTM - Calculation (Portly)'!B4,'15VENT'!$A$2:$BM$16,34,FALSE),IF($M$5='15VENT'!$AI$1,VLOOKUP('US MTM - Calculation (Portly)'!B4,'15VENT'!$A$2:$BM$16,35,FALSE),IF($M$5='15VENT'!$AJ$1,VLOOKUP('US MTM - Calculation (Portly)'!B4,'15VENT'!$A$2:$BM$16,36,FALSE),IF($M$5='15VENT'!$AK$1,VLOOKUP('US MTM - Calculation (Portly)'!B4,'15VENT'!$A$2:$BM$16,37,FALSE),IF($M$5='15VENT'!$AL$1,VLOOKUP('US MTM - Calculation (Portly)'!B4,'15VENT'!$A$2:$BM$16,38,FALSE),IF($M$5='15VENT'!$AM$1,VLOOKUP('US MTM - Calculation (Portly)'!B4,'15VENT'!$A$2:$BM$16,39,FALSE),IF($M$5='15VENT'!$AN$1,VLOOKUP('US MTM - Calculation (Portly)'!B4,'15VENT'!$A$2:$BM$16,40,FALSE),IF($M$5='15VENT'!$AO$1,VLOOKUP('US MTM - Calculation (Portly)'!B4,'15VENT'!$A$2:$BM$16,41,FALSE),IF($M$5='15VENT'!$AP$1,VLOOKUP('US MTM - Calculation (Portly)'!B4,'15VENT'!$A$2:$BM$16,42,FALSE),IF($M$5='15VENT'!$AQ$1,VLOOKUP('US MTM - Calculation (Portly)'!B4,'15VENT'!$A$2:$BM$16,43,FALSE),IF($M$5='15VENT'!$AR$1,VLOOKUP('US MTM - Calculation (Portly)'!B4,'15VENT'!$A$2:$BM$16,44,FALSE),IF($M$5='15VENT'!$AS$1,VLOOKUP('US MTM - Calculation (Portly)'!B4,'15VENT'!$A$2:$BM$16,45,FALSE),IF($M$5='15VENT'!$AT$1,VLOOKUP('US MTM - Calculation (Portly)'!B4,'15VENT'!$A$2:$BM$16,46,FALSE),IF($M$5='15VENT'!$AU$1,VLOOKUP('US MTM - Calculation (Portly)'!B4,'15VENT'!$A$2:$BM$16,47,FALSE),IF($M$5='15VENT'!$AV$1,VLOOKUP('US MTM - Calculation (Portly)'!B4,'15VENT'!$A$2:$BM$16,48,FALSE),IF($M$5='15VENT'!$AW$1,VLOOKUP('US MTM - Calculation (Portly)'!B4,'15VENT'!$A$2:$BM$16,49,FALSE),IF($M$5='15VENT'!$AX$1,VLOOKUP('US MTM - Calculation (Portly)'!B4,'15VENT'!$A$2:$BM$16,50,FALSE),IF($M$5='15VENT'!$AY$1,VLOOKUP('US MTM - Calculation (Portly)'!B4,'15VENT'!$A$2:$BM$16,51,FALSE),IF($M$5='15VENT'!$AZ$1,VLOOKUP('US MTM - Calculation (Portly)'!B4,'15VENT'!$A$2:$BM$16,52,FALSE),IF($M$5='15VENT'!$BA$1,VLOOKUP('US MTM - Calculation (Portly)'!B4,'15VENT'!$A$2:$BM$16,53,FALSE),IF($M$5='15VENT'!$BB$1,VLOOKUP('US MTM - Calculation (Portly)'!B4,'15VENT'!$A$2:$BM$16,54,FALSE),IF($M$5='15VENT'!$BC$1,VLOOKUP('US MTM - Calculation (Portly)'!B4,'15VENT'!$A$2:$BM$16,55,FALSE),IF($M$5='15VENT'!$BD$1,VLOOKUP('US MTM - Calculation (Portly)'!B4,'15VENT'!$A$2:$BM$16,56,FALSE),IF($M$5='15VENT'!$BE$1,VLOOKUP('US MTM - Calculation (Portly)'!B4,'15VENT'!$A$2:$BM$16,57,FALSE),IF($M$5='15VENT'!$BF$1,VLOOKUP('US MTM - Calculation (Portly)'!B4,'15VENT'!$A$2:$BM$16,58,FALSE),IF($M$5='15VENT'!$BG$1,VLOOKUP('US MTM - Calculation (Portly)'!B4,'15VENT'!$A$2:$BM$16,59,FALSE),IF($M$5='15VENT'!$BH$1,VLOOKUP('US MTM - Calculation (Portly)'!B4,'15VENT'!$A$2:$BM$16,60,FALSE),IF($M$5='15VENT'!$BI$1,VLOOKUP('US MTM - Calculation (Portly)'!B4,'15VENT'!$A$2:$BJ$16,61,FALSE),IF($M$5='15VENT'!$BJ$1,VLOOKUP('US MTM - Calculation (Portly)'!B4,'15VENT'!$A$2:$BM$16,62,FALSE),IF($M$5='15VENT'!$BK$1,VLOOKUP('US MTM - Calculation (Portly)'!B4,'15VENT'!$A$2:$BM$16,63,FALSE),IF($M$5='15VENT'!$BL$1,VLOOKUP('US MTM - Calculation (Portly)'!B4,'15VENT'!$A$2:$BM$16,64,FALSE),IF($M$5='15VENT'!$BM$1,VLOOKUP('US MTM - Calculation (Portly)'!B4,'15VENT'!$A$2:$BM$16,65,FALSE),))))))))))))))))))))))))))))))))))))))))))))))))))))))))))))))))</f>
        <v>0</v>
      </c>
      <c r="S4" s="266">
        <f>IF(K4=L4,(L4-SUM(K4,N4:R4)),IF(M4=0,0,L4-SUM(K4,N4:R4)))-$S$51</f>
        <v>-1.75</v>
      </c>
      <c r="T4" s="398">
        <f>Sheet1!E10</f>
        <v>28.37</v>
      </c>
      <c r="U4" s="276"/>
      <c r="V4" s="277"/>
      <c r="W4" s="246"/>
      <c r="X4" s="259">
        <v>3</v>
      </c>
      <c r="Y4" s="260" t="s">
        <v>329</v>
      </c>
      <c r="Z4" s="247" t="str">
        <f>IF($Z$1="","",HLOOKUP($Z$1,'MTM US TRS (R)'!$A$2:$EV$13,ROW(),FALSE))</f>
        <v/>
      </c>
      <c r="AA4" s="265">
        <f>IF(Z4=" ",0,IF($AH$13='Deep Seat -'!$B$1,VLOOKUP('US MTM - Calculation (Portly)'!Y4,'Deep Seat -'!$A$2:$D$13,2,FALSE),IF($AH$13='Deep Seat -'!$C$1,VLOOKUP('US MTM - Calculation (Portly)'!Y4,'Deep Seat -'!$A$2:$D$13,3,FALSE),IF($AH$13='Deep Seat -'!$D$1,VLOOKUP('US MTM - Calculation (Portly)'!Y4,'Deep Seat -'!$A$2:$D$13,4,FALSE),))))</f>
        <v>0</v>
      </c>
      <c r="AB4" s="265">
        <f>IF(Z4=" ",0,IF($AH$14='Hip Forw +'!$B$1,VLOOKUP('US MTM - Calculation (Portly)'!Y4,'Hip Forw +'!$A$2:$E$13,2,FALSE),IF($AH$14='Hip Forw +'!$C$1,VLOOKUP('US MTM - Calculation (Portly)'!Y4,'Hip Forw +'!$A$2:$E$13,3,FALSE),IF($AH$14='Hip Forw +'!$D$1,VLOOKUP('US MTM - Calculation (Portly)'!Y4,'Hip Forw +'!$A$2:$E$13,4,FALSE),IF($AH$14='Hip Forw +'!$E$1,VLOOKUP('US MTM - Calculation (Portly)'!Y4,'Hip Forw +'!$A$2:$E$13,5,FALSE),)))))</f>
        <v>0</v>
      </c>
      <c r="AC4" s="265">
        <f>IF(Z4=" ",0,IF($AH$15='Low Fron'!$B$1,VLOOKUP('US MTM - Calculation (Portly)'!Y4,'Low Fron'!$A$2:$L$13,2,FALSE),IF($AH$15='Low Fron'!$C$1,VLOOKUP('US MTM - Calculation (Portly)'!Y4,'Low Fron'!$A$2:$L$13,3,FALSE),IF($AH$15='Low Fron'!$D$1,VLOOKUP('US MTM - Calculation (Portly)'!Y4,'Low Fron'!$A$2:$L$13,4,FALSE),IF($AH$15='Low Fron'!$E$1,VLOOKUP('US MTM - Calculation (Portly)'!Y4,'Low Fron'!$A$2:$L$13,5,FALSE),IF($AH$15='Low Fron'!$F$1,VLOOKUP('US MTM - Calculation (Portly)'!Y4,'Low Fron'!$A$2:$L$13,6,FALSE),IF($AH$15='Low Fron'!$G$1,VLOOKUP('US MTM - Calculation (Portly)'!Y4,'Low Fron'!$A$2:$L$13,7,FALSE),IF($AH$15='Low Fron'!$H$1,VLOOKUP('US MTM - Calculation (Portly)'!Y4,'Low Fron'!$A$2:$L$13,8,FALSE),IF($AH$15='Low Fron'!$I$1,VLOOKUP('US MTM - Calculation (Portly)'!Y4,'Low Fron'!$A$2:$L$13,9,FALSE),IF($AH$15='Low Fron'!$J$1,VLOOKUP('US MTM - Calculation (Portly)'!Y4,'Low Fron'!$A$2:$L$13,10,FALSE),IF($AH$15='Low Fron'!$K$1,VLOOKUP('US MTM - Calculation (Portly)'!Y4,'Low Fron'!$A$2:$L$13,11,FALSE),IF($AH$15='Low Fron'!$L$1,VLOOKUP('US MTM - Calculation (Portly)'!Y4,'Low Fron'!$A$2:$L$13,12,FALSE),))))))))))))</f>
        <v>0</v>
      </c>
      <c r="AD4" s="265">
        <f>IF(Z4=" ",0,IF($AH$16='Plucrot +'!$B$1,VLOOKUP('US MTM - Calculation (Portly)'!Y4,'Plucrot +'!$A$2:$W$13,2,FALSE),IF($AH$16='Plucrot +'!$C$1,VLOOKUP('US MTM - Calculation (Portly)'!Y4,'Plucrot +'!$A$2:$W$13,3,FALSE),IF($AH$16='Plucrot +'!$D$1,VLOOKUP('US MTM - Calculation (Portly)'!Y4,'Plucrot +'!$A$2:$W$13,4,FALSE),IF($AH$16='Plucrot +'!$E$1,VLOOKUP('US MTM - Calculation (Portly)'!Y4,'Plucrot +'!$A$2:$W$13,5,FALSE),IF($AH$16='Plucrot +'!$F$1,VLOOKUP('US MTM - Calculation (Portly)'!Y4,'Plucrot +'!$A$2:$W$13,6,FALSE),IF($AH$16='Plucrot +'!$G$1,VLOOKUP('US MTM - Calculation (Portly)'!Y4,'Plucrot +'!$A$2:$W$13,7,FALSE),IF($AH$16='Plucrot +'!$H$1,VLOOKUP('US MTM - Calculation (Portly)'!Y4,'Plucrot +'!$A$2:$W$13,8,FALSE),IF($AH$16='Plucrot +'!$I$1,VLOOKUP('US MTM - Calculation (Portly)'!Y4,'Plucrot +'!$A$2:$W$13,9,FALSE),IF($AH$16='Plucrot +'!$J$1,VLOOKUP('US MTM - Calculation (Portly)'!Y4,'Plucrot +'!$A$2:$W$13,10,FALSE),IF($AH$16='Plucrot +'!$K$1,VLOOKUP('US MTM - Calculation (Portly)'!Y4,'Plucrot +'!$A$2:$W$13,11,FALSE),IF($AH$16='Plucrot +'!$L$1,VLOOKUP('US MTM - Calculation (Portly)'!Y4,'Plucrot +'!$A$2:$W$13,12,FALSE),IF($AH$16='Plucrot +'!$M$1,VLOOKUP('US MTM - Calculation (Portly)'!Y4,'Plucrot +'!$A$2:$W$13,13,FALSE),IF($AH$16='Plucrot +'!$N$1,VLOOKUP('US MTM - Calculation (Portly)'!Y4,'Plucrot +'!$A$2:$W$13,14,FALSE),IF($AH$16='Plucrot +'!$O$1,VLOOKUP('US MTM - Calculation (Portly)'!Y4,'Plucrot +'!$A$2:$W$13,15,FALSE),IF($AH$16='Plucrot +'!$P$1,VLOOKUP('US MTM - Calculation (Portly)'!Y4,'Plucrot +'!$A$2:$W$13,16,FALSE),IF($AH$16='Plucrot +'!$Q$1,VLOOKUP('US MTM - Calculation (Portly)'!Y4,'Plucrot +'!$A$2:$W$13,17,FALSE),IF($AH$16='Plucrot +'!$R$1,VLOOKUP('US MTM - Calculation (Portly)'!Y4,'Plucrot +'!$A$2:$W$13,18,FALSE),IF($AH$16='Plucrot +'!$S$1,VLOOKUP('US MTM - Calculation (Portly)'!Y4,'Plucrot +'!$A$2:$W$13,19,FALSE),IF($AH$16='Plucrot +'!$T$1,VLOOKUP('US MTM - Calculation (Portly)'!Y4,'Plucrot +'!$A$2:$W$13,20,FALSE),IF($AH$16='Plucrot +'!$U$1,VLOOKUP('US MTM - Calculation (Portly)'!Y4,'Plucrot +'!$A$2:$W$13,21,FALSE),IF($AH$16='Plucrot +'!$V$1,VLOOKUP('US MTM - Calculation (Portly)'!Y4,'Plucrot +'!$A$2:$W$13,22,FALSE),IF($AH$16='Plucrot +'!$W$1,VLOOKUP('US MTM - Calculation (Portly)'!Y4,'Plucrot +'!$A$2:$W$13,23,FALSE),)))))))))))))))))))))))</f>
        <v>0</v>
      </c>
      <c r="AE4" s="265">
        <f>IF(Z4=" ",0,IF($AH$17='Rais BK + -'!$B$1,VLOOKUP('US MTM - Calculation (Portly)'!Y4,'Rais BK + -'!$A$2:$W$13,2,FALSE),IF($AH$17='Rais BK + -'!$C$1,VLOOKUP('US MTM - Calculation (Portly)'!Y4,'Rais BK + -'!$A$2:$W$13,3,FALSE),IF($AH$17='Rais BK + -'!$D$1,VLOOKUP('US MTM - Calculation (Portly)'!Y4,'Rais BK + -'!$A$2:$W$13,4,FALSE),IF($AH$17='Rais BK + -'!$E$1,VLOOKUP('US MTM - Calculation (Portly)'!Y4,'Rais BK + -'!$A$2:$W$13,5,FALSE),IF($AH$17='Rais BK + -'!$F$1,VLOOKUP('US MTM - Calculation (Portly)'!Y4,'Rais BK + -'!$A$2:$W$13,6,FALSE),IF($AH$17='Rais BK + -'!$G$1,VLOOKUP('US MTM - Calculation (Portly)'!Y4,'Rais BK + -'!$A$2:$W$13,7,FALSE),IF($AH$17='Rais BK + -'!$H$1,VLOOKUP('US MTM - Calculation (Portly)'!Y4,'Rais BK + -'!$A$2:$W$13,8,FALSE),IF($AH$17='Rais BK + -'!$I$1,VLOOKUP('US MTM - Calculation (Portly)'!Y4,'Rais BK + -'!$A$2:$W$13,9,FALSE),IF($AH$17='Rais BK + -'!$J$1,VLOOKUP('US MTM - Calculation (Portly)'!Y4,'Rais BK + -'!$A$2:$W$13,10,FALSE),IF($AH$17='Rais BK + -'!$K$1,VLOOKUP('US MTM - Calculation (Portly)'!Y4,'Rais BK + -'!$A$2:$W$13,11,FALSE),IF($AH$17='Rais BK + -'!$L$1,VLOOKUP('US MTM - Calculation (Portly)'!Y4,'Rais BK + -'!$A$2:$W$13,12,FALSE),IF($AH$17='Rais BK + -'!$M$1,VLOOKUP('US MTM - Calculation (Portly)'!Y4,'Rais BK + -'!$A$2:$W$13,13,FALSE),IF($AH$17='Rais BK + -'!$N$1,VLOOKUP('US MTM - Calculation (Portly)'!Y4,'Rais BK + -'!$A$2:$W$13,14,FALSE),IF($AH$17='Rais BK + -'!$O$1,VLOOKUP('US MTM - Calculation (Portly)'!Y4,'Rais BK + -'!$A$2:$W$13,15,FALSE),IF($AH$17='Rais BK + -'!$P$1,VLOOKUP('US MTM - Calculation (Portly)'!Y4,'Rais BK + -'!$A$2:$W$13,16,FALSE),IF($AH$17='Rais BK + -'!$Q$1,VLOOKUP('US MTM - Calculation (Portly)'!Y4,'Rais BK + -'!$A$2:$W$13,17,FALSE),IF($AH$17='Rais BK + -'!$R$1,VLOOKUP('US MTM - Calculation (Portly)'!Y4,'Rais BK + -'!$A$2:$W$13,18,FALSE),IF($AH$17='Rais BK + -'!$S$1,VLOOKUP('US MTM - Calculation (Portly)'!Y4,'Rais BK + -'!$A$2:$W$13,19,FALSE),IF($AH$17='Rais BK + -'!$T$1,VLOOKUP('US MTM - Calculation (Portly)'!Y4,'Rais BK + -'!$A$2:$W$13,20,FALSE),IF($AH$17='Rais BK + -'!$U$1,VLOOKUP('US MTM - Calculation (Portly)'!Y4,'Rais BK + -'!$A$2:$W$13,21,FALSE),IF($AH$17='Rais BK + -'!$V$1,VLOOKUP('US MTM - Calculation (Portly)'!Y4,'Rais BK + -'!$A$2:$W$13,22,FALSE),IF($AH$17='Rais BK + -'!$W$1,VLOOKUP('US MTM - Calculation (Portly)'!Y4,'Rais BK + -'!$A$2:$W$13,23,FALSE),)))))))))))))))))))))))</f>
        <v>0</v>
      </c>
      <c r="AF4" s="263">
        <f t="shared" si="0"/>
        <v>0</v>
      </c>
      <c r="AG4" s="242">
        <f>IF(OR(Sheet1!C136="",Sheet1!C136=" "),0,Sheet1!C136)</f>
        <v>0</v>
      </c>
      <c r="AH4" s="266">
        <v>0</v>
      </c>
      <c r="AI4" s="399">
        <f>IF($T$4="","",$T$4)</f>
        <v>28.37</v>
      </c>
      <c r="AJ4" s="271"/>
      <c r="AK4" s="272"/>
      <c r="AM4" s="248"/>
      <c r="AN4" s="248"/>
      <c r="AO4" s="228"/>
      <c r="AP4" s="268" t="s">
        <v>547</v>
      </c>
      <c r="AQ4" s="250" t="str">
        <f>IF($AQ$1="","",HLOOKUP($AQ$1,'Measurement Chart'!$A$1:$AG$14,ROW(),FALSE))</f>
        <v/>
      </c>
      <c r="AR4" s="242">
        <f>IF(OR(Sheet1!C293="",Sheet1!C293=" "),0,Sheet1!C293)</f>
        <v>0</v>
      </c>
      <c r="AS4" s="251">
        <f t="shared" si="1"/>
        <v>0</v>
      </c>
      <c r="AT4" s="252">
        <f>IF($AS$4='Front Length +'!$B$1,VLOOKUP(AP4,'Front Length +'!$A$2:$AO$14,2,FALSE),IF($AS$4='Front Length +'!$C$1,VLOOKUP(AP4,'Front Length +'!$A$2:$AO$14,3,FALSE),IF($AS$4='Front Length +'!$D$1,VLOOKUP(AP4,'Front Length +'!$A$2:$AO$14,4,FALSE),IF($AS$4='Front Length +'!$E$1,VLOOKUP(AP4,'Front Length +'!$A$2:$AO$14,5,FALSE),IF($AS$4='Front Length +'!$F$1,VLOOKUP(AP4,'Front Length +'!$A$2:$AO$14,6,FALSE),IF($AS$4='Front Length +'!$G$1,VLOOKUP(AP4,'Front Length +'!$A$2:$AO$14,7,FALSE),IF($AS$4='Front Length +'!$H$1,VLOOKUP(AP4,'Front Length +'!$A$2:$AO$14,8,FALSE),IF($AS$4='Front Length +'!$I$1,VLOOKUP(AP4,'Front Length +'!$A$2:$AO$14,9,FALSE),IF($AS$4='Front Length +'!$J$1,VLOOKUP(AP4,'Front Length +'!$A$2:$AO$14,10,FALSE),IF($AS$4='Front Length +'!$K$1,VLOOKUP(AP4,'Front Length +'!$A$2:$AO$14,11,FALSE),IF($AS$4='Front Length +'!$L$1,VLOOKUP(AP4,'Front Length +'!$A$2:$AO$14,12,FALSE),IF($AS$4='Front Length +'!$M$1,VLOOKUP(AP4,'Front Length +'!$A$2:$AO$14,13,FALSE),IF($AS$4='Front Length +'!$N$1,VLOOKUP(AP4,'Front Length +'!$A$2:$AO$14,14,FALSE),IF($AS$4='Front Length +'!$O$1,VLOOKUP(AP4,'Front Length +'!$A$2:$AO$14,15,FALSE),IF($AS$4='Front Length +'!$P$1,VLOOKUP(AP4,'Front Length +'!$A$2:$AO$14,16,FALSE),IF($AS$4='Front Length +'!$Q$1,VLOOKUP(AP4,'Front Length +'!$A$2:$AO$14,17,FALSE),IF($AS$4='Front Length +'!$R$1,VLOOKUP(AP4,'Front Length +'!$A$2:$AO$14,18,FALSE),IF($AS$4='Front Length +'!$S$1,VLOOKUP(AP4,'Front Length +'!$A$2:$AO$14,19,FALSE),IF($AS$4='Front Length +'!$T$1,VLOOKUP(AP4,'Front Length +'!$A$2:$AO$14,20,FALSE),IF($AS$4='Front Length +'!$U$1,VLOOKUP(AP4,'Front Length +'!$A$2:$AO$14,21,FALSE),IF($AS$4='Front Length +'!$V$1,VLOOKUP(AP4,'Front Length +'!$A$2:$AO$14,22,FALSE),IF($AS$4='Front Length +'!$W$1,VLOOKUP(AP4,'Front Length +'!$A$2:$AO$14,23,FALSE),IF($AS$4='Front Length +'!$X$1,VLOOKUP(AP4,'Front Length +'!$A$2:$AO$14,24,FALSE),IF($AS$4='Front Length +'!$Y$1,VLOOKUP(AP4,'Front Length +'!$A$2:$AO$14,25,FALSE),IF($AS$4='Front Length +'!$Z$1,VLOOKUP(AP4,'Front Length +'!$A$2:$AO$14,26,FALSE),IF($AS$4='Front Length +'!$AA$1,VLOOKUP(AP4,'Front Length +'!$A$2:$AO$14,27,FALSE),IF($AS$4='Front Length +'!$AB$1,VLOOKUP(AP4,'Front Length +'!$A$2:$AO$14,28,FALSE),IF($AS$4='Front Length +'!$AC$1,VLOOKUP(AP4,'Front Length +'!$A$2:$AO$14,29,FALSE),IF($AS$4='Front Length +'!$AD$1,VLOOKUP(AP4,'Front Length +'!$A$2:$AO$14,30,FALSE),IF($AS$4='Front Length +'!$AE$1,VLOOKUP(AP4,'Front Length +'!$A$2:$AO$14,31,FALSE),IF($AS$4='Front Length +'!$AF$1,VLOOKUP(AP4,'Front Length +'!$A$2:$AO$14,32,FALSE),IF($AS$4='Front Length +'!$AG$1,VLOOKUP(AP4,'Front Length +'!$A$2:$AO$14,33,FALSE),IF($AS$4='Front Length +'!$AH$1,VLOOKUP(AP4,'Front Length +'!$A$2:$AO$14,34,FALSE),IF($AS$4='Front Length +'!$AI$1,VLOOKUP(AP4,'Front Length +'!$A$2:$AO$14,35,FALSE),IF($AS$4='Front Length +'!$AJ$1,VLOOKUP(AP4,'Front Length +'!$A$2:$AO$14,36,FALSE),IF($AS$4='Front Length +'!$AK$1,VLOOKUP(AP4,'Front Length +'!$A$2:$AO$14,37,FALSE),IF($AS$4='Front Length +'!$AL$1,VLOOKUP(AP4,'Front Length +'!$A$2:$AO$14,38,FALSE),IF($AS$4='Front Length +'!$AM$1,VLOOKUP(AP4,'Front Length +'!$A$2:$AO$14,39,FALSE),IF($AS$4='Front Length +'!$AN$1,VLOOKUP(AP4,'Front Length +'!$A$2:$AO$14,40,FALSE),IF($AS$4='Front Length +'!$AO$1,VLOOKUP(AP4,'Front Length +'!$A$2:$AO$14,41,FALSE),))))))))))))))))))))))))))))))))))))))))</f>
        <v>0</v>
      </c>
      <c r="AU4" s="252">
        <f>IF($AS$4='Front Length -'!$B$1,VLOOKUP(AP4,'Front Length -'!$A$2:$AO$14,2,FALSE),IF($AS$4='Front Length -'!$C$1,VLOOKUP(AP4,'Front Length -'!$A$2:$AO$14,3,FALSE),IF($AS$4='Front Length -'!$D$1,VLOOKUP(AP4,'Front Length -'!$A$2:$AO$14,4,FALSE),IF($AS$4='Front Length -'!$E$1,VLOOKUP(AP4,'Front Length -'!$A$2:$AO$14,5,FALSE),IF($AS$4='Front Length -'!$F$1,VLOOKUP(AP4,'Front Length -'!$A$2:$AO$14,6,FALSE),IF($AS$4='Front Length -'!$G$1,VLOOKUP(AP4,'Front Length -'!$A$2:$AO$14,7,FALSE),IF($AS$4='Front Length -'!$H$1,VLOOKUP(AP4,'Front Length -'!$A$2:$AO$14,8,FALSE),IF($AS$4='Front Length -'!$I$1,VLOOKUP(AP4,'Front Length -'!$A$2:$AO$14,9,FALSE),IF($AS$4='Front Length -'!$J$1,VLOOKUP(AP4,'Front Length -'!$A$2:$AO$14,10,FALSE),IF($AS$4='Front Length -'!$K$1,VLOOKUP(AP4,'Front Length -'!$A$2:$AO$14,11,FALSE),IF($AS$4='Front Length -'!$L$1,VLOOKUP(AP4,'Front Length -'!$A$2:$AO$14,12,FALSE),IF($AS$4='Front Length -'!$M$1,VLOOKUP(AP4,'Front Length -'!$A$2:$AO$14,13,FALSE),IF($AS$4='Front Length -'!$N$1,VLOOKUP(AP4,'Front Length -'!$A$2:$AO$14,14,FALSE),IF($AS$4='Front Length -'!$O$1,VLOOKUP(AP4,'Front Length -'!$A$2:$AO$14,15,FALSE),IF($AS$4='Front Length -'!$P$1,VLOOKUP(AP4,'Front Length -'!$A$2:$AO$14,16,FALSE),IF($AS$4='Front Length -'!$Q$1,VLOOKUP(AP4,'Front Length -'!$A$2:$AO$14,17,FALSE),IF($AS$4='Front Length -'!$R$1,VLOOKUP(AP4,'Front Length -'!$A$2:$AO$14,18,FALSE),IF($AS$4='Front Length -'!$S$1,VLOOKUP(AP4,'Front Length -'!$A$2:$AO$14,19,FALSE),IF($AS$4='Front Length -'!$T$1,VLOOKUP(AP4,'Front Length -'!$A$2:$AO$14,20,FALSE),IF($AS$4='Front Length -'!$U$1,VLOOKUP(AP4,'Front Length -'!$A$2:$AO$14,21,FALSE),IF($AS$4='Front Length -'!$V$1,VLOOKUP(AP4,'Front Length -'!$A$2:$AO$14,22,FALSE),IF($AS$4='Front Length -'!$W$1,VLOOKUP(AP4,'Front Length -'!$A$2:$AO$14,23,FALSE),IF($AS$4='Front Length -'!$X$1,VLOOKUP(AP4,'Front Length -'!$A$2:$AO$14,24,FALSE),IF($AS$4='Front Length -'!$Y$1,VLOOKUP(AP4,'Front Length -'!$A$2:$AO$14,25,FALSE),IF($AS$4='Front Length -'!$Z$1,VLOOKUP(AP4,'Front Length -'!$A$2:$AO$14,26,FALSE),IF($AS$4='Front Length -'!$AA$1,VLOOKUP(AP4,'Front Length -'!$A$2:$AO$14,27,FALSE),IF($AS$4='Front Length -'!$AB$1,VLOOKUP(AP4,'Front Length -'!$A$2:$AO$14,28,FALSE),IF($AS$4='Front Length -'!$AC$1,VLOOKUP(AP4,'Front Length -'!$A$2:$AO$14,29,FALSE),IF($AS$4='Front Length -'!$AD$1,VLOOKUP(AP4,'Front Length -'!$A$2:$AO$14,30,FALSE),IF($AS$4='Front Length -'!$AE$1,VLOOKUP(AP4,'Front Length -'!$A$2:$AO$14,31,FALSE),IF($AS$4='Front Length -'!$AF$1,VLOOKUP(AP4,'Front Length -'!$A$2:$AO$14,32,FALSE),IF($AS$4='Front Length -'!$AG$1,VLOOKUP(AP4,'Front Length -'!$A$2:$AO$14,33,FALSE),IF($AS$4='Front Length -'!$AH$1,VLOOKUP(AP4,'Front Length -'!$A$2:$AO$14,34,FALSE),IF($AS$4='Front Length -'!$AI$1,VLOOKUP(AP4,'Front Length -'!$A$2:$AO$14,35,FALSE),IF($AS$4='Front Length -'!$AJ$1,VLOOKUP(AP4,'Front Length -'!$A$2:$AO$14,36,FALSE),IF($AS$4='Front Length -'!$AK$1,VLOOKUP(AP4,'Front Length -'!$A$2:$AO$14,37,FALSE),IF($AS$4='Front Length -'!$AL$1,VLOOKUP(AP4,'Front Length -'!$A$2:$AO$14,38,FALSE),IF($AS$4='Front Length -'!$AM$1,VLOOKUP(AP4,'Front Length -'!$A$2:$AO$14,39,FALSE),IF($AS$4='Front Length -'!$AN$1,VLOOKUP(AP4,'Front Length -'!$A$2:$AO$14,40,FALSE),IF($AS$4='Front Length -'!$AO$1,VLOOKUP(AP4,'Front Length -'!$A$2:$AO$14,41,FALSE),))))))))))))))))))))))))))))))))))))))))</f>
        <v>0</v>
      </c>
      <c r="AV4" s="253" t="str">
        <f t="shared" si="5"/>
        <v/>
      </c>
      <c r="AW4" s="273">
        <f>IF($T$4="","",$T$4)</f>
        <v>28.37</v>
      </c>
      <c r="AX4" s="255"/>
      <c r="AY4" s="255"/>
      <c r="AZ4" s="255"/>
      <c r="BA4" s="255"/>
      <c r="BB4" s="255"/>
      <c r="BC4" s="255"/>
      <c r="BD4" s="255"/>
      <c r="BE4" s="255"/>
      <c r="BF4" s="255"/>
      <c r="BG4" s="255"/>
      <c r="BH4" s="255"/>
      <c r="BI4" s="255"/>
      <c r="BJ4" s="255"/>
      <c r="BK4" s="255"/>
      <c r="BL4" s="255"/>
      <c r="BM4" s="255"/>
      <c r="BN4" s="255"/>
      <c r="BO4" s="255"/>
      <c r="BP4" s="255"/>
      <c r="BQ4" s="511" t="str">
        <f>IF(B1="","",LEFT(B1,FIND(" ",B1)-1))</f>
        <v>Peter</v>
      </c>
      <c r="BR4" s="511"/>
      <c r="BS4" s="256"/>
      <c r="BT4" s="517" t="str">
        <f>IF(Y1="","",LEFT(Y1,FIND(" ",Y1)-1))</f>
        <v>Peter</v>
      </c>
      <c r="BU4" s="517"/>
      <c r="BV4" s="257"/>
      <c r="BW4" s="517" t="str">
        <f>IF(AP1="","",LEFT(AP1,FIND(" ",AP1)-1))</f>
        <v>Peter</v>
      </c>
      <c r="BX4" s="517"/>
      <c r="BY4" s="257"/>
    </row>
    <row r="5" spans="1:77" ht="58.5" customHeight="1" thickBot="1" x14ac:dyDescent="0.6">
      <c r="A5" s="259">
        <v>4</v>
      </c>
      <c r="B5" s="260" t="s">
        <v>58</v>
      </c>
      <c r="C5" s="261">
        <f>IF($C$1="","",HLOOKUP($C$1,'Portly fit'!$A$1:$AC$16,ROW(),FALSE))</f>
        <v>31.875</v>
      </c>
      <c r="D5" s="262">
        <f>IF(C5=" ",0,IF($S$17='AH 34 A+'!$B$1,VLOOKUP('US MTM - Calculation (Portly)'!B5,'AH 34 A+'!$A$2:$G$16,2,FALSE),IF($S$17='AH 34 A+'!$C$1,VLOOKUP('US MTM - Calculation (Portly)'!B5,'AH 34 A+'!$A$2:$G$16,3,FALSE),IF($S$17='AH 34 A+'!$D$1,VLOOKUP('US MTM - Calculation (Portly)'!B5,'AH 34 A+'!$A$2:$G$16,4,FALSE),IF($S$17='AH 34 A+'!$E$1,VLOOKUP('US MTM - Calculation (Portly)'!B5,'AH 34 A+'!$A$2:$G$16,5,FALSE),IF($S$17='AH 34 A+'!$F$1,VLOOKUP('US MTM - Calculation (Portly)'!B5,'AH 34 A+'!$A$2:$G$16,6,FALSE),IF($S$17='AH 34 A+'!$G$1,VLOOKUP('US MTM - Calculation (Portly)'!B5,'AH 34 A+'!$A$2:$G$16,7,FALSE),)))))))</f>
        <v>0</v>
      </c>
      <c r="E5" s="262">
        <f>IF(C5=" ",0,IF($S$18='Erect +'!$B$1,VLOOKUP('US MTM - Calculation (Portly)'!B5,'Erect +'!$A$2:$D$16,2,FALSE),IF($S$18='Erect +'!$C$1,VLOOKUP('US MTM - Calculation (Portly)'!B5,'Erect +'!$A$2:$D$16,3,FALSE),IF($S$18='Erect +'!$D$1,VLOOKUP('US MTM - Calculation (Portly)'!B5,'Erect +'!$A$2:$D$16,4,FALSE),))))</f>
        <v>0</v>
      </c>
      <c r="F5" s="262">
        <f>IF(C5=" ",0,IF($S$19='Full Chest'!$B$1,VLOOKUP('US MTM - Calculation (Portly)'!B5,'Full Chest'!$A$2:$F$16,2,FALSE),IF($S$19='Full Chest'!$C$1,VLOOKUP('US MTM - Calculation (Portly)'!B5,'Full Chest'!$A$2:$F$16,3,FALSE),IF($S$19='Full Chest'!$D$1,VLOOKUP('US MTM - Calculation (Portly)'!B5,'Full Chest'!$A$2:$F$16,4,FALSE),))))</f>
        <v>0</v>
      </c>
      <c r="G5" s="262">
        <f>IF(C5=" ",0,IF($S$20='Head For +'!$B$1,VLOOKUP('US MTM - Calculation (Portly)'!B5,'Head For +'!$A$2:$E$16,2,FALSE),IF($S$20='Head For +'!$C$1,VLOOKUP('US MTM - Calculation (Portly)'!B5,'Head For +'!$A$2:$E$16,3,FALSE),IF($S$20='Head For +'!$D$1,VLOOKUP('US MTM - Calculation (Portly)'!B5,'Head For +'!$A$2:$E$16,4,FALSE),IF($S$20='Head For +'!$E$1,VLOOKUP('US MTM - Calculation (Portly)'!B5,'Head For +'!$A$2:$E$16,5,FALSE),)))))</f>
        <v>0</v>
      </c>
      <c r="H5" s="262" t="b">
        <f>IF(C5=" ",0,IF($S$21='LOW-CLR +'!$B$1,VLOOKUP('US MTM - Calculation (Portly)'!B5,'LOW-CLR +'!$A$2:$H$16,2,FALSE),IF($S$21='LOW-CLR +'!$C$1,VLOOKUP('US MTM - Calculation (Portly)'!B5,'LOW-CLR +'!$A$2:$H$16,3,FALSE),IF($S$21='LOW-CLR +'!$D$1,VLOOKUP('US MTM - Calculation (Portly)'!B5,'LOW-CLR +'!$A$2:$H$16,4,FALSE),IF($S$21='LOW-CLR +'!$E$1,VLOOKUP('US MTM - Calculation (Portly)'!B5,'LOW-CLR +'!$A$2:$H$16,5,FALSE),IF($S$21='LOW-CLR +'!$F$1,VLOOKUP('US MTM - Calculation (Portly)'!B5,'LOW-CLR +'!$A$2:$H$16,6,FALSE),IF($S$21='LOW-CLR +'!$G$1,VLOOKUP('US MTM - Calculation (Portly)'!B5,'LOW-CLR +'!$A$2:$H$16,7,FALSE),IF($S$21='LOW-CLR +'!$H$1,VLOOKUP('US MTM - Calculation (Portly)'!B5,'LOW-CLR +'!$A$2:$H$16,8,FALSE)))))))))</f>
        <v>0</v>
      </c>
      <c r="I5" s="262">
        <f>IF(C5=" ",0,IF($S$22='P+AH+1 2'!$B$1,VLOOKUP('US MTM - Calculation (Portly)'!B5,'P+AH+1 2'!$A$2:$D$16,2,FALSE),IF($S$22='P+AH+1 2'!$C$1,VLOOKUP('US MTM - Calculation (Portly)'!B5,'P+AH+1 2'!$A$2:$D$16,3,FALSE),IF($S$22='P+AH+1 2'!$D$1,VLOOKUP('US MTM - Calculation (Portly)'!B5,'P+AH+1 2'!$A$2:$D$16,4,FALSE),))))</f>
        <v>0</v>
      </c>
      <c r="J5" s="262"/>
      <c r="K5" s="263">
        <f t="shared" si="2"/>
        <v>31.875</v>
      </c>
      <c r="L5" s="242">
        <f>IF(OR(Sheet1!C25="",Sheet1!C25=" "),0,Sheet1!C25)</f>
        <v>30.25</v>
      </c>
      <c r="M5" s="264">
        <f t="shared" si="3"/>
        <v>-1.625</v>
      </c>
      <c r="N5" s="265">
        <f>IF($M$8='12 Back'!$B$1,VLOOKUP('US MTM - Calculation (Portly)'!B5,'12 Back'!$A$2:$BG$16,2,FALSE),IF($M$8='12 Back'!$C$1,VLOOKUP('US MTM - Calculation (Portly)'!B5,'12 Back'!$A$2:$BG$16,3,FALSE),IF($M$8='12 Back'!$D$1,VLOOKUP('US MTM - Calculation (Portly)'!B5,'12 Back'!$A$2:$BG$16,4,FALSE),IF($M$8='12 Back'!$E$1,VLOOKUP('US MTM - Calculation (Portly)'!B5,'12 Back'!$A$2:$BG$16,5,FALSE),IF($M$8='12 Back'!$F$1,VLOOKUP('US MTM - Calculation (Portly)'!B5,'12 Back'!$A$2:$BG$16,6,FALSE),IF($M$8='12 Back'!$G$1,VLOOKUP('US MTM - Calculation (Portly)'!B5,'12 Back'!$A$2:$BG$16,7,FALSE),IF($M$8='12 Back'!$H$1,VLOOKUP('US MTM - Calculation (Portly)'!B5,'12 Back'!$A$2:$BG$16,8,FALSE),IF($M$8='12 Back'!$I$1,VLOOKUP('US MTM - Calculation (Portly)'!B5,'12 Back'!$A$2:$BG$16,9,FALSE),IF($M$8='12 Back'!$J$1,VLOOKUP('US MTM - Calculation (Portly)'!B5,'12 Back'!$A$2:$BG$16,10,FALSE),IF($M$8='12 Back'!$K$1,VLOOKUP('US MTM - Calculation (Portly)'!B5,'12 Back'!$A$2:$BG$16,11,FALSE),IF($M$8='12 Back'!$L$1,VLOOKUP('US MTM - Calculation (Portly)'!B5,'12 Back'!$A$2:$BG$16,12,FALSE),IF($M$8='12 Back'!$M$1,VLOOKUP('US MTM - Calculation (Portly)'!B5,'12 Back'!$A$2:$BG$16,13,FALSE),IF($M$8='12 Back'!$N$1,VLOOKUP('US MTM - Calculation (Portly)'!B5,'12 Back'!$A$2:$BG$16,14,FALSE),IF($M$8='12 Back'!$O$1,VLOOKUP('US MTM - Calculation (Portly)'!B5,'12 Back'!$A$2:$BG$16,15,FALSE),IF($M$8='12 Back'!$P$1,VLOOKUP('US MTM - Calculation (Portly)'!B5,'12 Back'!$A$2:$BG$16,16,FALSE),IF($M$8='12 Back'!$Q$1,VLOOKUP('US MTM - Calculation (Portly)'!B5,'12 Back'!$A$2:$BG$16,17,FALSE),IF($M$8='12 Back'!$R$1,VLOOKUP('US MTM - Calculation (Portly)'!B5,'12 Back'!$A$2:$BG$16,18,FALSE),IF($M$8='12 Back'!$S$1,VLOOKUP('US MTM - Calculation (Portly)'!B5,'12 Back'!$A$2:$BG$16,19,FALSE),IF($M$8='12 Back'!$T$1,VLOOKUP('US MTM - Calculation (Portly)'!B5,'12 Back'!$A$2:$BG$16,20,FALSE),IF($M$8='12 Back'!$U$1,VLOOKUP('US MTM - Calculation (Portly)'!B5,'12 Back'!$A$2:$BG$16,21,FALSE),IF($M$8='12 Back'!$V$1,VLOOKUP('US MTM - Calculation (Portly)'!B5,'12 Back'!$A$2:$BG$16,22,FALSE),IF($M$8='12 Back'!$W$1,VLOOKUP('US MTM - Calculation (Portly)'!B5,'12 Back'!$A$2:$BG$16,23,FALSE),IF($M$8='12 Back'!$X$1,VLOOKUP('US MTM - Calculation (Portly)'!B5,'12 Back'!$A$2:$BG$16,24,FALSE),IF($M$8='12 Back'!$Y$1,VLOOKUP('US MTM - Calculation (Portly)'!B5,'12 Back'!$A$2:$BG$16,25,FALSE),IF($M$8='12 Back'!$Z$1,VLOOKUP('US MTM - Calculation (Portly)'!B5,'12 Back'!$A$2:$BG$16,26,FALSE),IF($M$8='12 Back'!$AA$1,VLOOKUP('US MTM - Calculation (Portly)'!B5,'12 Back'!$A$2:$BG$16,27,FALSE),IF($M$8='12 Back'!$AB$1,VLOOKUP('US MTM - Calculation (Portly)'!B5,'12 Back'!$A$2:$BG$16,28,FALSE),IF($M$8='12 Back'!$AC$1,VLOOKUP('US MTM - Calculation (Portly)'!B5,'12 Back'!$A$2:$BG$16,29,FALSE),IF($M$8='12 Back'!$AD$1,VLOOKUP('US MTM - Calculation (Portly)'!B5,'12 Back'!$A$2:$BG$16,30,FALSE),IF($M$8='12 Back'!$AE$1,VLOOKUP('US MTM - Calculation (Portly)'!B5,'12 Back'!$A$2:$BG$16,31,FALSE),IF($M$8='12 Back'!$AF$1,VLOOKUP('US MTM - Calculation (Portly)'!B5,'12 Back'!$A$2:$BG$16,32,FALSE),IF($M$8='12 Back'!$AG$1,VLOOKUP('US MTM - Calculation (Portly)'!B5,'12 Back'!$A$2:$BG$16,33,FALSE),IF($M$8='12 Back'!$AH$1,VLOOKUP('US MTM - Calculation (Portly)'!B5,'12 Back'!$A$2:$BG$16,34,FALSE),IF($M$8='12 Back'!$AI$1,VLOOKUP('US MTM - Calculation (Portly)'!B5,'12 Back'!$A$2:$BG$16,35,FALSE),IF($M$8='12 Back'!$AJ$1,VLOOKUP('US MTM - Calculation (Portly)'!B5,'12 Back'!$A$2:$BG$16,36,FALSE),IF($M$8='12 Back'!$AK$1,VLOOKUP('US MTM - Calculation (Portly)'!B5,'12 Back'!$A$2:$BG$16,37,FALSE),IF($M$8='12 Back'!$AL$1,VLOOKUP('US MTM - Calculation (Portly)'!B5,'12 Back'!$A$2:$BG$16,38,FALSE),IF($M$8='12 Back'!$AM$1,VLOOKUP('US MTM - Calculation (Portly)'!B5,'12 Back'!$A$2:$BG$16,39,FALSE),IF($M$8='12 Back'!$AN$1,VLOOKUP('US MTM - Calculation (Portly)'!B5,'12 Back'!$A$2:$BG$16,40,FALSE),IF($M$8='12 Back'!$AO$1,VLOOKUP('US MTM - Calculation (Portly)'!B5,'12 Back'!$A$2:$BG$16,41,FALSE),IF($M$8='12 Back'!$AP$1,VLOOKUP('US MTM - Calculation (Portly)'!B5,'12 Back'!$A$2:$BG$16,42,FALSE),IF($M$8='12 Back'!$AQ$1,VLOOKUP('US MTM - Calculation (Portly)'!B5,'12 Back'!$A$2:$BG$16,43,FALSE),IF($M$8='12 Back'!$AR$1,VLOOKUP('US MTM - Calculation (Portly)'!B5,'12 Back'!$A$2:$BG$16,44,FALSE),IF($M$8='12 Back'!$AS$1,VLOOKUP('US MTM - Calculation (Portly)'!B5,'12 Back'!$A$2:$BG$16,45,FALSE),IF($M$8='12 Back'!$AT$1,VLOOKUP('US MTM - Calculation (Portly)'!B5,'12 Back'!$A$2:$BG$16,46,FALSE),IF($M$8='12 Back'!$AU$1,VLOOKUP('US MTM - Calculation (Portly)'!B5,'12 Back'!$A$2:$BG$16,47,FALSE),IF($M$8='12 Back'!$AV$1,VLOOKUP('US MTM - Calculation (Portly)'!B5,'12 Back'!$A$2:$BG$16,48,FALSE),IF($M$8='12 Back'!$AW$1,VLOOKUP('US MTM - Calculation (Portly)'!B5,'12 Back'!$A$2:$BG$16,49,FALSE),IF($M$8='12 Back'!$AX$1,VLOOKUP('US MTM - Calculation (Portly)'!B5,'12 Back'!$A$2:$BG$16,50,FALSE),IF($M$8='12 Back'!$AY$1,VLOOKUP('US MTM - Calculation (Portly)'!B5,'12 Back'!$A$2:$BG$16,51,FALSE),IF($M$8='12 Back'!$AZ$1,VLOOKUP('US MTM - Calculation (Portly)'!B5,'12 Back'!$A$2:$BG$16,52,FALSE),IF($M$8='12 Back'!$BA$1,VLOOKUP('US MTM - Calculation (Portly)'!B5,'12 Back'!$A$2:$BG$16,53,FALSE),IF($M$8='12 Back'!$BB$1,VLOOKUP('US MTM - Calculation (Portly)'!B5,'12 Back'!$A$2:$BG$16,54,FALSE),IF($M$8='12 Back'!$BC$1,VLOOKUP('US MTM - Calculation (Portly)'!B5,'12 Back'!$A$2:$BG$16,55,FALSE),IF($M$8='12 Back'!$BD$1,VLOOKUP('US MTM - Calculation (Portly)'!B5,'12 Back'!$A$2:$BG$16,56,FALSE),IF($M$8='12 Back'!$BE$1,VLOOKUP('US MTM - Calculation (Portly)'!B5,'12 Back'!$A$2:$BG$16,57,FALSE),IF($M$8='12 Back'!$BF$1,VLOOKUP('US MTM - Calculation (Portly)'!B5,'12 Back'!$A$2:$BG$16,58,FALSE),IF($M$8='12 Back'!$BG$1,VLOOKUP('US MTM - Calculation (Portly)'!B5,'12 Back'!$A$2:$BG$16,59,FALSE),))))))))))))))))))))))))))))))))))))))))))))))))))))))))))</f>
        <v>0</v>
      </c>
      <c r="O5" s="265">
        <f>IF($M$3='Half Grith'!$B$1,VLOOKUP('US MTM - Calculation (Portly)'!B5,'Half Grith'!$A$2:$BN$16,2,FALSE),IF($M$3='Half Grith'!$C$1,VLOOKUP('US MTM - Calculation (Portly)'!B5,'Half Grith'!$A$2:$BN$16,3,FALSE),IF($M$3='Half Grith'!$D$1,VLOOKUP('US MTM - Calculation (Portly)'!B5,'Half Grith'!$A$2:$BN$16,4,FALSE),IF($M$3='Half Grith'!$E$1,VLOOKUP('US MTM - Calculation (Portly)'!B5,'Half Grith'!$A$2:$BN$16,5,FALSE),IF($M$3='Half Grith'!$F$1,VLOOKUP('US MTM - Calculation (Portly)'!B5,'Half Grith'!$A$2:$BN$16,6,FALSE),IF($M$3='Half Grith'!$G$1,VLOOKUP('US MTM - Calculation (Portly)'!B5,'Half Grith'!$A$2:$BN$16,7,FALSE),IF($M$3='Half Grith'!$H$1,VLOOKUP('US MTM - Calculation (Portly)'!B5,'Half Grith'!$A$2:$BN$16,8,FALSE),IF($M$3='Half Grith'!$I$1,VLOOKUP('US MTM - Calculation (Portly)'!B5,'Half Grith'!$A$2:$BN$16,9,FALSE),IF($M$3='Half Grith'!$J$1,VLOOKUP('US MTM - Calculation (Portly)'!B5,'Half Grith'!$A$2:$BN$16,10,FALSE),IF($M$3='Half Grith'!$K$1,VLOOKUP('US MTM - Calculation (Portly)'!B5,'Half Grith'!$A$2:$BN$16,11,FALSE),IF($M$3='Half Grith'!$L$1,VLOOKUP('US MTM - Calculation (Portly)'!B5,'Half Grith'!$A$2:$BN$16,12,FALSE),IF($M$3='Half Grith'!$M$1,VLOOKUP('US MTM - Calculation (Portly)'!B5,'Half Grith'!$A$2:$BN$16,13,FALSE),IF($M$3='Half Grith'!$N$1,VLOOKUP('US MTM - Calculation (Portly)'!B5,'Half Grith'!$A$2:$BN$16,14,FALSE),IF($M$3='Half Grith'!$O$1,VLOOKUP('US MTM - Calculation (Portly)'!B5,'Half Grith'!$A$2:$BN$16,15,FALSE),IF($M$3='Half Grith'!$P$1,VLOOKUP('US MTM - Calculation (Portly)'!B5,'Half Grith'!$A$2:$BN$16,16,FALSE),IF($M$3='Half Grith'!$Q$1,VLOOKUP('US MTM - Calculation (Portly)'!B5,'Half Grith'!$A$2:$BN$16,17,FALSE),IF($M$3='Half Grith'!$R$1,VLOOKUP('US MTM - Calculation (Portly)'!B5,'Half Grith'!$A$2:$BN$16,18,FALSE),IF($M$3='Half Grith'!$S$1,VLOOKUP('US MTM - Calculation (Portly)'!B5,'Half Grith'!$A$2:$BN$16,19,FALSE),IF($M$3='Half Grith'!$T$1,VLOOKUP('US MTM - Calculation (Portly)'!B5,'Half Grith'!$A$2:$BN$16,20,FALSE),IF($M$3='Half Grith'!$U$1,VLOOKUP('US MTM - Calculation (Portly)'!B5,'Half Grith'!$A$2:$BN$16,21,FALSE),IF($M$3='Half Grith'!$V$1,VLOOKUP('US MTM - Calculation (Portly)'!B5,'Half Grith'!$A$2:$BN$16,22,FALSE),IF($M$3='Half Grith'!$W$1,VLOOKUP('US MTM - Calculation (Portly)'!B5,'Half Grith'!$A$2:$BN$16,23,FALSE),IF($M$3='Half Grith'!$X$1,VLOOKUP('US MTM - Calculation (Portly)'!B5,'Half Grith'!$A$2:$BN$16,24,FALSE),IF($M$3='Half Grith'!$Y$1,VLOOKUP('US MTM - Calculation (Portly)'!B5,'Half Grith'!$A$2:$BN$16,25,FALSE),IF($M$3='Half Grith'!$Z$1,VLOOKUP('US MTM - Calculation (Portly)'!B5,'Half Grith'!$A$2:$BN$16,26,FALSE),IF($M$3='Half Grith'!$AA$1,VLOOKUP('US MTM - Calculation (Portly)'!B5,'Half Grith'!$A$2:$BN$16,27,FALSE),IF($M$3='Half Grith'!$AB$1,VLOOKUP('US MTM - Calculation (Portly)'!B5,'Half Grith'!$A$2:$BN$16,28,FALSE),IF($M$3='Half Grith'!$AC$1,VLOOKUP('US MTM - Calculation (Portly)'!B5,'Half Grith'!$A$2:$BN$16,29,FALSE),IF($M$3='Half Grith'!$AD$1,VLOOKUP('US MTM - Calculation (Portly)'!B5,'Half Grith'!$A$2:$BN$16,30,FALSE),IF($M$3='Half Grith'!$AE$1,VLOOKUP('US MTM - Calculation (Portly)'!B5,'Half Grith'!$A$2:$BN$16,31,FALSE),IF($M$3='Half Grith'!$AF$1,VLOOKUP('US MTM - Calculation (Portly)'!B5,'Half Grith'!$A$2:$BN$16,32,FALSE),IF($M$3='Half Grith'!$AG$1,VLOOKUP('US MTM - Calculation (Portly)'!B5,'Half Grith'!$A$2:$BN$16,33,FALSE),IF($M$3='Half Grith'!$AH$1,VLOOKUP('US MTM - Calculation (Portly)'!B5,'Half Grith'!$A$2:$BN$16,34,FALSE),IF($M$3='Half Grith'!$AI$1,VLOOKUP('US MTM - Calculation (Portly)'!B5,'Half Grith'!$A$2:$BN$16,35,FALSE),IF($M$3='Half Grith'!$AJ$1,VLOOKUP('US MTM - Calculation (Portly)'!B5,'Half Grith'!$A$2:$BN$16,36,FALSE),IF($M$3='Half Grith'!$AK$1,VLOOKUP('US MTM - Calculation (Portly)'!B5,'Half Grith'!$A$2:$BN$16,37,FALSE),IF($M$3='Half Grith'!$AL$1,VLOOKUP('US MTM - Calculation (Portly)'!B5,'Half Grith'!$A$2:$BN$16,38,FALSE),IF($M$3='Half Grith'!$AM$1,VLOOKUP('US MTM - Calculation (Portly)'!B5,'Half Grith'!$A$2:$BN$16,39,FALSE),IF($M$3='Half Grith'!$AN$1,VLOOKUP('US MTM - Calculation (Portly)'!B5,'Half Grith'!$A$2:$BN$16,40,FALSE),IF($M$3='Half Grith'!$AO$1,VLOOKUP('US MTM - Calculation (Portly)'!B5,'Half Grith'!$A$2:$BN$16,41,FALSE),IF($M$3='Half Grith'!$AP$1,VLOOKUP('US MTM - Calculation (Portly)'!B5,'Half Grith'!$A$2:$BN$16,42,FALSE),IF($M$3='Half Grith'!$AQ$1,VLOOKUP('US MTM - Calculation (Portly)'!B5,'Half Grith'!$A$2:$BN$16,43,FALSE),IF($M$3='Half Grith'!$AR$1,VLOOKUP('US MTM - Calculation (Portly)'!B5,'Half Grith'!$A$2:$BN$16,44,FALSE),IF($M$3='Half Grith'!$AS$1,VLOOKUP('US MTM - Calculation (Portly)'!B5,'Half Grith'!$A$2:$BN$16,45,FALSE),IF($M$3='Half Grith'!$AT$1,VLOOKUP('US MTM - Calculation (Portly)'!B5,'Half Grith'!$A$2:$BN$16,46,FALSE),IF($M$3='Half Grith'!$AU$1,VLOOKUP('US MTM - Calculation (Portly)'!B5,'Half Grith'!$A$2:$BN$16,47,FALSE),IF($M$3='Half Grith'!$AV$1,VLOOKUP('US MTM - Calculation (Portly)'!B5,'Half Grith'!$A$2:$BN$16,48,FALSE),IF($M$3='Half Grith'!$AW$1,VLOOKUP('US MTM - Calculation (Portly)'!B5,'Half Grith'!$A$2:$BN$16,49,FALSE),IF($M$3='Half Grith'!$AX$1,VLOOKUP('US MTM - Calculation (Portly)'!B5,'Half Grith'!$A$2:$BN$16,50,FALSE),IF($M$3='Half Grith'!$AY$1,VLOOKUP('US MTM - Calculation (Portly)'!B5,'Half Grith'!$A$2:$BN$16,51,FALSE),IF($M$3='Half Grith'!$AZ$1,VLOOKUP('US MTM - Calculation (Portly)'!B5,'Half Grith'!$A$2:$BN$16,52,FALSE),IF($M$3='Half Grith'!$BA$1,VLOOKUP('US MTM - Calculation (Portly)'!B5,'Half Grith'!$A$2:$BN$16,53,FALSE),IF($M$3='Half Grith'!$BB$1,VLOOKUP('US MTM - Calculation (Portly)'!B5,'Half Grith'!$A$2:$BN$16,54,FALSE),IF($M$3='Half Grith'!$BC$1,VLOOKUP('US MTM - Calculation (Portly)'!B5,'Half Grith'!$A$2:$BN$16,55,FALSE),IF($M$3='Half Grith'!$BD$1,VLOOKUP('US MTM - Calculation (Portly)'!B5,'Half Grith'!$A$2:$BN$16,56,FALSE),IF($M$3='Half Grith'!$BE$1,VLOOKUP('US MTM - Calculation (Portly)'!B5,'Half Grith'!$A$2:$BN$16,57,FALSE),IF($M$3='Half Grith'!$BF$1,VLOOKUP('US MTM - Calculation (Portly)'!B5,'Half Grith'!$A$2:$BN$16,58,FALSE),IF($M$3='Half Grith'!$BG$1,VLOOKUP('US MTM - Calculation (Portly)'!B5,'Half Grith'!$A$2:$BN$16,59,FALSE),IF($M$3='Half Grith'!$BH$1,VLOOKUP('US MTM - Calculation (Portly)'!B5,'Half Grith'!$A$2:$BN$16,60,FALSE),IF($M$3='Half Grith'!$BI$1,VLOOKUP('US MTM - Calculation (Portly)'!B5,'Half Grith'!$A$2:$BN$16,61,FALSE),IF($M$3='Half Grith'!$BJ$1,VLOOKUP('US MTM - Calculation (Portly)'!B5,'Half Grith'!$A$2:$BN$16,62,FALSE),IF($M$3='Half Grith'!$BK$1,VLOOKUP('US MTM - Calculation (Portly)'!B5,'Half Grith'!$A$2:$BN$16,63,FALSE),IF($M$3='Half Grith'!$BL$1,VLOOKUP('US MTM - Calculation (Portly)'!B5,'Half Grith'!$A$2:$BN$16,64,FALSE),IF($M$3='Half Grith'!$BM$1,VLOOKUP('US MTM - Calculation (Portly)'!B5,'Half Grith'!$A$2:$BN$16,65,FALSE),))))))))))))))))))))))))))))))))))))))))))))))))))))))))))))))))</f>
        <v>0</v>
      </c>
      <c r="P5" s="265">
        <f>IF($M$4=SEAT!$B$1,VLOOKUP('US MTM - Calculation (Portly)'!B5,SEAT!$A$2:$AY$16,2,FALSE),IF($M$4=SEAT!$C$1,VLOOKUP('US MTM - Calculation (Portly)'!B5,SEAT!$A$2:$AY$16,3,FALSE),IF($M$4=SEAT!$D$1,VLOOKUP('US MTM - Calculation (Portly)'!B5,SEAT!$A$2:$AY$16,4,FALSE),IF($M$4=SEAT!$E$1,VLOOKUP('US MTM - Calculation (Portly)'!B5,SEAT!$A$2:$AY$16,5,FALSE),IF($M$4=SEAT!$F$1,VLOOKUP('US MTM - Calculation (Portly)'!B5,SEAT!$A$2:$AY$16,6,FALSE),IF($M$4=SEAT!$G$1,VLOOKUP('US MTM - Calculation (Portly)'!B5,SEAT!$A$2:$AY$16,7,FALSE),IF($M$4=SEAT!$H$1,VLOOKUP('US MTM - Calculation (Portly)'!B5,SEAT!$A$2:$AY$16,8,FALSE),IF($M$4=SEAT!$I$1,VLOOKUP('US MTM - Calculation (Portly)'!B5,SEAT!$A$2:$AY$16,9,FALSE),IF($M$4=SEAT!$J$1,VLOOKUP('US MTM - Calculation (Portly)'!B5,SEAT!$A$2:$AY$16,10,FALSE),IF($M$4=SEAT!$K$1,VLOOKUP('US MTM - Calculation (Portly)'!B5,SEAT!$A$2:$AY$16,11,FALSE),IF($M$4=SEAT!$L$1,VLOOKUP('US MTM - Calculation (Portly)'!B5,SEAT!$A$2:$AY$16,12,FALSE),IF($M$4=SEAT!$M$1,VLOOKUP('US MTM - Calculation (Portly)'!B5,SEAT!$A$2:$AY$16,13,FALSE),IF($M$4=SEAT!$N$1,VLOOKUP('US MTM - Calculation (Portly)'!B5,SEAT!$A$2:$AY$16,14,FALSE),IF($M$4=SEAT!$O$1,VLOOKUP('US MTM - Calculation (Portly)'!B5,SEAT!$A$2:$AY$16,15,FALSE),IF($M$4=SEAT!$P$1,VLOOKUP('US MTM - Calculation (Portly)'!B5,SEAT!$A$2:$AY$16,16,FALSE),IF($M$4=SEAT!$Q$1,VLOOKUP('US MTM - Calculation (Portly)'!B5,SEAT!$A$2:$AY$16,17,FALSE),IF($M$4=SEAT!$R$1,VLOOKUP('US MTM - Calculation (Portly)'!B5,SEAT!$A$2:$AY$16,18,FALSE),IF($M$4=SEAT!$S$1,VLOOKUP('US MTM - Calculation (Portly)'!B5,SEAT!$A$2:$AY$16,19,FALSE),IF($M$4=SEAT!$T$1,VLOOKUP('US MTM - Calculation (Portly)'!B5,SEAT!$A$2:$AY$16,20,FALSE),IF($M$4=SEAT!$U$1,VLOOKUP('US MTM - Calculation (Portly)'!B5,SEAT!$A$2:$AY$16,21,FALSE),IF($M$4=SEAT!$V$1,VLOOKUP('US MTM - Calculation (Portly)'!B5,SEAT!$A$2:$AY$16,22,FALSE),IF($M$4=SEAT!$W$1,VLOOKUP('US MTM - Calculation (Portly)'!B5,SEAT!$A$2:$AY$16,23,FALSE),IF($M$4=SEAT!$X$1,VLOOKUP('US MTM - Calculation (Portly)'!B5,SEAT!$A$2:$AY$16,24,FALSE),IF($M$4=SEAT!$Y$1,VLOOKUP('US MTM - Calculation (Portly)'!B5,SEAT!$A$2:$AY$16,25,FALSE),IF($M$4=SEAT!$Z$1,VLOOKUP('US MTM - Calculation (Portly)'!B5,SEAT!$A$2:$AY$16,26,FALSE),IF($M$4=SEAT!$AA$1,VLOOKUP('US MTM - Calculation (Portly)'!B5,SEAT!$A$2:$AY$16,27,FALSE),IF($M$4=SEAT!$AB$1,VLOOKUP('US MTM - Calculation (Portly)'!B5,SEAT!$A$2:$AY$16,28,FALSE),IF($M$4=SEAT!$AC$1,VLOOKUP('US MTM - Calculation (Portly)'!B5,SEAT!$A$2:$AY$16,29,FALSE),IF($M$4=SEAT!$AD$1,VLOOKUP('US MTM - Calculation (Portly)'!B5,SEAT!$A$2:$AY$16,30,FALSE),IF($M$4=SEAT!$AE$1,VLOOKUP('US MTM - Calculation (Portly)'!B5,SEAT!$A$2:$AY$16,31,FALSE),IF($M$4=SEAT!$AF$1,VLOOKUP('US MTM - Calculation (Portly)'!B5,SEAT!$A$2:$AY$16,32,FALSE),IF($M$4=SEAT!$AG$1,VLOOKUP('US MTM - Calculation (Portly)'!B5,SEAT!$A$2:$AY$16,33,FALSE),IF($M$4=SEAT!$AH$1,VLOOKUP('US MTM - Calculation (Portly)'!B5,SEAT!$A$2:$AY$16,34,FALSE),IF($M$4=SEAT!$AI$1,VLOOKUP('US MTM - Calculation (Portly)'!B5,SEAT!$A$2:$AY$16,35,FALSE),IF($M$4=SEAT!$AJ$1,VLOOKUP('US MTM - Calculation (Portly)'!B5,SEAT!$A$2:$AY$16,36,FALSE),IF($M$4=SEAT!$AK$1,VLOOKUP('US MTM - Calculation (Portly)'!B5,SEAT!$A$2:$AY$16,37,FALSE),IF($M$4=SEAT!$AL$1,VLOOKUP('US MTM - Calculation (Portly)'!B5,SEAT!$A$2:$AY$16,38,FALSE),IF($M$4=SEAT!$AM$1,VLOOKUP('US MTM - Calculation (Portly)'!B5,SEAT!$A$2:$AY$16,39,FALSE),IF($M$4=SEAT!$AN$1,VLOOKUP('US MTM - Calculation (Portly)'!B5,SEAT!$A$2:$AY$16,40,FALSE),IF($M$4=SEAT!$AO$1,VLOOKUP('US MTM - Calculation (Portly)'!B5,SEAT!$A$2:$AY$16,41,FALSE),IF($M$4=SEAT!$AP$1,VLOOKUP('US MTM - Calculation (Portly)'!B5,SEAT!$A$2:$AY$16,42,FALSE),IF($M$4=SEAT!$AQ$1,VLOOKUP('US MTM - Calculation (Portly)'!B5,SEAT!$A$2:$AY$16,43,FALSE),IF($M$4=SEAT!$AR$1,VLOOKUP('US MTM - Calculation (Portly)'!B5,SEAT!$A$2:$AY$16,44,FALSE),IF($M$4=SEAT!$AS$1,VLOOKUP('US MTM - Calculation (Portly)'!B5,SEAT!$A$2:$AY$16,45,FALSE),IF($M$4=SEAT!$AT$1,VLOOKUP('US MTM - Calculation (Portly)'!B5,SEAT!$A$2:$AY$16,46,FALSE),IF($M$4=SEAT!$AU$1,VLOOKUP('US MTM - Calculation (Portly)'!B5,SEAT!$A$2:$AY$16,47,FALSE),IF($M$4=SEAT!$AV$1,VLOOKUP('US MTM - Calculation (Portly)'!B5,SEAT!$A$2:$AY$16,48,FALSE),IF($M$4=SEAT!$AW$1,VLOOKUP('US MTM - Calculation (Portly)'!B5,SEAT!$A$2:$AY$16,49,FALSE),IF($M$4=SEAT!$AX$1,VLOOKUP('US MTM - Calculation (Portly)'!B5,SEAT!$A$2:$AY$16,50,FALSE),IF($M$4=SEAT!$AY$1,VLOOKUP('US MTM - Calculation (Portly)'!B5,SEAT!$A$2:$AY$16,51,FALSE),))))))))))))))))))))))))))))))))))))))))))))))))))</f>
        <v>0</v>
      </c>
      <c r="Q5" s="265">
        <f>IF($M$5='4LEN'!$B$1,VLOOKUP('US MTM - Calculation (Portly)'!B5,'4LEN'!$A$2:$BM$16,2,FALSE),IF($M$5='4LEN'!$C$1,VLOOKUP('US MTM - Calculation (Portly)'!B5,'4LEN'!$A$2:$BM$16,3,FALSE),IF($M$5='4LEN'!$D$1,VLOOKUP('US MTM - Calculation (Portly)'!B5,'4LEN'!$A$2:$BM$16,4,FALSE),IF($M$5='4LEN'!$E$1,VLOOKUP('US MTM - Calculation (Portly)'!B5,'4LEN'!$A$2:$BM$16,5,FALSE),IF($M$5='4LEN'!$F$1,VLOOKUP('US MTM - Calculation (Portly)'!B5,'4LEN'!$A$2:$BM$16,6,FALSE),IF($M$5='4LEN'!$G$1,VLOOKUP('US MTM - Calculation (Portly)'!B5,'4LEN'!$A$2:$BM$16,7,FALSE),IF($M$5='4LEN'!$H$1,VLOOKUP('US MTM - Calculation (Portly)'!B5,'4LEN'!$A$2:$BM$16,8,FALSE),IF($M$5='4LEN'!$I$1,VLOOKUP('US MTM - Calculation (Portly)'!B5,'4LEN'!$A$2:$BM$16,9,FALSE),IF($M$5='4LEN'!$J$1,VLOOKUP('US MTM - Calculation (Portly)'!B5,'4LEN'!$A$2:$BM$16,10,FALSE),IF($M$5='4LEN'!$K$1,VLOOKUP('US MTM - Calculation (Portly)'!B5,'4LEN'!$A$2:$BM$16,11,FALSE),IF($M$5='4LEN'!$L$1,VLOOKUP('US MTM - Calculation (Portly)'!B5,'4LEN'!$A$2:$BM$16,12,FALSE),IF($M$5='4LEN'!$M$1,VLOOKUP('US MTM - Calculation (Portly)'!B5,'4LEN'!$A$2:$BM$16,13,FALSE),IF($M$5='4LEN'!$N$1,VLOOKUP('US MTM - Calculation (Portly)'!B5,'4LEN'!$A$2:$BM$16,14,FALSE),IF($M$5='4LEN'!$O$1,VLOOKUP('US MTM - Calculation (Portly)'!B5,'4LEN'!$A$2:$BM$16,15,FALSE),IF($M$5='4LEN'!$P$1,VLOOKUP('US MTM - Calculation (Portly)'!B5,'4LEN'!$A$2:$BM$16,16,FALSE),IF($M$5='4LEN'!$Q$1,VLOOKUP('US MTM - Calculation (Portly)'!B5,'4LEN'!$A$2:$BM$16,17,FALSE),IF($M$5='4LEN'!$R$1,VLOOKUP('US MTM - Calculation (Portly)'!B5,'4LEN'!$A$2:$BM$16,18,FALSE),IF($M$5='4LEN'!$S$1,VLOOKUP('US MTM - Calculation (Portly)'!B5,'4LEN'!$A$2:$BM$16,19,FALSE),IF($M$5='4LEN'!$T$1,VLOOKUP('US MTM - Calculation (Portly)'!B5,'4LEN'!$A$2:$BM$16,20,FALSE),IF($M$5='4LEN'!$U$1,VLOOKUP('US MTM - Calculation (Portly)'!B5,'4LEN'!$A$2:$BM$16,21,FALSE),IF($M$5='4LEN'!$V$1,VLOOKUP('US MTM - Calculation (Portly)'!B5,'4LEN'!$A$2:$BM$16,22,FALSE),IF($M$5='4LEN'!$W$1,VLOOKUP('US MTM - Calculation (Portly)'!B5,'4LEN'!$A$2:$BM$16,23,FALSE),IF($M$5='4LEN'!$X$1,VLOOKUP('US MTM - Calculation (Portly)'!B5,'4LEN'!$A$2:$BM$16,24,FALSE),IF($M$5='4LEN'!$Y$1,VLOOKUP('US MTM - Calculation (Portly)'!B5,'4LEN'!$A$2:$BM$16,25,FALSE),IF($M$5='4LEN'!$Z$1,VLOOKUP('US MTM - Calculation (Portly)'!B5,'4LEN'!$A$2:$BM$16,26,FALSE),IF($M$5='4LEN'!$AA$1,VLOOKUP('US MTM - Calculation (Portly)'!B5,'4LEN'!$A$2:$BM$16,27,FALSE),IF($M$5='4LEN'!$AB$1,VLOOKUP('US MTM - Calculation (Portly)'!B5,'4LEN'!$A$2:$BM$16,28,FALSE),IF($M$5='4LEN'!$AC$1,VLOOKUP('US MTM - Calculation (Portly)'!B5,'4LEN'!$A$2:$BM$16,29,FALSE),IF($M$5='4LEN'!$AD$1,VLOOKUP('US MTM - Calculation (Portly)'!B5,'4LEN'!$A$2:$BM$16,30,FALSE),IF($M$5='4LEN'!$AE$1,VLOOKUP('US MTM - Calculation (Portly)'!B5,'4LEN'!$A$2:$BM$16,31,FALSE),IF($M$5='4LEN'!$AF$1,VLOOKUP('US MTM - Calculation (Portly)'!B5,'4LEN'!$A$2:$BM$16,32,FALSE),IF($M$5='4LEN'!$AG$1,VLOOKUP('US MTM - Calculation (Portly)'!B5,'4LEN'!$A$2:$BM$16,33,FALSE),IF($M$5='4LEN'!$AH$1,VLOOKUP('US MTM - Calculation (Portly)'!B5,'4LEN'!$A$2:$BM$16,34,FALSE),IF($M$5='4LEN'!$AI$1,VLOOKUP('US MTM - Calculation (Portly)'!B5,'4LEN'!$A$2:$BM$16,35,FALSE),IF($M$5='4LEN'!$AJ$1,VLOOKUP('US MTM - Calculation (Portly)'!B5,'4LEN'!$A$2:$BM$16,36,FALSE),IF($M$5='4LEN'!$AK$1,VLOOKUP('US MTM - Calculation (Portly)'!B5,'4LEN'!$A$2:$BM$16,37,FALSE),IF($M$5='4LEN'!$AL$1,VLOOKUP('US MTM - Calculation (Portly)'!B5,'4LEN'!$A$2:$BM$16,38,FALSE),IF($M$5='4LEN'!$AM$1,VLOOKUP('US MTM - Calculation (Portly)'!B5,'4LEN'!$A$2:$BM$16,39,FALSE),IF($M$5='4LEN'!$AN$1,VLOOKUP('US MTM - Calculation (Portly)'!B5,'4LEN'!$A$2:$BM$16,40,FALSE),IF($M$5='4LEN'!$AO$1,VLOOKUP('US MTM - Calculation (Portly)'!B5,'4LEN'!$A$2:$BM$16,41,FALSE),IF($M$5='4LEN'!$AP$1,VLOOKUP('US MTM - Calculation (Portly)'!B5,'4LEN'!$A$2:$BM$16,42,FALSE),IF($M$5='4LEN'!$AQ$1,VLOOKUP('US MTM - Calculation (Portly)'!B5,'4LEN'!$A$2:$BM$16,43,FALSE),IF($M$5='4LEN'!$AR$1,VLOOKUP('US MTM - Calculation (Portly)'!B5,'4LEN'!$A$2:$BM$16,44,FALSE),IF($M$5='4LEN'!$AS$1,VLOOKUP('US MTM - Calculation (Portly)'!B5,'4LEN'!$A$2:$BM$16,45,FALSE),IF($M$5='4LEN'!$AT$1,VLOOKUP('US MTM - Calculation (Portly)'!B5,'4LEN'!$A$2:$BM$16,46,FALSE),IF($M$5='4LEN'!$AU$1,VLOOKUP('US MTM - Calculation (Portly)'!B5,'4LEN'!$A$2:$BM$16,47,FALSE),IF($M$5='4LEN'!$AV$1,VLOOKUP('US MTM - Calculation (Portly)'!B5,'4LEN'!$A$2:$BM$16,48,FALSE),IF($M$5='4LEN'!$AW$1,VLOOKUP('US MTM - Calculation (Portly)'!B5,'4LEN'!$A$2:$BM$16,49,FALSE),IF($M$5='4LEN'!$AX$1,VLOOKUP('US MTM - Calculation (Portly)'!B5,'4LEN'!$A$2:$BM$16,50,FALSE),IF($M$5='4LEN'!$AY$1,VLOOKUP('US MTM - Calculation (Portly)'!B5,'4LEN'!$A$2:$BM$16,51,FALSE),IF($M$5='4LEN'!$AZ$1,VLOOKUP('US MTM - Calculation (Portly)'!B5,'4LEN'!$A$2:$BM$16,52,FALSE),IF($M$5='4LEN'!$BA$1,VLOOKUP('US MTM - Calculation (Portly)'!B5,'4LEN'!$A$2:$BM$16,53,FALSE),IF($M$5='4LEN'!$BB$1,VLOOKUP('US MTM - Calculation (Portly)'!B5,'4LEN'!$A$2:$BM$16,54,FALSE),IF($M$5='4LEN'!$BC$1,VLOOKUP('US MTM - Calculation (Portly)'!B5,'4LEN'!$A$2:$BM$16,55,FALSE),IF($M$5='4LEN'!$BD$1,VLOOKUP('US MTM - Calculation (Portly)'!B5,'4LEN'!$A$2:$BM$16,56,FALSE),IF($M$5='4LEN'!$BE$1,VLOOKUP('US MTM - Calculation (Portly)'!B5,'4LEN'!$A$2:$BM$16,57,FALSE),IF($M$5='4LEN'!$BF$1,VLOOKUP('US MTM - Calculation (Portly)'!B5,'4LEN'!$A$2:$BM$16,58,FALSE),IF($M$5='4LEN'!$BG$1,VLOOKUP('US MTM - Calculation (Portly)'!B5,'4LEN'!$A$2:$BM$16,59,FALSE),IF($M$5='4LEN'!$BH$1,VLOOKUP('US MTM - Calculation (Portly)'!B5,'4LEN'!$A$2:$BM$16,60,FALSE),IF($M$5='4LEN'!$BI$1,VLOOKUP('US MTM - Calculation (Portly)'!B5,'4LEN'!$A$2:$BL$16,61,FALSE),IF($M$5='4LEN'!$BJ$1,VLOOKUP('US MTM - Calculation (Portly)'!B5,'4LEN'!$A$2:$BM$16,62,FALSE),IF($M$5='4LEN'!$BK$1,VLOOKUP('US MTM - Calculation (Portly)'!B5,'4LEN'!$A$2:$BM$16,63,FALSE),IF($M$5='4LEN'!$BL$1,VLOOKUP('US MTM - Calculation (Portly)'!B5,'4LEN'!$A$2:$BM$16,64,FALSE),IF($M$5='4LEN'!$BM$1,VLOOKUP('US MTM - Calculation (Portly)'!B5,'4LEN'!$A$2:$BM$16,65,FALSE),))))))))))))))))))))))))))))))))))))))))))))))))))))))))))))))))</f>
        <v>0</v>
      </c>
      <c r="R5" s="265">
        <f>IF($M$5='15VENT'!$B$1,VLOOKUP('US MTM - Calculation (Portly)'!B5,'15VENT'!$A$2:$BM$16,2,FALSE),IF($M$5='15VENT'!$C$1,VLOOKUP('US MTM - Calculation (Portly)'!B5,'15VENT'!$A$2:$BM$16,3,FALSE),IF($M$5='15VENT'!$D$1,VLOOKUP('US MTM - Calculation (Portly)'!B5,'15VENT'!$A$2:$BM$16,4,FALSE),IF($M$5='15VENT'!$E$1,VLOOKUP('US MTM - Calculation (Portly)'!B5,'15VENT'!$A$2:$BM$16,5,FALSE),IF($M$5='15VENT'!$F$1,VLOOKUP('US MTM - Calculation (Portly)'!B5,'15VENT'!$A$2:$BM$16,6,FALSE),IF($M$5='15VENT'!$G$1,VLOOKUP('US MTM - Calculation (Portly)'!B5,'15VENT'!$A$2:$BM$16,7,FALSE),IF($M$5='15VENT'!$H$1,VLOOKUP('US MTM - Calculation (Portly)'!B5,'15VENT'!$A$2:$BM$16,8,FALSE),IF($M$5='15VENT'!$I$1,VLOOKUP('US MTM - Calculation (Portly)'!B5,'15VENT'!$A$2:$BM$16,9,FALSE),IF($M$5='15VENT'!$J$1,VLOOKUP('US MTM - Calculation (Portly)'!B5,'15VENT'!$A$2:$BM$16,10,FALSE),IF($M$5='15VENT'!$K$1,VLOOKUP('US MTM - Calculation (Portly)'!B5,'15VENT'!$A$2:$BM$16,11,FALSE),IF($M$5='15VENT'!$L$1,VLOOKUP('US MTM - Calculation (Portly)'!B5,'15VENT'!$A$2:$BM$16,12,FALSE),IF($M$5='15VENT'!$M$1,VLOOKUP('US MTM - Calculation (Portly)'!B5,'15VENT'!$A$2:$BM$16,13,FALSE),IF($M$5='15VENT'!$N$1,VLOOKUP('US MTM - Calculation (Portly)'!B5,'15VENT'!$A$2:$BM$16,14,FALSE),IF($M$5='15VENT'!$O$1,VLOOKUP('US MTM - Calculation (Portly)'!B5,'15VENT'!$A$2:$BM$16,15,FALSE),IF($M$5='15VENT'!$P$1,VLOOKUP('US MTM - Calculation (Portly)'!B5,'15VENT'!$A$2:$BM$16,16,FALSE),IF($M$5='15VENT'!$Q$1,VLOOKUP('US MTM - Calculation (Portly)'!B5,'15VENT'!$A$2:$BM$16,17,FALSE),IF($M$5='15VENT'!$R$1,VLOOKUP('US MTM - Calculation (Portly)'!B5,'15VENT'!$A$2:$BM$16,18,FALSE),IF($M$5='15VENT'!$S$1,VLOOKUP('US MTM - Calculation (Portly)'!B5,'15VENT'!$A$2:$BM$16,19,FALSE),IF($M$5='15VENT'!$T$1,VLOOKUP('US MTM - Calculation (Portly)'!B5,'15VENT'!$A$2:$BM$16,20,FALSE),IF($M$5='15VENT'!$U$1,VLOOKUP('US MTM - Calculation (Portly)'!B5,'15VENT'!$A$2:$BM$16,21,FALSE),IF($M$5='15VENT'!$V$1,VLOOKUP('US MTM - Calculation (Portly)'!B5,'15VENT'!$A$2:$BM$16,22,FALSE),IF($M$5='15VENT'!$W$1,VLOOKUP('US MTM - Calculation (Portly)'!B5,'15VENT'!$A$2:$BM$16,23,FALSE),IF($M$5='15VENT'!$X$1,VLOOKUP('US MTM - Calculation (Portly)'!B5,'15VENT'!$A$2:$BM$16,24,FALSE),IF($M$5='15VENT'!$Y$1,VLOOKUP('US MTM - Calculation (Portly)'!B5,'15VENT'!$A$2:$BM$16,25,FALSE),IF($M$5='15VENT'!$Z$1,VLOOKUP('US MTM - Calculation (Portly)'!B5,'15VENT'!$A$2:$BM$16,26,FALSE),IF($M$5='15VENT'!$AA$1,VLOOKUP('US MTM - Calculation (Portly)'!B5,'15VENT'!$A$2:$BM$16,27,FALSE),IF($M$5='15VENT'!$AB$1,VLOOKUP('US MTM - Calculation (Portly)'!B5,'15VENT'!$A$2:$BM$16,28,FALSE),IF($M$5='15VENT'!$AC$1,VLOOKUP('US MTM - Calculation (Portly)'!B5,'15VENT'!$A$2:$BM$16,29,FALSE),IF($M$5='15VENT'!$AD$1,VLOOKUP('US MTM - Calculation (Portly)'!B5,'15VENT'!$A$2:$BM$16,30,FALSE),IF($M$5='15VENT'!$AE$1,VLOOKUP('US MTM - Calculation (Portly)'!B5,'15VENT'!$A$2:$BM$16,31,FALSE),IF($M$5='15VENT'!$AF$1,VLOOKUP('US MTM - Calculation (Portly)'!B5,'15VENT'!$A$2:$BM$16,32,FALSE),IF($M$5='15VENT'!$AG$1,VLOOKUP('US MTM - Calculation (Portly)'!B5,'15VENT'!$A$2:$BM$16,33,FALSE),IF($M$5='15VENT'!$AH$1,VLOOKUP('US MTM - Calculation (Portly)'!B5,'15VENT'!$A$2:$BM$16,34,FALSE),IF($M$5='15VENT'!$AI$1,VLOOKUP('US MTM - Calculation (Portly)'!B5,'15VENT'!$A$2:$BM$16,35,FALSE),IF($M$5='15VENT'!$AJ$1,VLOOKUP('US MTM - Calculation (Portly)'!B5,'15VENT'!$A$2:$BM$16,36,FALSE),IF($M$5='15VENT'!$AK$1,VLOOKUP('US MTM - Calculation (Portly)'!B5,'15VENT'!$A$2:$BM$16,37,FALSE),IF($M$5='15VENT'!$AL$1,VLOOKUP('US MTM - Calculation (Portly)'!B5,'15VENT'!$A$2:$BM$16,38,FALSE),IF($M$5='15VENT'!$AM$1,VLOOKUP('US MTM - Calculation (Portly)'!B5,'15VENT'!$A$2:$BM$16,39,FALSE),IF($M$5='15VENT'!$AN$1,VLOOKUP('US MTM - Calculation (Portly)'!B5,'15VENT'!$A$2:$BM$16,40,FALSE),IF($M$5='15VENT'!$AO$1,VLOOKUP('US MTM - Calculation (Portly)'!B5,'15VENT'!$A$2:$BM$16,41,FALSE),IF($M$5='15VENT'!$AP$1,VLOOKUP('US MTM - Calculation (Portly)'!B5,'15VENT'!$A$2:$BM$16,42,FALSE),IF($M$5='15VENT'!$AQ$1,VLOOKUP('US MTM - Calculation (Portly)'!B5,'15VENT'!$A$2:$BM$16,43,FALSE),IF($M$5='15VENT'!$AR$1,VLOOKUP('US MTM - Calculation (Portly)'!B5,'15VENT'!$A$2:$BM$16,44,FALSE),IF($M$5='15VENT'!$AS$1,VLOOKUP('US MTM - Calculation (Portly)'!B5,'15VENT'!$A$2:$BM$16,45,FALSE),IF($M$5='15VENT'!$AT$1,VLOOKUP('US MTM - Calculation (Portly)'!B5,'15VENT'!$A$2:$BM$16,46,FALSE),IF($M$5='15VENT'!$AU$1,VLOOKUP('US MTM - Calculation (Portly)'!B5,'15VENT'!$A$2:$BM$16,47,FALSE),IF($M$5='15VENT'!$AV$1,VLOOKUP('US MTM - Calculation (Portly)'!B5,'15VENT'!$A$2:$BM$16,48,FALSE),IF($M$5='15VENT'!$AW$1,VLOOKUP('US MTM - Calculation (Portly)'!B5,'15VENT'!$A$2:$BM$16,49,FALSE),IF($M$5='15VENT'!$AX$1,VLOOKUP('US MTM - Calculation (Portly)'!B5,'15VENT'!$A$2:$BM$16,50,FALSE),IF($M$5='15VENT'!$AY$1,VLOOKUP('US MTM - Calculation (Portly)'!B5,'15VENT'!$A$2:$BM$16,51,FALSE),IF($M$5='15VENT'!$AZ$1,VLOOKUP('US MTM - Calculation (Portly)'!B5,'15VENT'!$A$2:$BM$16,52,FALSE),IF($M$5='15VENT'!$BA$1,VLOOKUP('US MTM - Calculation (Portly)'!B5,'15VENT'!$A$2:$BM$16,53,FALSE),IF($M$5='15VENT'!$BB$1,VLOOKUP('US MTM - Calculation (Portly)'!B5,'15VENT'!$A$2:$BM$16,54,FALSE),IF($M$5='15VENT'!$BC$1,VLOOKUP('US MTM - Calculation (Portly)'!B5,'15VENT'!$A$2:$BM$16,55,FALSE),IF($M$5='15VENT'!$BD$1,VLOOKUP('US MTM - Calculation (Portly)'!B5,'15VENT'!$A$2:$BM$16,56,FALSE),IF($M$5='15VENT'!$BE$1,VLOOKUP('US MTM - Calculation (Portly)'!B5,'15VENT'!$A$2:$BM$16,57,FALSE),IF($M$5='15VENT'!$BF$1,VLOOKUP('US MTM - Calculation (Portly)'!B5,'15VENT'!$A$2:$BM$16,58,FALSE),IF($M$5='15VENT'!$BG$1,VLOOKUP('US MTM - Calculation (Portly)'!B5,'15VENT'!$A$2:$BM$16,59,FALSE),IF($M$5='15VENT'!$BH$1,VLOOKUP('US MTM - Calculation (Portly)'!B5,'15VENT'!$A$2:$BM$16,60,FALSE),IF($M$5='15VENT'!$BI$1,VLOOKUP('US MTM - Calculation (Portly)'!B5,'15VENT'!$A$2:$BJ$16,61,FALSE),IF($M$5='15VENT'!$BJ$1,VLOOKUP('US MTM - Calculation (Portly)'!B5,'15VENT'!$A$2:$BM$16,62,FALSE),IF($M$5='15VENT'!$BK$1,VLOOKUP('US MTM - Calculation (Portly)'!B5,'15VENT'!$A$2:$BM$16,63,FALSE),IF($M$5='15VENT'!$BL$1,VLOOKUP('US MTM - Calculation (Portly)'!B5,'15VENT'!$A$2:$BM$16,64,FALSE),IF($M$5='15VENT'!$BM$1,VLOOKUP('US MTM - Calculation (Portly)'!B5,'15VENT'!$A$2:$BM$16,65,FALSE),))))))))))))))))))))))))))))))))))))))))))))))))))))))))))))))))</f>
        <v>0</v>
      </c>
      <c r="S5" s="266">
        <f t="shared" ref="S5:S16" si="6">IF(K5=L5,(L5-SUM(K5,N5:R5)),IF(M5=0,0,L5-SUM(K5,N5:R5)))</f>
        <v>-1.625</v>
      </c>
      <c r="T5" s="274"/>
      <c r="U5" s="503" t="str">
        <f>IF(Sheet1!E18="","",Sheet1!E18)</f>
        <v>BUFFER PLAID -S95</v>
      </c>
      <c r="V5" s="504"/>
      <c r="W5" s="246"/>
      <c r="X5" s="259">
        <v>4</v>
      </c>
      <c r="Y5" s="260" t="s">
        <v>330</v>
      </c>
      <c r="Z5" s="247" t="str">
        <f>IF($Z$1="","",HLOOKUP($Z$1,'MTM US TRS (R)'!$A$2:$EV$13,ROW(),FALSE))</f>
        <v/>
      </c>
      <c r="AA5" s="265">
        <f>IF(Z5=" ",0,IF($AH$13='Deep Seat -'!$B$1,VLOOKUP('US MTM - Calculation (Portly)'!Y5,'Deep Seat -'!$A$2:$D$13,2,FALSE),IF($AH$13='Deep Seat -'!$C$1,VLOOKUP('US MTM - Calculation (Portly)'!Y5,'Deep Seat -'!$A$2:$D$13,3,FALSE),IF($AH$13='Deep Seat -'!$D$1,VLOOKUP('US MTM - Calculation (Portly)'!Y5,'Deep Seat -'!$A$2:$D$13,4,FALSE),))))</f>
        <v>0</v>
      </c>
      <c r="AB5" s="265">
        <f>IF(Z5=" ",0,IF($AH$14='Hip Forw +'!$B$1,VLOOKUP('US MTM - Calculation (Portly)'!Y5,'Hip Forw +'!$A$2:$E$13,2,FALSE),IF($AH$14='Hip Forw +'!$C$1,VLOOKUP('US MTM - Calculation (Portly)'!Y5,'Hip Forw +'!$A$2:$E$13,3,FALSE),IF($AH$14='Hip Forw +'!$D$1,VLOOKUP('US MTM - Calculation (Portly)'!Y5,'Hip Forw +'!$A$2:$E$13,4,FALSE),IF($AH$14='Hip Forw +'!$E$1,VLOOKUP('US MTM - Calculation (Portly)'!Y5,'Hip Forw +'!$A$2:$E$13,5,FALSE),)))))</f>
        <v>0</v>
      </c>
      <c r="AC5" s="265">
        <f>IF(Z5=" ",0,IF($AH$15='Low Fron'!$B$1,VLOOKUP('US MTM - Calculation (Portly)'!Y5,'Low Fron'!$A$2:$L$13,2,FALSE),IF($AH$15='Low Fron'!$C$1,VLOOKUP('US MTM - Calculation (Portly)'!Y5,'Low Fron'!$A$2:$L$13,3,FALSE),IF($AH$15='Low Fron'!$D$1,VLOOKUP('US MTM - Calculation (Portly)'!Y5,'Low Fron'!$A$2:$L$13,4,FALSE),IF($AH$15='Low Fron'!$E$1,VLOOKUP('US MTM - Calculation (Portly)'!Y5,'Low Fron'!$A$2:$L$13,5,FALSE),IF($AH$15='Low Fron'!$F$1,VLOOKUP('US MTM - Calculation (Portly)'!Y5,'Low Fron'!$A$2:$L$13,6,FALSE),IF($AH$15='Low Fron'!$G$1,VLOOKUP('US MTM - Calculation (Portly)'!Y5,'Low Fron'!$A$2:$L$13,7,FALSE),IF($AH$15='Low Fron'!$H$1,VLOOKUP('US MTM - Calculation (Portly)'!Y5,'Low Fron'!$A$2:$L$13,8,FALSE),IF($AH$15='Low Fron'!$I$1,VLOOKUP('US MTM - Calculation (Portly)'!Y5,'Low Fron'!$A$2:$L$13,9,FALSE),IF($AH$15='Low Fron'!$J$1,VLOOKUP('US MTM - Calculation (Portly)'!Y5,'Low Fron'!$A$2:$L$13,10,FALSE),IF($AH$15='Low Fron'!$K$1,VLOOKUP('US MTM - Calculation (Portly)'!Y5,'Low Fron'!$A$2:$L$13,11,FALSE),IF($AH$15='Low Fron'!$L$1,VLOOKUP('US MTM - Calculation (Portly)'!Y5,'Low Fron'!$A$2:$L$13,12,FALSE),))))))))))))</f>
        <v>0</v>
      </c>
      <c r="AD5" s="265">
        <f>IF(Z5=" ",0,IF($AH$16='Plucrot +'!$B$1,VLOOKUP('US MTM - Calculation (Portly)'!Y5,'Plucrot +'!$A$2:$W$13,2,FALSE),IF($AH$16='Plucrot +'!$C$1,VLOOKUP('US MTM - Calculation (Portly)'!Y5,'Plucrot +'!$A$2:$W$13,3,FALSE),IF($AH$16='Plucrot +'!$D$1,VLOOKUP('US MTM - Calculation (Portly)'!Y5,'Plucrot +'!$A$2:$W$13,4,FALSE),IF($AH$16='Plucrot +'!$E$1,VLOOKUP('US MTM - Calculation (Portly)'!Y5,'Plucrot +'!$A$2:$W$13,5,FALSE),IF($AH$16='Plucrot +'!$F$1,VLOOKUP('US MTM - Calculation (Portly)'!Y5,'Plucrot +'!$A$2:$W$13,6,FALSE),IF($AH$16='Plucrot +'!$G$1,VLOOKUP('US MTM - Calculation (Portly)'!Y5,'Plucrot +'!$A$2:$W$13,7,FALSE),IF($AH$16='Plucrot +'!$H$1,VLOOKUP('US MTM - Calculation (Portly)'!Y5,'Plucrot +'!$A$2:$W$13,8,FALSE),IF($AH$16='Plucrot +'!$I$1,VLOOKUP('US MTM - Calculation (Portly)'!Y5,'Plucrot +'!$A$2:$W$13,9,FALSE),IF($AH$16='Plucrot +'!$J$1,VLOOKUP('US MTM - Calculation (Portly)'!Y5,'Plucrot +'!$A$2:$W$13,10,FALSE),IF($AH$16='Plucrot +'!$K$1,VLOOKUP('US MTM - Calculation (Portly)'!Y5,'Plucrot +'!$A$2:$W$13,11,FALSE),IF($AH$16='Plucrot +'!$L$1,VLOOKUP('US MTM - Calculation (Portly)'!Y5,'Plucrot +'!$A$2:$W$13,12,FALSE),IF($AH$16='Plucrot +'!$M$1,VLOOKUP('US MTM - Calculation (Portly)'!Y5,'Plucrot +'!$A$2:$W$13,13,FALSE),IF($AH$16='Plucrot +'!$N$1,VLOOKUP('US MTM - Calculation (Portly)'!Y5,'Plucrot +'!$A$2:$W$13,14,FALSE),IF($AH$16='Plucrot +'!$O$1,VLOOKUP('US MTM - Calculation (Portly)'!Y5,'Plucrot +'!$A$2:$W$13,15,FALSE),IF($AH$16='Plucrot +'!$P$1,VLOOKUP('US MTM - Calculation (Portly)'!Y5,'Plucrot +'!$A$2:$W$13,16,FALSE),IF($AH$16='Plucrot +'!$Q$1,VLOOKUP('US MTM - Calculation (Portly)'!Y5,'Plucrot +'!$A$2:$W$13,17,FALSE),IF($AH$16='Plucrot +'!$R$1,VLOOKUP('US MTM - Calculation (Portly)'!Y5,'Plucrot +'!$A$2:$W$13,18,FALSE),IF($AH$16='Plucrot +'!$S$1,VLOOKUP('US MTM - Calculation (Portly)'!Y5,'Plucrot +'!$A$2:$W$13,19,FALSE),IF($AH$16='Plucrot +'!$T$1,VLOOKUP('US MTM - Calculation (Portly)'!Y5,'Plucrot +'!$A$2:$W$13,20,FALSE),IF($AH$16='Plucrot +'!$U$1,VLOOKUP('US MTM - Calculation (Portly)'!Y5,'Plucrot +'!$A$2:$W$13,21,FALSE),IF($AH$16='Plucrot +'!$V$1,VLOOKUP('US MTM - Calculation (Portly)'!Y5,'Plucrot +'!$A$2:$W$13,22,FALSE),IF($AH$16='Plucrot +'!$W$1,VLOOKUP('US MTM - Calculation (Portly)'!Y5,'Plucrot +'!$A$2:$W$13,23,FALSE),)))))))))))))))))))))))</f>
        <v>0</v>
      </c>
      <c r="AE5" s="265">
        <f>IF(Z5=" ",0,IF($AH$17='Rais BK + -'!$B$1,VLOOKUP('US MTM - Calculation (Portly)'!Y5,'Rais BK + -'!$A$2:$W$13,2,FALSE),IF($AH$17='Rais BK + -'!$C$1,VLOOKUP('US MTM - Calculation (Portly)'!Y5,'Rais BK + -'!$A$2:$W$13,3,FALSE),IF($AH$17='Rais BK + -'!$D$1,VLOOKUP('US MTM - Calculation (Portly)'!Y5,'Rais BK + -'!$A$2:$W$13,4,FALSE),IF($AH$17='Rais BK + -'!$E$1,VLOOKUP('US MTM - Calculation (Portly)'!Y5,'Rais BK + -'!$A$2:$W$13,5,FALSE),IF($AH$17='Rais BK + -'!$F$1,VLOOKUP('US MTM - Calculation (Portly)'!Y5,'Rais BK + -'!$A$2:$W$13,6,FALSE),IF($AH$17='Rais BK + -'!$G$1,VLOOKUP('US MTM - Calculation (Portly)'!Y5,'Rais BK + -'!$A$2:$W$13,7,FALSE),IF($AH$17='Rais BK + -'!$H$1,VLOOKUP('US MTM - Calculation (Portly)'!Y5,'Rais BK + -'!$A$2:$W$13,8,FALSE),IF($AH$17='Rais BK + -'!$I$1,VLOOKUP('US MTM - Calculation (Portly)'!Y5,'Rais BK + -'!$A$2:$W$13,9,FALSE),IF($AH$17='Rais BK + -'!$J$1,VLOOKUP('US MTM - Calculation (Portly)'!Y5,'Rais BK + -'!$A$2:$W$13,10,FALSE),IF($AH$17='Rais BK + -'!$K$1,VLOOKUP('US MTM - Calculation (Portly)'!Y5,'Rais BK + -'!$A$2:$W$13,11,FALSE),IF($AH$17='Rais BK + -'!$L$1,VLOOKUP('US MTM - Calculation (Portly)'!Y5,'Rais BK + -'!$A$2:$W$13,12,FALSE),IF($AH$17='Rais BK + -'!$M$1,VLOOKUP('US MTM - Calculation (Portly)'!Y5,'Rais BK + -'!$A$2:$W$13,13,FALSE),IF($AH$17='Rais BK + -'!$N$1,VLOOKUP('US MTM - Calculation (Portly)'!Y5,'Rais BK + -'!$A$2:$W$13,14,FALSE),IF($AH$17='Rais BK + -'!$O$1,VLOOKUP('US MTM - Calculation (Portly)'!Y5,'Rais BK + -'!$A$2:$W$13,15,FALSE),IF($AH$17='Rais BK + -'!$P$1,VLOOKUP('US MTM - Calculation (Portly)'!Y5,'Rais BK + -'!$A$2:$W$13,16,FALSE),IF($AH$17='Rais BK + -'!$Q$1,VLOOKUP('US MTM - Calculation (Portly)'!Y5,'Rais BK + -'!$A$2:$W$13,17,FALSE),IF($AH$17='Rais BK + -'!$R$1,VLOOKUP('US MTM - Calculation (Portly)'!Y5,'Rais BK + -'!$A$2:$W$13,18,FALSE),IF($AH$17='Rais BK + -'!$S$1,VLOOKUP('US MTM - Calculation (Portly)'!Y5,'Rais BK + -'!$A$2:$W$13,19,FALSE),IF($AH$17='Rais BK + -'!$T$1,VLOOKUP('US MTM - Calculation (Portly)'!Y5,'Rais BK + -'!$A$2:$W$13,20,FALSE),IF($AH$17='Rais BK + -'!$U$1,VLOOKUP('US MTM - Calculation (Portly)'!Y5,'Rais BK + -'!$A$2:$W$13,21,FALSE),IF($AH$17='Rais BK + -'!$V$1,VLOOKUP('US MTM - Calculation (Portly)'!Y5,'Rais BK + -'!$A$2:$W$13,22,FALSE),IF($AH$17='Rais BK + -'!$W$1,VLOOKUP('US MTM - Calculation (Portly)'!Y5,'Rais BK + -'!$A$2:$W$13,23,FALSE),)))))))))))))))))))))))</f>
        <v>0</v>
      </c>
      <c r="AF5" s="263">
        <f t="shared" si="0"/>
        <v>0</v>
      </c>
      <c r="AG5" s="242">
        <f>IF(OR(Sheet1!C137="",Sheet1!C137=" "),0,Sheet1!C137)</f>
        <v>0</v>
      </c>
      <c r="AH5" s="266">
        <f t="shared" si="4"/>
        <v>0</v>
      </c>
      <c r="AI5" s="275"/>
      <c r="AJ5" s="505" t="str">
        <f>U5</f>
        <v>BUFFER PLAID -S95</v>
      </c>
      <c r="AK5" s="506"/>
      <c r="AM5" s="248"/>
      <c r="AN5" s="248"/>
      <c r="AO5" s="228"/>
      <c r="AP5" s="268" t="s">
        <v>548</v>
      </c>
      <c r="AQ5" s="250" t="str">
        <f>IF($AQ$1="","",HLOOKUP($AQ$1,'Measurement Chart'!$A$1:$AG$14,ROW(),FALSE))</f>
        <v/>
      </c>
      <c r="AR5" s="242">
        <f>IF(OR(Sheet1!C294="",Sheet1!C294=" "),0,Sheet1!C294)</f>
        <v>0</v>
      </c>
      <c r="AS5" s="251">
        <f t="shared" si="1"/>
        <v>0</v>
      </c>
      <c r="AT5" s="252">
        <f>IF($AS$4='Front Length +'!$B$1,VLOOKUP(AP5,'Front Length +'!$A$2:$AO$14,2,FALSE),IF($AS$4='Front Length +'!$C$1,VLOOKUP(AP5,'Front Length +'!$A$2:$AO$14,3,FALSE),IF($AS$4='Front Length +'!$D$1,VLOOKUP(AP5,'Front Length +'!$A$2:$AO$14,4,FALSE),IF($AS$4='Front Length +'!$E$1,VLOOKUP(AP5,'Front Length +'!$A$2:$AO$14,5,FALSE),IF($AS$4='Front Length +'!$F$1,VLOOKUP(AP5,'Front Length +'!$A$2:$AO$14,6,FALSE),IF($AS$4='Front Length +'!$G$1,VLOOKUP(AP5,'Front Length +'!$A$2:$AO$14,7,FALSE),IF($AS$4='Front Length +'!$H$1,VLOOKUP(AP5,'Front Length +'!$A$2:$AO$14,8,FALSE),IF($AS$4='Front Length +'!$I$1,VLOOKUP(AP5,'Front Length +'!$A$2:$AO$14,9,FALSE),IF($AS$4='Front Length +'!$J$1,VLOOKUP(AP5,'Front Length +'!$A$2:$AO$14,10,FALSE),IF($AS$4='Front Length +'!$K$1,VLOOKUP(AP5,'Front Length +'!$A$2:$AO$14,11,FALSE),IF($AS$4='Front Length +'!$L$1,VLOOKUP(AP5,'Front Length +'!$A$2:$AO$14,12,FALSE),IF($AS$4='Front Length +'!$M$1,VLOOKUP(AP5,'Front Length +'!$A$2:$AO$14,13,FALSE),IF($AS$4='Front Length +'!$N$1,VLOOKUP(AP5,'Front Length +'!$A$2:$AO$14,14,FALSE),IF($AS$4='Front Length +'!$O$1,VLOOKUP(AP5,'Front Length +'!$A$2:$AO$14,15,FALSE),IF($AS$4='Front Length +'!$P$1,VLOOKUP(AP5,'Front Length +'!$A$2:$AO$14,16,FALSE),IF($AS$4='Front Length +'!$Q$1,VLOOKUP(AP5,'Front Length +'!$A$2:$AO$14,17,FALSE),IF($AS$4='Front Length +'!$R$1,VLOOKUP(AP5,'Front Length +'!$A$2:$AO$14,18,FALSE),IF($AS$4='Front Length +'!$S$1,VLOOKUP(AP5,'Front Length +'!$A$2:$AO$14,19,FALSE),IF($AS$4='Front Length +'!$T$1,VLOOKUP(AP5,'Front Length +'!$A$2:$AO$14,20,FALSE),IF($AS$4='Front Length +'!$U$1,VLOOKUP(AP5,'Front Length +'!$A$2:$AO$14,21,FALSE),IF($AS$4='Front Length +'!$V$1,VLOOKUP(AP5,'Front Length +'!$A$2:$AO$14,22,FALSE),IF($AS$4='Front Length +'!$W$1,VLOOKUP(AP5,'Front Length +'!$A$2:$AO$14,23,FALSE),IF($AS$4='Front Length +'!$X$1,VLOOKUP(AP5,'Front Length +'!$A$2:$AO$14,24,FALSE),IF($AS$4='Front Length +'!$Y$1,VLOOKUP(AP5,'Front Length +'!$A$2:$AO$14,25,FALSE),IF($AS$4='Front Length +'!$Z$1,VLOOKUP(AP5,'Front Length +'!$A$2:$AO$14,26,FALSE),IF($AS$4='Front Length +'!$AA$1,VLOOKUP(AP5,'Front Length +'!$A$2:$AO$14,27,FALSE),IF($AS$4='Front Length +'!$AB$1,VLOOKUP(AP5,'Front Length +'!$A$2:$AO$14,28,FALSE),IF($AS$4='Front Length +'!$AC$1,VLOOKUP(AP5,'Front Length +'!$A$2:$AO$14,29,FALSE),IF($AS$4='Front Length +'!$AD$1,VLOOKUP(AP5,'Front Length +'!$A$2:$AO$14,30,FALSE),IF($AS$4='Front Length +'!$AE$1,VLOOKUP(AP5,'Front Length +'!$A$2:$AO$14,31,FALSE),IF($AS$4='Front Length +'!$AF$1,VLOOKUP(AP5,'Front Length +'!$A$2:$AO$14,32,FALSE),IF($AS$4='Front Length +'!$AG$1,VLOOKUP(AP5,'Front Length +'!$A$2:$AO$14,33,FALSE),IF($AS$4='Front Length +'!$AH$1,VLOOKUP(AP5,'Front Length +'!$A$2:$AO$14,34,FALSE),IF($AS$4='Front Length +'!$AI$1,VLOOKUP(AP5,'Front Length +'!$A$2:$AO$14,35,FALSE),IF($AS$4='Front Length +'!$AJ$1,VLOOKUP(AP5,'Front Length +'!$A$2:$AO$14,36,FALSE),IF($AS$4='Front Length +'!$AK$1,VLOOKUP(AP5,'Front Length +'!$A$2:$AO$14,37,FALSE),IF($AS$4='Front Length +'!$AL$1,VLOOKUP(AP5,'Front Length +'!$A$2:$AO$14,38,FALSE),IF($AS$4='Front Length +'!$AM$1,VLOOKUP(AP5,'Front Length +'!$A$2:$AO$14,39,FALSE),IF($AS$4='Front Length +'!$AN$1,VLOOKUP(AP5,'Front Length +'!$A$2:$AO$14,40,FALSE),IF($AS$4='Front Length +'!$AO$1,VLOOKUP(AP5,'Front Length +'!$A$2:$AO$14,41,FALSE),))))))))))))))))))))))))))))))))))))))))</f>
        <v>0</v>
      </c>
      <c r="AU5" s="252">
        <f>IF($AS$4='Front Length -'!$B$1,VLOOKUP(AP5,'Front Length -'!$A$2:$AO$14,2,FALSE),IF($AS$4='Front Length -'!$C$1,VLOOKUP(AP5,'Front Length -'!$A$2:$AO$14,3,FALSE),IF($AS$4='Front Length -'!$D$1,VLOOKUP(AP5,'Front Length -'!$A$2:$AO$14,4,FALSE),IF($AS$4='Front Length -'!$E$1,VLOOKUP(AP5,'Front Length -'!$A$2:$AO$14,5,FALSE),IF($AS$4='Front Length -'!$F$1,VLOOKUP(AP5,'Front Length -'!$A$2:$AO$14,6,FALSE),IF($AS$4='Front Length -'!$G$1,VLOOKUP(AP5,'Front Length -'!$A$2:$AO$14,7,FALSE),IF($AS$4='Front Length -'!$H$1,VLOOKUP(AP5,'Front Length -'!$A$2:$AO$14,8,FALSE),IF($AS$4='Front Length -'!$I$1,VLOOKUP(AP5,'Front Length -'!$A$2:$AO$14,9,FALSE),IF($AS$4='Front Length -'!$J$1,VLOOKUP(AP5,'Front Length -'!$A$2:$AO$14,10,FALSE),IF($AS$4='Front Length -'!$K$1,VLOOKUP(AP5,'Front Length -'!$A$2:$AO$14,11,FALSE),IF($AS$4='Front Length -'!$L$1,VLOOKUP(AP5,'Front Length -'!$A$2:$AO$14,12,FALSE),IF($AS$4='Front Length -'!$M$1,VLOOKUP(AP5,'Front Length -'!$A$2:$AO$14,13,FALSE),IF($AS$4='Front Length -'!$N$1,VLOOKUP(AP5,'Front Length -'!$A$2:$AO$14,14,FALSE),IF($AS$4='Front Length -'!$O$1,VLOOKUP(AP5,'Front Length -'!$A$2:$AO$14,15,FALSE),IF($AS$4='Front Length -'!$P$1,VLOOKUP(AP5,'Front Length -'!$A$2:$AO$14,16,FALSE),IF($AS$4='Front Length -'!$Q$1,VLOOKUP(AP5,'Front Length -'!$A$2:$AO$14,17,FALSE),IF($AS$4='Front Length -'!$R$1,VLOOKUP(AP5,'Front Length -'!$A$2:$AO$14,18,FALSE),IF($AS$4='Front Length -'!$S$1,VLOOKUP(AP5,'Front Length -'!$A$2:$AO$14,19,FALSE),IF($AS$4='Front Length -'!$T$1,VLOOKUP(AP5,'Front Length -'!$A$2:$AO$14,20,FALSE),IF($AS$4='Front Length -'!$U$1,VLOOKUP(AP5,'Front Length -'!$A$2:$AO$14,21,FALSE),IF($AS$4='Front Length -'!$V$1,VLOOKUP(AP5,'Front Length -'!$A$2:$AO$14,22,FALSE),IF($AS$4='Front Length -'!$W$1,VLOOKUP(AP5,'Front Length -'!$A$2:$AO$14,23,FALSE),IF($AS$4='Front Length -'!$X$1,VLOOKUP(AP5,'Front Length -'!$A$2:$AO$14,24,FALSE),IF($AS$4='Front Length -'!$Y$1,VLOOKUP(AP5,'Front Length -'!$A$2:$AO$14,25,FALSE),IF($AS$4='Front Length -'!$Z$1,VLOOKUP(AP5,'Front Length -'!$A$2:$AO$14,26,FALSE),IF($AS$4='Front Length -'!$AA$1,VLOOKUP(AP5,'Front Length -'!$A$2:$AO$14,27,FALSE),IF($AS$4='Front Length -'!$AB$1,VLOOKUP(AP5,'Front Length -'!$A$2:$AO$14,28,FALSE),IF($AS$4='Front Length -'!$AC$1,VLOOKUP(AP5,'Front Length -'!$A$2:$AO$14,29,FALSE),IF($AS$4='Front Length -'!$AD$1,VLOOKUP(AP5,'Front Length -'!$A$2:$AO$14,30,FALSE),IF($AS$4='Front Length -'!$AE$1,VLOOKUP(AP5,'Front Length -'!$A$2:$AO$14,31,FALSE),IF($AS$4='Front Length -'!$AF$1,VLOOKUP(AP5,'Front Length -'!$A$2:$AO$14,32,FALSE),IF($AS$4='Front Length -'!$AG$1,VLOOKUP(AP5,'Front Length -'!$A$2:$AO$14,33,FALSE),IF($AS$4='Front Length -'!$AH$1,VLOOKUP(AP5,'Front Length -'!$A$2:$AO$14,34,FALSE),IF($AS$4='Front Length -'!$AI$1,VLOOKUP(AP5,'Front Length -'!$A$2:$AO$14,35,FALSE),IF($AS$4='Front Length -'!$AJ$1,VLOOKUP(AP5,'Front Length -'!$A$2:$AO$14,36,FALSE),IF($AS$4='Front Length -'!$AK$1,VLOOKUP(AP5,'Front Length -'!$A$2:$AO$14,37,FALSE),IF($AS$4='Front Length -'!$AL$1,VLOOKUP(AP5,'Front Length -'!$A$2:$AO$14,38,FALSE),IF($AS$4='Front Length -'!$AM$1,VLOOKUP(AP5,'Front Length -'!$A$2:$AO$14,39,FALSE),IF($AS$4='Front Length -'!$AN$1,VLOOKUP(AP5,'Front Length -'!$A$2:$AO$14,40,FALSE),IF($AS$4='Front Length -'!$AO$1,VLOOKUP(AP5,'Front Length -'!$A$2:$AO$14,41,FALSE),))))))))))))))))))))))))))))))))))))))))</f>
        <v>0</v>
      </c>
      <c r="AV5" s="253" t="str">
        <f t="shared" si="5"/>
        <v/>
      </c>
      <c r="AW5" s="234"/>
      <c r="AX5" s="255"/>
      <c r="AY5" s="255"/>
      <c r="AZ5" s="255"/>
      <c r="BA5" s="255"/>
      <c r="BB5" s="255"/>
      <c r="BC5" s="255"/>
      <c r="BD5" s="255"/>
      <c r="BE5" s="255"/>
      <c r="BF5" s="255"/>
      <c r="BG5" s="255"/>
      <c r="BH5" s="255"/>
      <c r="BI5" s="255"/>
      <c r="BJ5" s="255"/>
      <c r="BK5" s="255"/>
      <c r="BL5" s="255"/>
      <c r="BM5" s="255"/>
      <c r="BN5" s="255"/>
      <c r="BO5" s="255"/>
      <c r="BP5" s="255"/>
      <c r="BQ5" s="255"/>
      <c r="BR5" s="255"/>
      <c r="BS5" s="255"/>
    </row>
    <row r="6" spans="1:77" ht="39.950000000000003" customHeight="1" thickBot="1" x14ac:dyDescent="0.6">
      <c r="A6" s="259">
        <v>5</v>
      </c>
      <c r="B6" s="260" t="s">
        <v>59</v>
      </c>
      <c r="C6" s="261">
        <f>IF($C$1="","",HLOOKUP($C$1,'Portly fit'!$A$1:$AC$16,ROW(),FALSE))</f>
        <v>32.75</v>
      </c>
      <c r="D6" s="262">
        <f>IF(C6=" ",0,IF($S$17='AH 34 A+'!$B$1,VLOOKUP('US MTM - Calculation (Portly)'!B6,'AH 34 A+'!$A$2:$G$16,2,FALSE),IF($S$17='AH 34 A+'!$C$1,VLOOKUP('US MTM - Calculation (Portly)'!B6,'AH 34 A+'!$A$2:$G$16,3,FALSE),IF($S$17='AH 34 A+'!$D$1,VLOOKUP('US MTM - Calculation (Portly)'!B6,'AH 34 A+'!$A$2:$G$16,4,FALSE),IF($S$17='AH 34 A+'!$E$1,VLOOKUP('US MTM - Calculation (Portly)'!B6,'AH 34 A+'!$A$2:$G$16,5,FALSE),IF($S$17='AH 34 A+'!$F$1,VLOOKUP('US MTM - Calculation (Portly)'!B6,'AH 34 A+'!$A$2:$G$16,6,FALSE),IF($S$17='AH 34 A+'!$G$1,VLOOKUP('US MTM - Calculation (Portly)'!B6,'AH 34 A+'!$A$2:$G$16,7,FALSE),)))))))</f>
        <v>0</v>
      </c>
      <c r="E6" s="262">
        <f>IF(C6=" ",0,IF($S$18='Erect +'!$B$1,VLOOKUP('US MTM - Calculation (Portly)'!B6,'Erect +'!$A$2:$D$16,2,FALSE),IF($S$18='Erect +'!$C$1,VLOOKUP('US MTM - Calculation (Portly)'!B6,'Erect +'!$A$2:$D$16,3,FALSE),IF($S$18='Erect +'!$D$1,VLOOKUP('US MTM - Calculation (Portly)'!B6,'Erect +'!$A$2:$D$16,4,FALSE),))))</f>
        <v>0</v>
      </c>
      <c r="F6" s="262">
        <f>IF(C6=" ",0,IF($S$19='Full Chest'!$B$1,VLOOKUP('US MTM - Calculation (Portly)'!B6,'Full Chest'!$A$2:$F$16,2,FALSE),IF($S$19='Full Chest'!$C$1,VLOOKUP('US MTM - Calculation (Portly)'!B6,'Full Chest'!$A$2:$F$16,3,FALSE),IF($S$19='Full Chest'!$D$1,VLOOKUP('US MTM - Calculation (Portly)'!B6,'Full Chest'!$A$2:$F$16,4,FALSE),))))</f>
        <v>0</v>
      </c>
      <c r="G6" s="262">
        <f>IF(C6=" ",0,IF($S$20='Head For +'!$B$1,VLOOKUP('US MTM - Calculation (Portly)'!B6,'Head For +'!$A$2:$E$16,2,FALSE),IF($S$20='Head For +'!$C$1,VLOOKUP('US MTM - Calculation (Portly)'!B6,'Head For +'!$A$2:$E$16,3,FALSE),IF($S$20='Head For +'!$D$1,VLOOKUP('US MTM - Calculation (Portly)'!B6,'Head For +'!$A$2:$E$16,4,FALSE),IF($S$20='Head For +'!$E$1,VLOOKUP('US MTM - Calculation (Portly)'!B6,'Head For +'!$A$2:$E$16,5,FALSE),)))))</f>
        <v>0</v>
      </c>
      <c r="H6" s="262">
        <f>IF(C6=" ",0,IF($S$21='LOW-CLR +'!$B$1,VLOOKUP('US MTM - Calculation (Portly)'!B6,'LOW-CLR +'!$A$2:$H$16,2,FALSE),IF($S$21='LOW-CLR +'!$C$1,VLOOKUP('US MTM - Calculation (Portly)'!B6,'LOW-CLR +'!$A$2:$H$16,3,FALSE),IF($S$21='LOW-CLR +'!$D$1,VLOOKUP('US MTM - Calculation (Portly)'!B6,'LOW-CLR +'!$A$2:$H$16,4,FALSE),IF($S$21='LOW-CLR +'!$E$1,VLOOKUP('US MTM - Calculation (Portly)'!B6,'LOW-CLR +'!$A$2:$H$16,5,FALSE),IF($S$21='LOW-CLR +'!$F$1,VLOOKUP('US MTM - Calculation (Portly)'!B6,'LOW-CLR +'!$A$2:$H$16,6,FALSE),))))))</f>
        <v>0</v>
      </c>
      <c r="I6" s="262">
        <f>IF(C6=" ",0,IF($S$22='P+AH+1 2'!$B$1,VLOOKUP('US MTM - Calculation (Portly)'!B6,'P+AH+1 2'!$A$2:$D$16,2,FALSE),IF($S$22='P+AH+1 2'!$C$1,VLOOKUP('US MTM - Calculation (Portly)'!B6,'P+AH+1 2'!$A$2:$D$16,3,FALSE),IF($S$22='P+AH+1 2'!$D$1,VLOOKUP('US MTM - Calculation (Portly)'!B6,'P+AH+1 2'!$A$2:$D$16,4,FALSE),))))</f>
        <v>0</v>
      </c>
      <c r="J6" s="262"/>
      <c r="K6" s="263">
        <f t="shared" si="2"/>
        <v>32.75</v>
      </c>
      <c r="L6" s="242">
        <f>IF(OR(Sheet1!C26="",Sheet1!C26=" "),0,Sheet1!C26)</f>
        <v>0</v>
      </c>
      <c r="M6" s="264">
        <f t="shared" si="3"/>
        <v>0</v>
      </c>
      <c r="N6" s="265">
        <f>IF($M$8='12 Back'!$B$1,VLOOKUP('US MTM - Calculation (Portly)'!B6,'12 Back'!$A$2:$BG$16,2,FALSE),IF($M$8='12 Back'!$C$1,VLOOKUP('US MTM - Calculation (Portly)'!B6,'12 Back'!$A$2:$BG$16,3,FALSE),IF($M$8='12 Back'!$D$1,VLOOKUP('US MTM - Calculation (Portly)'!B6,'12 Back'!$A$2:$BG$16,4,FALSE),IF($M$8='12 Back'!$E$1,VLOOKUP('US MTM - Calculation (Portly)'!B6,'12 Back'!$A$2:$BG$16,5,FALSE),IF($M$8='12 Back'!$F$1,VLOOKUP('US MTM - Calculation (Portly)'!B6,'12 Back'!$A$2:$BG$16,6,FALSE),IF($M$8='12 Back'!$G$1,VLOOKUP('US MTM - Calculation (Portly)'!B6,'12 Back'!$A$2:$BG$16,7,FALSE),IF($M$8='12 Back'!$H$1,VLOOKUP('US MTM - Calculation (Portly)'!B6,'12 Back'!$A$2:$BG$16,8,FALSE),IF($M$8='12 Back'!$I$1,VLOOKUP('US MTM - Calculation (Portly)'!B6,'12 Back'!$A$2:$BG$16,9,FALSE),IF($M$8='12 Back'!$J$1,VLOOKUP('US MTM - Calculation (Portly)'!B6,'12 Back'!$A$2:$BG$16,10,FALSE),IF($M$8='12 Back'!$K$1,VLOOKUP('US MTM - Calculation (Portly)'!B6,'12 Back'!$A$2:$BG$16,11,FALSE),IF($M$8='12 Back'!$L$1,VLOOKUP('US MTM - Calculation (Portly)'!B6,'12 Back'!$A$2:$BG$16,12,FALSE),IF($M$8='12 Back'!$M$1,VLOOKUP('US MTM - Calculation (Portly)'!B6,'12 Back'!$A$2:$BG$16,13,FALSE),IF($M$8='12 Back'!$N$1,VLOOKUP('US MTM - Calculation (Portly)'!B6,'12 Back'!$A$2:$BG$16,14,FALSE),IF($M$8='12 Back'!$O$1,VLOOKUP('US MTM - Calculation (Portly)'!B6,'12 Back'!$A$2:$BG$16,15,FALSE),IF($M$8='12 Back'!$P$1,VLOOKUP('US MTM - Calculation (Portly)'!B6,'12 Back'!$A$2:$BG$16,16,FALSE),IF($M$8='12 Back'!$Q$1,VLOOKUP('US MTM - Calculation (Portly)'!B6,'12 Back'!$A$2:$BG$16,17,FALSE),IF($M$8='12 Back'!$R$1,VLOOKUP('US MTM - Calculation (Portly)'!B6,'12 Back'!$A$2:$BG$16,18,FALSE),IF($M$8='12 Back'!$S$1,VLOOKUP('US MTM - Calculation (Portly)'!B6,'12 Back'!$A$2:$BG$16,19,FALSE),IF($M$8='12 Back'!$T$1,VLOOKUP('US MTM - Calculation (Portly)'!B6,'12 Back'!$A$2:$BG$16,20,FALSE),IF($M$8='12 Back'!$U$1,VLOOKUP('US MTM - Calculation (Portly)'!B6,'12 Back'!$A$2:$BG$16,21,FALSE),IF($M$8='12 Back'!$V$1,VLOOKUP('US MTM - Calculation (Portly)'!B6,'12 Back'!$A$2:$BG$16,22,FALSE),IF($M$8='12 Back'!$W$1,VLOOKUP('US MTM - Calculation (Portly)'!B6,'12 Back'!$A$2:$BG$16,23,FALSE),IF($M$8='12 Back'!$X$1,VLOOKUP('US MTM - Calculation (Portly)'!B6,'12 Back'!$A$2:$BG$16,24,FALSE),IF($M$8='12 Back'!$Y$1,VLOOKUP('US MTM - Calculation (Portly)'!B6,'12 Back'!$A$2:$BG$16,25,FALSE),IF($M$8='12 Back'!$Z$1,VLOOKUP('US MTM - Calculation (Portly)'!B6,'12 Back'!$A$2:$BG$16,26,FALSE),IF($M$8='12 Back'!$AA$1,VLOOKUP('US MTM - Calculation (Portly)'!B6,'12 Back'!$A$2:$BG$16,27,FALSE),IF($M$8='12 Back'!$AB$1,VLOOKUP('US MTM - Calculation (Portly)'!B6,'12 Back'!$A$2:$BG$16,28,FALSE),IF($M$8='12 Back'!$AC$1,VLOOKUP('US MTM - Calculation (Portly)'!B6,'12 Back'!$A$2:$BG$16,29,FALSE),IF($M$8='12 Back'!$AD$1,VLOOKUP('US MTM - Calculation (Portly)'!B6,'12 Back'!$A$2:$BG$16,30,FALSE),IF($M$8='12 Back'!$AE$1,VLOOKUP('US MTM - Calculation (Portly)'!B6,'12 Back'!$A$2:$BG$16,31,FALSE),IF($M$8='12 Back'!$AF$1,VLOOKUP('US MTM - Calculation (Portly)'!B6,'12 Back'!$A$2:$BG$16,32,FALSE),IF($M$8='12 Back'!$AG$1,VLOOKUP('US MTM - Calculation (Portly)'!B6,'12 Back'!$A$2:$BG$16,33,FALSE),IF($M$8='12 Back'!$AH$1,VLOOKUP('US MTM - Calculation (Portly)'!B6,'12 Back'!$A$2:$BG$16,34,FALSE),IF($M$8='12 Back'!$AI$1,VLOOKUP('US MTM - Calculation (Portly)'!B6,'12 Back'!$A$2:$BG$16,35,FALSE),IF($M$8='12 Back'!$AJ$1,VLOOKUP('US MTM - Calculation (Portly)'!B6,'12 Back'!$A$2:$BG$16,36,FALSE),IF($M$8='12 Back'!$AK$1,VLOOKUP('US MTM - Calculation (Portly)'!B6,'12 Back'!$A$2:$BG$16,37,FALSE),IF($M$8='12 Back'!$AL$1,VLOOKUP('US MTM - Calculation (Portly)'!B6,'12 Back'!$A$2:$BG$16,38,FALSE),IF($M$8='12 Back'!$AM$1,VLOOKUP('US MTM - Calculation (Portly)'!B6,'12 Back'!$A$2:$BG$16,39,FALSE),IF($M$8='12 Back'!$AN$1,VLOOKUP('US MTM - Calculation (Portly)'!B6,'12 Back'!$A$2:$BG$16,40,FALSE),IF($M$8='12 Back'!$AO$1,VLOOKUP('US MTM - Calculation (Portly)'!B6,'12 Back'!$A$2:$BG$16,41,FALSE),IF($M$8='12 Back'!$AP$1,VLOOKUP('US MTM - Calculation (Portly)'!B6,'12 Back'!$A$2:$BG$16,42,FALSE),IF($M$8='12 Back'!$AQ$1,VLOOKUP('US MTM - Calculation (Portly)'!B6,'12 Back'!$A$2:$BG$16,43,FALSE),IF($M$8='12 Back'!$AR$1,VLOOKUP('US MTM - Calculation (Portly)'!B6,'12 Back'!$A$2:$BG$16,44,FALSE),IF($M$8='12 Back'!$AS$1,VLOOKUP('US MTM - Calculation (Portly)'!B6,'12 Back'!$A$2:$BG$16,45,FALSE),IF($M$8='12 Back'!$AT$1,VLOOKUP('US MTM - Calculation (Portly)'!B6,'12 Back'!$A$2:$BG$16,46,FALSE),IF($M$8='12 Back'!$AU$1,VLOOKUP('US MTM - Calculation (Portly)'!B6,'12 Back'!$A$2:$BG$16,47,FALSE),IF($M$8='12 Back'!$AV$1,VLOOKUP('US MTM - Calculation (Portly)'!B6,'12 Back'!$A$2:$BG$16,48,FALSE),IF($M$8='12 Back'!$AW$1,VLOOKUP('US MTM - Calculation (Portly)'!B6,'12 Back'!$A$2:$BG$16,49,FALSE),IF($M$8='12 Back'!$AX$1,VLOOKUP('US MTM - Calculation (Portly)'!B6,'12 Back'!$A$2:$BG$16,50,FALSE),IF($M$8='12 Back'!$AY$1,VLOOKUP('US MTM - Calculation (Portly)'!B6,'12 Back'!$A$2:$BG$16,51,FALSE),IF($M$8='12 Back'!$AZ$1,VLOOKUP('US MTM - Calculation (Portly)'!B6,'12 Back'!$A$2:$BG$16,52,FALSE),IF($M$8='12 Back'!$BA$1,VLOOKUP('US MTM - Calculation (Portly)'!B6,'12 Back'!$A$2:$BG$16,53,FALSE),IF($M$8='12 Back'!$BB$1,VLOOKUP('US MTM - Calculation (Portly)'!B6,'12 Back'!$A$2:$BG$16,54,FALSE),IF($M$8='12 Back'!$BC$1,VLOOKUP('US MTM - Calculation (Portly)'!B6,'12 Back'!$A$2:$BG$16,55,FALSE),IF($M$8='12 Back'!$BD$1,VLOOKUP('US MTM - Calculation (Portly)'!B6,'12 Back'!$A$2:$BG$16,56,FALSE),IF($M$8='12 Back'!$BE$1,VLOOKUP('US MTM - Calculation (Portly)'!B6,'12 Back'!$A$2:$BG$16,57,FALSE),IF($M$8='12 Back'!$BF$1,VLOOKUP('US MTM - Calculation (Portly)'!B6,'12 Back'!$A$2:$BG$16,58,FALSE),IF($M$8='12 Back'!$BG$1,VLOOKUP('US MTM - Calculation (Portly)'!B6,'12 Back'!$A$2:$BG$16,59,FALSE),))))))))))))))))))))))))))))))))))))))))))))))))))))))))))</f>
        <v>0</v>
      </c>
      <c r="O6" s="265">
        <f>IF($M$3='Half Grith'!$B$1,VLOOKUP('US MTM - Calculation (Portly)'!B6,'Half Grith'!$A$2:$BN$16,2,FALSE),IF($M$3='Half Grith'!$C$1,VLOOKUP('US MTM - Calculation (Portly)'!B6,'Half Grith'!$A$2:$BN$16,3,FALSE),IF($M$3='Half Grith'!$D$1,VLOOKUP('US MTM - Calculation (Portly)'!B6,'Half Grith'!$A$2:$BN$16,4,FALSE),IF($M$3='Half Grith'!$E$1,VLOOKUP('US MTM - Calculation (Portly)'!B6,'Half Grith'!$A$2:$BN$16,5,FALSE),IF($M$3='Half Grith'!$F$1,VLOOKUP('US MTM - Calculation (Portly)'!B6,'Half Grith'!$A$2:$BN$16,6,FALSE),IF($M$3='Half Grith'!$G$1,VLOOKUP('US MTM - Calculation (Portly)'!B6,'Half Grith'!$A$2:$BN$16,7,FALSE),IF($M$3='Half Grith'!$H$1,VLOOKUP('US MTM - Calculation (Portly)'!B6,'Half Grith'!$A$2:$BN$16,8,FALSE),IF($M$3='Half Grith'!$I$1,VLOOKUP('US MTM - Calculation (Portly)'!B6,'Half Grith'!$A$2:$BN$16,9,FALSE),IF($M$3='Half Grith'!$J$1,VLOOKUP('US MTM - Calculation (Portly)'!B6,'Half Grith'!$A$2:$BN$16,10,FALSE),IF($M$3='Half Grith'!$K$1,VLOOKUP('US MTM - Calculation (Portly)'!B6,'Half Grith'!$A$2:$BN$16,11,FALSE),IF($M$3='Half Grith'!$L$1,VLOOKUP('US MTM - Calculation (Portly)'!B6,'Half Grith'!$A$2:$BN$16,12,FALSE),IF($M$3='Half Grith'!$M$1,VLOOKUP('US MTM - Calculation (Portly)'!B6,'Half Grith'!$A$2:$BN$16,13,FALSE),IF($M$3='Half Grith'!$N$1,VLOOKUP('US MTM - Calculation (Portly)'!B6,'Half Grith'!$A$2:$BN$16,14,FALSE),IF($M$3='Half Grith'!$O$1,VLOOKUP('US MTM - Calculation (Portly)'!B6,'Half Grith'!$A$2:$BN$16,15,FALSE),IF($M$3='Half Grith'!$P$1,VLOOKUP('US MTM - Calculation (Portly)'!B6,'Half Grith'!$A$2:$BN$16,16,FALSE),IF($M$3='Half Grith'!$Q$1,VLOOKUP('US MTM - Calculation (Portly)'!B6,'Half Grith'!$A$2:$BN$16,17,FALSE),IF($M$3='Half Grith'!$R$1,VLOOKUP('US MTM - Calculation (Portly)'!B6,'Half Grith'!$A$2:$BN$16,18,FALSE),IF($M$3='Half Grith'!$S$1,VLOOKUP('US MTM - Calculation (Portly)'!B6,'Half Grith'!$A$2:$BN$16,19,FALSE),IF($M$3='Half Grith'!$T$1,VLOOKUP('US MTM - Calculation (Portly)'!B6,'Half Grith'!$A$2:$BN$16,20,FALSE),IF($M$3='Half Grith'!$U$1,VLOOKUP('US MTM - Calculation (Portly)'!B6,'Half Grith'!$A$2:$BN$16,21,FALSE),IF($M$3='Half Grith'!$V$1,VLOOKUP('US MTM - Calculation (Portly)'!B6,'Half Grith'!$A$2:$BN$16,22,FALSE),IF($M$3='Half Grith'!$W$1,VLOOKUP('US MTM - Calculation (Portly)'!B6,'Half Grith'!$A$2:$BN$16,23,FALSE),IF($M$3='Half Grith'!$X$1,VLOOKUP('US MTM - Calculation (Portly)'!B6,'Half Grith'!$A$2:$BN$16,24,FALSE),IF($M$3='Half Grith'!$Y$1,VLOOKUP('US MTM - Calculation (Portly)'!B6,'Half Grith'!$A$2:$BN$16,25,FALSE),IF($M$3='Half Grith'!$Z$1,VLOOKUP('US MTM - Calculation (Portly)'!B6,'Half Grith'!$A$2:$BN$16,26,FALSE),IF($M$3='Half Grith'!$AA$1,VLOOKUP('US MTM - Calculation (Portly)'!B6,'Half Grith'!$A$2:$BN$16,27,FALSE),IF($M$3='Half Grith'!$AB$1,VLOOKUP('US MTM - Calculation (Portly)'!B6,'Half Grith'!$A$2:$BN$16,28,FALSE),IF($M$3='Half Grith'!$AC$1,VLOOKUP('US MTM - Calculation (Portly)'!B6,'Half Grith'!$A$2:$BN$16,29,FALSE),IF($M$3='Half Grith'!$AD$1,VLOOKUP('US MTM - Calculation (Portly)'!B6,'Half Grith'!$A$2:$BN$16,30,FALSE),IF($M$3='Half Grith'!$AE$1,VLOOKUP('US MTM - Calculation (Portly)'!B6,'Half Grith'!$A$2:$BN$16,31,FALSE),IF($M$3='Half Grith'!$AF$1,VLOOKUP('US MTM - Calculation (Portly)'!B6,'Half Grith'!$A$2:$BN$16,32,FALSE),IF($M$3='Half Grith'!$AG$1,VLOOKUP('US MTM - Calculation (Portly)'!B6,'Half Grith'!$A$2:$BN$16,33,FALSE),IF($M$3='Half Grith'!$AH$1,VLOOKUP('US MTM - Calculation (Portly)'!B6,'Half Grith'!$A$2:$BN$16,34,FALSE),IF($M$3='Half Grith'!$AI$1,VLOOKUP('US MTM - Calculation (Portly)'!B6,'Half Grith'!$A$2:$BN$16,35,FALSE),IF($M$3='Half Grith'!$AJ$1,VLOOKUP('US MTM - Calculation (Portly)'!B6,'Half Grith'!$A$2:$BN$16,36,FALSE),IF($M$3='Half Grith'!$AK$1,VLOOKUP('US MTM - Calculation (Portly)'!B6,'Half Grith'!$A$2:$BN$16,37,FALSE),IF($M$3='Half Grith'!$AL$1,VLOOKUP('US MTM - Calculation (Portly)'!B6,'Half Grith'!$A$2:$BN$16,38,FALSE),IF($M$3='Half Grith'!$AM$1,VLOOKUP('US MTM - Calculation (Portly)'!B6,'Half Grith'!$A$2:$BN$16,39,FALSE),IF($M$3='Half Grith'!$AN$1,VLOOKUP('US MTM - Calculation (Portly)'!B6,'Half Grith'!$A$2:$BN$16,40,FALSE),IF($M$3='Half Grith'!$AO$1,VLOOKUP('US MTM - Calculation (Portly)'!B6,'Half Grith'!$A$2:$BN$16,41,FALSE),IF($M$3='Half Grith'!$AP$1,VLOOKUP('US MTM - Calculation (Portly)'!B6,'Half Grith'!$A$2:$BN$16,42,FALSE),IF($M$3='Half Grith'!$AQ$1,VLOOKUP('US MTM - Calculation (Portly)'!B6,'Half Grith'!$A$2:$BN$16,43,FALSE),IF($M$3='Half Grith'!$AR$1,VLOOKUP('US MTM - Calculation (Portly)'!B6,'Half Grith'!$A$2:$BN$16,44,FALSE),IF($M$3='Half Grith'!$AS$1,VLOOKUP('US MTM - Calculation (Portly)'!B6,'Half Grith'!$A$2:$BN$16,45,FALSE),IF($M$3='Half Grith'!$AT$1,VLOOKUP('US MTM - Calculation (Portly)'!B6,'Half Grith'!$A$2:$BN$16,46,FALSE),IF($M$3='Half Grith'!$AU$1,VLOOKUP('US MTM - Calculation (Portly)'!B6,'Half Grith'!$A$2:$BN$16,47,FALSE),IF($M$3='Half Grith'!$AV$1,VLOOKUP('US MTM - Calculation (Portly)'!B6,'Half Grith'!$A$2:$BN$16,48,FALSE),IF($M$3='Half Grith'!$AW$1,VLOOKUP('US MTM - Calculation (Portly)'!B6,'Half Grith'!$A$2:$BN$16,49,FALSE),IF($M$3='Half Grith'!$AX$1,VLOOKUP('US MTM - Calculation (Portly)'!B6,'Half Grith'!$A$2:$BN$16,50,FALSE),IF($M$3='Half Grith'!$AY$1,VLOOKUP('US MTM - Calculation (Portly)'!B6,'Half Grith'!$A$2:$BN$16,51,FALSE),IF($M$3='Half Grith'!$AZ$1,VLOOKUP('US MTM - Calculation (Portly)'!B6,'Half Grith'!$A$2:$BN$16,52,FALSE),IF($M$3='Half Grith'!$BA$1,VLOOKUP('US MTM - Calculation (Portly)'!B6,'Half Grith'!$A$2:$BN$16,53,FALSE),IF($M$3='Half Grith'!$BB$1,VLOOKUP('US MTM - Calculation (Portly)'!B6,'Half Grith'!$A$2:$BN$16,54,FALSE),IF($M$3='Half Grith'!$BC$1,VLOOKUP('US MTM - Calculation (Portly)'!B6,'Half Grith'!$A$2:$BN$16,55,FALSE),IF($M$3='Half Grith'!$BD$1,VLOOKUP('US MTM - Calculation (Portly)'!B6,'Half Grith'!$A$2:$BN$16,56,FALSE),IF($M$3='Half Grith'!$BE$1,VLOOKUP('US MTM - Calculation (Portly)'!B6,'Half Grith'!$A$2:$BN$16,57,FALSE),IF($M$3='Half Grith'!$BF$1,VLOOKUP('US MTM - Calculation (Portly)'!B6,'Half Grith'!$A$2:$BN$16,58,FALSE),IF($M$3='Half Grith'!$BG$1,VLOOKUP('US MTM - Calculation (Portly)'!B6,'Half Grith'!$A$2:$BN$16,59,FALSE),IF($M$3='Half Grith'!$BH$1,VLOOKUP('US MTM - Calculation (Portly)'!B6,'Half Grith'!$A$2:$BN$16,60,FALSE),IF($M$3='Half Grith'!$BI$1,VLOOKUP('US MTM - Calculation (Portly)'!B6,'Half Grith'!$A$2:$BN$16,61,FALSE),IF($M$3='Half Grith'!$BJ$1,VLOOKUP('US MTM - Calculation (Portly)'!B6,'Half Grith'!$A$2:$BN$16,62,FALSE),IF($M$3='Half Grith'!$BK$1,VLOOKUP('US MTM - Calculation (Portly)'!B6,'Half Grith'!$A$2:$BN$16,63,FALSE),IF($M$3='Half Grith'!$BL$1,VLOOKUP('US MTM - Calculation (Portly)'!B6,'Half Grith'!$A$2:$BN$16,64,FALSE),IF($M$3='Half Grith'!$BM$1,VLOOKUP('US MTM - Calculation (Portly)'!B6,'Half Grith'!$A$2:$BN$16,65,FALSE),))))))))))))))))))))))))))))))))))))))))))))))))))))))))))))))))</f>
        <v>0</v>
      </c>
      <c r="P6" s="265">
        <f>IF($M$4=SEAT!$B$1,VLOOKUP('US MTM - Calculation (Portly)'!B6,SEAT!$A$2:$AY$16,2,FALSE),IF($M$4=SEAT!$C$1,VLOOKUP('US MTM - Calculation (Portly)'!B6,SEAT!$A$2:$AY$16,3,FALSE),IF($M$4=SEAT!$D$1,VLOOKUP('US MTM - Calculation (Portly)'!B6,SEAT!$A$2:$AY$16,4,FALSE),IF($M$4=SEAT!$E$1,VLOOKUP('US MTM - Calculation (Portly)'!B6,SEAT!$A$2:$AY$16,5,FALSE),IF($M$4=SEAT!$F$1,VLOOKUP('US MTM - Calculation (Portly)'!B6,SEAT!$A$2:$AY$16,6,FALSE),IF($M$4=SEAT!$G$1,VLOOKUP('US MTM - Calculation (Portly)'!B6,SEAT!$A$2:$AY$16,7,FALSE),IF($M$4=SEAT!$H$1,VLOOKUP('US MTM - Calculation (Portly)'!B6,SEAT!$A$2:$AY$16,8,FALSE),IF($M$4=SEAT!$I$1,VLOOKUP('US MTM - Calculation (Portly)'!B6,SEAT!$A$2:$AY$16,9,FALSE),IF($M$4=SEAT!$J$1,VLOOKUP('US MTM - Calculation (Portly)'!B6,SEAT!$A$2:$AY$16,10,FALSE),IF($M$4=SEAT!$K$1,VLOOKUP('US MTM - Calculation (Portly)'!B6,SEAT!$A$2:$AY$16,11,FALSE),IF($M$4=SEAT!$L$1,VLOOKUP('US MTM - Calculation (Portly)'!B6,SEAT!$A$2:$AY$16,12,FALSE),IF($M$4=SEAT!$M$1,VLOOKUP('US MTM - Calculation (Portly)'!B6,SEAT!$A$2:$AY$16,13,FALSE),IF($M$4=SEAT!$N$1,VLOOKUP('US MTM - Calculation (Portly)'!B6,SEAT!$A$2:$AY$16,14,FALSE),IF($M$4=SEAT!$O$1,VLOOKUP('US MTM - Calculation (Portly)'!B6,SEAT!$A$2:$AY$16,15,FALSE),IF($M$4=SEAT!$P$1,VLOOKUP('US MTM - Calculation (Portly)'!B6,SEAT!$A$2:$AY$16,16,FALSE),IF($M$4=SEAT!$Q$1,VLOOKUP('US MTM - Calculation (Portly)'!B6,SEAT!$A$2:$AY$16,17,FALSE),IF($M$4=SEAT!$R$1,VLOOKUP('US MTM - Calculation (Portly)'!B6,SEAT!$A$2:$AY$16,18,FALSE),IF($M$4=SEAT!$S$1,VLOOKUP('US MTM - Calculation (Portly)'!B6,SEAT!$A$2:$AY$16,19,FALSE),IF($M$4=SEAT!$T$1,VLOOKUP('US MTM - Calculation (Portly)'!B6,SEAT!$A$2:$AY$16,20,FALSE),IF($M$4=SEAT!$U$1,VLOOKUP('US MTM - Calculation (Portly)'!B6,SEAT!$A$2:$AY$16,21,FALSE),IF($M$4=SEAT!$V$1,VLOOKUP('US MTM - Calculation (Portly)'!B6,SEAT!$A$2:$AY$16,22,FALSE),IF($M$4=SEAT!$W$1,VLOOKUP('US MTM - Calculation (Portly)'!B6,SEAT!$A$2:$AY$16,23,FALSE),IF($M$4=SEAT!$X$1,VLOOKUP('US MTM - Calculation (Portly)'!B6,SEAT!$A$2:$AY$16,24,FALSE),IF($M$4=SEAT!$Y$1,VLOOKUP('US MTM - Calculation (Portly)'!B6,SEAT!$A$2:$AY$16,25,FALSE),IF($M$4=SEAT!$Z$1,VLOOKUP('US MTM - Calculation (Portly)'!B6,SEAT!$A$2:$AY$16,26,FALSE),IF($M$4=SEAT!$AA$1,VLOOKUP('US MTM - Calculation (Portly)'!B6,SEAT!$A$2:$AY$16,27,FALSE),IF($M$4=SEAT!$AB$1,VLOOKUP('US MTM - Calculation (Portly)'!B6,SEAT!$A$2:$AY$16,28,FALSE),IF($M$4=SEAT!$AC$1,VLOOKUP('US MTM - Calculation (Portly)'!B6,SEAT!$A$2:$AY$16,29,FALSE),IF($M$4=SEAT!$AD$1,VLOOKUP('US MTM - Calculation (Portly)'!B6,SEAT!$A$2:$AY$16,30,FALSE),IF($M$4=SEAT!$AE$1,VLOOKUP('US MTM - Calculation (Portly)'!B6,SEAT!$A$2:$AY$16,31,FALSE),IF($M$4=SEAT!$AF$1,VLOOKUP('US MTM - Calculation (Portly)'!B6,SEAT!$A$2:$AY$16,32,FALSE),IF($M$4=SEAT!$AG$1,VLOOKUP('US MTM - Calculation (Portly)'!B6,SEAT!$A$2:$AY$16,33,FALSE),IF($M$4=SEAT!$AH$1,VLOOKUP('US MTM - Calculation (Portly)'!B6,SEAT!$A$2:$AY$16,34,FALSE),IF($M$4=SEAT!$AI$1,VLOOKUP('US MTM - Calculation (Portly)'!B6,SEAT!$A$2:$AY$16,35,FALSE),IF($M$4=SEAT!$AJ$1,VLOOKUP('US MTM - Calculation (Portly)'!B6,SEAT!$A$2:$AY$16,36,FALSE),IF($M$4=SEAT!$AK$1,VLOOKUP('US MTM - Calculation (Portly)'!B6,SEAT!$A$2:$AY$16,37,FALSE),IF($M$4=SEAT!$AL$1,VLOOKUP('US MTM - Calculation (Portly)'!B6,SEAT!$A$2:$AY$16,38,FALSE),IF($M$4=SEAT!$AM$1,VLOOKUP('US MTM - Calculation (Portly)'!B6,SEAT!$A$2:$AY$16,39,FALSE),IF($M$4=SEAT!$AN$1,VLOOKUP('US MTM - Calculation (Portly)'!B6,SEAT!$A$2:$AY$16,40,FALSE),IF($M$4=SEAT!$AO$1,VLOOKUP('US MTM - Calculation (Portly)'!B6,SEAT!$A$2:$AY$16,41,FALSE),IF($M$4=SEAT!$AP$1,VLOOKUP('US MTM - Calculation (Portly)'!B6,SEAT!$A$2:$AY$16,42,FALSE),IF($M$4=SEAT!$AQ$1,VLOOKUP('US MTM - Calculation (Portly)'!B6,SEAT!$A$2:$AY$16,43,FALSE),IF($M$4=SEAT!$AR$1,VLOOKUP('US MTM - Calculation (Portly)'!B6,SEAT!$A$2:$AY$16,44,FALSE),IF($M$4=SEAT!$AS$1,VLOOKUP('US MTM - Calculation (Portly)'!B6,SEAT!$A$2:$AY$16,45,FALSE),IF($M$4=SEAT!$AT$1,VLOOKUP('US MTM - Calculation (Portly)'!B6,SEAT!$A$2:$AY$16,46,FALSE),IF($M$4=SEAT!$AU$1,VLOOKUP('US MTM - Calculation (Portly)'!B6,SEAT!$A$2:$AY$16,47,FALSE),IF($M$4=SEAT!$AV$1,VLOOKUP('US MTM - Calculation (Portly)'!B6,SEAT!$A$2:$AY$16,48,FALSE),IF($M$4=SEAT!$AW$1,VLOOKUP('US MTM - Calculation (Portly)'!B6,SEAT!$A$2:$AY$16,49,FALSE),IF($M$4=SEAT!$AX$1,VLOOKUP('US MTM - Calculation (Portly)'!B6,SEAT!$A$2:$AY$16,50,FALSE),IF($M$4=SEAT!$AY$1,VLOOKUP('US MTM - Calculation (Portly)'!B6,SEAT!$A$2:$AY$16,51,FALSE),))))))))))))))))))))))))))))))))))))))))))))))))))</f>
        <v>0</v>
      </c>
      <c r="Q6" s="265">
        <f>IF($M$5='4LEN'!$B$1,VLOOKUP('US MTM - Calculation (Portly)'!B6,'4LEN'!$A$2:$BM$16,2,FALSE),IF($M$5='4LEN'!$C$1,VLOOKUP('US MTM - Calculation (Portly)'!B6,'4LEN'!$A$2:$BM$16,3,FALSE),IF($M$5='4LEN'!$D$1,VLOOKUP('US MTM - Calculation (Portly)'!B6,'4LEN'!$A$2:$BM$16,4,FALSE),IF($M$5='4LEN'!$E$1,VLOOKUP('US MTM - Calculation (Portly)'!B6,'4LEN'!$A$2:$BM$16,5,FALSE),IF($M$5='4LEN'!$F$1,VLOOKUP('US MTM - Calculation (Portly)'!B6,'4LEN'!$A$2:$BM$16,6,FALSE),IF($M$5='4LEN'!$G$1,VLOOKUP('US MTM - Calculation (Portly)'!B6,'4LEN'!$A$2:$BM$16,7,FALSE),IF($M$5='4LEN'!$H$1,VLOOKUP('US MTM - Calculation (Portly)'!B6,'4LEN'!$A$2:$BM$16,8,FALSE),IF($M$5='4LEN'!$I$1,VLOOKUP('US MTM - Calculation (Portly)'!B6,'4LEN'!$A$2:$BM$16,9,FALSE),IF($M$5='4LEN'!$J$1,VLOOKUP('US MTM - Calculation (Portly)'!B6,'4LEN'!$A$2:$BM$16,10,FALSE),IF($M$5='4LEN'!$K$1,VLOOKUP('US MTM - Calculation (Portly)'!B6,'4LEN'!$A$2:$BM$16,11,FALSE),IF($M$5='4LEN'!$L$1,VLOOKUP('US MTM - Calculation (Portly)'!B6,'4LEN'!$A$2:$BM$16,12,FALSE),IF($M$5='4LEN'!$M$1,VLOOKUP('US MTM - Calculation (Portly)'!B6,'4LEN'!$A$2:$BM$16,13,FALSE),IF($M$5='4LEN'!$N$1,VLOOKUP('US MTM - Calculation (Portly)'!B6,'4LEN'!$A$2:$BM$16,14,FALSE),IF($M$5='4LEN'!$O$1,VLOOKUP('US MTM - Calculation (Portly)'!B6,'4LEN'!$A$2:$BM$16,15,FALSE),IF($M$5='4LEN'!$P$1,VLOOKUP('US MTM - Calculation (Portly)'!B6,'4LEN'!$A$2:$BM$16,16,FALSE),IF($M$5='4LEN'!$Q$1,VLOOKUP('US MTM - Calculation (Portly)'!B6,'4LEN'!$A$2:$BM$16,17,FALSE),IF($M$5='4LEN'!$R$1,VLOOKUP('US MTM - Calculation (Portly)'!B6,'4LEN'!$A$2:$BM$16,18,FALSE),IF($M$5='4LEN'!$S$1,VLOOKUP('US MTM - Calculation (Portly)'!B6,'4LEN'!$A$2:$BM$16,19,FALSE),IF($M$5='4LEN'!$T$1,VLOOKUP('US MTM - Calculation (Portly)'!B6,'4LEN'!$A$2:$BM$16,20,FALSE),IF($M$5='4LEN'!$U$1,VLOOKUP('US MTM - Calculation (Portly)'!B6,'4LEN'!$A$2:$BM$16,21,FALSE),IF($M$5='4LEN'!$V$1,VLOOKUP('US MTM - Calculation (Portly)'!B6,'4LEN'!$A$2:$BM$16,22,FALSE),IF($M$5='4LEN'!$W$1,VLOOKUP('US MTM - Calculation (Portly)'!B6,'4LEN'!$A$2:$BM$16,23,FALSE),IF($M$5='4LEN'!$X$1,VLOOKUP('US MTM - Calculation (Portly)'!B6,'4LEN'!$A$2:$BM$16,24,FALSE),IF($M$5='4LEN'!$Y$1,VLOOKUP('US MTM - Calculation (Portly)'!B6,'4LEN'!$A$2:$BM$16,25,FALSE),IF($M$5='4LEN'!$Z$1,VLOOKUP('US MTM - Calculation (Portly)'!B6,'4LEN'!$A$2:$BM$16,26,FALSE),IF($M$5='4LEN'!$AA$1,VLOOKUP('US MTM - Calculation (Portly)'!B6,'4LEN'!$A$2:$BM$16,27,FALSE),IF($M$5='4LEN'!$AB$1,VLOOKUP('US MTM - Calculation (Portly)'!B6,'4LEN'!$A$2:$BM$16,28,FALSE),IF($M$5='4LEN'!$AC$1,VLOOKUP('US MTM - Calculation (Portly)'!B6,'4LEN'!$A$2:$BM$16,29,FALSE),IF($M$5='4LEN'!$AD$1,VLOOKUP('US MTM - Calculation (Portly)'!B6,'4LEN'!$A$2:$BM$16,30,FALSE),IF($M$5='4LEN'!$AE$1,VLOOKUP('US MTM - Calculation (Portly)'!B6,'4LEN'!$A$2:$BM$16,31,FALSE),IF($M$5='4LEN'!$AF$1,VLOOKUP('US MTM - Calculation (Portly)'!B6,'4LEN'!$A$2:$BM$16,32,FALSE),IF($M$5='4LEN'!$AG$1,VLOOKUP('US MTM - Calculation (Portly)'!B6,'4LEN'!$A$2:$BM$16,33,FALSE),IF($M$5='4LEN'!$AH$1,VLOOKUP('US MTM - Calculation (Portly)'!B6,'4LEN'!$A$2:$BM$16,34,FALSE),IF($M$5='4LEN'!$AI$1,VLOOKUP('US MTM - Calculation (Portly)'!B6,'4LEN'!$A$2:$BM$16,35,FALSE),IF($M$5='4LEN'!$AJ$1,VLOOKUP('US MTM - Calculation (Portly)'!B6,'4LEN'!$A$2:$BM$16,36,FALSE),IF($M$5='4LEN'!$AK$1,VLOOKUP('US MTM - Calculation (Portly)'!B6,'4LEN'!$A$2:$BM$16,37,FALSE),IF($M$5='4LEN'!$AL$1,VLOOKUP('US MTM - Calculation (Portly)'!B6,'4LEN'!$A$2:$BM$16,38,FALSE),IF($M$5='4LEN'!$AM$1,VLOOKUP('US MTM - Calculation (Portly)'!B6,'4LEN'!$A$2:$BM$16,39,FALSE),IF($M$5='4LEN'!$AN$1,VLOOKUP('US MTM - Calculation (Portly)'!B6,'4LEN'!$A$2:$BM$16,40,FALSE),IF($M$5='4LEN'!$AO$1,VLOOKUP('US MTM - Calculation (Portly)'!B6,'4LEN'!$A$2:$BM$16,41,FALSE),IF($M$5='4LEN'!$AP$1,VLOOKUP('US MTM - Calculation (Portly)'!B6,'4LEN'!$A$2:$BM$16,42,FALSE),IF($M$5='4LEN'!$AQ$1,VLOOKUP('US MTM - Calculation (Portly)'!B6,'4LEN'!$A$2:$BM$16,43,FALSE),IF($M$5='4LEN'!$AR$1,VLOOKUP('US MTM - Calculation (Portly)'!B6,'4LEN'!$A$2:$BM$16,44,FALSE),IF($M$5='4LEN'!$AS$1,VLOOKUP('US MTM - Calculation (Portly)'!B6,'4LEN'!$A$2:$BM$16,45,FALSE),IF($M$5='4LEN'!$AT$1,VLOOKUP('US MTM - Calculation (Portly)'!B6,'4LEN'!$A$2:$BM$16,46,FALSE),IF($M$5='4LEN'!$AU$1,VLOOKUP('US MTM - Calculation (Portly)'!B6,'4LEN'!$A$2:$BM$16,47,FALSE),IF($M$5='4LEN'!$AV$1,VLOOKUP('US MTM - Calculation (Portly)'!B6,'4LEN'!$A$2:$BM$16,48,FALSE),IF($M$5='4LEN'!$AW$1,VLOOKUP('US MTM - Calculation (Portly)'!B6,'4LEN'!$A$2:$BM$16,49,FALSE),IF($M$5='4LEN'!$AX$1,VLOOKUP('US MTM - Calculation (Portly)'!B6,'4LEN'!$A$2:$BM$16,50,FALSE),IF($M$5='4LEN'!$AY$1,VLOOKUP('US MTM - Calculation (Portly)'!B6,'4LEN'!$A$2:$BM$16,51,FALSE),IF($M$5='4LEN'!$AZ$1,VLOOKUP('US MTM - Calculation (Portly)'!B6,'4LEN'!$A$2:$BM$16,52,FALSE),IF($M$5='4LEN'!$BA$1,VLOOKUP('US MTM - Calculation (Portly)'!B6,'4LEN'!$A$2:$BM$16,53,FALSE),IF($M$5='4LEN'!$BB$1,VLOOKUP('US MTM - Calculation (Portly)'!B6,'4LEN'!$A$2:$BM$16,54,FALSE),IF($M$5='4LEN'!$BC$1,VLOOKUP('US MTM - Calculation (Portly)'!B6,'4LEN'!$A$2:$BM$16,55,FALSE),IF($M$5='4LEN'!$BD$1,VLOOKUP('US MTM - Calculation (Portly)'!B6,'4LEN'!$A$2:$BM$16,56,FALSE),IF($M$5='4LEN'!$BE$1,VLOOKUP('US MTM - Calculation (Portly)'!B6,'4LEN'!$A$2:$BM$16,57,FALSE),IF($M$5='4LEN'!$BF$1,VLOOKUP('US MTM - Calculation (Portly)'!B6,'4LEN'!$A$2:$BM$16,58,FALSE),IF($M$5='4LEN'!$BG$1,VLOOKUP('US MTM - Calculation (Portly)'!B6,'4LEN'!$A$2:$BM$16,59,FALSE),IF($M$5='4LEN'!$BH$1,VLOOKUP('US MTM - Calculation (Portly)'!B6,'4LEN'!$A$2:$BM$16,60,FALSE),IF($M$5='4LEN'!$BI$1,VLOOKUP('US MTM - Calculation (Portly)'!B6,'4LEN'!$A$2:$BL$16,61,FALSE),IF($M$5='4LEN'!$BJ$1,VLOOKUP('US MTM - Calculation (Portly)'!B6,'4LEN'!$A$2:$BM$16,62,FALSE),IF($M$5='4LEN'!$BK$1,VLOOKUP('US MTM - Calculation (Portly)'!B6,'4LEN'!$A$2:$BM$16,63,FALSE),IF($M$5='4LEN'!$BL$1,VLOOKUP('US MTM - Calculation (Portly)'!B6,'4LEN'!$A$2:$BM$16,64,FALSE),IF($M$5='4LEN'!$BM$1,VLOOKUP('US MTM - Calculation (Portly)'!B6,'4LEN'!$A$2:$BM$16,65,FALSE),))))))))))))))))))))))))))))))))))))))))))))))))))))))))))))))))</f>
        <v>-1.625</v>
      </c>
      <c r="R6" s="265">
        <f>IF($M$5='15VENT'!$B$1,VLOOKUP('US MTM - Calculation (Portly)'!B6,'15VENT'!$A$2:$BM$16,2,FALSE),IF($M$5='15VENT'!$C$1,VLOOKUP('US MTM - Calculation (Portly)'!B6,'15VENT'!$A$2:$BM$16,3,FALSE),IF($M$5='15VENT'!$D$1,VLOOKUP('US MTM - Calculation (Portly)'!B6,'15VENT'!$A$2:$BM$16,4,FALSE),IF($M$5='15VENT'!$E$1,VLOOKUP('US MTM - Calculation (Portly)'!B6,'15VENT'!$A$2:$BM$16,5,FALSE),IF($M$5='15VENT'!$F$1,VLOOKUP('US MTM - Calculation (Portly)'!B6,'15VENT'!$A$2:$BM$16,6,FALSE),IF($M$5='15VENT'!$G$1,VLOOKUP('US MTM - Calculation (Portly)'!B6,'15VENT'!$A$2:$BM$16,7,FALSE),IF($M$5='15VENT'!$H$1,VLOOKUP('US MTM - Calculation (Portly)'!B6,'15VENT'!$A$2:$BM$16,8,FALSE),IF($M$5='15VENT'!$I$1,VLOOKUP('US MTM - Calculation (Portly)'!B6,'15VENT'!$A$2:$BM$16,9,FALSE),IF($M$5='15VENT'!$J$1,VLOOKUP('US MTM - Calculation (Portly)'!B6,'15VENT'!$A$2:$BM$16,10,FALSE),IF($M$5='15VENT'!$K$1,VLOOKUP('US MTM - Calculation (Portly)'!B6,'15VENT'!$A$2:$BM$16,11,FALSE),IF($M$5='15VENT'!$L$1,VLOOKUP('US MTM - Calculation (Portly)'!B6,'15VENT'!$A$2:$BM$16,12,FALSE),IF($M$5='15VENT'!$M$1,VLOOKUP('US MTM - Calculation (Portly)'!B6,'15VENT'!$A$2:$BM$16,13,FALSE),IF($M$5='15VENT'!$N$1,VLOOKUP('US MTM - Calculation (Portly)'!B6,'15VENT'!$A$2:$BM$16,14,FALSE),IF($M$5='15VENT'!$O$1,VLOOKUP('US MTM - Calculation (Portly)'!B6,'15VENT'!$A$2:$BM$16,15,FALSE),IF($M$5='15VENT'!$P$1,VLOOKUP('US MTM - Calculation (Portly)'!B6,'15VENT'!$A$2:$BM$16,16,FALSE),IF($M$5='15VENT'!$Q$1,VLOOKUP('US MTM - Calculation (Portly)'!B6,'15VENT'!$A$2:$BM$16,17,FALSE),IF($M$5='15VENT'!$R$1,VLOOKUP('US MTM - Calculation (Portly)'!B6,'15VENT'!$A$2:$BM$16,18,FALSE),IF($M$5='15VENT'!$S$1,VLOOKUP('US MTM - Calculation (Portly)'!B6,'15VENT'!$A$2:$BM$16,19,FALSE),IF($M$5='15VENT'!$T$1,VLOOKUP('US MTM - Calculation (Portly)'!B6,'15VENT'!$A$2:$BM$16,20,FALSE),IF($M$5='15VENT'!$U$1,VLOOKUP('US MTM - Calculation (Portly)'!B6,'15VENT'!$A$2:$BM$16,21,FALSE),IF($M$5='15VENT'!$V$1,VLOOKUP('US MTM - Calculation (Portly)'!B6,'15VENT'!$A$2:$BM$16,22,FALSE),IF($M$5='15VENT'!$W$1,VLOOKUP('US MTM - Calculation (Portly)'!B6,'15VENT'!$A$2:$BM$16,23,FALSE),IF($M$5='15VENT'!$X$1,VLOOKUP('US MTM - Calculation (Portly)'!B6,'15VENT'!$A$2:$BM$16,24,FALSE),IF($M$5='15VENT'!$Y$1,VLOOKUP('US MTM - Calculation (Portly)'!B6,'15VENT'!$A$2:$BM$16,25,FALSE),IF($M$5='15VENT'!$Z$1,VLOOKUP('US MTM - Calculation (Portly)'!B6,'15VENT'!$A$2:$BM$16,26,FALSE),IF($M$5='15VENT'!$AA$1,VLOOKUP('US MTM - Calculation (Portly)'!B6,'15VENT'!$A$2:$BM$16,27,FALSE),IF($M$5='15VENT'!$AB$1,VLOOKUP('US MTM - Calculation (Portly)'!B6,'15VENT'!$A$2:$BM$16,28,FALSE),IF($M$5='15VENT'!$AC$1,VLOOKUP('US MTM - Calculation (Portly)'!B6,'15VENT'!$A$2:$BM$16,29,FALSE),IF($M$5='15VENT'!$AD$1,VLOOKUP('US MTM - Calculation (Portly)'!B6,'15VENT'!$A$2:$BM$16,30,FALSE),IF($M$5='15VENT'!$AE$1,VLOOKUP('US MTM - Calculation (Portly)'!B6,'15VENT'!$A$2:$BM$16,31,FALSE),IF($M$5='15VENT'!$AF$1,VLOOKUP('US MTM - Calculation (Portly)'!B6,'15VENT'!$A$2:$BM$16,32,FALSE),IF($M$5='15VENT'!$AG$1,VLOOKUP('US MTM - Calculation (Portly)'!B6,'15VENT'!$A$2:$BM$16,33,FALSE),IF($M$5='15VENT'!$AH$1,VLOOKUP('US MTM - Calculation (Portly)'!B6,'15VENT'!$A$2:$BM$16,34,FALSE),IF($M$5='15VENT'!$AI$1,VLOOKUP('US MTM - Calculation (Portly)'!B6,'15VENT'!$A$2:$BM$16,35,FALSE),IF($M$5='15VENT'!$AJ$1,VLOOKUP('US MTM - Calculation (Portly)'!B6,'15VENT'!$A$2:$BM$16,36,FALSE),IF($M$5='15VENT'!$AK$1,VLOOKUP('US MTM - Calculation (Portly)'!B6,'15VENT'!$A$2:$BM$16,37,FALSE),IF($M$5='15VENT'!$AL$1,VLOOKUP('US MTM - Calculation (Portly)'!B6,'15VENT'!$A$2:$BM$16,38,FALSE),IF($M$5='15VENT'!$AM$1,VLOOKUP('US MTM - Calculation (Portly)'!B6,'15VENT'!$A$2:$BM$16,39,FALSE),IF($M$5='15VENT'!$AN$1,VLOOKUP('US MTM - Calculation (Portly)'!B6,'15VENT'!$A$2:$BM$16,40,FALSE),IF($M$5='15VENT'!$AO$1,VLOOKUP('US MTM - Calculation (Portly)'!B6,'15VENT'!$A$2:$BM$16,41,FALSE),IF($M$5='15VENT'!$AP$1,VLOOKUP('US MTM - Calculation (Portly)'!B6,'15VENT'!$A$2:$BM$16,42,FALSE),IF($M$5='15VENT'!$AQ$1,VLOOKUP('US MTM - Calculation (Portly)'!B6,'15VENT'!$A$2:$BM$16,43,FALSE),IF($M$5='15VENT'!$AR$1,VLOOKUP('US MTM - Calculation (Portly)'!B6,'15VENT'!$A$2:$BM$16,44,FALSE),IF($M$5='15VENT'!$AS$1,VLOOKUP('US MTM - Calculation (Portly)'!B6,'15VENT'!$A$2:$BM$16,45,FALSE),IF($M$5='15VENT'!$AT$1,VLOOKUP('US MTM - Calculation (Portly)'!B6,'15VENT'!$A$2:$BM$16,46,FALSE),IF($M$5='15VENT'!$AU$1,VLOOKUP('US MTM - Calculation (Portly)'!B6,'15VENT'!$A$2:$BM$16,47,FALSE),IF($M$5='15VENT'!$AV$1,VLOOKUP('US MTM - Calculation (Portly)'!B6,'15VENT'!$A$2:$BM$16,48,FALSE),IF($M$5='15VENT'!$AW$1,VLOOKUP('US MTM - Calculation (Portly)'!B6,'15VENT'!$A$2:$BM$16,49,FALSE),IF($M$5='15VENT'!$AX$1,VLOOKUP('US MTM - Calculation (Portly)'!B6,'15VENT'!$A$2:$BM$16,50,FALSE),IF($M$5='15VENT'!$AY$1,VLOOKUP('US MTM - Calculation (Portly)'!B6,'15VENT'!$A$2:$BM$16,51,FALSE),IF($M$5='15VENT'!$AZ$1,VLOOKUP('US MTM - Calculation (Portly)'!B6,'15VENT'!$A$2:$BM$16,52,FALSE),IF($M$5='15VENT'!$BA$1,VLOOKUP('US MTM - Calculation (Portly)'!B6,'15VENT'!$A$2:$BM$16,53,FALSE),IF($M$5='15VENT'!$BB$1,VLOOKUP('US MTM - Calculation (Portly)'!B6,'15VENT'!$A$2:$BM$16,54,FALSE),IF($M$5='15VENT'!$BC$1,VLOOKUP('US MTM - Calculation (Portly)'!B6,'15VENT'!$A$2:$BM$16,55,FALSE),IF($M$5='15VENT'!$BD$1,VLOOKUP('US MTM - Calculation (Portly)'!B6,'15VENT'!$A$2:$BM$16,56,FALSE),IF($M$5='15VENT'!$BE$1,VLOOKUP('US MTM - Calculation (Portly)'!B6,'15VENT'!$A$2:$BM$16,57,FALSE),IF($M$5='15VENT'!$BF$1,VLOOKUP('US MTM - Calculation (Portly)'!B6,'15VENT'!$A$2:$BM$16,58,FALSE),IF($M$5='15VENT'!$BG$1,VLOOKUP('US MTM - Calculation (Portly)'!B6,'15VENT'!$A$2:$BM$16,59,FALSE),IF($M$5='15VENT'!$BH$1,VLOOKUP('US MTM - Calculation (Portly)'!B6,'15VENT'!$A$2:$BM$16,60,FALSE),IF($M$5='15VENT'!$BI$1,VLOOKUP('US MTM - Calculation (Portly)'!B6,'15VENT'!$A$2:$BJ$16,61,FALSE),IF($M$5='15VENT'!$BJ$1,VLOOKUP('US MTM - Calculation (Portly)'!B6,'15VENT'!$A$2:$BM$16,62,FALSE),IF($M$5='15VENT'!$BK$1,VLOOKUP('US MTM - Calculation (Portly)'!B6,'15VENT'!$A$2:$BM$16,63,FALSE),IF($M$5='15VENT'!$BL$1,VLOOKUP('US MTM - Calculation (Portly)'!B6,'15VENT'!$A$2:$BM$16,64,FALSE),IF($M$5='15VENT'!$BM$1,VLOOKUP('US MTM - Calculation (Portly)'!B6,'15VENT'!$A$2:$BM$16,65,FALSE),))))))))))))))))))))))))))))))))))))))))))))))))))))))))))))))))</f>
        <v>0</v>
      </c>
      <c r="S6" s="266">
        <f>IF(L6&gt;5,IF(K6=L6,(L6-SUM(K6,N6:R6)),IF(M6=0,0,L6-SUM(K6,N6:R6))),L6)</f>
        <v>0</v>
      </c>
      <c r="T6" s="274"/>
      <c r="U6" s="276"/>
      <c r="V6" s="277"/>
      <c r="W6" s="246"/>
      <c r="X6" s="259">
        <v>5</v>
      </c>
      <c r="Y6" s="260" t="s">
        <v>331</v>
      </c>
      <c r="Z6" s="247" t="str">
        <f>IF($Z$1="","",HLOOKUP($Z$1,'MTM US TRS (R)'!$A$2:$EV$13,ROW(),FALSE))</f>
        <v/>
      </c>
      <c r="AA6" s="265">
        <f>IF(Z6=" ",0,IF($AH$13='Deep Seat -'!$B$1,VLOOKUP('US MTM - Calculation (Portly)'!Y6,'Deep Seat -'!$A$2:$D$13,2,FALSE),IF($AH$13='Deep Seat -'!$C$1,VLOOKUP('US MTM - Calculation (Portly)'!Y6,'Deep Seat -'!$A$2:$D$13,3,FALSE),IF($AH$13='Deep Seat -'!$D$1,VLOOKUP('US MTM - Calculation (Portly)'!Y6,'Deep Seat -'!$A$2:$D$13,4,FALSE),))))</f>
        <v>0</v>
      </c>
      <c r="AB6" s="265">
        <f>IF(Z6=" ",0,IF($AH$14='Hip Forw +'!$B$1,VLOOKUP('US MTM - Calculation (Portly)'!Y6,'Hip Forw +'!$A$2:$E$13,2,FALSE),IF($AH$14='Hip Forw +'!$C$1,VLOOKUP('US MTM - Calculation (Portly)'!Y6,'Hip Forw +'!$A$2:$E$13,3,FALSE),IF($AH$14='Hip Forw +'!$D$1,VLOOKUP('US MTM - Calculation (Portly)'!Y6,'Hip Forw +'!$A$2:$E$13,4,FALSE),IF($AH$14='Hip Forw +'!$E$1,VLOOKUP('US MTM - Calculation (Portly)'!Y6,'Hip Forw +'!$A$2:$E$13,5,FALSE),)))))</f>
        <v>0</v>
      </c>
      <c r="AC6" s="265">
        <f>IF(Z6=" ",0,IF($AH$15='Low Fron'!$B$1,VLOOKUP('US MTM - Calculation (Portly)'!Y6,'Low Fron'!$A$2:$L$13,2,FALSE),IF($AH$15='Low Fron'!$C$1,VLOOKUP('US MTM - Calculation (Portly)'!Y6,'Low Fron'!$A$2:$L$13,3,FALSE),IF($AH$15='Low Fron'!$D$1,VLOOKUP('US MTM - Calculation (Portly)'!Y6,'Low Fron'!$A$2:$L$13,4,FALSE),IF($AH$15='Low Fron'!$E$1,VLOOKUP('US MTM - Calculation (Portly)'!Y6,'Low Fron'!$A$2:$L$13,5,FALSE),IF($AH$15='Low Fron'!$F$1,VLOOKUP('US MTM - Calculation (Portly)'!Y6,'Low Fron'!$A$2:$L$13,6,FALSE),IF($AH$15='Low Fron'!$G$1,VLOOKUP('US MTM - Calculation (Portly)'!Y6,'Low Fron'!$A$2:$L$13,7,FALSE),IF($AH$15='Low Fron'!$H$1,VLOOKUP('US MTM - Calculation (Portly)'!Y6,'Low Fron'!$A$2:$L$13,8,FALSE),IF($AH$15='Low Fron'!$I$1,VLOOKUP('US MTM - Calculation (Portly)'!Y6,'Low Fron'!$A$2:$L$13,9,FALSE),IF($AH$15='Low Fron'!$J$1,VLOOKUP('US MTM - Calculation (Portly)'!Y6,'Low Fron'!$A$2:$L$13,10,FALSE),IF($AH$15='Low Fron'!$K$1,VLOOKUP('US MTM - Calculation (Portly)'!Y6,'Low Fron'!$A$2:$L$13,11,FALSE),IF($AH$15='Low Fron'!$L$1,VLOOKUP('US MTM - Calculation (Portly)'!Y6,'Low Fron'!$A$2:$L$13,12,FALSE),))))))))))))</f>
        <v>0</v>
      </c>
      <c r="AD6" s="265">
        <f>IF(Z6=" ",0,IF($AH$16='Plucrot +'!$B$1,VLOOKUP('US MTM - Calculation (Portly)'!Y6,'Plucrot +'!$A$2:$W$13,2,FALSE),IF($AH$16='Plucrot +'!$C$1,VLOOKUP('US MTM - Calculation (Portly)'!Y6,'Plucrot +'!$A$2:$W$13,3,FALSE),IF($AH$16='Plucrot +'!$D$1,VLOOKUP('US MTM - Calculation (Portly)'!Y6,'Plucrot +'!$A$2:$W$13,4,FALSE),IF($AH$16='Plucrot +'!$E$1,VLOOKUP('US MTM - Calculation (Portly)'!Y6,'Plucrot +'!$A$2:$W$13,5,FALSE),IF($AH$16='Plucrot +'!$F$1,VLOOKUP('US MTM - Calculation (Portly)'!Y6,'Plucrot +'!$A$2:$W$13,6,FALSE),IF($AH$16='Plucrot +'!$G$1,VLOOKUP('US MTM - Calculation (Portly)'!Y6,'Plucrot +'!$A$2:$W$13,7,FALSE),IF($AH$16='Plucrot +'!$H$1,VLOOKUP('US MTM - Calculation (Portly)'!Y6,'Plucrot +'!$A$2:$W$13,8,FALSE),IF($AH$16='Plucrot +'!$I$1,VLOOKUP('US MTM - Calculation (Portly)'!Y6,'Plucrot +'!$A$2:$W$13,9,FALSE),IF($AH$16='Plucrot +'!$J$1,VLOOKUP('US MTM - Calculation (Portly)'!Y6,'Plucrot +'!$A$2:$W$13,10,FALSE),IF($AH$16='Plucrot +'!$K$1,VLOOKUP('US MTM - Calculation (Portly)'!Y6,'Plucrot +'!$A$2:$W$13,11,FALSE),IF($AH$16='Plucrot +'!$L$1,VLOOKUP('US MTM - Calculation (Portly)'!Y6,'Plucrot +'!$A$2:$W$13,12,FALSE),IF($AH$16='Plucrot +'!$M$1,VLOOKUP('US MTM - Calculation (Portly)'!Y6,'Plucrot +'!$A$2:$W$13,13,FALSE),IF($AH$16='Plucrot +'!$N$1,VLOOKUP('US MTM - Calculation (Portly)'!Y6,'Plucrot +'!$A$2:$W$13,14,FALSE),IF($AH$16='Plucrot +'!$O$1,VLOOKUP('US MTM - Calculation (Portly)'!Y6,'Plucrot +'!$A$2:$W$13,15,FALSE),IF($AH$16='Plucrot +'!$P$1,VLOOKUP('US MTM - Calculation (Portly)'!Y6,'Plucrot +'!$A$2:$W$13,16,FALSE),IF($AH$16='Plucrot +'!$Q$1,VLOOKUP('US MTM - Calculation (Portly)'!Y6,'Plucrot +'!$A$2:$W$13,17,FALSE),IF($AH$16='Plucrot +'!$R$1,VLOOKUP('US MTM - Calculation (Portly)'!Y6,'Plucrot +'!$A$2:$W$13,18,FALSE),IF($AH$16='Plucrot +'!$S$1,VLOOKUP('US MTM - Calculation (Portly)'!Y6,'Plucrot +'!$A$2:$W$13,19,FALSE),IF($AH$16='Plucrot +'!$T$1,VLOOKUP('US MTM - Calculation (Portly)'!Y6,'Plucrot +'!$A$2:$W$13,20,FALSE),IF($AH$16='Plucrot +'!$U$1,VLOOKUP('US MTM - Calculation (Portly)'!Y6,'Plucrot +'!$A$2:$W$13,21,FALSE),IF($AH$16='Plucrot +'!$V$1,VLOOKUP('US MTM - Calculation (Portly)'!Y6,'Plucrot +'!$A$2:$W$13,22,FALSE),IF($AH$16='Plucrot +'!$W$1,VLOOKUP('US MTM - Calculation (Portly)'!Y6,'Plucrot +'!$A$2:$W$13,23,FALSE),)))))))))))))))))))))))</f>
        <v>0</v>
      </c>
      <c r="AE6" s="265">
        <f>IF(Z6=" ",0,IF($AH$17='Rais BK + -'!$B$1,VLOOKUP('US MTM - Calculation (Portly)'!Y6,'Rais BK + -'!$A$2:$W$13,2,FALSE),IF($AH$17='Rais BK + -'!$C$1,VLOOKUP('US MTM - Calculation (Portly)'!Y6,'Rais BK + -'!$A$2:$W$13,3,FALSE),IF($AH$17='Rais BK + -'!$D$1,VLOOKUP('US MTM - Calculation (Portly)'!Y6,'Rais BK + -'!$A$2:$W$13,4,FALSE),IF($AH$17='Rais BK + -'!$E$1,VLOOKUP('US MTM - Calculation (Portly)'!Y6,'Rais BK + -'!$A$2:$W$13,5,FALSE),IF($AH$17='Rais BK + -'!$F$1,VLOOKUP('US MTM - Calculation (Portly)'!Y6,'Rais BK + -'!$A$2:$W$13,6,FALSE),IF($AH$17='Rais BK + -'!$G$1,VLOOKUP('US MTM - Calculation (Portly)'!Y6,'Rais BK + -'!$A$2:$W$13,7,FALSE),IF($AH$17='Rais BK + -'!$H$1,VLOOKUP('US MTM - Calculation (Portly)'!Y6,'Rais BK + -'!$A$2:$W$13,8,FALSE),IF($AH$17='Rais BK + -'!$I$1,VLOOKUP('US MTM - Calculation (Portly)'!Y6,'Rais BK + -'!$A$2:$W$13,9,FALSE),IF($AH$17='Rais BK + -'!$J$1,VLOOKUP('US MTM - Calculation (Portly)'!Y6,'Rais BK + -'!$A$2:$W$13,10,FALSE),IF($AH$17='Rais BK + -'!$K$1,VLOOKUP('US MTM - Calculation (Portly)'!Y6,'Rais BK + -'!$A$2:$W$13,11,FALSE),IF($AH$17='Rais BK + -'!$L$1,VLOOKUP('US MTM - Calculation (Portly)'!Y6,'Rais BK + -'!$A$2:$W$13,12,FALSE),IF($AH$17='Rais BK + -'!$M$1,VLOOKUP('US MTM - Calculation (Portly)'!Y6,'Rais BK + -'!$A$2:$W$13,13,FALSE),IF($AH$17='Rais BK + -'!$N$1,VLOOKUP('US MTM - Calculation (Portly)'!Y6,'Rais BK + -'!$A$2:$W$13,14,FALSE),IF($AH$17='Rais BK + -'!$O$1,VLOOKUP('US MTM - Calculation (Portly)'!Y6,'Rais BK + -'!$A$2:$W$13,15,FALSE),IF($AH$17='Rais BK + -'!$P$1,VLOOKUP('US MTM - Calculation (Portly)'!Y6,'Rais BK + -'!$A$2:$W$13,16,FALSE),IF($AH$17='Rais BK + -'!$Q$1,VLOOKUP('US MTM - Calculation (Portly)'!Y6,'Rais BK + -'!$A$2:$W$13,17,FALSE),IF($AH$17='Rais BK + -'!$R$1,VLOOKUP('US MTM - Calculation (Portly)'!Y6,'Rais BK + -'!$A$2:$W$13,18,FALSE),IF($AH$17='Rais BK + -'!$S$1,VLOOKUP('US MTM - Calculation (Portly)'!Y6,'Rais BK + -'!$A$2:$W$13,19,FALSE),IF($AH$17='Rais BK + -'!$T$1,VLOOKUP('US MTM - Calculation (Portly)'!Y6,'Rais BK + -'!$A$2:$W$13,20,FALSE),IF($AH$17='Rais BK + -'!$U$1,VLOOKUP('US MTM - Calculation (Portly)'!Y6,'Rais BK + -'!$A$2:$W$13,21,FALSE),IF($AH$17='Rais BK + -'!$V$1,VLOOKUP('US MTM - Calculation (Portly)'!Y6,'Rais BK + -'!$A$2:$W$13,22,FALSE),IF($AH$17='Rais BK + -'!$W$1,VLOOKUP('US MTM - Calculation (Portly)'!Y6,'Rais BK + -'!$A$2:$W$13,23,FALSE),)))))))))))))))))))))))</f>
        <v>0</v>
      </c>
      <c r="AF6" s="263">
        <f t="shared" si="0"/>
        <v>0</v>
      </c>
      <c r="AG6" s="242">
        <f>IF(OR(Sheet1!C138="",Sheet1!C138=" "),0,Sheet1!C138)</f>
        <v>0</v>
      </c>
      <c r="AH6" s="266">
        <f t="shared" si="4"/>
        <v>0</v>
      </c>
      <c r="AI6" s="275"/>
      <c r="AJ6" s="271"/>
      <c r="AK6" s="272"/>
      <c r="AM6" s="248"/>
      <c r="AN6" s="248"/>
      <c r="AO6" s="228"/>
      <c r="AP6" s="268" t="s">
        <v>549</v>
      </c>
      <c r="AQ6" s="250" t="str">
        <f>IF($AQ$1="","",HLOOKUP($AQ$1,'Measurement Chart'!$A$1:$AG$14,ROW(),FALSE))</f>
        <v/>
      </c>
      <c r="AR6" s="242">
        <f>IF(OR(Sheet1!C295="",Sheet1!C295=" "),0,Sheet1!C295)</f>
        <v>0</v>
      </c>
      <c r="AS6" s="251">
        <f t="shared" si="1"/>
        <v>0</v>
      </c>
      <c r="AT6" s="252">
        <f>IF($AS$4='Front Length +'!$B$1,VLOOKUP(AP6,'Front Length +'!$A$2:$AO$14,2,FALSE),IF($AS$4='Front Length +'!$C$1,VLOOKUP(AP6,'Front Length +'!$A$2:$AO$14,3,FALSE),IF($AS$4='Front Length +'!$D$1,VLOOKUP(AP6,'Front Length +'!$A$2:$AO$14,4,FALSE),IF($AS$4='Front Length +'!$E$1,VLOOKUP(AP6,'Front Length +'!$A$2:$AO$14,5,FALSE),IF($AS$4='Front Length +'!$F$1,VLOOKUP(AP6,'Front Length +'!$A$2:$AO$14,6,FALSE),IF($AS$4='Front Length +'!$G$1,VLOOKUP(AP6,'Front Length +'!$A$2:$AO$14,7,FALSE),IF($AS$4='Front Length +'!$H$1,VLOOKUP(AP6,'Front Length +'!$A$2:$AO$14,8,FALSE),IF($AS$4='Front Length +'!$I$1,VLOOKUP(AP6,'Front Length +'!$A$2:$AO$14,9,FALSE),IF($AS$4='Front Length +'!$J$1,VLOOKUP(AP6,'Front Length +'!$A$2:$AO$14,10,FALSE),IF($AS$4='Front Length +'!$K$1,VLOOKUP(AP6,'Front Length +'!$A$2:$AO$14,11,FALSE),IF($AS$4='Front Length +'!$L$1,VLOOKUP(AP6,'Front Length +'!$A$2:$AO$14,12,FALSE),IF($AS$4='Front Length +'!$M$1,VLOOKUP(AP6,'Front Length +'!$A$2:$AO$14,13,FALSE),IF($AS$4='Front Length +'!$N$1,VLOOKUP(AP6,'Front Length +'!$A$2:$AO$14,14,FALSE),IF($AS$4='Front Length +'!$O$1,VLOOKUP(AP6,'Front Length +'!$A$2:$AO$14,15,FALSE),IF($AS$4='Front Length +'!$P$1,VLOOKUP(AP6,'Front Length +'!$A$2:$AO$14,16,FALSE),IF($AS$4='Front Length +'!$Q$1,VLOOKUP(AP6,'Front Length +'!$A$2:$AO$14,17,FALSE),IF($AS$4='Front Length +'!$R$1,VLOOKUP(AP6,'Front Length +'!$A$2:$AO$14,18,FALSE),IF($AS$4='Front Length +'!$S$1,VLOOKUP(AP6,'Front Length +'!$A$2:$AO$14,19,FALSE),IF($AS$4='Front Length +'!$T$1,VLOOKUP(AP6,'Front Length +'!$A$2:$AO$14,20,FALSE),IF($AS$4='Front Length +'!$U$1,VLOOKUP(AP6,'Front Length +'!$A$2:$AO$14,21,FALSE),IF($AS$4='Front Length +'!$V$1,VLOOKUP(AP6,'Front Length +'!$A$2:$AO$14,22,FALSE),IF($AS$4='Front Length +'!$W$1,VLOOKUP(AP6,'Front Length +'!$A$2:$AO$14,23,FALSE),IF($AS$4='Front Length +'!$X$1,VLOOKUP(AP6,'Front Length +'!$A$2:$AO$14,24,FALSE),IF($AS$4='Front Length +'!$Y$1,VLOOKUP(AP6,'Front Length +'!$A$2:$AO$14,25,FALSE),IF($AS$4='Front Length +'!$Z$1,VLOOKUP(AP6,'Front Length +'!$A$2:$AO$14,26,FALSE),IF($AS$4='Front Length +'!$AA$1,VLOOKUP(AP6,'Front Length +'!$A$2:$AO$14,27,FALSE),IF($AS$4='Front Length +'!$AB$1,VLOOKUP(AP6,'Front Length +'!$A$2:$AO$14,28,FALSE),IF($AS$4='Front Length +'!$AC$1,VLOOKUP(AP6,'Front Length +'!$A$2:$AO$14,29,FALSE),IF($AS$4='Front Length +'!$AD$1,VLOOKUP(AP6,'Front Length +'!$A$2:$AO$14,30,FALSE),IF($AS$4='Front Length +'!$AE$1,VLOOKUP(AP6,'Front Length +'!$A$2:$AO$14,31,FALSE),IF($AS$4='Front Length +'!$AF$1,VLOOKUP(AP6,'Front Length +'!$A$2:$AO$14,32,FALSE),IF($AS$4='Front Length +'!$AG$1,VLOOKUP(AP6,'Front Length +'!$A$2:$AO$14,33,FALSE),IF($AS$4='Front Length +'!$AH$1,VLOOKUP(AP6,'Front Length +'!$A$2:$AO$14,34,FALSE),IF($AS$4='Front Length +'!$AI$1,VLOOKUP(AP6,'Front Length +'!$A$2:$AO$14,35,FALSE),IF($AS$4='Front Length +'!$AJ$1,VLOOKUP(AP6,'Front Length +'!$A$2:$AO$14,36,FALSE),IF($AS$4='Front Length +'!$AK$1,VLOOKUP(AP6,'Front Length +'!$A$2:$AO$14,37,FALSE),IF($AS$4='Front Length +'!$AL$1,VLOOKUP(AP6,'Front Length +'!$A$2:$AO$14,38,FALSE),IF($AS$4='Front Length +'!$AM$1,VLOOKUP(AP6,'Front Length +'!$A$2:$AO$14,39,FALSE),IF($AS$4='Front Length +'!$AN$1,VLOOKUP(AP6,'Front Length +'!$A$2:$AO$14,40,FALSE),IF($AS$4='Front Length +'!$AO$1,VLOOKUP(AP6,'Front Length +'!$A$2:$AO$14,41,FALSE),))))))))))))))))))))))))))))))))))))))))</f>
        <v>0</v>
      </c>
      <c r="AU6" s="252">
        <f>IF($AS$4='Front Length -'!$B$1,VLOOKUP(AP6,'Front Length -'!$A$2:$AO$14,2,FALSE),IF($AS$4='Front Length -'!$C$1,VLOOKUP(AP6,'Front Length -'!$A$2:$AO$14,3,FALSE),IF($AS$4='Front Length -'!$D$1,VLOOKUP(AP6,'Front Length -'!$A$2:$AO$14,4,FALSE),IF($AS$4='Front Length -'!$E$1,VLOOKUP(AP6,'Front Length -'!$A$2:$AO$14,5,FALSE),IF($AS$4='Front Length -'!$F$1,VLOOKUP(AP6,'Front Length -'!$A$2:$AO$14,6,FALSE),IF($AS$4='Front Length -'!$G$1,VLOOKUP(AP6,'Front Length -'!$A$2:$AO$14,7,FALSE),IF($AS$4='Front Length -'!$H$1,VLOOKUP(AP6,'Front Length -'!$A$2:$AO$14,8,FALSE),IF($AS$4='Front Length -'!$I$1,VLOOKUP(AP6,'Front Length -'!$A$2:$AO$14,9,FALSE),IF($AS$4='Front Length -'!$J$1,VLOOKUP(AP6,'Front Length -'!$A$2:$AO$14,10,FALSE),IF($AS$4='Front Length -'!$K$1,VLOOKUP(AP6,'Front Length -'!$A$2:$AO$14,11,FALSE),IF($AS$4='Front Length -'!$L$1,VLOOKUP(AP6,'Front Length -'!$A$2:$AO$14,12,FALSE),IF($AS$4='Front Length -'!$M$1,VLOOKUP(AP6,'Front Length -'!$A$2:$AO$14,13,FALSE),IF($AS$4='Front Length -'!$N$1,VLOOKUP(AP6,'Front Length -'!$A$2:$AO$14,14,FALSE),IF($AS$4='Front Length -'!$O$1,VLOOKUP(AP6,'Front Length -'!$A$2:$AO$14,15,FALSE),IF($AS$4='Front Length -'!$P$1,VLOOKUP(AP6,'Front Length -'!$A$2:$AO$14,16,FALSE),IF($AS$4='Front Length -'!$Q$1,VLOOKUP(AP6,'Front Length -'!$A$2:$AO$14,17,FALSE),IF($AS$4='Front Length -'!$R$1,VLOOKUP(AP6,'Front Length -'!$A$2:$AO$14,18,FALSE),IF($AS$4='Front Length -'!$S$1,VLOOKUP(AP6,'Front Length -'!$A$2:$AO$14,19,FALSE),IF($AS$4='Front Length -'!$T$1,VLOOKUP(AP6,'Front Length -'!$A$2:$AO$14,20,FALSE),IF($AS$4='Front Length -'!$U$1,VLOOKUP(AP6,'Front Length -'!$A$2:$AO$14,21,FALSE),IF($AS$4='Front Length -'!$V$1,VLOOKUP(AP6,'Front Length -'!$A$2:$AO$14,22,FALSE),IF($AS$4='Front Length -'!$W$1,VLOOKUP(AP6,'Front Length -'!$A$2:$AO$14,23,FALSE),IF($AS$4='Front Length -'!$X$1,VLOOKUP(AP6,'Front Length -'!$A$2:$AO$14,24,FALSE),IF($AS$4='Front Length -'!$Y$1,VLOOKUP(AP6,'Front Length -'!$A$2:$AO$14,25,FALSE),IF($AS$4='Front Length -'!$Z$1,VLOOKUP(AP6,'Front Length -'!$A$2:$AO$14,26,FALSE),IF($AS$4='Front Length -'!$AA$1,VLOOKUP(AP6,'Front Length -'!$A$2:$AO$14,27,FALSE),IF($AS$4='Front Length -'!$AB$1,VLOOKUP(AP6,'Front Length -'!$A$2:$AO$14,28,FALSE),IF($AS$4='Front Length -'!$AC$1,VLOOKUP(AP6,'Front Length -'!$A$2:$AO$14,29,FALSE),IF($AS$4='Front Length -'!$AD$1,VLOOKUP(AP6,'Front Length -'!$A$2:$AO$14,30,FALSE),IF($AS$4='Front Length -'!$AE$1,VLOOKUP(AP6,'Front Length -'!$A$2:$AO$14,31,FALSE),IF($AS$4='Front Length -'!$AF$1,VLOOKUP(AP6,'Front Length -'!$A$2:$AO$14,32,FALSE),IF($AS$4='Front Length -'!$AG$1,VLOOKUP(AP6,'Front Length -'!$A$2:$AO$14,33,FALSE),IF($AS$4='Front Length -'!$AH$1,VLOOKUP(AP6,'Front Length -'!$A$2:$AO$14,34,FALSE),IF($AS$4='Front Length -'!$AI$1,VLOOKUP(AP6,'Front Length -'!$A$2:$AO$14,35,FALSE),IF($AS$4='Front Length -'!$AJ$1,VLOOKUP(AP6,'Front Length -'!$A$2:$AO$14,36,FALSE),IF($AS$4='Front Length -'!$AK$1,VLOOKUP(AP6,'Front Length -'!$A$2:$AO$14,37,FALSE),IF($AS$4='Front Length -'!$AL$1,VLOOKUP(AP6,'Front Length -'!$A$2:$AO$14,38,FALSE),IF($AS$4='Front Length -'!$AM$1,VLOOKUP(AP6,'Front Length -'!$A$2:$AO$14,39,FALSE),IF($AS$4='Front Length -'!$AN$1,VLOOKUP(AP6,'Front Length -'!$A$2:$AO$14,40,FALSE),IF($AS$4='Front Length -'!$AO$1,VLOOKUP(AP6,'Front Length -'!$A$2:$AO$14,41,FALSE),))))))))))))))))))))))))))))))))))))))))</f>
        <v>0</v>
      </c>
      <c r="AV6" s="253" t="str">
        <f t="shared" si="5"/>
        <v/>
      </c>
      <c r="AW6" s="234"/>
      <c r="AX6" s="255"/>
      <c r="AY6" s="255"/>
      <c r="AZ6" s="255"/>
      <c r="BA6" s="255"/>
      <c r="BB6" s="255"/>
      <c r="BC6" s="255"/>
      <c r="BD6" s="255"/>
      <c r="BE6" s="255"/>
      <c r="BF6" s="255"/>
      <c r="BG6" s="255"/>
      <c r="BH6" s="255"/>
      <c r="BI6" s="255"/>
      <c r="BJ6" s="255"/>
      <c r="BK6" s="255"/>
      <c r="BL6" s="255"/>
      <c r="BM6" s="255"/>
      <c r="BN6" s="255"/>
      <c r="BO6" s="255"/>
      <c r="BP6" s="255"/>
      <c r="BQ6" s="255"/>
      <c r="BR6" s="255"/>
      <c r="BS6" s="255"/>
    </row>
    <row r="7" spans="1:77" ht="39.950000000000003" customHeight="1" x14ac:dyDescent="0.55000000000000004">
      <c r="A7" s="259">
        <v>6</v>
      </c>
      <c r="B7" s="260" t="s">
        <v>60</v>
      </c>
      <c r="C7" s="261">
        <f>IF($C$1="","",HLOOKUP($C$1,'Portly fit'!$A$1:$AC$16,ROW(),FALSE))</f>
        <v>21.25</v>
      </c>
      <c r="D7" s="262">
        <f>IF(C7=" ",0,IF($S$17='AH 34 A+'!$B$1,VLOOKUP('US MTM - Calculation (Portly)'!B7,'AH 34 A+'!$A$2:$G$16,2,FALSE),IF($S$17='AH 34 A+'!$C$1,VLOOKUP('US MTM - Calculation (Portly)'!B7,'AH 34 A+'!$A$2:$G$16,3,FALSE),IF($S$17='AH 34 A+'!$D$1,VLOOKUP('US MTM - Calculation (Portly)'!B7,'AH 34 A+'!$A$2:$G$16,4,FALSE),IF($S$17='AH 34 A+'!$E$1,VLOOKUP('US MTM - Calculation (Portly)'!B7,'AH 34 A+'!$A$2:$G$16,5,FALSE),IF($S$17='AH 34 A+'!$F$1,VLOOKUP('US MTM - Calculation (Portly)'!B7,'AH 34 A+'!$A$2:$G$16,6,FALSE),IF($S$17='AH 34 A+'!$G$1,VLOOKUP('US MTM - Calculation (Portly)'!B7,'AH 34 A+'!$A$2:$G$16,7,FALSE),)))))))</f>
        <v>0</v>
      </c>
      <c r="E7" s="262">
        <f>IF(C7=" ",0,IF($S$18='Erect +'!$B$1,VLOOKUP('US MTM - Calculation (Portly)'!B7,'Erect +'!$A$2:$D$16,2,FALSE),IF($S$18='Erect +'!$C$1,VLOOKUP('US MTM - Calculation (Portly)'!B7,'Erect +'!$A$2:$D$16,3,FALSE),IF($S$18='Erect +'!$D$1,VLOOKUP('US MTM - Calculation (Portly)'!B7,'Erect +'!$A$2:$D$16,4,FALSE),))))</f>
        <v>0</v>
      </c>
      <c r="F7" s="262">
        <f>IF(C7=" ",0,IF($S$19='Full Chest'!$B$1,VLOOKUP('US MTM - Calculation (Portly)'!B7,'Full Chest'!$A$2:$F$16,2,FALSE),IF($S$19='Full Chest'!$C$1,VLOOKUP('US MTM - Calculation (Portly)'!B7,'Full Chest'!$A$2:$F$16,3,FALSE),IF($S$19='Full Chest'!$D$1,VLOOKUP('US MTM - Calculation (Portly)'!B7,'Full Chest'!$A$2:$F$16,4,FALSE),))))</f>
        <v>0</v>
      </c>
      <c r="G7" s="262">
        <f>IF(C7=" ",0,IF($S$20='Head For +'!$B$1,VLOOKUP('US MTM - Calculation (Portly)'!B7,'Head For +'!$A$2:$E$16,2,FALSE),IF($S$20='Head For +'!$C$1,VLOOKUP('US MTM - Calculation (Portly)'!B7,'Head For +'!$A$2:$E$16,3,FALSE),IF($S$20='Head For +'!$D$1,VLOOKUP('US MTM - Calculation (Portly)'!B7,'Head For +'!$A$2:$E$16,4,FALSE),IF($S$20='Head For +'!$E$1,VLOOKUP('US MTM - Calculation (Portly)'!B7,'Head For +'!$A$2:$E$16,5,FALSE),)))))</f>
        <v>0</v>
      </c>
      <c r="H7" s="262">
        <f>IF(C7=" ",0,IF($S$21='LOW-CLR +'!$B$1,VLOOKUP('US MTM - Calculation (Portly)'!B7,'LOW-CLR +'!$A$2:$H$16,2,FALSE),IF($S$21='LOW-CLR +'!$C$1,VLOOKUP('US MTM - Calculation (Portly)'!B7,'LOW-CLR +'!$A$2:$H$16,3,FALSE),IF($S$21='LOW-CLR +'!$D$1,VLOOKUP('US MTM - Calculation (Portly)'!B7,'LOW-CLR +'!$A$2:$H$16,4,FALSE),IF($S$21='LOW-CLR +'!$E$1,VLOOKUP('US MTM - Calculation (Portly)'!B7,'LOW-CLR +'!$A$2:$H$16,5,FALSE),IF($S$21='LOW-CLR +'!$F$1,VLOOKUP('US MTM - Calculation (Portly)'!B7,'LOW-CLR +'!$A$2:$H$16,6,FALSE),))))))</f>
        <v>0</v>
      </c>
      <c r="I7" s="262">
        <f>IF(C7=" ",0,IF($S$22='P+AH+1 2'!$B$1,VLOOKUP('US MTM - Calculation (Portly)'!B7,'P+AH+1 2'!$A$2:$D$16,2,FALSE),IF($S$22='P+AH+1 2'!$C$1,VLOOKUP('US MTM - Calculation (Portly)'!B7,'P+AH+1 2'!$A$2:$D$16,3,FALSE),IF($S$22='P+AH+1 2'!$D$1,VLOOKUP('US MTM - Calculation (Portly)'!B7,'P+AH+1 2'!$A$2:$D$16,4,FALSE),))))</f>
        <v>0</v>
      </c>
      <c r="J7" s="262"/>
      <c r="K7" s="263">
        <f t="shared" si="2"/>
        <v>21.25</v>
      </c>
      <c r="L7" s="242">
        <f>IF(OR(Sheet1!E27="",Sheet1!E27=" "),0,Sheet1!E27)</f>
        <v>20</v>
      </c>
      <c r="M7" s="264">
        <f t="shared" si="3"/>
        <v>-1.25</v>
      </c>
      <c r="N7" s="265">
        <f>IF($M$8='12 Back'!$B$1,VLOOKUP('US MTM - Calculation (Portly)'!B7,'12 Back'!$A$2:$BG$16,2,FALSE),IF($M$8='12 Back'!$C$1,VLOOKUP('US MTM - Calculation (Portly)'!B7,'12 Back'!$A$2:$BG$16,3,FALSE),IF($M$8='12 Back'!$D$1,VLOOKUP('US MTM - Calculation (Portly)'!B7,'12 Back'!$A$2:$BG$16,4,FALSE),IF($M$8='12 Back'!$E$1,VLOOKUP('US MTM - Calculation (Portly)'!B7,'12 Back'!$A$2:$BG$16,5,FALSE),IF($M$8='12 Back'!$F$1,VLOOKUP('US MTM - Calculation (Portly)'!B7,'12 Back'!$A$2:$BG$16,6,FALSE),IF($M$8='12 Back'!$G$1,VLOOKUP('US MTM - Calculation (Portly)'!B7,'12 Back'!$A$2:$BG$16,7,FALSE),IF($M$8='12 Back'!$H$1,VLOOKUP('US MTM - Calculation (Portly)'!B7,'12 Back'!$A$2:$BG$16,8,FALSE),IF($M$8='12 Back'!$I$1,VLOOKUP('US MTM - Calculation (Portly)'!B7,'12 Back'!$A$2:$BG$16,9,FALSE),IF($M$8='12 Back'!$J$1,VLOOKUP('US MTM - Calculation (Portly)'!B7,'12 Back'!$A$2:$BG$16,10,FALSE),IF($M$8='12 Back'!$K$1,VLOOKUP('US MTM - Calculation (Portly)'!B7,'12 Back'!$A$2:$BG$16,11,FALSE),IF($M$8='12 Back'!$L$1,VLOOKUP('US MTM - Calculation (Portly)'!B7,'12 Back'!$A$2:$BG$16,12,FALSE),IF($M$8='12 Back'!$M$1,VLOOKUP('US MTM - Calculation (Portly)'!B7,'12 Back'!$A$2:$BG$16,13,FALSE),IF($M$8='12 Back'!$N$1,VLOOKUP('US MTM - Calculation (Portly)'!B7,'12 Back'!$A$2:$BG$16,14,FALSE),IF($M$8='12 Back'!$O$1,VLOOKUP('US MTM - Calculation (Portly)'!B7,'12 Back'!$A$2:$BG$16,15,FALSE),IF($M$8='12 Back'!$P$1,VLOOKUP('US MTM - Calculation (Portly)'!B7,'12 Back'!$A$2:$BG$16,16,FALSE),IF($M$8='12 Back'!$Q$1,VLOOKUP('US MTM - Calculation (Portly)'!B7,'12 Back'!$A$2:$BG$16,17,FALSE),IF($M$8='12 Back'!$R$1,VLOOKUP('US MTM - Calculation (Portly)'!B7,'12 Back'!$A$2:$BG$16,18,FALSE),IF($M$8='12 Back'!$S$1,VLOOKUP('US MTM - Calculation (Portly)'!B7,'12 Back'!$A$2:$BG$16,19,FALSE),IF($M$8='12 Back'!$T$1,VLOOKUP('US MTM - Calculation (Portly)'!B7,'12 Back'!$A$2:$BG$16,20,FALSE),IF($M$8='12 Back'!$U$1,VLOOKUP('US MTM - Calculation (Portly)'!B7,'12 Back'!$A$2:$BG$16,21,FALSE),IF($M$8='12 Back'!$V$1,VLOOKUP('US MTM - Calculation (Portly)'!B7,'12 Back'!$A$2:$BG$16,22,FALSE),IF($M$8='12 Back'!$W$1,VLOOKUP('US MTM - Calculation (Portly)'!B7,'12 Back'!$A$2:$BG$16,23,FALSE),IF($M$8='12 Back'!$X$1,VLOOKUP('US MTM - Calculation (Portly)'!B7,'12 Back'!$A$2:$BG$16,24,FALSE),IF($M$8='12 Back'!$Y$1,VLOOKUP('US MTM - Calculation (Portly)'!B7,'12 Back'!$A$2:$BG$16,25,FALSE),IF($M$8='12 Back'!$Z$1,VLOOKUP('US MTM - Calculation (Portly)'!B7,'12 Back'!$A$2:$BG$16,26,FALSE),IF($M$8='12 Back'!$AA$1,VLOOKUP('US MTM - Calculation (Portly)'!B7,'12 Back'!$A$2:$BG$16,27,FALSE),IF($M$8='12 Back'!$AB$1,VLOOKUP('US MTM - Calculation (Portly)'!B7,'12 Back'!$A$2:$BG$16,28,FALSE),IF($M$8='12 Back'!$AC$1,VLOOKUP('US MTM - Calculation (Portly)'!B7,'12 Back'!$A$2:$BG$16,29,FALSE),IF($M$8='12 Back'!$AD$1,VLOOKUP('US MTM - Calculation (Portly)'!B7,'12 Back'!$A$2:$BG$16,30,FALSE),IF($M$8='12 Back'!$AE$1,VLOOKUP('US MTM - Calculation (Portly)'!B7,'12 Back'!$A$2:$BG$16,31,FALSE),IF($M$8='12 Back'!$AF$1,VLOOKUP('US MTM - Calculation (Portly)'!B7,'12 Back'!$A$2:$BG$16,32,FALSE),IF($M$8='12 Back'!$AG$1,VLOOKUP('US MTM - Calculation (Portly)'!B7,'12 Back'!$A$2:$BG$16,33,FALSE),IF($M$8='12 Back'!$AH$1,VLOOKUP('US MTM - Calculation (Portly)'!B7,'12 Back'!$A$2:$BG$16,34,FALSE),IF($M$8='12 Back'!$AI$1,VLOOKUP('US MTM - Calculation (Portly)'!B7,'12 Back'!$A$2:$BG$16,35,FALSE),IF($M$8='12 Back'!$AJ$1,VLOOKUP('US MTM - Calculation (Portly)'!B7,'12 Back'!$A$2:$BG$16,36,FALSE),IF($M$8='12 Back'!$AK$1,VLOOKUP('US MTM - Calculation (Portly)'!B7,'12 Back'!$A$2:$BG$16,37,FALSE),IF($M$8='12 Back'!$AL$1,VLOOKUP('US MTM - Calculation (Portly)'!B7,'12 Back'!$A$2:$BG$16,38,FALSE),IF($M$8='12 Back'!$AM$1,VLOOKUP('US MTM - Calculation (Portly)'!B7,'12 Back'!$A$2:$BG$16,39,FALSE),IF($M$8='12 Back'!$AN$1,VLOOKUP('US MTM - Calculation (Portly)'!B7,'12 Back'!$A$2:$BG$16,40,FALSE),IF($M$8='12 Back'!$AO$1,VLOOKUP('US MTM - Calculation (Portly)'!B7,'12 Back'!$A$2:$BG$16,41,FALSE),IF($M$8='12 Back'!$AP$1,VLOOKUP('US MTM - Calculation (Portly)'!B7,'12 Back'!$A$2:$BG$16,42,FALSE),IF($M$8='12 Back'!$AQ$1,VLOOKUP('US MTM - Calculation (Portly)'!B7,'12 Back'!$A$2:$BG$16,43,FALSE),IF($M$8='12 Back'!$AR$1,VLOOKUP('US MTM - Calculation (Portly)'!B7,'12 Back'!$A$2:$BG$16,44,FALSE),IF($M$8='12 Back'!$AS$1,VLOOKUP('US MTM - Calculation (Portly)'!B7,'12 Back'!$A$2:$BG$16,45,FALSE),IF($M$8='12 Back'!$AT$1,VLOOKUP('US MTM - Calculation (Portly)'!B7,'12 Back'!$A$2:$BG$16,46,FALSE),IF($M$8='12 Back'!$AU$1,VLOOKUP('US MTM - Calculation (Portly)'!B7,'12 Back'!$A$2:$BG$16,47,FALSE),IF($M$8='12 Back'!$AV$1,VLOOKUP('US MTM - Calculation (Portly)'!B7,'12 Back'!$A$2:$BG$16,48,FALSE),IF($M$8='12 Back'!$AW$1,VLOOKUP('US MTM - Calculation (Portly)'!B7,'12 Back'!$A$2:$BG$16,49,FALSE),IF($M$8='12 Back'!$AX$1,VLOOKUP('US MTM - Calculation (Portly)'!B7,'12 Back'!$A$2:$BG$16,50,FALSE),IF($M$8='12 Back'!$AY$1,VLOOKUP('US MTM - Calculation (Portly)'!B7,'12 Back'!$A$2:$BG$16,51,FALSE),IF($M$8='12 Back'!$AZ$1,VLOOKUP('US MTM - Calculation (Portly)'!B7,'12 Back'!$A$2:$BG$16,52,FALSE),IF($M$8='12 Back'!$BA$1,VLOOKUP('US MTM - Calculation (Portly)'!B7,'12 Back'!$A$2:$BG$16,53,FALSE),IF($M$8='12 Back'!$BB$1,VLOOKUP('US MTM - Calculation (Portly)'!B7,'12 Back'!$A$2:$BG$16,54,FALSE),IF($M$8='12 Back'!$BC$1,VLOOKUP('US MTM - Calculation (Portly)'!B7,'12 Back'!$A$2:$BG$16,55,FALSE),IF($M$8='12 Back'!$BD$1,VLOOKUP('US MTM - Calculation (Portly)'!B7,'12 Back'!$A$2:$BG$16,56,FALSE),IF($M$8='12 Back'!$BE$1,VLOOKUP('US MTM - Calculation (Portly)'!B7,'12 Back'!$A$2:$BG$16,57,FALSE),IF($M$8='12 Back'!$BF$1,VLOOKUP('US MTM - Calculation (Portly)'!B7,'12 Back'!$A$2:$BG$16,58,FALSE),IF($M$8='12 Back'!$BG$1,VLOOKUP('US MTM - Calculation (Portly)'!B7,'12 Back'!$A$2:$BG$16,59,FALSE),))))))))))))))))))))))))))))))))))))))))))))))))))))))))))</f>
        <v>-0.25</v>
      </c>
      <c r="O7" s="265">
        <f>IF($M$3='Half Grith'!$B$1,VLOOKUP('US MTM - Calculation (Portly)'!B7,'Half Grith'!$A$2:$BN$16,2,FALSE),IF($M$3='Half Grith'!$C$1,VLOOKUP('US MTM - Calculation (Portly)'!B7,'Half Grith'!$A$2:$BN$16,3,FALSE),IF($M$3='Half Grith'!$D$1,VLOOKUP('US MTM - Calculation (Portly)'!B7,'Half Grith'!$A$2:$BN$16,4,FALSE),IF($M$3='Half Grith'!$E$1,VLOOKUP('US MTM - Calculation (Portly)'!B7,'Half Grith'!$A$2:$BN$16,5,FALSE),IF($M$3='Half Grith'!$F$1,VLOOKUP('US MTM - Calculation (Portly)'!B7,'Half Grith'!$A$2:$BN$16,6,FALSE),IF($M$3='Half Grith'!$G$1,VLOOKUP('US MTM - Calculation (Portly)'!B7,'Half Grith'!$A$2:$BN$16,7,FALSE),IF($M$3='Half Grith'!$H$1,VLOOKUP('US MTM - Calculation (Portly)'!B7,'Half Grith'!$A$2:$BN$16,8,FALSE),IF($M$3='Half Grith'!$I$1,VLOOKUP('US MTM - Calculation (Portly)'!B7,'Half Grith'!$A$2:$BN$16,9,FALSE),IF($M$3='Half Grith'!$J$1,VLOOKUP('US MTM - Calculation (Portly)'!B7,'Half Grith'!$A$2:$BN$16,10,FALSE),IF($M$3='Half Grith'!$K$1,VLOOKUP('US MTM - Calculation (Portly)'!B7,'Half Grith'!$A$2:$BN$16,11,FALSE),IF($M$3='Half Grith'!$L$1,VLOOKUP('US MTM - Calculation (Portly)'!B7,'Half Grith'!$A$2:$BN$16,12,FALSE),IF($M$3='Half Grith'!$M$1,VLOOKUP('US MTM - Calculation (Portly)'!B7,'Half Grith'!$A$2:$BN$16,13,FALSE),IF($M$3='Half Grith'!$N$1,VLOOKUP('US MTM - Calculation (Portly)'!B7,'Half Grith'!$A$2:$BN$16,14,FALSE),IF($M$3='Half Grith'!$O$1,VLOOKUP('US MTM - Calculation (Portly)'!B7,'Half Grith'!$A$2:$BN$16,15,FALSE),IF($M$3='Half Grith'!$P$1,VLOOKUP('US MTM - Calculation (Portly)'!B7,'Half Grith'!$A$2:$BN$16,16,FALSE),IF($M$3='Half Grith'!$Q$1,VLOOKUP('US MTM - Calculation (Portly)'!B7,'Half Grith'!$A$2:$BN$16,17,FALSE),IF($M$3='Half Grith'!$R$1,VLOOKUP('US MTM - Calculation (Portly)'!B7,'Half Grith'!$A$2:$BN$16,18,FALSE),IF($M$3='Half Grith'!$S$1,VLOOKUP('US MTM - Calculation (Portly)'!B7,'Half Grith'!$A$2:$BN$16,19,FALSE),IF($M$3='Half Grith'!$T$1,VLOOKUP('US MTM - Calculation (Portly)'!B7,'Half Grith'!$A$2:$BN$16,20,FALSE),IF($M$3='Half Grith'!$U$1,VLOOKUP('US MTM - Calculation (Portly)'!B7,'Half Grith'!$A$2:$BN$16,21,FALSE),IF($M$3='Half Grith'!$V$1,VLOOKUP('US MTM - Calculation (Portly)'!B7,'Half Grith'!$A$2:$BN$16,22,FALSE),IF($M$3='Half Grith'!$W$1,VLOOKUP('US MTM - Calculation (Portly)'!B7,'Half Grith'!$A$2:$BN$16,23,FALSE),IF($M$3='Half Grith'!$X$1,VLOOKUP('US MTM - Calculation (Portly)'!B7,'Half Grith'!$A$2:$BN$16,24,FALSE),IF($M$3='Half Grith'!$Y$1,VLOOKUP('US MTM - Calculation (Portly)'!B7,'Half Grith'!$A$2:$BN$16,25,FALSE),IF($M$3='Half Grith'!$Z$1,VLOOKUP('US MTM - Calculation (Portly)'!B7,'Half Grith'!$A$2:$BN$16,26,FALSE),IF($M$3='Half Grith'!$AA$1,VLOOKUP('US MTM - Calculation (Portly)'!B7,'Half Grith'!$A$2:$BN$16,27,FALSE),IF($M$3='Half Grith'!$AB$1,VLOOKUP('US MTM - Calculation (Portly)'!B7,'Half Grith'!$A$2:$BN$16,28,FALSE),IF($M$3='Half Grith'!$AC$1,VLOOKUP('US MTM - Calculation (Portly)'!B7,'Half Grith'!$A$2:$BN$16,29,FALSE),IF($M$3='Half Grith'!$AD$1,VLOOKUP('US MTM - Calculation (Portly)'!B7,'Half Grith'!$A$2:$BN$16,30,FALSE),IF($M$3='Half Grith'!$AE$1,VLOOKUP('US MTM - Calculation (Portly)'!B7,'Half Grith'!$A$2:$BN$16,31,FALSE),IF($M$3='Half Grith'!$AF$1,VLOOKUP('US MTM - Calculation (Portly)'!B7,'Half Grith'!$A$2:$BN$16,32,FALSE),IF($M$3='Half Grith'!$AG$1,VLOOKUP('US MTM - Calculation (Portly)'!B7,'Half Grith'!$A$2:$BN$16,33,FALSE),IF($M$3='Half Grith'!$AH$1,VLOOKUP('US MTM - Calculation (Portly)'!B7,'Half Grith'!$A$2:$BN$16,34,FALSE),IF($M$3='Half Grith'!$AI$1,VLOOKUP('US MTM - Calculation (Portly)'!B7,'Half Grith'!$A$2:$BN$16,35,FALSE),IF($M$3='Half Grith'!$AJ$1,VLOOKUP('US MTM - Calculation (Portly)'!B7,'Half Grith'!$A$2:$BN$16,36,FALSE),IF($M$3='Half Grith'!$AK$1,VLOOKUP('US MTM - Calculation (Portly)'!B7,'Half Grith'!$A$2:$BN$16,37,FALSE),IF($M$3='Half Grith'!$AL$1,VLOOKUP('US MTM - Calculation (Portly)'!B7,'Half Grith'!$A$2:$BN$16,38,FALSE),IF($M$3='Half Grith'!$AM$1,VLOOKUP('US MTM - Calculation (Portly)'!B7,'Half Grith'!$A$2:$BN$16,39,FALSE),IF($M$3='Half Grith'!$AN$1,VLOOKUP('US MTM - Calculation (Portly)'!B7,'Half Grith'!$A$2:$BN$16,40,FALSE),IF($M$3='Half Grith'!$AO$1,VLOOKUP('US MTM - Calculation (Portly)'!B7,'Half Grith'!$A$2:$BN$16,41,FALSE),IF($M$3='Half Grith'!$AP$1,VLOOKUP('US MTM - Calculation (Portly)'!B7,'Half Grith'!$A$2:$BN$16,42,FALSE),IF($M$3='Half Grith'!$AQ$1,VLOOKUP('US MTM - Calculation (Portly)'!B7,'Half Grith'!$A$2:$BN$16,43,FALSE),IF($M$3='Half Grith'!$AR$1,VLOOKUP('US MTM - Calculation (Portly)'!B7,'Half Grith'!$A$2:$BN$16,44,FALSE),IF($M$3='Half Grith'!$AS$1,VLOOKUP('US MTM - Calculation (Portly)'!B7,'Half Grith'!$A$2:$BN$16,45,FALSE),IF($M$3='Half Grith'!$AT$1,VLOOKUP('US MTM - Calculation (Portly)'!B7,'Half Grith'!$A$2:$BN$16,46,FALSE),IF($M$3='Half Grith'!$AU$1,VLOOKUP('US MTM - Calculation (Portly)'!B7,'Half Grith'!$A$2:$BN$16,47,FALSE),IF($M$3='Half Grith'!$AV$1,VLOOKUP('US MTM - Calculation (Portly)'!B7,'Half Grith'!$A$2:$BN$16,48,FALSE),IF($M$3='Half Grith'!$AW$1,VLOOKUP('US MTM - Calculation (Portly)'!B7,'Half Grith'!$A$2:$BN$16,49,FALSE),IF($M$3='Half Grith'!$AX$1,VLOOKUP('US MTM - Calculation (Portly)'!B7,'Half Grith'!$A$2:$BN$16,50,FALSE),IF($M$3='Half Grith'!$AY$1,VLOOKUP('US MTM - Calculation (Portly)'!B7,'Half Grith'!$A$2:$BN$16,51,FALSE),IF($M$3='Half Grith'!$AZ$1,VLOOKUP('US MTM - Calculation (Portly)'!B7,'Half Grith'!$A$2:$BN$16,52,FALSE),IF($M$3='Half Grith'!$BA$1,VLOOKUP('US MTM - Calculation (Portly)'!B7,'Half Grith'!$A$2:$BN$16,53,FALSE),IF($M$3='Half Grith'!$BB$1,VLOOKUP('US MTM - Calculation (Portly)'!B7,'Half Grith'!$A$2:$BN$16,54,FALSE),IF($M$3='Half Grith'!$BC$1,VLOOKUP('US MTM - Calculation (Portly)'!B7,'Half Grith'!$A$2:$BN$16,55,FALSE),IF($M$3='Half Grith'!$BD$1,VLOOKUP('US MTM - Calculation (Portly)'!B7,'Half Grith'!$A$2:$BN$16,56,FALSE),IF($M$3='Half Grith'!$BE$1,VLOOKUP('US MTM - Calculation (Portly)'!B7,'Half Grith'!$A$2:$BN$16,57,FALSE),IF($M$3='Half Grith'!$BF$1,VLOOKUP('US MTM - Calculation (Portly)'!B7,'Half Grith'!$A$2:$BN$16,58,FALSE),IF($M$3='Half Grith'!$BG$1,VLOOKUP('US MTM - Calculation (Portly)'!B7,'Half Grith'!$A$2:$BN$16,59,FALSE),IF($M$3='Half Grith'!$BH$1,VLOOKUP('US MTM - Calculation (Portly)'!B7,'Half Grith'!$A$2:$BN$16,60,FALSE),IF($M$3='Half Grith'!$BI$1,VLOOKUP('US MTM - Calculation (Portly)'!B7,'Half Grith'!$A$2:$BN$16,61,FALSE),IF($M$3='Half Grith'!$BJ$1,VLOOKUP('US MTM - Calculation (Portly)'!B7,'Half Grith'!$A$2:$BN$16,62,FALSE),IF($M$3='Half Grith'!$BK$1,VLOOKUP('US MTM - Calculation (Portly)'!B7,'Half Grith'!$A$2:$BN$16,63,FALSE),IF($M$3='Half Grith'!$BL$1,VLOOKUP('US MTM - Calculation (Portly)'!B7,'Half Grith'!$A$2:$BN$16,64,FALSE),IF($M$3='Half Grith'!$BM$1,VLOOKUP('US MTM - Calculation (Portly)'!B7,'Half Grith'!$A$2:$BN$16,65,FALSE),))))))))))))))))))))))))))))))))))))))))))))))))))))))))))))))))</f>
        <v>0</v>
      </c>
      <c r="P7" s="265">
        <f>IF($M$4=SEAT!$B$1,VLOOKUP('US MTM - Calculation (Portly)'!B7,SEAT!$A$2:$AY$16,2,FALSE),IF($M$4=SEAT!$C$1,VLOOKUP('US MTM - Calculation (Portly)'!B7,SEAT!$A$2:$AY$16,3,FALSE),IF($M$4=SEAT!$D$1,VLOOKUP('US MTM - Calculation (Portly)'!B7,SEAT!$A$2:$AY$16,4,FALSE),IF($M$4=SEAT!$E$1,VLOOKUP('US MTM - Calculation (Portly)'!B7,SEAT!$A$2:$AY$16,5,FALSE),IF($M$4=SEAT!$F$1,VLOOKUP('US MTM - Calculation (Portly)'!B7,SEAT!$A$2:$AY$16,6,FALSE),IF($M$4=SEAT!$G$1,VLOOKUP('US MTM - Calculation (Portly)'!B7,SEAT!$A$2:$AY$16,7,FALSE),IF($M$4=SEAT!$H$1,VLOOKUP('US MTM - Calculation (Portly)'!B7,SEAT!$A$2:$AY$16,8,FALSE),IF($M$4=SEAT!$I$1,VLOOKUP('US MTM - Calculation (Portly)'!B7,SEAT!$A$2:$AY$16,9,FALSE),IF($M$4=SEAT!$J$1,VLOOKUP('US MTM - Calculation (Portly)'!B7,SEAT!$A$2:$AY$16,10,FALSE),IF($M$4=SEAT!$K$1,VLOOKUP('US MTM - Calculation (Portly)'!B7,SEAT!$A$2:$AY$16,11,FALSE),IF($M$4=SEAT!$L$1,VLOOKUP('US MTM - Calculation (Portly)'!B7,SEAT!$A$2:$AY$16,12,FALSE),IF($M$4=SEAT!$M$1,VLOOKUP('US MTM - Calculation (Portly)'!B7,SEAT!$A$2:$AY$16,13,FALSE),IF($M$4=SEAT!$N$1,VLOOKUP('US MTM - Calculation (Portly)'!B7,SEAT!$A$2:$AY$16,14,FALSE),IF($M$4=SEAT!$O$1,VLOOKUP('US MTM - Calculation (Portly)'!B7,SEAT!$A$2:$AY$16,15,FALSE),IF($M$4=SEAT!$P$1,VLOOKUP('US MTM - Calculation (Portly)'!B7,SEAT!$A$2:$AY$16,16,FALSE),IF($M$4=SEAT!$Q$1,VLOOKUP('US MTM - Calculation (Portly)'!B7,SEAT!$A$2:$AY$16,17,FALSE),IF($M$4=SEAT!$R$1,VLOOKUP('US MTM - Calculation (Portly)'!B7,SEAT!$A$2:$AY$16,18,FALSE),IF($M$4=SEAT!$S$1,VLOOKUP('US MTM - Calculation (Portly)'!B7,SEAT!$A$2:$AY$16,19,FALSE),IF($M$4=SEAT!$T$1,VLOOKUP('US MTM - Calculation (Portly)'!B7,SEAT!$A$2:$AY$16,20,FALSE),IF($M$4=SEAT!$U$1,VLOOKUP('US MTM - Calculation (Portly)'!B7,SEAT!$A$2:$AY$16,21,FALSE),IF($M$4=SEAT!$V$1,VLOOKUP('US MTM - Calculation (Portly)'!B7,SEAT!$A$2:$AY$16,22,FALSE),IF($M$4=SEAT!$W$1,VLOOKUP('US MTM - Calculation (Portly)'!B7,SEAT!$A$2:$AY$16,23,FALSE),IF($M$4=SEAT!$X$1,VLOOKUP('US MTM - Calculation (Portly)'!B7,SEAT!$A$2:$AY$16,24,FALSE),IF($M$4=SEAT!$Y$1,VLOOKUP('US MTM - Calculation (Portly)'!B7,SEAT!$A$2:$AY$16,25,FALSE),IF($M$4=SEAT!$Z$1,VLOOKUP('US MTM - Calculation (Portly)'!B7,SEAT!$A$2:$AY$16,26,FALSE),IF($M$4=SEAT!$AA$1,VLOOKUP('US MTM - Calculation (Portly)'!B7,SEAT!$A$2:$AY$16,27,FALSE),IF($M$4=SEAT!$AB$1,VLOOKUP('US MTM - Calculation (Portly)'!B7,SEAT!$A$2:$AY$16,28,FALSE),IF($M$4=SEAT!$AC$1,VLOOKUP('US MTM - Calculation (Portly)'!B7,SEAT!$A$2:$AY$16,29,FALSE),IF($M$4=SEAT!$AD$1,VLOOKUP('US MTM - Calculation (Portly)'!B7,SEAT!$A$2:$AY$16,30,FALSE),IF($M$4=SEAT!$AE$1,VLOOKUP('US MTM - Calculation (Portly)'!B7,SEAT!$A$2:$AY$16,31,FALSE),IF($M$4=SEAT!$AF$1,VLOOKUP('US MTM - Calculation (Portly)'!B7,SEAT!$A$2:$AY$16,32,FALSE),IF($M$4=SEAT!$AG$1,VLOOKUP('US MTM - Calculation (Portly)'!B7,SEAT!$A$2:$AY$16,33,FALSE),IF($M$4=SEAT!$AH$1,VLOOKUP('US MTM - Calculation (Portly)'!B7,SEAT!$A$2:$AY$16,34,FALSE),IF($M$4=SEAT!$AI$1,VLOOKUP('US MTM - Calculation (Portly)'!B7,SEAT!$A$2:$AY$16,35,FALSE),IF($M$4=SEAT!$AJ$1,VLOOKUP('US MTM - Calculation (Portly)'!B7,SEAT!$A$2:$AY$16,36,FALSE),IF($M$4=SEAT!$AK$1,VLOOKUP('US MTM - Calculation (Portly)'!B7,SEAT!$A$2:$AY$16,37,FALSE),IF($M$4=SEAT!$AL$1,VLOOKUP('US MTM - Calculation (Portly)'!B7,SEAT!$A$2:$AY$16,38,FALSE),IF($M$4=SEAT!$AM$1,VLOOKUP('US MTM - Calculation (Portly)'!B7,SEAT!$A$2:$AY$16,39,FALSE),IF($M$4=SEAT!$AN$1,VLOOKUP('US MTM - Calculation (Portly)'!B7,SEAT!$A$2:$AY$16,40,FALSE),IF($M$4=SEAT!$AO$1,VLOOKUP('US MTM - Calculation (Portly)'!B7,SEAT!$A$2:$AY$16,41,FALSE),IF($M$4=SEAT!$AP$1,VLOOKUP('US MTM - Calculation (Portly)'!B7,SEAT!$A$2:$AY$16,42,FALSE),IF($M$4=SEAT!$AQ$1,VLOOKUP('US MTM - Calculation (Portly)'!B7,SEAT!$A$2:$AY$16,43,FALSE),IF($M$4=SEAT!$AR$1,VLOOKUP('US MTM - Calculation (Portly)'!B7,SEAT!$A$2:$AY$16,44,FALSE),IF($M$4=SEAT!$AS$1,VLOOKUP('US MTM - Calculation (Portly)'!B7,SEAT!$A$2:$AY$16,45,FALSE),IF($M$4=SEAT!$AT$1,VLOOKUP('US MTM - Calculation (Portly)'!B7,SEAT!$A$2:$AY$16,46,FALSE),IF($M$4=SEAT!$AU$1,VLOOKUP('US MTM - Calculation (Portly)'!B7,SEAT!$A$2:$AY$16,47,FALSE),IF($M$4=SEAT!$AV$1,VLOOKUP('US MTM - Calculation (Portly)'!B7,SEAT!$A$2:$AY$16,48,FALSE),IF($M$4=SEAT!$AW$1,VLOOKUP('US MTM - Calculation (Portly)'!B7,SEAT!$A$2:$AY$16,49,FALSE),IF($M$4=SEAT!$AX$1,VLOOKUP('US MTM - Calculation (Portly)'!B7,SEAT!$A$2:$AY$16,50,FALSE),IF($M$4=SEAT!$AY$1,VLOOKUP('US MTM - Calculation (Portly)'!B7,SEAT!$A$2:$AY$16,51,FALSE),))))))))))))))))))))))))))))))))))))))))))))))))))</f>
        <v>0</v>
      </c>
      <c r="Q7" s="265">
        <f>IF($M$5='4LEN'!$B$1,VLOOKUP('US MTM - Calculation (Portly)'!B7,'4LEN'!$A$2:$BM$16,2,FALSE),IF($M$5='4LEN'!$C$1,VLOOKUP('US MTM - Calculation (Portly)'!B7,'4LEN'!$A$2:$BM$16,3,FALSE),IF($M$5='4LEN'!$D$1,VLOOKUP('US MTM - Calculation (Portly)'!B7,'4LEN'!$A$2:$BM$16,4,FALSE),IF($M$5='4LEN'!$E$1,VLOOKUP('US MTM - Calculation (Portly)'!B7,'4LEN'!$A$2:$BM$16,5,FALSE),IF($M$5='4LEN'!$F$1,VLOOKUP('US MTM - Calculation (Portly)'!B7,'4LEN'!$A$2:$BM$16,6,FALSE),IF($M$5='4LEN'!$G$1,VLOOKUP('US MTM - Calculation (Portly)'!B7,'4LEN'!$A$2:$BM$16,7,FALSE),IF($M$5='4LEN'!$H$1,VLOOKUP('US MTM - Calculation (Portly)'!B7,'4LEN'!$A$2:$BM$16,8,FALSE),IF($M$5='4LEN'!$I$1,VLOOKUP('US MTM - Calculation (Portly)'!B7,'4LEN'!$A$2:$BM$16,9,FALSE),IF($M$5='4LEN'!$J$1,VLOOKUP('US MTM - Calculation (Portly)'!B7,'4LEN'!$A$2:$BM$16,10,FALSE),IF($M$5='4LEN'!$K$1,VLOOKUP('US MTM - Calculation (Portly)'!B7,'4LEN'!$A$2:$BM$16,11,FALSE),IF($M$5='4LEN'!$L$1,VLOOKUP('US MTM - Calculation (Portly)'!B7,'4LEN'!$A$2:$BM$16,12,FALSE),IF($M$5='4LEN'!$M$1,VLOOKUP('US MTM - Calculation (Portly)'!B7,'4LEN'!$A$2:$BM$16,13,FALSE),IF($M$5='4LEN'!$N$1,VLOOKUP('US MTM - Calculation (Portly)'!B7,'4LEN'!$A$2:$BM$16,14,FALSE),IF($M$5='4LEN'!$O$1,VLOOKUP('US MTM - Calculation (Portly)'!B7,'4LEN'!$A$2:$BM$16,15,FALSE),IF($M$5='4LEN'!$P$1,VLOOKUP('US MTM - Calculation (Portly)'!B7,'4LEN'!$A$2:$BM$16,16,FALSE),IF($M$5='4LEN'!$Q$1,VLOOKUP('US MTM - Calculation (Portly)'!B7,'4LEN'!$A$2:$BM$16,17,FALSE),IF($M$5='4LEN'!$R$1,VLOOKUP('US MTM - Calculation (Portly)'!B7,'4LEN'!$A$2:$BM$16,18,FALSE),IF($M$5='4LEN'!$S$1,VLOOKUP('US MTM - Calculation (Portly)'!B7,'4LEN'!$A$2:$BM$16,19,FALSE),IF($M$5='4LEN'!$T$1,VLOOKUP('US MTM - Calculation (Portly)'!B7,'4LEN'!$A$2:$BM$16,20,FALSE),IF($M$5='4LEN'!$U$1,VLOOKUP('US MTM - Calculation (Portly)'!B7,'4LEN'!$A$2:$BM$16,21,FALSE),IF($M$5='4LEN'!$V$1,VLOOKUP('US MTM - Calculation (Portly)'!B7,'4LEN'!$A$2:$BM$16,22,FALSE),IF($M$5='4LEN'!$W$1,VLOOKUP('US MTM - Calculation (Portly)'!B7,'4LEN'!$A$2:$BM$16,23,FALSE),IF($M$5='4LEN'!$X$1,VLOOKUP('US MTM - Calculation (Portly)'!B7,'4LEN'!$A$2:$BM$16,24,FALSE),IF($M$5='4LEN'!$Y$1,VLOOKUP('US MTM - Calculation (Portly)'!B7,'4LEN'!$A$2:$BM$16,25,FALSE),IF($M$5='4LEN'!$Z$1,VLOOKUP('US MTM - Calculation (Portly)'!B7,'4LEN'!$A$2:$BM$16,26,FALSE),IF($M$5='4LEN'!$AA$1,VLOOKUP('US MTM - Calculation (Portly)'!B7,'4LEN'!$A$2:$BM$16,27,FALSE),IF($M$5='4LEN'!$AB$1,VLOOKUP('US MTM - Calculation (Portly)'!B7,'4LEN'!$A$2:$BM$16,28,FALSE),IF($M$5='4LEN'!$AC$1,VLOOKUP('US MTM - Calculation (Portly)'!B7,'4LEN'!$A$2:$BM$16,29,FALSE),IF($M$5='4LEN'!$AD$1,VLOOKUP('US MTM - Calculation (Portly)'!B7,'4LEN'!$A$2:$BM$16,30,FALSE),IF($M$5='4LEN'!$AE$1,VLOOKUP('US MTM - Calculation (Portly)'!B7,'4LEN'!$A$2:$BM$16,31,FALSE),IF($M$5='4LEN'!$AF$1,VLOOKUP('US MTM - Calculation (Portly)'!B7,'4LEN'!$A$2:$BM$16,32,FALSE),IF($M$5='4LEN'!$AG$1,VLOOKUP('US MTM - Calculation (Portly)'!B7,'4LEN'!$A$2:$BM$16,33,FALSE),IF($M$5='4LEN'!$AH$1,VLOOKUP('US MTM - Calculation (Portly)'!B7,'4LEN'!$A$2:$BM$16,34,FALSE),IF($M$5='4LEN'!$AI$1,VLOOKUP('US MTM - Calculation (Portly)'!B7,'4LEN'!$A$2:$BM$16,35,FALSE),IF($M$5='4LEN'!$AJ$1,VLOOKUP('US MTM - Calculation (Portly)'!B7,'4LEN'!$A$2:$BM$16,36,FALSE),IF($M$5='4LEN'!$AK$1,VLOOKUP('US MTM - Calculation (Portly)'!B7,'4LEN'!$A$2:$BM$16,37,FALSE),IF($M$5='4LEN'!$AL$1,VLOOKUP('US MTM - Calculation (Portly)'!B7,'4LEN'!$A$2:$BM$16,38,FALSE),IF($M$5='4LEN'!$AM$1,VLOOKUP('US MTM - Calculation (Portly)'!B7,'4LEN'!$A$2:$BM$16,39,FALSE),IF($M$5='4LEN'!$AN$1,VLOOKUP('US MTM - Calculation (Portly)'!B7,'4LEN'!$A$2:$BM$16,40,FALSE),IF($M$5='4LEN'!$AO$1,VLOOKUP('US MTM - Calculation (Portly)'!B7,'4LEN'!$A$2:$BM$16,41,FALSE),IF($M$5='4LEN'!$AP$1,VLOOKUP('US MTM - Calculation (Portly)'!B7,'4LEN'!$A$2:$BM$16,42,FALSE),IF($M$5='4LEN'!$AQ$1,VLOOKUP('US MTM - Calculation (Portly)'!B7,'4LEN'!$A$2:$BM$16,43,FALSE),IF($M$5='4LEN'!$AR$1,VLOOKUP('US MTM - Calculation (Portly)'!B7,'4LEN'!$A$2:$BM$16,44,FALSE),IF($M$5='4LEN'!$AS$1,VLOOKUP('US MTM - Calculation (Portly)'!B7,'4LEN'!$A$2:$BM$16,45,FALSE),IF($M$5='4LEN'!$AT$1,VLOOKUP('US MTM - Calculation (Portly)'!B7,'4LEN'!$A$2:$BM$16,46,FALSE),IF($M$5='4LEN'!$AU$1,VLOOKUP('US MTM - Calculation (Portly)'!B7,'4LEN'!$A$2:$BM$16,47,FALSE),IF($M$5='4LEN'!$AV$1,VLOOKUP('US MTM - Calculation (Portly)'!B7,'4LEN'!$A$2:$BM$16,48,FALSE),IF($M$5='4LEN'!$AW$1,VLOOKUP('US MTM - Calculation (Portly)'!B7,'4LEN'!$A$2:$BM$16,49,FALSE),IF($M$5='4LEN'!$AX$1,VLOOKUP('US MTM - Calculation (Portly)'!B7,'4LEN'!$A$2:$BM$16,50,FALSE),IF($M$5='4LEN'!$AY$1,VLOOKUP('US MTM - Calculation (Portly)'!B7,'4LEN'!$A$2:$BM$16,51,FALSE),IF($M$5='4LEN'!$AZ$1,VLOOKUP('US MTM - Calculation (Portly)'!B7,'4LEN'!$A$2:$BM$16,52,FALSE),IF($M$5='4LEN'!$BA$1,VLOOKUP('US MTM - Calculation (Portly)'!B7,'4LEN'!$A$2:$BM$16,53,FALSE),IF($M$5='4LEN'!$BB$1,VLOOKUP('US MTM - Calculation (Portly)'!B7,'4LEN'!$A$2:$BM$16,54,FALSE),IF($M$5='4LEN'!$BC$1,VLOOKUP('US MTM - Calculation (Portly)'!B7,'4LEN'!$A$2:$BM$16,55,FALSE),IF($M$5='4LEN'!$BD$1,VLOOKUP('US MTM - Calculation (Portly)'!B7,'4LEN'!$A$2:$BM$16,56,FALSE),IF($M$5='4LEN'!$BE$1,VLOOKUP('US MTM - Calculation (Portly)'!B7,'4LEN'!$A$2:$BM$16,57,FALSE),IF($M$5='4LEN'!$BF$1,VLOOKUP('US MTM - Calculation (Portly)'!B7,'4LEN'!$A$2:$BM$16,58,FALSE),IF($M$5='4LEN'!$BG$1,VLOOKUP('US MTM - Calculation (Portly)'!B7,'4LEN'!$A$2:$BM$16,59,FALSE),IF($M$5='4LEN'!$BH$1,VLOOKUP('US MTM - Calculation (Portly)'!B7,'4LEN'!$A$2:$BM$16,60,FALSE),IF($M$5='4LEN'!$BI$1,VLOOKUP('US MTM - Calculation (Portly)'!B7,'4LEN'!$A$2:$BL$16,61,FALSE),IF($M$5='4LEN'!$BJ$1,VLOOKUP('US MTM - Calculation (Portly)'!B7,'4LEN'!$A$2:$BM$16,62,FALSE),IF($M$5='4LEN'!$BK$1,VLOOKUP('US MTM - Calculation (Portly)'!B7,'4LEN'!$A$2:$BM$16,63,FALSE),IF($M$5='4LEN'!$BL$1,VLOOKUP('US MTM - Calculation (Portly)'!B7,'4LEN'!$A$2:$BM$16,64,FALSE),IF($M$5='4LEN'!$BM$1,VLOOKUP('US MTM - Calculation (Portly)'!B7,'4LEN'!$A$2:$BM$16,65,FALSE),))))))))))))))))))))))))))))))))))))))))))))))))))))))))))))))))</f>
        <v>0</v>
      </c>
      <c r="R7" s="265">
        <f>IF($M$5='15VENT'!$B$1,VLOOKUP('US MTM - Calculation (Portly)'!B7,'15VENT'!$A$2:$BM$16,2,FALSE),IF($M$5='15VENT'!$C$1,VLOOKUP('US MTM - Calculation (Portly)'!B7,'15VENT'!$A$2:$BM$16,3,FALSE),IF($M$5='15VENT'!$D$1,VLOOKUP('US MTM - Calculation (Portly)'!B7,'15VENT'!$A$2:$BM$16,4,FALSE),IF($M$5='15VENT'!$E$1,VLOOKUP('US MTM - Calculation (Portly)'!B7,'15VENT'!$A$2:$BM$16,5,FALSE),IF($M$5='15VENT'!$F$1,VLOOKUP('US MTM - Calculation (Portly)'!B7,'15VENT'!$A$2:$BM$16,6,FALSE),IF($M$5='15VENT'!$G$1,VLOOKUP('US MTM - Calculation (Portly)'!B7,'15VENT'!$A$2:$BM$16,7,FALSE),IF($M$5='15VENT'!$H$1,VLOOKUP('US MTM - Calculation (Portly)'!B7,'15VENT'!$A$2:$BM$16,8,FALSE),IF($M$5='15VENT'!$I$1,VLOOKUP('US MTM - Calculation (Portly)'!B7,'15VENT'!$A$2:$BM$16,9,FALSE),IF($M$5='15VENT'!$J$1,VLOOKUP('US MTM - Calculation (Portly)'!B7,'15VENT'!$A$2:$BM$16,10,FALSE),IF($M$5='15VENT'!$K$1,VLOOKUP('US MTM - Calculation (Portly)'!B7,'15VENT'!$A$2:$BM$16,11,FALSE),IF($M$5='15VENT'!$L$1,VLOOKUP('US MTM - Calculation (Portly)'!B7,'15VENT'!$A$2:$BM$16,12,FALSE),IF($M$5='15VENT'!$M$1,VLOOKUP('US MTM - Calculation (Portly)'!B7,'15VENT'!$A$2:$BM$16,13,FALSE),IF($M$5='15VENT'!$N$1,VLOOKUP('US MTM - Calculation (Portly)'!B7,'15VENT'!$A$2:$BM$16,14,FALSE),IF($M$5='15VENT'!$O$1,VLOOKUP('US MTM - Calculation (Portly)'!B7,'15VENT'!$A$2:$BM$16,15,FALSE),IF($M$5='15VENT'!$P$1,VLOOKUP('US MTM - Calculation (Portly)'!B7,'15VENT'!$A$2:$BM$16,16,FALSE),IF($M$5='15VENT'!$Q$1,VLOOKUP('US MTM - Calculation (Portly)'!B7,'15VENT'!$A$2:$BM$16,17,FALSE),IF($M$5='15VENT'!$R$1,VLOOKUP('US MTM - Calculation (Portly)'!B7,'15VENT'!$A$2:$BM$16,18,FALSE),IF($M$5='15VENT'!$S$1,VLOOKUP('US MTM - Calculation (Portly)'!B7,'15VENT'!$A$2:$BM$16,19,FALSE),IF($M$5='15VENT'!$T$1,VLOOKUP('US MTM - Calculation (Portly)'!B7,'15VENT'!$A$2:$BM$16,20,FALSE),IF($M$5='15VENT'!$U$1,VLOOKUP('US MTM - Calculation (Portly)'!B7,'15VENT'!$A$2:$BM$16,21,FALSE),IF($M$5='15VENT'!$V$1,VLOOKUP('US MTM - Calculation (Portly)'!B7,'15VENT'!$A$2:$BM$16,22,FALSE),IF($M$5='15VENT'!$W$1,VLOOKUP('US MTM - Calculation (Portly)'!B7,'15VENT'!$A$2:$BM$16,23,FALSE),IF($M$5='15VENT'!$X$1,VLOOKUP('US MTM - Calculation (Portly)'!B7,'15VENT'!$A$2:$BM$16,24,FALSE),IF($M$5='15VENT'!$Y$1,VLOOKUP('US MTM - Calculation (Portly)'!B7,'15VENT'!$A$2:$BM$16,25,FALSE),IF($M$5='15VENT'!$Z$1,VLOOKUP('US MTM - Calculation (Portly)'!B7,'15VENT'!$A$2:$BM$16,26,FALSE),IF($M$5='15VENT'!$AA$1,VLOOKUP('US MTM - Calculation (Portly)'!B7,'15VENT'!$A$2:$BM$16,27,FALSE),IF($M$5='15VENT'!$AB$1,VLOOKUP('US MTM - Calculation (Portly)'!B7,'15VENT'!$A$2:$BM$16,28,FALSE),IF($M$5='15VENT'!$AC$1,VLOOKUP('US MTM - Calculation (Portly)'!B7,'15VENT'!$A$2:$BM$16,29,FALSE),IF($M$5='15VENT'!$AD$1,VLOOKUP('US MTM - Calculation (Portly)'!B7,'15VENT'!$A$2:$BM$16,30,FALSE),IF($M$5='15VENT'!$AE$1,VLOOKUP('US MTM - Calculation (Portly)'!B7,'15VENT'!$A$2:$BM$16,31,FALSE),IF($M$5='15VENT'!$AF$1,VLOOKUP('US MTM - Calculation (Portly)'!B7,'15VENT'!$A$2:$BM$16,32,FALSE),IF($M$5='15VENT'!$AG$1,VLOOKUP('US MTM - Calculation (Portly)'!B7,'15VENT'!$A$2:$BM$16,33,FALSE),IF($M$5='15VENT'!$AH$1,VLOOKUP('US MTM - Calculation (Portly)'!B7,'15VENT'!$A$2:$BM$16,34,FALSE),IF($M$5='15VENT'!$AI$1,VLOOKUP('US MTM - Calculation (Portly)'!B7,'15VENT'!$A$2:$BM$16,35,FALSE),IF($M$5='15VENT'!$AJ$1,VLOOKUP('US MTM - Calculation (Portly)'!B7,'15VENT'!$A$2:$BM$16,36,FALSE),IF($M$5='15VENT'!$AK$1,VLOOKUP('US MTM - Calculation (Portly)'!B7,'15VENT'!$A$2:$BM$16,37,FALSE),IF($M$5='15VENT'!$AL$1,VLOOKUP('US MTM - Calculation (Portly)'!B7,'15VENT'!$A$2:$BM$16,38,FALSE),IF($M$5='15VENT'!$AM$1,VLOOKUP('US MTM - Calculation (Portly)'!B7,'15VENT'!$A$2:$BM$16,39,FALSE),IF($M$5='15VENT'!$AN$1,VLOOKUP('US MTM - Calculation (Portly)'!B7,'15VENT'!$A$2:$BM$16,40,FALSE),IF($M$5='15VENT'!$AO$1,VLOOKUP('US MTM - Calculation (Portly)'!B7,'15VENT'!$A$2:$BM$16,41,FALSE),IF($M$5='15VENT'!$AP$1,VLOOKUP('US MTM - Calculation (Portly)'!B7,'15VENT'!$A$2:$BM$16,42,FALSE),IF($M$5='15VENT'!$AQ$1,VLOOKUP('US MTM - Calculation (Portly)'!B7,'15VENT'!$A$2:$BM$16,43,FALSE),IF($M$5='15VENT'!$AR$1,VLOOKUP('US MTM - Calculation (Portly)'!B7,'15VENT'!$A$2:$BM$16,44,FALSE),IF($M$5='15VENT'!$AS$1,VLOOKUP('US MTM - Calculation (Portly)'!B7,'15VENT'!$A$2:$BM$16,45,FALSE),IF($M$5='15VENT'!$AT$1,VLOOKUP('US MTM - Calculation (Portly)'!B7,'15VENT'!$A$2:$BM$16,46,FALSE),IF($M$5='15VENT'!$AU$1,VLOOKUP('US MTM - Calculation (Portly)'!B7,'15VENT'!$A$2:$BM$16,47,FALSE),IF($M$5='15VENT'!$AV$1,VLOOKUP('US MTM - Calculation (Portly)'!B7,'15VENT'!$A$2:$BM$16,48,FALSE),IF($M$5='15VENT'!$AW$1,VLOOKUP('US MTM - Calculation (Portly)'!B7,'15VENT'!$A$2:$BM$16,49,FALSE),IF($M$5='15VENT'!$AX$1,VLOOKUP('US MTM - Calculation (Portly)'!B7,'15VENT'!$A$2:$BM$16,50,FALSE),IF($M$5='15VENT'!$AY$1,VLOOKUP('US MTM - Calculation (Portly)'!B7,'15VENT'!$A$2:$BM$16,51,FALSE),IF($M$5='15VENT'!$AZ$1,VLOOKUP('US MTM - Calculation (Portly)'!B7,'15VENT'!$A$2:$BM$16,52,FALSE),IF($M$5='15VENT'!$BA$1,VLOOKUP('US MTM - Calculation (Portly)'!B7,'15VENT'!$A$2:$BM$16,53,FALSE),IF($M$5='15VENT'!$BB$1,VLOOKUP('US MTM - Calculation (Portly)'!B7,'15VENT'!$A$2:$BM$16,54,FALSE),IF($M$5='15VENT'!$BC$1,VLOOKUP('US MTM - Calculation (Portly)'!B7,'15VENT'!$A$2:$BM$16,55,FALSE),IF($M$5='15VENT'!$BD$1,VLOOKUP('US MTM - Calculation (Portly)'!B7,'15VENT'!$A$2:$BM$16,56,FALSE),IF($M$5='15VENT'!$BE$1,VLOOKUP('US MTM - Calculation (Portly)'!B7,'15VENT'!$A$2:$BM$16,57,FALSE),IF($M$5='15VENT'!$BF$1,VLOOKUP('US MTM - Calculation (Portly)'!B7,'15VENT'!$A$2:$BM$16,58,FALSE),IF($M$5='15VENT'!$BG$1,VLOOKUP('US MTM - Calculation (Portly)'!B7,'15VENT'!$A$2:$BM$16,59,FALSE),IF($M$5='15VENT'!$BH$1,VLOOKUP('US MTM - Calculation (Portly)'!B7,'15VENT'!$A$2:$BM$16,60,FALSE),IF($M$5='15VENT'!$BI$1,VLOOKUP('US MTM - Calculation (Portly)'!B7,'15VENT'!$A$2:$BJ$16,61,FALSE),IF($M$5='15VENT'!$BJ$1,VLOOKUP('US MTM - Calculation (Portly)'!B7,'15VENT'!$A$2:$BM$16,62,FALSE),IF($M$5='15VENT'!$BK$1,VLOOKUP('US MTM - Calculation (Portly)'!B7,'15VENT'!$A$2:$BM$16,63,FALSE),IF($M$5='15VENT'!$BL$1,VLOOKUP('US MTM - Calculation (Portly)'!B7,'15VENT'!$A$2:$BM$16,64,FALSE),IF($M$5='15VENT'!$BM$1,VLOOKUP('US MTM - Calculation (Portly)'!B7,'15VENT'!$A$2:$BM$16,65,FALSE),))))))))))))))))))))))))))))))))))))))))))))))))))))))))))))))))</f>
        <v>0</v>
      </c>
      <c r="S7" s="266">
        <f t="shared" si="6"/>
        <v>-1</v>
      </c>
      <c r="T7" s="274"/>
      <c r="U7" s="499" t="str">
        <f>IF(Sheet1!E20="","",Sheet1!E20)</f>
        <v/>
      </c>
      <c r="V7" s="500"/>
      <c r="W7" s="246"/>
      <c r="X7" s="259">
        <v>6</v>
      </c>
      <c r="Y7" s="260" t="s">
        <v>332</v>
      </c>
      <c r="Z7" s="247" t="str">
        <f>IF($Z$1="","",HLOOKUP($Z$1,'MTM US TRS (R)'!$A$2:$EV$13,ROW(),FALSE))</f>
        <v/>
      </c>
      <c r="AA7" s="265">
        <f>IF(Z7=" ",0,IF($AH$13='Deep Seat -'!$B$1,VLOOKUP('US MTM - Calculation (Portly)'!Y7,'Deep Seat -'!$A$2:$D$13,2,FALSE),IF($AH$13='Deep Seat -'!$C$1,VLOOKUP('US MTM - Calculation (Portly)'!Y7,'Deep Seat -'!$A$2:$D$13,3,FALSE),IF($AH$13='Deep Seat -'!$D$1,VLOOKUP('US MTM - Calculation (Portly)'!Y7,'Deep Seat -'!$A$2:$D$13,4,FALSE),))))</f>
        <v>0</v>
      </c>
      <c r="AB7" s="265">
        <f>IF(Z7=" ",0,IF($AH$14='Hip Forw +'!$B$1,VLOOKUP('US MTM - Calculation (Portly)'!Y7,'Hip Forw +'!$A$2:$E$13,2,FALSE),IF($AH$14='Hip Forw +'!$C$1,VLOOKUP('US MTM - Calculation (Portly)'!Y7,'Hip Forw +'!$A$2:$E$13,3,FALSE),IF($AH$14='Hip Forw +'!$D$1,VLOOKUP('US MTM - Calculation (Portly)'!Y7,'Hip Forw +'!$A$2:$E$13,4,FALSE),IF($AH$14='Hip Forw +'!$E$1,VLOOKUP('US MTM - Calculation (Portly)'!Y7,'Hip Forw +'!$A$2:$E$13,5,FALSE),)))))</f>
        <v>0</v>
      </c>
      <c r="AC7" s="265">
        <f>IF(Z7=" ",0,IF($AH$15='Low Fron'!$B$1,VLOOKUP('US MTM - Calculation (Portly)'!Y7,'Low Fron'!$A$2:$L$13,2,FALSE),IF($AH$15='Low Fron'!$C$1,VLOOKUP('US MTM - Calculation (Portly)'!Y7,'Low Fron'!$A$2:$L$13,3,FALSE),IF($AH$15='Low Fron'!$D$1,VLOOKUP('US MTM - Calculation (Portly)'!Y7,'Low Fron'!$A$2:$L$13,4,FALSE),IF($AH$15='Low Fron'!$E$1,VLOOKUP('US MTM - Calculation (Portly)'!Y7,'Low Fron'!$A$2:$L$13,5,FALSE),IF($AH$15='Low Fron'!$F$1,VLOOKUP('US MTM - Calculation (Portly)'!Y7,'Low Fron'!$A$2:$L$13,6,FALSE),IF($AH$15='Low Fron'!$G$1,VLOOKUP('US MTM - Calculation (Portly)'!Y7,'Low Fron'!$A$2:$L$13,7,FALSE),IF($AH$15='Low Fron'!$H$1,VLOOKUP('US MTM - Calculation (Portly)'!Y7,'Low Fron'!$A$2:$L$13,8,FALSE),IF($AH$15='Low Fron'!$I$1,VLOOKUP('US MTM - Calculation (Portly)'!Y7,'Low Fron'!$A$2:$L$13,9,FALSE),IF($AH$15='Low Fron'!$J$1,VLOOKUP('US MTM - Calculation (Portly)'!Y7,'Low Fron'!$A$2:$L$13,10,FALSE),IF($AH$15='Low Fron'!$K$1,VLOOKUP('US MTM - Calculation (Portly)'!Y7,'Low Fron'!$A$2:$L$13,11,FALSE),IF($AH$15='Low Fron'!$L$1,VLOOKUP('US MTM - Calculation (Portly)'!Y7,'Low Fron'!$A$2:$L$13,12,FALSE),))))))))))))</f>
        <v>0</v>
      </c>
      <c r="AD7" s="265">
        <f>IF(Z7=" ",0,IF($AH$16='Plucrot +'!$B$1,VLOOKUP('US MTM - Calculation (Portly)'!Y7,'Plucrot +'!$A$2:$W$13,2,FALSE),IF($AH$16='Plucrot +'!$C$1,VLOOKUP('US MTM - Calculation (Portly)'!Y7,'Plucrot +'!$A$2:$W$13,3,FALSE),IF($AH$16='Plucrot +'!$D$1,VLOOKUP('US MTM - Calculation (Portly)'!Y7,'Plucrot +'!$A$2:$W$13,4,FALSE),IF($AH$16='Plucrot +'!$E$1,VLOOKUP('US MTM - Calculation (Portly)'!Y7,'Plucrot +'!$A$2:$W$13,5,FALSE),IF($AH$16='Plucrot +'!$F$1,VLOOKUP('US MTM - Calculation (Portly)'!Y7,'Plucrot +'!$A$2:$W$13,6,FALSE),IF($AH$16='Plucrot +'!$G$1,VLOOKUP('US MTM - Calculation (Portly)'!Y7,'Plucrot +'!$A$2:$W$13,7,FALSE),IF($AH$16='Plucrot +'!$H$1,VLOOKUP('US MTM - Calculation (Portly)'!Y7,'Plucrot +'!$A$2:$W$13,8,FALSE),IF($AH$16='Plucrot +'!$I$1,VLOOKUP('US MTM - Calculation (Portly)'!Y7,'Plucrot +'!$A$2:$W$13,9,FALSE),IF($AH$16='Plucrot +'!$J$1,VLOOKUP('US MTM - Calculation (Portly)'!Y7,'Plucrot +'!$A$2:$W$13,10,FALSE),IF($AH$16='Plucrot +'!$K$1,VLOOKUP('US MTM - Calculation (Portly)'!Y7,'Plucrot +'!$A$2:$W$13,11,FALSE),IF($AH$16='Plucrot +'!$L$1,VLOOKUP('US MTM - Calculation (Portly)'!Y7,'Plucrot +'!$A$2:$W$13,12,FALSE),IF($AH$16='Plucrot +'!$M$1,VLOOKUP('US MTM - Calculation (Portly)'!Y7,'Plucrot +'!$A$2:$W$13,13,FALSE),IF($AH$16='Plucrot +'!$N$1,VLOOKUP('US MTM - Calculation (Portly)'!Y7,'Plucrot +'!$A$2:$W$13,14,FALSE),IF($AH$16='Plucrot +'!$O$1,VLOOKUP('US MTM - Calculation (Portly)'!Y7,'Plucrot +'!$A$2:$W$13,15,FALSE),IF($AH$16='Plucrot +'!$P$1,VLOOKUP('US MTM - Calculation (Portly)'!Y7,'Plucrot +'!$A$2:$W$13,16,FALSE),IF($AH$16='Plucrot +'!$Q$1,VLOOKUP('US MTM - Calculation (Portly)'!Y7,'Plucrot +'!$A$2:$W$13,17,FALSE),IF($AH$16='Plucrot +'!$R$1,VLOOKUP('US MTM - Calculation (Portly)'!Y7,'Plucrot +'!$A$2:$W$13,18,FALSE),IF($AH$16='Plucrot +'!$S$1,VLOOKUP('US MTM - Calculation (Portly)'!Y7,'Plucrot +'!$A$2:$W$13,19,FALSE),IF($AH$16='Plucrot +'!$T$1,VLOOKUP('US MTM - Calculation (Portly)'!Y7,'Plucrot +'!$A$2:$W$13,20,FALSE),IF($AH$16='Plucrot +'!$U$1,VLOOKUP('US MTM - Calculation (Portly)'!Y7,'Plucrot +'!$A$2:$W$13,21,FALSE),IF($AH$16='Plucrot +'!$V$1,VLOOKUP('US MTM - Calculation (Portly)'!Y7,'Plucrot +'!$A$2:$W$13,22,FALSE),IF($AH$16='Plucrot +'!$W$1,VLOOKUP('US MTM - Calculation (Portly)'!Y7,'Plucrot +'!$A$2:$W$13,23,FALSE),)))))))))))))))))))))))</f>
        <v>0</v>
      </c>
      <c r="AE7" s="265">
        <f>IF(Z7=" ",0,IF($AH$17='Rais BK + -'!$B$1,VLOOKUP('US MTM - Calculation (Portly)'!Y7,'Rais BK + -'!$A$2:$W$13,2,FALSE),IF($AH$17='Rais BK + -'!$C$1,VLOOKUP('US MTM - Calculation (Portly)'!Y7,'Rais BK + -'!$A$2:$W$13,3,FALSE),IF($AH$17='Rais BK + -'!$D$1,VLOOKUP('US MTM - Calculation (Portly)'!Y7,'Rais BK + -'!$A$2:$W$13,4,FALSE),IF($AH$17='Rais BK + -'!$E$1,VLOOKUP('US MTM - Calculation (Portly)'!Y7,'Rais BK + -'!$A$2:$W$13,5,FALSE),IF($AH$17='Rais BK + -'!$F$1,VLOOKUP('US MTM - Calculation (Portly)'!Y7,'Rais BK + -'!$A$2:$W$13,6,FALSE),IF($AH$17='Rais BK + -'!$G$1,VLOOKUP('US MTM - Calculation (Portly)'!Y7,'Rais BK + -'!$A$2:$W$13,7,FALSE),IF($AH$17='Rais BK + -'!$H$1,VLOOKUP('US MTM - Calculation (Portly)'!Y7,'Rais BK + -'!$A$2:$W$13,8,FALSE),IF($AH$17='Rais BK + -'!$I$1,VLOOKUP('US MTM - Calculation (Portly)'!Y7,'Rais BK + -'!$A$2:$W$13,9,FALSE),IF($AH$17='Rais BK + -'!$J$1,VLOOKUP('US MTM - Calculation (Portly)'!Y7,'Rais BK + -'!$A$2:$W$13,10,FALSE),IF($AH$17='Rais BK + -'!$K$1,VLOOKUP('US MTM - Calculation (Portly)'!Y7,'Rais BK + -'!$A$2:$W$13,11,FALSE),IF($AH$17='Rais BK + -'!$L$1,VLOOKUP('US MTM - Calculation (Portly)'!Y7,'Rais BK + -'!$A$2:$W$13,12,FALSE),IF($AH$17='Rais BK + -'!$M$1,VLOOKUP('US MTM - Calculation (Portly)'!Y7,'Rais BK + -'!$A$2:$W$13,13,FALSE),IF($AH$17='Rais BK + -'!$N$1,VLOOKUP('US MTM - Calculation (Portly)'!Y7,'Rais BK + -'!$A$2:$W$13,14,FALSE),IF($AH$17='Rais BK + -'!$O$1,VLOOKUP('US MTM - Calculation (Portly)'!Y7,'Rais BK + -'!$A$2:$W$13,15,FALSE),IF($AH$17='Rais BK + -'!$P$1,VLOOKUP('US MTM - Calculation (Portly)'!Y7,'Rais BK + -'!$A$2:$W$13,16,FALSE),IF($AH$17='Rais BK + -'!$Q$1,VLOOKUP('US MTM - Calculation (Portly)'!Y7,'Rais BK + -'!$A$2:$W$13,17,FALSE),IF($AH$17='Rais BK + -'!$R$1,VLOOKUP('US MTM - Calculation (Portly)'!Y7,'Rais BK + -'!$A$2:$W$13,18,FALSE),IF($AH$17='Rais BK + -'!$S$1,VLOOKUP('US MTM - Calculation (Portly)'!Y7,'Rais BK + -'!$A$2:$W$13,19,FALSE),IF($AH$17='Rais BK + -'!$T$1,VLOOKUP('US MTM - Calculation (Portly)'!Y7,'Rais BK + -'!$A$2:$W$13,20,FALSE),IF($AH$17='Rais BK + -'!$U$1,VLOOKUP('US MTM - Calculation (Portly)'!Y7,'Rais BK + -'!$A$2:$W$13,21,FALSE),IF($AH$17='Rais BK + -'!$V$1,VLOOKUP('US MTM - Calculation (Portly)'!Y7,'Rais BK + -'!$A$2:$W$13,22,FALSE),IF($AH$17='Rais BK + -'!$W$1,VLOOKUP('US MTM - Calculation (Portly)'!Y7,'Rais BK + -'!$A$2:$W$13,23,FALSE),)))))))))))))))))))))))</f>
        <v>0</v>
      </c>
      <c r="AF7" s="263">
        <f t="shared" si="0"/>
        <v>0</v>
      </c>
      <c r="AG7" s="242">
        <f>IF(Sheet1!E140="",0,Sheet1!E140)</f>
        <v>0</v>
      </c>
      <c r="AH7" s="266">
        <f t="shared" si="4"/>
        <v>0</v>
      </c>
      <c r="AI7" s="275"/>
      <c r="AJ7" s="495" t="str">
        <f>IF(Sheet1!E21="","",Sheet1!E21)</f>
        <v>TG-US-FF-TRS-1DART</v>
      </c>
      <c r="AK7" s="496"/>
      <c r="AM7" s="248"/>
      <c r="AN7" s="248"/>
      <c r="AO7" s="228"/>
      <c r="AP7" s="268" t="s">
        <v>550</v>
      </c>
      <c r="AQ7" s="250" t="str">
        <f>IF($AQ$1="","",HLOOKUP($AQ$1,'Measurement Chart'!$A$1:$AG$14,ROW(),FALSE))</f>
        <v/>
      </c>
      <c r="AR7" s="242">
        <f>IF(OR(Sheet1!C296="",Sheet1!C296=" "),0,Sheet1!C296)</f>
        <v>0</v>
      </c>
      <c r="AS7" s="251">
        <f t="shared" si="1"/>
        <v>0</v>
      </c>
      <c r="AT7" s="252">
        <f>IF($AS$4='Front Length +'!$B$1,VLOOKUP(AP7,'Front Length +'!$A$2:$AO$14,2,FALSE),IF($AS$4='Front Length +'!$C$1,VLOOKUP(AP7,'Front Length +'!$A$2:$AO$14,3,FALSE),IF($AS$4='Front Length +'!$D$1,VLOOKUP(AP7,'Front Length +'!$A$2:$AO$14,4,FALSE),IF($AS$4='Front Length +'!$E$1,VLOOKUP(AP7,'Front Length +'!$A$2:$AO$14,5,FALSE),IF($AS$4='Front Length +'!$F$1,VLOOKUP(AP7,'Front Length +'!$A$2:$AO$14,6,FALSE),IF($AS$4='Front Length +'!$G$1,VLOOKUP(AP7,'Front Length +'!$A$2:$AO$14,7,FALSE),IF($AS$4='Front Length +'!$H$1,VLOOKUP(AP7,'Front Length +'!$A$2:$AO$14,8,FALSE),IF($AS$4='Front Length +'!$I$1,VLOOKUP(AP7,'Front Length +'!$A$2:$AO$14,9,FALSE),IF($AS$4='Front Length +'!$J$1,VLOOKUP(AP7,'Front Length +'!$A$2:$AO$14,10,FALSE),IF($AS$4='Front Length +'!$K$1,VLOOKUP(AP7,'Front Length +'!$A$2:$AO$14,11,FALSE),IF($AS$4='Front Length +'!$L$1,VLOOKUP(AP7,'Front Length +'!$A$2:$AO$14,12,FALSE),IF($AS$4='Front Length +'!$M$1,VLOOKUP(AP7,'Front Length +'!$A$2:$AO$14,13,FALSE),IF($AS$4='Front Length +'!$N$1,VLOOKUP(AP7,'Front Length +'!$A$2:$AO$14,14,FALSE),IF($AS$4='Front Length +'!$O$1,VLOOKUP(AP7,'Front Length +'!$A$2:$AO$14,15,FALSE),IF($AS$4='Front Length +'!$P$1,VLOOKUP(AP7,'Front Length +'!$A$2:$AO$14,16,FALSE),IF($AS$4='Front Length +'!$Q$1,VLOOKUP(AP7,'Front Length +'!$A$2:$AO$14,17,FALSE),IF($AS$4='Front Length +'!$R$1,VLOOKUP(AP7,'Front Length +'!$A$2:$AO$14,18,FALSE),IF($AS$4='Front Length +'!$S$1,VLOOKUP(AP7,'Front Length +'!$A$2:$AO$14,19,FALSE),IF($AS$4='Front Length +'!$T$1,VLOOKUP(AP7,'Front Length +'!$A$2:$AO$14,20,FALSE),IF($AS$4='Front Length +'!$U$1,VLOOKUP(AP7,'Front Length +'!$A$2:$AO$14,21,FALSE),IF($AS$4='Front Length +'!$V$1,VLOOKUP(AP7,'Front Length +'!$A$2:$AO$14,22,FALSE),IF($AS$4='Front Length +'!$W$1,VLOOKUP(AP7,'Front Length +'!$A$2:$AO$14,23,FALSE),IF($AS$4='Front Length +'!$X$1,VLOOKUP(AP7,'Front Length +'!$A$2:$AO$14,24,FALSE),IF($AS$4='Front Length +'!$Y$1,VLOOKUP(AP7,'Front Length +'!$A$2:$AO$14,25,FALSE),IF($AS$4='Front Length +'!$Z$1,VLOOKUP(AP7,'Front Length +'!$A$2:$AO$14,26,FALSE),IF($AS$4='Front Length +'!$AA$1,VLOOKUP(AP7,'Front Length +'!$A$2:$AO$14,27,FALSE),IF($AS$4='Front Length +'!$AB$1,VLOOKUP(AP7,'Front Length +'!$A$2:$AO$14,28,FALSE),IF($AS$4='Front Length +'!$AC$1,VLOOKUP(AP7,'Front Length +'!$A$2:$AO$14,29,FALSE),IF($AS$4='Front Length +'!$AD$1,VLOOKUP(AP7,'Front Length +'!$A$2:$AO$14,30,FALSE),IF($AS$4='Front Length +'!$AE$1,VLOOKUP(AP7,'Front Length +'!$A$2:$AO$14,31,FALSE),IF($AS$4='Front Length +'!$AF$1,VLOOKUP(AP7,'Front Length +'!$A$2:$AO$14,32,FALSE),IF($AS$4='Front Length +'!$AG$1,VLOOKUP(AP7,'Front Length +'!$A$2:$AO$14,33,FALSE),IF($AS$4='Front Length +'!$AH$1,VLOOKUP(AP7,'Front Length +'!$A$2:$AO$14,34,FALSE),IF($AS$4='Front Length +'!$AI$1,VLOOKUP(AP7,'Front Length +'!$A$2:$AO$14,35,FALSE),IF($AS$4='Front Length +'!$AJ$1,VLOOKUP(AP7,'Front Length +'!$A$2:$AO$14,36,FALSE),IF($AS$4='Front Length +'!$AK$1,VLOOKUP(AP7,'Front Length +'!$A$2:$AO$14,37,FALSE),IF($AS$4='Front Length +'!$AL$1,VLOOKUP(AP7,'Front Length +'!$A$2:$AO$14,38,FALSE),IF($AS$4='Front Length +'!$AM$1,VLOOKUP(AP7,'Front Length +'!$A$2:$AO$14,39,FALSE),IF($AS$4='Front Length +'!$AN$1,VLOOKUP(AP7,'Front Length +'!$A$2:$AO$14,40,FALSE),IF($AS$4='Front Length +'!$AO$1,VLOOKUP(AP7,'Front Length +'!$A$2:$AO$14,41,FALSE),))))))))))))))))))))))))))))))))))))))))</f>
        <v>0</v>
      </c>
      <c r="AU7" s="252">
        <f>IF($AS$4='Front Length -'!$B$1,VLOOKUP(AP7,'Front Length -'!$A$2:$AO$14,2,FALSE),IF($AS$4='Front Length -'!$C$1,VLOOKUP(AP7,'Front Length -'!$A$2:$AO$14,3,FALSE),IF($AS$4='Front Length -'!$D$1,VLOOKUP(AP7,'Front Length -'!$A$2:$AO$14,4,FALSE),IF($AS$4='Front Length -'!$E$1,VLOOKUP(AP7,'Front Length -'!$A$2:$AO$14,5,FALSE),IF($AS$4='Front Length -'!$F$1,VLOOKUP(AP7,'Front Length -'!$A$2:$AO$14,6,FALSE),IF($AS$4='Front Length -'!$G$1,VLOOKUP(AP7,'Front Length -'!$A$2:$AO$14,7,FALSE),IF($AS$4='Front Length -'!$H$1,VLOOKUP(AP7,'Front Length -'!$A$2:$AO$14,8,FALSE),IF($AS$4='Front Length -'!$I$1,VLOOKUP(AP7,'Front Length -'!$A$2:$AO$14,9,FALSE),IF($AS$4='Front Length -'!$J$1,VLOOKUP(AP7,'Front Length -'!$A$2:$AO$14,10,FALSE),IF($AS$4='Front Length -'!$K$1,VLOOKUP(AP7,'Front Length -'!$A$2:$AO$14,11,FALSE),IF($AS$4='Front Length -'!$L$1,VLOOKUP(AP7,'Front Length -'!$A$2:$AO$14,12,FALSE),IF($AS$4='Front Length -'!$M$1,VLOOKUP(AP7,'Front Length -'!$A$2:$AO$14,13,FALSE),IF($AS$4='Front Length -'!$N$1,VLOOKUP(AP7,'Front Length -'!$A$2:$AO$14,14,FALSE),IF($AS$4='Front Length -'!$O$1,VLOOKUP(AP7,'Front Length -'!$A$2:$AO$14,15,FALSE),IF($AS$4='Front Length -'!$P$1,VLOOKUP(AP7,'Front Length -'!$A$2:$AO$14,16,FALSE),IF($AS$4='Front Length -'!$Q$1,VLOOKUP(AP7,'Front Length -'!$A$2:$AO$14,17,FALSE),IF($AS$4='Front Length -'!$R$1,VLOOKUP(AP7,'Front Length -'!$A$2:$AO$14,18,FALSE),IF($AS$4='Front Length -'!$S$1,VLOOKUP(AP7,'Front Length -'!$A$2:$AO$14,19,FALSE),IF($AS$4='Front Length -'!$T$1,VLOOKUP(AP7,'Front Length -'!$A$2:$AO$14,20,FALSE),IF($AS$4='Front Length -'!$U$1,VLOOKUP(AP7,'Front Length -'!$A$2:$AO$14,21,FALSE),IF($AS$4='Front Length -'!$V$1,VLOOKUP(AP7,'Front Length -'!$A$2:$AO$14,22,FALSE),IF($AS$4='Front Length -'!$W$1,VLOOKUP(AP7,'Front Length -'!$A$2:$AO$14,23,FALSE),IF($AS$4='Front Length -'!$X$1,VLOOKUP(AP7,'Front Length -'!$A$2:$AO$14,24,FALSE),IF($AS$4='Front Length -'!$Y$1,VLOOKUP(AP7,'Front Length -'!$A$2:$AO$14,25,FALSE),IF($AS$4='Front Length -'!$Z$1,VLOOKUP(AP7,'Front Length -'!$A$2:$AO$14,26,FALSE),IF($AS$4='Front Length -'!$AA$1,VLOOKUP(AP7,'Front Length -'!$A$2:$AO$14,27,FALSE),IF($AS$4='Front Length -'!$AB$1,VLOOKUP(AP7,'Front Length -'!$A$2:$AO$14,28,FALSE),IF($AS$4='Front Length -'!$AC$1,VLOOKUP(AP7,'Front Length -'!$A$2:$AO$14,29,FALSE),IF($AS$4='Front Length -'!$AD$1,VLOOKUP(AP7,'Front Length -'!$A$2:$AO$14,30,FALSE),IF($AS$4='Front Length -'!$AE$1,VLOOKUP(AP7,'Front Length -'!$A$2:$AO$14,31,FALSE),IF($AS$4='Front Length -'!$AF$1,VLOOKUP(AP7,'Front Length -'!$A$2:$AO$14,32,FALSE),IF($AS$4='Front Length -'!$AG$1,VLOOKUP(AP7,'Front Length -'!$A$2:$AO$14,33,FALSE),IF($AS$4='Front Length -'!$AH$1,VLOOKUP(AP7,'Front Length -'!$A$2:$AO$14,34,FALSE),IF($AS$4='Front Length -'!$AI$1,VLOOKUP(AP7,'Front Length -'!$A$2:$AO$14,35,FALSE),IF($AS$4='Front Length -'!$AJ$1,VLOOKUP(AP7,'Front Length -'!$A$2:$AO$14,36,FALSE),IF($AS$4='Front Length -'!$AK$1,VLOOKUP(AP7,'Front Length -'!$A$2:$AO$14,37,FALSE),IF($AS$4='Front Length -'!$AL$1,VLOOKUP(AP7,'Front Length -'!$A$2:$AO$14,38,FALSE),IF($AS$4='Front Length -'!$AM$1,VLOOKUP(AP7,'Front Length -'!$A$2:$AO$14,39,FALSE),IF($AS$4='Front Length -'!$AN$1,VLOOKUP(AP7,'Front Length -'!$A$2:$AO$14,40,FALSE),IF($AS$4='Front Length -'!$AO$1,VLOOKUP(AP7,'Front Length -'!$A$2:$AO$14,41,FALSE),))))))))))))))))))))))))))))))))))))))))</f>
        <v>0</v>
      </c>
      <c r="AV7" s="253" t="str">
        <f t="shared" si="5"/>
        <v/>
      </c>
      <c r="AW7" s="234"/>
      <c r="AX7" s="255"/>
      <c r="AY7" s="255"/>
      <c r="AZ7" s="255"/>
      <c r="BA7" s="255"/>
      <c r="BB7" s="255"/>
      <c r="BC7" s="255"/>
      <c r="BD7" s="255"/>
      <c r="BE7" s="255"/>
      <c r="BF7" s="255"/>
      <c r="BG7" s="255"/>
      <c r="BH7" s="255"/>
      <c r="BI7" s="255"/>
      <c r="BJ7" s="255"/>
      <c r="BK7" s="255"/>
      <c r="BL7" s="255"/>
      <c r="BM7" s="255"/>
      <c r="BN7" s="255"/>
      <c r="BO7" s="255"/>
      <c r="BP7" s="255"/>
      <c r="BQ7" s="255"/>
      <c r="BR7" s="255"/>
      <c r="BS7" s="255"/>
    </row>
    <row r="8" spans="1:77" ht="39.950000000000003" customHeight="1" thickBot="1" x14ac:dyDescent="0.6">
      <c r="A8" s="259">
        <v>7</v>
      </c>
      <c r="B8" s="260" t="s">
        <v>61</v>
      </c>
      <c r="C8" s="261">
        <f>IF($C$1="","",HLOOKUP($C$1,'Portly fit'!$A$1:$AC$16,ROW(),FALSE))</f>
        <v>10.375</v>
      </c>
      <c r="D8" s="262">
        <f>IF(C8=" ",0,IF($S$17='AH 34 A+'!$B$1,VLOOKUP('US MTM - Calculation (Portly)'!B8,'AH 34 A+'!$A$2:$G$16,2,FALSE),IF($S$17='AH 34 A+'!$C$1,VLOOKUP('US MTM - Calculation (Portly)'!B8,'AH 34 A+'!$A$2:$G$16,3,FALSE),IF($S$17='AH 34 A+'!$D$1,VLOOKUP('US MTM - Calculation (Portly)'!B8,'AH 34 A+'!$A$2:$G$16,4,FALSE),IF($S$17='AH 34 A+'!$E$1,VLOOKUP('US MTM - Calculation (Portly)'!B8,'AH 34 A+'!$A$2:$G$16,5,FALSE),IF($S$17='AH 34 A+'!$F$1,VLOOKUP('US MTM - Calculation (Portly)'!B8,'AH 34 A+'!$A$2:$G$16,6,FALSE),IF($S$17='AH 34 A+'!$G$1,VLOOKUP('US MTM - Calculation (Portly)'!B8,'AH 34 A+'!$A$2:$G$16,7,FALSE),)))))))</f>
        <v>0</v>
      </c>
      <c r="E8" s="262">
        <f>IF(C8=" ",0,IF($S$18='Erect +'!$B$1,VLOOKUP('US MTM - Calculation (Portly)'!B8,'Erect +'!$A$2:$D$16,2,FALSE),IF($S$18='Erect +'!$C$1,VLOOKUP('US MTM - Calculation (Portly)'!B8,'Erect +'!$A$2:$D$16,3,FALSE),IF($S$18='Erect +'!$D$1,VLOOKUP('US MTM - Calculation (Portly)'!B8,'Erect +'!$A$2:$D$16,4,FALSE),))))</f>
        <v>0</v>
      </c>
      <c r="F8" s="262">
        <f>IF(C8=" ",0,IF($S$19='Full Chest'!$B$1,VLOOKUP('US MTM - Calculation (Portly)'!B8,'Full Chest'!$A$2:$F$16,2,FALSE),IF($S$19='Full Chest'!$C$1,VLOOKUP('US MTM - Calculation (Portly)'!B8,'Full Chest'!$A$2:$F$16,3,FALSE),IF($S$19='Full Chest'!$D$1,VLOOKUP('US MTM - Calculation (Portly)'!B8,'Full Chest'!$A$2:$F$16,4,FALSE),))))</f>
        <v>0</v>
      </c>
      <c r="G8" s="262">
        <f>IF(C8=" ",0,IF($S$20='Head For +'!$B$1,VLOOKUP('US MTM - Calculation (Portly)'!B8,'Head For +'!$A$2:$E$16,2,FALSE),IF($S$20='Head For +'!$C$1,VLOOKUP('US MTM - Calculation (Portly)'!B8,'Head For +'!$A$2:$E$16,3,FALSE),IF($S$20='Head For +'!$D$1,VLOOKUP('US MTM - Calculation (Portly)'!B8,'Head For +'!$A$2:$E$16,4,FALSE),IF($S$20='Head For +'!$E$1,VLOOKUP('US MTM - Calculation (Portly)'!B8,'Head For +'!$A$2:$E$16,5,FALSE),)))))</f>
        <v>0</v>
      </c>
      <c r="H8" s="262">
        <f>IF(C8=" ",0,IF($S$21='LOW-CLR +'!$B$1,VLOOKUP('US MTM - Calculation (Portly)'!B8,'LOW-CLR +'!$A$2:$H$16,2,FALSE),IF($S$21='LOW-CLR +'!$C$1,VLOOKUP('US MTM - Calculation (Portly)'!B8,'LOW-CLR +'!$A$2:$H$16,3,FALSE),IF($S$21='LOW-CLR +'!$D$1,VLOOKUP('US MTM - Calculation (Portly)'!B8,'LOW-CLR +'!$A$2:$H$16,4,FALSE),IF($S$21='LOW-CLR +'!$E$1,VLOOKUP('US MTM - Calculation (Portly)'!B8,'LOW-CLR +'!$A$2:$H$16,5,FALSE),IF($S$21='LOW-CLR +'!$F$1,VLOOKUP('US MTM - Calculation (Portly)'!B8,'LOW-CLR +'!$A$2:$H$16,6,FALSE),))))))</f>
        <v>0</v>
      </c>
      <c r="I8" s="262">
        <f>IF(C8=" ",0,IF($S$22='P+AH+1 2'!$B$1,VLOOKUP('US MTM - Calculation (Portly)'!B8,'P+AH+1 2'!$A$2:$D$16,2,FALSE),IF($S$22='P+AH+1 2'!$C$1,VLOOKUP('US MTM - Calculation (Portly)'!B8,'P+AH+1 2'!$A$2:$D$16,3,FALSE),IF($S$22='P+AH+1 2'!$D$1,VLOOKUP('US MTM - Calculation (Portly)'!B8,'P+AH+1 2'!$A$2:$D$16,4,FALSE),))))</f>
        <v>0</v>
      </c>
      <c r="J8" s="262"/>
      <c r="K8" s="263">
        <f t="shared" si="2"/>
        <v>10.375</v>
      </c>
      <c r="L8" s="242">
        <f>IF(OR(Sheet1!C28="",Sheet1!C28=" "),0,Sheet1!C28)</f>
        <v>9.5</v>
      </c>
      <c r="M8" s="264">
        <f t="shared" si="3"/>
        <v>-0.875</v>
      </c>
      <c r="N8" s="265">
        <f>IF($M$8='12 Back'!$B$1,VLOOKUP('US MTM - Calculation (Portly)'!B8,'12 Back'!$A$2:$BG$16,2,FALSE),IF($M$8='12 Back'!$C$1,VLOOKUP('US MTM - Calculation (Portly)'!B8,'12 Back'!$A$2:$BG$16,3,FALSE),IF($M$8='12 Back'!$D$1,VLOOKUP('US MTM - Calculation (Portly)'!B8,'12 Back'!$A$2:$BG$16,4,FALSE),IF($M$8='12 Back'!$E$1,VLOOKUP('US MTM - Calculation (Portly)'!B8,'12 Back'!$A$2:$BG$16,5,FALSE),IF($M$8='12 Back'!$F$1,VLOOKUP('US MTM - Calculation (Portly)'!B8,'12 Back'!$A$2:$BG$16,6,FALSE),IF($M$8='12 Back'!$G$1,VLOOKUP('US MTM - Calculation (Portly)'!B8,'12 Back'!$A$2:$BG$16,7,FALSE),IF($M$8='12 Back'!$H$1,VLOOKUP('US MTM - Calculation (Portly)'!B8,'12 Back'!$A$2:$BG$16,8,FALSE),IF($M$8='12 Back'!$I$1,VLOOKUP('US MTM - Calculation (Portly)'!B8,'12 Back'!$A$2:$BG$16,9,FALSE),IF($M$8='12 Back'!$J$1,VLOOKUP('US MTM - Calculation (Portly)'!B8,'12 Back'!$A$2:$BG$16,10,FALSE),IF($M$8='12 Back'!$K$1,VLOOKUP('US MTM - Calculation (Portly)'!B8,'12 Back'!$A$2:$BG$16,11,FALSE),IF($M$8='12 Back'!$L$1,VLOOKUP('US MTM - Calculation (Portly)'!B8,'12 Back'!$A$2:$BG$16,12,FALSE),IF($M$8='12 Back'!$M$1,VLOOKUP('US MTM - Calculation (Portly)'!B8,'12 Back'!$A$2:$BG$16,13,FALSE),IF($M$8='12 Back'!$N$1,VLOOKUP('US MTM - Calculation (Portly)'!B8,'12 Back'!$A$2:$BG$16,14,FALSE),IF($M$8='12 Back'!$O$1,VLOOKUP('US MTM - Calculation (Portly)'!B8,'12 Back'!$A$2:$BG$16,15,FALSE),IF($M$8='12 Back'!$P$1,VLOOKUP('US MTM - Calculation (Portly)'!B8,'12 Back'!$A$2:$BG$16,16,FALSE),IF($M$8='12 Back'!$Q$1,VLOOKUP('US MTM - Calculation (Portly)'!B8,'12 Back'!$A$2:$BG$16,17,FALSE),IF($M$8='12 Back'!$R$1,VLOOKUP('US MTM - Calculation (Portly)'!B8,'12 Back'!$A$2:$BG$16,18,FALSE),IF($M$8='12 Back'!$S$1,VLOOKUP('US MTM - Calculation (Portly)'!B8,'12 Back'!$A$2:$BG$16,19,FALSE),IF($M$8='12 Back'!$T$1,VLOOKUP('US MTM - Calculation (Portly)'!B8,'12 Back'!$A$2:$BG$16,20,FALSE),IF($M$8='12 Back'!$U$1,VLOOKUP('US MTM - Calculation (Portly)'!B8,'12 Back'!$A$2:$BG$16,21,FALSE),IF($M$8='12 Back'!$V$1,VLOOKUP('US MTM - Calculation (Portly)'!B8,'12 Back'!$A$2:$BG$16,22,FALSE),IF($M$8='12 Back'!$W$1,VLOOKUP('US MTM - Calculation (Portly)'!B8,'12 Back'!$A$2:$BG$16,23,FALSE),IF($M$8='12 Back'!$X$1,VLOOKUP('US MTM - Calculation (Portly)'!B8,'12 Back'!$A$2:$BG$16,24,FALSE),IF($M$8='12 Back'!$Y$1,VLOOKUP('US MTM - Calculation (Portly)'!B8,'12 Back'!$A$2:$BG$16,25,FALSE),IF($M$8='12 Back'!$Z$1,VLOOKUP('US MTM - Calculation (Portly)'!B8,'12 Back'!$A$2:$BG$16,26,FALSE),IF($M$8='12 Back'!$AA$1,VLOOKUP('US MTM - Calculation (Portly)'!B8,'12 Back'!$A$2:$BG$16,27,FALSE),IF($M$8='12 Back'!$AB$1,VLOOKUP('US MTM - Calculation (Portly)'!B8,'12 Back'!$A$2:$BG$16,28,FALSE),IF($M$8='12 Back'!$AC$1,VLOOKUP('US MTM - Calculation (Portly)'!B8,'12 Back'!$A$2:$BG$16,29,FALSE),IF($M$8='12 Back'!$AD$1,VLOOKUP('US MTM - Calculation (Portly)'!B8,'12 Back'!$A$2:$BG$16,30,FALSE),IF($M$8='12 Back'!$AE$1,VLOOKUP('US MTM - Calculation (Portly)'!B8,'12 Back'!$A$2:$BG$16,31,FALSE),IF($M$8='12 Back'!$AF$1,VLOOKUP('US MTM - Calculation (Portly)'!B8,'12 Back'!$A$2:$BG$16,32,FALSE),IF($M$8='12 Back'!$AG$1,VLOOKUP('US MTM - Calculation (Portly)'!B8,'12 Back'!$A$2:$BG$16,33,FALSE),IF($M$8='12 Back'!$AH$1,VLOOKUP('US MTM - Calculation (Portly)'!B8,'12 Back'!$A$2:$BG$16,34,FALSE),IF($M$8='12 Back'!$AI$1,VLOOKUP('US MTM - Calculation (Portly)'!B8,'12 Back'!$A$2:$BG$16,35,FALSE),IF($M$8='12 Back'!$AJ$1,VLOOKUP('US MTM - Calculation (Portly)'!B8,'12 Back'!$A$2:$BG$16,36,FALSE),IF($M$8='12 Back'!$AK$1,VLOOKUP('US MTM - Calculation (Portly)'!B8,'12 Back'!$A$2:$BG$16,37,FALSE),IF($M$8='12 Back'!$AL$1,VLOOKUP('US MTM - Calculation (Portly)'!B8,'12 Back'!$A$2:$BG$16,38,FALSE),IF($M$8='12 Back'!$AM$1,VLOOKUP('US MTM - Calculation (Portly)'!B8,'12 Back'!$A$2:$BG$16,39,FALSE),IF($M$8='12 Back'!$AN$1,VLOOKUP('US MTM - Calculation (Portly)'!B8,'12 Back'!$A$2:$BG$16,40,FALSE),IF($M$8='12 Back'!$AO$1,VLOOKUP('US MTM - Calculation (Portly)'!B8,'12 Back'!$A$2:$BG$16,41,FALSE),IF($M$8='12 Back'!$AP$1,VLOOKUP('US MTM - Calculation (Portly)'!B8,'12 Back'!$A$2:$BG$16,42,FALSE),IF($M$8='12 Back'!$AQ$1,VLOOKUP('US MTM - Calculation (Portly)'!B8,'12 Back'!$A$2:$BG$16,43,FALSE),IF($M$8='12 Back'!$AR$1,VLOOKUP('US MTM - Calculation (Portly)'!B8,'12 Back'!$A$2:$BG$16,44,FALSE),IF($M$8='12 Back'!$AS$1,VLOOKUP('US MTM - Calculation (Portly)'!B8,'12 Back'!$A$2:$BG$16,45,FALSE),IF($M$8='12 Back'!$AT$1,VLOOKUP('US MTM - Calculation (Portly)'!B8,'12 Back'!$A$2:$BG$16,46,FALSE),IF($M$8='12 Back'!$AU$1,VLOOKUP('US MTM - Calculation (Portly)'!B8,'12 Back'!$A$2:$BG$16,47,FALSE),IF($M$8='12 Back'!$AV$1,VLOOKUP('US MTM - Calculation (Portly)'!B8,'12 Back'!$A$2:$BG$16,48,FALSE),IF($M$8='12 Back'!$AW$1,VLOOKUP('US MTM - Calculation (Portly)'!B8,'12 Back'!$A$2:$BG$16,49,FALSE),IF($M$8='12 Back'!$AX$1,VLOOKUP('US MTM - Calculation (Portly)'!B8,'12 Back'!$A$2:$BG$16,50,FALSE),IF($M$8='12 Back'!$AY$1,VLOOKUP('US MTM - Calculation (Portly)'!B8,'12 Back'!$A$2:$BG$16,51,FALSE),IF($M$8='12 Back'!$AZ$1,VLOOKUP('US MTM - Calculation (Portly)'!B8,'12 Back'!$A$2:$BG$16,52,FALSE),IF($M$8='12 Back'!$BA$1,VLOOKUP('US MTM - Calculation (Portly)'!B8,'12 Back'!$A$2:$BG$16,53,FALSE),IF($M$8='12 Back'!$BB$1,VLOOKUP('US MTM - Calculation (Portly)'!B8,'12 Back'!$A$2:$BG$16,54,FALSE),IF($M$8='12 Back'!$BC$1,VLOOKUP('US MTM - Calculation (Portly)'!B8,'12 Back'!$A$2:$BG$16,55,FALSE),IF($M$8='12 Back'!$BD$1,VLOOKUP('US MTM - Calculation (Portly)'!B8,'12 Back'!$A$2:$BG$16,56,FALSE),IF($M$8='12 Back'!$BE$1,VLOOKUP('US MTM - Calculation (Portly)'!B8,'12 Back'!$A$2:$BG$16,57,FALSE),IF($M$8='12 Back'!$BF$1,VLOOKUP('US MTM - Calculation (Portly)'!B8,'12 Back'!$A$2:$BG$16,58,FALSE),IF($M$8='12 Back'!$BG$1,VLOOKUP('US MTM - Calculation (Portly)'!B8,'12 Back'!$A$2:$BG$16,59,FALSE),))))))))))))))))))))))))))))))))))))))))))))))))))))))))))</f>
        <v>0</v>
      </c>
      <c r="O8" s="265">
        <f>IF($M$3='Half Grith'!$B$1,VLOOKUP('US MTM - Calculation (Portly)'!B8,'Half Grith'!$A$2:$BN$16,2,FALSE),IF($M$3='Half Grith'!$C$1,VLOOKUP('US MTM - Calculation (Portly)'!B8,'Half Grith'!$A$2:$BN$16,3,FALSE),IF($M$3='Half Grith'!$D$1,VLOOKUP('US MTM - Calculation (Portly)'!B8,'Half Grith'!$A$2:$BN$16,4,FALSE),IF($M$3='Half Grith'!$E$1,VLOOKUP('US MTM - Calculation (Portly)'!B8,'Half Grith'!$A$2:$BN$16,5,FALSE),IF($M$3='Half Grith'!$F$1,VLOOKUP('US MTM - Calculation (Portly)'!B8,'Half Grith'!$A$2:$BN$16,6,FALSE),IF($M$3='Half Grith'!$G$1,VLOOKUP('US MTM - Calculation (Portly)'!B8,'Half Grith'!$A$2:$BN$16,7,FALSE),IF($M$3='Half Grith'!$H$1,VLOOKUP('US MTM - Calculation (Portly)'!B8,'Half Grith'!$A$2:$BN$16,8,FALSE),IF($M$3='Half Grith'!$I$1,VLOOKUP('US MTM - Calculation (Portly)'!B8,'Half Grith'!$A$2:$BN$16,9,FALSE),IF($M$3='Half Grith'!$J$1,VLOOKUP('US MTM - Calculation (Portly)'!B8,'Half Grith'!$A$2:$BN$16,10,FALSE),IF($M$3='Half Grith'!$K$1,VLOOKUP('US MTM - Calculation (Portly)'!B8,'Half Grith'!$A$2:$BN$16,11,FALSE),IF($M$3='Half Grith'!$L$1,VLOOKUP('US MTM - Calculation (Portly)'!B8,'Half Grith'!$A$2:$BN$16,12,FALSE),IF($M$3='Half Grith'!$M$1,VLOOKUP('US MTM - Calculation (Portly)'!B8,'Half Grith'!$A$2:$BN$16,13,FALSE),IF($M$3='Half Grith'!$N$1,VLOOKUP('US MTM - Calculation (Portly)'!B8,'Half Grith'!$A$2:$BN$16,14,FALSE),IF($M$3='Half Grith'!$O$1,VLOOKUP('US MTM - Calculation (Portly)'!B8,'Half Grith'!$A$2:$BN$16,15,FALSE),IF($M$3='Half Grith'!$P$1,VLOOKUP('US MTM - Calculation (Portly)'!B8,'Half Grith'!$A$2:$BN$16,16,FALSE),IF($M$3='Half Grith'!$Q$1,VLOOKUP('US MTM - Calculation (Portly)'!B8,'Half Grith'!$A$2:$BN$16,17,FALSE),IF($M$3='Half Grith'!$R$1,VLOOKUP('US MTM - Calculation (Portly)'!B8,'Half Grith'!$A$2:$BN$16,18,FALSE),IF($M$3='Half Grith'!$S$1,VLOOKUP('US MTM - Calculation (Portly)'!B8,'Half Grith'!$A$2:$BN$16,19,FALSE),IF($M$3='Half Grith'!$T$1,VLOOKUP('US MTM - Calculation (Portly)'!B8,'Half Grith'!$A$2:$BN$16,20,FALSE),IF($M$3='Half Grith'!$U$1,VLOOKUP('US MTM - Calculation (Portly)'!B8,'Half Grith'!$A$2:$BN$16,21,FALSE),IF($M$3='Half Grith'!$V$1,VLOOKUP('US MTM - Calculation (Portly)'!B8,'Half Grith'!$A$2:$BN$16,22,FALSE),IF($M$3='Half Grith'!$W$1,VLOOKUP('US MTM - Calculation (Portly)'!B8,'Half Grith'!$A$2:$BN$16,23,FALSE),IF($M$3='Half Grith'!$X$1,VLOOKUP('US MTM - Calculation (Portly)'!B8,'Half Grith'!$A$2:$BN$16,24,FALSE),IF($M$3='Half Grith'!$Y$1,VLOOKUP('US MTM - Calculation (Portly)'!B8,'Half Grith'!$A$2:$BN$16,25,FALSE),IF($M$3='Half Grith'!$Z$1,VLOOKUP('US MTM - Calculation (Portly)'!B8,'Half Grith'!$A$2:$BN$16,26,FALSE),IF($M$3='Half Grith'!$AA$1,VLOOKUP('US MTM - Calculation (Portly)'!B8,'Half Grith'!$A$2:$BN$16,27,FALSE),IF($M$3='Half Grith'!$AB$1,VLOOKUP('US MTM - Calculation (Portly)'!B8,'Half Grith'!$A$2:$BN$16,28,FALSE),IF($M$3='Half Grith'!$AC$1,VLOOKUP('US MTM - Calculation (Portly)'!B8,'Half Grith'!$A$2:$BN$16,29,FALSE),IF($M$3='Half Grith'!$AD$1,VLOOKUP('US MTM - Calculation (Portly)'!B8,'Half Grith'!$A$2:$BN$16,30,FALSE),IF($M$3='Half Grith'!$AE$1,VLOOKUP('US MTM - Calculation (Portly)'!B8,'Half Grith'!$A$2:$BN$16,31,FALSE),IF($M$3='Half Grith'!$AF$1,VLOOKUP('US MTM - Calculation (Portly)'!B8,'Half Grith'!$A$2:$BN$16,32,FALSE),IF($M$3='Half Grith'!$AG$1,VLOOKUP('US MTM - Calculation (Portly)'!B8,'Half Grith'!$A$2:$BN$16,33,FALSE),IF($M$3='Half Grith'!$AH$1,VLOOKUP('US MTM - Calculation (Portly)'!B8,'Half Grith'!$A$2:$BN$16,34,FALSE),IF($M$3='Half Grith'!$AI$1,VLOOKUP('US MTM - Calculation (Portly)'!B8,'Half Grith'!$A$2:$BN$16,35,FALSE),IF($M$3='Half Grith'!$AJ$1,VLOOKUP('US MTM - Calculation (Portly)'!B8,'Half Grith'!$A$2:$BN$16,36,FALSE),IF($M$3='Half Grith'!$AK$1,VLOOKUP('US MTM - Calculation (Portly)'!B8,'Half Grith'!$A$2:$BN$16,37,FALSE),IF($M$3='Half Grith'!$AL$1,VLOOKUP('US MTM - Calculation (Portly)'!B8,'Half Grith'!$A$2:$BN$16,38,FALSE),IF($M$3='Half Grith'!$AM$1,VLOOKUP('US MTM - Calculation (Portly)'!B8,'Half Grith'!$A$2:$BN$16,39,FALSE),IF($M$3='Half Grith'!$AN$1,VLOOKUP('US MTM - Calculation (Portly)'!B8,'Half Grith'!$A$2:$BN$16,40,FALSE),IF($M$3='Half Grith'!$AO$1,VLOOKUP('US MTM - Calculation (Portly)'!B8,'Half Grith'!$A$2:$BN$16,41,FALSE),IF($M$3='Half Grith'!$AP$1,VLOOKUP('US MTM - Calculation (Portly)'!B8,'Half Grith'!$A$2:$BN$16,42,FALSE),IF($M$3='Half Grith'!$AQ$1,VLOOKUP('US MTM - Calculation (Portly)'!B8,'Half Grith'!$A$2:$BN$16,43,FALSE),IF($M$3='Half Grith'!$AR$1,VLOOKUP('US MTM - Calculation (Portly)'!B8,'Half Grith'!$A$2:$BN$16,44,FALSE),IF($M$3='Half Grith'!$AS$1,VLOOKUP('US MTM - Calculation (Portly)'!B8,'Half Grith'!$A$2:$BN$16,45,FALSE),IF($M$3='Half Grith'!$AT$1,VLOOKUP('US MTM - Calculation (Portly)'!B8,'Half Grith'!$A$2:$BN$16,46,FALSE),IF($M$3='Half Grith'!$AU$1,VLOOKUP('US MTM - Calculation (Portly)'!B8,'Half Grith'!$A$2:$BN$16,47,FALSE),IF($M$3='Half Grith'!$AV$1,VLOOKUP('US MTM - Calculation (Portly)'!B8,'Half Grith'!$A$2:$BN$16,48,FALSE),IF($M$3='Half Grith'!$AW$1,VLOOKUP('US MTM - Calculation (Portly)'!B8,'Half Grith'!$A$2:$BN$16,49,FALSE),IF($M$3='Half Grith'!$AX$1,VLOOKUP('US MTM - Calculation (Portly)'!B8,'Half Grith'!$A$2:$BN$16,50,FALSE),IF($M$3='Half Grith'!$AY$1,VLOOKUP('US MTM - Calculation (Portly)'!B8,'Half Grith'!$A$2:$BN$16,51,FALSE),IF($M$3='Half Grith'!$AZ$1,VLOOKUP('US MTM - Calculation (Portly)'!B8,'Half Grith'!$A$2:$BN$16,52,FALSE),IF($M$3='Half Grith'!$BA$1,VLOOKUP('US MTM - Calculation (Portly)'!B8,'Half Grith'!$A$2:$BN$16,53,FALSE),IF($M$3='Half Grith'!$BB$1,VLOOKUP('US MTM - Calculation (Portly)'!B8,'Half Grith'!$A$2:$BN$16,54,FALSE),IF($M$3='Half Grith'!$BC$1,VLOOKUP('US MTM - Calculation (Portly)'!B8,'Half Grith'!$A$2:$BN$16,55,FALSE),IF($M$3='Half Grith'!$BD$1,VLOOKUP('US MTM - Calculation (Portly)'!B8,'Half Grith'!$A$2:$BN$16,56,FALSE),IF($M$3='Half Grith'!$BE$1,VLOOKUP('US MTM - Calculation (Portly)'!B8,'Half Grith'!$A$2:$BN$16,57,FALSE),IF($M$3='Half Grith'!$BF$1,VLOOKUP('US MTM - Calculation (Portly)'!B8,'Half Grith'!$A$2:$BN$16,58,FALSE),IF($M$3='Half Grith'!$BG$1,VLOOKUP('US MTM - Calculation (Portly)'!B8,'Half Grith'!$A$2:$BN$16,59,FALSE),IF($M$3='Half Grith'!$BH$1,VLOOKUP('US MTM - Calculation (Portly)'!B8,'Half Grith'!$A$2:$BN$16,60,FALSE),IF($M$3='Half Grith'!$BI$1,VLOOKUP('US MTM - Calculation (Portly)'!B8,'Half Grith'!$A$2:$BN$16,61,FALSE),IF($M$3='Half Grith'!$BJ$1,VLOOKUP('US MTM - Calculation (Portly)'!B8,'Half Grith'!$A$2:$BN$16,62,FALSE),IF($M$3='Half Grith'!$BK$1,VLOOKUP('US MTM - Calculation (Portly)'!B8,'Half Grith'!$A$2:$BN$16,63,FALSE),IF($M$3='Half Grith'!$BL$1,VLOOKUP('US MTM - Calculation (Portly)'!B8,'Half Grith'!$A$2:$BN$16,64,FALSE),IF($M$3='Half Grith'!$BM$1,VLOOKUP('US MTM - Calculation (Portly)'!B8,'Half Grith'!$A$2:$BN$16,65,FALSE),))))))))))))))))))))))))))))))))))))))))))))))))))))))))))))))))</f>
        <v>0</v>
      </c>
      <c r="P8" s="265">
        <f>IF($M$4=SEAT!$B$1,VLOOKUP('US MTM - Calculation (Portly)'!B8,SEAT!$A$2:$AY$16,2,FALSE),IF($M$4=SEAT!$C$1,VLOOKUP('US MTM - Calculation (Portly)'!B8,SEAT!$A$2:$AY$16,3,FALSE),IF($M$4=SEAT!$D$1,VLOOKUP('US MTM - Calculation (Portly)'!B8,SEAT!$A$2:$AY$16,4,FALSE),IF($M$4=SEAT!$E$1,VLOOKUP('US MTM - Calculation (Portly)'!B8,SEAT!$A$2:$AY$16,5,FALSE),IF($M$4=SEAT!$F$1,VLOOKUP('US MTM - Calculation (Portly)'!B8,SEAT!$A$2:$AY$16,6,FALSE),IF($M$4=SEAT!$G$1,VLOOKUP('US MTM - Calculation (Portly)'!B8,SEAT!$A$2:$AY$16,7,FALSE),IF($M$4=SEAT!$H$1,VLOOKUP('US MTM - Calculation (Portly)'!B8,SEAT!$A$2:$AY$16,8,FALSE),IF($M$4=SEAT!$I$1,VLOOKUP('US MTM - Calculation (Portly)'!B8,SEAT!$A$2:$AY$16,9,FALSE),IF($M$4=SEAT!$J$1,VLOOKUP('US MTM - Calculation (Portly)'!B8,SEAT!$A$2:$AY$16,10,FALSE),IF($M$4=SEAT!$K$1,VLOOKUP('US MTM - Calculation (Portly)'!B8,SEAT!$A$2:$AY$16,11,FALSE),IF($M$4=SEAT!$L$1,VLOOKUP('US MTM - Calculation (Portly)'!B8,SEAT!$A$2:$AY$16,12,FALSE),IF($M$4=SEAT!$M$1,VLOOKUP('US MTM - Calculation (Portly)'!B8,SEAT!$A$2:$AY$16,13,FALSE),IF($M$4=SEAT!$N$1,VLOOKUP('US MTM - Calculation (Portly)'!B8,SEAT!$A$2:$AY$16,14,FALSE),IF($M$4=SEAT!$O$1,VLOOKUP('US MTM - Calculation (Portly)'!B8,SEAT!$A$2:$AY$16,15,FALSE),IF($M$4=SEAT!$P$1,VLOOKUP('US MTM - Calculation (Portly)'!B8,SEAT!$A$2:$AY$16,16,FALSE),IF($M$4=SEAT!$Q$1,VLOOKUP('US MTM - Calculation (Portly)'!B8,SEAT!$A$2:$AY$16,17,FALSE),IF($M$4=SEAT!$R$1,VLOOKUP('US MTM - Calculation (Portly)'!B8,SEAT!$A$2:$AY$16,18,FALSE),IF($M$4=SEAT!$S$1,VLOOKUP('US MTM - Calculation (Portly)'!B8,SEAT!$A$2:$AY$16,19,FALSE),IF($M$4=SEAT!$T$1,VLOOKUP('US MTM - Calculation (Portly)'!B8,SEAT!$A$2:$AY$16,20,FALSE),IF($M$4=SEAT!$U$1,VLOOKUP('US MTM - Calculation (Portly)'!B8,SEAT!$A$2:$AY$16,21,FALSE),IF($M$4=SEAT!$V$1,VLOOKUP('US MTM - Calculation (Portly)'!B8,SEAT!$A$2:$AY$16,22,FALSE),IF($M$4=SEAT!$W$1,VLOOKUP('US MTM - Calculation (Portly)'!B8,SEAT!$A$2:$AY$16,23,FALSE),IF($M$4=SEAT!$X$1,VLOOKUP('US MTM - Calculation (Portly)'!B8,SEAT!$A$2:$AY$16,24,FALSE),IF($M$4=SEAT!$Y$1,VLOOKUP('US MTM - Calculation (Portly)'!B8,SEAT!$A$2:$AY$16,25,FALSE),IF($M$4=SEAT!$Z$1,VLOOKUP('US MTM - Calculation (Portly)'!B8,SEAT!$A$2:$AY$16,26,FALSE),IF($M$4=SEAT!$AA$1,VLOOKUP('US MTM - Calculation (Portly)'!B8,SEAT!$A$2:$AY$16,27,FALSE),IF($M$4=SEAT!$AB$1,VLOOKUP('US MTM - Calculation (Portly)'!B8,SEAT!$A$2:$AY$16,28,FALSE),IF($M$4=SEAT!$AC$1,VLOOKUP('US MTM - Calculation (Portly)'!B8,SEAT!$A$2:$AY$16,29,FALSE),IF($M$4=SEAT!$AD$1,VLOOKUP('US MTM - Calculation (Portly)'!B8,SEAT!$A$2:$AY$16,30,FALSE),IF($M$4=SEAT!$AE$1,VLOOKUP('US MTM - Calculation (Portly)'!B8,SEAT!$A$2:$AY$16,31,FALSE),IF($M$4=SEAT!$AF$1,VLOOKUP('US MTM - Calculation (Portly)'!B8,SEAT!$A$2:$AY$16,32,FALSE),IF($M$4=SEAT!$AG$1,VLOOKUP('US MTM - Calculation (Portly)'!B8,SEAT!$A$2:$AY$16,33,FALSE),IF($M$4=SEAT!$AH$1,VLOOKUP('US MTM - Calculation (Portly)'!B8,SEAT!$A$2:$AY$16,34,FALSE),IF($M$4=SEAT!$AI$1,VLOOKUP('US MTM - Calculation (Portly)'!B8,SEAT!$A$2:$AY$16,35,FALSE),IF($M$4=SEAT!$AJ$1,VLOOKUP('US MTM - Calculation (Portly)'!B8,SEAT!$A$2:$AY$16,36,FALSE),IF($M$4=SEAT!$AK$1,VLOOKUP('US MTM - Calculation (Portly)'!B8,SEAT!$A$2:$AY$16,37,FALSE),IF($M$4=SEAT!$AL$1,VLOOKUP('US MTM - Calculation (Portly)'!B8,SEAT!$A$2:$AY$16,38,FALSE),IF($M$4=SEAT!$AM$1,VLOOKUP('US MTM - Calculation (Portly)'!B8,SEAT!$A$2:$AY$16,39,FALSE),IF($M$4=SEAT!$AN$1,VLOOKUP('US MTM - Calculation (Portly)'!B8,SEAT!$A$2:$AY$16,40,FALSE),IF($M$4=SEAT!$AO$1,VLOOKUP('US MTM - Calculation (Portly)'!B8,SEAT!$A$2:$AY$16,41,FALSE),IF($M$4=SEAT!$AP$1,VLOOKUP('US MTM - Calculation (Portly)'!B8,SEAT!$A$2:$AY$16,42,FALSE),IF($M$4=SEAT!$AQ$1,VLOOKUP('US MTM - Calculation (Portly)'!B8,SEAT!$A$2:$AY$16,43,FALSE),IF($M$4=SEAT!$AR$1,VLOOKUP('US MTM - Calculation (Portly)'!B8,SEAT!$A$2:$AY$16,44,FALSE),IF($M$4=SEAT!$AS$1,VLOOKUP('US MTM - Calculation (Portly)'!B8,SEAT!$A$2:$AY$16,45,FALSE),IF($M$4=SEAT!$AT$1,VLOOKUP('US MTM - Calculation (Portly)'!B8,SEAT!$A$2:$AY$16,46,FALSE),IF($M$4=SEAT!$AU$1,VLOOKUP('US MTM - Calculation (Portly)'!B8,SEAT!$A$2:$AY$16,47,FALSE),IF($M$4=SEAT!$AV$1,VLOOKUP('US MTM - Calculation (Portly)'!B8,SEAT!$A$2:$AY$16,48,FALSE),IF($M$4=SEAT!$AW$1,VLOOKUP('US MTM - Calculation (Portly)'!B8,SEAT!$A$2:$AY$16,49,FALSE),IF($M$4=SEAT!$AX$1,VLOOKUP('US MTM - Calculation (Portly)'!B8,SEAT!$A$2:$AY$16,50,FALSE),IF($M$4=SEAT!$AY$1,VLOOKUP('US MTM - Calculation (Portly)'!B8,SEAT!$A$2:$AY$16,51,FALSE),))))))))))))))))))))))))))))))))))))))))))))))))))</f>
        <v>0</v>
      </c>
      <c r="Q8" s="265">
        <f>IF($M$5='4LEN'!$B$1,VLOOKUP('US MTM - Calculation (Portly)'!B8,'4LEN'!$A$2:$BM$16,2,FALSE),IF($M$5='4LEN'!$C$1,VLOOKUP('US MTM - Calculation (Portly)'!B8,'4LEN'!$A$2:$BM$16,3,FALSE),IF($M$5='4LEN'!$D$1,VLOOKUP('US MTM - Calculation (Portly)'!B8,'4LEN'!$A$2:$BM$16,4,FALSE),IF($M$5='4LEN'!$E$1,VLOOKUP('US MTM - Calculation (Portly)'!B8,'4LEN'!$A$2:$BM$16,5,FALSE),IF($M$5='4LEN'!$F$1,VLOOKUP('US MTM - Calculation (Portly)'!B8,'4LEN'!$A$2:$BM$16,6,FALSE),IF($M$5='4LEN'!$G$1,VLOOKUP('US MTM - Calculation (Portly)'!B8,'4LEN'!$A$2:$BM$16,7,FALSE),IF($M$5='4LEN'!$H$1,VLOOKUP('US MTM - Calculation (Portly)'!B8,'4LEN'!$A$2:$BM$16,8,FALSE),IF($M$5='4LEN'!$I$1,VLOOKUP('US MTM - Calculation (Portly)'!B8,'4LEN'!$A$2:$BM$16,9,FALSE),IF($M$5='4LEN'!$J$1,VLOOKUP('US MTM - Calculation (Portly)'!B8,'4LEN'!$A$2:$BM$16,10,FALSE),IF($M$5='4LEN'!$K$1,VLOOKUP('US MTM - Calculation (Portly)'!B8,'4LEN'!$A$2:$BM$16,11,FALSE),IF($M$5='4LEN'!$L$1,VLOOKUP('US MTM - Calculation (Portly)'!B8,'4LEN'!$A$2:$BM$16,12,FALSE),IF($M$5='4LEN'!$M$1,VLOOKUP('US MTM - Calculation (Portly)'!B8,'4LEN'!$A$2:$BM$16,13,FALSE),IF($M$5='4LEN'!$N$1,VLOOKUP('US MTM - Calculation (Portly)'!B8,'4LEN'!$A$2:$BM$16,14,FALSE),IF($M$5='4LEN'!$O$1,VLOOKUP('US MTM - Calculation (Portly)'!B8,'4LEN'!$A$2:$BM$16,15,FALSE),IF($M$5='4LEN'!$P$1,VLOOKUP('US MTM - Calculation (Portly)'!B8,'4LEN'!$A$2:$BM$16,16,FALSE),IF($M$5='4LEN'!$Q$1,VLOOKUP('US MTM - Calculation (Portly)'!B8,'4LEN'!$A$2:$BM$16,17,FALSE),IF($M$5='4LEN'!$R$1,VLOOKUP('US MTM - Calculation (Portly)'!B8,'4LEN'!$A$2:$BM$16,18,FALSE),IF($M$5='4LEN'!$S$1,VLOOKUP('US MTM - Calculation (Portly)'!B8,'4LEN'!$A$2:$BM$16,19,FALSE),IF($M$5='4LEN'!$T$1,VLOOKUP('US MTM - Calculation (Portly)'!B8,'4LEN'!$A$2:$BM$16,20,FALSE),IF($M$5='4LEN'!$U$1,VLOOKUP('US MTM - Calculation (Portly)'!B8,'4LEN'!$A$2:$BM$16,21,FALSE),IF($M$5='4LEN'!$V$1,VLOOKUP('US MTM - Calculation (Portly)'!B8,'4LEN'!$A$2:$BM$16,22,FALSE),IF($M$5='4LEN'!$W$1,VLOOKUP('US MTM - Calculation (Portly)'!B8,'4LEN'!$A$2:$BM$16,23,FALSE),IF($M$5='4LEN'!$X$1,VLOOKUP('US MTM - Calculation (Portly)'!B8,'4LEN'!$A$2:$BM$16,24,FALSE),IF($M$5='4LEN'!$Y$1,VLOOKUP('US MTM - Calculation (Portly)'!B8,'4LEN'!$A$2:$BM$16,25,FALSE),IF($M$5='4LEN'!$Z$1,VLOOKUP('US MTM - Calculation (Portly)'!B8,'4LEN'!$A$2:$BM$16,26,FALSE),IF($M$5='4LEN'!$AA$1,VLOOKUP('US MTM - Calculation (Portly)'!B8,'4LEN'!$A$2:$BM$16,27,FALSE),IF($M$5='4LEN'!$AB$1,VLOOKUP('US MTM - Calculation (Portly)'!B8,'4LEN'!$A$2:$BM$16,28,FALSE),IF($M$5='4LEN'!$AC$1,VLOOKUP('US MTM - Calculation (Portly)'!B8,'4LEN'!$A$2:$BM$16,29,FALSE),IF($M$5='4LEN'!$AD$1,VLOOKUP('US MTM - Calculation (Portly)'!B8,'4LEN'!$A$2:$BM$16,30,FALSE),IF($M$5='4LEN'!$AE$1,VLOOKUP('US MTM - Calculation (Portly)'!B8,'4LEN'!$A$2:$BM$16,31,FALSE),IF($M$5='4LEN'!$AF$1,VLOOKUP('US MTM - Calculation (Portly)'!B8,'4LEN'!$A$2:$BM$16,32,FALSE),IF($M$5='4LEN'!$AG$1,VLOOKUP('US MTM - Calculation (Portly)'!B8,'4LEN'!$A$2:$BM$16,33,FALSE),IF($M$5='4LEN'!$AH$1,VLOOKUP('US MTM - Calculation (Portly)'!B8,'4LEN'!$A$2:$BM$16,34,FALSE),IF($M$5='4LEN'!$AI$1,VLOOKUP('US MTM - Calculation (Portly)'!B8,'4LEN'!$A$2:$BM$16,35,FALSE),IF($M$5='4LEN'!$AJ$1,VLOOKUP('US MTM - Calculation (Portly)'!B8,'4LEN'!$A$2:$BM$16,36,FALSE),IF($M$5='4LEN'!$AK$1,VLOOKUP('US MTM - Calculation (Portly)'!B8,'4LEN'!$A$2:$BM$16,37,FALSE),IF($M$5='4LEN'!$AL$1,VLOOKUP('US MTM - Calculation (Portly)'!B8,'4LEN'!$A$2:$BM$16,38,FALSE),IF($M$5='4LEN'!$AM$1,VLOOKUP('US MTM - Calculation (Portly)'!B8,'4LEN'!$A$2:$BM$16,39,FALSE),IF($M$5='4LEN'!$AN$1,VLOOKUP('US MTM - Calculation (Portly)'!B8,'4LEN'!$A$2:$BM$16,40,FALSE),IF($M$5='4LEN'!$AO$1,VLOOKUP('US MTM - Calculation (Portly)'!B8,'4LEN'!$A$2:$BM$16,41,FALSE),IF($M$5='4LEN'!$AP$1,VLOOKUP('US MTM - Calculation (Portly)'!B8,'4LEN'!$A$2:$BM$16,42,FALSE),IF($M$5='4LEN'!$AQ$1,VLOOKUP('US MTM - Calculation (Portly)'!B8,'4LEN'!$A$2:$BM$16,43,FALSE),IF($M$5='4LEN'!$AR$1,VLOOKUP('US MTM - Calculation (Portly)'!B8,'4LEN'!$A$2:$BM$16,44,FALSE),IF($M$5='4LEN'!$AS$1,VLOOKUP('US MTM - Calculation (Portly)'!B8,'4LEN'!$A$2:$BM$16,45,FALSE),IF($M$5='4LEN'!$AT$1,VLOOKUP('US MTM - Calculation (Portly)'!B8,'4LEN'!$A$2:$BM$16,46,FALSE),IF($M$5='4LEN'!$AU$1,VLOOKUP('US MTM - Calculation (Portly)'!B8,'4LEN'!$A$2:$BM$16,47,FALSE),IF($M$5='4LEN'!$AV$1,VLOOKUP('US MTM - Calculation (Portly)'!B8,'4LEN'!$A$2:$BM$16,48,FALSE),IF($M$5='4LEN'!$AW$1,VLOOKUP('US MTM - Calculation (Portly)'!B8,'4LEN'!$A$2:$BM$16,49,FALSE),IF($M$5='4LEN'!$AX$1,VLOOKUP('US MTM - Calculation (Portly)'!B8,'4LEN'!$A$2:$BM$16,50,FALSE),IF($M$5='4LEN'!$AY$1,VLOOKUP('US MTM - Calculation (Portly)'!B8,'4LEN'!$A$2:$BM$16,51,FALSE),IF($M$5='4LEN'!$AZ$1,VLOOKUP('US MTM - Calculation (Portly)'!B8,'4LEN'!$A$2:$BM$16,52,FALSE),IF($M$5='4LEN'!$BA$1,VLOOKUP('US MTM - Calculation (Portly)'!B8,'4LEN'!$A$2:$BM$16,53,FALSE),IF($M$5='4LEN'!$BB$1,VLOOKUP('US MTM - Calculation (Portly)'!B8,'4LEN'!$A$2:$BM$16,54,FALSE),IF($M$5='4LEN'!$BC$1,VLOOKUP('US MTM - Calculation (Portly)'!B8,'4LEN'!$A$2:$BM$16,55,FALSE),IF($M$5='4LEN'!$BD$1,VLOOKUP('US MTM - Calculation (Portly)'!B8,'4LEN'!$A$2:$BM$16,56,FALSE),IF($M$5='4LEN'!$BE$1,VLOOKUP('US MTM - Calculation (Portly)'!B8,'4LEN'!$A$2:$BM$16,57,FALSE),IF($M$5='4LEN'!$BF$1,VLOOKUP('US MTM - Calculation (Portly)'!B8,'4LEN'!$A$2:$BM$16,58,FALSE),IF($M$5='4LEN'!$BG$1,VLOOKUP('US MTM - Calculation (Portly)'!B8,'4LEN'!$A$2:$BM$16,59,FALSE),IF($M$5='4LEN'!$BH$1,VLOOKUP('US MTM - Calculation (Portly)'!B8,'4LEN'!$A$2:$BM$16,60,FALSE),IF($M$5='4LEN'!$BI$1,VLOOKUP('US MTM - Calculation (Portly)'!B8,'4LEN'!$A$2:$BL$16,61,FALSE),IF($M$5='4LEN'!$BJ$1,VLOOKUP('US MTM - Calculation (Portly)'!B8,'4LEN'!$A$2:$BM$16,62,FALSE),IF($M$5='4LEN'!$BK$1,VLOOKUP('US MTM - Calculation (Portly)'!B8,'4LEN'!$A$2:$BM$16,63,FALSE),IF($M$5='4LEN'!$BL$1,VLOOKUP('US MTM - Calculation (Portly)'!B8,'4LEN'!$A$2:$BM$16,64,FALSE),IF($M$5='4LEN'!$BM$1,VLOOKUP('US MTM - Calculation (Portly)'!B8,'4LEN'!$A$2:$BM$16,65,FALSE),))))))))))))))))))))))))))))))))))))))))))))))))))))))))))))))))</f>
        <v>0</v>
      </c>
      <c r="R8" s="265">
        <f>IF($M$5='15VENT'!$B$1,VLOOKUP('US MTM - Calculation (Portly)'!B8,'15VENT'!$A$2:$BM$16,2,FALSE),IF($M$5='15VENT'!$C$1,VLOOKUP('US MTM - Calculation (Portly)'!B8,'15VENT'!$A$2:$BM$16,3,FALSE),IF($M$5='15VENT'!$D$1,VLOOKUP('US MTM - Calculation (Portly)'!B8,'15VENT'!$A$2:$BM$16,4,FALSE),IF($M$5='15VENT'!$E$1,VLOOKUP('US MTM - Calculation (Portly)'!B8,'15VENT'!$A$2:$BM$16,5,FALSE),IF($M$5='15VENT'!$F$1,VLOOKUP('US MTM - Calculation (Portly)'!B8,'15VENT'!$A$2:$BM$16,6,FALSE),IF($M$5='15VENT'!$G$1,VLOOKUP('US MTM - Calculation (Portly)'!B8,'15VENT'!$A$2:$BM$16,7,FALSE),IF($M$5='15VENT'!$H$1,VLOOKUP('US MTM - Calculation (Portly)'!B8,'15VENT'!$A$2:$BM$16,8,FALSE),IF($M$5='15VENT'!$I$1,VLOOKUP('US MTM - Calculation (Portly)'!B8,'15VENT'!$A$2:$BM$16,9,FALSE),IF($M$5='15VENT'!$J$1,VLOOKUP('US MTM - Calculation (Portly)'!B8,'15VENT'!$A$2:$BM$16,10,FALSE),IF($M$5='15VENT'!$K$1,VLOOKUP('US MTM - Calculation (Portly)'!B8,'15VENT'!$A$2:$BM$16,11,FALSE),IF($M$5='15VENT'!$L$1,VLOOKUP('US MTM - Calculation (Portly)'!B8,'15VENT'!$A$2:$BM$16,12,FALSE),IF($M$5='15VENT'!$M$1,VLOOKUP('US MTM - Calculation (Portly)'!B8,'15VENT'!$A$2:$BM$16,13,FALSE),IF($M$5='15VENT'!$N$1,VLOOKUP('US MTM - Calculation (Portly)'!B8,'15VENT'!$A$2:$BM$16,14,FALSE),IF($M$5='15VENT'!$O$1,VLOOKUP('US MTM - Calculation (Portly)'!B8,'15VENT'!$A$2:$BM$16,15,FALSE),IF($M$5='15VENT'!$P$1,VLOOKUP('US MTM - Calculation (Portly)'!B8,'15VENT'!$A$2:$BM$16,16,FALSE),IF($M$5='15VENT'!$Q$1,VLOOKUP('US MTM - Calculation (Portly)'!B8,'15VENT'!$A$2:$BM$16,17,FALSE),IF($M$5='15VENT'!$R$1,VLOOKUP('US MTM - Calculation (Portly)'!B8,'15VENT'!$A$2:$BM$16,18,FALSE),IF($M$5='15VENT'!$S$1,VLOOKUP('US MTM - Calculation (Portly)'!B8,'15VENT'!$A$2:$BM$16,19,FALSE),IF($M$5='15VENT'!$T$1,VLOOKUP('US MTM - Calculation (Portly)'!B8,'15VENT'!$A$2:$BM$16,20,FALSE),IF($M$5='15VENT'!$U$1,VLOOKUP('US MTM - Calculation (Portly)'!B8,'15VENT'!$A$2:$BM$16,21,FALSE),IF($M$5='15VENT'!$V$1,VLOOKUP('US MTM - Calculation (Portly)'!B8,'15VENT'!$A$2:$BM$16,22,FALSE),IF($M$5='15VENT'!$W$1,VLOOKUP('US MTM - Calculation (Portly)'!B8,'15VENT'!$A$2:$BM$16,23,FALSE),IF($M$5='15VENT'!$X$1,VLOOKUP('US MTM - Calculation (Portly)'!B8,'15VENT'!$A$2:$BM$16,24,FALSE),IF($M$5='15VENT'!$Y$1,VLOOKUP('US MTM - Calculation (Portly)'!B8,'15VENT'!$A$2:$BM$16,25,FALSE),IF($M$5='15VENT'!$Z$1,VLOOKUP('US MTM - Calculation (Portly)'!B8,'15VENT'!$A$2:$BM$16,26,FALSE),IF($M$5='15VENT'!$AA$1,VLOOKUP('US MTM - Calculation (Portly)'!B8,'15VENT'!$A$2:$BM$16,27,FALSE),IF($M$5='15VENT'!$AB$1,VLOOKUP('US MTM - Calculation (Portly)'!B8,'15VENT'!$A$2:$BM$16,28,FALSE),IF($M$5='15VENT'!$AC$1,VLOOKUP('US MTM - Calculation (Portly)'!B8,'15VENT'!$A$2:$BM$16,29,FALSE),IF($M$5='15VENT'!$AD$1,VLOOKUP('US MTM - Calculation (Portly)'!B8,'15VENT'!$A$2:$BM$16,30,FALSE),IF($M$5='15VENT'!$AE$1,VLOOKUP('US MTM - Calculation (Portly)'!B8,'15VENT'!$A$2:$BM$16,31,FALSE),IF($M$5='15VENT'!$AF$1,VLOOKUP('US MTM - Calculation (Portly)'!B8,'15VENT'!$A$2:$BM$16,32,FALSE),IF($M$5='15VENT'!$AG$1,VLOOKUP('US MTM - Calculation (Portly)'!B8,'15VENT'!$A$2:$BM$16,33,FALSE),IF($M$5='15VENT'!$AH$1,VLOOKUP('US MTM - Calculation (Portly)'!B8,'15VENT'!$A$2:$BM$16,34,FALSE),IF($M$5='15VENT'!$AI$1,VLOOKUP('US MTM - Calculation (Portly)'!B8,'15VENT'!$A$2:$BM$16,35,FALSE),IF($M$5='15VENT'!$AJ$1,VLOOKUP('US MTM - Calculation (Portly)'!B8,'15VENT'!$A$2:$BM$16,36,FALSE),IF($M$5='15VENT'!$AK$1,VLOOKUP('US MTM - Calculation (Portly)'!B8,'15VENT'!$A$2:$BM$16,37,FALSE),IF($M$5='15VENT'!$AL$1,VLOOKUP('US MTM - Calculation (Portly)'!B8,'15VENT'!$A$2:$BM$16,38,FALSE),IF($M$5='15VENT'!$AM$1,VLOOKUP('US MTM - Calculation (Portly)'!B8,'15VENT'!$A$2:$BM$16,39,FALSE),IF($M$5='15VENT'!$AN$1,VLOOKUP('US MTM - Calculation (Portly)'!B8,'15VENT'!$A$2:$BM$16,40,FALSE),IF($M$5='15VENT'!$AO$1,VLOOKUP('US MTM - Calculation (Portly)'!B8,'15VENT'!$A$2:$BM$16,41,FALSE),IF($M$5='15VENT'!$AP$1,VLOOKUP('US MTM - Calculation (Portly)'!B8,'15VENT'!$A$2:$BM$16,42,FALSE),IF($M$5='15VENT'!$AQ$1,VLOOKUP('US MTM - Calculation (Portly)'!B8,'15VENT'!$A$2:$BM$16,43,FALSE),IF($M$5='15VENT'!$AR$1,VLOOKUP('US MTM - Calculation (Portly)'!B8,'15VENT'!$A$2:$BM$16,44,FALSE),IF($M$5='15VENT'!$AS$1,VLOOKUP('US MTM - Calculation (Portly)'!B8,'15VENT'!$A$2:$BM$16,45,FALSE),IF($M$5='15VENT'!$AT$1,VLOOKUP('US MTM - Calculation (Portly)'!B8,'15VENT'!$A$2:$BM$16,46,FALSE),IF($M$5='15VENT'!$AU$1,VLOOKUP('US MTM - Calculation (Portly)'!B8,'15VENT'!$A$2:$BM$16,47,FALSE),IF($M$5='15VENT'!$AV$1,VLOOKUP('US MTM - Calculation (Portly)'!B8,'15VENT'!$A$2:$BM$16,48,FALSE),IF($M$5='15VENT'!$AW$1,VLOOKUP('US MTM - Calculation (Portly)'!B8,'15VENT'!$A$2:$BM$16,49,FALSE),IF($M$5='15VENT'!$AX$1,VLOOKUP('US MTM - Calculation (Portly)'!B8,'15VENT'!$A$2:$BM$16,50,FALSE),IF($M$5='15VENT'!$AY$1,VLOOKUP('US MTM - Calculation (Portly)'!B8,'15VENT'!$A$2:$BM$16,51,FALSE),IF($M$5='15VENT'!$AZ$1,VLOOKUP('US MTM - Calculation (Portly)'!B8,'15VENT'!$A$2:$BM$16,52,FALSE),IF($M$5='15VENT'!$BA$1,VLOOKUP('US MTM - Calculation (Portly)'!B8,'15VENT'!$A$2:$BM$16,53,FALSE),IF($M$5='15VENT'!$BB$1,VLOOKUP('US MTM - Calculation (Portly)'!B8,'15VENT'!$A$2:$BM$16,54,FALSE),IF($M$5='15VENT'!$BC$1,VLOOKUP('US MTM - Calculation (Portly)'!B8,'15VENT'!$A$2:$BM$16,55,FALSE),IF($M$5='15VENT'!$BD$1,VLOOKUP('US MTM - Calculation (Portly)'!B8,'15VENT'!$A$2:$BM$16,56,FALSE),IF($M$5='15VENT'!$BE$1,VLOOKUP('US MTM - Calculation (Portly)'!B8,'15VENT'!$A$2:$BM$16,57,FALSE),IF($M$5='15VENT'!$BF$1,VLOOKUP('US MTM - Calculation (Portly)'!B8,'15VENT'!$A$2:$BM$16,58,FALSE),IF($M$5='15VENT'!$BG$1,VLOOKUP('US MTM - Calculation (Portly)'!B8,'15VENT'!$A$2:$BM$16,59,FALSE),IF($M$5='15VENT'!$BH$1,VLOOKUP('US MTM - Calculation (Portly)'!B8,'15VENT'!$A$2:$BM$16,60,FALSE),IF($M$5='15VENT'!$BI$1,VLOOKUP('US MTM - Calculation (Portly)'!B8,'15VENT'!$A$2:$BJ$16,61,FALSE),IF($M$5='15VENT'!$BJ$1,VLOOKUP('US MTM - Calculation (Portly)'!B8,'15VENT'!$A$2:$BM$16,62,FALSE),IF($M$5='15VENT'!$BK$1,VLOOKUP('US MTM - Calculation (Portly)'!B8,'15VENT'!$A$2:$BM$16,63,FALSE),IF($M$5='15VENT'!$BL$1,VLOOKUP('US MTM - Calculation (Portly)'!B8,'15VENT'!$A$2:$BM$16,64,FALSE),IF($M$5='15VENT'!$BM$1,VLOOKUP('US MTM - Calculation (Portly)'!B8,'15VENT'!$A$2:$BM$16,65,FALSE),))))))))))))))))))))))))))))))))))))))))))))))))))))))))))))))))</f>
        <v>0</v>
      </c>
      <c r="S8" s="266">
        <f t="shared" si="6"/>
        <v>-0.875</v>
      </c>
      <c r="T8" s="274"/>
      <c r="U8" s="501"/>
      <c r="V8" s="502"/>
      <c r="W8" s="246"/>
      <c r="X8" s="259">
        <v>7</v>
      </c>
      <c r="Y8" s="260" t="s">
        <v>333</v>
      </c>
      <c r="Z8" s="247" t="str">
        <f>IF($Z$1="","",HLOOKUP($Z$1,'MTM US TRS (R)'!$A$2:$EV$13,ROW(),FALSE))</f>
        <v/>
      </c>
      <c r="AA8" s="265">
        <f>IF(Z8=" ",0,IF($AH$13='Deep Seat -'!$B$1,VLOOKUP('US MTM - Calculation (Portly)'!Y8,'Deep Seat -'!$A$2:$D$13,2,FALSE),IF($AH$13='Deep Seat -'!$C$1,VLOOKUP('US MTM - Calculation (Portly)'!Y8,'Deep Seat -'!$A$2:$D$13,3,FALSE),IF($AH$13='Deep Seat -'!$D$1,VLOOKUP('US MTM - Calculation (Portly)'!Y8,'Deep Seat -'!$A$2:$D$13,4,FALSE),))))</f>
        <v>0</v>
      </c>
      <c r="AB8" s="265">
        <f>IF(Z8=" ",0,IF($AH$14='Hip Forw +'!$B$1,VLOOKUP('US MTM - Calculation (Portly)'!Y8,'Hip Forw +'!$A$2:$E$13,2,FALSE),IF($AH$14='Hip Forw +'!$C$1,VLOOKUP('US MTM - Calculation (Portly)'!Y8,'Hip Forw +'!$A$2:$E$13,3,FALSE),IF($AH$14='Hip Forw +'!$D$1,VLOOKUP('US MTM - Calculation (Portly)'!Y8,'Hip Forw +'!$A$2:$E$13,4,FALSE),IF($AH$14='Hip Forw +'!$E$1,VLOOKUP('US MTM - Calculation (Portly)'!Y8,'Hip Forw +'!$A$2:$E$13,5,FALSE),)))))</f>
        <v>0</v>
      </c>
      <c r="AC8" s="265">
        <f>IF(Z8=" ",0,IF($AH$15='Low Fron'!$B$1,VLOOKUP('US MTM - Calculation (Portly)'!Y8,'Low Fron'!$A$2:$L$13,2,FALSE),IF($AH$15='Low Fron'!$C$1,VLOOKUP('US MTM - Calculation (Portly)'!Y8,'Low Fron'!$A$2:$L$13,3,FALSE),IF($AH$15='Low Fron'!$D$1,VLOOKUP('US MTM - Calculation (Portly)'!Y8,'Low Fron'!$A$2:$L$13,4,FALSE),IF($AH$15='Low Fron'!$E$1,VLOOKUP('US MTM - Calculation (Portly)'!Y8,'Low Fron'!$A$2:$L$13,5,FALSE),IF($AH$15='Low Fron'!$F$1,VLOOKUP('US MTM - Calculation (Portly)'!Y8,'Low Fron'!$A$2:$L$13,6,FALSE),IF($AH$15='Low Fron'!$G$1,VLOOKUP('US MTM - Calculation (Portly)'!Y8,'Low Fron'!$A$2:$L$13,7,FALSE),IF($AH$15='Low Fron'!$H$1,VLOOKUP('US MTM - Calculation (Portly)'!Y8,'Low Fron'!$A$2:$L$13,8,FALSE),IF($AH$15='Low Fron'!$I$1,VLOOKUP('US MTM - Calculation (Portly)'!Y8,'Low Fron'!$A$2:$L$13,9,FALSE),IF($AH$15='Low Fron'!$J$1,VLOOKUP('US MTM - Calculation (Portly)'!Y8,'Low Fron'!$A$2:$L$13,10,FALSE),IF($AH$15='Low Fron'!$K$1,VLOOKUP('US MTM - Calculation (Portly)'!Y8,'Low Fron'!$A$2:$L$13,11,FALSE),IF($AH$15='Low Fron'!$L$1,VLOOKUP('US MTM - Calculation (Portly)'!Y8,'Low Fron'!$A$2:$L$13,12,FALSE),))))))))))))</f>
        <v>0</v>
      </c>
      <c r="AD8" s="265">
        <f>IF(Z8=" ",0,IF($AH$16='Plucrot +'!$B$1,VLOOKUP('US MTM - Calculation (Portly)'!Y8,'Plucrot +'!$A$2:$W$13,2,FALSE),IF($AH$16='Plucrot +'!$C$1,VLOOKUP('US MTM - Calculation (Portly)'!Y8,'Plucrot +'!$A$2:$W$13,3,FALSE),IF($AH$16='Plucrot +'!$D$1,VLOOKUP('US MTM - Calculation (Portly)'!Y8,'Plucrot +'!$A$2:$W$13,4,FALSE),IF($AH$16='Plucrot +'!$E$1,VLOOKUP('US MTM - Calculation (Portly)'!Y8,'Plucrot +'!$A$2:$W$13,5,FALSE),IF($AH$16='Plucrot +'!$F$1,VLOOKUP('US MTM - Calculation (Portly)'!Y8,'Plucrot +'!$A$2:$W$13,6,FALSE),IF($AH$16='Plucrot +'!$G$1,VLOOKUP('US MTM - Calculation (Portly)'!Y8,'Plucrot +'!$A$2:$W$13,7,FALSE),IF($AH$16='Plucrot +'!$H$1,VLOOKUP('US MTM - Calculation (Portly)'!Y8,'Plucrot +'!$A$2:$W$13,8,FALSE),IF($AH$16='Plucrot +'!$I$1,VLOOKUP('US MTM - Calculation (Portly)'!Y8,'Plucrot +'!$A$2:$W$13,9,FALSE),IF($AH$16='Plucrot +'!$J$1,VLOOKUP('US MTM - Calculation (Portly)'!Y8,'Plucrot +'!$A$2:$W$13,10,FALSE),IF($AH$16='Plucrot +'!$K$1,VLOOKUP('US MTM - Calculation (Portly)'!Y8,'Plucrot +'!$A$2:$W$13,11,FALSE),IF($AH$16='Plucrot +'!$L$1,VLOOKUP('US MTM - Calculation (Portly)'!Y8,'Plucrot +'!$A$2:$W$13,12,FALSE),IF($AH$16='Plucrot +'!$M$1,VLOOKUP('US MTM - Calculation (Portly)'!Y8,'Plucrot +'!$A$2:$W$13,13,FALSE),IF($AH$16='Plucrot +'!$N$1,VLOOKUP('US MTM - Calculation (Portly)'!Y8,'Plucrot +'!$A$2:$W$13,14,FALSE),IF($AH$16='Plucrot +'!$O$1,VLOOKUP('US MTM - Calculation (Portly)'!Y8,'Plucrot +'!$A$2:$W$13,15,FALSE),IF($AH$16='Plucrot +'!$P$1,VLOOKUP('US MTM - Calculation (Portly)'!Y8,'Plucrot +'!$A$2:$W$13,16,FALSE),IF($AH$16='Plucrot +'!$Q$1,VLOOKUP('US MTM - Calculation (Portly)'!Y8,'Plucrot +'!$A$2:$W$13,17,FALSE),IF($AH$16='Plucrot +'!$R$1,VLOOKUP('US MTM - Calculation (Portly)'!Y8,'Plucrot +'!$A$2:$W$13,18,FALSE),IF($AH$16='Plucrot +'!$S$1,VLOOKUP('US MTM - Calculation (Portly)'!Y8,'Plucrot +'!$A$2:$W$13,19,FALSE),IF($AH$16='Plucrot +'!$T$1,VLOOKUP('US MTM - Calculation (Portly)'!Y8,'Plucrot +'!$A$2:$W$13,20,FALSE),IF($AH$16='Plucrot +'!$U$1,VLOOKUP('US MTM - Calculation (Portly)'!Y8,'Plucrot +'!$A$2:$W$13,21,FALSE),IF($AH$16='Plucrot +'!$V$1,VLOOKUP('US MTM - Calculation (Portly)'!Y8,'Plucrot +'!$A$2:$W$13,22,FALSE),IF($AH$16='Plucrot +'!$W$1,VLOOKUP('US MTM - Calculation (Portly)'!Y8,'Plucrot +'!$A$2:$W$13,23,FALSE),)))))))))))))))))))))))</f>
        <v>0</v>
      </c>
      <c r="AE8" s="265">
        <f>IF(Z8=" ",0,IF($AH$17='Rais BK + -'!$B$1,VLOOKUP('US MTM - Calculation (Portly)'!Y8,'Rais BK + -'!$A$2:$W$13,2,FALSE),IF($AH$17='Rais BK + -'!$C$1,VLOOKUP('US MTM - Calculation (Portly)'!Y8,'Rais BK + -'!$A$2:$W$13,3,FALSE),IF($AH$17='Rais BK + -'!$D$1,VLOOKUP('US MTM - Calculation (Portly)'!Y8,'Rais BK + -'!$A$2:$W$13,4,FALSE),IF($AH$17='Rais BK + -'!$E$1,VLOOKUP('US MTM - Calculation (Portly)'!Y8,'Rais BK + -'!$A$2:$W$13,5,FALSE),IF($AH$17='Rais BK + -'!$F$1,VLOOKUP('US MTM - Calculation (Portly)'!Y8,'Rais BK + -'!$A$2:$W$13,6,FALSE),IF($AH$17='Rais BK + -'!$G$1,VLOOKUP('US MTM - Calculation (Portly)'!Y8,'Rais BK + -'!$A$2:$W$13,7,FALSE),IF($AH$17='Rais BK + -'!$H$1,VLOOKUP('US MTM - Calculation (Portly)'!Y8,'Rais BK + -'!$A$2:$W$13,8,FALSE),IF($AH$17='Rais BK + -'!$I$1,VLOOKUP('US MTM - Calculation (Portly)'!Y8,'Rais BK + -'!$A$2:$W$13,9,FALSE),IF($AH$17='Rais BK + -'!$J$1,VLOOKUP('US MTM - Calculation (Portly)'!Y8,'Rais BK + -'!$A$2:$W$13,10,FALSE),IF($AH$17='Rais BK + -'!$K$1,VLOOKUP('US MTM - Calculation (Portly)'!Y8,'Rais BK + -'!$A$2:$W$13,11,FALSE),IF($AH$17='Rais BK + -'!$L$1,VLOOKUP('US MTM - Calculation (Portly)'!Y8,'Rais BK + -'!$A$2:$W$13,12,FALSE),IF($AH$17='Rais BK + -'!$M$1,VLOOKUP('US MTM - Calculation (Portly)'!Y8,'Rais BK + -'!$A$2:$W$13,13,FALSE),IF($AH$17='Rais BK + -'!$N$1,VLOOKUP('US MTM - Calculation (Portly)'!Y8,'Rais BK + -'!$A$2:$W$13,14,FALSE),IF($AH$17='Rais BK + -'!$O$1,VLOOKUP('US MTM - Calculation (Portly)'!Y8,'Rais BK + -'!$A$2:$W$13,15,FALSE),IF($AH$17='Rais BK + -'!$P$1,VLOOKUP('US MTM - Calculation (Portly)'!Y8,'Rais BK + -'!$A$2:$W$13,16,FALSE),IF($AH$17='Rais BK + -'!$Q$1,VLOOKUP('US MTM - Calculation (Portly)'!Y8,'Rais BK + -'!$A$2:$W$13,17,FALSE),IF($AH$17='Rais BK + -'!$R$1,VLOOKUP('US MTM - Calculation (Portly)'!Y8,'Rais BK + -'!$A$2:$W$13,18,FALSE),IF($AH$17='Rais BK + -'!$S$1,VLOOKUP('US MTM - Calculation (Portly)'!Y8,'Rais BK + -'!$A$2:$W$13,19,FALSE),IF($AH$17='Rais BK + -'!$T$1,VLOOKUP('US MTM - Calculation (Portly)'!Y8,'Rais BK + -'!$A$2:$W$13,20,FALSE),IF($AH$17='Rais BK + -'!$U$1,VLOOKUP('US MTM - Calculation (Portly)'!Y8,'Rais BK + -'!$A$2:$W$13,21,FALSE),IF($AH$17='Rais BK + -'!$V$1,VLOOKUP('US MTM - Calculation (Portly)'!Y8,'Rais BK + -'!$A$2:$W$13,22,FALSE),IF($AH$17='Rais BK + -'!$W$1,VLOOKUP('US MTM - Calculation (Portly)'!Y8,'Rais BK + -'!$A$2:$W$13,23,FALSE),)))))))))))))))))))))))</f>
        <v>0</v>
      </c>
      <c r="AF8" s="263">
        <f t="shared" si="0"/>
        <v>0</v>
      </c>
      <c r="AG8" s="242">
        <f>IF(OR(Sheet1!C141="",Sheet1!C141=" "),0,Sheet1!C141)</f>
        <v>0</v>
      </c>
      <c r="AH8" s="266">
        <f t="shared" si="4"/>
        <v>0</v>
      </c>
      <c r="AI8" s="275"/>
      <c r="AJ8" s="497"/>
      <c r="AK8" s="498"/>
      <c r="AM8" s="248"/>
      <c r="AN8" s="248"/>
      <c r="AO8" s="278"/>
      <c r="AP8" s="268" t="s">
        <v>595</v>
      </c>
      <c r="AQ8" s="250" t="str">
        <f>IF($AQ$1="","",HLOOKUP($AQ$1,'Measurement Chart'!$A$1:$AG$14,ROW(),FALSE))</f>
        <v/>
      </c>
      <c r="AR8" s="242">
        <f>IF(OR(Sheet1!C302="",Sheet1!C302=" "),0,Sheet1!C302)</f>
        <v>0</v>
      </c>
      <c r="AS8" s="251">
        <f t="shared" si="1"/>
        <v>0</v>
      </c>
      <c r="AT8" s="252">
        <f>IF($AS$4='Front Length +'!$B$1,VLOOKUP(AP8,'Front Length +'!$A$2:$AO$14,2,FALSE),IF($AS$4='Front Length +'!$C$1,VLOOKUP(AP8,'Front Length +'!$A$2:$AO$14,3,FALSE),IF($AS$4='Front Length +'!$D$1,VLOOKUP(AP8,'Front Length +'!$A$2:$AO$14,4,FALSE),IF($AS$4='Front Length +'!$E$1,VLOOKUP(AP8,'Front Length +'!$A$2:$AO$14,5,FALSE),IF($AS$4='Front Length +'!$F$1,VLOOKUP(AP8,'Front Length +'!$A$2:$AO$14,6,FALSE),IF($AS$4='Front Length +'!$G$1,VLOOKUP(AP8,'Front Length +'!$A$2:$AO$14,7,FALSE),IF($AS$4='Front Length +'!$H$1,VLOOKUP(AP8,'Front Length +'!$A$2:$AO$14,8,FALSE),IF($AS$4='Front Length +'!$I$1,VLOOKUP(AP8,'Front Length +'!$A$2:$AO$14,9,FALSE),IF($AS$4='Front Length +'!$J$1,VLOOKUP(AP8,'Front Length +'!$A$2:$AO$14,10,FALSE),IF($AS$4='Front Length +'!$K$1,VLOOKUP(AP8,'Front Length +'!$A$2:$AO$14,11,FALSE),IF($AS$4='Front Length +'!$L$1,VLOOKUP(AP8,'Front Length +'!$A$2:$AO$14,12,FALSE),IF($AS$4='Front Length +'!$M$1,VLOOKUP(AP8,'Front Length +'!$A$2:$AO$14,13,FALSE),IF($AS$4='Front Length +'!$N$1,VLOOKUP(AP8,'Front Length +'!$A$2:$AO$14,14,FALSE),IF($AS$4='Front Length +'!$O$1,VLOOKUP(AP8,'Front Length +'!$A$2:$AO$14,15,FALSE),IF($AS$4='Front Length +'!$P$1,VLOOKUP(AP8,'Front Length +'!$A$2:$AO$14,16,FALSE),IF($AS$4='Front Length +'!$Q$1,VLOOKUP(AP8,'Front Length +'!$A$2:$AO$14,17,FALSE),IF($AS$4='Front Length +'!$R$1,VLOOKUP(AP8,'Front Length +'!$A$2:$AO$14,18,FALSE),IF($AS$4='Front Length +'!$S$1,VLOOKUP(AP8,'Front Length +'!$A$2:$AO$14,19,FALSE),IF($AS$4='Front Length +'!$T$1,VLOOKUP(AP8,'Front Length +'!$A$2:$AO$14,20,FALSE),IF($AS$4='Front Length +'!$U$1,VLOOKUP(AP8,'Front Length +'!$A$2:$AO$14,21,FALSE),IF($AS$4='Front Length +'!$V$1,VLOOKUP(AP8,'Front Length +'!$A$2:$AO$14,22,FALSE),IF($AS$4='Front Length +'!$W$1,VLOOKUP(AP8,'Front Length +'!$A$2:$AO$14,23,FALSE),IF($AS$4='Front Length +'!$X$1,VLOOKUP(AP8,'Front Length +'!$A$2:$AO$14,24,FALSE),IF($AS$4='Front Length +'!$Y$1,VLOOKUP(AP8,'Front Length +'!$A$2:$AO$14,25,FALSE),IF($AS$4='Front Length +'!$Z$1,VLOOKUP(AP8,'Front Length +'!$A$2:$AO$14,26,FALSE),IF($AS$4='Front Length +'!$AA$1,VLOOKUP(AP8,'Front Length +'!$A$2:$AO$14,27,FALSE),IF($AS$4='Front Length +'!$AB$1,VLOOKUP(AP8,'Front Length +'!$A$2:$AO$14,28,FALSE),IF($AS$4='Front Length +'!$AC$1,VLOOKUP(AP8,'Front Length +'!$A$2:$AO$14,29,FALSE),IF($AS$4='Front Length +'!$AD$1,VLOOKUP(AP8,'Front Length +'!$A$2:$AO$14,30,FALSE),IF($AS$4='Front Length +'!$AE$1,VLOOKUP(AP8,'Front Length +'!$A$2:$AO$14,31,FALSE),IF($AS$4='Front Length +'!$AF$1,VLOOKUP(AP8,'Front Length +'!$A$2:$AO$14,32,FALSE),IF($AS$4='Front Length +'!$AG$1,VLOOKUP(AP8,'Front Length +'!$A$2:$AO$14,33,FALSE),IF($AS$4='Front Length +'!$AH$1,VLOOKUP(AP8,'Front Length +'!$A$2:$AO$14,34,FALSE),IF($AS$4='Front Length +'!$AI$1,VLOOKUP(AP8,'Front Length +'!$A$2:$AO$14,35,FALSE),IF($AS$4='Front Length +'!$AJ$1,VLOOKUP(AP8,'Front Length +'!$A$2:$AO$14,36,FALSE),IF($AS$4='Front Length +'!$AK$1,VLOOKUP(AP8,'Front Length +'!$A$2:$AO$14,37,FALSE),IF($AS$4='Front Length +'!$AL$1,VLOOKUP(AP8,'Front Length +'!$A$2:$AO$14,38,FALSE),IF($AS$4='Front Length +'!$AM$1,VLOOKUP(AP8,'Front Length +'!$A$2:$AO$14,39,FALSE),IF($AS$4='Front Length +'!$AN$1,VLOOKUP(AP8,'Front Length +'!$A$2:$AO$14,40,FALSE),IF($AS$4='Front Length +'!$AO$1,VLOOKUP(AP8,'Front Length +'!$A$2:$AO$14,41,FALSE),))))))))))))))))))))))))))))))))))))))))</f>
        <v>0</v>
      </c>
      <c r="AU8" s="252">
        <f>IF($AS$4='Front Length -'!$B$1,VLOOKUP(AP8,'Front Length -'!$A$2:$AO$14,2,FALSE),IF($AS$4='Front Length -'!$C$1,VLOOKUP(AP8,'Front Length -'!$A$2:$AO$14,3,FALSE),IF($AS$4='Front Length -'!$D$1,VLOOKUP(AP8,'Front Length -'!$A$2:$AO$14,4,FALSE),IF($AS$4='Front Length -'!$E$1,VLOOKUP(AP8,'Front Length -'!$A$2:$AO$14,5,FALSE),IF($AS$4='Front Length -'!$F$1,VLOOKUP(AP8,'Front Length -'!$A$2:$AO$14,6,FALSE),IF($AS$4='Front Length -'!$G$1,VLOOKUP(AP8,'Front Length -'!$A$2:$AO$14,7,FALSE),IF($AS$4='Front Length -'!$H$1,VLOOKUP(AP8,'Front Length -'!$A$2:$AO$14,8,FALSE),IF($AS$4='Front Length -'!$I$1,VLOOKUP(AP8,'Front Length -'!$A$2:$AO$14,9,FALSE),IF($AS$4='Front Length -'!$J$1,VLOOKUP(AP8,'Front Length -'!$A$2:$AO$14,10,FALSE),IF($AS$4='Front Length -'!$K$1,VLOOKUP(AP8,'Front Length -'!$A$2:$AO$14,11,FALSE),IF($AS$4='Front Length -'!$L$1,VLOOKUP(AP8,'Front Length -'!$A$2:$AO$14,12,FALSE),IF($AS$4='Front Length -'!$M$1,VLOOKUP(AP8,'Front Length -'!$A$2:$AO$14,13,FALSE),IF($AS$4='Front Length -'!$N$1,VLOOKUP(AP8,'Front Length -'!$A$2:$AO$14,14,FALSE),IF($AS$4='Front Length -'!$O$1,VLOOKUP(AP8,'Front Length -'!$A$2:$AO$14,15,FALSE),IF($AS$4='Front Length -'!$P$1,VLOOKUP(AP8,'Front Length -'!$A$2:$AO$14,16,FALSE),IF($AS$4='Front Length -'!$Q$1,VLOOKUP(AP8,'Front Length -'!$A$2:$AO$14,17,FALSE),IF($AS$4='Front Length -'!$R$1,VLOOKUP(AP8,'Front Length -'!$A$2:$AO$14,18,FALSE),IF($AS$4='Front Length -'!$S$1,VLOOKUP(AP8,'Front Length -'!$A$2:$AO$14,19,FALSE),IF($AS$4='Front Length -'!$T$1,VLOOKUP(AP8,'Front Length -'!$A$2:$AO$14,20,FALSE),IF($AS$4='Front Length -'!$U$1,VLOOKUP(AP8,'Front Length -'!$A$2:$AO$14,21,FALSE),IF($AS$4='Front Length -'!$V$1,VLOOKUP(AP8,'Front Length -'!$A$2:$AO$14,22,FALSE),IF($AS$4='Front Length -'!$W$1,VLOOKUP(AP8,'Front Length -'!$A$2:$AO$14,23,FALSE),IF($AS$4='Front Length -'!$X$1,VLOOKUP(AP8,'Front Length -'!$A$2:$AO$14,24,FALSE),IF($AS$4='Front Length -'!$Y$1,VLOOKUP(AP8,'Front Length -'!$A$2:$AO$14,25,FALSE),IF($AS$4='Front Length -'!$Z$1,VLOOKUP(AP8,'Front Length -'!$A$2:$AO$14,26,FALSE),IF($AS$4='Front Length -'!$AA$1,VLOOKUP(AP8,'Front Length -'!$A$2:$AO$14,27,FALSE),IF($AS$4='Front Length -'!$AB$1,VLOOKUP(AP8,'Front Length -'!$A$2:$AO$14,28,FALSE),IF($AS$4='Front Length -'!$AC$1,VLOOKUP(AP8,'Front Length -'!$A$2:$AO$14,29,FALSE),IF($AS$4='Front Length -'!$AD$1,VLOOKUP(AP8,'Front Length -'!$A$2:$AO$14,30,FALSE),IF($AS$4='Front Length -'!$AE$1,VLOOKUP(AP8,'Front Length -'!$A$2:$AO$14,31,FALSE),IF($AS$4='Front Length -'!$AF$1,VLOOKUP(AP8,'Front Length -'!$A$2:$AO$14,32,FALSE),IF($AS$4='Front Length -'!$AG$1,VLOOKUP(AP8,'Front Length -'!$A$2:$AO$14,33,FALSE),IF($AS$4='Front Length -'!$AH$1,VLOOKUP(AP8,'Front Length -'!$A$2:$AO$14,34,FALSE),IF($AS$4='Front Length -'!$AI$1,VLOOKUP(AP8,'Front Length -'!$A$2:$AO$14,35,FALSE),IF($AS$4='Front Length -'!$AJ$1,VLOOKUP(AP8,'Front Length -'!$A$2:$AO$14,36,FALSE),IF($AS$4='Front Length -'!$AK$1,VLOOKUP(AP8,'Front Length -'!$A$2:$AO$14,37,FALSE),IF($AS$4='Front Length -'!$AL$1,VLOOKUP(AP8,'Front Length -'!$A$2:$AO$14,38,FALSE),IF($AS$4='Front Length -'!$AM$1,VLOOKUP(AP8,'Front Length -'!$A$2:$AO$14,39,FALSE),IF($AS$4='Front Length -'!$AN$1,VLOOKUP(AP8,'Front Length -'!$A$2:$AO$14,40,FALSE),IF($AS$4='Front Length -'!$AO$1,VLOOKUP(AP8,'Front Length -'!$A$2:$AO$14,41,FALSE),))))))))))))))))))))))))))))))))))))))))</f>
        <v>0</v>
      </c>
      <c r="AV8" s="253" t="str">
        <f t="shared" si="5"/>
        <v/>
      </c>
      <c r="AW8" s="234"/>
      <c r="AX8" s="255"/>
      <c r="AY8" s="255"/>
      <c r="AZ8" s="255"/>
      <c r="BA8" s="255"/>
      <c r="BB8" s="255"/>
      <c r="BC8" s="255"/>
      <c r="BD8" s="255"/>
      <c r="BE8" s="255"/>
      <c r="BF8" s="255"/>
      <c r="BG8" s="255"/>
      <c r="BH8" s="255"/>
      <c r="BI8" s="255"/>
      <c r="BJ8" s="255"/>
      <c r="BK8" s="255"/>
      <c r="BL8" s="255"/>
      <c r="BM8" s="255"/>
      <c r="BN8" s="255"/>
      <c r="BO8" s="255"/>
      <c r="BP8" s="255"/>
      <c r="BQ8" s="255"/>
      <c r="BR8" s="255"/>
      <c r="BS8" s="255"/>
    </row>
    <row r="9" spans="1:77" ht="39.950000000000003" customHeight="1" thickBot="1" x14ac:dyDescent="0.6">
      <c r="A9" s="259">
        <v>8</v>
      </c>
      <c r="B9" s="260" t="s">
        <v>62</v>
      </c>
      <c r="C9" s="261">
        <f>IF($C$1="","",HLOOKUP($C$1,'Portly fit'!$A$1:$AC$16,ROW(),FALSE))</f>
        <v>25.5</v>
      </c>
      <c r="D9" s="262">
        <f>IF(C9=" ",0,IF($S$17='AH 34 A+'!$B$1,VLOOKUP('US MTM - Calculation (Portly)'!B9,'AH 34 A+'!$A$2:$G$16,2,FALSE),IF($S$17='AH 34 A+'!$C$1,VLOOKUP('US MTM - Calculation (Portly)'!B9,'AH 34 A+'!$A$2:$G$16,3,FALSE),IF($S$17='AH 34 A+'!$D$1,VLOOKUP('US MTM - Calculation (Portly)'!B9,'AH 34 A+'!$A$2:$G$16,4,FALSE),IF($S$17='AH 34 A+'!$E$1,VLOOKUP('US MTM - Calculation (Portly)'!B9,'AH 34 A+'!$A$2:$G$16,5,FALSE),IF($S$17='AH 34 A+'!$F$1,VLOOKUP('US MTM - Calculation (Portly)'!B9,'AH 34 A+'!$A$2:$G$16,6,FALSE),IF($S$17='AH 34 A+'!$G$1,VLOOKUP('US MTM - Calculation (Portly)'!B9,'AH 34 A+'!$A$2:$G$16,7,FALSE),)))))))</f>
        <v>0</v>
      </c>
      <c r="E9" s="262">
        <f>IF(C9=" ",0,IF($S$18='Erect +'!$B$1,VLOOKUP('US MTM - Calculation (Portly)'!B9,'Erect +'!$A$2:$D$16,2,FALSE),IF($S$18='Erect +'!$C$1,VLOOKUP('US MTM - Calculation (Portly)'!B9,'Erect +'!$A$2:$D$16,3,FALSE),IF($S$18='Erect +'!$D$1,VLOOKUP('US MTM - Calculation (Portly)'!B9,'Erect +'!$A$2:$D$16,4,FALSE),))))</f>
        <v>0</v>
      </c>
      <c r="F9" s="262">
        <f>IF(C9=" ",0,IF($S$19='Full Chest'!$B$1,VLOOKUP('US MTM - Calculation (Portly)'!B9,'Full Chest'!$A$2:$F$16,2,FALSE),IF($S$19='Full Chest'!$C$1,VLOOKUP('US MTM - Calculation (Portly)'!B9,'Full Chest'!$A$2:$F$16,3,FALSE),IF($S$19='Full Chest'!$D$1,VLOOKUP('US MTM - Calculation (Portly)'!B9,'Full Chest'!$A$2:$F$16,4,FALSE),))))</f>
        <v>0</v>
      </c>
      <c r="G9" s="262">
        <f>IF(C9=" ",0,IF($S$20='Head For +'!$B$1,VLOOKUP('US MTM - Calculation (Portly)'!B9,'Head For +'!$A$2:$E$16,2,FALSE),IF($S$20='Head For +'!$C$1,VLOOKUP('US MTM - Calculation (Portly)'!B9,'Head For +'!$A$2:$E$16,3,FALSE),IF($S$20='Head For +'!$D$1,VLOOKUP('US MTM - Calculation (Portly)'!B9,'Head For +'!$A$2:$E$16,4,FALSE),IF($S$20='Head For +'!$E$1,VLOOKUP('US MTM - Calculation (Portly)'!B9,'Head For +'!$A$2:$E$16,5,FALSE),)))))</f>
        <v>0</v>
      </c>
      <c r="H9" s="262">
        <f>IF(C9=" ",0,IF($S$21='LOW-CLR +'!$B$1,VLOOKUP('US MTM - Calculation (Portly)'!B9,'LOW-CLR +'!$A$2:$H$16,2,FALSE),IF($S$21='LOW-CLR +'!$C$1,VLOOKUP('US MTM - Calculation (Portly)'!B9,'LOW-CLR +'!$A$2:$H$16,3,FALSE),IF($S$21='LOW-CLR +'!$D$1,VLOOKUP('US MTM - Calculation (Portly)'!B9,'LOW-CLR +'!$A$2:$H$16,4,FALSE),IF($S$21='LOW-CLR +'!$E$1,VLOOKUP('US MTM - Calculation (Portly)'!B9,'LOW-CLR +'!$A$2:$H$16,5,FALSE),IF($S$21='LOW-CLR +'!$F$1,VLOOKUP('US MTM - Calculation (Portly)'!B9,'LOW-CLR +'!$A$2:$H$16,6,FALSE),))))))</f>
        <v>0</v>
      </c>
      <c r="I9" s="262">
        <f>IF(C9=" ",0,IF($S$22='P+AH+1 2'!$B$1,VLOOKUP('US MTM - Calculation (Portly)'!B9,'P+AH+1 2'!$A$2:$D$16,2,FALSE),IF($S$22='P+AH+1 2'!$C$1,VLOOKUP('US MTM - Calculation (Portly)'!B9,'P+AH+1 2'!$A$2:$D$16,3,FALSE),IF($S$22='P+AH+1 2'!$D$1,VLOOKUP('US MTM - Calculation (Portly)'!B9,'P+AH+1 2'!$A$2:$D$16,4,FALSE),))))</f>
        <v>0</v>
      </c>
      <c r="J9" s="262"/>
      <c r="K9" s="263">
        <f t="shared" si="2"/>
        <v>25.5</v>
      </c>
      <c r="L9" s="279">
        <f>IF(Sheet1!C29&gt;Sheet1!C30,Sheet1!C29,Sheet1!C30)</f>
        <v>24.5</v>
      </c>
      <c r="M9" s="264">
        <f t="shared" si="3"/>
        <v>-1</v>
      </c>
      <c r="N9" s="265">
        <f>IF($M$8='12 Back'!$B$1,VLOOKUP('US MTM - Calculation (Portly)'!B9,'12 Back'!$A$2:$BG$16,2,FALSE),IF($M$8='12 Back'!$C$1,VLOOKUP('US MTM - Calculation (Portly)'!B9,'12 Back'!$A$2:$BG$16,3,FALSE),IF($M$8='12 Back'!$D$1,VLOOKUP('US MTM - Calculation (Portly)'!B9,'12 Back'!$A$2:$BG$16,4,FALSE),IF($M$8='12 Back'!$E$1,VLOOKUP('US MTM - Calculation (Portly)'!B9,'12 Back'!$A$2:$BG$16,5,FALSE),IF($M$8='12 Back'!$F$1,VLOOKUP('US MTM - Calculation (Portly)'!B9,'12 Back'!$A$2:$BG$16,6,FALSE),IF($M$8='12 Back'!$G$1,VLOOKUP('US MTM - Calculation (Portly)'!B9,'12 Back'!$A$2:$BG$16,7,FALSE),IF($M$8='12 Back'!$H$1,VLOOKUP('US MTM - Calculation (Portly)'!B9,'12 Back'!$A$2:$BG$16,8,FALSE),IF($M$8='12 Back'!$I$1,VLOOKUP('US MTM - Calculation (Portly)'!B9,'12 Back'!$A$2:$BG$16,9,FALSE),IF($M$8='12 Back'!$J$1,VLOOKUP('US MTM - Calculation (Portly)'!B9,'12 Back'!$A$2:$BG$16,10,FALSE),IF($M$8='12 Back'!$K$1,VLOOKUP('US MTM - Calculation (Portly)'!B9,'12 Back'!$A$2:$BG$16,11,FALSE),IF($M$8='12 Back'!$L$1,VLOOKUP('US MTM - Calculation (Portly)'!B9,'12 Back'!$A$2:$BG$16,12,FALSE),IF($M$8='12 Back'!$M$1,VLOOKUP('US MTM - Calculation (Portly)'!B9,'12 Back'!$A$2:$BG$16,13,FALSE),IF($M$8='12 Back'!$N$1,VLOOKUP('US MTM - Calculation (Portly)'!B9,'12 Back'!$A$2:$BG$16,14,FALSE),IF($M$8='12 Back'!$O$1,VLOOKUP('US MTM - Calculation (Portly)'!B9,'12 Back'!$A$2:$BG$16,15,FALSE),IF($M$8='12 Back'!$P$1,VLOOKUP('US MTM - Calculation (Portly)'!B9,'12 Back'!$A$2:$BG$16,16,FALSE),IF($M$8='12 Back'!$Q$1,VLOOKUP('US MTM - Calculation (Portly)'!B9,'12 Back'!$A$2:$BG$16,17,FALSE),IF($M$8='12 Back'!$R$1,VLOOKUP('US MTM - Calculation (Portly)'!B9,'12 Back'!$A$2:$BG$16,18,FALSE),IF($M$8='12 Back'!$S$1,VLOOKUP('US MTM - Calculation (Portly)'!B9,'12 Back'!$A$2:$BG$16,19,FALSE),IF($M$8='12 Back'!$T$1,VLOOKUP('US MTM - Calculation (Portly)'!B9,'12 Back'!$A$2:$BG$16,20,FALSE),IF($M$8='12 Back'!$U$1,VLOOKUP('US MTM - Calculation (Portly)'!B9,'12 Back'!$A$2:$BG$16,21,FALSE),IF($M$8='12 Back'!$V$1,VLOOKUP('US MTM - Calculation (Portly)'!B9,'12 Back'!$A$2:$BG$16,22,FALSE),IF($M$8='12 Back'!$W$1,VLOOKUP('US MTM - Calculation (Portly)'!B9,'12 Back'!$A$2:$BG$16,23,FALSE),IF($M$8='12 Back'!$X$1,VLOOKUP('US MTM - Calculation (Portly)'!B9,'12 Back'!$A$2:$BG$16,24,FALSE),IF($M$8='12 Back'!$Y$1,VLOOKUP('US MTM - Calculation (Portly)'!B9,'12 Back'!$A$2:$BG$16,25,FALSE),IF($M$8='12 Back'!$Z$1,VLOOKUP('US MTM - Calculation (Portly)'!B9,'12 Back'!$A$2:$BG$16,26,FALSE),IF($M$8='12 Back'!$AA$1,VLOOKUP('US MTM - Calculation (Portly)'!B9,'12 Back'!$A$2:$BG$16,27,FALSE),IF($M$8='12 Back'!$AB$1,VLOOKUP('US MTM - Calculation (Portly)'!B9,'12 Back'!$A$2:$BG$16,28,FALSE),IF($M$8='12 Back'!$AC$1,VLOOKUP('US MTM - Calculation (Portly)'!B9,'12 Back'!$A$2:$BG$16,29,FALSE),IF($M$8='12 Back'!$AD$1,VLOOKUP('US MTM - Calculation (Portly)'!B9,'12 Back'!$A$2:$BG$16,30,FALSE),IF($M$8='12 Back'!$AE$1,VLOOKUP('US MTM - Calculation (Portly)'!B9,'12 Back'!$A$2:$BG$16,31,FALSE),IF($M$8='12 Back'!$AF$1,VLOOKUP('US MTM - Calculation (Portly)'!B9,'12 Back'!$A$2:$BG$16,32,FALSE),IF($M$8='12 Back'!$AG$1,VLOOKUP('US MTM - Calculation (Portly)'!B9,'12 Back'!$A$2:$BG$16,33,FALSE),IF($M$8='12 Back'!$AH$1,VLOOKUP('US MTM - Calculation (Portly)'!B9,'12 Back'!$A$2:$BG$16,34,FALSE),IF($M$8='12 Back'!$AI$1,VLOOKUP('US MTM - Calculation (Portly)'!B9,'12 Back'!$A$2:$BG$16,35,FALSE),IF($M$8='12 Back'!$AJ$1,VLOOKUP('US MTM - Calculation (Portly)'!B9,'12 Back'!$A$2:$BG$16,36,FALSE),IF($M$8='12 Back'!$AK$1,VLOOKUP('US MTM - Calculation (Portly)'!B9,'12 Back'!$A$2:$BG$16,37,FALSE),IF($M$8='12 Back'!$AL$1,VLOOKUP('US MTM - Calculation (Portly)'!B9,'12 Back'!$A$2:$BG$16,38,FALSE),IF($M$8='12 Back'!$AM$1,VLOOKUP('US MTM - Calculation (Portly)'!B9,'12 Back'!$A$2:$BG$16,39,FALSE),IF($M$8='12 Back'!$AN$1,VLOOKUP('US MTM - Calculation (Portly)'!B9,'12 Back'!$A$2:$BG$16,40,FALSE),IF($M$8='12 Back'!$AO$1,VLOOKUP('US MTM - Calculation (Portly)'!B9,'12 Back'!$A$2:$BG$16,41,FALSE),IF($M$8='12 Back'!$AP$1,VLOOKUP('US MTM - Calculation (Portly)'!B9,'12 Back'!$A$2:$BG$16,42,FALSE),IF($M$8='12 Back'!$AQ$1,VLOOKUP('US MTM - Calculation (Portly)'!B9,'12 Back'!$A$2:$BG$16,43,FALSE),IF($M$8='12 Back'!$AR$1,VLOOKUP('US MTM - Calculation (Portly)'!B9,'12 Back'!$A$2:$BG$16,44,FALSE),IF($M$8='12 Back'!$AS$1,VLOOKUP('US MTM - Calculation (Portly)'!B9,'12 Back'!$A$2:$BG$16,45,FALSE),IF($M$8='12 Back'!$AT$1,VLOOKUP('US MTM - Calculation (Portly)'!B9,'12 Back'!$A$2:$BG$16,46,FALSE),IF($M$8='12 Back'!$AU$1,VLOOKUP('US MTM - Calculation (Portly)'!B9,'12 Back'!$A$2:$BG$16,47,FALSE),IF($M$8='12 Back'!$AV$1,VLOOKUP('US MTM - Calculation (Portly)'!B9,'12 Back'!$A$2:$BG$16,48,FALSE),IF($M$8='12 Back'!$AW$1,VLOOKUP('US MTM - Calculation (Portly)'!B9,'12 Back'!$A$2:$BG$16,49,FALSE),IF($M$8='12 Back'!$AX$1,VLOOKUP('US MTM - Calculation (Portly)'!B9,'12 Back'!$A$2:$BG$16,50,FALSE),IF($M$8='12 Back'!$AY$1,VLOOKUP('US MTM - Calculation (Portly)'!B9,'12 Back'!$A$2:$BG$16,51,FALSE),IF($M$8='12 Back'!$AZ$1,VLOOKUP('US MTM - Calculation (Portly)'!B9,'12 Back'!$A$2:$BG$16,52,FALSE),IF($M$8='12 Back'!$BA$1,VLOOKUP('US MTM - Calculation (Portly)'!B9,'12 Back'!$A$2:$BG$16,53,FALSE),IF($M$8='12 Back'!$BB$1,VLOOKUP('US MTM - Calculation (Portly)'!B9,'12 Back'!$A$2:$BG$16,54,FALSE),IF($M$8='12 Back'!$BC$1,VLOOKUP('US MTM - Calculation (Portly)'!B9,'12 Back'!$A$2:$BG$16,55,FALSE),IF($M$8='12 Back'!$BD$1,VLOOKUP('US MTM - Calculation (Portly)'!B9,'12 Back'!$A$2:$BG$16,56,FALSE),IF($M$8='12 Back'!$BE$1,VLOOKUP('US MTM - Calculation (Portly)'!B9,'12 Back'!$A$2:$BG$16,57,FALSE),IF($M$8='12 Back'!$BF$1,VLOOKUP('US MTM - Calculation (Portly)'!B9,'12 Back'!$A$2:$BG$16,58,FALSE),IF($M$8='12 Back'!$BG$1,VLOOKUP('US MTM - Calculation (Portly)'!B9,'12 Back'!$A$2:$BG$16,59,FALSE),))))))))))))))))))))))))))))))))))))))))))))))))))))))))))</f>
        <v>0</v>
      </c>
      <c r="O9" s="265">
        <f>IF($M$3='Half Grith'!$B$1,VLOOKUP('US MTM - Calculation (Portly)'!B9,'Half Grith'!$A$2:$BN$16,2,FALSE),IF($M$3='Half Grith'!$C$1,VLOOKUP('US MTM - Calculation (Portly)'!B9,'Half Grith'!$A$2:$BN$16,3,FALSE),IF($M$3='Half Grith'!$D$1,VLOOKUP('US MTM - Calculation (Portly)'!B9,'Half Grith'!$A$2:$BN$16,4,FALSE),IF($M$3='Half Grith'!$E$1,VLOOKUP('US MTM - Calculation (Portly)'!B9,'Half Grith'!$A$2:$BN$16,5,FALSE),IF($M$3='Half Grith'!$F$1,VLOOKUP('US MTM - Calculation (Portly)'!B9,'Half Grith'!$A$2:$BN$16,6,FALSE),IF($M$3='Half Grith'!$G$1,VLOOKUP('US MTM - Calculation (Portly)'!B9,'Half Grith'!$A$2:$BN$16,7,FALSE),IF($M$3='Half Grith'!$H$1,VLOOKUP('US MTM - Calculation (Portly)'!B9,'Half Grith'!$A$2:$BN$16,8,FALSE),IF($M$3='Half Grith'!$I$1,VLOOKUP('US MTM - Calculation (Portly)'!B9,'Half Grith'!$A$2:$BN$16,9,FALSE),IF($M$3='Half Grith'!$J$1,VLOOKUP('US MTM - Calculation (Portly)'!B9,'Half Grith'!$A$2:$BN$16,10,FALSE),IF($M$3='Half Grith'!$K$1,VLOOKUP('US MTM - Calculation (Portly)'!B9,'Half Grith'!$A$2:$BN$16,11,FALSE),IF($M$3='Half Grith'!$L$1,VLOOKUP('US MTM - Calculation (Portly)'!B9,'Half Grith'!$A$2:$BN$16,12,FALSE),IF($M$3='Half Grith'!$M$1,VLOOKUP('US MTM - Calculation (Portly)'!B9,'Half Grith'!$A$2:$BN$16,13,FALSE),IF($M$3='Half Grith'!$N$1,VLOOKUP('US MTM - Calculation (Portly)'!B9,'Half Grith'!$A$2:$BN$16,14,FALSE),IF($M$3='Half Grith'!$O$1,VLOOKUP('US MTM - Calculation (Portly)'!B9,'Half Grith'!$A$2:$BN$16,15,FALSE),IF($M$3='Half Grith'!$P$1,VLOOKUP('US MTM - Calculation (Portly)'!B9,'Half Grith'!$A$2:$BN$16,16,FALSE),IF($M$3='Half Grith'!$Q$1,VLOOKUP('US MTM - Calculation (Portly)'!B9,'Half Grith'!$A$2:$BN$16,17,FALSE),IF($M$3='Half Grith'!$R$1,VLOOKUP('US MTM - Calculation (Portly)'!B9,'Half Grith'!$A$2:$BN$16,18,FALSE),IF($M$3='Half Grith'!$S$1,VLOOKUP('US MTM - Calculation (Portly)'!B9,'Half Grith'!$A$2:$BN$16,19,FALSE),IF($M$3='Half Grith'!$T$1,VLOOKUP('US MTM - Calculation (Portly)'!B9,'Half Grith'!$A$2:$BN$16,20,FALSE),IF($M$3='Half Grith'!$U$1,VLOOKUP('US MTM - Calculation (Portly)'!B9,'Half Grith'!$A$2:$BN$16,21,FALSE),IF($M$3='Half Grith'!$V$1,VLOOKUP('US MTM - Calculation (Portly)'!B9,'Half Grith'!$A$2:$BN$16,22,FALSE),IF($M$3='Half Grith'!$W$1,VLOOKUP('US MTM - Calculation (Portly)'!B9,'Half Grith'!$A$2:$BN$16,23,FALSE),IF($M$3='Half Grith'!$X$1,VLOOKUP('US MTM - Calculation (Portly)'!B9,'Half Grith'!$A$2:$BN$16,24,FALSE),IF($M$3='Half Grith'!$Y$1,VLOOKUP('US MTM - Calculation (Portly)'!B9,'Half Grith'!$A$2:$BN$16,25,FALSE),IF($M$3='Half Grith'!$Z$1,VLOOKUP('US MTM - Calculation (Portly)'!B9,'Half Grith'!$A$2:$BN$16,26,FALSE),IF($M$3='Half Grith'!$AA$1,VLOOKUP('US MTM - Calculation (Portly)'!B9,'Half Grith'!$A$2:$BN$16,27,FALSE),IF($M$3='Half Grith'!$AB$1,VLOOKUP('US MTM - Calculation (Portly)'!B9,'Half Grith'!$A$2:$BN$16,28,FALSE),IF($M$3='Half Grith'!$AC$1,VLOOKUP('US MTM - Calculation (Portly)'!B9,'Half Grith'!$A$2:$BN$16,29,FALSE),IF($M$3='Half Grith'!$AD$1,VLOOKUP('US MTM - Calculation (Portly)'!B9,'Half Grith'!$A$2:$BN$16,30,FALSE),IF($M$3='Half Grith'!$AE$1,VLOOKUP('US MTM - Calculation (Portly)'!B9,'Half Grith'!$A$2:$BN$16,31,FALSE),IF($M$3='Half Grith'!$AF$1,VLOOKUP('US MTM - Calculation (Portly)'!B9,'Half Grith'!$A$2:$BN$16,32,FALSE),IF($M$3='Half Grith'!$AG$1,VLOOKUP('US MTM - Calculation (Portly)'!B9,'Half Grith'!$A$2:$BN$16,33,FALSE),IF($M$3='Half Grith'!$AH$1,VLOOKUP('US MTM - Calculation (Portly)'!B9,'Half Grith'!$A$2:$BN$16,34,FALSE),IF($M$3='Half Grith'!$AI$1,VLOOKUP('US MTM - Calculation (Portly)'!B9,'Half Grith'!$A$2:$BN$16,35,FALSE),IF($M$3='Half Grith'!$AJ$1,VLOOKUP('US MTM - Calculation (Portly)'!B9,'Half Grith'!$A$2:$BN$16,36,FALSE),IF($M$3='Half Grith'!$AK$1,VLOOKUP('US MTM - Calculation (Portly)'!B9,'Half Grith'!$A$2:$BN$16,37,FALSE),IF($M$3='Half Grith'!$AL$1,VLOOKUP('US MTM - Calculation (Portly)'!B9,'Half Grith'!$A$2:$BN$16,38,FALSE),IF($M$3='Half Grith'!$AM$1,VLOOKUP('US MTM - Calculation (Portly)'!B9,'Half Grith'!$A$2:$BN$16,39,FALSE),IF($M$3='Half Grith'!$AN$1,VLOOKUP('US MTM - Calculation (Portly)'!B9,'Half Grith'!$A$2:$BN$16,40,FALSE),IF($M$3='Half Grith'!$AO$1,VLOOKUP('US MTM - Calculation (Portly)'!B9,'Half Grith'!$A$2:$BN$16,41,FALSE),IF($M$3='Half Grith'!$AP$1,VLOOKUP('US MTM - Calculation (Portly)'!B9,'Half Grith'!$A$2:$BN$16,42,FALSE),IF($M$3='Half Grith'!$AQ$1,VLOOKUP('US MTM - Calculation (Portly)'!B9,'Half Grith'!$A$2:$BN$16,43,FALSE),IF($M$3='Half Grith'!$AR$1,VLOOKUP('US MTM - Calculation (Portly)'!B9,'Half Grith'!$A$2:$BN$16,44,FALSE),IF($M$3='Half Grith'!$AS$1,VLOOKUP('US MTM - Calculation (Portly)'!B9,'Half Grith'!$A$2:$BN$16,45,FALSE),IF($M$3='Half Grith'!$AT$1,VLOOKUP('US MTM - Calculation (Portly)'!B9,'Half Grith'!$A$2:$BN$16,46,FALSE),IF($M$3='Half Grith'!$AU$1,VLOOKUP('US MTM - Calculation (Portly)'!B9,'Half Grith'!$A$2:$BN$16,47,FALSE),IF($M$3='Half Grith'!$AV$1,VLOOKUP('US MTM - Calculation (Portly)'!B9,'Half Grith'!$A$2:$BN$16,48,FALSE),IF($M$3='Half Grith'!$AW$1,VLOOKUP('US MTM - Calculation (Portly)'!B9,'Half Grith'!$A$2:$BN$16,49,FALSE),IF($M$3='Half Grith'!$AX$1,VLOOKUP('US MTM - Calculation (Portly)'!B9,'Half Grith'!$A$2:$BN$16,50,FALSE),IF($M$3='Half Grith'!$AY$1,VLOOKUP('US MTM - Calculation (Portly)'!B9,'Half Grith'!$A$2:$BN$16,51,FALSE),IF($M$3='Half Grith'!$AZ$1,VLOOKUP('US MTM - Calculation (Portly)'!B9,'Half Grith'!$A$2:$BN$16,52,FALSE),IF($M$3='Half Grith'!$BA$1,VLOOKUP('US MTM - Calculation (Portly)'!B9,'Half Grith'!$A$2:$BN$16,53,FALSE),IF($M$3='Half Grith'!$BB$1,VLOOKUP('US MTM - Calculation (Portly)'!B9,'Half Grith'!$A$2:$BN$16,54,FALSE),IF($M$3='Half Grith'!$BC$1,VLOOKUP('US MTM - Calculation (Portly)'!B9,'Half Grith'!$A$2:$BN$16,55,FALSE),IF($M$3='Half Grith'!$BD$1,VLOOKUP('US MTM - Calculation (Portly)'!B9,'Half Grith'!$A$2:$BN$16,56,FALSE),IF($M$3='Half Grith'!$BE$1,VLOOKUP('US MTM - Calculation (Portly)'!B9,'Half Grith'!$A$2:$BN$16,57,FALSE),IF($M$3='Half Grith'!$BF$1,VLOOKUP('US MTM - Calculation (Portly)'!B9,'Half Grith'!$A$2:$BN$16,58,FALSE),IF($M$3='Half Grith'!$BG$1,VLOOKUP('US MTM - Calculation (Portly)'!B9,'Half Grith'!$A$2:$BN$16,59,FALSE),IF($M$3='Half Grith'!$BH$1,VLOOKUP('US MTM - Calculation (Portly)'!B9,'Half Grith'!$A$2:$BN$16,60,FALSE),IF($M$3='Half Grith'!$BI$1,VLOOKUP('US MTM - Calculation (Portly)'!B9,'Half Grith'!$A$2:$BN$16,61,FALSE),IF($M$3='Half Grith'!$BJ$1,VLOOKUP('US MTM - Calculation (Portly)'!B9,'Half Grith'!$A$2:$BN$16,62,FALSE),IF($M$3='Half Grith'!$BK$1,VLOOKUP('US MTM - Calculation (Portly)'!B9,'Half Grith'!$A$2:$BN$16,63,FALSE),IF($M$3='Half Grith'!$BL$1,VLOOKUP('US MTM - Calculation (Portly)'!B9,'Half Grith'!$A$2:$BN$16,64,FALSE),IF($M$3='Half Grith'!$BM$1,VLOOKUP('US MTM - Calculation (Portly)'!B9,'Half Grith'!$A$2:$BN$16,65,FALSE),))))))))))))))))))))))))))))))))))))))))))))))))))))))))))))))))</f>
        <v>0</v>
      </c>
      <c r="P9" s="265">
        <f>IF($M$4=SEAT!$B$1,VLOOKUP('US MTM - Calculation (Portly)'!B9,SEAT!$A$2:$AY$16,2,FALSE),IF($M$4=SEAT!$C$1,VLOOKUP('US MTM - Calculation (Portly)'!B9,SEAT!$A$2:$AY$16,3,FALSE),IF($M$4=SEAT!$D$1,VLOOKUP('US MTM - Calculation (Portly)'!B9,SEAT!$A$2:$AY$16,4,FALSE),IF($M$4=SEAT!$E$1,VLOOKUP('US MTM - Calculation (Portly)'!B9,SEAT!$A$2:$AY$16,5,FALSE),IF($M$4=SEAT!$F$1,VLOOKUP('US MTM - Calculation (Portly)'!B9,SEAT!$A$2:$AY$16,6,FALSE),IF($M$4=SEAT!$G$1,VLOOKUP('US MTM - Calculation (Portly)'!B9,SEAT!$A$2:$AY$16,7,FALSE),IF($M$4=SEAT!$H$1,VLOOKUP('US MTM - Calculation (Portly)'!B9,SEAT!$A$2:$AY$16,8,FALSE),IF($M$4=SEAT!$I$1,VLOOKUP('US MTM - Calculation (Portly)'!B9,SEAT!$A$2:$AY$16,9,FALSE),IF($M$4=SEAT!$J$1,VLOOKUP('US MTM - Calculation (Portly)'!B9,SEAT!$A$2:$AY$16,10,FALSE),IF($M$4=SEAT!$K$1,VLOOKUP('US MTM - Calculation (Portly)'!B9,SEAT!$A$2:$AY$16,11,FALSE),IF($M$4=SEAT!$L$1,VLOOKUP('US MTM - Calculation (Portly)'!B9,SEAT!$A$2:$AY$16,12,FALSE),IF($M$4=SEAT!$M$1,VLOOKUP('US MTM - Calculation (Portly)'!B9,SEAT!$A$2:$AY$16,13,FALSE),IF($M$4=SEAT!$N$1,VLOOKUP('US MTM - Calculation (Portly)'!B9,SEAT!$A$2:$AY$16,14,FALSE),IF($M$4=SEAT!$O$1,VLOOKUP('US MTM - Calculation (Portly)'!B9,SEAT!$A$2:$AY$16,15,FALSE),IF($M$4=SEAT!$P$1,VLOOKUP('US MTM - Calculation (Portly)'!B9,SEAT!$A$2:$AY$16,16,FALSE),IF($M$4=SEAT!$Q$1,VLOOKUP('US MTM - Calculation (Portly)'!B9,SEAT!$A$2:$AY$16,17,FALSE),IF($M$4=SEAT!$R$1,VLOOKUP('US MTM - Calculation (Portly)'!B9,SEAT!$A$2:$AY$16,18,FALSE),IF($M$4=SEAT!$S$1,VLOOKUP('US MTM - Calculation (Portly)'!B9,SEAT!$A$2:$AY$16,19,FALSE),IF($M$4=SEAT!$T$1,VLOOKUP('US MTM - Calculation (Portly)'!B9,SEAT!$A$2:$AY$16,20,FALSE),IF($M$4=SEAT!$U$1,VLOOKUP('US MTM - Calculation (Portly)'!B9,SEAT!$A$2:$AY$16,21,FALSE),IF($M$4=SEAT!$V$1,VLOOKUP('US MTM - Calculation (Portly)'!B9,SEAT!$A$2:$AY$16,22,FALSE),IF($M$4=SEAT!$W$1,VLOOKUP('US MTM - Calculation (Portly)'!B9,SEAT!$A$2:$AY$16,23,FALSE),IF($M$4=SEAT!$X$1,VLOOKUP('US MTM - Calculation (Portly)'!B9,SEAT!$A$2:$AY$16,24,FALSE),IF($M$4=SEAT!$Y$1,VLOOKUP('US MTM - Calculation (Portly)'!B9,SEAT!$A$2:$AY$16,25,FALSE),IF($M$4=SEAT!$Z$1,VLOOKUP('US MTM - Calculation (Portly)'!B9,SEAT!$A$2:$AY$16,26,FALSE),IF($M$4=SEAT!$AA$1,VLOOKUP('US MTM - Calculation (Portly)'!B9,SEAT!$A$2:$AY$16,27,FALSE),IF($M$4=SEAT!$AB$1,VLOOKUP('US MTM - Calculation (Portly)'!B9,SEAT!$A$2:$AY$16,28,FALSE),IF($M$4=SEAT!$AC$1,VLOOKUP('US MTM - Calculation (Portly)'!B9,SEAT!$A$2:$AY$16,29,FALSE),IF($M$4=SEAT!$AD$1,VLOOKUP('US MTM - Calculation (Portly)'!B9,SEAT!$A$2:$AY$16,30,FALSE),IF($M$4=SEAT!$AE$1,VLOOKUP('US MTM - Calculation (Portly)'!B9,SEAT!$A$2:$AY$16,31,FALSE),IF($M$4=SEAT!$AF$1,VLOOKUP('US MTM - Calculation (Portly)'!B9,SEAT!$A$2:$AY$16,32,FALSE),IF($M$4=SEAT!$AG$1,VLOOKUP('US MTM - Calculation (Portly)'!B9,SEAT!$A$2:$AY$16,33,FALSE),IF($M$4=SEAT!$AH$1,VLOOKUP('US MTM - Calculation (Portly)'!B9,SEAT!$A$2:$AY$16,34,FALSE),IF($M$4=SEAT!$AI$1,VLOOKUP('US MTM - Calculation (Portly)'!B9,SEAT!$A$2:$AY$16,35,FALSE),IF($M$4=SEAT!$AJ$1,VLOOKUP('US MTM - Calculation (Portly)'!B9,SEAT!$A$2:$AY$16,36,FALSE),IF($M$4=SEAT!$AK$1,VLOOKUP('US MTM - Calculation (Portly)'!B9,SEAT!$A$2:$AY$16,37,FALSE),IF($M$4=SEAT!$AL$1,VLOOKUP('US MTM - Calculation (Portly)'!B9,SEAT!$A$2:$AY$16,38,FALSE),IF($M$4=SEAT!$AM$1,VLOOKUP('US MTM - Calculation (Portly)'!B9,SEAT!$A$2:$AY$16,39,FALSE),IF($M$4=SEAT!$AN$1,VLOOKUP('US MTM - Calculation (Portly)'!B9,SEAT!$A$2:$AY$16,40,FALSE),IF($M$4=SEAT!$AO$1,VLOOKUP('US MTM - Calculation (Portly)'!B9,SEAT!$A$2:$AY$16,41,FALSE),IF($M$4=SEAT!$AP$1,VLOOKUP('US MTM - Calculation (Portly)'!B9,SEAT!$A$2:$AY$16,42,FALSE),IF($M$4=SEAT!$AQ$1,VLOOKUP('US MTM - Calculation (Portly)'!B9,SEAT!$A$2:$AY$16,43,FALSE),IF($M$4=SEAT!$AR$1,VLOOKUP('US MTM - Calculation (Portly)'!B9,SEAT!$A$2:$AY$16,44,FALSE),IF($M$4=SEAT!$AS$1,VLOOKUP('US MTM - Calculation (Portly)'!B9,SEAT!$A$2:$AY$16,45,FALSE),IF($M$4=SEAT!$AT$1,VLOOKUP('US MTM - Calculation (Portly)'!B9,SEAT!$A$2:$AY$16,46,FALSE),IF($M$4=SEAT!$AU$1,VLOOKUP('US MTM - Calculation (Portly)'!B9,SEAT!$A$2:$AY$16,47,FALSE),IF($M$4=SEAT!$AV$1,VLOOKUP('US MTM - Calculation (Portly)'!B9,SEAT!$A$2:$AY$16,48,FALSE),IF($M$4=SEAT!$AW$1,VLOOKUP('US MTM - Calculation (Portly)'!B9,SEAT!$A$2:$AY$16,49,FALSE),IF($M$4=SEAT!$AX$1,VLOOKUP('US MTM - Calculation (Portly)'!B9,SEAT!$A$2:$AY$16,50,FALSE),IF($M$4=SEAT!$AY$1,VLOOKUP('US MTM - Calculation (Portly)'!B9,SEAT!$A$2:$AY$16,51,FALSE),))))))))))))))))))))))))))))))))))))))))))))))))))</f>
        <v>0</v>
      </c>
      <c r="Q9" s="265">
        <f>IF($M$5='4LEN'!$B$1,VLOOKUP('US MTM - Calculation (Portly)'!B9,'4LEN'!$A$2:$BM$16,2,FALSE),IF($M$5='4LEN'!$C$1,VLOOKUP('US MTM - Calculation (Portly)'!B9,'4LEN'!$A$2:$BM$16,3,FALSE),IF($M$5='4LEN'!$D$1,VLOOKUP('US MTM - Calculation (Portly)'!B9,'4LEN'!$A$2:$BM$16,4,FALSE),IF($M$5='4LEN'!$E$1,VLOOKUP('US MTM - Calculation (Portly)'!B9,'4LEN'!$A$2:$BM$16,5,FALSE),IF($M$5='4LEN'!$F$1,VLOOKUP('US MTM - Calculation (Portly)'!B9,'4LEN'!$A$2:$BM$16,6,FALSE),IF($M$5='4LEN'!$G$1,VLOOKUP('US MTM - Calculation (Portly)'!B9,'4LEN'!$A$2:$BM$16,7,FALSE),IF($M$5='4LEN'!$H$1,VLOOKUP('US MTM - Calculation (Portly)'!B9,'4LEN'!$A$2:$BM$16,8,FALSE),IF($M$5='4LEN'!$I$1,VLOOKUP('US MTM - Calculation (Portly)'!B9,'4LEN'!$A$2:$BM$16,9,FALSE),IF($M$5='4LEN'!$J$1,VLOOKUP('US MTM - Calculation (Portly)'!B9,'4LEN'!$A$2:$BM$16,10,FALSE),IF($M$5='4LEN'!$K$1,VLOOKUP('US MTM - Calculation (Portly)'!B9,'4LEN'!$A$2:$BM$16,11,FALSE),IF($M$5='4LEN'!$L$1,VLOOKUP('US MTM - Calculation (Portly)'!B9,'4LEN'!$A$2:$BM$16,12,FALSE),IF($M$5='4LEN'!$M$1,VLOOKUP('US MTM - Calculation (Portly)'!B9,'4LEN'!$A$2:$BM$16,13,FALSE),IF($M$5='4LEN'!$N$1,VLOOKUP('US MTM - Calculation (Portly)'!B9,'4LEN'!$A$2:$BM$16,14,FALSE),IF($M$5='4LEN'!$O$1,VLOOKUP('US MTM - Calculation (Portly)'!B9,'4LEN'!$A$2:$BM$16,15,FALSE),IF($M$5='4LEN'!$P$1,VLOOKUP('US MTM - Calculation (Portly)'!B9,'4LEN'!$A$2:$BM$16,16,FALSE),IF($M$5='4LEN'!$Q$1,VLOOKUP('US MTM - Calculation (Portly)'!B9,'4LEN'!$A$2:$BM$16,17,FALSE),IF($M$5='4LEN'!$R$1,VLOOKUP('US MTM - Calculation (Portly)'!B9,'4LEN'!$A$2:$BM$16,18,FALSE),IF($M$5='4LEN'!$S$1,VLOOKUP('US MTM - Calculation (Portly)'!B9,'4LEN'!$A$2:$BM$16,19,FALSE),IF($M$5='4LEN'!$T$1,VLOOKUP('US MTM - Calculation (Portly)'!B9,'4LEN'!$A$2:$BM$16,20,FALSE),IF($M$5='4LEN'!$U$1,VLOOKUP('US MTM - Calculation (Portly)'!B9,'4LEN'!$A$2:$BM$16,21,FALSE),IF($M$5='4LEN'!$V$1,VLOOKUP('US MTM - Calculation (Portly)'!B9,'4LEN'!$A$2:$BM$16,22,FALSE),IF($M$5='4LEN'!$W$1,VLOOKUP('US MTM - Calculation (Portly)'!B9,'4LEN'!$A$2:$BM$16,23,FALSE),IF($M$5='4LEN'!$X$1,VLOOKUP('US MTM - Calculation (Portly)'!B9,'4LEN'!$A$2:$BM$16,24,FALSE),IF($M$5='4LEN'!$Y$1,VLOOKUP('US MTM - Calculation (Portly)'!B9,'4LEN'!$A$2:$BM$16,25,FALSE),IF($M$5='4LEN'!$Z$1,VLOOKUP('US MTM - Calculation (Portly)'!B9,'4LEN'!$A$2:$BM$16,26,FALSE),IF($M$5='4LEN'!$AA$1,VLOOKUP('US MTM - Calculation (Portly)'!B9,'4LEN'!$A$2:$BM$16,27,FALSE),IF($M$5='4LEN'!$AB$1,VLOOKUP('US MTM - Calculation (Portly)'!B9,'4LEN'!$A$2:$BM$16,28,FALSE),IF($M$5='4LEN'!$AC$1,VLOOKUP('US MTM - Calculation (Portly)'!B9,'4LEN'!$A$2:$BM$16,29,FALSE),IF($M$5='4LEN'!$AD$1,VLOOKUP('US MTM - Calculation (Portly)'!B9,'4LEN'!$A$2:$BM$16,30,FALSE),IF($M$5='4LEN'!$AE$1,VLOOKUP('US MTM - Calculation (Portly)'!B9,'4LEN'!$A$2:$BM$16,31,FALSE),IF($M$5='4LEN'!$AF$1,VLOOKUP('US MTM - Calculation (Portly)'!B9,'4LEN'!$A$2:$BM$16,32,FALSE),IF($M$5='4LEN'!$AG$1,VLOOKUP('US MTM - Calculation (Portly)'!B9,'4LEN'!$A$2:$BM$16,33,FALSE),IF($M$5='4LEN'!$AH$1,VLOOKUP('US MTM - Calculation (Portly)'!B9,'4LEN'!$A$2:$BM$16,34,FALSE),IF($M$5='4LEN'!$AI$1,VLOOKUP('US MTM - Calculation (Portly)'!B9,'4LEN'!$A$2:$BM$16,35,FALSE),IF($M$5='4LEN'!$AJ$1,VLOOKUP('US MTM - Calculation (Portly)'!B9,'4LEN'!$A$2:$BM$16,36,FALSE),IF($M$5='4LEN'!$AK$1,VLOOKUP('US MTM - Calculation (Portly)'!B9,'4LEN'!$A$2:$BM$16,37,FALSE),IF($M$5='4LEN'!$AL$1,VLOOKUP('US MTM - Calculation (Portly)'!B9,'4LEN'!$A$2:$BM$16,38,FALSE),IF($M$5='4LEN'!$AM$1,VLOOKUP('US MTM - Calculation (Portly)'!B9,'4LEN'!$A$2:$BM$16,39,FALSE),IF($M$5='4LEN'!$AN$1,VLOOKUP('US MTM - Calculation (Portly)'!B9,'4LEN'!$A$2:$BM$16,40,FALSE),IF($M$5='4LEN'!$AO$1,VLOOKUP('US MTM - Calculation (Portly)'!B9,'4LEN'!$A$2:$BM$16,41,FALSE),IF($M$5='4LEN'!$AP$1,VLOOKUP('US MTM - Calculation (Portly)'!B9,'4LEN'!$A$2:$BM$16,42,FALSE),IF($M$5='4LEN'!$AQ$1,VLOOKUP('US MTM - Calculation (Portly)'!B9,'4LEN'!$A$2:$BM$16,43,FALSE),IF($M$5='4LEN'!$AR$1,VLOOKUP('US MTM - Calculation (Portly)'!B9,'4LEN'!$A$2:$BM$16,44,FALSE),IF($M$5='4LEN'!$AS$1,VLOOKUP('US MTM - Calculation (Portly)'!B9,'4LEN'!$A$2:$BM$16,45,FALSE),IF($M$5='4LEN'!$AT$1,VLOOKUP('US MTM - Calculation (Portly)'!B9,'4LEN'!$A$2:$BM$16,46,FALSE),IF($M$5='4LEN'!$AU$1,VLOOKUP('US MTM - Calculation (Portly)'!B9,'4LEN'!$A$2:$BM$16,47,FALSE),IF($M$5='4LEN'!$AV$1,VLOOKUP('US MTM - Calculation (Portly)'!B9,'4LEN'!$A$2:$BM$16,48,FALSE),IF($M$5='4LEN'!$AW$1,VLOOKUP('US MTM - Calculation (Portly)'!B9,'4LEN'!$A$2:$BM$16,49,FALSE),IF($M$5='4LEN'!$AX$1,VLOOKUP('US MTM - Calculation (Portly)'!B9,'4LEN'!$A$2:$BM$16,50,FALSE),IF($M$5='4LEN'!$AY$1,VLOOKUP('US MTM - Calculation (Portly)'!B9,'4LEN'!$A$2:$BM$16,51,FALSE),IF($M$5='4LEN'!$AZ$1,VLOOKUP('US MTM - Calculation (Portly)'!B9,'4LEN'!$A$2:$BM$16,52,FALSE),IF($M$5='4LEN'!$BA$1,VLOOKUP('US MTM - Calculation (Portly)'!B9,'4LEN'!$A$2:$BM$16,53,FALSE),IF($M$5='4LEN'!$BB$1,VLOOKUP('US MTM - Calculation (Portly)'!B9,'4LEN'!$A$2:$BM$16,54,FALSE),IF($M$5='4LEN'!$BC$1,VLOOKUP('US MTM - Calculation (Portly)'!B9,'4LEN'!$A$2:$BM$16,55,FALSE),IF($M$5='4LEN'!$BD$1,VLOOKUP('US MTM - Calculation (Portly)'!B9,'4LEN'!$A$2:$BM$16,56,FALSE),IF($M$5='4LEN'!$BE$1,VLOOKUP('US MTM - Calculation (Portly)'!B9,'4LEN'!$A$2:$BM$16,57,FALSE),IF($M$5='4LEN'!$BF$1,VLOOKUP('US MTM - Calculation (Portly)'!B9,'4LEN'!$A$2:$BM$16,58,FALSE),IF($M$5='4LEN'!$BG$1,VLOOKUP('US MTM - Calculation (Portly)'!B9,'4LEN'!$A$2:$BM$16,59,FALSE),IF($M$5='4LEN'!$BH$1,VLOOKUP('US MTM - Calculation (Portly)'!B9,'4LEN'!$A$2:$BM$16,60,FALSE),IF($M$5='4LEN'!$BI$1,VLOOKUP('US MTM - Calculation (Portly)'!B9,'4LEN'!$A$2:$BL$16,61,FALSE),IF($M$5='4LEN'!$BJ$1,VLOOKUP('US MTM - Calculation (Portly)'!B9,'4LEN'!$A$2:$BM$16,62,FALSE),IF($M$5='4LEN'!$BK$1,VLOOKUP('US MTM - Calculation (Portly)'!B9,'4LEN'!$A$2:$BM$16,63,FALSE),IF($M$5='4LEN'!$BL$1,VLOOKUP('US MTM - Calculation (Portly)'!B9,'4LEN'!$A$2:$BM$16,64,FALSE),IF($M$5='4LEN'!$BM$1,VLOOKUP('US MTM - Calculation (Portly)'!B9,'4LEN'!$A$2:$BM$16,65,FALSE),))))))))))))))))))))))))))))))))))))))))))))))))))))))))))))))))</f>
        <v>0</v>
      </c>
      <c r="R9" s="265">
        <f>IF($M$5='15VENT'!$B$1,VLOOKUP('US MTM - Calculation (Portly)'!B9,'15VENT'!$A$2:$BM$16,2,FALSE),IF($M$5='15VENT'!$C$1,VLOOKUP('US MTM - Calculation (Portly)'!B9,'15VENT'!$A$2:$BM$16,3,FALSE),IF($M$5='15VENT'!$D$1,VLOOKUP('US MTM - Calculation (Portly)'!B9,'15VENT'!$A$2:$BM$16,4,FALSE),IF($M$5='15VENT'!$E$1,VLOOKUP('US MTM - Calculation (Portly)'!B9,'15VENT'!$A$2:$BM$16,5,FALSE),IF($M$5='15VENT'!$F$1,VLOOKUP('US MTM - Calculation (Portly)'!B9,'15VENT'!$A$2:$BM$16,6,FALSE),IF($M$5='15VENT'!$G$1,VLOOKUP('US MTM - Calculation (Portly)'!B9,'15VENT'!$A$2:$BM$16,7,FALSE),IF($M$5='15VENT'!$H$1,VLOOKUP('US MTM - Calculation (Portly)'!B9,'15VENT'!$A$2:$BM$16,8,FALSE),IF($M$5='15VENT'!$I$1,VLOOKUP('US MTM - Calculation (Portly)'!B9,'15VENT'!$A$2:$BM$16,9,FALSE),IF($M$5='15VENT'!$J$1,VLOOKUP('US MTM - Calculation (Portly)'!B9,'15VENT'!$A$2:$BM$16,10,FALSE),IF($M$5='15VENT'!$K$1,VLOOKUP('US MTM - Calculation (Portly)'!B9,'15VENT'!$A$2:$BM$16,11,FALSE),IF($M$5='15VENT'!$L$1,VLOOKUP('US MTM - Calculation (Portly)'!B9,'15VENT'!$A$2:$BM$16,12,FALSE),IF($M$5='15VENT'!$M$1,VLOOKUP('US MTM - Calculation (Portly)'!B9,'15VENT'!$A$2:$BM$16,13,FALSE),IF($M$5='15VENT'!$N$1,VLOOKUP('US MTM - Calculation (Portly)'!B9,'15VENT'!$A$2:$BM$16,14,FALSE),IF($M$5='15VENT'!$O$1,VLOOKUP('US MTM - Calculation (Portly)'!B9,'15VENT'!$A$2:$BM$16,15,FALSE),IF($M$5='15VENT'!$P$1,VLOOKUP('US MTM - Calculation (Portly)'!B9,'15VENT'!$A$2:$BM$16,16,FALSE),IF($M$5='15VENT'!$Q$1,VLOOKUP('US MTM - Calculation (Portly)'!B9,'15VENT'!$A$2:$BM$16,17,FALSE),IF($M$5='15VENT'!$R$1,VLOOKUP('US MTM - Calculation (Portly)'!B9,'15VENT'!$A$2:$BM$16,18,FALSE),IF($M$5='15VENT'!$S$1,VLOOKUP('US MTM - Calculation (Portly)'!B9,'15VENT'!$A$2:$BM$16,19,FALSE),IF($M$5='15VENT'!$T$1,VLOOKUP('US MTM - Calculation (Portly)'!B9,'15VENT'!$A$2:$BM$16,20,FALSE),IF($M$5='15VENT'!$U$1,VLOOKUP('US MTM - Calculation (Portly)'!B9,'15VENT'!$A$2:$BM$16,21,FALSE),IF($M$5='15VENT'!$V$1,VLOOKUP('US MTM - Calculation (Portly)'!B9,'15VENT'!$A$2:$BM$16,22,FALSE),IF($M$5='15VENT'!$W$1,VLOOKUP('US MTM - Calculation (Portly)'!B9,'15VENT'!$A$2:$BM$16,23,FALSE),IF($M$5='15VENT'!$X$1,VLOOKUP('US MTM - Calculation (Portly)'!B9,'15VENT'!$A$2:$BM$16,24,FALSE),IF($M$5='15VENT'!$Y$1,VLOOKUP('US MTM - Calculation (Portly)'!B9,'15VENT'!$A$2:$BM$16,25,FALSE),IF($M$5='15VENT'!$Z$1,VLOOKUP('US MTM - Calculation (Portly)'!B9,'15VENT'!$A$2:$BM$16,26,FALSE),IF($M$5='15VENT'!$AA$1,VLOOKUP('US MTM - Calculation (Portly)'!B9,'15VENT'!$A$2:$BM$16,27,FALSE),IF($M$5='15VENT'!$AB$1,VLOOKUP('US MTM - Calculation (Portly)'!B9,'15VENT'!$A$2:$BM$16,28,FALSE),IF($M$5='15VENT'!$AC$1,VLOOKUP('US MTM - Calculation (Portly)'!B9,'15VENT'!$A$2:$BM$16,29,FALSE),IF($M$5='15VENT'!$AD$1,VLOOKUP('US MTM - Calculation (Portly)'!B9,'15VENT'!$A$2:$BM$16,30,FALSE),IF($M$5='15VENT'!$AE$1,VLOOKUP('US MTM - Calculation (Portly)'!B9,'15VENT'!$A$2:$BM$16,31,FALSE),IF($M$5='15VENT'!$AF$1,VLOOKUP('US MTM - Calculation (Portly)'!B9,'15VENT'!$A$2:$BM$16,32,FALSE),IF($M$5='15VENT'!$AG$1,VLOOKUP('US MTM - Calculation (Portly)'!B9,'15VENT'!$A$2:$BM$16,33,FALSE),IF($M$5='15VENT'!$AH$1,VLOOKUP('US MTM - Calculation (Portly)'!B9,'15VENT'!$A$2:$BM$16,34,FALSE),IF($M$5='15VENT'!$AI$1,VLOOKUP('US MTM - Calculation (Portly)'!B9,'15VENT'!$A$2:$BM$16,35,FALSE),IF($M$5='15VENT'!$AJ$1,VLOOKUP('US MTM - Calculation (Portly)'!B9,'15VENT'!$A$2:$BM$16,36,FALSE),IF($M$5='15VENT'!$AK$1,VLOOKUP('US MTM - Calculation (Portly)'!B9,'15VENT'!$A$2:$BM$16,37,FALSE),IF($M$5='15VENT'!$AL$1,VLOOKUP('US MTM - Calculation (Portly)'!B9,'15VENT'!$A$2:$BM$16,38,FALSE),IF($M$5='15VENT'!$AM$1,VLOOKUP('US MTM - Calculation (Portly)'!B9,'15VENT'!$A$2:$BM$16,39,FALSE),IF($M$5='15VENT'!$AN$1,VLOOKUP('US MTM - Calculation (Portly)'!B9,'15VENT'!$A$2:$BM$16,40,FALSE),IF($M$5='15VENT'!$AO$1,VLOOKUP('US MTM - Calculation (Portly)'!B9,'15VENT'!$A$2:$BM$16,41,FALSE),IF($M$5='15VENT'!$AP$1,VLOOKUP('US MTM - Calculation (Portly)'!B9,'15VENT'!$A$2:$BM$16,42,FALSE),IF($M$5='15VENT'!$AQ$1,VLOOKUP('US MTM - Calculation (Portly)'!B9,'15VENT'!$A$2:$BM$16,43,FALSE),IF($M$5='15VENT'!$AR$1,VLOOKUP('US MTM - Calculation (Portly)'!B9,'15VENT'!$A$2:$BM$16,44,FALSE),IF($M$5='15VENT'!$AS$1,VLOOKUP('US MTM - Calculation (Portly)'!B9,'15VENT'!$A$2:$BM$16,45,FALSE),IF($M$5='15VENT'!$AT$1,VLOOKUP('US MTM - Calculation (Portly)'!B9,'15VENT'!$A$2:$BM$16,46,FALSE),IF($M$5='15VENT'!$AU$1,VLOOKUP('US MTM - Calculation (Portly)'!B9,'15VENT'!$A$2:$BM$16,47,FALSE),IF($M$5='15VENT'!$AV$1,VLOOKUP('US MTM - Calculation (Portly)'!B9,'15VENT'!$A$2:$BM$16,48,FALSE),IF($M$5='15VENT'!$AW$1,VLOOKUP('US MTM - Calculation (Portly)'!B9,'15VENT'!$A$2:$BM$16,49,FALSE),IF($M$5='15VENT'!$AX$1,VLOOKUP('US MTM - Calculation (Portly)'!B9,'15VENT'!$A$2:$BM$16,50,FALSE),IF($M$5='15VENT'!$AY$1,VLOOKUP('US MTM - Calculation (Portly)'!B9,'15VENT'!$A$2:$BM$16,51,FALSE),IF($M$5='15VENT'!$AZ$1,VLOOKUP('US MTM - Calculation (Portly)'!B9,'15VENT'!$A$2:$BM$16,52,FALSE),IF($M$5='15VENT'!$BA$1,VLOOKUP('US MTM - Calculation (Portly)'!B9,'15VENT'!$A$2:$BM$16,53,FALSE),IF($M$5='15VENT'!$BB$1,VLOOKUP('US MTM - Calculation (Portly)'!B9,'15VENT'!$A$2:$BM$16,54,FALSE),IF($M$5='15VENT'!$BC$1,VLOOKUP('US MTM - Calculation (Portly)'!B9,'15VENT'!$A$2:$BM$16,55,FALSE),IF($M$5='15VENT'!$BD$1,VLOOKUP('US MTM - Calculation (Portly)'!B9,'15VENT'!$A$2:$BM$16,56,FALSE),IF($M$5='15VENT'!$BE$1,VLOOKUP('US MTM - Calculation (Portly)'!B9,'15VENT'!$A$2:$BM$16,57,FALSE),IF($M$5='15VENT'!$BF$1,VLOOKUP('US MTM - Calculation (Portly)'!B9,'15VENT'!$A$2:$BM$16,58,FALSE),IF($M$5='15VENT'!$BG$1,VLOOKUP('US MTM - Calculation (Portly)'!B9,'15VENT'!$A$2:$BM$16,59,FALSE),IF($M$5='15VENT'!$BH$1,VLOOKUP('US MTM - Calculation (Portly)'!B9,'15VENT'!$A$2:$BM$16,60,FALSE),IF($M$5='15VENT'!$BI$1,VLOOKUP('US MTM - Calculation (Portly)'!B9,'15VENT'!$A$2:$BJ$16,61,FALSE),IF($M$5='15VENT'!$BJ$1,VLOOKUP('US MTM - Calculation (Portly)'!B9,'15VENT'!$A$2:$BM$16,62,FALSE),IF($M$5='15VENT'!$BK$1,VLOOKUP('US MTM - Calculation (Portly)'!B9,'15VENT'!$A$2:$BM$16,63,FALSE),IF($M$5='15VENT'!$BL$1,VLOOKUP('US MTM - Calculation (Portly)'!B9,'15VENT'!$A$2:$BM$16,64,FALSE),IF($M$5='15VENT'!$BM$1,VLOOKUP('US MTM - Calculation (Portly)'!B9,'15VENT'!$A$2:$BM$16,65,FALSE),))))))))))))))))))))))))))))))))))))))))))))))))))))))))))))))))</f>
        <v>0</v>
      </c>
      <c r="S9" s="266">
        <f t="shared" si="6"/>
        <v>-1</v>
      </c>
      <c r="T9" s="274"/>
      <c r="U9" s="493" t="s">
        <v>517</v>
      </c>
      <c r="V9" s="494"/>
      <c r="W9" s="246"/>
      <c r="X9" s="259">
        <v>8</v>
      </c>
      <c r="Y9" s="260" t="s">
        <v>334</v>
      </c>
      <c r="Z9" s="247" t="str">
        <f>IF($Z$1="","",HLOOKUP($Z$1,'MTM US TRS (R)'!$A$2:$EV$13,ROW(),FALSE))</f>
        <v/>
      </c>
      <c r="AA9" s="265">
        <f>IF(Z9=" ",0,IF($AH$13='Deep Seat -'!$B$1,VLOOKUP('US MTM - Calculation (Portly)'!Y9,'Deep Seat -'!$A$2:$D$13,2,FALSE),IF($AH$13='Deep Seat -'!$C$1,VLOOKUP('US MTM - Calculation (Portly)'!Y9,'Deep Seat -'!$A$2:$D$13,3,FALSE),IF($AH$13='Deep Seat -'!$D$1,VLOOKUP('US MTM - Calculation (Portly)'!Y9,'Deep Seat -'!$A$2:$D$13,4,FALSE),))))</f>
        <v>0</v>
      </c>
      <c r="AB9" s="265">
        <f>IF(Z9=" ",0,IF($AH$14='Hip Forw +'!$B$1,VLOOKUP('US MTM - Calculation (Portly)'!Y9,'Hip Forw +'!$A$2:$E$13,2,FALSE),IF($AH$14='Hip Forw +'!$C$1,VLOOKUP('US MTM - Calculation (Portly)'!Y9,'Hip Forw +'!$A$2:$E$13,3,FALSE),IF($AH$14='Hip Forw +'!$D$1,VLOOKUP('US MTM - Calculation (Portly)'!Y9,'Hip Forw +'!$A$2:$E$13,4,FALSE),IF($AH$14='Hip Forw +'!$E$1,VLOOKUP('US MTM - Calculation (Portly)'!Y9,'Hip Forw +'!$A$2:$E$13,5,FALSE),)))))</f>
        <v>0</v>
      </c>
      <c r="AC9" s="265">
        <f>IF(Z9=" ",0,IF($AH$15='Low Fron'!$B$1,VLOOKUP('US MTM - Calculation (Portly)'!Y9,'Low Fron'!$A$2:$L$13,2,FALSE),IF($AH$15='Low Fron'!$C$1,VLOOKUP('US MTM - Calculation (Portly)'!Y9,'Low Fron'!$A$2:$L$13,3,FALSE),IF($AH$15='Low Fron'!$D$1,VLOOKUP('US MTM - Calculation (Portly)'!Y9,'Low Fron'!$A$2:$L$13,4,FALSE),IF($AH$15='Low Fron'!$E$1,VLOOKUP('US MTM - Calculation (Portly)'!Y9,'Low Fron'!$A$2:$L$13,5,FALSE),IF($AH$15='Low Fron'!$F$1,VLOOKUP('US MTM - Calculation (Portly)'!Y9,'Low Fron'!$A$2:$L$13,6,FALSE),IF($AH$15='Low Fron'!$G$1,VLOOKUP('US MTM - Calculation (Portly)'!Y9,'Low Fron'!$A$2:$L$13,7,FALSE),IF($AH$15='Low Fron'!$H$1,VLOOKUP('US MTM - Calculation (Portly)'!Y9,'Low Fron'!$A$2:$L$13,8,FALSE),IF($AH$15='Low Fron'!$I$1,VLOOKUP('US MTM - Calculation (Portly)'!Y9,'Low Fron'!$A$2:$L$13,9,FALSE),IF($AH$15='Low Fron'!$J$1,VLOOKUP('US MTM - Calculation (Portly)'!Y9,'Low Fron'!$A$2:$L$13,10,FALSE),IF($AH$15='Low Fron'!$K$1,VLOOKUP('US MTM - Calculation (Portly)'!Y9,'Low Fron'!$A$2:$L$13,11,FALSE),IF($AH$15='Low Fron'!$L$1,VLOOKUP('US MTM - Calculation (Portly)'!Y9,'Low Fron'!$A$2:$L$13,12,FALSE),))))))))))))</f>
        <v>0</v>
      </c>
      <c r="AD9" s="265">
        <f>IF(Z9=" ",0,IF($AH$16='Plucrot +'!$B$1,VLOOKUP('US MTM - Calculation (Portly)'!Y9,'Plucrot +'!$A$2:$W$13,2,FALSE),IF($AH$16='Plucrot +'!$C$1,VLOOKUP('US MTM - Calculation (Portly)'!Y9,'Plucrot +'!$A$2:$W$13,3,FALSE),IF($AH$16='Plucrot +'!$D$1,VLOOKUP('US MTM - Calculation (Portly)'!Y9,'Plucrot +'!$A$2:$W$13,4,FALSE),IF($AH$16='Plucrot +'!$E$1,VLOOKUP('US MTM - Calculation (Portly)'!Y9,'Plucrot +'!$A$2:$W$13,5,FALSE),IF($AH$16='Plucrot +'!$F$1,VLOOKUP('US MTM - Calculation (Portly)'!Y9,'Plucrot +'!$A$2:$W$13,6,FALSE),IF($AH$16='Plucrot +'!$G$1,VLOOKUP('US MTM - Calculation (Portly)'!Y9,'Plucrot +'!$A$2:$W$13,7,FALSE),IF($AH$16='Plucrot +'!$H$1,VLOOKUP('US MTM - Calculation (Portly)'!Y9,'Plucrot +'!$A$2:$W$13,8,FALSE),IF($AH$16='Plucrot +'!$I$1,VLOOKUP('US MTM - Calculation (Portly)'!Y9,'Plucrot +'!$A$2:$W$13,9,FALSE),IF($AH$16='Plucrot +'!$J$1,VLOOKUP('US MTM - Calculation (Portly)'!Y9,'Plucrot +'!$A$2:$W$13,10,FALSE),IF($AH$16='Plucrot +'!$K$1,VLOOKUP('US MTM - Calculation (Portly)'!Y9,'Plucrot +'!$A$2:$W$13,11,FALSE),IF($AH$16='Plucrot +'!$L$1,VLOOKUP('US MTM - Calculation (Portly)'!Y9,'Plucrot +'!$A$2:$W$13,12,FALSE),IF($AH$16='Plucrot +'!$M$1,VLOOKUP('US MTM - Calculation (Portly)'!Y9,'Plucrot +'!$A$2:$W$13,13,FALSE),IF($AH$16='Plucrot +'!$N$1,VLOOKUP('US MTM - Calculation (Portly)'!Y9,'Plucrot +'!$A$2:$W$13,14,FALSE),IF($AH$16='Plucrot +'!$O$1,VLOOKUP('US MTM - Calculation (Portly)'!Y9,'Plucrot +'!$A$2:$W$13,15,FALSE),IF($AH$16='Plucrot +'!$P$1,VLOOKUP('US MTM - Calculation (Portly)'!Y9,'Plucrot +'!$A$2:$W$13,16,FALSE),IF($AH$16='Plucrot +'!$Q$1,VLOOKUP('US MTM - Calculation (Portly)'!Y9,'Plucrot +'!$A$2:$W$13,17,FALSE),IF($AH$16='Plucrot +'!$R$1,VLOOKUP('US MTM - Calculation (Portly)'!Y9,'Plucrot +'!$A$2:$W$13,18,FALSE),IF($AH$16='Plucrot +'!$S$1,VLOOKUP('US MTM - Calculation (Portly)'!Y9,'Plucrot +'!$A$2:$W$13,19,FALSE),IF($AH$16='Plucrot +'!$T$1,VLOOKUP('US MTM - Calculation (Portly)'!Y9,'Plucrot +'!$A$2:$W$13,20,FALSE),IF($AH$16='Plucrot +'!$U$1,VLOOKUP('US MTM - Calculation (Portly)'!Y9,'Plucrot +'!$A$2:$W$13,21,FALSE),IF($AH$16='Plucrot +'!$V$1,VLOOKUP('US MTM - Calculation (Portly)'!Y9,'Plucrot +'!$A$2:$W$13,22,FALSE),IF($AH$16='Plucrot +'!$W$1,VLOOKUP('US MTM - Calculation (Portly)'!Y9,'Plucrot +'!$A$2:$W$13,23,FALSE),)))))))))))))))))))))))</f>
        <v>0</v>
      </c>
      <c r="AE9" s="265">
        <f>IF(Z9=" ",0,IF($AH$17='Rais BK + -'!$B$1,VLOOKUP('US MTM - Calculation (Portly)'!Y9,'Rais BK + -'!$A$2:$W$13,2,FALSE),IF($AH$17='Rais BK + -'!$C$1,VLOOKUP('US MTM - Calculation (Portly)'!Y9,'Rais BK + -'!$A$2:$W$13,3,FALSE),IF($AH$17='Rais BK + -'!$D$1,VLOOKUP('US MTM - Calculation (Portly)'!Y9,'Rais BK + -'!$A$2:$W$13,4,FALSE),IF($AH$17='Rais BK + -'!$E$1,VLOOKUP('US MTM - Calculation (Portly)'!Y9,'Rais BK + -'!$A$2:$W$13,5,FALSE),IF($AH$17='Rais BK + -'!$F$1,VLOOKUP('US MTM - Calculation (Portly)'!Y9,'Rais BK + -'!$A$2:$W$13,6,FALSE),IF($AH$17='Rais BK + -'!$G$1,VLOOKUP('US MTM - Calculation (Portly)'!Y9,'Rais BK + -'!$A$2:$W$13,7,FALSE),IF($AH$17='Rais BK + -'!$H$1,VLOOKUP('US MTM - Calculation (Portly)'!Y9,'Rais BK + -'!$A$2:$W$13,8,FALSE),IF($AH$17='Rais BK + -'!$I$1,VLOOKUP('US MTM - Calculation (Portly)'!Y9,'Rais BK + -'!$A$2:$W$13,9,FALSE),IF($AH$17='Rais BK + -'!$J$1,VLOOKUP('US MTM - Calculation (Portly)'!Y9,'Rais BK + -'!$A$2:$W$13,10,FALSE),IF($AH$17='Rais BK + -'!$K$1,VLOOKUP('US MTM - Calculation (Portly)'!Y9,'Rais BK + -'!$A$2:$W$13,11,FALSE),IF($AH$17='Rais BK + -'!$L$1,VLOOKUP('US MTM - Calculation (Portly)'!Y9,'Rais BK + -'!$A$2:$W$13,12,FALSE),IF($AH$17='Rais BK + -'!$M$1,VLOOKUP('US MTM - Calculation (Portly)'!Y9,'Rais BK + -'!$A$2:$W$13,13,FALSE),IF($AH$17='Rais BK + -'!$N$1,VLOOKUP('US MTM - Calculation (Portly)'!Y9,'Rais BK + -'!$A$2:$W$13,14,FALSE),IF($AH$17='Rais BK + -'!$O$1,VLOOKUP('US MTM - Calculation (Portly)'!Y9,'Rais BK + -'!$A$2:$W$13,15,FALSE),IF($AH$17='Rais BK + -'!$P$1,VLOOKUP('US MTM - Calculation (Portly)'!Y9,'Rais BK + -'!$A$2:$W$13,16,FALSE),IF($AH$17='Rais BK + -'!$Q$1,VLOOKUP('US MTM - Calculation (Portly)'!Y9,'Rais BK + -'!$A$2:$W$13,17,FALSE),IF($AH$17='Rais BK + -'!$R$1,VLOOKUP('US MTM - Calculation (Portly)'!Y9,'Rais BK + -'!$A$2:$W$13,18,FALSE),IF($AH$17='Rais BK + -'!$S$1,VLOOKUP('US MTM - Calculation (Portly)'!Y9,'Rais BK + -'!$A$2:$W$13,19,FALSE),IF($AH$17='Rais BK + -'!$T$1,VLOOKUP('US MTM - Calculation (Portly)'!Y9,'Rais BK + -'!$A$2:$W$13,20,FALSE),IF($AH$17='Rais BK + -'!$U$1,VLOOKUP('US MTM - Calculation (Portly)'!Y9,'Rais BK + -'!$A$2:$W$13,21,FALSE),IF($AH$17='Rais BK + -'!$V$1,VLOOKUP('US MTM - Calculation (Portly)'!Y9,'Rais BK + -'!$A$2:$W$13,22,FALSE),IF($AH$17='Rais BK + -'!$W$1,VLOOKUP('US MTM - Calculation (Portly)'!Y9,'Rais BK + -'!$A$2:$W$13,23,FALSE),)))))))))))))))))))))))</f>
        <v>0</v>
      </c>
      <c r="AF9" s="263">
        <f t="shared" si="0"/>
        <v>0</v>
      </c>
      <c r="AG9" s="242">
        <f>IF(OR(Sheet1!C142="",Sheet1!C142=" "),0,Sheet1!C142)</f>
        <v>0</v>
      </c>
      <c r="AH9" s="266">
        <f>IF(OR(AG10&lt;&gt;0,AG11&lt;&gt;0),0,IF(AG9=0,0, AG9-AF9))</f>
        <v>0</v>
      </c>
      <c r="AI9" s="275"/>
      <c r="AJ9" s="280" t="s">
        <v>517</v>
      </c>
      <c r="AK9" s="281"/>
      <c r="AM9" s="282"/>
      <c r="AN9" s="282"/>
      <c r="AO9" s="278"/>
      <c r="AP9" s="268" t="s">
        <v>596</v>
      </c>
      <c r="AQ9" s="250" t="str">
        <f>IF($AQ$1="","",HLOOKUP($AQ$1,'Measurement Chart'!$A$1:$AG$14,ROW(),FALSE))</f>
        <v/>
      </c>
      <c r="AR9" s="242">
        <f>IF(OR(Sheet1!C303="",Sheet1!C303=" "),0,Sheet1!C303)</f>
        <v>0</v>
      </c>
      <c r="AS9" s="251">
        <f t="shared" si="1"/>
        <v>0</v>
      </c>
      <c r="AT9" s="252">
        <f>IF($AS$4='Front Length +'!$B$1,VLOOKUP(AP9,'Front Length +'!$A$2:$AO$14,2,FALSE),IF($AS$4='Front Length +'!$C$1,VLOOKUP(AP9,'Front Length +'!$A$2:$AO$14,3,FALSE),IF($AS$4='Front Length +'!$D$1,VLOOKUP(AP9,'Front Length +'!$A$2:$AO$14,4,FALSE),IF($AS$4='Front Length +'!$E$1,VLOOKUP(AP9,'Front Length +'!$A$2:$AO$14,5,FALSE),IF($AS$4='Front Length +'!$F$1,VLOOKUP(AP9,'Front Length +'!$A$2:$AO$14,6,FALSE),IF($AS$4='Front Length +'!$G$1,VLOOKUP(AP9,'Front Length +'!$A$2:$AO$14,7,FALSE),IF($AS$4='Front Length +'!$H$1,VLOOKUP(AP9,'Front Length +'!$A$2:$AO$14,8,FALSE),IF($AS$4='Front Length +'!$I$1,VLOOKUP(AP9,'Front Length +'!$A$2:$AO$14,9,FALSE),IF($AS$4='Front Length +'!$J$1,VLOOKUP(AP9,'Front Length +'!$A$2:$AO$14,10,FALSE),IF($AS$4='Front Length +'!$K$1,VLOOKUP(AP9,'Front Length +'!$A$2:$AO$14,11,FALSE),IF($AS$4='Front Length +'!$L$1,VLOOKUP(AP9,'Front Length +'!$A$2:$AO$14,12,FALSE),IF($AS$4='Front Length +'!$M$1,VLOOKUP(AP9,'Front Length +'!$A$2:$AO$14,13,FALSE),IF($AS$4='Front Length +'!$N$1,VLOOKUP(AP9,'Front Length +'!$A$2:$AO$14,14,FALSE),IF($AS$4='Front Length +'!$O$1,VLOOKUP(AP9,'Front Length +'!$A$2:$AO$14,15,FALSE),IF($AS$4='Front Length +'!$P$1,VLOOKUP(AP9,'Front Length +'!$A$2:$AO$14,16,FALSE),IF($AS$4='Front Length +'!$Q$1,VLOOKUP(AP9,'Front Length +'!$A$2:$AO$14,17,FALSE),IF($AS$4='Front Length +'!$R$1,VLOOKUP(AP9,'Front Length +'!$A$2:$AO$14,18,FALSE),IF($AS$4='Front Length +'!$S$1,VLOOKUP(AP9,'Front Length +'!$A$2:$AO$14,19,FALSE),IF($AS$4='Front Length +'!$T$1,VLOOKUP(AP9,'Front Length +'!$A$2:$AO$14,20,FALSE),IF($AS$4='Front Length +'!$U$1,VLOOKUP(AP9,'Front Length +'!$A$2:$AO$14,21,FALSE),IF($AS$4='Front Length +'!$V$1,VLOOKUP(AP9,'Front Length +'!$A$2:$AO$14,22,FALSE),IF($AS$4='Front Length +'!$W$1,VLOOKUP(AP9,'Front Length +'!$A$2:$AO$14,23,FALSE),IF($AS$4='Front Length +'!$X$1,VLOOKUP(AP9,'Front Length +'!$A$2:$AO$14,24,FALSE),IF($AS$4='Front Length +'!$Y$1,VLOOKUP(AP9,'Front Length +'!$A$2:$AO$14,25,FALSE),IF($AS$4='Front Length +'!$Z$1,VLOOKUP(AP9,'Front Length +'!$A$2:$AO$14,26,FALSE),IF($AS$4='Front Length +'!$AA$1,VLOOKUP(AP9,'Front Length +'!$A$2:$AO$14,27,FALSE),IF($AS$4='Front Length +'!$AB$1,VLOOKUP(AP9,'Front Length +'!$A$2:$AO$14,28,FALSE),IF($AS$4='Front Length +'!$AC$1,VLOOKUP(AP9,'Front Length +'!$A$2:$AO$14,29,FALSE),IF($AS$4='Front Length +'!$AD$1,VLOOKUP(AP9,'Front Length +'!$A$2:$AO$14,30,FALSE),IF($AS$4='Front Length +'!$AE$1,VLOOKUP(AP9,'Front Length +'!$A$2:$AO$14,31,FALSE),IF($AS$4='Front Length +'!$AF$1,VLOOKUP(AP9,'Front Length +'!$A$2:$AO$14,32,FALSE),IF($AS$4='Front Length +'!$AG$1,VLOOKUP(AP9,'Front Length +'!$A$2:$AO$14,33,FALSE),IF($AS$4='Front Length +'!$AH$1,VLOOKUP(AP9,'Front Length +'!$A$2:$AO$14,34,FALSE),IF($AS$4='Front Length +'!$AI$1,VLOOKUP(AP9,'Front Length +'!$A$2:$AO$14,35,FALSE),IF($AS$4='Front Length +'!$AJ$1,VLOOKUP(AP9,'Front Length +'!$A$2:$AO$14,36,FALSE),IF($AS$4='Front Length +'!$AK$1,VLOOKUP(AP9,'Front Length +'!$A$2:$AO$14,37,FALSE),IF($AS$4='Front Length +'!$AL$1,VLOOKUP(AP9,'Front Length +'!$A$2:$AO$14,38,FALSE),IF($AS$4='Front Length +'!$AM$1,VLOOKUP(AP9,'Front Length +'!$A$2:$AO$14,39,FALSE),IF($AS$4='Front Length +'!$AN$1,VLOOKUP(AP9,'Front Length +'!$A$2:$AO$14,40,FALSE),IF($AS$4='Front Length +'!$AO$1,VLOOKUP(AP9,'Front Length +'!$A$2:$AO$14,41,FALSE),))))))))))))))))))))))))))))))))))))))))</f>
        <v>0</v>
      </c>
      <c r="AU9" s="252">
        <f>IF($AS$4='Front Length -'!$B$1,VLOOKUP(AP9,'Front Length -'!$A$2:$AO$14,2,FALSE),IF($AS$4='Front Length -'!$C$1,VLOOKUP(AP9,'Front Length -'!$A$2:$AO$14,3,FALSE),IF($AS$4='Front Length -'!$D$1,VLOOKUP(AP9,'Front Length -'!$A$2:$AO$14,4,FALSE),IF($AS$4='Front Length -'!$E$1,VLOOKUP(AP9,'Front Length -'!$A$2:$AO$14,5,FALSE),IF($AS$4='Front Length -'!$F$1,VLOOKUP(AP9,'Front Length -'!$A$2:$AO$14,6,FALSE),IF($AS$4='Front Length -'!$G$1,VLOOKUP(AP9,'Front Length -'!$A$2:$AO$14,7,FALSE),IF($AS$4='Front Length -'!$H$1,VLOOKUP(AP9,'Front Length -'!$A$2:$AO$14,8,FALSE),IF($AS$4='Front Length -'!$I$1,VLOOKUP(AP9,'Front Length -'!$A$2:$AO$14,9,FALSE),IF($AS$4='Front Length -'!$J$1,VLOOKUP(AP9,'Front Length -'!$A$2:$AO$14,10,FALSE),IF($AS$4='Front Length -'!$K$1,VLOOKUP(AP9,'Front Length -'!$A$2:$AO$14,11,FALSE),IF($AS$4='Front Length -'!$L$1,VLOOKUP(AP9,'Front Length -'!$A$2:$AO$14,12,FALSE),IF($AS$4='Front Length -'!$M$1,VLOOKUP(AP9,'Front Length -'!$A$2:$AO$14,13,FALSE),IF($AS$4='Front Length -'!$N$1,VLOOKUP(AP9,'Front Length -'!$A$2:$AO$14,14,FALSE),IF($AS$4='Front Length -'!$O$1,VLOOKUP(AP9,'Front Length -'!$A$2:$AO$14,15,FALSE),IF($AS$4='Front Length -'!$P$1,VLOOKUP(AP9,'Front Length -'!$A$2:$AO$14,16,FALSE),IF($AS$4='Front Length -'!$Q$1,VLOOKUP(AP9,'Front Length -'!$A$2:$AO$14,17,FALSE),IF($AS$4='Front Length -'!$R$1,VLOOKUP(AP9,'Front Length -'!$A$2:$AO$14,18,FALSE),IF($AS$4='Front Length -'!$S$1,VLOOKUP(AP9,'Front Length -'!$A$2:$AO$14,19,FALSE),IF($AS$4='Front Length -'!$T$1,VLOOKUP(AP9,'Front Length -'!$A$2:$AO$14,20,FALSE),IF($AS$4='Front Length -'!$U$1,VLOOKUP(AP9,'Front Length -'!$A$2:$AO$14,21,FALSE),IF($AS$4='Front Length -'!$V$1,VLOOKUP(AP9,'Front Length -'!$A$2:$AO$14,22,FALSE),IF($AS$4='Front Length -'!$W$1,VLOOKUP(AP9,'Front Length -'!$A$2:$AO$14,23,FALSE),IF($AS$4='Front Length -'!$X$1,VLOOKUP(AP9,'Front Length -'!$A$2:$AO$14,24,FALSE),IF($AS$4='Front Length -'!$Y$1,VLOOKUP(AP9,'Front Length -'!$A$2:$AO$14,25,FALSE),IF($AS$4='Front Length -'!$Z$1,VLOOKUP(AP9,'Front Length -'!$A$2:$AO$14,26,FALSE),IF($AS$4='Front Length -'!$AA$1,VLOOKUP(AP9,'Front Length -'!$A$2:$AO$14,27,FALSE),IF($AS$4='Front Length -'!$AB$1,VLOOKUP(AP9,'Front Length -'!$A$2:$AO$14,28,FALSE),IF($AS$4='Front Length -'!$AC$1,VLOOKUP(AP9,'Front Length -'!$A$2:$AO$14,29,FALSE),IF($AS$4='Front Length -'!$AD$1,VLOOKUP(AP9,'Front Length -'!$A$2:$AO$14,30,FALSE),IF($AS$4='Front Length -'!$AE$1,VLOOKUP(AP9,'Front Length -'!$A$2:$AO$14,31,FALSE),IF($AS$4='Front Length -'!$AF$1,VLOOKUP(AP9,'Front Length -'!$A$2:$AO$14,32,FALSE),IF($AS$4='Front Length -'!$AG$1,VLOOKUP(AP9,'Front Length -'!$A$2:$AO$14,33,FALSE),IF($AS$4='Front Length -'!$AH$1,VLOOKUP(AP9,'Front Length -'!$A$2:$AO$14,34,FALSE),IF($AS$4='Front Length -'!$AI$1,VLOOKUP(AP9,'Front Length -'!$A$2:$AO$14,35,FALSE),IF($AS$4='Front Length -'!$AJ$1,VLOOKUP(AP9,'Front Length -'!$A$2:$AO$14,36,FALSE),IF($AS$4='Front Length -'!$AK$1,VLOOKUP(AP9,'Front Length -'!$A$2:$AO$14,37,FALSE),IF($AS$4='Front Length -'!$AL$1,VLOOKUP(AP9,'Front Length -'!$A$2:$AO$14,38,FALSE),IF($AS$4='Front Length -'!$AM$1,VLOOKUP(AP9,'Front Length -'!$A$2:$AO$14,39,FALSE),IF($AS$4='Front Length -'!$AN$1,VLOOKUP(AP9,'Front Length -'!$A$2:$AO$14,40,FALSE),IF($AS$4='Front Length -'!$AO$1,VLOOKUP(AP9,'Front Length -'!$A$2:$AO$14,41,FALSE),))))))))))))))))))))))))))))))))))))))))</f>
        <v>0</v>
      </c>
      <c r="AV9" s="253" t="str">
        <f t="shared" si="5"/>
        <v/>
      </c>
      <c r="AW9" s="234"/>
      <c r="AX9" s="255"/>
      <c r="AY9" s="255"/>
      <c r="AZ9" s="283"/>
      <c r="BA9" s="255"/>
      <c r="BB9" s="255"/>
      <c r="BC9" s="255"/>
      <c r="BD9" s="255"/>
      <c r="BE9" s="255"/>
      <c r="BF9" s="255"/>
      <c r="BG9" s="255"/>
      <c r="BH9" s="255"/>
      <c r="BI9" s="255"/>
      <c r="BJ9" s="255"/>
      <c r="BK9" s="255"/>
      <c r="BL9" s="255"/>
      <c r="BM9" s="255"/>
      <c r="BN9" s="255"/>
      <c r="BO9" s="255"/>
      <c r="BP9" s="255"/>
      <c r="BQ9" s="255"/>
      <c r="BR9" s="255"/>
      <c r="BS9" s="255"/>
    </row>
    <row r="10" spans="1:77" ht="39.950000000000003" customHeight="1" x14ac:dyDescent="0.55000000000000004">
      <c r="A10" s="259">
        <v>9</v>
      </c>
      <c r="B10" s="260" t="s">
        <v>63</v>
      </c>
      <c r="C10" s="261">
        <f>IF($C$1="","",HLOOKUP($C$1,'Portly fit'!$A$1:$AC$16,ROW(),FALSE))</f>
        <v>18.75</v>
      </c>
      <c r="D10" s="262">
        <f>IF(C10=" ",0,IF($S$17='AH 34 A+'!$B$1,VLOOKUP('US MTM - Calculation (Portly)'!B10,'AH 34 A+'!$A$2:$G$16,2,FALSE),IF($S$17='AH 34 A+'!$C$1,VLOOKUP('US MTM - Calculation (Portly)'!B10,'AH 34 A+'!$A$2:$G$16,3,FALSE),IF($S$17='AH 34 A+'!$D$1,VLOOKUP('US MTM - Calculation (Portly)'!B10,'AH 34 A+'!$A$2:$G$16,4,FALSE),IF($S$17='AH 34 A+'!$E$1,VLOOKUP('US MTM - Calculation (Portly)'!B10,'AH 34 A+'!$A$2:$G$16,5,FALSE),IF($S$17='AH 34 A+'!$F$1,VLOOKUP('US MTM - Calculation (Portly)'!B10,'AH 34 A+'!$A$2:$G$16,6,FALSE),IF($S$17='AH 34 A+'!$G$1,VLOOKUP('US MTM - Calculation (Portly)'!B10,'AH 34 A+'!$A$2:$G$16,7,FALSE),)))))))</f>
        <v>0</v>
      </c>
      <c r="E10" s="262">
        <f>IF(C10=" ",0,IF($S$18='Erect +'!$B$1,VLOOKUP('US MTM - Calculation (Portly)'!B10,'Erect +'!$A$2:$D$16,2,FALSE),IF($S$18='Erect +'!$C$1,VLOOKUP('US MTM - Calculation (Portly)'!B10,'Erect +'!$A$2:$D$16,3,FALSE),IF($S$18='Erect +'!$D$1,VLOOKUP('US MTM - Calculation (Portly)'!B10,'Erect +'!$A$2:$D$16,4,FALSE),))))</f>
        <v>0</v>
      </c>
      <c r="F10" s="262">
        <f>IF(C10=" ",0,IF($S$19='Full Chest'!$B$1,VLOOKUP('US MTM - Calculation (Portly)'!B10,'Full Chest'!$A$2:$F$16,2,FALSE),IF($S$19='Full Chest'!$C$1,VLOOKUP('US MTM - Calculation (Portly)'!B10,'Full Chest'!$A$2:$F$16,3,FALSE),IF($S$19='Full Chest'!$D$1,VLOOKUP('US MTM - Calculation (Portly)'!B10,'Full Chest'!$A$2:$F$16,4,FALSE),))))</f>
        <v>0</v>
      </c>
      <c r="G10" s="262">
        <f>IF(C10=" ",0,IF($S$20='Head For +'!$B$1,VLOOKUP('US MTM - Calculation (Portly)'!B10,'Head For +'!$A$2:$E$16,2,FALSE),IF($S$20='Head For +'!$C$1,VLOOKUP('US MTM - Calculation (Portly)'!B10,'Head For +'!$A$2:$E$16,3,FALSE),IF($S$20='Head For +'!$D$1,VLOOKUP('US MTM - Calculation (Portly)'!B10,'Head For +'!$A$2:$E$16,4,FALSE),IF($S$20='Head For +'!$E$1,VLOOKUP('US MTM - Calculation (Portly)'!B10,'Head For +'!$A$2:$E$16,5,FALSE),)))))</f>
        <v>0</v>
      </c>
      <c r="H10" s="262">
        <f>IF(C10=" ",0,IF($S$21='LOW-CLR +'!$B$1,VLOOKUP('US MTM - Calculation (Portly)'!B10,'LOW-CLR +'!$A$2:$H$16,2,FALSE),IF($S$21='LOW-CLR +'!$C$1,VLOOKUP('US MTM - Calculation (Portly)'!B10,'LOW-CLR +'!$A$2:$H$16,3,FALSE),IF($S$21='LOW-CLR +'!$D$1,VLOOKUP('US MTM - Calculation (Portly)'!B10,'LOW-CLR +'!$A$2:$H$16,4,FALSE),IF($S$21='LOW-CLR +'!$E$1,VLOOKUP('US MTM - Calculation (Portly)'!B10,'LOW-CLR +'!$A$2:$H$16,5,FALSE),IF($S$21='LOW-CLR +'!$F$1,VLOOKUP('US MTM - Calculation (Portly)'!B10,'LOW-CLR +'!$A$2:$H$16,6,FALSE),))))))</f>
        <v>0</v>
      </c>
      <c r="I10" s="262">
        <f>IF(C10=" ",0,IF($S$22='P+AH+1 2'!$B$1,VLOOKUP('US MTM - Calculation (Portly)'!B10,'P+AH+1 2'!$A$2:$D$16,2,FALSE),IF($S$22='P+AH+1 2'!$C$1,VLOOKUP('US MTM - Calculation (Portly)'!B10,'P+AH+1 2'!$A$2:$D$16,3,FALSE),IF($S$22='P+AH+1 2'!$D$1,VLOOKUP('US MTM - Calculation (Portly)'!B10,'P+AH+1 2'!$A$2:$D$16,4,FALSE),))))</f>
        <v>0</v>
      </c>
      <c r="J10" s="262"/>
      <c r="K10" s="263">
        <f t="shared" si="2"/>
        <v>18.75</v>
      </c>
      <c r="L10" s="423">
        <f>IF(OR(Sheet1!C31="",Sheet1!C31=" "),0,Sheet1!C31)</f>
        <v>0</v>
      </c>
      <c r="M10" s="264">
        <f t="shared" si="3"/>
        <v>0</v>
      </c>
      <c r="N10" s="265">
        <f>IF($M$8='12 Back'!$B$1,VLOOKUP('US MTM - Calculation (Portly)'!B10,'12 Back'!$A$2:$BG$16,2,FALSE),IF($M$8='12 Back'!$C$1,VLOOKUP('US MTM - Calculation (Portly)'!B10,'12 Back'!$A$2:$BG$16,3,FALSE),IF($M$8='12 Back'!$D$1,VLOOKUP('US MTM - Calculation (Portly)'!B10,'12 Back'!$A$2:$BG$16,4,FALSE),IF($M$8='12 Back'!$E$1,VLOOKUP('US MTM - Calculation (Portly)'!B10,'12 Back'!$A$2:$BG$16,5,FALSE),IF($M$8='12 Back'!$F$1,VLOOKUP('US MTM - Calculation (Portly)'!B10,'12 Back'!$A$2:$BG$16,6,FALSE),IF($M$8='12 Back'!$G$1,VLOOKUP('US MTM - Calculation (Portly)'!B10,'12 Back'!$A$2:$BG$16,7,FALSE),IF($M$8='12 Back'!$H$1,VLOOKUP('US MTM - Calculation (Portly)'!B10,'12 Back'!$A$2:$BG$16,8,FALSE),IF($M$8='12 Back'!$I$1,VLOOKUP('US MTM - Calculation (Portly)'!B10,'12 Back'!$A$2:$BG$16,9,FALSE),IF($M$8='12 Back'!$J$1,VLOOKUP('US MTM - Calculation (Portly)'!B10,'12 Back'!$A$2:$BG$16,10,FALSE),IF($M$8='12 Back'!$K$1,VLOOKUP('US MTM - Calculation (Portly)'!B10,'12 Back'!$A$2:$BG$16,11,FALSE),IF($M$8='12 Back'!$L$1,VLOOKUP('US MTM - Calculation (Portly)'!B10,'12 Back'!$A$2:$BG$16,12,FALSE),IF($M$8='12 Back'!$M$1,VLOOKUP('US MTM - Calculation (Portly)'!B10,'12 Back'!$A$2:$BG$16,13,FALSE),IF($M$8='12 Back'!$N$1,VLOOKUP('US MTM - Calculation (Portly)'!B10,'12 Back'!$A$2:$BG$16,14,FALSE),IF($M$8='12 Back'!$O$1,VLOOKUP('US MTM - Calculation (Portly)'!B10,'12 Back'!$A$2:$BG$16,15,FALSE),IF($M$8='12 Back'!$P$1,VLOOKUP('US MTM - Calculation (Portly)'!B10,'12 Back'!$A$2:$BG$16,16,FALSE),IF($M$8='12 Back'!$Q$1,VLOOKUP('US MTM - Calculation (Portly)'!B10,'12 Back'!$A$2:$BG$16,17,FALSE),IF($M$8='12 Back'!$R$1,VLOOKUP('US MTM - Calculation (Portly)'!B10,'12 Back'!$A$2:$BG$16,18,FALSE),IF($M$8='12 Back'!$S$1,VLOOKUP('US MTM - Calculation (Portly)'!B10,'12 Back'!$A$2:$BG$16,19,FALSE),IF($M$8='12 Back'!$T$1,VLOOKUP('US MTM - Calculation (Portly)'!B10,'12 Back'!$A$2:$BG$16,20,FALSE),IF($M$8='12 Back'!$U$1,VLOOKUP('US MTM - Calculation (Portly)'!B10,'12 Back'!$A$2:$BG$16,21,FALSE),IF($M$8='12 Back'!$V$1,VLOOKUP('US MTM - Calculation (Portly)'!B10,'12 Back'!$A$2:$BG$16,22,FALSE),IF($M$8='12 Back'!$W$1,VLOOKUP('US MTM - Calculation (Portly)'!B10,'12 Back'!$A$2:$BG$16,23,FALSE),IF($M$8='12 Back'!$X$1,VLOOKUP('US MTM - Calculation (Portly)'!B10,'12 Back'!$A$2:$BG$16,24,FALSE),IF($M$8='12 Back'!$Y$1,VLOOKUP('US MTM - Calculation (Portly)'!B10,'12 Back'!$A$2:$BG$16,25,FALSE),IF($M$8='12 Back'!$Z$1,VLOOKUP('US MTM - Calculation (Portly)'!B10,'12 Back'!$A$2:$BG$16,26,FALSE),IF($M$8='12 Back'!$AA$1,VLOOKUP('US MTM - Calculation (Portly)'!B10,'12 Back'!$A$2:$BG$16,27,FALSE),IF($M$8='12 Back'!$AB$1,VLOOKUP('US MTM - Calculation (Portly)'!B10,'12 Back'!$A$2:$BG$16,28,FALSE),IF($M$8='12 Back'!$AC$1,VLOOKUP('US MTM - Calculation (Portly)'!B10,'12 Back'!$A$2:$BG$16,29,FALSE),IF($M$8='12 Back'!$AD$1,VLOOKUP('US MTM - Calculation (Portly)'!B10,'12 Back'!$A$2:$BG$16,30,FALSE),IF($M$8='12 Back'!$AE$1,VLOOKUP('US MTM - Calculation (Portly)'!B10,'12 Back'!$A$2:$BG$16,31,FALSE),IF($M$8='12 Back'!$AF$1,VLOOKUP('US MTM - Calculation (Portly)'!B10,'12 Back'!$A$2:$BG$16,32,FALSE),IF($M$8='12 Back'!$AG$1,VLOOKUP('US MTM - Calculation (Portly)'!B10,'12 Back'!$A$2:$BG$16,33,FALSE),IF($M$8='12 Back'!$AH$1,VLOOKUP('US MTM - Calculation (Portly)'!B10,'12 Back'!$A$2:$BG$16,34,FALSE),IF($M$8='12 Back'!$AI$1,VLOOKUP('US MTM - Calculation (Portly)'!B10,'12 Back'!$A$2:$BG$16,35,FALSE),IF($M$8='12 Back'!$AJ$1,VLOOKUP('US MTM - Calculation (Portly)'!B10,'12 Back'!$A$2:$BG$16,36,FALSE),IF($M$8='12 Back'!$AK$1,VLOOKUP('US MTM - Calculation (Portly)'!B10,'12 Back'!$A$2:$BG$16,37,FALSE),IF($M$8='12 Back'!$AL$1,VLOOKUP('US MTM - Calculation (Portly)'!B10,'12 Back'!$A$2:$BG$16,38,FALSE),IF($M$8='12 Back'!$AM$1,VLOOKUP('US MTM - Calculation (Portly)'!B10,'12 Back'!$A$2:$BG$16,39,FALSE),IF($M$8='12 Back'!$AN$1,VLOOKUP('US MTM - Calculation (Portly)'!B10,'12 Back'!$A$2:$BG$16,40,FALSE),IF($M$8='12 Back'!$AO$1,VLOOKUP('US MTM - Calculation (Portly)'!B10,'12 Back'!$A$2:$BG$16,41,FALSE),IF($M$8='12 Back'!$AP$1,VLOOKUP('US MTM - Calculation (Portly)'!B10,'12 Back'!$A$2:$BG$16,42,FALSE),IF($M$8='12 Back'!$AQ$1,VLOOKUP('US MTM - Calculation (Portly)'!B10,'12 Back'!$A$2:$BG$16,43,FALSE),IF($M$8='12 Back'!$AR$1,VLOOKUP('US MTM - Calculation (Portly)'!B10,'12 Back'!$A$2:$BG$16,44,FALSE),IF($M$8='12 Back'!$AS$1,VLOOKUP('US MTM - Calculation (Portly)'!B10,'12 Back'!$A$2:$BG$16,45,FALSE),IF($M$8='12 Back'!$AT$1,VLOOKUP('US MTM - Calculation (Portly)'!B10,'12 Back'!$A$2:$BG$16,46,FALSE),IF($M$8='12 Back'!$AU$1,VLOOKUP('US MTM - Calculation (Portly)'!B10,'12 Back'!$A$2:$BG$16,47,FALSE),IF($M$8='12 Back'!$AV$1,VLOOKUP('US MTM - Calculation (Portly)'!B10,'12 Back'!$A$2:$BG$16,48,FALSE),IF($M$8='12 Back'!$AW$1,VLOOKUP('US MTM - Calculation (Portly)'!B10,'12 Back'!$A$2:$BG$16,49,FALSE),IF($M$8='12 Back'!$AX$1,VLOOKUP('US MTM - Calculation (Portly)'!B10,'12 Back'!$A$2:$BG$16,50,FALSE),IF($M$8='12 Back'!$AY$1,VLOOKUP('US MTM - Calculation (Portly)'!B10,'12 Back'!$A$2:$BG$16,51,FALSE),IF($M$8='12 Back'!$AZ$1,VLOOKUP('US MTM - Calculation (Portly)'!B10,'12 Back'!$A$2:$BG$16,52,FALSE),IF($M$8='12 Back'!$BA$1,VLOOKUP('US MTM - Calculation (Portly)'!B10,'12 Back'!$A$2:$BG$16,53,FALSE),IF($M$8='12 Back'!$BB$1,VLOOKUP('US MTM - Calculation (Portly)'!B10,'12 Back'!$A$2:$BG$16,54,FALSE),IF($M$8='12 Back'!$BC$1,VLOOKUP('US MTM - Calculation (Portly)'!B10,'12 Back'!$A$2:$BG$16,55,FALSE),IF($M$8='12 Back'!$BD$1,VLOOKUP('US MTM - Calculation (Portly)'!B10,'12 Back'!$A$2:$BG$16,56,FALSE),IF($M$8='12 Back'!$BE$1,VLOOKUP('US MTM - Calculation (Portly)'!B10,'12 Back'!$A$2:$BG$16,57,FALSE),IF($M$8='12 Back'!$BF$1,VLOOKUP('US MTM - Calculation (Portly)'!B10,'12 Back'!$A$2:$BG$16,58,FALSE),IF($M$8='12 Back'!$BG$1,VLOOKUP('US MTM - Calculation (Portly)'!B10,'12 Back'!$A$2:$BG$16,59,FALSE),))))))))))))))))))))))))))))))))))))))))))))))))))))))))))</f>
        <v>0</v>
      </c>
      <c r="O10" s="265">
        <f>IF($M$3='Half Grith'!$B$1,VLOOKUP('US MTM - Calculation (Portly)'!B10,'Half Grith'!$A$2:$BN$16,2,FALSE),IF($M$3='Half Grith'!$C$1,VLOOKUP('US MTM - Calculation (Portly)'!B10,'Half Grith'!$A$2:$BN$16,3,FALSE),IF($M$3='Half Grith'!$D$1,VLOOKUP('US MTM - Calculation (Portly)'!B10,'Half Grith'!$A$2:$BN$16,4,FALSE),IF($M$3='Half Grith'!$E$1,VLOOKUP('US MTM - Calculation (Portly)'!B10,'Half Grith'!$A$2:$BN$16,5,FALSE),IF($M$3='Half Grith'!$F$1,VLOOKUP('US MTM - Calculation (Portly)'!B10,'Half Grith'!$A$2:$BN$16,6,FALSE),IF($M$3='Half Grith'!$G$1,VLOOKUP('US MTM - Calculation (Portly)'!B10,'Half Grith'!$A$2:$BN$16,7,FALSE),IF($M$3='Half Grith'!$H$1,VLOOKUP('US MTM - Calculation (Portly)'!B10,'Half Grith'!$A$2:$BN$16,8,FALSE),IF($M$3='Half Grith'!$I$1,VLOOKUP('US MTM - Calculation (Portly)'!B10,'Half Grith'!$A$2:$BN$16,9,FALSE),IF($M$3='Half Grith'!$J$1,VLOOKUP('US MTM - Calculation (Portly)'!B10,'Half Grith'!$A$2:$BN$16,10,FALSE),IF($M$3='Half Grith'!$K$1,VLOOKUP('US MTM - Calculation (Portly)'!B10,'Half Grith'!$A$2:$BN$16,11,FALSE),IF($M$3='Half Grith'!$L$1,VLOOKUP('US MTM - Calculation (Portly)'!B10,'Half Grith'!$A$2:$BN$16,12,FALSE),IF($M$3='Half Grith'!$M$1,VLOOKUP('US MTM - Calculation (Portly)'!B10,'Half Grith'!$A$2:$BN$16,13,FALSE),IF($M$3='Half Grith'!$N$1,VLOOKUP('US MTM - Calculation (Portly)'!B10,'Half Grith'!$A$2:$BN$16,14,FALSE),IF($M$3='Half Grith'!$O$1,VLOOKUP('US MTM - Calculation (Portly)'!B10,'Half Grith'!$A$2:$BN$16,15,FALSE),IF($M$3='Half Grith'!$P$1,VLOOKUP('US MTM - Calculation (Portly)'!B10,'Half Grith'!$A$2:$BN$16,16,FALSE),IF($M$3='Half Grith'!$Q$1,VLOOKUP('US MTM - Calculation (Portly)'!B10,'Half Grith'!$A$2:$BN$16,17,FALSE),IF($M$3='Half Grith'!$R$1,VLOOKUP('US MTM - Calculation (Portly)'!B10,'Half Grith'!$A$2:$BN$16,18,FALSE),IF($M$3='Half Grith'!$S$1,VLOOKUP('US MTM - Calculation (Portly)'!B10,'Half Grith'!$A$2:$BN$16,19,FALSE),IF($M$3='Half Grith'!$T$1,VLOOKUP('US MTM - Calculation (Portly)'!B10,'Half Grith'!$A$2:$BN$16,20,FALSE),IF($M$3='Half Grith'!$U$1,VLOOKUP('US MTM - Calculation (Portly)'!B10,'Half Grith'!$A$2:$BN$16,21,FALSE),IF($M$3='Half Grith'!$V$1,VLOOKUP('US MTM - Calculation (Portly)'!B10,'Half Grith'!$A$2:$BN$16,22,FALSE),IF($M$3='Half Grith'!$W$1,VLOOKUP('US MTM - Calculation (Portly)'!B10,'Half Grith'!$A$2:$BN$16,23,FALSE),IF($M$3='Half Grith'!$X$1,VLOOKUP('US MTM - Calculation (Portly)'!B10,'Half Grith'!$A$2:$BN$16,24,FALSE),IF($M$3='Half Grith'!$Y$1,VLOOKUP('US MTM - Calculation (Portly)'!B10,'Half Grith'!$A$2:$BN$16,25,FALSE),IF($M$3='Half Grith'!$Z$1,VLOOKUP('US MTM - Calculation (Portly)'!B10,'Half Grith'!$A$2:$BN$16,26,FALSE),IF($M$3='Half Grith'!$AA$1,VLOOKUP('US MTM - Calculation (Portly)'!B10,'Half Grith'!$A$2:$BN$16,27,FALSE),IF($M$3='Half Grith'!$AB$1,VLOOKUP('US MTM - Calculation (Portly)'!B10,'Half Grith'!$A$2:$BN$16,28,FALSE),IF($M$3='Half Grith'!$AC$1,VLOOKUP('US MTM - Calculation (Portly)'!B10,'Half Grith'!$A$2:$BN$16,29,FALSE),IF($M$3='Half Grith'!$AD$1,VLOOKUP('US MTM - Calculation (Portly)'!B10,'Half Grith'!$A$2:$BN$16,30,FALSE),IF($M$3='Half Grith'!$AE$1,VLOOKUP('US MTM - Calculation (Portly)'!B10,'Half Grith'!$A$2:$BN$16,31,FALSE),IF($M$3='Half Grith'!$AF$1,VLOOKUP('US MTM - Calculation (Portly)'!B10,'Half Grith'!$A$2:$BN$16,32,FALSE),IF($M$3='Half Grith'!$AG$1,VLOOKUP('US MTM - Calculation (Portly)'!B10,'Half Grith'!$A$2:$BN$16,33,FALSE),IF($M$3='Half Grith'!$AH$1,VLOOKUP('US MTM - Calculation (Portly)'!B10,'Half Grith'!$A$2:$BN$16,34,FALSE),IF($M$3='Half Grith'!$AI$1,VLOOKUP('US MTM - Calculation (Portly)'!B10,'Half Grith'!$A$2:$BN$16,35,FALSE),IF($M$3='Half Grith'!$AJ$1,VLOOKUP('US MTM - Calculation (Portly)'!B10,'Half Grith'!$A$2:$BN$16,36,FALSE),IF($M$3='Half Grith'!$AK$1,VLOOKUP('US MTM - Calculation (Portly)'!B10,'Half Grith'!$A$2:$BN$16,37,FALSE),IF($M$3='Half Grith'!$AL$1,VLOOKUP('US MTM - Calculation (Portly)'!B10,'Half Grith'!$A$2:$BN$16,38,FALSE),IF($M$3='Half Grith'!$AM$1,VLOOKUP('US MTM - Calculation (Portly)'!B10,'Half Grith'!$A$2:$BN$16,39,FALSE),IF($M$3='Half Grith'!$AN$1,VLOOKUP('US MTM - Calculation (Portly)'!B10,'Half Grith'!$A$2:$BN$16,40,FALSE),IF($M$3='Half Grith'!$AO$1,VLOOKUP('US MTM - Calculation (Portly)'!B10,'Half Grith'!$A$2:$BN$16,41,FALSE),IF($M$3='Half Grith'!$AP$1,VLOOKUP('US MTM - Calculation (Portly)'!B10,'Half Grith'!$A$2:$BN$16,42,FALSE),IF($M$3='Half Grith'!$AQ$1,VLOOKUP('US MTM - Calculation (Portly)'!B10,'Half Grith'!$A$2:$BN$16,43,FALSE),IF($M$3='Half Grith'!$AR$1,VLOOKUP('US MTM - Calculation (Portly)'!B10,'Half Grith'!$A$2:$BN$16,44,FALSE),IF($M$3='Half Grith'!$AS$1,VLOOKUP('US MTM - Calculation (Portly)'!B10,'Half Grith'!$A$2:$BN$16,45,FALSE),IF($M$3='Half Grith'!$AT$1,VLOOKUP('US MTM - Calculation (Portly)'!B10,'Half Grith'!$A$2:$BN$16,46,FALSE),IF($M$3='Half Grith'!$AU$1,VLOOKUP('US MTM - Calculation (Portly)'!B10,'Half Grith'!$A$2:$BN$16,47,FALSE),IF($M$3='Half Grith'!$AV$1,VLOOKUP('US MTM - Calculation (Portly)'!B10,'Half Grith'!$A$2:$BN$16,48,FALSE),IF($M$3='Half Grith'!$AW$1,VLOOKUP('US MTM - Calculation (Portly)'!B10,'Half Grith'!$A$2:$BN$16,49,FALSE),IF($M$3='Half Grith'!$AX$1,VLOOKUP('US MTM - Calculation (Portly)'!B10,'Half Grith'!$A$2:$BN$16,50,FALSE),IF($M$3='Half Grith'!$AY$1,VLOOKUP('US MTM - Calculation (Portly)'!B10,'Half Grith'!$A$2:$BN$16,51,FALSE),IF($M$3='Half Grith'!$AZ$1,VLOOKUP('US MTM - Calculation (Portly)'!B10,'Half Grith'!$A$2:$BN$16,52,FALSE),IF($M$3='Half Grith'!$BA$1,VLOOKUP('US MTM - Calculation (Portly)'!B10,'Half Grith'!$A$2:$BN$16,53,FALSE),IF($M$3='Half Grith'!$BB$1,VLOOKUP('US MTM - Calculation (Portly)'!B10,'Half Grith'!$A$2:$BN$16,54,FALSE),IF($M$3='Half Grith'!$BC$1,VLOOKUP('US MTM - Calculation (Portly)'!B10,'Half Grith'!$A$2:$BN$16,55,FALSE),IF($M$3='Half Grith'!$BD$1,VLOOKUP('US MTM - Calculation (Portly)'!B10,'Half Grith'!$A$2:$BN$16,56,FALSE),IF($M$3='Half Grith'!$BE$1,VLOOKUP('US MTM - Calculation (Portly)'!B10,'Half Grith'!$A$2:$BN$16,57,FALSE),IF($M$3='Half Grith'!$BF$1,VLOOKUP('US MTM - Calculation (Portly)'!B10,'Half Grith'!$A$2:$BN$16,58,FALSE),IF($M$3='Half Grith'!$BG$1,VLOOKUP('US MTM - Calculation (Portly)'!B10,'Half Grith'!$A$2:$BN$16,59,FALSE),IF($M$3='Half Grith'!$BH$1,VLOOKUP('US MTM - Calculation (Portly)'!B10,'Half Grith'!$A$2:$BN$16,60,FALSE),IF($M$3='Half Grith'!$BI$1,VLOOKUP('US MTM - Calculation (Portly)'!B10,'Half Grith'!$A$2:$BN$16,61,FALSE),IF($M$3='Half Grith'!$BJ$1,VLOOKUP('US MTM - Calculation (Portly)'!B10,'Half Grith'!$A$2:$BN$16,62,FALSE),IF($M$3='Half Grith'!$BK$1,VLOOKUP('US MTM - Calculation (Portly)'!B10,'Half Grith'!$A$2:$BN$16,63,FALSE),IF($M$3='Half Grith'!$BL$1,VLOOKUP('US MTM - Calculation (Portly)'!B10,'Half Grith'!$A$2:$BN$16,64,FALSE),IF($M$3='Half Grith'!$BM$1,VLOOKUP('US MTM - Calculation (Portly)'!B10,'Half Grith'!$A$2:$BN$16,65,FALSE),))))))))))))))))))))))))))))))))))))))))))))))))))))))))))))))))</f>
        <v>0</v>
      </c>
      <c r="P10" s="265">
        <f>IF($M$4=SEAT!$B$1,VLOOKUP('US MTM - Calculation (Portly)'!B10,SEAT!$A$2:$AY$16,2,FALSE),IF($M$4=SEAT!$C$1,VLOOKUP('US MTM - Calculation (Portly)'!B10,SEAT!$A$2:$AY$16,3,FALSE),IF($M$4=SEAT!$D$1,VLOOKUP('US MTM - Calculation (Portly)'!B10,SEAT!$A$2:$AY$16,4,FALSE),IF($M$4=SEAT!$E$1,VLOOKUP('US MTM - Calculation (Portly)'!B10,SEAT!$A$2:$AY$16,5,FALSE),IF($M$4=SEAT!$F$1,VLOOKUP('US MTM - Calculation (Portly)'!B10,SEAT!$A$2:$AY$16,6,FALSE),IF($M$4=SEAT!$G$1,VLOOKUP('US MTM - Calculation (Portly)'!B10,SEAT!$A$2:$AY$16,7,FALSE),IF($M$4=SEAT!$H$1,VLOOKUP('US MTM - Calculation (Portly)'!B10,SEAT!$A$2:$AY$16,8,FALSE),IF($M$4=SEAT!$I$1,VLOOKUP('US MTM - Calculation (Portly)'!B10,SEAT!$A$2:$AY$16,9,FALSE),IF($M$4=SEAT!$J$1,VLOOKUP('US MTM - Calculation (Portly)'!B10,SEAT!$A$2:$AY$16,10,FALSE),IF($M$4=SEAT!$K$1,VLOOKUP('US MTM - Calculation (Portly)'!B10,SEAT!$A$2:$AY$16,11,FALSE),IF($M$4=SEAT!$L$1,VLOOKUP('US MTM - Calculation (Portly)'!B10,SEAT!$A$2:$AY$16,12,FALSE),IF($M$4=SEAT!$M$1,VLOOKUP('US MTM - Calculation (Portly)'!B10,SEAT!$A$2:$AY$16,13,FALSE),IF($M$4=SEAT!$N$1,VLOOKUP('US MTM - Calculation (Portly)'!B10,SEAT!$A$2:$AY$16,14,FALSE),IF($M$4=SEAT!$O$1,VLOOKUP('US MTM - Calculation (Portly)'!B10,SEAT!$A$2:$AY$16,15,FALSE),IF($M$4=SEAT!$P$1,VLOOKUP('US MTM - Calculation (Portly)'!B10,SEAT!$A$2:$AY$16,16,FALSE),IF($M$4=SEAT!$Q$1,VLOOKUP('US MTM - Calculation (Portly)'!B10,SEAT!$A$2:$AY$16,17,FALSE),IF($M$4=SEAT!$R$1,VLOOKUP('US MTM - Calculation (Portly)'!B10,SEAT!$A$2:$AY$16,18,FALSE),IF($M$4=SEAT!$S$1,VLOOKUP('US MTM - Calculation (Portly)'!B10,SEAT!$A$2:$AY$16,19,FALSE),IF($M$4=SEAT!$T$1,VLOOKUP('US MTM - Calculation (Portly)'!B10,SEAT!$A$2:$AY$16,20,FALSE),IF($M$4=SEAT!$U$1,VLOOKUP('US MTM - Calculation (Portly)'!B10,SEAT!$A$2:$AY$16,21,FALSE),IF($M$4=SEAT!$V$1,VLOOKUP('US MTM - Calculation (Portly)'!B10,SEAT!$A$2:$AY$16,22,FALSE),IF($M$4=SEAT!$W$1,VLOOKUP('US MTM - Calculation (Portly)'!B10,SEAT!$A$2:$AY$16,23,FALSE),IF($M$4=SEAT!$X$1,VLOOKUP('US MTM - Calculation (Portly)'!B10,SEAT!$A$2:$AY$16,24,FALSE),IF($M$4=SEAT!$Y$1,VLOOKUP('US MTM - Calculation (Portly)'!B10,SEAT!$A$2:$AY$16,25,FALSE),IF($M$4=SEAT!$Z$1,VLOOKUP('US MTM - Calculation (Portly)'!B10,SEAT!$A$2:$AY$16,26,FALSE),IF($M$4=SEAT!$AA$1,VLOOKUP('US MTM - Calculation (Portly)'!B10,SEAT!$A$2:$AY$16,27,FALSE),IF($M$4=SEAT!$AB$1,VLOOKUP('US MTM - Calculation (Portly)'!B10,SEAT!$A$2:$AY$16,28,FALSE),IF($M$4=SEAT!$AC$1,VLOOKUP('US MTM - Calculation (Portly)'!B10,SEAT!$A$2:$AY$16,29,FALSE),IF($M$4=SEAT!$AD$1,VLOOKUP('US MTM - Calculation (Portly)'!B10,SEAT!$A$2:$AY$16,30,FALSE),IF($M$4=SEAT!$AE$1,VLOOKUP('US MTM - Calculation (Portly)'!B10,SEAT!$A$2:$AY$16,31,FALSE),IF($M$4=SEAT!$AF$1,VLOOKUP('US MTM - Calculation (Portly)'!B10,SEAT!$A$2:$AY$16,32,FALSE),IF($M$4=SEAT!$AG$1,VLOOKUP('US MTM - Calculation (Portly)'!B10,SEAT!$A$2:$AY$16,33,FALSE),IF($M$4=SEAT!$AH$1,VLOOKUP('US MTM - Calculation (Portly)'!B10,SEAT!$A$2:$AY$16,34,FALSE),IF($M$4=SEAT!$AI$1,VLOOKUP('US MTM - Calculation (Portly)'!B10,SEAT!$A$2:$AY$16,35,FALSE),IF($M$4=SEAT!$AJ$1,VLOOKUP('US MTM - Calculation (Portly)'!B10,SEAT!$A$2:$AY$16,36,FALSE),IF($M$4=SEAT!$AK$1,VLOOKUP('US MTM - Calculation (Portly)'!B10,SEAT!$A$2:$AY$16,37,FALSE),IF($M$4=SEAT!$AL$1,VLOOKUP('US MTM - Calculation (Portly)'!B10,SEAT!$A$2:$AY$16,38,FALSE),IF($M$4=SEAT!$AM$1,VLOOKUP('US MTM - Calculation (Portly)'!B10,SEAT!$A$2:$AY$16,39,FALSE),IF($M$4=SEAT!$AN$1,VLOOKUP('US MTM - Calculation (Portly)'!B10,SEAT!$A$2:$AY$16,40,FALSE),IF($M$4=SEAT!$AO$1,VLOOKUP('US MTM - Calculation (Portly)'!B10,SEAT!$A$2:$AY$16,41,FALSE),IF($M$4=SEAT!$AP$1,VLOOKUP('US MTM - Calculation (Portly)'!B10,SEAT!$A$2:$AY$16,42,FALSE),IF($M$4=SEAT!$AQ$1,VLOOKUP('US MTM - Calculation (Portly)'!B10,SEAT!$A$2:$AY$16,43,FALSE),IF($M$4=SEAT!$AR$1,VLOOKUP('US MTM - Calculation (Portly)'!B10,SEAT!$A$2:$AY$16,44,FALSE),IF($M$4=SEAT!$AS$1,VLOOKUP('US MTM - Calculation (Portly)'!B10,SEAT!$A$2:$AY$16,45,FALSE),IF($M$4=SEAT!$AT$1,VLOOKUP('US MTM - Calculation (Portly)'!B10,SEAT!$A$2:$AY$16,46,FALSE),IF($M$4=SEAT!$AU$1,VLOOKUP('US MTM - Calculation (Portly)'!B10,SEAT!$A$2:$AY$16,47,FALSE),IF($M$4=SEAT!$AV$1,VLOOKUP('US MTM - Calculation (Portly)'!B10,SEAT!$A$2:$AY$16,48,FALSE),IF($M$4=SEAT!$AW$1,VLOOKUP('US MTM - Calculation (Portly)'!B10,SEAT!$A$2:$AY$16,49,FALSE),IF($M$4=SEAT!$AX$1,VLOOKUP('US MTM - Calculation (Portly)'!B10,SEAT!$A$2:$AY$16,50,FALSE),IF($M$4=SEAT!$AY$1,VLOOKUP('US MTM - Calculation (Portly)'!B10,SEAT!$A$2:$AY$16,51,FALSE),))))))))))))))))))))))))))))))))))))))))))))))))))</f>
        <v>0</v>
      </c>
      <c r="Q10" s="265">
        <f>IF($M$5='4LEN'!$B$1,VLOOKUP('US MTM - Calculation (Portly)'!B10,'4LEN'!$A$2:$BM$16,2,FALSE),IF($M$5='4LEN'!$C$1,VLOOKUP('US MTM - Calculation (Portly)'!B10,'4LEN'!$A$2:$BM$16,3,FALSE),IF($M$5='4LEN'!$D$1,VLOOKUP('US MTM - Calculation (Portly)'!B10,'4LEN'!$A$2:$BM$16,4,FALSE),IF($M$5='4LEN'!$E$1,VLOOKUP('US MTM - Calculation (Portly)'!B10,'4LEN'!$A$2:$BM$16,5,FALSE),IF($M$5='4LEN'!$F$1,VLOOKUP('US MTM - Calculation (Portly)'!B10,'4LEN'!$A$2:$BM$16,6,FALSE),IF($M$5='4LEN'!$G$1,VLOOKUP('US MTM - Calculation (Portly)'!B10,'4LEN'!$A$2:$BM$16,7,FALSE),IF($M$5='4LEN'!$H$1,VLOOKUP('US MTM - Calculation (Portly)'!B10,'4LEN'!$A$2:$BM$16,8,FALSE),IF($M$5='4LEN'!$I$1,VLOOKUP('US MTM - Calculation (Portly)'!B10,'4LEN'!$A$2:$BM$16,9,FALSE),IF($M$5='4LEN'!$J$1,VLOOKUP('US MTM - Calculation (Portly)'!B10,'4LEN'!$A$2:$BM$16,10,FALSE),IF($M$5='4LEN'!$K$1,VLOOKUP('US MTM - Calculation (Portly)'!B10,'4LEN'!$A$2:$BM$16,11,FALSE),IF($M$5='4LEN'!$L$1,VLOOKUP('US MTM - Calculation (Portly)'!B10,'4LEN'!$A$2:$BM$16,12,FALSE),IF($M$5='4LEN'!$M$1,VLOOKUP('US MTM - Calculation (Portly)'!B10,'4LEN'!$A$2:$BM$16,13,FALSE),IF($M$5='4LEN'!$N$1,VLOOKUP('US MTM - Calculation (Portly)'!B10,'4LEN'!$A$2:$BM$16,14,FALSE),IF($M$5='4LEN'!$O$1,VLOOKUP('US MTM - Calculation (Portly)'!B10,'4LEN'!$A$2:$BM$16,15,FALSE),IF($M$5='4LEN'!$P$1,VLOOKUP('US MTM - Calculation (Portly)'!B10,'4LEN'!$A$2:$BM$16,16,FALSE),IF($M$5='4LEN'!$Q$1,VLOOKUP('US MTM - Calculation (Portly)'!B10,'4LEN'!$A$2:$BM$16,17,FALSE),IF($M$5='4LEN'!$R$1,VLOOKUP('US MTM - Calculation (Portly)'!B10,'4LEN'!$A$2:$BM$16,18,FALSE),IF($M$5='4LEN'!$S$1,VLOOKUP('US MTM - Calculation (Portly)'!B10,'4LEN'!$A$2:$BM$16,19,FALSE),IF($M$5='4LEN'!$T$1,VLOOKUP('US MTM - Calculation (Portly)'!B10,'4LEN'!$A$2:$BM$16,20,FALSE),IF($M$5='4LEN'!$U$1,VLOOKUP('US MTM - Calculation (Portly)'!B10,'4LEN'!$A$2:$BM$16,21,FALSE),IF($M$5='4LEN'!$V$1,VLOOKUP('US MTM - Calculation (Portly)'!B10,'4LEN'!$A$2:$BM$16,22,FALSE),IF($M$5='4LEN'!$W$1,VLOOKUP('US MTM - Calculation (Portly)'!B10,'4LEN'!$A$2:$BM$16,23,FALSE),IF($M$5='4LEN'!$X$1,VLOOKUP('US MTM - Calculation (Portly)'!B10,'4LEN'!$A$2:$BM$16,24,FALSE),IF($M$5='4LEN'!$Y$1,VLOOKUP('US MTM - Calculation (Portly)'!B10,'4LEN'!$A$2:$BM$16,25,FALSE),IF($M$5='4LEN'!$Z$1,VLOOKUP('US MTM - Calculation (Portly)'!B10,'4LEN'!$A$2:$BM$16,26,FALSE),IF($M$5='4LEN'!$AA$1,VLOOKUP('US MTM - Calculation (Portly)'!B10,'4LEN'!$A$2:$BM$16,27,FALSE),IF($M$5='4LEN'!$AB$1,VLOOKUP('US MTM - Calculation (Portly)'!B10,'4LEN'!$A$2:$BM$16,28,FALSE),IF($M$5='4LEN'!$AC$1,VLOOKUP('US MTM - Calculation (Portly)'!B10,'4LEN'!$A$2:$BM$16,29,FALSE),IF($M$5='4LEN'!$AD$1,VLOOKUP('US MTM - Calculation (Portly)'!B10,'4LEN'!$A$2:$BM$16,30,FALSE),IF($M$5='4LEN'!$AE$1,VLOOKUP('US MTM - Calculation (Portly)'!B10,'4LEN'!$A$2:$BM$16,31,FALSE),IF($M$5='4LEN'!$AF$1,VLOOKUP('US MTM - Calculation (Portly)'!B10,'4LEN'!$A$2:$BM$16,32,FALSE),IF($M$5='4LEN'!$AG$1,VLOOKUP('US MTM - Calculation (Portly)'!B10,'4LEN'!$A$2:$BM$16,33,FALSE),IF($M$5='4LEN'!$AH$1,VLOOKUP('US MTM - Calculation (Portly)'!B10,'4LEN'!$A$2:$BM$16,34,FALSE),IF($M$5='4LEN'!$AI$1,VLOOKUP('US MTM - Calculation (Portly)'!B10,'4LEN'!$A$2:$BM$16,35,FALSE),IF($M$5='4LEN'!$AJ$1,VLOOKUP('US MTM - Calculation (Portly)'!B10,'4LEN'!$A$2:$BM$16,36,FALSE),IF($M$5='4LEN'!$AK$1,VLOOKUP('US MTM - Calculation (Portly)'!B10,'4LEN'!$A$2:$BM$16,37,FALSE),IF($M$5='4LEN'!$AL$1,VLOOKUP('US MTM - Calculation (Portly)'!B10,'4LEN'!$A$2:$BM$16,38,FALSE),IF($M$5='4LEN'!$AM$1,VLOOKUP('US MTM - Calculation (Portly)'!B10,'4LEN'!$A$2:$BM$16,39,FALSE),IF($M$5='4LEN'!$AN$1,VLOOKUP('US MTM - Calculation (Portly)'!B10,'4LEN'!$A$2:$BM$16,40,FALSE),IF($M$5='4LEN'!$AO$1,VLOOKUP('US MTM - Calculation (Portly)'!B10,'4LEN'!$A$2:$BM$16,41,FALSE),IF($M$5='4LEN'!$AP$1,VLOOKUP('US MTM - Calculation (Portly)'!B10,'4LEN'!$A$2:$BM$16,42,FALSE),IF($M$5='4LEN'!$AQ$1,VLOOKUP('US MTM - Calculation (Portly)'!B10,'4LEN'!$A$2:$BM$16,43,FALSE),IF($M$5='4LEN'!$AR$1,VLOOKUP('US MTM - Calculation (Portly)'!B10,'4LEN'!$A$2:$BM$16,44,FALSE),IF($M$5='4LEN'!$AS$1,VLOOKUP('US MTM - Calculation (Portly)'!B10,'4LEN'!$A$2:$BM$16,45,FALSE),IF($M$5='4LEN'!$AT$1,VLOOKUP('US MTM - Calculation (Portly)'!B10,'4LEN'!$A$2:$BM$16,46,FALSE),IF($M$5='4LEN'!$AU$1,VLOOKUP('US MTM - Calculation (Portly)'!B10,'4LEN'!$A$2:$BM$16,47,FALSE),IF($M$5='4LEN'!$AV$1,VLOOKUP('US MTM - Calculation (Portly)'!B10,'4LEN'!$A$2:$BM$16,48,FALSE),IF($M$5='4LEN'!$AW$1,VLOOKUP('US MTM - Calculation (Portly)'!B10,'4LEN'!$A$2:$BM$16,49,FALSE),IF($M$5='4LEN'!$AX$1,VLOOKUP('US MTM - Calculation (Portly)'!B10,'4LEN'!$A$2:$BM$16,50,FALSE),IF($M$5='4LEN'!$AY$1,VLOOKUP('US MTM - Calculation (Portly)'!B10,'4LEN'!$A$2:$BM$16,51,FALSE),IF($M$5='4LEN'!$AZ$1,VLOOKUP('US MTM - Calculation (Portly)'!B10,'4LEN'!$A$2:$BM$16,52,FALSE),IF($M$5='4LEN'!$BA$1,VLOOKUP('US MTM - Calculation (Portly)'!B10,'4LEN'!$A$2:$BM$16,53,FALSE),IF($M$5='4LEN'!$BB$1,VLOOKUP('US MTM - Calculation (Portly)'!B10,'4LEN'!$A$2:$BM$16,54,FALSE),IF($M$5='4LEN'!$BC$1,VLOOKUP('US MTM - Calculation (Portly)'!B10,'4LEN'!$A$2:$BM$16,55,FALSE),IF($M$5='4LEN'!$BD$1,VLOOKUP('US MTM - Calculation (Portly)'!B10,'4LEN'!$A$2:$BM$16,56,FALSE),IF($M$5='4LEN'!$BE$1,VLOOKUP('US MTM - Calculation (Portly)'!B10,'4LEN'!$A$2:$BM$16,57,FALSE),IF($M$5='4LEN'!$BF$1,VLOOKUP('US MTM - Calculation (Portly)'!B10,'4LEN'!$A$2:$BM$16,58,FALSE),IF($M$5='4LEN'!$BG$1,VLOOKUP('US MTM - Calculation (Portly)'!B10,'4LEN'!$A$2:$BM$16,59,FALSE),IF($M$5='4LEN'!$BH$1,VLOOKUP('US MTM - Calculation (Portly)'!B10,'4LEN'!$A$2:$BM$16,60,FALSE),IF($M$5='4LEN'!$BI$1,VLOOKUP('US MTM - Calculation (Portly)'!B10,'4LEN'!$A$2:$BL$16,61,FALSE),IF($M$5='4LEN'!$BJ$1,VLOOKUP('US MTM - Calculation (Portly)'!B10,'4LEN'!$A$2:$BM$16,62,FALSE),IF($M$5='4LEN'!$BK$1,VLOOKUP('US MTM - Calculation (Portly)'!B10,'4LEN'!$A$2:$BM$16,63,FALSE),IF($M$5='4LEN'!$BL$1,VLOOKUP('US MTM - Calculation (Portly)'!B10,'4LEN'!$A$2:$BM$16,64,FALSE),IF($M$5='4LEN'!$BM$1,VLOOKUP('US MTM - Calculation (Portly)'!B10,'4LEN'!$A$2:$BM$16,65,FALSE),))))))))))))))))))))))))))))))))))))))))))))))))))))))))))))))))</f>
        <v>0</v>
      </c>
      <c r="R10" s="265">
        <f>IF($M$5='15VENT'!$B$1,VLOOKUP('US MTM - Calculation (Portly)'!B10,'15VENT'!$A$2:$BM$16,2,FALSE),IF($M$5='15VENT'!$C$1,VLOOKUP('US MTM - Calculation (Portly)'!B10,'15VENT'!$A$2:$BM$16,3,FALSE),IF($M$5='15VENT'!$D$1,VLOOKUP('US MTM - Calculation (Portly)'!B10,'15VENT'!$A$2:$BM$16,4,FALSE),IF($M$5='15VENT'!$E$1,VLOOKUP('US MTM - Calculation (Portly)'!B10,'15VENT'!$A$2:$BM$16,5,FALSE),IF($M$5='15VENT'!$F$1,VLOOKUP('US MTM - Calculation (Portly)'!B10,'15VENT'!$A$2:$BM$16,6,FALSE),IF($M$5='15VENT'!$G$1,VLOOKUP('US MTM - Calculation (Portly)'!B10,'15VENT'!$A$2:$BM$16,7,FALSE),IF($M$5='15VENT'!$H$1,VLOOKUP('US MTM - Calculation (Portly)'!B10,'15VENT'!$A$2:$BM$16,8,FALSE),IF($M$5='15VENT'!$I$1,VLOOKUP('US MTM - Calculation (Portly)'!B10,'15VENT'!$A$2:$BM$16,9,FALSE),IF($M$5='15VENT'!$J$1,VLOOKUP('US MTM - Calculation (Portly)'!B10,'15VENT'!$A$2:$BM$16,10,FALSE),IF($M$5='15VENT'!$K$1,VLOOKUP('US MTM - Calculation (Portly)'!B10,'15VENT'!$A$2:$BM$16,11,FALSE),IF($M$5='15VENT'!$L$1,VLOOKUP('US MTM - Calculation (Portly)'!B10,'15VENT'!$A$2:$BM$16,12,FALSE),IF($M$5='15VENT'!$M$1,VLOOKUP('US MTM - Calculation (Portly)'!B10,'15VENT'!$A$2:$BM$16,13,FALSE),IF($M$5='15VENT'!$N$1,VLOOKUP('US MTM - Calculation (Portly)'!B10,'15VENT'!$A$2:$BM$16,14,FALSE),IF($M$5='15VENT'!$O$1,VLOOKUP('US MTM - Calculation (Portly)'!B10,'15VENT'!$A$2:$BM$16,15,FALSE),IF($M$5='15VENT'!$P$1,VLOOKUP('US MTM - Calculation (Portly)'!B10,'15VENT'!$A$2:$BM$16,16,FALSE),IF($M$5='15VENT'!$Q$1,VLOOKUP('US MTM - Calculation (Portly)'!B10,'15VENT'!$A$2:$BM$16,17,FALSE),IF($M$5='15VENT'!$R$1,VLOOKUP('US MTM - Calculation (Portly)'!B10,'15VENT'!$A$2:$BM$16,18,FALSE),IF($M$5='15VENT'!$S$1,VLOOKUP('US MTM - Calculation (Portly)'!B10,'15VENT'!$A$2:$BM$16,19,FALSE),IF($M$5='15VENT'!$T$1,VLOOKUP('US MTM - Calculation (Portly)'!B10,'15VENT'!$A$2:$BM$16,20,FALSE),IF($M$5='15VENT'!$U$1,VLOOKUP('US MTM - Calculation (Portly)'!B10,'15VENT'!$A$2:$BM$16,21,FALSE),IF($M$5='15VENT'!$V$1,VLOOKUP('US MTM - Calculation (Portly)'!B10,'15VENT'!$A$2:$BM$16,22,FALSE),IF($M$5='15VENT'!$W$1,VLOOKUP('US MTM - Calculation (Portly)'!B10,'15VENT'!$A$2:$BM$16,23,FALSE),IF($M$5='15VENT'!$X$1,VLOOKUP('US MTM - Calculation (Portly)'!B10,'15VENT'!$A$2:$BM$16,24,FALSE),IF($M$5='15VENT'!$Y$1,VLOOKUP('US MTM - Calculation (Portly)'!B10,'15VENT'!$A$2:$BM$16,25,FALSE),IF($M$5='15VENT'!$Z$1,VLOOKUP('US MTM - Calculation (Portly)'!B10,'15VENT'!$A$2:$BM$16,26,FALSE),IF($M$5='15VENT'!$AA$1,VLOOKUP('US MTM - Calculation (Portly)'!B10,'15VENT'!$A$2:$BM$16,27,FALSE),IF($M$5='15VENT'!$AB$1,VLOOKUP('US MTM - Calculation (Portly)'!B10,'15VENT'!$A$2:$BM$16,28,FALSE),IF($M$5='15VENT'!$AC$1,VLOOKUP('US MTM - Calculation (Portly)'!B10,'15VENT'!$A$2:$BM$16,29,FALSE),IF($M$5='15VENT'!$AD$1,VLOOKUP('US MTM - Calculation (Portly)'!B10,'15VENT'!$A$2:$BM$16,30,FALSE),IF($M$5='15VENT'!$AE$1,VLOOKUP('US MTM - Calculation (Portly)'!B10,'15VENT'!$A$2:$BM$16,31,FALSE),IF($M$5='15VENT'!$AF$1,VLOOKUP('US MTM - Calculation (Portly)'!B10,'15VENT'!$A$2:$BM$16,32,FALSE),IF($M$5='15VENT'!$AG$1,VLOOKUP('US MTM - Calculation (Portly)'!B10,'15VENT'!$A$2:$BM$16,33,FALSE),IF($M$5='15VENT'!$AH$1,VLOOKUP('US MTM - Calculation (Portly)'!B10,'15VENT'!$A$2:$BM$16,34,FALSE),IF($M$5='15VENT'!$AI$1,VLOOKUP('US MTM - Calculation (Portly)'!B10,'15VENT'!$A$2:$BM$16,35,FALSE),IF($M$5='15VENT'!$AJ$1,VLOOKUP('US MTM - Calculation (Portly)'!B10,'15VENT'!$A$2:$BM$16,36,FALSE),IF($M$5='15VENT'!$AK$1,VLOOKUP('US MTM - Calculation (Portly)'!B10,'15VENT'!$A$2:$BM$16,37,FALSE),IF($M$5='15VENT'!$AL$1,VLOOKUP('US MTM - Calculation (Portly)'!B10,'15VENT'!$A$2:$BM$16,38,FALSE),IF($M$5='15VENT'!$AM$1,VLOOKUP('US MTM - Calculation (Portly)'!B10,'15VENT'!$A$2:$BM$16,39,FALSE),IF($M$5='15VENT'!$AN$1,VLOOKUP('US MTM - Calculation (Portly)'!B10,'15VENT'!$A$2:$BM$16,40,FALSE),IF($M$5='15VENT'!$AO$1,VLOOKUP('US MTM - Calculation (Portly)'!B10,'15VENT'!$A$2:$BM$16,41,FALSE),IF($M$5='15VENT'!$AP$1,VLOOKUP('US MTM - Calculation (Portly)'!B10,'15VENT'!$A$2:$BM$16,42,FALSE),IF($M$5='15VENT'!$AQ$1,VLOOKUP('US MTM - Calculation (Portly)'!B10,'15VENT'!$A$2:$BM$16,43,FALSE),IF($M$5='15VENT'!$AR$1,VLOOKUP('US MTM - Calculation (Portly)'!B10,'15VENT'!$A$2:$BM$16,44,FALSE),IF($M$5='15VENT'!$AS$1,VLOOKUP('US MTM - Calculation (Portly)'!B10,'15VENT'!$A$2:$BM$16,45,FALSE),IF($M$5='15VENT'!$AT$1,VLOOKUP('US MTM - Calculation (Portly)'!B10,'15VENT'!$A$2:$BM$16,46,FALSE),IF($M$5='15VENT'!$AU$1,VLOOKUP('US MTM - Calculation (Portly)'!B10,'15VENT'!$A$2:$BM$16,47,FALSE),IF($M$5='15VENT'!$AV$1,VLOOKUP('US MTM - Calculation (Portly)'!B10,'15VENT'!$A$2:$BM$16,48,FALSE),IF($M$5='15VENT'!$AW$1,VLOOKUP('US MTM - Calculation (Portly)'!B10,'15VENT'!$A$2:$BM$16,49,FALSE),IF($M$5='15VENT'!$AX$1,VLOOKUP('US MTM - Calculation (Portly)'!B10,'15VENT'!$A$2:$BM$16,50,FALSE),IF($M$5='15VENT'!$AY$1,VLOOKUP('US MTM - Calculation (Portly)'!B10,'15VENT'!$A$2:$BM$16,51,FALSE),IF($M$5='15VENT'!$AZ$1,VLOOKUP('US MTM - Calculation (Portly)'!B10,'15VENT'!$A$2:$BM$16,52,FALSE),IF($M$5='15VENT'!$BA$1,VLOOKUP('US MTM - Calculation (Portly)'!B10,'15VENT'!$A$2:$BM$16,53,FALSE),IF($M$5='15VENT'!$BB$1,VLOOKUP('US MTM - Calculation (Portly)'!B10,'15VENT'!$A$2:$BM$16,54,FALSE),IF($M$5='15VENT'!$BC$1,VLOOKUP('US MTM - Calculation (Portly)'!B10,'15VENT'!$A$2:$BM$16,55,FALSE),IF($M$5='15VENT'!$BD$1,VLOOKUP('US MTM - Calculation (Portly)'!B10,'15VENT'!$A$2:$BM$16,56,FALSE),IF($M$5='15VENT'!$BE$1,VLOOKUP('US MTM - Calculation (Portly)'!B10,'15VENT'!$A$2:$BM$16,57,FALSE),IF($M$5='15VENT'!$BF$1,VLOOKUP('US MTM - Calculation (Portly)'!B10,'15VENT'!$A$2:$BM$16,58,FALSE),IF($M$5='15VENT'!$BG$1,VLOOKUP('US MTM - Calculation (Portly)'!B10,'15VENT'!$A$2:$BM$16,59,FALSE),IF($M$5='15VENT'!$BH$1,VLOOKUP('US MTM - Calculation (Portly)'!B10,'15VENT'!$A$2:$BM$16,60,FALSE),IF($M$5='15VENT'!$BI$1,VLOOKUP('US MTM - Calculation (Portly)'!B10,'15VENT'!$A$2:$BJ$16,61,FALSE),IF($M$5='15VENT'!$BJ$1,VLOOKUP('US MTM - Calculation (Portly)'!B10,'15VENT'!$A$2:$BM$16,62,FALSE),IF($M$5='15VENT'!$BK$1,VLOOKUP('US MTM - Calculation (Portly)'!B10,'15VENT'!$A$2:$BM$16,63,FALSE),IF($M$5='15VENT'!$BL$1,VLOOKUP('US MTM - Calculation (Portly)'!B10,'15VENT'!$A$2:$BM$16,64,FALSE),IF($M$5='15VENT'!$BM$1,VLOOKUP('US MTM - Calculation (Portly)'!B10,'15VENT'!$A$2:$BM$16,65,FALSE),))))))))))))))))))))))))))))))))))))))))))))))))))))))))))))))))</f>
        <v>0</v>
      </c>
      <c r="S10" s="266">
        <f>IF(OR(S17&gt;0,S22&gt;0),0,IF(L10&lt;&gt;0,L10,0))</f>
        <v>0</v>
      </c>
      <c r="T10" s="274"/>
      <c r="U10" s="284" t="s">
        <v>495</v>
      </c>
      <c r="V10" s="285"/>
      <c r="W10" s="246"/>
      <c r="X10" s="259">
        <v>9</v>
      </c>
      <c r="Y10" s="260" t="s">
        <v>335</v>
      </c>
      <c r="Z10" s="247" t="str">
        <f>IF($Z$1="","",HLOOKUP($Z$1,'MTM US TRS (R)'!$A$2:$EV$13,ROW(),FALSE))</f>
        <v/>
      </c>
      <c r="AA10" s="265">
        <f>IF(Z10=" ",0,IF($AH$13='Deep Seat -'!$B$1,VLOOKUP('US MTM - Calculation (Portly)'!Y10,'Deep Seat -'!$A$2:$D$13,2,FALSE),IF($AH$13='Deep Seat -'!$C$1,VLOOKUP('US MTM - Calculation (Portly)'!Y10,'Deep Seat -'!$A$2:$D$13,3,FALSE),IF($AH$13='Deep Seat -'!$D$1,VLOOKUP('US MTM - Calculation (Portly)'!Y10,'Deep Seat -'!$A$2:$D$13,4,FALSE),))))</f>
        <v>0</v>
      </c>
      <c r="AB10" s="265">
        <f>IF(Z10=" ",0,IF($AH$14='Hip Forw +'!$B$1,VLOOKUP('US MTM - Calculation (Portly)'!Y10,'Hip Forw +'!$A$2:$E$13,2,FALSE),IF($AH$14='Hip Forw +'!$C$1,VLOOKUP('US MTM - Calculation (Portly)'!Y10,'Hip Forw +'!$A$2:$E$13,3,FALSE),IF($AH$14='Hip Forw +'!$D$1,VLOOKUP('US MTM - Calculation (Portly)'!Y10,'Hip Forw +'!$A$2:$E$13,4,FALSE),IF($AH$14='Hip Forw +'!$E$1,VLOOKUP('US MTM - Calculation (Portly)'!Y10,'Hip Forw +'!$A$2:$E$13,5,FALSE),)))))</f>
        <v>0</v>
      </c>
      <c r="AC10" s="265">
        <f>IF(Z10=" ",0,IF($AH$15='Low Fron'!$B$1,VLOOKUP('US MTM - Calculation (Portly)'!Y10,'Low Fron'!$A$2:$L$13,2,FALSE),IF($AH$15='Low Fron'!$C$1,VLOOKUP('US MTM - Calculation (Portly)'!Y10,'Low Fron'!$A$2:$L$13,3,FALSE),IF($AH$15='Low Fron'!$D$1,VLOOKUP('US MTM - Calculation (Portly)'!Y10,'Low Fron'!$A$2:$L$13,4,FALSE),IF($AH$15='Low Fron'!$E$1,VLOOKUP('US MTM - Calculation (Portly)'!Y10,'Low Fron'!$A$2:$L$13,5,FALSE),IF($AH$15='Low Fron'!$F$1,VLOOKUP('US MTM - Calculation (Portly)'!Y10,'Low Fron'!$A$2:$L$13,6,FALSE),IF($AH$15='Low Fron'!$G$1,VLOOKUP('US MTM - Calculation (Portly)'!Y10,'Low Fron'!$A$2:$L$13,7,FALSE),IF($AH$15='Low Fron'!$H$1,VLOOKUP('US MTM - Calculation (Portly)'!Y10,'Low Fron'!$A$2:$L$13,8,FALSE),IF($AH$15='Low Fron'!$I$1,VLOOKUP('US MTM - Calculation (Portly)'!Y10,'Low Fron'!$A$2:$L$13,9,FALSE),IF($AH$15='Low Fron'!$J$1,VLOOKUP('US MTM - Calculation (Portly)'!Y10,'Low Fron'!$A$2:$L$13,10,FALSE),IF($AH$15='Low Fron'!$K$1,VLOOKUP('US MTM - Calculation (Portly)'!Y10,'Low Fron'!$A$2:$L$13,11,FALSE),IF($AH$15='Low Fron'!$L$1,VLOOKUP('US MTM - Calculation (Portly)'!Y10,'Low Fron'!$A$2:$L$13,12,FALSE),))))))))))))</f>
        <v>0</v>
      </c>
      <c r="AD10" s="265">
        <f>IF(Z10=" ",0,IF($AH$16='Plucrot +'!$B$1,VLOOKUP('US MTM - Calculation (Portly)'!Y10,'Plucrot +'!$A$2:$W$13,2,FALSE),IF($AH$16='Plucrot +'!$C$1,VLOOKUP('US MTM - Calculation (Portly)'!Y10,'Plucrot +'!$A$2:$W$13,3,FALSE),IF($AH$16='Plucrot +'!$D$1,VLOOKUP('US MTM - Calculation (Portly)'!Y10,'Plucrot +'!$A$2:$W$13,4,FALSE),IF($AH$16='Plucrot +'!$E$1,VLOOKUP('US MTM - Calculation (Portly)'!Y10,'Plucrot +'!$A$2:$W$13,5,FALSE),IF($AH$16='Plucrot +'!$F$1,VLOOKUP('US MTM - Calculation (Portly)'!Y10,'Plucrot +'!$A$2:$W$13,6,FALSE),IF($AH$16='Plucrot +'!$G$1,VLOOKUP('US MTM - Calculation (Portly)'!Y10,'Plucrot +'!$A$2:$W$13,7,FALSE),IF($AH$16='Plucrot +'!$H$1,VLOOKUP('US MTM - Calculation (Portly)'!Y10,'Plucrot +'!$A$2:$W$13,8,FALSE),IF($AH$16='Plucrot +'!$I$1,VLOOKUP('US MTM - Calculation (Portly)'!Y10,'Plucrot +'!$A$2:$W$13,9,FALSE),IF($AH$16='Plucrot +'!$J$1,VLOOKUP('US MTM - Calculation (Portly)'!Y10,'Plucrot +'!$A$2:$W$13,10,FALSE),IF($AH$16='Plucrot +'!$K$1,VLOOKUP('US MTM - Calculation (Portly)'!Y10,'Plucrot +'!$A$2:$W$13,11,FALSE),IF($AH$16='Plucrot +'!$L$1,VLOOKUP('US MTM - Calculation (Portly)'!Y10,'Plucrot +'!$A$2:$W$13,12,FALSE),IF($AH$16='Plucrot +'!$M$1,VLOOKUP('US MTM - Calculation (Portly)'!Y10,'Plucrot +'!$A$2:$W$13,13,FALSE),IF($AH$16='Plucrot +'!$N$1,VLOOKUP('US MTM - Calculation (Portly)'!Y10,'Plucrot +'!$A$2:$W$13,14,FALSE),IF($AH$16='Plucrot +'!$O$1,VLOOKUP('US MTM - Calculation (Portly)'!Y10,'Plucrot +'!$A$2:$W$13,15,FALSE),IF($AH$16='Plucrot +'!$P$1,VLOOKUP('US MTM - Calculation (Portly)'!Y10,'Plucrot +'!$A$2:$W$13,16,FALSE),IF($AH$16='Plucrot +'!$Q$1,VLOOKUP('US MTM - Calculation (Portly)'!Y10,'Plucrot +'!$A$2:$W$13,17,FALSE),IF($AH$16='Plucrot +'!$R$1,VLOOKUP('US MTM - Calculation (Portly)'!Y10,'Plucrot +'!$A$2:$W$13,18,FALSE),IF($AH$16='Plucrot +'!$S$1,VLOOKUP('US MTM - Calculation (Portly)'!Y10,'Plucrot +'!$A$2:$W$13,19,FALSE),IF($AH$16='Plucrot +'!$T$1,VLOOKUP('US MTM - Calculation (Portly)'!Y10,'Plucrot +'!$A$2:$W$13,20,FALSE),IF($AH$16='Plucrot +'!$U$1,VLOOKUP('US MTM - Calculation (Portly)'!Y10,'Plucrot +'!$A$2:$W$13,21,FALSE),IF($AH$16='Plucrot +'!$V$1,VLOOKUP('US MTM - Calculation (Portly)'!Y10,'Plucrot +'!$A$2:$W$13,22,FALSE),IF($AH$16='Plucrot +'!$W$1,VLOOKUP('US MTM - Calculation (Portly)'!Y10,'Plucrot +'!$A$2:$W$13,23,FALSE),)))))))))))))))))))))))</f>
        <v>0</v>
      </c>
      <c r="AE10" s="265">
        <f>IF(Z10=" ",0,IF($AH$17='Rais BK + -'!$B$1,VLOOKUP('US MTM - Calculation (Portly)'!Y10,'Rais BK + -'!$A$2:$W$13,2,FALSE),IF($AH$17='Rais BK + -'!$C$1,VLOOKUP('US MTM - Calculation (Portly)'!Y10,'Rais BK + -'!$A$2:$W$13,3,FALSE),IF($AH$17='Rais BK + -'!$D$1,VLOOKUP('US MTM - Calculation (Portly)'!Y10,'Rais BK + -'!$A$2:$W$13,4,FALSE),IF($AH$17='Rais BK + -'!$E$1,VLOOKUP('US MTM - Calculation (Portly)'!Y10,'Rais BK + -'!$A$2:$W$13,5,FALSE),IF($AH$17='Rais BK + -'!$F$1,VLOOKUP('US MTM - Calculation (Portly)'!Y10,'Rais BK + -'!$A$2:$W$13,6,FALSE),IF($AH$17='Rais BK + -'!$G$1,VLOOKUP('US MTM - Calculation (Portly)'!Y10,'Rais BK + -'!$A$2:$W$13,7,FALSE),IF($AH$17='Rais BK + -'!$H$1,VLOOKUP('US MTM - Calculation (Portly)'!Y10,'Rais BK + -'!$A$2:$W$13,8,FALSE),IF($AH$17='Rais BK + -'!$I$1,VLOOKUP('US MTM - Calculation (Portly)'!Y10,'Rais BK + -'!$A$2:$W$13,9,FALSE),IF($AH$17='Rais BK + -'!$J$1,VLOOKUP('US MTM - Calculation (Portly)'!Y10,'Rais BK + -'!$A$2:$W$13,10,FALSE),IF($AH$17='Rais BK + -'!$K$1,VLOOKUP('US MTM - Calculation (Portly)'!Y10,'Rais BK + -'!$A$2:$W$13,11,FALSE),IF($AH$17='Rais BK + -'!$L$1,VLOOKUP('US MTM - Calculation (Portly)'!Y10,'Rais BK + -'!$A$2:$W$13,12,FALSE),IF($AH$17='Rais BK + -'!$M$1,VLOOKUP('US MTM - Calculation (Portly)'!Y10,'Rais BK + -'!$A$2:$W$13,13,FALSE),IF($AH$17='Rais BK + -'!$N$1,VLOOKUP('US MTM - Calculation (Portly)'!Y10,'Rais BK + -'!$A$2:$W$13,14,FALSE),IF($AH$17='Rais BK + -'!$O$1,VLOOKUP('US MTM - Calculation (Portly)'!Y10,'Rais BK + -'!$A$2:$W$13,15,FALSE),IF($AH$17='Rais BK + -'!$P$1,VLOOKUP('US MTM - Calculation (Portly)'!Y10,'Rais BK + -'!$A$2:$W$13,16,FALSE),IF($AH$17='Rais BK + -'!$Q$1,VLOOKUP('US MTM - Calculation (Portly)'!Y10,'Rais BK + -'!$A$2:$W$13,17,FALSE),IF($AH$17='Rais BK + -'!$R$1,VLOOKUP('US MTM - Calculation (Portly)'!Y10,'Rais BK + -'!$A$2:$W$13,18,FALSE),IF($AH$17='Rais BK + -'!$S$1,VLOOKUP('US MTM - Calculation (Portly)'!Y10,'Rais BK + -'!$A$2:$W$13,19,FALSE),IF($AH$17='Rais BK + -'!$T$1,VLOOKUP('US MTM - Calculation (Portly)'!Y10,'Rais BK + -'!$A$2:$W$13,20,FALSE),IF($AH$17='Rais BK + -'!$U$1,VLOOKUP('US MTM - Calculation (Portly)'!Y10,'Rais BK + -'!$A$2:$W$13,21,FALSE),IF($AH$17='Rais BK + -'!$V$1,VLOOKUP('US MTM - Calculation (Portly)'!Y10,'Rais BK + -'!$A$2:$W$13,22,FALSE),IF($AH$17='Rais BK + -'!$W$1,VLOOKUP('US MTM - Calculation (Portly)'!Y10,'Rais BK + -'!$A$2:$W$13,23,FALSE),)))))))))))))))))))))))</f>
        <v>0</v>
      </c>
      <c r="AF10" s="263">
        <f t="shared" si="0"/>
        <v>0</v>
      </c>
      <c r="AG10" s="242">
        <f>IF(OR(Sheet1!C143="",Sheet1!C143=" "),0,Sheet1!C143)</f>
        <v>0</v>
      </c>
      <c r="AH10" s="266">
        <f t="shared" si="4"/>
        <v>0</v>
      </c>
      <c r="AI10" s="286"/>
      <c r="AJ10" s="287" t="s">
        <v>298</v>
      </c>
      <c r="AK10" s="288" t="str">
        <f>IF(OR(Sheet1!C163="",Sheet1!C163=" "),"",Sheet1!C163)</f>
        <v/>
      </c>
      <c r="AM10" s="282"/>
      <c r="AN10" s="282"/>
      <c r="AO10" s="278"/>
      <c r="AP10" s="268" t="s">
        <v>597</v>
      </c>
      <c r="AQ10" s="250" t="str">
        <f>IF($AQ$1="","",HLOOKUP($AQ$1,'Measurement Chart'!$A$1:$AG$14,ROW(),FALSE))</f>
        <v/>
      </c>
      <c r="AR10" s="242">
        <f>IF(OR(Sheet1!C304="",Sheet1!C304=" "),0,Sheet1!C304)</f>
        <v>0</v>
      </c>
      <c r="AS10" s="251">
        <f t="shared" si="1"/>
        <v>0</v>
      </c>
      <c r="AT10" s="252">
        <f>IF($AS$4='Front Length +'!$B$1,VLOOKUP(AP10,'Front Length +'!$A$2:$AO$14,2,FALSE),IF($AS$4='Front Length +'!$C$1,VLOOKUP(AP10,'Front Length +'!$A$2:$AO$14,3,FALSE),IF($AS$4='Front Length +'!$D$1,VLOOKUP(AP10,'Front Length +'!$A$2:$AO$14,4,FALSE),IF($AS$4='Front Length +'!$E$1,VLOOKUP(AP10,'Front Length +'!$A$2:$AO$14,5,FALSE),IF($AS$4='Front Length +'!$F$1,VLOOKUP(AP10,'Front Length +'!$A$2:$AO$14,6,FALSE),IF($AS$4='Front Length +'!$G$1,VLOOKUP(AP10,'Front Length +'!$A$2:$AO$14,7,FALSE),IF($AS$4='Front Length +'!$H$1,VLOOKUP(AP10,'Front Length +'!$A$2:$AO$14,8,FALSE),IF($AS$4='Front Length +'!$I$1,VLOOKUP(AP10,'Front Length +'!$A$2:$AO$14,9,FALSE),IF($AS$4='Front Length +'!$J$1,VLOOKUP(AP10,'Front Length +'!$A$2:$AO$14,10,FALSE),IF($AS$4='Front Length +'!$K$1,VLOOKUP(AP10,'Front Length +'!$A$2:$AO$14,11,FALSE),IF($AS$4='Front Length +'!$L$1,VLOOKUP(AP10,'Front Length +'!$A$2:$AO$14,12,FALSE),IF($AS$4='Front Length +'!$M$1,VLOOKUP(AP10,'Front Length +'!$A$2:$AO$14,13,FALSE),IF($AS$4='Front Length +'!$N$1,VLOOKUP(AP10,'Front Length +'!$A$2:$AO$14,14,FALSE),IF($AS$4='Front Length +'!$O$1,VLOOKUP(AP10,'Front Length +'!$A$2:$AO$14,15,FALSE),IF($AS$4='Front Length +'!$P$1,VLOOKUP(AP10,'Front Length +'!$A$2:$AO$14,16,FALSE),IF($AS$4='Front Length +'!$Q$1,VLOOKUP(AP10,'Front Length +'!$A$2:$AO$14,17,FALSE),IF($AS$4='Front Length +'!$R$1,VLOOKUP(AP10,'Front Length +'!$A$2:$AO$14,18,FALSE),IF($AS$4='Front Length +'!$S$1,VLOOKUP(AP10,'Front Length +'!$A$2:$AO$14,19,FALSE),IF($AS$4='Front Length +'!$T$1,VLOOKUP(AP10,'Front Length +'!$A$2:$AO$14,20,FALSE),IF($AS$4='Front Length +'!$U$1,VLOOKUP(AP10,'Front Length +'!$A$2:$AO$14,21,FALSE),IF($AS$4='Front Length +'!$V$1,VLOOKUP(AP10,'Front Length +'!$A$2:$AO$14,22,FALSE),IF($AS$4='Front Length +'!$W$1,VLOOKUP(AP10,'Front Length +'!$A$2:$AO$14,23,FALSE),IF($AS$4='Front Length +'!$X$1,VLOOKUP(AP10,'Front Length +'!$A$2:$AO$14,24,FALSE),IF($AS$4='Front Length +'!$Y$1,VLOOKUP(AP10,'Front Length +'!$A$2:$AO$14,25,FALSE),IF($AS$4='Front Length +'!$Z$1,VLOOKUP(AP10,'Front Length +'!$A$2:$AO$14,26,FALSE),IF($AS$4='Front Length +'!$AA$1,VLOOKUP(AP10,'Front Length +'!$A$2:$AO$14,27,FALSE),IF($AS$4='Front Length +'!$AB$1,VLOOKUP(AP10,'Front Length +'!$A$2:$AO$14,28,FALSE),IF($AS$4='Front Length +'!$AC$1,VLOOKUP(AP10,'Front Length +'!$A$2:$AO$14,29,FALSE),IF($AS$4='Front Length +'!$AD$1,VLOOKUP(AP10,'Front Length +'!$A$2:$AO$14,30,FALSE),IF($AS$4='Front Length +'!$AE$1,VLOOKUP(AP10,'Front Length +'!$A$2:$AO$14,31,FALSE),IF($AS$4='Front Length +'!$AF$1,VLOOKUP(AP10,'Front Length +'!$A$2:$AO$14,32,FALSE),IF($AS$4='Front Length +'!$AG$1,VLOOKUP(AP10,'Front Length +'!$A$2:$AO$14,33,FALSE),IF($AS$4='Front Length +'!$AH$1,VLOOKUP(AP10,'Front Length +'!$A$2:$AO$14,34,FALSE),IF($AS$4='Front Length +'!$AI$1,VLOOKUP(AP10,'Front Length +'!$A$2:$AO$14,35,FALSE),IF($AS$4='Front Length +'!$AJ$1,VLOOKUP(AP10,'Front Length +'!$A$2:$AO$14,36,FALSE),IF($AS$4='Front Length +'!$AK$1,VLOOKUP(AP10,'Front Length +'!$A$2:$AO$14,37,FALSE),IF($AS$4='Front Length +'!$AL$1,VLOOKUP(AP10,'Front Length +'!$A$2:$AO$14,38,FALSE),IF($AS$4='Front Length +'!$AM$1,VLOOKUP(AP10,'Front Length +'!$A$2:$AO$14,39,FALSE),IF($AS$4='Front Length +'!$AN$1,VLOOKUP(AP10,'Front Length +'!$A$2:$AO$14,40,FALSE),IF($AS$4='Front Length +'!$AO$1,VLOOKUP(AP10,'Front Length +'!$A$2:$AO$14,41,FALSE),))))))))))))))))))))))))))))))))))))))))</f>
        <v>0</v>
      </c>
      <c r="AU10" s="252">
        <f>IF($AS$4='Front Length -'!$B$1,VLOOKUP(AP10,'Front Length -'!$A$2:$AO$14,2,FALSE),IF($AS$4='Front Length -'!$C$1,VLOOKUP(AP10,'Front Length -'!$A$2:$AO$14,3,FALSE),IF($AS$4='Front Length -'!$D$1,VLOOKUP(AP10,'Front Length -'!$A$2:$AO$14,4,FALSE),IF($AS$4='Front Length -'!$E$1,VLOOKUP(AP10,'Front Length -'!$A$2:$AO$14,5,FALSE),IF($AS$4='Front Length -'!$F$1,VLOOKUP(AP10,'Front Length -'!$A$2:$AO$14,6,FALSE),IF($AS$4='Front Length -'!$G$1,VLOOKUP(AP10,'Front Length -'!$A$2:$AO$14,7,FALSE),IF($AS$4='Front Length -'!$H$1,VLOOKUP(AP10,'Front Length -'!$A$2:$AO$14,8,FALSE),IF($AS$4='Front Length -'!$I$1,VLOOKUP(AP10,'Front Length -'!$A$2:$AO$14,9,FALSE),IF($AS$4='Front Length -'!$J$1,VLOOKUP(AP10,'Front Length -'!$A$2:$AO$14,10,FALSE),IF($AS$4='Front Length -'!$K$1,VLOOKUP(AP10,'Front Length -'!$A$2:$AO$14,11,FALSE),IF($AS$4='Front Length -'!$L$1,VLOOKUP(AP10,'Front Length -'!$A$2:$AO$14,12,FALSE),IF($AS$4='Front Length -'!$M$1,VLOOKUP(AP10,'Front Length -'!$A$2:$AO$14,13,FALSE),IF($AS$4='Front Length -'!$N$1,VLOOKUP(AP10,'Front Length -'!$A$2:$AO$14,14,FALSE),IF($AS$4='Front Length -'!$O$1,VLOOKUP(AP10,'Front Length -'!$A$2:$AO$14,15,FALSE),IF($AS$4='Front Length -'!$P$1,VLOOKUP(AP10,'Front Length -'!$A$2:$AO$14,16,FALSE),IF($AS$4='Front Length -'!$Q$1,VLOOKUP(AP10,'Front Length -'!$A$2:$AO$14,17,FALSE),IF($AS$4='Front Length -'!$R$1,VLOOKUP(AP10,'Front Length -'!$A$2:$AO$14,18,FALSE),IF($AS$4='Front Length -'!$S$1,VLOOKUP(AP10,'Front Length -'!$A$2:$AO$14,19,FALSE),IF($AS$4='Front Length -'!$T$1,VLOOKUP(AP10,'Front Length -'!$A$2:$AO$14,20,FALSE),IF($AS$4='Front Length -'!$U$1,VLOOKUP(AP10,'Front Length -'!$A$2:$AO$14,21,FALSE),IF($AS$4='Front Length -'!$V$1,VLOOKUP(AP10,'Front Length -'!$A$2:$AO$14,22,FALSE),IF($AS$4='Front Length -'!$W$1,VLOOKUP(AP10,'Front Length -'!$A$2:$AO$14,23,FALSE),IF($AS$4='Front Length -'!$X$1,VLOOKUP(AP10,'Front Length -'!$A$2:$AO$14,24,FALSE),IF($AS$4='Front Length -'!$Y$1,VLOOKUP(AP10,'Front Length -'!$A$2:$AO$14,25,FALSE),IF($AS$4='Front Length -'!$Z$1,VLOOKUP(AP10,'Front Length -'!$A$2:$AO$14,26,FALSE),IF($AS$4='Front Length -'!$AA$1,VLOOKUP(AP10,'Front Length -'!$A$2:$AO$14,27,FALSE),IF($AS$4='Front Length -'!$AB$1,VLOOKUP(AP10,'Front Length -'!$A$2:$AO$14,28,FALSE),IF($AS$4='Front Length -'!$AC$1,VLOOKUP(AP10,'Front Length -'!$A$2:$AO$14,29,FALSE),IF($AS$4='Front Length -'!$AD$1,VLOOKUP(AP10,'Front Length -'!$A$2:$AO$14,30,FALSE),IF($AS$4='Front Length -'!$AE$1,VLOOKUP(AP10,'Front Length -'!$A$2:$AO$14,31,FALSE),IF($AS$4='Front Length -'!$AF$1,VLOOKUP(AP10,'Front Length -'!$A$2:$AO$14,32,FALSE),IF($AS$4='Front Length -'!$AG$1,VLOOKUP(AP10,'Front Length -'!$A$2:$AO$14,33,FALSE),IF($AS$4='Front Length -'!$AH$1,VLOOKUP(AP10,'Front Length -'!$A$2:$AO$14,34,FALSE),IF($AS$4='Front Length -'!$AI$1,VLOOKUP(AP10,'Front Length -'!$A$2:$AO$14,35,FALSE),IF($AS$4='Front Length -'!$AJ$1,VLOOKUP(AP10,'Front Length -'!$A$2:$AO$14,36,FALSE),IF($AS$4='Front Length -'!$AK$1,VLOOKUP(AP10,'Front Length -'!$A$2:$AO$14,37,FALSE),IF($AS$4='Front Length -'!$AL$1,VLOOKUP(AP10,'Front Length -'!$A$2:$AO$14,38,FALSE),IF($AS$4='Front Length -'!$AM$1,VLOOKUP(AP10,'Front Length -'!$A$2:$AO$14,39,FALSE),IF($AS$4='Front Length -'!$AN$1,VLOOKUP(AP10,'Front Length -'!$A$2:$AO$14,40,FALSE),IF($AS$4='Front Length -'!$AO$1,VLOOKUP(AP10,'Front Length -'!$A$2:$AO$14,41,FALSE),))))))))))))))))))))))))))))))))))))))))</f>
        <v>0</v>
      </c>
      <c r="AV10" s="253" t="str">
        <f t="shared" si="5"/>
        <v/>
      </c>
      <c r="AW10" s="234"/>
      <c r="AX10" s="255"/>
      <c r="AY10" s="255"/>
      <c r="AZ10" s="255"/>
      <c r="BA10" s="255"/>
      <c r="BB10" s="255"/>
      <c r="BC10" s="255"/>
      <c r="BD10" s="255"/>
      <c r="BE10" s="255"/>
      <c r="BF10" s="255"/>
      <c r="BG10" s="255"/>
      <c r="BH10" s="255"/>
      <c r="BI10" s="255"/>
      <c r="BJ10" s="255"/>
      <c r="BK10" s="255"/>
      <c r="BL10" s="255"/>
      <c r="BM10" s="255"/>
      <c r="BN10" s="255"/>
      <c r="BO10" s="255"/>
      <c r="BP10" s="255"/>
      <c r="BQ10" s="255"/>
      <c r="BR10" s="255"/>
      <c r="BS10" s="255"/>
    </row>
    <row r="11" spans="1:77" ht="39.950000000000003" customHeight="1" x14ac:dyDescent="0.55000000000000004">
      <c r="A11" s="259">
        <v>10</v>
      </c>
      <c r="B11" s="260" t="s">
        <v>64</v>
      </c>
      <c r="C11" s="261">
        <f>IF($C$1="","",HLOOKUP($C$1,'Portly fit'!$A$1:$AC$16,ROW(),FALSE))</f>
        <v>3.5</v>
      </c>
      <c r="D11" s="262">
        <f>IF(C11=" ",0,IF($S$17='AH 34 A+'!$B$1,VLOOKUP('US MTM - Calculation (Portly)'!B11,'AH 34 A+'!$A$2:$G$16,2,FALSE),IF($S$17='AH 34 A+'!$C$1,VLOOKUP('US MTM - Calculation (Portly)'!B11,'AH 34 A+'!$A$2:$G$16,3,FALSE),IF($S$17='AH 34 A+'!$D$1,VLOOKUP('US MTM - Calculation (Portly)'!B11,'AH 34 A+'!$A$2:$G$16,4,FALSE),IF($S$17='AH 34 A+'!$E$1,VLOOKUP('US MTM - Calculation (Portly)'!B11,'AH 34 A+'!$A$2:$G$16,5,FALSE),IF($S$17='AH 34 A+'!$F$1,VLOOKUP('US MTM - Calculation (Portly)'!B11,'AH 34 A+'!$A$2:$G$16,6,FALSE),IF($S$17='AH 34 A+'!$G$1,VLOOKUP('US MTM - Calculation (Portly)'!B11,'AH 34 A+'!$A$2:$G$16,7,FALSE),)))))))</f>
        <v>0</v>
      </c>
      <c r="E11" s="262">
        <f>IF(C11=" ",0,IF($S$18='Erect +'!$B$1,VLOOKUP('US MTM - Calculation (Portly)'!B11,'Erect +'!$A$2:$D$16,2,FALSE),IF($S$18='Erect +'!$C$1,VLOOKUP('US MTM - Calculation (Portly)'!B11,'Erect +'!$A$2:$D$16,3,FALSE),IF($S$18='Erect +'!$D$1,VLOOKUP('US MTM - Calculation (Portly)'!B11,'Erect +'!$A$2:$D$16,4,FALSE),))))</f>
        <v>0</v>
      </c>
      <c r="F11" s="262">
        <f>IF(C11=" ",0,IF($S$19='Full Chest'!$B$1,VLOOKUP('US MTM - Calculation (Portly)'!B11,'Full Chest'!$A$2:$F$16,2,FALSE),IF($S$19='Full Chest'!$C$1,VLOOKUP('US MTM - Calculation (Portly)'!B11,'Full Chest'!$A$2:$F$16,3,FALSE),IF($S$19='Full Chest'!$D$1,VLOOKUP('US MTM - Calculation (Portly)'!B11,'Full Chest'!$A$2:$F$16,4,FALSE),))))</f>
        <v>0</v>
      </c>
      <c r="G11" s="262">
        <f>IF(C11=" ",0,IF($S$20='Head For +'!$B$1,VLOOKUP('US MTM - Calculation (Portly)'!B11,'Head For +'!$A$2:$E$16,2,FALSE),IF($S$20='Head For +'!$C$1,VLOOKUP('US MTM - Calculation (Portly)'!B11,'Head For +'!$A$2:$E$16,3,FALSE),IF($S$20='Head For +'!$D$1,VLOOKUP('US MTM - Calculation (Portly)'!B11,'Head For +'!$A$2:$E$16,4,FALSE),IF($S$20='Head For +'!$E$1,VLOOKUP('US MTM - Calculation (Portly)'!B11,'Head For +'!$A$2:$E$16,5,FALSE),)))))</f>
        <v>0</v>
      </c>
      <c r="H11" s="262">
        <f>IF(C11=" ",0,IF($S$21='LOW-CLR +'!$B$1,VLOOKUP('US MTM - Calculation (Portly)'!B11,'LOW-CLR +'!$A$2:$H$16,2,FALSE),IF($S$21='LOW-CLR +'!$C$1,VLOOKUP('US MTM - Calculation (Portly)'!B11,'LOW-CLR +'!$A$2:$H$16,3,FALSE),IF($S$21='LOW-CLR +'!$D$1,VLOOKUP('US MTM - Calculation (Portly)'!B11,'LOW-CLR +'!$A$2:$H$16,4,FALSE),IF($S$21='LOW-CLR +'!$E$1,VLOOKUP('US MTM - Calculation (Portly)'!B11,'LOW-CLR +'!$A$2:$H$16,5,FALSE),IF($S$21='LOW-CLR +'!$F$1,VLOOKUP('US MTM - Calculation (Portly)'!B11,'LOW-CLR +'!$A$2:$H$16,6,FALSE),))))))</f>
        <v>0</v>
      </c>
      <c r="I11" s="262">
        <f>IF(C11=" ",0,IF($S$22='P+AH+1 2'!$B$1,VLOOKUP('US MTM - Calculation (Portly)'!B11,'P+AH+1 2'!$A$2:$D$16,2,FALSE),IF($S$22='P+AH+1 2'!$C$1,VLOOKUP('US MTM - Calculation (Portly)'!B11,'P+AH+1 2'!$A$2:$D$16,3,FALSE),IF($S$22='P+AH+1 2'!$D$1,VLOOKUP('US MTM - Calculation (Portly)'!B11,'P+AH+1 2'!$A$2:$D$16,4,FALSE),))))</f>
        <v>0</v>
      </c>
      <c r="J11" s="262"/>
      <c r="K11" s="263">
        <f t="shared" si="2"/>
        <v>3.5</v>
      </c>
      <c r="L11" s="242">
        <f>IF(Sheet1!E107="",0,Sheet1!E107)</f>
        <v>3.25</v>
      </c>
      <c r="M11" s="264">
        <f t="shared" si="3"/>
        <v>-0.25</v>
      </c>
      <c r="N11" s="265">
        <f>IF($M$8='12 Back'!$B$1,VLOOKUP('US MTM - Calculation (Portly)'!B11,'12 Back'!$A$2:$BG$16,2,FALSE),IF($M$8='12 Back'!$C$1,VLOOKUP('US MTM - Calculation (Portly)'!B11,'12 Back'!$A$2:$BG$16,3,FALSE),IF($M$8='12 Back'!$D$1,VLOOKUP('US MTM - Calculation (Portly)'!B11,'12 Back'!$A$2:$BG$16,4,FALSE),IF($M$8='12 Back'!$E$1,VLOOKUP('US MTM - Calculation (Portly)'!B11,'12 Back'!$A$2:$BG$16,5,FALSE),IF($M$8='12 Back'!$F$1,VLOOKUP('US MTM - Calculation (Portly)'!B11,'12 Back'!$A$2:$BG$16,6,FALSE),IF($M$8='12 Back'!$G$1,VLOOKUP('US MTM - Calculation (Portly)'!B11,'12 Back'!$A$2:$BG$16,7,FALSE),IF($M$8='12 Back'!$H$1,VLOOKUP('US MTM - Calculation (Portly)'!B11,'12 Back'!$A$2:$BG$16,8,FALSE),IF($M$8='12 Back'!$I$1,VLOOKUP('US MTM - Calculation (Portly)'!B11,'12 Back'!$A$2:$BG$16,9,FALSE),IF($M$8='12 Back'!$J$1,VLOOKUP('US MTM - Calculation (Portly)'!B11,'12 Back'!$A$2:$BG$16,10,FALSE),IF($M$8='12 Back'!$K$1,VLOOKUP('US MTM - Calculation (Portly)'!B11,'12 Back'!$A$2:$BG$16,11,FALSE),IF($M$8='12 Back'!$L$1,VLOOKUP('US MTM - Calculation (Portly)'!B11,'12 Back'!$A$2:$BG$16,12,FALSE),IF($M$8='12 Back'!$M$1,VLOOKUP('US MTM - Calculation (Portly)'!B11,'12 Back'!$A$2:$BG$16,13,FALSE),IF($M$8='12 Back'!$N$1,VLOOKUP('US MTM - Calculation (Portly)'!B11,'12 Back'!$A$2:$BG$16,14,FALSE),IF($M$8='12 Back'!$O$1,VLOOKUP('US MTM - Calculation (Portly)'!B11,'12 Back'!$A$2:$BG$16,15,FALSE),IF($M$8='12 Back'!$P$1,VLOOKUP('US MTM - Calculation (Portly)'!B11,'12 Back'!$A$2:$BG$16,16,FALSE),IF($M$8='12 Back'!$Q$1,VLOOKUP('US MTM - Calculation (Portly)'!B11,'12 Back'!$A$2:$BG$16,17,FALSE),IF($M$8='12 Back'!$R$1,VLOOKUP('US MTM - Calculation (Portly)'!B11,'12 Back'!$A$2:$BG$16,18,FALSE),IF($M$8='12 Back'!$S$1,VLOOKUP('US MTM - Calculation (Portly)'!B11,'12 Back'!$A$2:$BG$16,19,FALSE),IF($M$8='12 Back'!$T$1,VLOOKUP('US MTM - Calculation (Portly)'!B11,'12 Back'!$A$2:$BG$16,20,FALSE),IF($M$8='12 Back'!$U$1,VLOOKUP('US MTM - Calculation (Portly)'!B11,'12 Back'!$A$2:$BG$16,21,FALSE),IF($M$8='12 Back'!$V$1,VLOOKUP('US MTM - Calculation (Portly)'!B11,'12 Back'!$A$2:$BG$16,22,FALSE),IF($M$8='12 Back'!$W$1,VLOOKUP('US MTM - Calculation (Portly)'!B11,'12 Back'!$A$2:$BG$16,23,FALSE),IF($M$8='12 Back'!$X$1,VLOOKUP('US MTM - Calculation (Portly)'!B11,'12 Back'!$A$2:$BG$16,24,FALSE),IF($M$8='12 Back'!$Y$1,VLOOKUP('US MTM - Calculation (Portly)'!B11,'12 Back'!$A$2:$BG$16,25,FALSE),IF($M$8='12 Back'!$Z$1,VLOOKUP('US MTM - Calculation (Portly)'!B11,'12 Back'!$A$2:$BG$16,26,FALSE),IF($M$8='12 Back'!$AA$1,VLOOKUP('US MTM - Calculation (Portly)'!B11,'12 Back'!$A$2:$BG$16,27,FALSE),IF($M$8='12 Back'!$AB$1,VLOOKUP('US MTM - Calculation (Portly)'!B11,'12 Back'!$A$2:$BG$16,28,FALSE),IF($M$8='12 Back'!$AC$1,VLOOKUP('US MTM - Calculation (Portly)'!B11,'12 Back'!$A$2:$BG$16,29,FALSE),IF($M$8='12 Back'!$AD$1,VLOOKUP('US MTM - Calculation (Portly)'!B11,'12 Back'!$A$2:$BG$16,30,FALSE),IF($M$8='12 Back'!$AE$1,VLOOKUP('US MTM - Calculation (Portly)'!B11,'12 Back'!$A$2:$BG$16,31,FALSE),IF($M$8='12 Back'!$AF$1,VLOOKUP('US MTM - Calculation (Portly)'!B11,'12 Back'!$A$2:$BG$16,32,FALSE),IF($M$8='12 Back'!$AG$1,VLOOKUP('US MTM - Calculation (Portly)'!B11,'12 Back'!$A$2:$BG$16,33,FALSE),IF($M$8='12 Back'!$AH$1,VLOOKUP('US MTM - Calculation (Portly)'!B11,'12 Back'!$A$2:$BG$16,34,FALSE),IF($M$8='12 Back'!$AI$1,VLOOKUP('US MTM - Calculation (Portly)'!B11,'12 Back'!$A$2:$BG$16,35,FALSE),IF($M$8='12 Back'!$AJ$1,VLOOKUP('US MTM - Calculation (Portly)'!B11,'12 Back'!$A$2:$BG$16,36,FALSE),IF($M$8='12 Back'!$AK$1,VLOOKUP('US MTM - Calculation (Portly)'!B11,'12 Back'!$A$2:$BG$16,37,FALSE),IF($M$8='12 Back'!$AL$1,VLOOKUP('US MTM - Calculation (Portly)'!B11,'12 Back'!$A$2:$BG$16,38,FALSE),IF($M$8='12 Back'!$AM$1,VLOOKUP('US MTM - Calculation (Portly)'!B11,'12 Back'!$A$2:$BG$16,39,FALSE),IF($M$8='12 Back'!$AN$1,VLOOKUP('US MTM - Calculation (Portly)'!B11,'12 Back'!$A$2:$BG$16,40,FALSE),IF($M$8='12 Back'!$AO$1,VLOOKUP('US MTM - Calculation (Portly)'!B11,'12 Back'!$A$2:$BG$16,41,FALSE),IF($M$8='12 Back'!$AP$1,VLOOKUP('US MTM - Calculation (Portly)'!B11,'12 Back'!$A$2:$BG$16,42,FALSE),IF($M$8='12 Back'!$AQ$1,VLOOKUP('US MTM - Calculation (Portly)'!B11,'12 Back'!$A$2:$BG$16,43,FALSE),IF($M$8='12 Back'!$AR$1,VLOOKUP('US MTM - Calculation (Portly)'!B11,'12 Back'!$A$2:$BG$16,44,FALSE),IF($M$8='12 Back'!$AS$1,VLOOKUP('US MTM - Calculation (Portly)'!B11,'12 Back'!$A$2:$BG$16,45,FALSE),IF($M$8='12 Back'!$AT$1,VLOOKUP('US MTM - Calculation (Portly)'!B11,'12 Back'!$A$2:$BG$16,46,FALSE),IF($M$8='12 Back'!$AU$1,VLOOKUP('US MTM - Calculation (Portly)'!B11,'12 Back'!$A$2:$BG$16,47,FALSE),IF($M$8='12 Back'!$AV$1,VLOOKUP('US MTM - Calculation (Portly)'!B11,'12 Back'!$A$2:$BG$16,48,FALSE),IF($M$8='12 Back'!$AW$1,VLOOKUP('US MTM - Calculation (Portly)'!B11,'12 Back'!$A$2:$BG$16,49,FALSE),IF($M$8='12 Back'!$AX$1,VLOOKUP('US MTM - Calculation (Portly)'!B11,'12 Back'!$A$2:$BG$16,50,FALSE),IF($M$8='12 Back'!$AY$1,VLOOKUP('US MTM - Calculation (Portly)'!B11,'12 Back'!$A$2:$BG$16,51,FALSE),IF($M$8='12 Back'!$AZ$1,VLOOKUP('US MTM - Calculation (Portly)'!B11,'12 Back'!$A$2:$BG$16,52,FALSE),IF($M$8='12 Back'!$BA$1,VLOOKUP('US MTM - Calculation (Portly)'!B11,'12 Back'!$A$2:$BG$16,53,FALSE),IF($M$8='12 Back'!$BB$1,VLOOKUP('US MTM - Calculation (Portly)'!B11,'12 Back'!$A$2:$BG$16,54,FALSE),IF($M$8='12 Back'!$BC$1,VLOOKUP('US MTM - Calculation (Portly)'!B11,'12 Back'!$A$2:$BG$16,55,FALSE),IF($M$8='12 Back'!$BD$1,VLOOKUP('US MTM - Calculation (Portly)'!B11,'12 Back'!$A$2:$BG$16,56,FALSE),IF($M$8='12 Back'!$BE$1,VLOOKUP('US MTM - Calculation (Portly)'!B11,'12 Back'!$A$2:$BG$16,57,FALSE),IF($M$8='12 Back'!$BF$1,VLOOKUP('US MTM - Calculation (Portly)'!B11,'12 Back'!$A$2:$BG$16,58,FALSE),IF($M$8='12 Back'!$BG$1,VLOOKUP('US MTM - Calculation (Portly)'!B11,'12 Back'!$A$2:$BG$16,59,FALSE),))))))))))))))))))))))))))))))))))))))))))))))))))))))))))</f>
        <v>0</v>
      </c>
      <c r="O11" s="265">
        <f>IF($M$3='Half Grith'!$B$1,VLOOKUP('US MTM - Calculation (Portly)'!B11,'Half Grith'!$A$2:$BN$16,2,FALSE),IF($M$3='Half Grith'!$C$1,VLOOKUP('US MTM - Calculation (Portly)'!B11,'Half Grith'!$A$2:$BN$16,3,FALSE),IF($M$3='Half Grith'!$D$1,VLOOKUP('US MTM - Calculation (Portly)'!B11,'Half Grith'!$A$2:$BN$16,4,FALSE),IF($M$3='Half Grith'!$E$1,VLOOKUP('US MTM - Calculation (Portly)'!B11,'Half Grith'!$A$2:$BN$16,5,FALSE),IF($M$3='Half Grith'!$F$1,VLOOKUP('US MTM - Calculation (Portly)'!B11,'Half Grith'!$A$2:$BN$16,6,FALSE),IF($M$3='Half Grith'!$G$1,VLOOKUP('US MTM - Calculation (Portly)'!B11,'Half Grith'!$A$2:$BN$16,7,FALSE),IF($M$3='Half Grith'!$H$1,VLOOKUP('US MTM - Calculation (Portly)'!B11,'Half Grith'!$A$2:$BN$16,8,FALSE),IF($M$3='Half Grith'!$I$1,VLOOKUP('US MTM - Calculation (Portly)'!B11,'Half Grith'!$A$2:$BN$16,9,FALSE),IF($M$3='Half Grith'!$J$1,VLOOKUP('US MTM - Calculation (Portly)'!B11,'Half Grith'!$A$2:$BN$16,10,FALSE),IF($M$3='Half Grith'!$K$1,VLOOKUP('US MTM - Calculation (Portly)'!B11,'Half Grith'!$A$2:$BN$16,11,FALSE),IF($M$3='Half Grith'!$L$1,VLOOKUP('US MTM - Calculation (Portly)'!B11,'Half Grith'!$A$2:$BN$16,12,FALSE),IF($M$3='Half Grith'!$M$1,VLOOKUP('US MTM - Calculation (Portly)'!B11,'Half Grith'!$A$2:$BN$16,13,FALSE),IF($M$3='Half Grith'!$N$1,VLOOKUP('US MTM - Calculation (Portly)'!B11,'Half Grith'!$A$2:$BN$16,14,FALSE),IF($M$3='Half Grith'!$O$1,VLOOKUP('US MTM - Calculation (Portly)'!B11,'Half Grith'!$A$2:$BN$16,15,FALSE),IF($M$3='Half Grith'!$P$1,VLOOKUP('US MTM - Calculation (Portly)'!B11,'Half Grith'!$A$2:$BN$16,16,FALSE),IF($M$3='Half Grith'!$Q$1,VLOOKUP('US MTM - Calculation (Portly)'!B11,'Half Grith'!$A$2:$BN$16,17,FALSE),IF($M$3='Half Grith'!$R$1,VLOOKUP('US MTM - Calculation (Portly)'!B11,'Half Grith'!$A$2:$BN$16,18,FALSE),IF($M$3='Half Grith'!$S$1,VLOOKUP('US MTM - Calculation (Portly)'!B11,'Half Grith'!$A$2:$BN$16,19,FALSE),IF($M$3='Half Grith'!$T$1,VLOOKUP('US MTM - Calculation (Portly)'!B11,'Half Grith'!$A$2:$BN$16,20,FALSE),IF($M$3='Half Grith'!$U$1,VLOOKUP('US MTM - Calculation (Portly)'!B11,'Half Grith'!$A$2:$BN$16,21,FALSE),IF($M$3='Half Grith'!$V$1,VLOOKUP('US MTM - Calculation (Portly)'!B11,'Half Grith'!$A$2:$BN$16,22,FALSE),IF($M$3='Half Grith'!$W$1,VLOOKUP('US MTM - Calculation (Portly)'!B11,'Half Grith'!$A$2:$BN$16,23,FALSE),IF($M$3='Half Grith'!$X$1,VLOOKUP('US MTM - Calculation (Portly)'!B11,'Half Grith'!$A$2:$BN$16,24,FALSE),IF($M$3='Half Grith'!$Y$1,VLOOKUP('US MTM - Calculation (Portly)'!B11,'Half Grith'!$A$2:$BN$16,25,FALSE),IF($M$3='Half Grith'!$Z$1,VLOOKUP('US MTM - Calculation (Portly)'!B11,'Half Grith'!$A$2:$BN$16,26,FALSE),IF($M$3='Half Grith'!$AA$1,VLOOKUP('US MTM - Calculation (Portly)'!B11,'Half Grith'!$A$2:$BN$16,27,FALSE),IF($M$3='Half Grith'!$AB$1,VLOOKUP('US MTM - Calculation (Portly)'!B11,'Half Grith'!$A$2:$BN$16,28,FALSE),IF($M$3='Half Grith'!$AC$1,VLOOKUP('US MTM - Calculation (Portly)'!B11,'Half Grith'!$A$2:$BN$16,29,FALSE),IF($M$3='Half Grith'!$AD$1,VLOOKUP('US MTM - Calculation (Portly)'!B11,'Half Grith'!$A$2:$BN$16,30,FALSE),IF($M$3='Half Grith'!$AE$1,VLOOKUP('US MTM - Calculation (Portly)'!B11,'Half Grith'!$A$2:$BN$16,31,FALSE),IF($M$3='Half Grith'!$AF$1,VLOOKUP('US MTM - Calculation (Portly)'!B11,'Half Grith'!$A$2:$BN$16,32,FALSE),IF($M$3='Half Grith'!$AG$1,VLOOKUP('US MTM - Calculation (Portly)'!B11,'Half Grith'!$A$2:$BN$16,33,FALSE),IF($M$3='Half Grith'!$AH$1,VLOOKUP('US MTM - Calculation (Portly)'!B11,'Half Grith'!$A$2:$BN$16,34,FALSE),IF($M$3='Half Grith'!$AI$1,VLOOKUP('US MTM - Calculation (Portly)'!B11,'Half Grith'!$A$2:$BN$16,35,FALSE),IF($M$3='Half Grith'!$AJ$1,VLOOKUP('US MTM - Calculation (Portly)'!B11,'Half Grith'!$A$2:$BN$16,36,FALSE),IF($M$3='Half Grith'!$AK$1,VLOOKUP('US MTM - Calculation (Portly)'!B11,'Half Grith'!$A$2:$BN$16,37,FALSE),IF($M$3='Half Grith'!$AL$1,VLOOKUP('US MTM - Calculation (Portly)'!B11,'Half Grith'!$A$2:$BN$16,38,FALSE),IF($M$3='Half Grith'!$AM$1,VLOOKUP('US MTM - Calculation (Portly)'!B11,'Half Grith'!$A$2:$BN$16,39,FALSE),IF($M$3='Half Grith'!$AN$1,VLOOKUP('US MTM - Calculation (Portly)'!B11,'Half Grith'!$A$2:$BN$16,40,FALSE),IF($M$3='Half Grith'!$AO$1,VLOOKUP('US MTM - Calculation (Portly)'!B11,'Half Grith'!$A$2:$BN$16,41,FALSE),IF($M$3='Half Grith'!$AP$1,VLOOKUP('US MTM - Calculation (Portly)'!B11,'Half Grith'!$A$2:$BN$16,42,FALSE),IF($M$3='Half Grith'!$AQ$1,VLOOKUP('US MTM - Calculation (Portly)'!B11,'Half Grith'!$A$2:$BN$16,43,FALSE),IF($M$3='Half Grith'!$AR$1,VLOOKUP('US MTM - Calculation (Portly)'!B11,'Half Grith'!$A$2:$BN$16,44,FALSE),IF($M$3='Half Grith'!$AS$1,VLOOKUP('US MTM - Calculation (Portly)'!B11,'Half Grith'!$A$2:$BN$16,45,FALSE),IF($M$3='Half Grith'!$AT$1,VLOOKUP('US MTM - Calculation (Portly)'!B11,'Half Grith'!$A$2:$BN$16,46,FALSE),IF($M$3='Half Grith'!$AU$1,VLOOKUP('US MTM - Calculation (Portly)'!B11,'Half Grith'!$A$2:$BN$16,47,FALSE),IF($M$3='Half Grith'!$AV$1,VLOOKUP('US MTM - Calculation (Portly)'!B11,'Half Grith'!$A$2:$BN$16,48,FALSE),IF($M$3='Half Grith'!$AW$1,VLOOKUP('US MTM - Calculation (Portly)'!B11,'Half Grith'!$A$2:$BN$16,49,FALSE),IF($M$3='Half Grith'!$AX$1,VLOOKUP('US MTM - Calculation (Portly)'!B11,'Half Grith'!$A$2:$BN$16,50,FALSE),IF($M$3='Half Grith'!$AY$1,VLOOKUP('US MTM - Calculation (Portly)'!B11,'Half Grith'!$A$2:$BN$16,51,FALSE),IF($M$3='Half Grith'!$AZ$1,VLOOKUP('US MTM - Calculation (Portly)'!B11,'Half Grith'!$A$2:$BN$16,52,FALSE),IF($M$3='Half Grith'!$BA$1,VLOOKUP('US MTM - Calculation (Portly)'!B11,'Half Grith'!$A$2:$BN$16,53,FALSE),IF($M$3='Half Grith'!$BB$1,VLOOKUP('US MTM - Calculation (Portly)'!B11,'Half Grith'!$A$2:$BN$16,54,FALSE),IF($M$3='Half Grith'!$BC$1,VLOOKUP('US MTM - Calculation (Portly)'!B11,'Half Grith'!$A$2:$BN$16,55,FALSE),IF($M$3='Half Grith'!$BD$1,VLOOKUP('US MTM - Calculation (Portly)'!B11,'Half Grith'!$A$2:$BN$16,56,FALSE),IF($M$3='Half Grith'!$BE$1,VLOOKUP('US MTM - Calculation (Portly)'!B11,'Half Grith'!$A$2:$BN$16,57,FALSE),IF($M$3='Half Grith'!$BF$1,VLOOKUP('US MTM - Calculation (Portly)'!B11,'Half Grith'!$A$2:$BN$16,58,FALSE),IF($M$3='Half Grith'!$BG$1,VLOOKUP('US MTM - Calculation (Portly)'!B11,'Half Grith'!$A$2:$BN$16,59,FALSE),IF($M$3='Half Grith'!$BH$1,VLOOKUP('US MTM - Calculation (Portly)'!B11,'Half Grith'!$A$2:$BN$16,60,FALSE),IF($M$3='Half Grith'!$BI$1,VLOOKUP('US MTM - Calculation (Portly)'!B11,'Half Grith'!$A$2:$BN$16,61,FALSE),IF($M$3='Half Grith'!$BJ$1,VLOOKUP('US MTM - Calculation (Portly)'!B11,'Half Grith'!$A$2:$BN$16,62,FALSE),IF($M$3='Half Grith'!$BK$1,VLOOKUP('US MTM - Calculation (Portly)'!B11,'Half Grith'!$A$2:$BN$16,63,FALSE),IF($M$3='Half Grith'!$BL$1,VLOOKUP('US MTM - Calculation (Portly)'!B11,'Half Grith'!$A$2:$BN$16,64,FALSE),IF($M$3='Half Grith'!$BM$1,VLOOKUP('US MTM - Calculation (Portly)'!B11,'Half Grith'!$A$2:$BN$16,65,FALSE),))))))))))))))))))))))))))))))))))))))))))))))))))))))))))))))))</f>
        <v>0</v>
      </c>
      <c r="P11" s="265">
        <f>IF($M$4=SEAT!$B$1,VLOOKUP('US MTM - Calculation (Portly)'!B11,SEAT!$A$2:$AY$16,2,FALSE),IF($M$4=SEAT!$C$1,VLOOKUP('US MTM - Calculation (Portly)'!B11,SEAT!$A$2:$AY$16,3,FALSE),IF($M$4=SEAT!$D$1,VLOOKUP('US MTM - Calculation (Portly)'!B11,SEAT!$A$2:$AY$16,4,FALSE),IF($M$4=SEAT!$E$1,VLOOKUP('US MTM - Calculation (Portly)'!B11,SEAT!$A$2:$AY$16,5,FALSE),IF($M$4=SEAT!$F$1,VLOOKUP('US MTM - Calculation (Portly)'!B11,SEAT!$A$2:$AY$16,6,FALSE),IF($M$4=SEAT!$G$1,VLOOKUP('US MTM - Calculation (Portly)'!B11,SEAT!$A$2:$AY$16,7,FALSE),IF($M$4=SEAT!$H$1,VLOOKUP('US MTM - Calculation (Portly)'!B11,SEAT!$A$2:$AY$16,8,FALSE),IF($M$4=SEAT!$I$1,VLOOKUP('US MTM - Calculation (Portly)'!B11,SEAT!$A$2:$AY$16,9,FALSE),IF($M$4=SEAT!$J$1,VLOOKUP('US MTM - Calculation (Portly)'!B11,SEAT!$A$2:$AY$16,10,FALSE),IF($M$4=SEAT!$K$1,VLOOKUP('US MTM - Calculation (Portly)'!B11,SEAT!$A$2:$AY$16,11,FALSE),IF($M$4=SEAT!$L$1,VLOOKUP('US MTM - Calculation (Portly)'!B11,SEAT!$A$2:$AY$16,12,FALSE),IF($M$4=SEAT!$M$1,VLOOKUP('US MTM - Calculation (Portly)'!B11,SEAT!$A$2:$AY$16,13,FALSE),IF($M$4=SEAT!$N$1,VLOOKUP('US MTM - Calculation (Portly)'!B11,SEAT!$A$2:$AY$16,14,FALSE),IF($M$4=SEAT!$O$1,VLOOKUP('US MTM - Calculation (Portly)'!B11,SEAT!$A$2:$AY$16,15,FALSE),IF($M$4=SEAT!$P$1,VLOOKUP('US MTM - Calculation (Portly)'!B11,SEAT!$A$2:$AY$16,16,FALSE),IF($M$4=SEAT!$Q$1,VLOOKUP('US MTM - Calculation (Portly)'!B11,SEAT!$A$2:$AY$16,17,FALSE),IF($M$4=SEAT!$R$1,VLOOKUP('US MTM - Calculation (Portly)'!B11,SEAT!$A$2:$AY$16,18,FALSE),IF($M$4=SEAT!$S$1,VLOOKUP('US MTM - Calculation (Portly)'!B11,SEAT!$A$2:$AY$16,19,FALSE),IF($M$4=SEAT!$T$1,VLOOKUP('US MTM - Calculation (Portly)'!B11,SEAT!$A$2:$AY$16,20,FALSE),IF($M$4=SEAT!$U$1,VLOOKUP('US MTM - Calculation (Portly)'!B11,SEAT!$A$2:$AY$16,21,FALSE),IF($M$4=SEAT!$V$1,VLOOKUP('US MTM - Calculation (Portly)'!B11,SEAT!$A$2:$AY$16,22,FALSE),IF($M$4=SEAT!$W$1,VLOOKUP('US MTM - Calculation (Portly)'!B11,SEAT!$A$2:$AY$16,23,FALSE),IF($M$4=SEAT!$X$1,VLOOKUP('US MTM - Calculation (Portly)'!B11,SEAT!$A$2:$AY$16,24,FALSE),IF($M$4=SEAT!$Y$1,VLOOKUP('US MTM - Calculation (Portly)'!B11,SEAT!$A$2:$AY$16,25,FALSE),IF($M$4=SEAT!$Z$1,VLOOKUP('US MTM - Calculation (Portly)'!B11,SEAT!$A$2:$AY$16,26,FALSE),IF($M$4=SEAT!$AA$1,VLOOKUP('US MTM - Calculation (Portly)'!B11,SEAT!$A$2:$AY$16,27,FALSE),IF($M$4=SEAT!$AB$1,VLOOKUP('US MTM - Calculation (Portly)'!B11,SEAT!$A$2:$AY$16,28,FALSE),IF($M$4=SEAT!$AC$1,VLOOKUP('US MTM - Calculation (Portly)'!B11,SEAT!$A$2:$AY$16,29,FALSE),IF($M$4=SEAT!$AD$1,VLOOKUP('US MTM - Calculation (Portly)'!B11,SEAT!$A$2:$AY$16,30,FALSE),IF($M$4=SEAT!$AE$1,VLOOKUP('US MTM - Calculation (Portly)'!B11,SEAT!$A$2:$AY$16,31,FALSE),IF($M$4=SEAT!$AF$1,VLOOKUP('US MTM - Calculation (Portly)'!B11,SEAT!$A$2:$AY$16,32,FALSE),IF($M$4=SEAT!$AG$1,VLOOKUP('US MTM - Calculation (Portly)'!B11,SEAT!$A$2:$AY$16,33,FALSE),IF($M$4=SEAT!$AH$1,VLOOKUP('US MTM - Calculation (Portly)'!B11,SEAT!$A$2:$AY$16,34,FALSE),IF($M$4=SEAT!$AI$1,VLOOKUP('US MTM - Calculation (Portly)'!B11,SEAT!$A$2:$AY$16,35,FALSE),IF($M$4=SEAT!$AJ$1,VLOOKUP('US MTM - Calculation (Portly)'!B11,SEAT!$A$2:$AY$16,36,FALSE),IF($M$4=SEAT!$AK$1,VLOOKUP('US MTM - Calculation (Portly)'!B11,SEAT!$A$2:$AY$16,37,FALSE),IF($M$4=SEAT!$AL$1,VLOOKUP('US MTM - Calculation (Portly)'!B11,SEAT!$A$2:$AY$16,38,FALSE),IF($M$4=SEAT!$AM$1,VLOOKUP('US MTM - Calculation (Portly)'!B11,SEAT!$A$2:$AY$16,39,FALSE),IF($M$4=SEAT!$AN$1,VLOOKUP('US MTM - Calculation (Portly)'!B11,SEAT!$A$2:$AY$16,40,FALSE),IF($M$4=SEAT!$AO$1,VLOOKUP('US MTM - Calculation (Portly)'!B11,SEAT!$A$2:$AY$16,41,FALSE),IF($M$4=SEAT!$AP$1,VLOOKUP('US MTM - Calculation (Portly)'!B11,SEAT!$A$2:$AY$16,42,FALSE),IF($M$4=SEAT!$AQ$1,VLOOKUP('US MTM - Calculation (Portly)'!B11,SEAT!$A$2:$AY$16,43,FALSE),IF($M$4=SEAT!$AR$1,VLOOKUP('US MTM - Calculation (Portly)'!B11,SEAT!$A$2:$AY$16,44,FALSE),IF($M$4=SEAT!$AS$1,VLOOKUP('US MTM - Calculation (Portly)'!B11,SEAT!$A$2:$AY$16,45,FALSE),IF($M$4=SEAT!$AT$1,VLOOKUP('US MTM - Calculation (Portly)'!B11,SEAT!$A$2:$AY$16,46,FALSE),IF($M$4=SEAT!$AU$1,VLOOKUP('US MTM - Calculation (Portly)'!B11,SEAT!$A$2:$AY$16,47,FALSE),IF($M$4=SEAT!$AV$1,VLOOKUP('US MTM - Calculation (Portly)'!B11,SEAT!$A$2:$AY$16,48,FALSE),IF($M$4=SEAT!$AW$1,VLOOKUP('US MTM - Calculation (Portly)'!B11,SEAT!$A$2:$AY$16,49,FALSE),IF($M$4=SEAT!$AX$1,VLOOKUP('US MTM - Calculation (Portly)'!B11,SEAT!$A$2:$AY$16,50,FALSE),IF($M$4=SEAT!$AY$1,VLOOKUP('US MTM - Calculation (Portly)'!B11,SEAT!$A$2:$AY$16,51,FALSE),))))))))))))))))))))))))))))))))))))))))))))))))))</f>
        <v>0</v>
      </c>
      <c r="Q11" s="265">
        <f>IF($M$5='4LEN'!$B$1,VLOOKUP('US MTM - Calculation (Portly)'!B11,'4LEN'!$A$2:$BM$16,2,FALSE),IF($M$5='4LEN'!$C$1,VLOOKUP('US MTM - Calculation (Portly)'!B11,'4LEN'!$A$2:$BM$16,3,FALSE),IF($M$5='4LEN'!$D$1,VLOOKUP('US MTM - Calculation (Portly)'!B11,'4LEN'!$A$2:$BM$16,4,FALSE),IF($M$5='4LEN'!$E$1,VLOOKUP('US MTM - Calculation (Portly)'!B11,'4LEN'!$A$2:$BM$16,5,FALSE),IF($M$5='4LEN'!$F$1,VLOOKUP('US MTM - Calculation (Portly)'!B11,'4LEN'!$A$2:$BM$16,6,FALSE),IF($M$5='4LEN'!$G$1,VLOOKUP('US MTM - Calculation (Portly)'!B11,'4LEN'!$A$2:$BM$16,7,FALSE),IF($M$5='4LEN'!$H$1,VLOOKUP('US MTM - Calculation (Portly)'!B11,'4LEN'!$A$2:$BM$16,8,FALSE),IF($M$5='4LEN'!$I$1,VLOOKUP('US MTM - Calculation (Portly)'!B11,'4LEN'!$A$2:$BM$16,9,FALSE),IF($M$5='4LEN'!$J$1,VLOOKUP('US MTM - Calculation (Portly)'!B11,'4LEN'!$A$2:$BM$16,10,FALSE),IF($M$5='4LEN'!$K$1,VLOOKUP('US MTM - Calculation (Portly)'!B11,'4LEN'!$A$2:$BM$16,11,FALSE),IF($M$5='4LEN'!$L$1,VLOOKUP('US MTM - Calculation (Portly)'!B11,'4LEN'!$A$2:$BM$16,12,FALSE),IF($M$5='4LEN'!$M$1,VLOOKUP('US MTM - Calculation (Portly)'!B11,'4LEN'!$A$2:$BM$16,13,FALSE),IF($M$5='4LEN'!$N$1,VLOOKUP('US MTM - Calculation (Portly)'!B11,'4LEN'!$A$2:$BM$16,14,FALSE),IF($M$5='4LEN'!$O$1,VLOOKUP('US MTM - Calculation (Portly)'!B11,'4LEN'!$A$2:$BM$16,15,FALSE),IF($M$5='4LEN'!$P$1,VLOOKUP('US MTM - Calculation (Portly)'!B11,'4LEN'!$A$2:$BM$16,16,FALSE),IF($M$5='4LEN'!$Q$1,VLOOKUP('US MTM - Calculation (Portly)'!B11,'4LEN'!$A$2:$BM$16,17,FALSE),IF($M$5='4LEN'!$R$1,VLOOKUP('US MTM - Calculation (Portly)'!B11,'4LEN'!$A$2:$BM$16,18,FALSE),IF($M$5='4LEN'!$S$1,VLOOKUP('US MTM - Calculation (Portly)'!B11,'4LEN'!$A$2:$BM$16,19,FALSE),IF($M$5='4LEN'!$T$1,VLOOKUP('US MTM - Calculation (Portly)'!B11,'4LEN'!$A$2:$BM$16,20,FALSE),IF($M$5='4LEN'!$U$1,VLOOKUP('US MTM - Calculation (Portly)'!B11,'4LEN'!$A$2:$BM$16,21,FALSE),IF($M$5='4LEN'!$V$1,VLOOKUP('US MTM - Calculation (Portly)'!B11,'4LEN'!$A$2:$BM$16,22,FALSE),IF($M$5='4LEN'!$W$1,VLOOKUP('US MTM - Calculation (Portly)'!B11,'4LEN'!$A$2:$BM$16,23,FALSE),IF($M$5='4LEN'!$X$1,VLOOKUP('US MTM - Calculation (Portly)'!B11,'4LEN'!$A$2:$BM$16,24,FALSE),IF($M$5='4LEN'!$Y$1,VLOOKUP('US MTM - Calculation (Portly)'!B11,'4LEN'!$A$2:$BM$16,25,FALSE),IF($M$5='4LEN'!$Z$1,VLOOKUP('US MTM - Calculation (Portly)'!B11,'4LEN'!$A$2:$BM$16,26,FALSE),IF($M$5='4LEN'!$AA$1,VLOOKUP('US MTM - Calculation (Portly)'!B11,'4LEN'!$A$2:$BM$16,27,FALSE),IF($M$5='4LEN'!$AB$1,VLOOKUP('US MTM - Calculation (Portly)'!B11,'4LEN'!$A$2:$BM$16,28,FALSE),IF($M$5='4LEN'!$AC$1,VLOOKUP('US MTM - Calculation (Portly)'!B11,'4LEN'!$A$2:$BM$16,29,FALSE),IF($M$5='4LEN'!$AD$1,VLOOKUP('US MTM - Calculation (Portly)'!B11,'4LEN'!$A$2:$BM$16,30,FALSE),IF($M$5='4LEN'!$AE$1,VLOOKUP('US MTM - Calculation (Portly)'!B11,'4LEN'!$A$2:$BM$16,31,FALSE),IF($M$5='4LEN'!$AF$1,VLOOKUP('US MTM - Calculation (Portly)'!B11,'4LEN'!$A$2:$BM$16,32,FALSE),IF($M$5='4LEN'!$AG$1,VLOOKUP('US MTM - Calculation (Portly)'!B11,'4LEN'!$A$2:$BM$16,33,FALSE),IF($M$5='4LEN'!$AH$1,VLOOKUP('US MTM - Calculation (Portly)'!B11,'4LEN'!$A$2:$BM$16,34,FALSE),IF($M$5='4LEN'!$AI$1,VLOOKUP('US MTM - Calculation (Portly)'!B11,'4LEN'!$A$2:$BM$16,35,FALSE),IF($M$5='4LEN'!$AJ$1,VLOOKUP('US MTM - Calculation (Portly)'!B11,'4LEN'!$A$2:$BM$16,36,FALSE),IF($M$5='4LEN'!$AK$1,VLOOKUP('US MTM - Calculation (Portly)'!B11,'4LEN'!$A$2:$BM$16,37,FALSE),IF($M$5='4LEN'!$AL$1,VLOOKUP('US MTM - Calculation (Portly)'!B11,'4LEN'!$A$2:$BM$16,38,FALSE),IF($M$5='4LEN'!$AM$1,VLOOKUP('US MTM - Calculation (Portly)'!B11,'4LEN'!$A$2:$BM$16,39,FALSE),IF($M$5='4LEN'!$AN$1,VLOOKUP('US MTM - Calculation (Portly)'!B11,'4LEN'!$A$2:$BM$16,40,FALSE),IF($M$5='4LEN'!$AO$1,VLOOKUP('US MTM - Calculation (Portly)'!B11,'4LEN'!$A$2:$BM$16,41,FALSE),IF($M$5='4LEN'!$AP$1,VLOOKUP('US MTM - Calculation (Portly)'!B11,'4LEN'!$A$2:$BM$16,42,FALSE),IF($M$5='4LEN'!$AQ$1,VLOOKUP('US MTM - Calculation (Portly)'!B11,'4LEN'!$A$2:$BM$16,43,FALSE),IF($M$5='4LEN'!$AR$1,VLOOKUP('US MTM - Calculation (Portly)'!B11,'4LEN'!$A$2:$BM$16,44,FALSE),IF($M$5='4LEN'!$AS$1,VLOOKUP('US MTM - Calculation (Portly)'!B11,'4LEN'!$A$2:$BM$16,45,FALSE),IF($M$5='4LEN'!$AT$1,VLOOKUP('US MTM - Calculation (Portly)'!B11,'4LEN'!$A$2:$BM$16,46,FALSE),IF($M$5='4LEN'!$AU$1,VLOOKUP('US MTM - Calculation (Portly)'!B11,'4LEN'!$A$2:$BM$16,47,FALSE),IF($M$5='4LEN'!$AV$1,VLOOKUP('US MTM - Calculation (Portly)'!B11,'4LEN'!$A$2:$BM$16,48,FALSE),IF($M$5='4LEN'!$AW$1,VLOOKUP('US MTM - Calculation (Portly)'!B11,'4LEN'!$A$2:$BM$16,49,FALSE),IF($M$5='4LEN'!$AX$1,VLOOKUP('US MTM - Calculation (Portly)'!B11,'4LEN'!$A$2:$BM$16,50,FALSE),IF($M$5='4LEN'!$AY$1,VLOOKUP('US MTM - Calculation (Portly)'!B11,'4LEN'!$A$2:$BM$16,51,FALSE),IF($M$5='4LEN'!$AZ$1,VLOOKUP('US MTM - Calculation (Portly)'!B11,'4LEN'!$A$2:$BM$16,52,FALSE),IF($M$5='4LEN'!$BA$1,VLOOKUP('US MTM - Calculation (Portly)'!B11,'4LEN'!$A$2:$BM$16,53,FALSE),IF($M$5='4LEN'!$BB$1,VLOOKUP('US MTM - Calculation (Portly)'!B11,'4LEN'!$A$2:$BM$16,54,FALSE),IF($M$5='4LEN'!$BC$1,VLOOKUP('US MTM - Calculation (Portly)'!B11,'4LEN'!$A$2:$BM$16,55,FALSE),IF($M$5='4LEN'!$BD$1,VLOOKUP('US MTM - Calculation (Portly)'!B11,'4LEN'!$A$2:$BM$16,56,FALSE),IF($M$5='4LEN'!$BE$1,VLOOKUP('US MTM - Calculation (Portly)'!B11,'4LEN'!$A$2:$BM$16,57,FALSE),IF($M$5='4LEN'!$BF$1,VLOOKUP('US MTM - Calculation (Portly)'!B11,'4LEN'!$A$2:$BM$16,58,FALSE),IF($M$5='4LEN'!$BG$1,VLOOKUP('US MTM - Calculation (Portly)'!B11,'4LEN'!$A$2:$BM$16,59,FALSE),IF($M$5='4LEN'!$BH$1,VLOOKUP('US MTM - Calculation (Portly)'!B11,'4LEN'!$A$2:$BM$16,60,FALSE),IF($M$5='4LEN'!$BI$1,VLOOKUP('US MTM - Calculation (Portly)'!B11,'4LEN'!$A$2:$BL$16,61,FALSE),IF($M$5='4LEN'!$BJ$1,VLOOKUP('US MTM - Calculation (Portly)'!B11,'4LEN'!$A$2:$BM$16,62,FALSE),IF($M$5='4LEN'!$BK$1,VLOOKUP('US MTM - Calculation (Portly)'!B11,'4LEN'!$A$2:$BM$16,63,FALSE),IF($M$5='4LEN'!$BL$1,VLOOKUP('US MTM - Calculation (Portly)'!B11,'4LEN'!$A$2:$BM$16,64,FALSE),IF($M$5='4LEN'!$BM$1,VLOOKUP('US MTM - Calculation (Portly)'!B11,'4LEN'!$A$2:$BM$16,65,FALSE),))))))))))))))))))))))))))))))))))))))))))))))))))))))))))))))))</f>
        <v>0</v>
      </c>
      <c r="R11" s="265">
        <f>IF($M$5='15VENT'!$B$1,VLOOKUP('US MTM - Calculation (Portly)'!B11,'15VENT'!$A$2:$BM$16,2,FALSE),IF($M$5='15VENT'!$C$1,VLOOKUP('US MTM - Calculation (Portly)'!B11,'15VENT'!$A$2:$BM$16,3,FALSE),IF($M$5='15VENT'!$D$1,VLOOKUP('US MTM - Calculation (Portly)'!B11,'15VENT'!$A$2:$BM$16,4,FALSE),IF($M$5='15VENT'!$E$1,VLOOKUP('US MTM - Calculation (Portly)'!B11,'15VENT'!$A$2:$BM$16,5,FALSE),IF($M$5='15VENT'!$F$1,VLOOKUP('US MTM - Calculation (Portly)'!B11,'15VENT'!$A$2:$BM$16,6,FALSE),IF($M$5='15VENT'!$G$1,VLOOKUP('US MTM - Calculation (Portly)'!B11,'15VENT'!$A$2:$BM$16,7,FALSE),IF($M$5='15VENT'!$H$1,VLOOKUP('US MTM - Calculation (Portly)'!B11,'15VENT'!$A$2:$BM$16,8,FALSE),IF($M$5='15VENT'!$I$1,VLOOKUP('US MTM - Calculation (Portly)'!B11,'15VENT'!$A$2:$BM$16,9,FALSE),IF($M$5='15VENT'!$J$1,VLOOKUP('US MTM - Calculation (Portly)'!B11,'15VENT'!$A$2:$BM$16,10,FALSE),IF($M$5='15VENT'!$K$1,VLOOKUP('US MTM - Calculation (Portly)'!B11,'15VENT'!$A$2:$BM$16,11,FALSE),IF($M$5='15VENT'!$L$1,VLOOKUP('US MTM - Calculation (Portly)'!B11,'15VENT'!$A$2:$BM$16,12,FALSE),IF($M$5='15VENT'!$M$1,VLOOKUP('US MTM - Calculation (Portly)'!B11,'15VENT'!$A$2:$BM$16,13,FALSE),IF($M$5='15VENT'!$N$1,VLOOKUP('US MTM - Calculation (Portly)'!B11,'15VENT'!$A$2:$BM$16,14,FALSE),IF($M$5='15VENT'!$O$1,VLOOKUP('US MTM - Calculation (Portly)'!B11,'15VENT'!$A$2:$BM$16,15,FALSE),IF($M$5='15VENT'!$P$1,VLOOKUP('US MTM - Calculation (Portly)'!B11,'15VENT'!$A$2:$BM$16,16,FALSE),IF($M$5='15VENT'!$Q$1,VLOOKUP('US MTM - Calculation (Portly)'!B11,'15VENT'!$A$2:$BM$16,17,FALSE),IF($M$5='15VENT'!$R$1,VLOOKUP('US MTM - Calculation (Portly)'!B11,'15VENT'!$A$2:$BM$16,18,FALSE),IF($M$5='15VENT'!$S$1,VLOOKUP('US MTM - Calculation (Portly)'!B11,'15VENT'!$A$2:$BM$16,19,FALSE),IF($M$5='15VENT'!$T$1,VLOOKUP('US MTM - Calculation (Portly)'!B11,'15VENT'!$A$2:$BM$16,20,FALSE),IF($M$5='15VENT'!$U$1,VLOOKUP('US MTM - Calculation (Portly)'!B11,'15VENT'!$A$2:$BM$16,21,FALSE),IF($M$5='15VENT'!$V$1,VLOOKUP('US MTM - Calculation (Portly)'!B11,'15VENT'!$A$2:$BM$16,22,FALSE),IF($M$5='15VENT'!$W$1,VLOOKUP('US MTM - Calculation (Portly)'!B11,'15VENT'!$A$2:$BM$16,23,FALSE),IF($M$5='15VENT'!$X$1,VLOOKUP('US MTM - Calculation (Portly)'!B11,'15VENT'!$A$2:$BM$16,24,FALSE),IF($M$5='15VENT'!$Y$1,VLOOKUP('US MTM - Calculation (Portly)'!B11,'15VENT'!$A$2:$BM$16,25,FALSE),IF($M$5='15VENT'!$Z$1,VLOOKUP('US MTM - Calculation (Portly)'!B11,'15VENT'!$A$2:$BM$16,26,FALSE),IF($M$5='15VENT'!$AA$1,VLOOKUP('US MTM - Calculation (Portly)'!B11,'15VENT'!$A$2:$BM$16,27,FALSE),IF($M$5='15VENT'!$AB$1,VLOOKUP('US MTM - Calculation (Portly)'!B11,'15VENT'!$A$2:$BM$16,28,FALSE),IF($M$5='15VENT'!$AC$1,VLOOKUP('US MTM - Calculation (Portly)'!B11,'15VENT'!$A$2:$BM$16,29,FALSE),IF($M$5='15VENT'!$AD$1,VLOOKUP('US MTM - Calculation (Portly)'!B11,'15VENT'!$A$2:$BM$16,30,FALSE),IF($M$5='15VENT'!$AE$1,VLOOKUP('US MTM - Calculation (Portly)'!B11,'15VENT'!$A$2:$BM$16,31,FALSE),IF($M$5='15VENT'!$AF$1,VLOOKUP('US MTM - Calculation (Portly)'!B11,'15VENT'!$A$2:$BM$16,32,FALSE),IF($M$5='15VENT'!$AG$1,VLOOKUP('US MTM - Calculation (Portly)'!B11,'15VENT'!$A$2:$BM$16,33,FALSE),IF($M$5='15VENT'!$AH$1,VLOOKUP('US MTM - Calculation (Portly)'!B11,'15VENT'!$A$2:$BM$16,34,FALSE),IF($M$5='15VENT'!$AI$1,VLOOKUP('US MTM - Calculation (Portly)'!B11,'15VENT'!$A$2:$BM$16,35,FALSE),IF($M$5='15VENT'!$AJ$1,VLOOKUP('US MTM - Calculation (Portly)'!B11,'15VENT'!$A$2:$BM$16,36,FALSE),IF($M$5='15VENT'!$AK$1,VLOOKUP('US MTM - Calculation (Portly)'!B11,'15VENT'!$A$2:$BM$16,37,FALSE),IF($M$5='15VENT'!$AL$1,VLOOKUP('US MTM - Calculation (Portly)'!B11,'15VENT'!$A$2:$BM$16,38,FALSE),IF($M$5='15VENT'!$AM$1,VLOOKUP('US MTM - Calculation (Portly)'!B11,'15VENT'!$A$2:$BM$16,39,FALSE),IF($M$5='15VENT'!$AN$1,VLOOKUP('US MTM - Calculation (Portly)'!B11,'15VENT'!$A$2:$BM$16,40,FALSE),IF($M$5='15VENT'!$AO$1,VLOOKUP('US MTM - Calculation (Portly)'!B11,'15VENT'!$A$2:$BM$16,41,FALSE),IF($M$5='15VENT'!$AP$1,VLOOKUP('US MTM - Calculation (Portly)'!B11,'15VENT'!$A$2:$BM$16,42,FALSE),IF($M$5='15VENT'!$AQ$1,VLOOKUP('US MTM - Calculation (Portly)'!B11,'15VENT'!$A$2:$BM$16,43,FALSE),IF($M$5='15VENT'!$AR$1,VLOOKUP('US MTM - Calculation (Portly)'!B11,'15VENT'!$A$2:$BM$16,44,FALSE),IF($M$5='15VENT'!$AS$1,VLOOKUP('US MTM - Calculation (Portly)'!B11,'15VENT'!$A$2:$BM$16,45,FALSE),IF($M$5='15VENT'!$AT$1,VLOOKUP('US MTM - Calculation (Portly)'!B11,'15VENT'!$A$2:$BM$16,46,FALSE),IF($M$5='15VENT'!$AU$1,VLOOKUP('US MTM - Calculation (Portly)'!B11,'15VENT'!$A$2:$BM$16,47,FALSE),IF($M$5='15VENT'!$AV$1,VLOOKUP('US MTM - Calculation (Portly)'!B11,'15VENT'!$A$2:$BM$16,48,FALSE),IF($M$5='15VENT'!$AW$1,VLOOKUP('US MTM - Calculation (Portly)'!B11,'15VENT'!$A$2:$BM$16,49,FALSE),IF($M$5='15VENT'!$AX$1,VLOOKUP('US MTM - Calculation (Portly)'!B11,'15VENT'!$A$2:$BM$16,50,FALSE),IF($M$5='15VENT'!$AY$1,VLOOKUP('US MTM - Calculation (Portly)'!B11,'15VENT'!$A$2:$BM$16,51,FALSE),IF($M$5='15VENT'!$AZ$1,VLOOKUP('US MTM - Calculation (Portly)'!B11,'15VENT'!$A$2:$BM$16,52,FALSE),IF($M$5='15VENT'!$BA$1,VLOOKUP('US MTM - Calculation (Portly)'!B11,'15VENT'!$A$2:$BM$16,53,FALSE),IF($M$5='15VENT'!$BB$1,VLOOKUP('US MTM - Calculation (Portly)'!B11,'15VENT'!$A$2:$BM$16,54,FALSE),IF($M$5='15VENT'!$BC$1,VLOOKUP('US MTM - Calculation (Portly)'!B11,'15VENT'!$A$2:$BM$16,55,FALSE),IF($M$5='15VENT'!$BD$1,VLOOKUP('US MTM - Calculation (Portly)'!B11,'15VENT'!$A$2:$BM$16,56,FALSE),IF($M$5='15VENT'!$BE$1,VLOOKUP('US MTM - Calculation (Portly)'!B11,'15VENT'!$A$2:$BM$16,57,FALSE),IF($M$5='15VENT'!$BF$1,VLOOKUP('US MTM - Calculation (Portly)'!B11,'15VENT'!$A$2:$BM$16,58,FALSE),IF($M$5='15VENT'!$BG$1,VLOOKUP('US MTM - Calculation (Portly)'!B11,'15VENT'!$A$2:$BM$16,59,FALSE),IF($M$5='15VENT'!$BH$1,VLOOKUP('US MTM - Calculation (Portly)'!B11,'15VENT'!$A$2:$BM$16,60,FALSE),IF($M$5='15VENT'!$BI$1,VLOOKUP('US MTM - Calculation (Portly)'!B11,'15VENT'!$A$2:$BJ$16,61,FALSE),IF($M$5='15VENT'!$BJ$1,VLOOKUP('US MTM - Calculation (Portly)'!B11,'15VENT'!$A$2:$BM$16,62,FALSE),IF($M$5='15VENT'!$BK$1,VLOOKUP('US MTM - Calculation (Portly)'!B11,'15VENT'!$A$2:$BM$16,63,FALSE),IF($M$5='15VENT'!$BL$1,VLOOKUP('US MTM - Calculation (Portly)'!B11,'15VENT'!$A$2:$BM$16,64,FALSE),IF($M$5='15VENT'!$BM$1,VLOOKUP('US MTM - Calculation (Portly)'!B11,'15VENT'!$A$2:$BM$16,65,FALSE),))))))))))))))))))))))))))))))))))))))))))))))))))))))))))))))))</f>
        <v>0</v>
      </c>
      <c r="S11" s="266">
        <f t="shared" si="6"/>
        <v>-0.25</v>
      </c>
      <c r="T11" s="274"/>
      <c r="U11" s="268" t="s">
        <v>91</v>
      </c>
      <c r="V11" s="288" t="str">
        <f>IF(OR(Sheet1!C77="",Sheet1!C77=" "),"",Sheet1!C77)</f>
        <v/>
      </c>
      <c r="W11" s="246"/>
      <c r="X11" s="259">
        <v>10</v>
      </c>
      <c r="Y11" s="260" t="s">
        <v>336</v>
      </c>
      <c r="Z11" s="247" t="str">
        <f>IF($Z$1="","",HLOOKUP($Z$1,'MTM US TRS (R)'!$A$2:$EV$13,ROW(),FALSE))</f>
        <v/>
      </c>
      <c r="AA11" s="265">
        <f>IF(Z11=" ",0,IF($AH$13='Deep Seat -'!$B$1,VLOOKUP('US MTM - Calculation (Portly)'!Y11,'Deep Seat -'!$A$2:$D$13,2,FALSE),IF($AH$13='Deep Seat -'!$C$1,VLOOKUP('US MTM - Calculation (Portly)'!Y11,'Deep Seat -'!$A$2:$D$13,3,FALSE),IF($AH$13='Deep Seat -'!$D$1,VLOOKUP('US MTM - Calculation (Portly)'!Y11,'Deep Seat -'!$A$2:$D$13,4,FALSE),))))</f>
        <v>0</v>
      </c>
      <c r="AB11" s="265">
        <f>IF(Z11=" ",0,IF($AH$14='Hip Forw +'!$B$1,VLOOKUP('US MTM - Calculation (Portly)'!Y11,'Hip Forw +'!$A$2:$E$13,2,FALSE),IF($AH$14='Hip Forw +'!$C$1,VLOOKUP('US MTM - Calculation (Portly)'!Y11,'Hip Forw +'!$A$2:$E$13,3,FALSE),IF($AH$14='Hip Forw +'!$D$1,VLOOKUP('US MTM - Calculation (Portly)'!Y11,'Hip Forw +'!$A$2:$E$13,4,FALSE),IF($AH$14='Hip Forw +'!$E$1,VLOOKUP('US MTM - Calculation (Portly)'!Y11,'Hip Forw +'!$A$2:$E$13,5,FALSE),)))))</f>
        <v>0</v>
      </c>
      <c r="AC11" s="265">
        <f>IF(Z11=" ",0,IF($AH$15='Low Fron'!$B$1,VLOOKUP('US MTM - Calculation (Portly)'!Y11,'Low Fron'!$A$2:$L$13,2,FALSE),IF($AH$15='Low Fron'!$C$1,VLOOKUP('US MTM - Calculation (Portly)'!Y11,'Low Fron'!$A$2:$L$13,3,FALSE),IF($AH$15='Low Fron'!$D$1,VLOOKUP('US MTM - Calculation (Portly)'!Y11,'Low Fron'!$A$2:$L$13,4,FALSE),IF($AH$15='Low Fron'!$E$1,VLOOKUP('US MTM - Calculation (Portly)'!Y11,'Low Fron'!$A$2:$L$13,5,FALSE),IF($AH$15='Low Fron'!$F$1,VLOOKUP('US MTM - Calculation (Portly)'!Y11,'Low Fron'!$A$2:$L$13,6,FALSE),IF($AH$15='Low Fron'!$G$1,VLOOKUP('US MTM - Calculation (Portly)'!Y11,'Low Fron'!$A$2:$L$13,7,FALSE),IF($AH$15='Low Fron'!$H$1,VLOOKUP('US MTM - Calculation (Portly)'!Y11,'Low Fron'!$A$2:$L$13,8,FALSE),IF($AH$15='Low Fron'!$I$1,VLOOKUP('US MTM - Calculation (Portly)'!Y11,'Low Fron'!$A$2:$L$13,9,FALSE),IF($AH$15='Low Fron'!$J$1,VLOOKUP('US MTM - Calculation (Portly)'!Y11,'Low Fron'!$A$2:$L$13,10,FALSE),IF($AH$15='Low Fron'!$K$1,VLOOKUP('US MTM - Calculation (Portly)'!Y11,'Low Fron'!$A$2:$L$13,11,FALSE),IF($AH$15='Low Fron'!$L$1,VLOOKUP('US MTM - Calculation (Portly)'!Y11,'Low Fron'!$A$2:$L$13,12,FALSE),))))))))))))</f>
        <v>0</v>
      </c>
      <c r="AD11" s="265">
        <f>IF(Z11=" ",0,IF($AH$16='Plucrot +'!$B$1,VLOOKUP('US MTM - Calculation (Portly)'!Y11,'Plucrot +'!$A$2:$W$13,2,FALSE),IF($AH$16='Plucrot +'!$C$1,VLOOKUP('US MTM - Calculation (Portly)'!Y11,'Plucrot +'!$A$2:$W$13,3,FALSE),IF($AH$16='Plucrot +'!$D$1,VLOOKUP('US MTM - Calculation (Portly)'!Y11,'Plucrot +'!$A$2:$W$13,4,FALSE),IF($AH$16='Plucrot +'!$E$1,VLOOKUP('US MTM - Calculation (Portly)'!Y11,'Plucrot +'!$A$2:$W$13,5,FALSE),IF($AH$16='Plucrot +'!$F$1,VLOOKUP('US MTM - Calculation (Portly)'!Y11,'Plucrot +'!$A$2:$W$13,6,FALSE),IF($AH$16='Plucrot +'!$G$1,VLOOKUP('US MTM - Calculation (Portly)'!Y11,'Plucrot +'!$A$2:$W$13,7,FALSE),IF($AH$16='Plucrot +'!$H$1,VLOOKUP('US MTM - Calculation (Portly)'!Y11,'Plucrot +'!$A$2:$W$13,8,FALSE),IF($AH$16='Plucrot +'!$I$1,VLOOKUP('US MTM - Calculation (Portly)'!Y11,'Plucrot +'!$A$2:$W$13,9,FALSE),IF($AH$16='Plucrot +'!$J$1,VLOOKUP('US MTM - Calculation (Portly)'!Y11,'Plucrot +'!$A$2:$W$13,10,FALSE),IF($AH$16='Plucrot +'!$K$1,VLOOKUP('US MTM - Calculation (Portly)'!Y11,'Plucrot +'!$A$2:$W$13,11,FALSE),IF($AH$16='Plucrot +'!$L$1,VLOOKUP('US MTM - Calculation (Portly)'!Y11,'Plucrot +'!$A$2:$W$13,12,FALSE),IF($AH$16='Plucrot +'!$M$1,VLOOKUP('US MTM - Calculation (Portly)'!Y11,'Plucrot +'!$A$2:$W$13,13,FALSE),IF($AH$16='Plucrot +'!$N$1,VLOOKUP('US MTM - Calculation (Portly)'!Y11,'Plucrot +'!$A$2:$W$13,14,FALSE),IF($AH$16='Plucrot +'!$O$1,VLOOKUP('US MTM - Calculation (Portly)'!Y11,'Plucrot +'!$A$2:$W$13,15,FALSE),IF($AH$16='Plucrot +'!$P$1,VLOOKUP('US MTM - Calculation (Portly)'!Y11,'Plucrot +'!$A$2:$W$13,16,FALSE),IF($AH$16='Plucrot +'!$Q$1,VLOOKUP('US MTM - Calculation (Portly)'!Y11,'Plucrot +'!$A$2:$W$13,17,FALSE),IF($AH$16='Plucrot +'!$R$1,VLOOKUP('US MTM - Calculation (Portly)'!Y11,'Plucrot +'!$A$2:$W$13,18,FALSE),IF($AH$16='Plucrot +'!$S$1,VLOOKUP('US MTM - Calculation (Portly)'!Y11,'Plucrot +'!$A$2:$W$13,19,FALSE),IF($AH$16='Plucrot +'!$T$1,VLOOKUP('US MTM - Calculation (Portly)'!Y11,'Plucrot +'!$A$2:$W$13,20,FALSE),IF($AH$16='Plucrot +'!$U$1,VLOOKUP('US MTM - Calculation (Portly)'!Y11,'Plucrot +'!$A$2:$W$13,21,FALSE),IF($AH$16='Plucrot +'!$V$1,VLOOKUP('US MTM - Calculation (Portly)'!Y11,'Plucrot +'!$A$2:$W$13,22,FALSE),IF($AH$16='Plucrot +'!$W$1,VLOOKUP('US MTM - Calculation (Portly)'!Y11,'Plucrot +'!$A$2:$W$13,23,FALSE),)))))))))))))))))))))))</f>
        <v>0</v>
      </c>
      <c r="AE11" s="265">
        <f>IF(Z11=" ",0,IF($AH$17='Rais BK + -'!$B$1,VLOOKUP('US MTM - Calculation (Portly)'!Y11,'Rais BK + -'!$A$2:$W$13,2,FALSE),IF($AH$17='Rais BK + -'!$C$1,VLOOKUP('US MTM - Calculation (Portly)'!Y11,'Rais BK + -'!$A$2:$W$13,3,FALSE),IF($AH$17='Rais BK + -'!$D$1,VLOOKUP('US MTM - Calculation (Portly)'!Y11,'Rais BK + -'!$A$2:$W$13,4,FALSE),IF($AH$17='Rais BK + -'!$E$1,VLOOKUP('US MTM - Calculation (Portly)'!Y11,'Rais BK + -'!$A$2:$W$13,5,FALSE),IF($AH$17='Rais BK + -'!$F$1,VLOOKUP('US MTM - Calculation (Portly)'!Y11,'Rais BK + -'!$A$2:$W$13,6,FALSE),IF($AH$17='Rais BK + -'!$G$1,VLOOKUP('US MTM - Calculation (Portly)'!Y11,'Rais BK + -'!$A$2:$W$13,7,FALSE),IF($AH$17='Rais BK + -'!$H$1,VLOOKUP('US MTM - Calculation (Portly)'!Y11,'Rais BK + -'!$A$2:$W$13,8,FALSE),IF($AH$17='Rais BK + -'!$I$1,VLOOKUP('US MTM - Calculation (Portly)'!Y11,'Rais BK + -'!$A$2:$W$13,9,FALSE),IF($AH$17='Rais BK + -'!$J$1,VLOOKUP('US MTM - Calculation (Portly)'!Y11,'Rais BK + -'!$A$2:$W$13,10,FALSE),IF($AH$17='Rais BK + -'!$K$1,VLOOKUP('US MTM - Calculation (Portly)'!Y11,'Rais BK + -'!$A$2:$W$13,11,FALSE),IF($AH$17='Rais BK + -'!$L$1,VLOOKUP('US MTM - Calculation (Portly)'!Y11,'Rais BK + -'!$A$2:$W$13,12,FALSE),IF($AH$17='Rais BK + -'!$M$1,VLOOKUP('US MTM - Calculation (Portly)'!Y11,'Rais BK + -'!$A$2:$W$13,13,FALSE),IF($AH$17='Rais BK + -'!$N$1,VLOOKUP('US MTM - Calculation (Portly)'!Y11,'Rais BK + -'!$A$2:$W$13,14,FALSE),IF($AH$17='Rais BK + -'!$O$1,VLOOKUP('US MTM - Calculation (Portly)'!Y11,'Rais BK + -'!$A$2:$W$13,15,FALSE),IF($AH$17='Rais BK + -'!$P$1,VLOOKUP('US MTM - Calculation (Portly)'!Y11,'Rais BK + -'!$A$2:$W$13,16,FALSE),IF($AH$17='Rais BK + -'!$Q$1,VLOOKUP('US MTM - Calculation (Portly)'!Y11,'Rais BK + -'!$A$2:$W$13,17,FALSE),IF($AH$17='Rais BK + -'!$R$1,VLOOKUP('US MTM - Calculation (Portly)'!Y11,'Rais BK + -'!$A$2:$W$13,18,FALSE),IF($AH$17='Rais BK + -'!$S$1,VLOOKUP('US MTM - Calculation (Portly)'!Y11,'Rais BK + -'!$A$2:$W$13,19,FALSE),IF($AH$17='Rais BK + -'!$T$1,VLOOKUP('US MTM - Calculation (Portly)'!Y11,'Rais BK + -'!$A$2:$W$13,20,FALSE),IF($AH$17='Rais BK + -'!$U$1,VLOOKUP('US MTM - Calculation (Portly)'!Y11,'Rais BK + -'!$A$2:$W$13,21,FALSE),IF($AH$17='Rais BK + -'!$V$1,VLOOKUP('US MTM - Calculation (Portly)'!Y11,'Rais BK + -'!$A$2:$W$13,22,FALSE),IF($AH$17='Rais BK + -'!$W$1,VLOOKUP('US MTM - Calculation (Portly)'!Y11,'Rais BK + -'!$A$2:$W$13,23,FALSE),)))))))))))))))))))))))</f>
        <v>0</v>
      </c>
      <c r="AF11" s="263">
        <f t="shared" si="0"/>
        <v>0</v>
      </c>
      <c r="AG11" s="242">
        <f>IF(OR(Sheet1!C144="",Sheet1!C144=" "),0,Sheet1!C144)</f>
        <v>0</v>
      </c>
      <c r="AH11" s="266">
        <f t="shared" si="4"/>
        <v>0</v>
      </c>
      <c r="AI11" s="286"/>
      <c r="AJ11" s="289" t="s">
        <v>299</v>
      </c>
      <c r="AK11" s="288" t="str">
        <f>IF(OR(Sheet1!C164="",Sheet1!C164=" "),"",Sheet1!C164)</f>
        <v/>
      </c>
      <c r="AM11" s="282"/>
      <c r="AN11" s="282"/>
      <c r="AO11" s="278"/>
      <c r="AP11" s="268" t="s">
        <v>598</v>
      </c>
      <c r="AQ11" s="250" t="str">
        <f>IF($AQ$1="","",HLOOKUP($AQ$1,'Measurement Chart'!$A$1:$AG$14,ROW(),FALSE))</f>
        <v/>
      </c>
      <c r="AR11" s="242">
        <f>IF(OR(Sheet1!C305="",Sheet1!C305=" "),0,Sheet1!C305)</f>
        <v>0</v>
      </c>
      <c r="AS11" s="251">
        <f t="shared" si="1"/>
        <v>0</v>
      </c>
      <c r="AT11" s="252">
        <f>IF($AS$4='Front Length +'!$B$1,VLOOKUP(AP11,'Front Length +'!$A$2:$AO$14,2,FALSE),IF($AS$4='Front Length +'!$C$1,VLOOKUP(AP11,'Front Length +'!$A$2:$AO$14,3,FALSE),IF($AS$4='Front Length +'!$D$1,VLOOKUP(AP11,'Front Length +'!$A$2:$AO$14,4,FALSE),IF($AS$4='Front Length +'!$E$1,VLOOKUP(AP11,'Front Length +'!$A$2:$AO$14,5,FALSE),IF($AS$4='Front Length +'!$F$1,VLOOKUP(AP11,'Front Length +'!$A$2:$AO$14,6,FALSE),IF($AS$4='Front Length +'!$G$1,VLOOKUP(AP11,'Front Length +'!$A$2:$AO$14,7,FALSE),IF($AS$4='Front Length +'!$H$1,VLOOKUP(AP11,'Front Length +'!$A$2:$AO$14,8,FALSE),IF($AS$4='Front Length +'!$I$1,VLOOKUP(AP11,'Front Length +'!$A$2:$AO$14,9,FALSE),IF($AS$4='Front Length +'!$J$1,VLOOKUP(AP11,'Front Length +'!$A$2:$AO$14,10,FALSE),IF($AS$4='Front Length +'!$K$1,VLOOKUP(AP11,'Front Length +'!$A$2:$AO$14,11,FALSE),IF($AS$4='Front Length +'!$L$1,VLOOKUP(AP11,'Front Length +'!$A$2:$AO$14,12,FALSE),IF($AS$4='Front Length +'!$M$1,VLOOKUP(AP11,'Front Length +'!$A$2:$AO$14,13,FALSE),IF($AS$4='Front Length +'!$N$1,VLOOKUP(AP11,'Front Length +'!$A$2:$AO$14,14,FALSE),IF($AS$4='Front Length +'!$O$1,VLOOKUP(AP11,'Front Length +'!$A$2:$AO$14,15,FALSE),IF($AS$4='Front Length +'!$P$1,VLOOKUP(AP11,'Front Length +'!$A$2:$AO$14,16,FALSE),IF($AS$4='Front Length +'!$Q$1,VLOOKUP(AP11,'Front Length +'!$A$2:$AO$14,17,FALSE),IF($AS$4='Front Length +'!$R$1,VLOOKUP(AP11,'Front Length +'!$A$2:$AO$14,18,FALSE),IF($AS$4='Front Length +'!$S$1,VLOOKUP(AP11,'Front Length +'!$A$2:$AO$14,19,FALSE),IF($AS$4='Front Length +'!$T$1,VLOOKUP(AP11,'Front Length +'!$A$2:$AO$14,20,FALSE),IF($AS$4='Front Length +'!$U$1,VLOOKUP(AP11,'Front Length +'!$A$2:$AO$14,21,FALSE),IF($AS$4='Front Length +'!$V$1,VLOOKUP(AP11,'Front Length +'!$A$2:$AO$14,22,FALSE),IF($AS$4='Front Length +'!$W$1,VLOOKUP(AP11,'Front Length +'!$A$2:$AO$14,23,FALSE),IF($AS$4='Front Length +'!$X$1,VLOOKUP(AP11,'Front Length +'!$A$2:$AO$14,24,FALSE),IF($AS$4='Front Length +'!$Y$1,VLOOKUP(AP11,'Front Length +'!$A$2:$AO$14,25,FALSE),IF($AS$4='Front Length +'!$Z$1,VLOOKUP(AP11,'Front Length +'!$A$2:$AO$14,26,FALSE),IF($AS$4='Front Length +'!$AA$1,VLOOKUP(AP11,'Front Length +'!$A$2:$AO$14,27,FALSE),IF($AS$4='Front Length +'!$AB$1,VLOOKUP(AP11,'Front Length +'!$A$2:$AO$14,28,FALSE),IF($AS$4='Front Length +'!$AC$1,VLOOKUP(AP11,'Front Length +'!$A$2:$AO$14,29,FALSE),IF($AS$4='Front Length +'!$AD$1,VLOOKUP(AP11,'Front Length +'!$A$2:$AO$14,30,FALSE),IF($AS$4='Front Length +'!$AE$1,VLOOKUP(AP11,'Front Length +'!$A$2:$AO$14,31,FALSE),IF($AS$4='Front Length +'!$AF$1,VLOOKUP(AP11,'Front Length +'!$A$2:$AO$14,32,FALSE),IF($AS$4='Front Length +'!$AG$1,VLOOKUP(AP11,'Front Length +'!$A$2:$AO$14,33,FALSE),IF($AS$4='Front Length +'!$AH$1,VLOOKUP(AP11,'Front Length +'!$A$2:$AO$14,34,FALSE),IF($AS$4='Front Length +'!$AI$1,VLOOKUP(AP11,'Front Length +'!$A$2:$AO$14,35,FALSE),IF($AS$4='Front Length +'!$AJ$1,VLOOKUP(AP11,'Front Length +'!$A$2:$AO$14,36,FALSE),IF($AS$4='Front Length +'!$AK$1,VLOOKUP(AP11,'Front Length +'!$A$2:$AO$14,37,FALSE),IF($AS$4='Front Length +'!$AL$1,VLOOKUP(AP11,'Front Length +'!$A$2:$AO$14,38,FALSE),IF($AS$4='Front Length +'!$AM$1,VLOOKUP(AP11,'Front Length +'!$A$2:$AO$14,39,FALSE),IF($AS$4='Front Length +'!$AN$1,VLOOKUP(AP11,'Front Length +'!$A$2:$AO$14,40,FALSE),IF($AS$4='Front Length +'!$AO$1,VLOOKUP(AP11,'Front Length +'!$A$2:$AO$14,41,FALSE),))))))))))))))))))))))))))))))))))))))))</f>
        <v>0</v>
      </c>
      <c r="AU11" s="252">
        <f>IF($AS$4='Front Length -'!$B$1,VLOOKUP(AP11,'Front Length -'!$A$2:$AO$14,2,FALSE),IF($AS$4='Front Length -'!$C$1,VLOOKUP(AP11,'Front Length -'!$A$2:$AO$14,3,FALSE),IF($AS$4='Front Length -'!$D$1,VLOOKUP(AP11,'Front Length -'!$A$2:$AO$14,4,FALSE),IF($AS$4='Front Length -'!$E$1,VLOOKUP(AP11,'Front Length -'!$A$2:$AO$14,5,FALSE),IF($AS$4='Front Length -'!$F$1,VLOOKUP(AP11,'Front Length -'!$A$2:$AO$14,6,FALSE),IF($AS$4='Front Length -'!$G$1,VLOOKUP(AP11,'Front Length -'!$A$2:$AO$14,7,FALSE),IF($AS$4='Front Length -'!$H$1,VLOOKUP(AP11,'Front Length -'!$A$2:$AO$14,8,FALSE),IF($AS$4='Front Length -'!$I$1,VLOOKUP(AP11,'Front Length -'!$A$2:$AO$14,9,FALSE),IF($AS$4='Front Length -'!$J$1,VLOOKUP(AP11,'Front Length -'!$A$2:$AO$14,10,FALSE),IF($AS$4='Front Length -'!$K$1,VLOOKUP(AP11,'Front Length -'!$A$2:$AO$14,11,FALSE),IF($AS$4='Front Length -'!$L$1,VLOOKUP(AP11,'Front Length -'!$A$2:$AO$14,12,FALSE),IF($AS$4='Front Length -'!$M$1,VLOOKUP(AP11,'Front Length -'!$A$2:$AO$14,13,FALSE),IF($AS$4='Front Length -'!$N$1,VLOOKUP(AP11,'Front Length -'!$A$2:$AO$14,14,FALSE),IF($AS$4='Front Length -'!$O$1,VLOOKUP(AP11,'Front Length -'!$A$2:$AO$14,15,FALSE),IF($AS$4='Front Length -'!$P$1,VLOOKUP(AP11,'Front Length -'!$A$2:$AO$14,16,FALSE),IF($AS$4='Front Length -'!$Q$1,VLOOKUP(AP11,'Front Length -'!$A$2:$AO$14,17,FALSE),IF($AS$4='Front Length -'!$R$1,VLOOKUP(AP11,'Front Length -'!$A$2:$AO$14,18,FALSE),IF($AS$4='Front Length -'!$S$1,VLOOKUP(AP11,'Front Length -'!$A$2:$AO$14,19,FALSE),IF($AS$4='Front Length -'!$T$1,VLOOKUP(AP11,'Front Length -'!$A$2:$AO$14,20,FALSE),IF($AS$4='Front Length -'!$U$1,VLOOKUP(AP11,'Front Length -'!$A$2:$AO$14,21,FALSE),IF($AS$4='Front Length -'!$V$1,VLOOKUP(AP11,'Front Length -'!$A$2:$AO$14,22,FALSE),IF($AS$4='Front Length -'!$W$1,VLOOKUP(AP11,'Front Length -'!$A$2:$AO$14,23,FALSE),IF($AS$4='Front Length -'!$X$1,VLOOKUP(AP11,'Front Length -'!$A$2:$AO$14,24,FALSE),IF($AS$4='Front Length -'!$Y$1,VLOOKUP(AP11,'Front Length -'!$A$2:$AO$14,25,FALSE),IF($AS$4='Front Length -'!$Z$1,VLOOKUP(AP11,'Front Length -'!$A$2:$AO$14,26,FALSE),IF($AS$4='Front Length -'!$AA$1,VLOOKUP(AP11,'Front Length -'!$A$2:$AO$14,27,FALSE),IF($AS$4='Front Length -'!$AB$1,VLOOKUP(AP11,'Front Length -'!$A$2:$AO$14,28,FALSE),IF($AS$4='Front Length -'!$AC$1,VLOOKUP(AP11,'Front Length -'!$A$2:$AO$14,29,FALSE),IF($AS$4='Front Length -'!$AD$1,VLOOKUP(AP11,'Front Length -'!$A$2:$AO$14,30,FALSE),IF($AS$4='Front Length -'!$AE$1,VLOOKUP(AP11,'Front Length -'!$A$2:$AO$14,31,FALSE),IF($AS$4='Front Length -'!$AF$1,VLOOKUP(AP11,'Front Length -'!$A$2:$AO$14,32,FALSE),IF($AS$4='Front Length -'!$AG$1,VLOOKUP(AP11,'Front Length -'!$A$2:$AO$14,33,FALSE),IF($AS$4='Front Length -'!$AH$1,VLOOKUP(AP11,'Front Length -'!$A$2:$AO$14,34,FALSE),IF($AS$4='Front Length -'!$AI$1,VLOOKUP(AP11,'Front Length -'!$A$2:$AO$14,35,FALSE),IF($AS$4='Front Length -'!$AJ$1,VLOOKUP(AP11,'Front Length -'!$A$2:$AO$14,36,FALSE),IF($AS$4='Front Length -'!$AK$1,VLOOKUP(AP11,'Front Length -'!$A$2:$AO$14,37,FALSE),IF($AS$4='Front Length -'!$AL$1,VLOOKUP(AP11,'Front Length -'!$A$2:$AO$14,38,FALSE),IF($AS$4='Front Length -'!$AM$1,VLOOKUP(AP11,'Front Length -'!$A$2:$AO$14,39,FALSE),IF($AS$4='Front Length -'!$AN$1,VLOOKUP(AP11,'Front Length -'!$A$2:$AO$14,40,FALSE),IF($AS$4='Front Length -'!$AO$1,VLOOKUP(AP11,'Front Length -'!$A$2:$AO$14,41,FALSE),))))))))))))))))))))))))))))))))))))))))</f>
        <v>0</v>
      </c>
      <c r="AV11" s="253" t="str">
        <f t="shared" si="5"/>
        <v/>
      </c>
      <c r="AW11" s="234"/>
      <c r="AX11" s="255"/>
      <c r="AY11" s="255"/>
      <c r="AZ11" s="255"/>
      <c r="BA11" s="255"/>
      <c r="BB11" s="255"/>
      <c r="BC11" s="255"/>
      <c r="BD11" s="255"/>
      <c r="BE11" s="255"/>
      <c r="BF11" s="255"/>
      <c r="BG11" s="255"/>
      <c r="BH11" s="255"/>
      <c r="BI11" s="255"/>
      <c r="BJ11" s="255"/>
      <c r="BK11" s="255"/>
      <c r="BL11" s="255"/>
      <c r="BM11" s="255"/>
      <c r="BN11" s="255"/>
      <c r="BO11" s="255"/>
      <c r="BP11" s="255"/>
      <c r="BQ11" s="255"/>
      <c r="BR11" s="255"/>
      <c r="BS11" s="255"/>
    </row>
    <row r="12" spans="1:77" ht="39.950000000000003" customHeight="1" x14ac:dyDescent="0.55000000000000004">
      <c r="A12" s="259">
        <v>11</v>
      </c>
      <c r="B12" s="260" t="s">
        <v>65</v>
      </c>
      <c r="C12" s="261">
        <f>IF($C$1="","",HLOOKUP($C$1,'Portly fit'!$A$1:$AC$16,ROW(),FALSE))</f>
        <v>3.875</v>
      </c>
      <c r="D12" s="262">
        <f>IF(C12=" ",0,IF($S$17='AH 34 A+'!$B$1,VLOOKUP('US MTM - Calculation (Portly)'!B12,'AH 34 A+'!$A$2:$G$16,2,FALSE),IF($S$17='AH 34 A+'!$C$1,VLOOKUP('US MTM - Calculation (Portly)'!B12,'AH 34 A+'!$A$2:$G$16,3,FALSE),IF($S$17='AH 34 A+'!$D$1,VLOOKUP('US MTM - Calculation (Portly)'!B12,'AH 34 A+'!$A$2:$G$16,4,FALSE),IF($S$17='AH 34 A+'!$E$1,VLOOKUP('US MTM - Calculation (Portly)'!B12,'AH 34 A+'!$A$2:$G$16,5,FALSE),IF($S$17='AH 34 A+'!$F$1,VLOOKUP('US MTM - Calculation (Portly)'!B12,'AH 34 A+'!$A$2:$G$16,6,FALSE),IF($S$17='AH 34 A+'!$G$1,VLOOKUP('US MTM - Calculation (Portly)'!B12,'AH 34 A+'!$A$2:$G$16,7,FALSE),)))))))</f>
        <v>0</v>
      </c>
      <c r="E12" s="262">
        <f>IF(C12=" ",0,IF($S$18='Erect +'!$B$1,VLOOKUP('US MTM - Calculation (Portly)'!B12,'Erect +'!$A$2:$D$16,2,FALSE),IF($S$18='Erect +'!$C$1,VLOOKUP('US MTM - Calculation (Portly)'!B12,'Erect +'!$A$2:$D$16,3,FALSE),IF($S$18='Erect +'!$D$1,VLOOKUP('US MTM - Calculation (Portly)'!B12,'Erect +'!$A$2:$D$16,4,FALSE),))))</f>
        <v>0</v>
      </c>
      <c r="F12" s="262">
        <f>IF(C12=" ",0,IF($S$19='Full Chest'!$B$1,VLOOKUP('US MTM - Calculation (Portly)'!B12,'Full Chest'!$A$2:$F$16,2,FALSE),IF($S$19='Full Chest'!$C$1,VLOOKUP('US MTM - Calculation (Portly)'!B12,'Full Chest'!$A$2:$F$16,3,FALSE),IF($S$19='Full Chest'!$D$1,VLOOKUP('US MTM - Calculation (Portly)'!B12,'Full Chest'!$A$2:$F$16,4,FALSE),))))</f>
        <v>0</v>
      </c>
      <c r="G12" s="262">
        <f>IF(C12=" ",0,IF($S$20='Head For +'!$B$1,VLOOKUP('US MTM - Calculation (Portly)'!B12,'Head For +'!$A$2:$E$16,2,FALSE),IF($S$20='Head For +'!$C$1,VLOOKUP('US MTM - Calculation (Portly)'!B12,'Head For +'!$A$2:$E$16,3,FALSE),IF($S$20='Head For +'!$D$1,VLOOKUP('US MTM - Calculation (Portly)'!B12,'Head For +'!$A$2:$E$16,4,FALSE),IF($S$20='Head For +'!$E$1,VLOOKUP('US MTM - Calculation (Portly)'!B12,'Head For +'!$A$2:$E$16,5,FALSE),)))))</f>
        <v>0</v>
      </c>
      <c r="H12" s="262">
        <f>IF(C12=" ",0,IF($S$21='LOW-CLR +'!$B$1,VLOOKUP('US MTM - Calculation (Portly)'!B12,'LOW-CLR +'!$A$2:$H$16,2,FALSE),IF($S$21='LOW-CLR +'!$C$1,VLOOKUP('US MTM - Calculation (Portly)'!B12,'LOW-CLR +'!$A$2:$H$16,3,FALSE),IF($S$21='LOW-CLR +'!$D$1,VLOOKUP('US MTM - Calculation (Portly)'!B12,'LOW-CLR +'!$A$2:$H$16,4,FALSE),IF($S$21='LOW-CLR +'!$E$1,VLOOKUP('US MTM - Calculation (Portly)'!B12,'LOW-CLR +'!$A$2:$H$16,5,FALSE),IF($S$21='LOW-CLR +'!$F$1,VLOOKUP('US MTM - Calculation (Portly)'!B12,'LOW-CLR +'!$A$2:$H$16,6,FALSE),))))))</f>
        <v>0</v>
      </c>
      <c r="I12" s="262">
        <f>IF(C12=" ",0,IF($S$22='P+AH+1 2'!$B$1,VLOOKUP('US MTM - Calculation (Portly)'!B12,'P+AH+1 2'!$A$2:$D$16,2,FALSE),IF($S$22='P+AH+1 2'!$C$1,VLOOKUP('US MTM - Calculation (Portly)'!B12,'P+AH+1 2'!$A$2:$D$16,3,FALSE),IF($S$22='P+AH+1 2'!$D$1,VLOOKUP('US MTM - Calculation (Portly)'!B12,'P+AH+1 2'!$A$2:$D$16,4,FALSE),))))</f>
        <v>0</v>
      </c>
      <c r="J12" s="262"/>
      <c r="K12" s="263">
        <f t="shared" si="2"/>
        <v>3.875</v>
      </c>
      <c r="L12" s="242">
        <f>IF(OR(Sheet1!C33="",Sheet1!C33=" "),0,Sheet1!C33)</f>
        <v>0</v>
      </c>
      <c r="M12" s="264">
        <f t="shared" si="3"/>
        <v>0</v>
      </c>
      <c r="N12" s="265">
        <f>IF($M$8='12 Back'!$B$1,VLOOKUP('US MTM - Calculation (Portly)'!B12,'12 Back'!$A$2:$BG$16,2,FALSE),IF($M$8='12 Back'!$C$1,VLOOKUP('US MTM - Calculation (Portly)'!B12,'12 Back'!$A$2:$BG$16,3,FALSE),IF($M$8='12 Back'!$D$1,VLOOKUP('US MTM - Calculation (Portly)'!B12,'12 Back'!$A$2:$BG$16,4,FALSE),IF($M$8='12 Back'!$E$1,VLOOKUP('US MTM - Calculation (Portly)'!B12,'12 Back'!$A$2:$BG$16,5,FALSE),IF($M$8='12 Back'!$F$1,VLOOKUP('US MTM - Calculation (Portly)'!B12,'12 Back'!$A$2:$BG$16,6,FALSE),IF($M$8='12 Back'!$G$1,VLOOKUP('US MTM - Calculation (Portly)'!B12,'12 Back'!$A$2:$BG$16,7,FALSE),IF($M$8='12 Back'!$H$1,VLOOKUP('US MTM - Calculation (Portly)'!B12,'12 Back'!$A$2:$BG$16,8,FALSE),IF($M$8='12 Back'!$I$1,VLOOKUP('US MTM - Calculation (Portly)'!B12,'12 Back'!$A$2:$BG$16,9,FALSE),IF($M$8='12 Back'!$J$1,VLOOKUP('US MTM - Calculation (Portly)'!B12,'12 Back'!$A$2:$BG$16,10,FALSE),IF($M$8='12 Back'!$K$1,VLOOKUP('US MTM - Calculation (Portly)'!B12,'12 Back'!$A$2:$BG$16,11,FALSE),IF($M$8='12 Back'!$L$1,VLOOKUP('US MTM - Calculation (Portly)'!B12,'12 Back'!$A$2:$BG$16,12,FALSE),IF($M$8='12 Back'!$M$1,VLOOKUP('US MTM - Calculation (Portly)'!B12,'12 Back'!$A$2:$BG$16,13,FALSE),IF($M$8='12 Back'!$N$1,VLOOKUP('US MTM - Calculation (Portly)'!B12,'12 Back'!$A$2:$BG$16,14,FALSE),IF($M$8='12 Back'!$O$1,VLOOKUP('US MTM - Calculation (Portly)'!B12,'12 Back'!$A$2:$BG$16,15,FALSE),IF($M$8='12 Back'!$P$1,VLOOKUP('US MTM - Calculation (Portly)'!B12,'12 Back'!$A$2:$BG$16,16,FALSE),IF($M$8='12 Back'!$Q$1,VLOOKUP('US MTM - Calculation (Portly)'!B12,'12 Back'!$A$2:$BG$16,17,FALSE),IF($M$8='12 Back'!$R$1,VLOOKUP('US MTM - Calculation (Portly)'!B12,'12 Back'!$A$2:$BG$16,18,FALSE),IF($M$8='12 Back'!$S$1,VLOOKUP('US MTM - Calculation (Portly)'!B12,'12 Back'!$A$2:$BG$16,19,FALSE),IF($M$8='12 Back'!$T$1,VLOOKUP('US MTM - Calculation (Portly)'!B12,'12 Back'!$A$2:$BG$16,20,FALSE),IF($M$8='12 Back'!$U$1,VLOOKUP('US MTM - Calculation (Portly)'!B12,'12 Back'!$A$2:$BG$16,21,FALSE),IF($M$8='12 Back'!$V$1,VLOOKUP('US MTM - Calculation (Portly)'!B12,'12 Back'!$A$2:$BG$16,22,FALSE),IF($M$8='12 Back'!$W$1,VLOOKUP('US MTM - Calculation (Portly)'!B12,'12 Back'!$A$2:$BG$16,23,FALSE),IF($M$8='12 Back'!$X$1,VLOOKUP('US MTM - Calculation (Portly)'!B12,'12 Back'!$A$2:$BG$16,24,FALSE),IF($M$8='12 Back'!$Y$1,VLOOKUP('US MTM - Calculation (Portly)'!B12,'12 Back'!$A$2:$BG$16,25,FALSE),IF($M$8='12 Back'!$Z$1,VLOOKUP('US MTM - Calculation (Portly)'!B12,'12 Back'!$A$2:$BG$16,26,FALSE),IF($M$8='12 Back'!$AA$1,VLOOKUP('US MTM - Calculation (Portly)'!B12,'12 Back'!$A$2:$BG$16,27,FALSE),IF($M$8='12 Back'!$AB$1,VLOOKUP('US MTM - Calculation (Portly)'!B12,'12 Back'!$A$2:$BG$16,28,FALSE),IF($M$8='12 Back'!$AC$1,VLOOKUP('US MTM - Calculation (Portly)'!B12,'12 Back'!$A$2:$BG$16,29,FALSE),IF($M$8='12 Back'!$AD$1,VLOOKUP('US MTM - Calculation (Portly)'!B12,'12 Back'!$A$2:$BG$16,30,FALSE),IF($M$8='12 Back'!$AE$1,VLOOKUP('US MTM - Calculation (Portly)'!B12,'12 Back'!$A$2:$BG$16,31,FALSE),IF($M$8='12 Back'!$AF$1,VLOOKUP('US MTM - Calculation (Portly)'!B12,'12 Back'!$A$2:$BG$16,32,FALSE),IF($M$8='12 Back'!$AG$1,VLOOKUP('US MTM - Calculation (Portly)'!B12,'12 Back'!$A$2:$BG$16,33,FALSE),IF($M$8='12 Back'!$AH$1,VLOOKUP('US MTM - Calculation (Portly)'!B12,'12 Back'!$A$2:$BG$16,34,FALSE),IF($M$8='12 Back'!$AI$1,VLOOKUP('US MTM - Calculation (Portly)'!B12,'12 Back'!$A$2:$BG$16,35,FALSE),IF($M$8='12 Back'!$AJ$1,VLOOKUP('US MTM - Calculation (Portly)'!B12,'12 Back'!$A$2:$BG$16,36,FALSE),IF($M$8='12 Back'!$AK$1,VLOOKUP('US MTM - Calculation (Portly)'!B12,'12 Back'!$A$2:$BG$16,37,FALSE),IF($M$8='12 Back'!$AL$1,VLOOKUP('US MTM - Calculation (Portly)'!B12,'12 Back'!$A$2:$BG$16,38,FALSE),IF($M$8='12 Back'!$AM$1,VLOOKUP('US MTM - Calculation (Portly)'!B12,'12 Back'!$A$2:$BG$16,39,FALSE),IF($M$8='12 Back'!$AN$1,VLOOKUP('US MTM - Calculation (Portly)'!B12,'12 Back'!$A$2:$BG$16,40,FALSE),IF($M$8='12 Back'!$AO$1,VLOOKUP('US MTM - Calculation (Portly)'!B12,'12 Back'!$A$2:$BG$16,41,FALSE),IF($M$8='12 Back'!$AP$1,VLOOKUP('US MTM - Calculation (Portly)'!B12,'12 Back'!$A$2:$BG$16,42,FALSE),IF($M$8='12 Back'!$AQ$1,VLOOKUP('US MTM - Calculation (Portly)'!B12,'12 Back'!$A$2:$BG$16,43,FALSE),IF($M$8='12 Back'!$AR$1,VLOOKUP('US MTM - Calculation (Portly)'!B12,'12 Back'!$A$2:$BG$16,44,FALSE),IF($M$8='12 Back'!$AS$1,VLOOKUP('US MTM - Calculation (Portly)'!B12,'12 Back'!$A$2:$BG$16,45,FALSE),IF($M$8='12 Back'!$AT$1,VLOOKUP('US MTM - Calculation (Portly)'!B12,'12 Back'!$A$2:$BG$16,46,FALSE),IF($M$8='12 Back'!$AU$1,VLOOKUP('US MTM - Calculation (Portly)'!B12,'12 Back'!$A$2:$BG$16,47,FALSE),IF($M$8='12 Back'!$AV$1,VLOOKUP('US MTM - Calculation (Portly)'!B12,'12 Back'!$A$2:$BG$16,48,FALSE),IF($M$8='12 Back'!$AW$1,VLOOKUP('US MTM - Calculation (Portly)'!B12,'12 Back'!$A$2:$BG$16,49,FALSE),IF($M$8='12 Back'!$AX$1,VLOOKUP('US MTM - Calculation (Portly)'!B12,'12 Back'!$A$2:$BG$16,50,FALSE),IF($M$8='12 Back'!$AY$1,VLOOKUP('US MTM - Calculation (Portly)'!B12,'12 Back'!$A$2:$BG$16,51,FALSE),IF($M$8='12 Back'!$AZ$1,VLOOKUP('US MTM - Calculation (Portly)'!B12,'12 Back'!$A$2:$BG$16,52,FALSE),IF($M$8='12 Back'!$BA$1,VLOOKUP('US MTM - Calculation (Portly)'!B12,'12 Back'!$A$2:$BG$16,53,FALSE),IF($M$8='12 Back'!$BB$1,VLOOKUP('US MTM - Calculation (Portly)'!B12,'12 Back'!$A$2:$BG$16,54,FALSE),IF($M$8='12 Back'!$BC$1,VLOOKUP('US MTM - Calculation (Portly)'!B12,'12 Back'!$A$2:$BG$16,55,FALSE),IF($M$8='12 Back'!$BD$1,VLOOKUP('US MTM - Calculation (Portly)'!B12,'12 Back'!$A$2:$BG$16,56,FALSE),IF($M$8='12 Back'!$BE$1,VLOOKUP('US MTM - Calculation (Portly)'!B12,'12 Back'!$A$2:$BG$16,57,FALSE),IF($M$8='12 Back'!$BF$1,VLOOKUP('US MTM - Calculation (Portly)'!B12,'12 Back'!$A$2:$BG$16,58,FALSE),IF($M$8='12 Back'!$BG$1,VLOOKUP('US MTM - Calculation (Portly)'!B12,'12 Back'!$A$2:$BG$16,59,FALSE),))))))))))))))))))))))))))))))))))))))))))))))))))))))))))</f>
        <v>0</v>
      </c>
      <c r="O12" s="265">
        <f>IF($M$3='Half Grith'!$B$1,VLOOKUP('US MTM - Calculation (Portly)'!B12,'Half Grith'!$A$2:$BN$16,2,FALSE),IF($M$3='Half Grith'!$C$1,VLOOKUP('US MTM - Calculation (Portly)'!B12,'Half Grith'!$A$2:$BN$16,3,FALSE),IF($M$3='Half Grith'!$D$1,VLOOKUP('US MTM - Calculation (Portly)'!B12,'Half Grith'!$A$2:$BN$16,4,FALSE),IF($M$3='Half Grith'!$E$1,VLOOKUP('US MTM - Calculation (Portly)'!B12,'Half Grith'!$A$2:$BN$16,5,FALSE),IF($M$3='Half Grith'!$F$1,VLOOKUP('US MTM - Calculation (Portly)'!B12,'Half Grith'!$A$2:$BN$16,6,FALSE),IF($M$3='Half Grith'!$G$1,VLOOKUP('US MTM - Calculation (Portly)'!B12,'Half Grith'!$A$2:$BN$16,7,FALSE),IF($M$3='Half Grith'!$H$1,VLOOKUP('US MTM - Calculation (Portly)'!B12,'Half Grith'!$A$2:$BN$16,8,FALSE),IF($M$3='Half Grith'!$I$1,VLOOKUP('US MTM - Calculation (Portly)'!B12,'Half Grith'!$A$2:$BN$16,9,FALSE),IF($M$3='Half Grith'!$J$1,VLOOKUP('US MTM - Calculation (Portly)'!B12,'Half Grith'!$A$2:$BN$16,10,FALSE),IF($M$3='Half Grith'!$K$1,VLOOKUP('US MTM - Calculation (Portly)'!B12,'Half Grith'!$A$2:$BN$16,11,FALSE),IF($M$3='Half Grith'!$L$1,VLOOKUP('US MTM - Calculation (Portly)'!B12,'Half Grith'!$A$2:$BN$16,12,FALSE),IF($M$3='Half Grith'!$M$1,VLOOKUP('US MTM - Calculation (Portly)'!B12,'Half Grith'!$A$2:$BN$16,13,FALSE),IF($M$3='Half Grith'!$N$1,VLOOKUP('US MTM - Calculation (Portly)'!B12,'Half Grith'!$A$2:$BN$16,14,FALSE),IF($M$3='Half Grith'!$O$1,VLOOKUP('US MTM - Calculation (Portly)'!B12,'Half Grith'!$A$2:$BN$16,15,FALSE),IF($M$3='Half Grith'!$P$1,VLOOKUP('US MTM - Calculation (Portly)'!B12,'Half Grith'!$A$2:$BN$16,16,FALSE),IF($M$3='Half Grith'!$Q$1,VLOOKUP('US MTM - Calculation (Portly)'!B12,'Half Grith'!$A$2:$BN$16,17,FALSE),IF($M$3='Half Grith'!$R$1,VLOOKUP('US MTM - Calculation (Portly)'!B12,'Half Grith'!$A$2:$BN$16,18,FALSE),IF($M$3='Half Grith'!$S$1,VLOOKUP('US MTM - Calculation (Portly)'!B12,'Half Grith'!$A$2:$BN$16,19,FALSE),IF($M$3='Half Grith'!$T$1,VLOOKUP('US MTM - Calculation (Portly)'!B12,'Half Grith'!$A$2:$BN$16,20,FALSE),IF($M$3='Half Grith'!$U$1,VLOOKUP('US MTM - Calculation (Portly)'!B12,'Half Grith'!$A$2:$BN$16,21,FALSE),IF($M$3='Half Grith'!$V$1,VLOOKUP('US MTM - Calculation (Portly)'!B12,'Half Grith'!$A$2:$BN$16,22,FALSE),IF($M$3='Half Grith'!$W$1,VLOOKUP('US MTM - Calculation (Portly)'!B12,'Half Grith'!$A$2:$BN$16,23,FALSE),IF($M$3='Half Grith'!$X$1,VLOOKUP('US MTM - Calculation (Portly)'!B12,'Half Grith'!$A$2:$BN$16,24,FALSE),IF($M$3='Half Grith'!$Y$1,VLOOKUP('US MTM - Calculation (Portly)'!B12,'Half Grith'!$A$2:$BN$16,25,FALSE),IF($M$3='Half Grith'!$Z$1,VLOOKUP('US MTM - Calculation (Portly)'!B12,'Half Grith'!$A$2:$BN$16,26,FALSE),IF($M$3='Half Grith'!$AA$1,VLOOKUP('US MTM - Calculation (Portly)'!B12,'Half Grith'!$A$2:$BN$16,27,FALSE),IF($M$3='Half Grith'!$AB$1,VLOOKUP('US MTM - Calculation (Portly)'!B12,'Half Grith'!$A$2:$BN$16,28,FALSE),IF($M$3='Half Grith'!$AC$1,VLOOKUP('US MTM - Calculation (Portly)'!B12,'Half Grith'!$A$2:$BN$16,29,FALSE),IF($M$3='Half Grith'!$AD$1,VLOOKUP('US MTM - Calculation (Portly)'!B12,'Half Grith'!$A$2:$BN$16,30,FALSE),IF($M$3='Half Grith'!$AE$1,VLOOKUP('US MTM - Calculation (Portly)'!B12,'Half Grith'!$A$2:$BN$16,31,FALSE),IF($M$3='Half Grith'!$AF$1,VLOOKUP('US MTM - Calculation (Portly)'!B12,'Half Grith'!$A$2:$BN$16,32,FALSE),IF($M$3='Half Grith'!$AG$1,VLOOKUP('US MTM - Calculation (Portly)'!B12,'Half Grith'!$A$2:$BN$16,33,FALSE),IF($M$3='Half Grith'!$AH$1,VLOOKUP('US MTM - Calculation (Portly)'!B12,'Half Grith'!$A$2:$BN$16,34,FALSE),IF($M$3='Half Grith'!$AI$1,VLOOKUP('US MTM - Calculation (Portly)'!B12,'Half Grith'!$A$2:$BN$16,35,FALSE),IF($M$3='Half Grith'!$AJ$1,VLOOKUP('US MTM - Calculation (Portly)'!B12,'Half Grith'!$A$2:$BN$16,36,FALSE),IF($M$3='Half Grith'!$AK$1,VLOOKUP('US MTM - Calculation (Portly)'!B12,'Half Grith'!$A$2:$BN$16,37,FALSE),IF($M$3='Half Grith'!$AL$1,VLOOKUP('US MTM - Calculation (Portly)'!B12,'Half Grith'!$A$2:$BN$16,38,FALSE),IF($M$3='Half Grith'!$AM$1,VLOOKUP('US MTM - Calculation (Portly)'!B12,'Half Grith'!$A$2:$BN$16,39,FALSE),IF($M$3='Half Grith'!$AN$1,VLOOKUP('US MTM - Calculation (Portly)'!B12,'Half Grith'!$A$2:$BN$16,40,FALSE),IF($M$3='Half Grith'!$AO$1,VLOOKUP('US MTM - Calculation (Portly)'!B12,'Half Grith'!$A$2:$BN$16,41,FALSE),IF($M$3='Half Grith'!$AP$1,VLOOKUP('US MTM - Calculation (Portly)'!B12,'Half Grith'!$A$2:$BN$16,42,FALSE),IF($M$3='Half Grith'!$AQ$1,VLOOKUP('US MTM - Calculation (Portly)'!B12,'Half Grith'!$A$2:$BN$16,43,FALSE),IF($M$3='Half Grith'!$AR$1,VLOOKUP('US MTM - Calculation (Portly)'!B12,'Half Grith'!$A$2:$BN$16,44,FALSE),IF($M$3='Half Grith'!$AS$1,VLOOKUP('US MTM - Calculation (Portly)'!B12,'Half Grith'!$A$2:$BN$16,45,FALSE),IF($M$3='Half Grith'!$AT$1,VLOOKUP('US MTM - Calculation (Portly)'!B12,'Half Grith'!$A$2:$BN$16,46,FALSE),IF($M$3='Half Grith'!$AU$1,VLOOKUP('US MTM - Calculation (Portly)'!B12,'Half Grith'!$A$2:$BN$16,47,FALSE),IF($M$3='Half Grith'!$AV$1,VLOOKUP('US MTM - Calculation (Portly)'!B12,'Half Grith'!$A$2:$BN$16,48,FALSE),IF($M$3='Half Grith'!$AW$1,VLOOKUP('US MTM - Calculation (Portly)'!B12,'Half Grith'!$A$2:$BN$16,49,FALSE),IF($M$3='Half Grith'!$AX$1,VLOOKUP('US MTM - Calculation (Portly)'!B12,'Half Grith'!$A$2:$BN$16,50,FALSE),IF($M$3='Half Grith'!$AY$1,VLOOKUP('US MTM - Calculation (Portly)'!B12,'Half Grith'!$A$2:$BN$16,51,FALSE),IF($M$3='Half Grith'!$AZ$1,VLOOKUP('US MTM - Calculation (Portly)'!B12,'Half Grith'!$A$2:$BN$16,52,FALSE),IF($M$3='Half Grith'!$BA$1,VLOOKUP('US MTM - Calculation (Portly)'!B12,'Half Grith'!$A$2:$BN$16,53,FALSE),IF($M$3='Half Grith'!$BB$1,VLOOKUP('US MTM - Calculation (Portly)'!B12,'Half Grith'!$A$2:$BN$16,54,FALSE),IF($M$3='Half Grith'!$BC$1,VLOOKUP('US MTM - Calculation (Portly)'!B12,'Half Grith'!$A$2:$BN$16,55,FALSE),IF($M$3='Half Grith'!$BD$1,VLOOKUP('US MTM - Calculation (Portly)'!B12,'Half Grith'!$A$2:$BN$16,56,FALSE),IF($M$3='Half Grith'!$BE$1,VLOOKUP('US MTM - Calculation (Portly)'!B12,'Half Grith'!$A$2:$BN$16,57,FALSE),IF($M$3='Half Grith'!$BF$1,VLOOKUP('US MTM - Calculation (Portly)'!B12,'Half Grith'!$A$2:$BN$16,58,FALSE),IF($M$3='Half Grith'!$BG$1,VLOOKUP('US MTM - Calculation (Portly)'!B12,'Half Grith'!$A$2:$BN$16,59,FALSE),IF($M$3='Half Grith'!$BH$1,VLOOKUP('US MTM - Calculation (Portly)'!B12,'Half Grith'!$A$2:$BN$16,60,FALSE),IF($M$3='Half Grith'!$BI$1,VLOOKUP('US MTM - Calculation (Portly)'!B12,'Half Grith'!$A$2:$BN$16,61,FALSE),IF($M$3='Half Grith'!$BJ$1,VLOOKUP('US MTM - Calculation (Portly)'!B12,'Half Grith'!$A$2:$BN$16,62,FALSE),IF($M$3='Half Grith'!$BK$1,VLOOKUP('US MTM - Calculation (Portly)'!B12,'Half Grith'!$A$2:$BN$16,63,FALSE),IF($M$3='Half Grith'!$BL$1,VLOOKUP('US MTM - Calculation (Portly)'!B12,'Half Grith'!$A$2:$BN$16,64,FALSE),IF($M$3='Half Grith'!$BM$1,VLOOKUP('US MTM - Calculation (Portly)'!B12,'Half Grith'!$A$2:$BN$16,65,FALSE),))))))))))))))))))))))))))))))))))))))))))))))))))))))))))))))))</f>
        <v>0</v>
      </c>
      <c r="P12" s="265">
        <f>IF($M$4=SEAT!$B$1,VLOOKUP('US MTM - Calculation (Portly)'!B12,SEAT!$A$2:$AY$16,2,FALSE),IF($M$4=SEAT!$C$1,VLOOKUP('US MTM - Calculation (Portly)'!B12,SEAT!$A$2:$AY$16,3,FALSE),IF($M$4=SEAT!$D$1,VLOOKUP('US MTM - Calculation (Portly)'!B12,SEAT!$A$2:$AY$16,4,FALSE),IF($M$4=SEAT!$E$1,VLOOKUP('US MTM - Calculation (Portly)'!B12,SEAT!$A$2:$AY$16,5,FALSE),IF($M$4=SEAT!$F$1,VLOOKUP('US MTM - Calculation (Portly)'!B12,SEAT!$A$2:$AY$16,6,FALSE),IF($M$4=SEAT!$G$1,VLOOKUP('US MTM - Calculation (Portly)'!B12,SEAT!$A$2:$AY$16,7,FALSE),IF($M$4=SEAT!$H$1,VLOOKUP('US MTM - Calculation (Portly)'!B12,SEAT!$A$2:$AY$16,8,FALSE),IF($M$4=SEAT!$I$1,VLOOKUP('US MTM - Calculation (Portly)'!B12,SEAT!$A$2:$AY$16,9,FALSE),IF($M$4=SEAT!$J$1,VLOOKUP('US MTM - Calculation (Portly)'!B12,SEAT!$A$2:$AY$16,10,FALSE),IF($M$4=SEAT!$K$1,VLOOKUP('US MTM - Calculation (Portly)'!B12,SEAT!$A$2:$AY$16,11,FALSE),IF($M$4=SEAT!$L$1,VLOOKUP('US MTM - Calculation (Portly)'!B12,SEAT!$A$2:$AY$16,12,FALSE),IF($M$4=SEAT!$M$1,VLOOKUP('US MTM - Calculation (Portly)'!B12,SEAT!$A$2:$AY$16,13,FALSE),IF($M$4=SEAT!$N$1,VLOOKUP('US MTM - Calculation (Portly)'!B12,SEAT!$A$2:$AY$16,14,FALSE),IF($M$4=SEAT!$O$1,VLOOKUP('US MTM - Calculation (Portly)'!B12,SEAT!$A$2:$AY$16,15,FALSE),IF($M$4=SEAT!$P$1,VLOOKUP('US MTM - Calculation (Portly)'!B12,SEAT!$A$2:$AY$16,16,FALSE),IF($M$4=SEAT!$Q$1,VLOOKUP('US MTM - Calculation (Portly)'!B12,SEAT!$A$2:$AY$16,17,FALSE),IF($M$4=SEAT!$R$1,VLOOKUP('US MTM - Calculation (Portly)'!B12,SEAT!$A$2:$AY$16,18,FALSE),IF($M$4=SEAT!$S$1,VLOOKUP('US MTM - Calculation (Portly)'!B12,SEAT!$A$2:$AY$16,19,FALSE),IF($M$4=SEAT!$T$1,VLOOKUP('US MTM - Calculation (Portly)'!B12,SEAT!$A$2:$AY$16,20,FALSE),IF($M$4=SEAT!$U$1,VLOOKUP('US MTM - Calculation (Portly)'!B12,SEAT!$A$2:$AY$16,21,FALSE),IF($M$4=SEAT!$V$1,VLOOKUP('US MTM - Calculation (Portly)'!B12,SEAT!$A$2:$AY$16,22,FALSE),IF($M$4=SEAT!$W$1,VLOOKUP('US MTM - Calculation (Portly)'!B12,SEAT!$A$2:$AY$16,23,FALSE),IF($M$4=SEAT!$X$1,VLOOKUP('US MTM - Calculation (Portly)'!B12,SEAT!$A$2:$AY$16,24,FALSE),IF($M$4=SEAT!$Y$1,VLOOKUP('US MTM - Calculation (Portly)'!B12,SEAT!$A$2:$AY$16,25,FALSE),IF($M$4=SEAT!$Z$1,VLOOKUP('US MTM - Calculation (Portly)'!B12,SEAT!$A$2:$AY$16,26,FALSE),IF($M$4=SEAT!$AA$1,VLOOKUP('US MTM - Calculation (Portly)'!B12,SEAT!$A$2:$AY$16,27,FALSE),IF($M$4=SEAT!$AB$1,VLOOKUP('US MTM - Calculation (Portly)'!B12,SEAT!$A$2:$AY$16,28,FALSE),IF($M$4=SEAT!$AC$1,VLOOKUP('US MTM - Calculation (Portly)'!B12,SEAT!$A$2:$AY$16,29,FALSE),IF($M$4=SEAT!$AD$1,VLOOKUP('US MTM - Calculation (Portly)'!B12,SEAT!$A$2:$AY$16,30,FALSE),IF($M$4=SEAT!$AE$1,VLOOKUP('US MTM - Calculation (Portly)'!B12,SEAT!$A$2:$AY$16,31,FALSE),IF($M$4=SEAT!$AF$1,VLOOKUP('US MTM - Calculation (Portly)'!B12,SEAT!$A$2:$AY$16,32,FALSE),IF($M$4=SEAT!$AG$1,VLOOKUP('US MTM - Calculation (Portly)'!B12,SEAT!$A$2:$AY$16,33,FALSE),IF($M$4=SEAT!$AH$1,VLOOKUP('US MTM - Calculation (Portly)'!B12,SEAT!$A$2:$AY$16,34,FALSE),IF($M$4=SEAT!$AI$1,VLOOKUP('US MTM - Calculation (Portly)'!B12,SEAT!$A$2:$AY$16,35,FALSE),IF($M$4=SEAT!$AJ$1,VLOOKUP('US MTM - Calculation (Portly)'!B12,SEAT!$A$2:$AY$16,36,FALSE),IF($M$4=SEAT!$AK$1,VLOOKUP('US MTM - Calculation (Portly)'!B12,SEAT!$A$2:$AY$16,37,FALSE),IF($M$4=SEAT!$AL$1,VLOOKUP('US MTM - Calculation (Portly)'!B12,SEAT!$A$2:$AY$16,38,FALSE),IF($M$4=SEAT!$AM$1,VLOOKUP('US MTM - Calculation (Portly)'!B12,SEAT!$A$2:$AY$16,39,FALSE),IF($M$4=SEAT!$AN$1,VLOOKUP('US MTM - Calculation (Portly)'!B12,SEAT!$A$2:$AY$16,40,FALSE),IF($M$4=SEAT!$AO$1,VLOOKUP('US MTM - Calculation (Portly)'!B12,SEAT!$A$2:$AY$16,41,FALSE),IF($M$4=SEAT!$AP$1,VLOOKUP('US MTM - Calculation (Portly)'!B12,SEAT!$A$2:$AY$16,42,FALSE),IF($M$4=SEAT!$AQ$1,VLOOKUP('US MTM - Calculation (Portly)'!B12,SEAT!$A$2:$AY$16,43,FALSE),IF($M$4=SEAT!$AR$1,VLOOKUP('US MTM - Calculation (Portly)'!B12,SEAT!$A$2:$AY$16,44,FALSE),IF($M$4=SEAT!$AS$1,VLOOKUP('US MTM - Calculation (Portly)'!B12,SEAT!$A$2:$AY$16,45,FALSE),IF($M$4=SEAT!$AT$1,VLOOKUP('US MTM - Calculation (Portly)'!B12,SEAT!$A$2:$AY$16,46,FALSE),IF($M$4=SEAT!$AU$1,VLOOKUP('US MTM - Calculation (Portly)'!B12,SEAT!$A$2:$AY$16,47,FALSE),IF($M$4=SEAT!$AV$1,VLOOKUP('US MTM - Calculation (Portly)'!B12,SEAT!$A$2:$AY$16,48,FALSE),IF($M$4=SEAT!$AW$1,VLOOKUP('US MTM - Calculation (Portly)'!B12,SEAT!$A$2:$AY$16,49,FALSE),IF($M$4=SEAT!$AX$1,VLOOKUP('US MTM - Calculation (Portly)'!B12,SEAT!$A$2:$AY$16,50,FALSE),IF($M$4=SEAT!$AY$1,VLOOKUP('US MTM - Calculation (Portly)'!B12,SEAT!$A$2:$AY$16,51,FALSE),))))))))))))))))))))))))))))))))))))))))))))))))))</f>
        <v>0</v>
      </c>
      <c r="Q12" s="265">
        <f>IF($M$5='4LEN'!$B$1,VLOOKUP('US MTM - Calculation (Portly)'!B12,'4LEN'!$A$2:$BM$16,2,FALSE),IF($M$5='4LEN'!$C$1,VLOOKUP('US MTM - Calculation (Portly)'!B12,'4LEN'!$A$2:$BM$16,3,FALSE),IF($M$5='4LEN'!$D$1,VLOOKUP('US MTM - Calculation (Portly)'!B12,'4LEN'!$A$2:$BM$16,4,FALSE),IF($M$5='4LEN'!$E$1,VLOOKUP('US MTM - Calculation (Portly)'!B12,'4LEN'!$A$2:$BM$16,5,FALSE),IF($M$5='4LEN'!$F$1,VLOOKUP('US MTM - Calculation (Portly)'!B12,'4LEN'!$A$2:$BM$16,6,FALSE),IF($M$5='4LEN'!$G$1,VLOOKUP('US MTM - Calculation (Portly)'!B12,'4LEN'!$A$2:$BM$16,7,FALSE),IF($M$5='4LEN'!$H$1,VLOOKUP('US MTM - Calculation (Portly)'!B12,'4LEN'!$A$2:$BM$16,8,FALSE),IF($M$5='4LEN'!$I$1,VLOOKUP('US MTM - Calculation (Portly)'!B12,'4LEN'!$A$2:$BM$16,9,FALSE),IF($M$5='4LEN'!$J$1,VLOOKUP('US MTM - Calculation (Portly)'!B12,'4LEN'!$A$2:$BM$16,10,FALSE),IF($M$5='4LEN'!$K$1,VLOOKUP('US MTM - Calculation (Portly)'!B12,'4LEN'!$A$2:$BM$16,11,FALSE),IF($M$5='4LEN'!$L$1,VLOOKUP('US MTM - Calculation (Portly)'!B12,'4LEN'!$A$2:$BM$16,12,FALSE),IF($M$5='4LEN'!$M$1,VLOOKUP('US MTM - Calculation (Portly)'!B12,'4LEN'!$A$2:$BM$16,13,FALSE),IF($M$5='4LEN'!$N$1,VLOOKUP('US MTM - Calculation (Portly)'!B12,'4LEN'!$A$2:$BM$16,14,FALSE),IF($M$5='4LEN'!$O$1,VLOOKUP('US MTM - Calculation (Portly)'!B12,'4LEN'!$A$2:$BM$16,15,FALSE),IF($M$5='4LEN'!$P$1,VLOOKUP('US MTM - Calculation (Portly)'!B12,'4LEN'!$A$2:$BM$16,16,FALSE),IF($M$5='4LEN'!$Q$1,VLOOKUP('US MTM - Calculation (Portly)'!B12,'4LEN'!$A$2:$BM$16,17,FALSE),IF($M$5='4LEN'!$R$1,VLOOKUP('US MTM - Calculation (Portly)'!B12,'4LEN'!$A$2:$BM$16,18,FALSE),IF($M$5='4LEN'!$S$1,VLOOKUP('US MTM - Calculation (Portly)'!B12,'4LEN'!$A$2:$BM$16,19,FALSE),IF($M$5='4LEN'!$T$1,VLOOKUP('US MTM - Calculation (Portly)'!B12,'4LEN'!$A$2:$BM$16,20,FALSE),IF($M$5='4LEN'!$U$1,VLOOKUP('US MTM - Calculation (Portly)'!B12,'4LEN'!$A$2:$BM$16,21,FALSE),IF($M$5='4LEN'!$V$1,VLOOKUP('US MTM - Calculation (Portly)'!B12,'4LEN'!$A$2:$BM$16,22,FALSE),IF($M$5='4LEN'!$W$1,VLOOKUP('US MTM - Calculation (Portly)'!B12,'4LEN'!$A$2:$BM$16,23,FALSE),IF($M$5='4LEN'!$X$1,VLOOKUP('US MTM - Calculation (Portly)'!B12,'4LEN'!$A$2:$BM$16,24,FALSE),IF($M$5='4LEN'!$Y$1,VLOOKUP('US MTM - Calculation (Portly)'!B12,'4LEN'!$A$2:$BM$16,25,FALSE),IF($M$5='4LEN'!$Z$1,VLOOKUP('US MTM - Calculation (Portly)'!B12,'4LEN'!$A$2:$BM$16,26,FALSE),IF($M$5='4LEN'!$AA$1,VLOOKUP('US MTM - Calculation (Portly)'!B12,'4LEN'!$A$2:$BM$16,27,FALSE),IF($M$5='4LEN'!$AB$1,VLOOKUP('US MTM - Calculation (Portly)'!B12,'4LEN'!$A$2:$BM$16,28,FALSE),IF($M$5='4LEN'!$AC$1,VLOOKUP('US MTM - Calculation (Portly)'!B12,'4LEN'!$A$2:$BM$16,29,FALSE),IF($M$5='4LEN'!$AD$1,VLOOKUP('US MTM - Calculation (Portly)'!B12,'4LEN'!$A$2:$BM$16,30,FALSE),IF($M$5='4LEN'!$AE$1,VLOOKUP('US MTM - Calculation (Portly)'!B12,'4LEN'!$A$2:$BM$16,31,FALSE),IF($M$5='4LEN'!$AF$1,VLOOKUP('US MTM - Calculation (Portly)'!B12,'4LEN'!$A$2:$BM$16,32,FALSE),IF($M$5='4LEN'!$AG$1,VLOOKUP('US MTM - Calculation (Portly)'!B12,'4LEN'!$A$2:$BM$16,33,FALSE),IF($M$5='4LEN'!$AH$1,VLOOKUP('US MTM - Calculation (Portly)'!B12,'4LEN'!$A$2:$BM$16,34,FALSE),IF($M$5='4LEN'!$AI$1,VLOOKUP('US MTM - Calculation (Portly)'!B12,'4LEN'!$A$2:$BM$16,35,FALSE),IF($M$5='4LEN'!$AJ$1,VLOOKUP('US MTM - Calculation (Portly)'!B12,'4LEN'!$A$2:$BM$16,36,FALSE),IF($M$5='4LEN'!$AK$1,VLOOKUP('US MTM - Calculation (Portly)'!B12,'4LEN'!$A$2:$BM$16,37,FALSE),IF($M$5='4LEN'!$AL$1,VLOOKUP('US MTM - Calculation (Portly)'!B12,'4LEN'!$A$2:$BM$16,38,FALSE),IF($M$5='4LEN'!$AM$1,VLOOKUP('US MTM - Calculation (Portly)'!B12,'4LEN'!$A$2:$BM$16,39,FALSE),IF($M$5='4LEN'!$AN$1,VLOOKUP('US MTM - Calculation (Portly)'!B12,'4LEN'!$A$2:$BM$16,40,FALSE),IF($M$5='4LEN'!$AO$1,VLOOKUP('US MTM - Calculation (Portly)'!B12,'4LEN'!$A$2:$BM$16,41,FALSE),IF($M$5='4LEN'!$AP$1,VLOOKUP('US MTM - Calculation (Portly)'!B12,'4LEN'!$A$2:$BM$16,42,FALSE),IF($M$5='4LEN'!$AQ$1,VLOOKUP('US MTM - Calculation (Portly)'!B12,'4LEN'!$A$2:$BM$16,43,FALSE),IF($M$5='4LEN'!$AR$1,VLOOKUP('US MTM - Calculation (Portly)'!B12,'4LEN'!$A$2:$BM$16,44,FALSE),IF($M$5='4LEN'!$AS$1,VLOOKUP('US MTM - Calculation (Portly)'!B12,'4LEN'!$A$2:$BM$16,45,FALSE),IF($M$5='4LEN'!$AT$1,VLOOKUP('US MTM - Calculation (Portly)'!B12,'4LEN'!$A$2:$BM$16,46,FALSE),IF($M$5='4LEN'!$AU$1,VLOOKUP('US MTM - Calculation (Portly)'!B12,'4LEN'!$A$2:$BM$16,47,FALSE),IF($M$5='4LEN'!$AV$1,VLOOKUP('US MTM - Calculation (Portly)'!B12,'4LEN'!$A$2:$BM$16,48,FALSE),IF($M$5='4LEN'!$AW$1,VLOOKUP('US MTM - Calculation (Portly)'!B12,'4LEN'!$A$2:$BM$16,49,FALSE),IF($M$5='4LEN'!$AX$1,VLOOKUP('US MTM - Calculation (Portly)'!B12,'4LEN'!$A$2:$BM$16,50,FALSE),IF($M$5='4LEN'!$AY$1,VLOOKUP('US MTM - Calculation (Portly)'!B12,'4LEN'!$A$2:$BM$16,51,FALSE),IF($M$5='4LEN'!$AZ$1,VLOOKUP('US MTM - Calculation (Portly)'!B12,'4LEN'!$A$2:$BM$16,52,FALSE),IF($M$5='4LEN'!$BA$1,VLOOKUP('US MTM - Calculation (Portly)'!B12,'4LEN'!$A$2:$BM$16,53,FALSE),IF($M$5='4LEN'!$BB$1,VLOOKUP('US MTM - Calculation (Portly)'!B12,'4LEN'!$A$2:$BM$16,54,FALSE),IF($M$5='4LEN'!$BC$1,VLOOKUP('US MTM - Calculation (Portly)'!B12,'4LEN'!$A$2:$BM$16,55,FALSE),IF($M$5='4LEN'!$BD$1,VLOOKUP('US MTM - Calculation (Portly)'!B12,'4LEN'!$A$2:$BM$16,56,FALSE),IF($M$5='4LEN'!$BE$1,VLOOKUP('US MTM - Calculation (Portly)'!B12,'4LEN'!$A$2:$BM$16,57,FALSE),IF($M$5='4LEN'!$BF$1,VLOOKUP('US MTM - Calculation (Portly)'!B12,'4LEN'!$A$2:$BM$16,58,FALSE),IF($M$5='4LEN'!$BG$1,VLOOKUP('US MTM - Calculation (Portly)'!B12,'4LEN'!$A$2:$BM$16,59,FALSE),IF($M$5='4LEN'!$BH$1,VLOOKUP('US MTM - Calculation (Portly)'!B12,'4LEN'!$A$2:$BM$16,60,FALSE),IF($M$5='4LEN'!$BI$1,VLOOKUP('US MTM - Calculation (Portly)'!B12,'4LEN'!$A$2:$BL$16,61,FALSE),IF($M$5='4LEN'!$BJ$1,VLOOKUP('US MTM - Calculation (Portly)'!B12,'4LEN'!$A$2:$BM$16,62,FALSE),IF($M$5='4LEN'!$BK$1,VLOOKUP('US MTM - Calculation (Portly)'!B12,'4LEN'!$A$2:$BM$16,63,FALSE),IF($M$5='4LEN'!$BL$1,VLOOKUP('US MTM - Calculation (Portly)'!B12,'4LEN'!$A$2:$BM$16,64,FALSE),IF($M$5='4LEN'!$BM$1,VLOOKUP('US MTM - Calculation (Portly)'!B12,'4LEN'!$A$2:$BM$16,65,FALSE),))))))))))))))))))))))))))))))))))))))))))))))))))))))))))))))))</f>
        <v>0</v>
      </c>
      <c r="R12" s="265">
        <f>IF($M$5='15VENT'!$B$1,VLOOKUP('US MTM - Calculation (Portly)'!B12,'15VENT'!$A$2:$BM$16,2,FALSE),IF($M$5='15VENT'!$C$1,VLOOKUP('US MTM - Calculation (Portly)'!B12,'15VENT'!$A$2:$BM$16,3,FALSE),IF($M$5='15VENT'!$D$1,VLOOKUP('US MTM - Calculation (Portly)'!B12,'15VENT'!$A$2:$BM$16,4,FALSE),IF($M$5='15VENT'!$E$1,VLOOKUP('US MTM - Calculation (Portly)'!B12,'15VENT'!$A$2:$BM$16,5,FALSE),IF($M$5='15VENT'!$F$1,VLOOKUP('US MTM - Calculation (Portly)'!B12,'15VENT'!$A$2:$BM$16,6,FALSE),IF($M$5='15VENT'!$G$1,VLOOKUP('US MTM - Calculation (Portly)'!B12,'15VENT'!$A$2:$BM$16,7,FALSE),IF($M$5='15VENT'!$H$1,VLOOKUP('US MTM - Calculation (Portly)'!B12,'15VENT'!$A$2:$BM$16,8,FALSE),IF($M$5='15VENT'!$I$1,VLOOKUP('US MTM - Calculation (Portly)'!B12,'15VENT'!$A$2:$BM$16,9,FALSE),IF($M$5='15VENT'!$J$1,VLOOKUP('US MTM - Calculation (Portly)'!B12,'15VENT'!$A$2:$BM$16,10,FALSE),IF($M$5='15VENT'!$K$1,VLOOKUP('US MTM - Calculation (Portly)'!B12,'15VENT'!$A$2:$BM$16,11,FALSE),IF($M$5='15VENT'!$L$1,VLOOKUP('US MTM - Calculation (Portly)'!B12,'15VENT'!$A$2:$BM$16,12,FALSE),IF($M$5='15VENT'!$M$1,VLOOKUP('US MTM - Calculation (Portly)'!B12,'15VENT'!$A$2:$BM$16,13,FALSE),IF($M$5='15VENT'!$N$1,VLOOKUP('US MTM - Calculation (Portly)'!B12,'15VENT'!$A$2:$BM$16,14,FALSE),IF($M$5='15VENT'!$O$1,VLOOKUP('US MTM - Calculation (Portly)'!B12,'15VENT'!$A$2:$BM$16,15,FALSE),IF($M$5='15VENT'!$P$1,VLOOKUP('US MTM - Calculation (Portly)'!B12,'15VENT'!$A$2:$BM$16,16,FALSE),IF($M$5='15VENT'!$Q$1,VLOOKUP('US MTM - Calculation (Portly)'!B12,'15VENT'!$A$2:$BM$16,17,FALSE),IF($M$5='15VENT'!$R$1,VLOOKUP('US MTM - Calculation (Portly)'!B12,'15VENT'!$A$2:$BM$16,18,FALSE),IF($M$5='15VENT'!$S$1,VLOOKUP('US MTM - Calculation (Portly)'!B12,'15VENT'!$A$2:$BM$16,19,FALSE),IF($M$5='15VENT'!$T$1,VLOOKUP('US MTM - Calculation (Portly)'!B12,'15VENT'!$A$2:$BM$16,20,FALSE),IF($M$5='15VENT'!$U$1,VLOOKUP('US MTM - Calculation (Portly)'!B12,'15VENT'!$A$2:$BM$16,21,FALSE),IF($M$5='15VENT'!$V$1,VLOOKUP('US MTM - Calculation (Portly)'!B12,'15VENT'!$A$2:$BM$16,22,FALSE),IF($M$5='15VENT'!$W$1,VLOOKUP('US MTM - Calculation (Portly)'!B12,'15VENT'!$A$2:$BM$16,23,FALSE),IF($M$5='15VENT'!$X$1,VLOOKUP('US MTM - Calculation (Portly)'!B12,'15VENT'!$A$2:$BM$16,24,FALSE),IF($M$5='15VENT'!$Y$1,VLOOKUP('US MTM - Calculation (Portly)'!B12,'15VENT'!$A$2:$BM$16,25,FALSE),IF($M$5='15VENT'!$Z$1,VLOOKUP('US MTM - Calculation (Portly)'!B12,'15VENT'!$A$2:$BM$16,26,FALSE),IF($M$5='15VENT'!$AA$1,VLOOKUP('US MTM - Calculation (Portly)'!B12,'15VENT'!$A$2:$BM$16,27,FALSE),IF($M$5='15VENT'!$AB$1,VLOOKUP('US MTM - Calculation (Portly)'!B12,'15VENT'!$A$2:$BM$16,28,FALSE),IF($M$5='15VENT'!$AC$1,VLOOKUP('US MTM - Calculation (Portly)'!B12,'15VENT'!$A$2:$BM$16,29,FALSE),IF($M$5='15VENT'!$AD$1,VLOOKUP('US MTM - Calculation (Portly)'!B12,'15VENT'!$A$2:$BM$16,30,FALSE),IF($M$5='15VENT'!$AE$1,VLOOKUP('US MTM - Calculation (Portly)'!B12,'15VENT'!$A$2:$BM$16,31,FALSE),IF($M$5='15VENT'!$AF$1,VLOOKUP('US MTM - Calculation (Portly)'!B12,'15VENT'!$A$2:$BM$16,32,FALSE),IF($M$5='15VENT'!$AG$1,VLOOKUP('US MTM - Calculation (Portly)'!B12,'15VENT'!$A$2:$BM$16,33,FALSE),IF($M$5='15VENT'!$AH$1,VLOOKUP('US MTM - Calculation (Portly)'!B12,'15VENT'!$A$2:$BM$16,34,FALSE),IF($M$5='15VENT'!$AI$1,VLOOKUP('US MTM - Calculation (Portly)'!B12,'15VENT'!$A$2:$BM$16,35,FALSE),IF($M$5='15VENT'!$AJ$1,VLOOKUP('US MTM - Calculation (Portly)'!B12,'15VENT'!$A$2:$BM$16,36,FALSE),IF($M$5='15VENT'!$AK$1,VLOOKUP('US MTM - Calculation (Portly)'!B12,'15VENT'!$A$2:$BM$16,37,FALSE),IF($M$5='15VENT'!$AL$1,VLOOKUP('US MTM - Calculation (Portly)'!B12,'15VENT'!$A$2:$BM$16,38,FALSE),IF($M$5='15VENT'!$AM$1,VLOOKUP('US MTM - Calculation (Portly)'!B12,'15VENT'!$A$2:$BM$16,39,FALSE),IF($M$5='15VENT'!$AN$1,VLOOKUP('US MTM - Calculation (Portly)'!B12,'15VENT'!$A$2:$BM$16,40,FALSE),IF($M$5='15VENT'!$AO$1,VLOOKUP('US MTM - Calculation (Portly)'!B12,'15VENT'!$A$2:$BM$16,41,FALSE),IF($M$5='15VENT'!$AP$1,VLOOKUP('US MTM - Calculation (Portly)'!B12,'15VENT'!$A$2:$BM$16,42,FALSE),IF($M$5='15VENT'!$AQ$1,VLOOKUP('US MTM - Calculation (Portly)'!B12,'15VENT'!$A$2:$BM$16,43,FALSE),IF($M$5='15VENT'!$AR$1,VLOOKUP('US MTM - Calculation (Portly)'!B12,'15VENT'!$A$2:$BM$16,44,FALSE),IF($M$5='15VENT'!$AS$1,VLOOKUP('US MTM - Calculation (Portly)'!B12,'15VENT'!$A$2:$BM$16,45,FALSE),IF($M$5='15VENT'!$AT$1,VLOOKUP('US MTM - Calculation (Portly)'!B12,'15VENT'!$A$2:$BM$16,46,FALSE),IF($M$5='15VENT'!$AU$1,VLOOKUP('US MTM - Calculation (Portly)'!B12,'15VENT'!$A$2:$BM$16,47,FALSE),IF($M$5='15VENT'!$AV$1,VLOOKUP('US MTM - Calculation (Portly)'!B12,'15VENT'!$A$2:$BM$16,48,FALSE),IF($M$5='15VENT'!$AW$1,VLOOKUP('US MTM - Calculation (Portly)'!B12,'15VENT'!$A$2:$BM$16,49,FALSE),IF($M$5='15VENT'!$AX$1,VLOOKUP('US MTM - Calculation (Portly)'!B12,'15VENT'!$A$2:$BM$16,50,FALSE),IF($M$5='15VENT'!$AY$1,VLOOKUP('US MTM - Calculation (Portly)'!B12,'15VENT'!$A$2:$BM$16,51,FALSE),IF($M$5='15VENT'!$AZ$1,VLOOKUP('US MTM - Calculation (Portly)'!B12,'15VENT'!$A$2:$BM$16,52,FALSE),IF($M$5='15VENT'!$BA$1,VLOOKUP('US MTM - Calculation (Portly)'!B12,'15VENT'!$A$2:$BM$16,53,FALSE),IF($M$5='15VENT'!$BB$1,VLOOKUP('US MTM - Calculation (Portly)'!B12,'15VENT'!$A$2:$BM$16,54,FALSE),IF($M$5='15VENT'!$BC$1,VLOOKUP('US MTM - Calculation (Portly)'!B12,'15VENT'!$A$2:$BM$16,55,FALSE),IF($M$5='15VENT'!$BD$1,VLOOKUP('US MTM - Calculation (Portly)'!B12,'15VENT'!$A$2:$BM$16,56,FALSE),IF($M$5='15VENT'!$BE$1,VLOOKUP('US MTM - Calculation (Portly)'!B12,'15VENT'!$A$2:$BM$16,57,FALSE),IF($M$5='15VENT'!$BF$1,VLOOKUP('US MTM - Calculation (Portly)'!B12,'15VENT'!$A$2:$BM$16,58,FALSE),IF($M$5='15VENT'!$BG$1,VLOOKUP('US MTM - Calculation (Portly)'!B12,'15VENT'!$A$2:$BM$16,59,FALSE),IF($M$5='15VENT'!$BH$1,VLOOKUP('US MTM - Calculation (Portly)'!B12,'15VENT'!$A$2:$BM$16,60,FALSE),IF($M$5='15VENT'!$BI$1,VLOOKUP('US MTM - Calculation (Portly)'!B12,'15VENT'!$A$2:$BJ$16,61,FALSE),IF($M$5='15VENT'!$BJ$1,VLOOKUP('US MTM - Calculation (Portly)'!B12,'15VENT'!$A$2:$BM$16,62,FALSE),IF($M$5='15VENT'!$BK$1,VLOOKUP('US MTM - Calculation (Portly)'!B12,'15VENT'!$A$2:$BM$16,63,FALSE),IF($M$5='15VENT'!$BL$1,VLOOKUP('US MTM - Calculation (Portly)'!B12,'15VENT'!$A$2:$BM$16,64,FALSE),IF($M$5='15VENT'!$BM$1,VLOOKUP('US MTM - Calculation (Portly)'!B12,'15VENT'!$A$2:$BM$16,65,FALSE),))))))))))))))))))))))))))))))))))))))))))))))))))))))))))))))))</f>
        <v>0</v>
      </c>
      <c r="S12" s="266">
        <f t="shared" si="6"/>
        <v>0</v>
      </c>
      <c r="T12" s="274"/>
      <c r="U12" s="268" t="s">
        <v>92</v>
      </c>
      <c r="V12" s="288" t="str">
        <f>IF(OR(Sheet1!C78="",Sheet1!C78=" "),"",Sheet1!C78)</f>
        <v/>
      </c>
      <c r="W12" s="246"/>
      <c r="X12" s="259">
        <v>11</v>
      </c>
      <c r="Y12" s="260" t="s">
        <v>337</v>
      </c>
      <c r="Z12" s="247" t="str">
        <f>IF($Z$1="","",HLOOKUP($Z$1,'MTM US TRS (R)'!$A$2:$EV$13,ROW(),FALSE))</f>
        <v/>
      </c>
      <c r="AA12" s="265">
        <f>IF(Z12=" ",0,IF($AH$13='Deep Seat -'!$B$1,VLOOKUP('US MTM - Calculation (Portly)'!Y12,'Deep Seat -'!$A$2:$D$13,2,FALSE),IF($AH$13='Deep Seat -'!$C$1,VLOOKUP('US MTM - Calculation (Portly)'!Y12,'Deep Seat -'!$A$2:$D$13,3,FALSE),IF($AH$13='Deep Seat -'!$D$1,VLOOKUP('US MTM - Calculation (Portly)'!Y12,'Deep Seat -'!$A$2:$D$13,4,FALSE),))))</f>
        <v>0</v>
      </c>
      <c r="AB12" s="265">
        <f>IF(Z12=" ",0,IF($AH$14='Hip Forw +'!$B$1,VLOOKUP('US MTM - Calculation (Portly)'!Y12,'Hip Forw +'!$A$2:$E$13,2,FALSE),IF($AH$14='Hip Forw +'!$C$1,VLOOKUP('US MTM - Calculation (Portly)'!Y12,'Hip Forw +'!$A$2:$E$13,3,FALSE),IF($AH$14='Hip Forw +'!$D$1,VLOOKUP('US MTM - Calculation (Portly)'!Y12,'Hip Forw +'!$A$2:$E$13,4,FALSE),IF($AH$14='Hip Forw +'!$E$1,VLOOKUP('US MTM - Calculation (Portly)'!Y12,'Hip Forw +'!$A$2:$E$13,5,FALSE),)))))</f>
        <v>0</v>
      </c>
      <c r="AC12" s="265">
        <f>IF(Z12=" ",0,IF($AH$15='Low Fron'!$B$1,VLOOKUP('US MTM - Calculation (Portly)'!Y12,'Low Fron'!$A$2:$L$13,2,FALSE),IF($AH$15='Low Fron'!$C$1,VLOOKUP('US MTM - Calculation (Portly)'!Y12,'Low Fron'!$A$2:$L$13,3,FALSE),IF($AH$15='Low Fron'!$D$1,VLOOKUP('US MTM - Calculation (Portly)'!Y12,'Low Fron'!$A$2:$L$13,4,FALSE),IF($AH$15='Low Fron'!$E$1,VLOOKUP('US MTM - Calculation (Portly)'!Y12,'Low Fron'!$A$2:$L$13,5,FALSE),IF($AH$15='Low Fron'!$F$1,VLOOKUP('US MTM - Calculation (Portly)'!Y12,'Low Fron'!$A$2:$L$13,6,FALSE),IF($AH$15='Low Fron'!$G$1,VLOOKUP('US MTM - Calculation (Portly)'!Y12,'Low Fron'!$A$2:$L$13,7,FALSE),IF($AH$15='Low Fron'!$H$1,VLOOKUP('US MTM - Calculation (Portly)'!Y12,'Low Fron'!$A$2:$L$13,8,FALSE),IF($AH$15='Low Fron'!$I$1,VLOOKUP('US MTM - Calculation (Portly)'!Y12,'Low Fron'!$A$2:$L$13,9,FALSE),IF($AH$15='Low Fron'!$J$1,VLOOKUP('US MTM - Calculation (Portly)'!Y12,'Low Fron'!$A$2:$L$13,10,FALSE),IF($AH$15='Low Fron'!$K$1,VLOOKUP('US MTM - Calculation (Portly)'!Y12,'Low Fron'!$A$2:$L$13,11,FALSE),IF($AH$15='Low Fron'!$L$1,VLOOKUP('US MTM - Calculation (Portly)'!Y12,'Low Fron'!$A$2:$L$13,12,FALSE),))))))))))))</f>
        <v>0</v>
      </c>
      <c r="AD12" s="265">
        <f>IF(Z12=" ",0,IF($AH$16='Plucrot +'!$B$1,VLOOKUP('US MTM - Calculation (Portly)'!Y12,'Plucrot +'!$A$2:$W$13,2,FALSE),IF($AH$16='Plucrot +'!$C$1,VLOOKUP('US MTM - Calculation (Portly)'!Y12,'Plucrot +'!$A$2:$W$13,3,FALSE),IF($AH$16='Plucrot +'!$D$1,VLOOKUP('US MTM - Calculation (Portly)'!Y12,'Plucrot +'!$A$2:$W$13,4,FALSE),IF($AH$16='Plucrot +'!$E$1,VLOOKUP('US MTM - Calculation (Portly)'!Y12,'Plucrot +'!$A$2:$W$13,5,FALSE),IF($AH$16='Plucrot +'!$F$1,VLOOKUP('US MTM - Calculation (Portly)'!Y12,'Plucrot +'!$A$2:$W$13,6,FALSE),IF($AH$16='Plucrot +'!$G$1,VLOOKUP('US MTM - Calculation (Portly)'!Y12,'Plucrot +'!$A$2:$W$13,7,FALSE),IF($AH$16='Plucrot +'!$H$1,VLOOKUP('US MTM - Calculation (Portly)'!Y12,'Plucrot +'!$A$2:$W$13,8,FALSE),IF($AH$16='Plucrot +'!$I$1,VLOOKUP('US MTM - Calculation (Portly)'!Y12,'Plucrot +'!$A$2:$W$13,9,FALSE),IF($AH$16='Plucrot +'!$J$1,VLOOKUP('US MTM - Calculation (Portly)'!Y12,'Plucrot +'!$A$2:$W$13,10,FALSE),IF($AH$16='Plucrot +'!$K$1,VLOOKUP('US MTM - Calculation (Portly)'!Y12,'Plucrot +'!$A$2:$W$13,11,FALSE),IF($AH$16='Plucrot +'!$L$1,VLOOKUP('US MTM - Calculation (Portly)'!Y12,'Plucrot +'!$A$2:$W$13,12,FALSE),IF($AH$16='Plucrot +'!$M$1,VLOOKUP('US MTM - Calculation (Portly)'!Y12,'Plucrot +'!$A$2:$W$13,13,FALSE),IF($AH$16='Plucrot +'!$N$1,VLOOKUP('US MTM - Calculation (Portly)'!Y12,'Plucrot +'!$A$2:$W$13,14,FALSE),IF($AH$16='Plucrot +'!$O$1,VLOOKUP('US MTM - Calculation (Portly)'!Y12,'Plucrot +'!$A$2:$W$13,15,FALSE),IF($AH$16='Plucrot +'!$P$1,VLOOKUP('US MTM - Calculation (Portly)'!Y12,'Plucrot +'!$A$2:$W$13,16,FALSE),IF($AH$16='Plucrot +'!$Q$1,VLOOKUP('US MTM - Calculation (Portly)'!Y12,'Plucrot +'!$A$2:$W$13,17,FALSE),IF($AH$16='Plucrot +'!$R$1,VLOOKUP('US MTM - Calculation (Portly)'!Y12,'Plucrot +'!$A$2:$W$13,18,FALSE),IF($AH$16='Plucrot +'!$S$1,VLOOKUP('US MTM - Calculation (Portly)'!Y12,'Plucrot +'!$A$2:$W$13,19,FALSE),IF($AH$16='Plucrot +'!$T$1,VLOOKUP('US MTM - Calculation (Portly)'!Y12,'Plucrot +'!$A$2:$W$13,20,FALSE),IF($AH$16='Plucrot +'!$U$1,VLOOKUP('US MTM - Calculation (Portly)'!Y12,'Plucrot +'!$A$2:$W$13,21,FALSE),IF($AH$16='Plucrot +'!$V$1,VLOOKUP('US MTM - Calculation (Portly)'!Y12,'Plucrot +'!$A$2:$W$13,22,FALSE),IF($AH$16='Plucrot +'!$W$1,VLOOKUP('US MTM - Calculation (Portly)'!Y12,'Plucrot +'!$A$2:$W$13,23,FALSE),)))))))))))))))))))))))</f>
        <v>0</v>
      </c>
      <c r="AE12" s="265">
        <f>IF(Z12=" ",0,IF($AH$17='Rais BK + -'!$B$1,VLOOKUP('US MTM - Calculation (Portly)'!Y12,'Rais BK + -'!$A$2:$W$13,2,FALSE),IF($AH$17='Rais BK + -'!$C$1,VLOOKUP('US MTM - Calculation (Portly)'!Y12,'Rais BK + -'!$A$2:$W$13,3,FALSE),IF($AH$17='Rais BK + -'!$D$1,VLOOKUP('US MTM - Calculation (Portly)'!Y12,'Rais BK + -'!$A$2:$W$13,4,FALSE),IF($AH$17='Rais BK + -'!$E$1,VLOOKUP('US MTM - Calculation (Portly)'!Y12,'Rais BK + -'!$A$2:$W$13,5,FALSE),IF($AH$17='Rais BK + -'!$F$1,VLOOKUP('US MTM - Calculation (Portly)'!Y12,'Rais BK + -'!$A$2:$W$13,6,FALSE),IF($AH$17='Rais BK + -'!$G$1,VLOOKUP('US MTM - Calculation (Portly)'!Y12,'Rais BK + -'!$A$2:$W$13,7,FALSE),IF($AH$17='Rais BK + -'!$H$1,VLOOKUP('US MTM - Calculation (Portly)'!Y12,'Rais BK + -'!$A$2:$W$13,8,FALSE),IF($AH$17='Rais BK + -'!$I$1,VLOOKUP('US MTM - Calculation (Portly)'!Y12,'Rais BK + -'!$A$2:$W$13,9,FALSE),IF($AH$17='Rais BK + -'!$J$1,VLOOKUP('US MTM - Calculation (Portly)'!Y12,'Rais BK + -'!$A$2:$W$13,10,FALSE),IF($AH$17='Rais BK + -'!$K$1,VLOOKUP('US MTM - Calculation (Portly)'!Y12,'Rais BK + -'!$A$2:$W$13,11,FALSE),IF($AH$17='Rais BK + -'!$L$1,VLOOKUP('US MTM - Calculation (Portly)'!Y12,'Rais BK + -'!$A$2:$W$13,12,FALSE),IF($AH$17='Rais BK + -'!$M$1,VLOOKUP('US MTM - Calculation (Portly)'!Y12,'Rais BK + -'!$A$2:$W$13,13,FALSE),IF($AH$17='Rais BK + -'!$N$1,VLOOKUP('US MTM - Calculation (Portly)'!Y12,'Rais BK + -'!$A$2:$W$13,14,FALSE),IF($AH$17='Rais BK + -'!$O$1,VLOOKUP('US MTM - Calculation (Portly)'!Y12,'Rais BK + -'!$A$2:$W$13,15,FALSE),IF($AH$17='Rais BK + -'!$P$1,VLOOKUP('US MTM - Calculation (Portly)'!Y12,'Rais BK + -'!$A$2:$W$13,16,FALSE),IF($AH$17='Rais BK + -'!$Q$1,VLOOKUP('US MTM - Calculation (Portly)'!Y12,'Rais BK + -'!$A$2:$W$13,17,FALSE),IF($AH$17='Rais BK + -'!$R$1,VLOOKUP('US MTM - Calculation (Portly)'!Y12,'Rais BK + -'!$A$2:$W$13,18,FALSE),IF($AH$17='Rais BK + -'!$S$1,VLOOKUP('US MTM - Calculation (Portly)'!Y12,'Rais BK + -'!$A$2:$W$13,19,FALSE),IF($AH$17='Rais BK + -'!$T$1,VLOOKUP('US MTM - Calculation (Portly)'!Y12,'Rais BK + -'!$A$2:$W$13,20,FALSE),IF($AH$17='Rais BK + -'!$U$1,VLOOKUP('US MTM - Calculation (Portly)'!Y12,'Rais BK + -'!$A$2:$W$13,21,FALSE),IF($AH$17='Rais BK + -'!$V$1,VLOOKUP('US MTM - Calculation (Portly)'!Y12,'Rais BK + -'!$A$2:$W$13,22,FALSE),IF($AH$17='Rais BK + -'!$W$1,VLOOKUP('US MTM - Calculation (Portly)'!Y12,'Rais BK + -'!$A$2:$W$13,23,FALSE),)))))))))))))))))))))))</f>
        <v>0</v>
      </c>
      <c r="AF12" s="263">
        <f t="shared" si="0"/>
        <v>0</v>
      </c>
      <c r="AG12" s="242">
        <f>IF(OR(Sheet1!C145="",Sheet1!C145=" "),0,Sheet1!C145)</f>
        <v>0</v>
      </c>
      <c r="AH12" s="266">
        <f t="shared" si="4"/>
        <v>0</v>
      </c>
      <c r="AI12" s="286"/>
      <c r="AJ12" s="289" t="s">
        <v>300</v>
      </c>
      <c r="AK12" s="288" t="str">
        <f>IF(OR(Sheet1!C165="",Sheet1!C165=" "),"",Sheet1!C165)</f>
        <v/>
      </c>
      <c r="AM12" s="282"/>
      <c r="AN12" s="282"/>
      <c r="AO12" s="278"/>
      <c r="AP12" s="268" t="s">
        <v>599</v>
      </c>
      <c r="AQ12" s="250" t="str">
        <f>IF($AQ$1="","",HLOOKUP($AQ$1,'Measurement Chart'!$A$1:$AG$14,ROW(),FALSE))</f>
        <v/>
      </c>
      <c r="AR12" s="242">
        <f>IF(OR(Sheet1!C306="",Sheet1!C306=" "),0,Sheet1!C306)</f>
        <v>0</v>
      </c>
      <c r="AS12" s="251">
        <f t="shared" si="1"/>
        <v>0</v>
      </c>
      <c r="AT12" s="252">
        <f>IF($AS$4='Front Length +'!$B$1,VLOOKUP(AP12,'Front Length +'!$A$2:$AO$14,2,FALSE),IF($AS$4='Front Length +'!$C$1,VLOOKUP(AP12,'Front Length +'!$A$2:$AO$14,3,FALSE),IF($AS$4='Front Length +'!$D$1,VLOOKUP(AP12,'Front Length +'!$A$2:$AO$14,4,FALSE),IF($AS$4='Front Length +'!$E$1,VLOOKUP(AP12,'Front Length +'!$A$2:$AO$14,5,FALSE),IF($AS$4='Front Length +'!$F$1,VLOOKUP(AP12,'Front Length +'!$A$2:$AO$14,6,FALSE),IF($AS$4='Front Length +'!$G$1,VLOOKUP(AP12,'Front Length +'!$A$2:$AO$14,7,FALSE),IF($AS$4='Front Length +'!$H$1,VLOOKUP(AP12,'Front Length +'!$A$2:$AO$14,8,FALSE),IF($AS$4='Front Length +'!$I$1,VLOOKUP(AP12,'Front Length +'!$A$2:$AO$14,9,FALSE),IF($AS$4='Front Length +'!$J$1,VLOOKUP(AP12,'Front Length +'!$A$2:$AO$14,10,FALSE),IF($AS$4='Front Length +'!$K$1,VLOOKUP(AP12,'Front Length +'!$A$2:$AO$14,11,FALSE),IF($AS$4='Front Length +'!$L$1,VLOOKUP(AP12,'Front Length +'!$A$2:$AO$14,12,FALSE),IF($AS$4='Front Length +'!$M$1,VLOOKUP(AP12,'Front Length +'!$A$2:$AO$14,13,FALSE),IF($AS$4='Front Length +'!$N$1,VLOOKUP(AP12,'Front Length +'!$A$2:$AO$14,14,FALSE),IF($AS$4='Front Length +'!$O$1,VLOOKUP(AP12,'Front Length +'!$A$2:$AO$14,15,FALSE),IF($AS$4='Front Length +'!$P$1,VLOOKUP(AP12,'Front Length +'!$A$2:$AO$14,16,FALSE),IF($AS$4='Front Length +'!$Q$1,VLOOKUP(AP12,'Front Length +'!$A$2:$AO$14,17,FALSE),IF($AS$4='Front Length +'!$R$1,VLOOKUP(AP12,'Front Length +'!$A$2:$AO$14,18,FALSE),IF($AS$4='Front Length +'!$S$1,VLOOKUP(AP12,'Front Length +'!$A$2:$AO$14,19,FALSE),IF($AS$4='Front Length +'!$T$1,VLOOKUP(AP12,'Front Length +'!$A$2:$AO$14,20,FALSE),IF($AS$4='Front Length +'!$U$1,VLOOKUP(AP12,'Front Length +'!$A$2:$AO$14,21,FALSE),IF($AS$4='Front Length +'!$V$1,VLOOKUP(AP12,'Front Length +'!$A$2:$AO$14,22,FALSE),IF($AS$4='Front Length +'!$W$1,VLOOKUP(AP12,'Front Length +'!$A$2:$AO$14,23,FALSE),IF($AS$4='Front Length +'!$X$1,VLOOKUP(AP12,'Front Length +'!$A$2:$AO$14,24,FALSE),IF($AS$4='Front Length +'!$Y$1,VLOOKUP(AP12,'Front Length +'!$A$2:$AO$14,25,FALSE),IF($AS$4='Front Length +'!$Z$1,VLOOKUP(AP12,'Front Length +'!$A$2:$AO$14,26,FALSE),IF($AS$4='Front Length +'!$AA$1,VLOOKUP(AP12,'Front Length +'!$A$2:$AO$14,27,FALSE),IF($AS$4='Front Length +'!$AB$1,VLOOKUP(AP12,'Front Length +'!$A$2:$AO$14,28,FALSE),IF($AS$4='Front Length +'!$AC$1,VLOOKUP(AP12,'Front Length +'!$A$2:$AO$14,29,FALSE),IF($AS$4='Front Length +'!$AD$1,VLOOKUP(AP12,'Front Length +'!$A$2:$AO$14,30,FALSE),IF($AS$4='Front Length +'!$AE$1,VLOOKUP(AP12,'Front Length +'!$A$2:$AO$14,31,FALSE),IF($AS$4='Front Length +'!$AF$1,VLOOKUP(AP12,'Front Length +'!$A$2:$AO$14,32,FALSE),IF($AS$4='Front Length +'!$AG$1,VLOOKUP(AP12,'Front Length +'!$A$2:$AO$14,33,FALSE),IF($AS$4='Front Length +'!$AH$1,VLOOKUP(AP12,'Front Length +'!$A$2:$AO$14,34,FALSE),IF($AS$4='Front Length +'!$AI$1,VLOOKUP(AP12,'Front Length +'!$A$2:$AO$14,35,FALSE),IF($AS$4='Front Length +'!$AJ$1,VLOOKUP(AP12,'Front Length +'!$A$2:$AO$14,36,FALSE),IF($AS$4='Front Length +'!$AK$1,VLOOKUP(AP12,'Front Length +'!$A$2:$AO$14,37,FALSE),IF($AS$4='Front Length +'!$AL$1,VLOOKUP(AP12,'Front Length +'!$A$2:$AO$14,38,FALSE),IF($AS$4='Front Length +'!$AM$1,VLOOKUP(AP12,'Front Length +'!$A$2:$AO$14,39,FALSE),IF($AS$4='Front Length +'!$AN$1,VLOOKUP(AP12,'Front Length +'!$A$2:$AO$14,40,FALSE),IF($AS$4='Front Length +'!$AO$1,VLOOKUP(AP12,'Front Length +'!$A$2:$AO$14,41,FALSE),))))))))))))))))))))))))))))))))))))))))</f>
        <v>0</v>
      </c>
      <c r="AU12" s="252">
        <f>IF($AS$4='Front Length -'!$B$1,VLOOKUP(AP12,'Front Length -'!$A$2:$AO$14,2,FALSE),IF($AS$4='Front Length -'!$C$1,VLOOKUP(AP12,'Front Length -'!$A$2:$AO$14,3,FALSE),IF($AS$4='Front Length -'!$D$1,VLOOKUP(AP12,'Front Length -'!$A$2:$AO$14,4,FALSE),IF($AS$4='Front Length -'!$E$1,VLOOKUP(AP12,'Front Length -'!$A$2:$AO$14,5,FALSE),IF($AS$4='Front Length -'!$F$1,VLOOKUP(AP12,'Front Length -'!$A$2:$AO$14,6,FALSE),IF($AS$4='Front Length -'!$G$1,VLOOKUP(AP12,'Front Length -'!$A$2:$AO$14,7,FALSE),IF($AS$4='Front Length -'!$H$1,VLOOKUP(AP12,'Front Length -'!$A$2:$AO$14,8,FALSE),IF($AS$4='Front Length -'!$I$1,VLOOKUP(AP12,'Front Length -'!$A$2:$AO$14,9,FALSE),IF($AS$4='Front Length -'!$J$1,VLOOKUP(AP12,'Front Length -'!$A$2:$AO$14,10,FALSE),IF($AS$4='Front Length -'!$K$1,VLOOKUP(AP12,'Front Length -'!$A$2:$AO$14,11,FALSE),IF($AS$4='Front Length -'!$L$1,VLOOKUP(AP12,'Front Length -'!$A$2:$AO$14,12,FALSE),IF($AS$4='Front Length -'!$M$1,VLOOKUP(AP12,'Front Length -'!$A$2:$AO$14,13,FALSE),IF($AS$4='Front Length -'!$N$1,VLOOKUP(AP12,'Front Length -'!$A$2:$AO$14,14,FALSE),IF($AS$4='Front Length -'!$O$1,VLOOKUP(AP12,'Front Length -'!$A$2:$AO$14,15,FALSE),IF($AS$4='Front Length -'!$P$1,VLOOKUP(AP12,'Front Length -'!$A$2:$AO$14,16,FALSE),IF($AS$4='Front Length -'!$Q$1,VLOOKUP(AP12,'Front Length -'!$A$2:$AO$14,17,FALSE),IF($AS$4='Front Length -'!$R$1,VLOOKUP(AP12,'Front Length -'!$A$2:$AO$14,18,FALSE),IF($AS$4='Front Length -'!$S$1,VLOOKUP(AP12,'Front Length -'!$A$2:$AO$14,19,FALSE),IF($AS$4='Front Length -'!$T$1,VLOOKUP(AP12,'Front Length -'!$A$2:$AO$14,20,FALSE),IF($AS$4='Front Length -'!$U$1,VLOOKUP(AP12,'Front Length -'!$A$2:$AO$14,21,FALSE),IF($AS$4='Front Length -'!$V$1,VLOOKUP(AP12,'Front Length -'!$A$2:$AO$14,22,FALSE),IF($AS$4='Front Length -'!$W$1,VLOOKUP(AP12,'Front Length -'!$A$2:$AO$14,23,FALSE),IF($AS$4='Front Length -'!$X$1,VLOOKUP(AP12,'Front Length -'!$A$2:$AO$14,24,FALSE),IF($AS$4='Front Length -'!$Y$1,VLOOKUP(AP12,'Front Length -'!$A$2:$AO$14,25,FALSE),IF($AS$4='Front Length -'!$Z$1,VLOOKUP(AP12,'Front Length -'!$A$2:$AO$14,26,FALSE),IF($AS$4='Front Length -'!$AA$1,VLOOKUP(AP12,'Front Length -'!$A$2:$AO$14,27,FALSE),IF($AS$4='Front Length -'!$AB$1,VLOOKUP(AP12,'Front Length -'!$A$2:$AO$14,28,FALSE),IF($AS$4='Front Length -'!$AC$1,VLOOKUP(AP12,'Front Length -'!$A$2:$AO$14,29,FALSE),IF($AS$4='Front Length -'!$AD$1,VLOOKUP(AP12,'Front Length -'!$A$2:$AO$14,30,FALSE),IF($AS$4='Front Length -'!$AE$1,VLOOKUP(AP12,'Front Length -'!$A$2:$AO$14,31,FALSE),IF($AS$4='Front Length -'!$AF$1,VLOOKUP(AP12,'Front Length -'!$A$2:$AO$14,32,FALSE),IF($AS$4='Front Length -'!$AG$1,VLOOKUP(AP12,'Front Length -'!$A$2:$AO$14,33,FALSE),IF($AS$4='Front Length -'!$AH$1,VLOOKUP(AP12,'Front Length -'!$A$2:$AO$14,34,FALSE),IF($AS$4='Front Length -'!$AI$1,VLOOKUP(AP12,'Front Length -'!$A$2:$AO$14,35,FALSE),IF($AS$4='Front Length -'!$AJ$1,VLOOKUP(AP12,'Front Length -'!$A$2:$AO$14,36,FALSE),IF($AS$4='Front Length -'!$AK$1,VLOOKUP(AP12,'Front Length -'!$A$2:$AO$14,37,FALSE),IF($AS$4='Front Length -'!$AL$1,VLOOKUP(AP12,'Front Length -'!$A$2:$AO$14,38,FALSE),IF($AS$4='Front Length -'!$AM$1,VLOOKUP(AP12,'Front Length -'!$A$2:$AO$14,39,FALSE),IF($AS$4='Front Length -'!$AN$1,VLOOKUP(AP12,'Front Length -'!$A$2:$AO$14,40,FALSE),IF($AS$4='Front Length -'!$AO$1,VLOOKUP(AP12,'Front Length -'!$A$2:$AO$14,41,FALSE),))))))))))))))))))))))))))))))))))))))))</f>
        <v>0</v>
      </c>
      <c r="AV12" s="253" t="str">
        <f t="shared" si="5"/>
        <v/>
      </c>
      <c r="AW12" s="234"/>
      <c r="AX12" s="255"/>
      <c r="AY12" s="255"/>
      <c r="AZ12" s="255"/>
      <c r="BA12" s="255"/>
      <c r="BB12" s="255"/>
      <c r="BC12" s="255"/>
      <c r="BD12" s="255"/>
      <c r="BE12" s="255"/>
      <c r="BF12" s="255"/>
      <c r="BG12" s="255"/>
      <c r="BH12" s="255"/>
      <c r="BI12" s="255"/>
      <c r="BJ12" s="255"/>
      <c r="BK12" s="255"/>
      <c r="BL12" s="255"/>
      <c r="BM12" s="255"/>
      <c r="BN12" s="255"/>
      <c r="BO12" s="255"/>
      <c r="BP12" s="255"/>
      <c r="BQ12" s="255"/>
      <c r="BR12" s="255"/>
      <c r="BS12" s="255"/>
    </row>
    <row r="13" spans="1:77" ht="39.950000000000003" customHeight="1" x14ac:dyDescent="0.55000000000000004">
      <c r="A13" s="259">
        <v>12</v>
      </c>
      <c r="B13" s="260" t="s">
        <v>66</v>
      </c>
      <c r="C13" s="261">
        <f>IF($C$1="","",HLOOKUP($C$1,'Portly fit'!$A$1:$AC$16,ROW(),FALSE))</f>
        <v>19.375</v>
      </c>
      <c r="D13" s="262">
        <f>IF(C13=" ",0,IF($S$17='AH 34 A+'!$B$1,VLOOKUP('US MTM - Calculation (Portly)'!B13,'AH 34 A+'!$A$2:$G$16,2,FALSE),IF($S$17='AH 34 A+'!$C$1,VLOOKUP('US MTM - Calculation (Portly)'!B13,'AH 34 A+'!$A$2:$G$16,3,FALSE),IF($S$17='AH 34 A+'!$D$1,VLOOKUP('US MTM - Calculation (Portly)'!B13,'AH 34 A+'!$A$2:$G$16,4,FALSE),IF($S$17='AH 34 A+'!$E$1,VLOOKUP('US MTM - Calculation (Portly)'!B13,'AH 34 A+'!$A$2:$G$16,5,FALSE),IF($S$17='AH 34 A+'!$F$1,VLOOKUP('US MTM - Calculation (Portly)'!B13,'AH 34 A+'!$A$2:$G$16,6,FALSE),IF($S$17='AH 34 A+'!$G$1,VLOOKUP('US MTM - Calculation (Portly)'!B13,'AH 34 A+'!$A$2:$G$16,7,FALSE),)))))))</f>
        <v>0</v>
      </c>
      <c r="E13" s="262">
        <f>IF(C13=" ",0,IF($S$18='Erect +'!$B$1,VLOOKUP('US MTM - Calculation (Portly)'!B13,'Erect +'!$A$2:$D$16,2,FALSE),IF($S$18='Erect +'!$C$1,VLOOKUP('US MTM - Calculation (Portly)'!B13,'Erect +'!$A$2:$D$16,3,FALSE),IF($S$18='Erect +'!$D$1,VLOOKUP('US MTM - Calculation (Portly)'!B13,'Erect +'!$A$2:$D$16,4,FALSE),))))</f>
        <v>0</v>
      </c>
      <c r="F13" s="262">
        <f>IF(C13=" ",0,IF($S$19='Full Chest'!$B$1,VLOOKUP('US MTM - Calculation (Portly)'!B13,'Full Chest'!$A$2:$F$16,2,FALSE),IF($S$19='Full Chest'!$C$1,VLOOKUP('US MTM - Calculation (Portly)'!B13,'Full Chest'!$A$2:$F$16,3,FALSE),IF($S$19='Full Chest'!$D$1,VLOOKUP('US MTM - Calculation (Portly)'!B13,'Full Chest'!$A$2:$F$16,4,FALSE),))))</f>
        <v>0</v>
      </c>
      <c r="G13" s="262">
        <f>IF(C13=" ",0,IF($S$20='Head For +'!$B$1,VLOOKUP('US MTM - Calculation (Portly)'!B13,'Head For +'!$A$2:$E$16,2,FALSE),IF($S$20='Head For +'!$C$1,VLOOKUP('US MTM - Calculation (Portly)'!B13,'Head For +'!$A$2:$E$16,3,FALSE),IF($S$20='Head For +'!$D$1,VLOOKUP('US MTM - Calculation (Portly)'!B13,'Head For +'!$A$2:$E$16,4,FALSE),IF($S$20='Head For +'!$E$1,VLOOKUP('US MTM - Calculation (Portly)'!B13,'Head For +'!$A$2:$E$16,5,FALSE),)))))</f>
        <v>0</v>
      </c>
      <c r="H13" s="262">
        <f>IF(C13=" ",0,IF($S$21='LOW-CLR +'!$B$1,VLOOKUP('US MTM - Calculation (Portly)'!B13,'LOW-CLR +'!$A$2:$H$16,2,FALSE),IF($S$21='LOW-CLR +'!$C$1,VLOOKUP('US MTM - Calculation (Portly)'!B13,'LOW-CLR +'!$A$2:$H$16,3,FALSE),IF($S$21='LOW-CLR +'!$D$1,VLOOKUP('US MTM - Calculation (Portly)'!B13,'LOW-CLR +'!$A$2:$H$16,4,FALSE),IF($S$21='LOW-CLR +'!$E$1,VLOOKUP('US MTM - Calculation (Portly)'!B13,'LOW-CLR +'!$A$2:$H$16,5,FALSE),IF($S$21='LOW-CLR +'!$F$1,VLOOKUP('US MTM - Calculation (Portly)'!B13,'LOW-CLR +'!$A$2:$H$16,6,FALSE),))))))</f>
        <v>0</v>
      </c>
      <c r="I13" s="262">
        <f>IF(C13=" ",0,IF($S$22='P+AH+1 2'!$B$1,VLOOKUP('US MTM - Calculation (Portly)'!B13,'P+AH+1 2'!$A$2:$D$16,2,FALSE),IF($S$22='P+AH+1 2'!$C$1,VLOOKUP('US MTM - Calculation (Portly)'!B13,'P+AH+1 2'!$A$2:$D$16,3,FALSE),IF($S$22='P+AH+1 2'!$D$1,VLOOKUP('US MTM - Calculation (Portly)'!B13,'P+AH+1 2'!$A$2:$D$16,4,FALSE),))))</f>
        <v>0</v>
      </c>
      <c r="J13" s="265" t="str">
        <f>IF($S$25&lt;&gt;"",2.5,IF($S$26&lt;&gt;"",-3,""))</f>
        <v/>
      </c>
      <c r="K13" s="263">
        <f t="shared" si="2"/>
        <v>19.375</v>
      </c>
      <c r="L13" s="467">
        <f>IF(OR(Sheet1!E34="",Sheet1!E34=" "),0,Sheet1!E34)</f>
        <v>0</v>
      </c>
      <c r="M13" s="264">
        <f t="shared" si="3"/>
        <v>0</v>
      </c>
      <c r="N13" s="265">
        <f>IF($M$8='12 Back'!$B$1,VLOOKUP('US MTM - Calculation (Portly)'!B13,'12 Back'!$A$2:$BG$16,2,FALSE),IF($M$8='12 Back'!$C$1,VLOOKUP('US MTM - Calculation (Portly)'!B13,'12 Back'!$A$2:$BG$16,3,FALSE),IF($M$8='12 Back'!$D$1,VLOOKUP('US MTM - Calculation (Portly)'!B13,'12 Back'!$A$2:$BG$16,4,FALSE),IF($M$8='12 Back'!$E$1,VLOOKUP('US MTM - Calculation (Portly)'!B13,'12 Back'!$A$2:$BG$16,5,FALSE),IF($M$8='12 Back'!$F$1,VLOOKUP('US MTM - Calculation (Portly)'!B13,'12 Back'!$A$2:$BG$16,6,FALSE),IF($M$8='12 Back'!$G$1,VLOOKUP('US MTM - Calculation (Portly)'!B13,'12 Back'!$A$2:$BG$16,7,FALSE),IF($M$8='12 Back'!$H$1,VLOOKUP('US MTM - Calculation (Portly)'!B13,'12 Back'!$A$2:$BG$16,8,FALSE),IF($M$8='12 Back'!$I$1,VLOOKUP('US MTM - Calculation (Portly)'!B13,'12 Back'!$A$2:$BG$16,9,FALSE),IF($M$8='12 Back'!$J$1,VLOOKUP('US MTM - Calculation (Portly)'!B13,'12 Back'!$A$2:$BG$16,10,FALSE),IF($M$8='12 Back'!$K$1,VLOOKUP('US MTM - Calculation (Portly)'!B13,'12 Back'!$A$2:$BG$16,11,FALSE),IF($M$8='12 Back'!$L$1,VLOOKUP('US MTM - Calculation (Portly)'!B13,'12 Back'!$A$2:$BG$16,12,FALSE),IF($M$8='12 Back'!$M$1,VLOOKUP('US MTM - Calculation (Portly)'!B13,'12 Back'!$A$2:$BG$16,13,FALSE),IF($M$8='12 Back'!$N$1,VLOOKUP('US MTM - Calculation (Portly)'!B13,'12 Back'!$A$2:$BG$16,14,FALSE),IF($M$8='12 Back'!$O$1,VLOOKUP('US MTM - Calculation (Portly)'!B13,'12 Back'!$A$2:$BG$16,15,FALSE),IF($M$8='12 Back'!$P$1,VLOOKUP('US MTM - Calculation (Portly)'!B13,'12 Back'!$A$2:$BG$16,16,FALSE),IF($M$8='12 Back'!$Q$1,VLOOKUP('US MTM - Calculation (Portly)'!B13,'12 Back'!$A$2:$BG$16,17,FALSE),IF($M$8='12 Back'!$R$1,VLOOKUP('US MTM - Calculation (Portly)'!B13,'12 Back'!$A$2:$BG$16,18,FALSE),IF($M$8='12 Back'!$S$1,VLOOKUP('US MTM - Calculation (Portly)'!B13,'12 Back'!$A$2:$BG$16,19,FALSE),IF($M$8='12 Back'!$T$1,VLOOKUP('US MTM - Calculation (Portly)'!B13,'12 Back'!$A$2:$BG$16,20,FALSE),IF($M$8='12 Back'!$U$1,VLOOKUP('US MTM - Calculation (Portly)'!B13,'12 Back'!$A$2:$BG$16,21,FALSE),IF($M$8='12 Back'!$V$1,VLOOKUP('US MTM - Calculation (Portly)'!B13,'12 Back'!$A$2:$BG$16,22,FALSE),IF($M$8='12 Back'!$W$1,VLOOKUP('US MTM - Calculation (Portly)'!B13,'12 Back'!$A$2:$BG$16,23,FALSE),IF($M$8='12 Back'!$X$1,VLOOKUP('US MTM - Calculation (Portly)'!B13,'12 Back'!$A$2:$BG$16,24,FALSE),IF($M$8='12 Back'!$Y$1,VLOOKUP('US MTM - Calculation (Portly)'!B13,'12 Back'!$A$2:$BG$16,25,FALSE),IF($M$8='12 Back'!$Z$1,VLOOKUP('US MTM - Calculation (Portly)'!B13,'12 Back'!$A$2:$BG$16,26,FALSE),IF($M$8='12 Back'!$AA$1,VLOOKUP('US MTM - Calculation (Portly)'!B13,'12 Back'!$A$2:$BG$16,27,FALSE),IF($M$8='12 Back'!$AB$1,VLOOKUP('US MTM - Calculation (Portly)'!B13,'12 Back'!$A$2:$BG$16,28,FALSE),IF($M$8='12 Back'!$AC$1,VLOOKUP('US MTM - Calculation (Portly)'!B13,'12 Back'!$A$2:$BG$16,29,FALSE),IF($M$8='12 Back'!$AD$1,VLOOKUP('US MTM - Calculation (Portly)'!B13,'12 Back'!$A$2:$BG$16,30,FALSE),IF($M$8='12 Back'!$AE$1,VLOOKUP('US MTM - Calculation (Portly)'!B13,'12 Back'!$A$2:$BG$16,31,FALSE),IF($M$8='12 Back'!$AF$1,VLOOKUP('US MTM - Calculation (Portly)'!B13,'12 Back'!$A$2:$BG$16,32,FALSE),IF($M$8='12 Back'!$AG$1,VLOOKUP('US MTM - Calculation (Portly)'!B13,'12 Back'!$A$2:$BG$16,33,FALSE),IF($M$8='12 Back'!$AH$1,VLOOKUP('US MTM - Calculation (Portly)'!B13,'12 Back'!$A$2:$BG$16,34,FALSE),IF($M$8='12 Back'!$AI$1,VLOOKUP('US MTM - Calculation (Portly)'!B13,'12 Back'!$A$2:$BG$16,35,FALSE),IF($M$8='12 Back'!$AJ$1,VLOOKUP('US MTM - Calculation (Portly)'!B13,'12 Back'!$A$2:$BG$16,36,FALSE),IF($M$8='12 Back'!$AK$1,VLOOKUP('US MTM - Calculation (Portly)'!B13,'12 Back'!$A$2:$BG$16,37,FALSE),IF($M$8='12 Back'!$AL$1,VLOOKUP('US MTM - Calculation (Portly)'!B13,'12 Back'!$A$2:$BG$16,38,FALSE),IF($M$8='12 Back'!$AM$1,VLOOKUP('US MTM - Calculation (Portly)'!B13,'12 Back'!$A$2:$BG$16,39,FALSE),IF($M$8='12 Back'!$AN$1,VLOOKUP('US MTM - Calculation (Portly)'!B13,'12 Back'!$A$2:$BG$16,40,FALSE),IF($M$8='12 Back'!$AO$1,VLOOKUP('US MTM - Calculation (Portly)'!B13,'12 Back'!$A$2:$BG$16,41,FALSE),IF($M$8='12 Back'!$AP$1,VLOOKUP('US MTM - Calculation (Portly)'!B13,'12 Back'!$A$2:$BG$16,42,FALSE),IF($M$8='12 Back'!$AQ$1,VLOOKUP('US MTM - Calculation (Portly)'!B13,'12 Back'!$A$2:$BG$16,43,FALSE),IF($M$8='12 Back'!$AR$1,VLOOKUP('US MTM - Calculation (Portly)'!B13,'12 Back'!$A$2:$BG$16,44,FALSE),IF($M$8='12 Back'!$AS$1,VLOOKUP('US MTM - Calculation (Portly)'!B13,'12 Back'!$A$2:$BG$16,45,FALSE),IF($M$8='12 Back'!$AT$1,VLOOKUP('US MTM - Calculation (Portly)'!B13,'12 Back'!$A$2:$BG$16,46,FALSE),IF($M$8='12 Back'!$AU$1,VLOOKUP('US MTM - Calculation (Portly)'!B13,'12 Back'!$A$2:$BG$16,47,FALSE),IF($M$8='12 Back'!$AV$1,VLOOKUP('US MTM - Calculation (Portly)'!B13,'12 Back'!$A$2:$BG$16,48,FALSE),IF($M$8='12 Back'!$AW$1,VLOOKUP('US MTM - Calculation (Portly)'!B13,'12 Back'!$A$2:$BG$16,49,FALSE),IF($M$8='12 Back'!$AX$1,VLOOKUP('US MTM - Calculation (Portly)'!B13,'12 Back'!$A$2:$BG$16,50,FALSE),IF($M$8='12 Back'!$AY$1,VLOOKUP('US MTM - Calculation (Portly)'!B13,'12 Back'!$A$2:$BG$16,51,FALSE),IF($M$8='12 Back'!$AZ$1,VLOOKUP('US MTM - Calculation (Portly)'!B13,'12 Back'!$A$2:$BG$16,52,FALSE),IF($M$8='12 Back'!$BA$1,VLOOKUP('US MTM - Calculation (Portly)'!B13,'12 Back'!$A$2:$BG$16,53,FALSE),IF($M$8='12 Back'!$BB$1,VLOOKUP('US MTM - Calculation (Portly)'!B13,'12 Back'!$A$2:$BG$16,54,FALSE),IF($M$8='12 Back'!$BC$1,VLOOKUP('US MTM - Calculation (Portly)'!B13,'12 Back'!$A$2:$BG$16,55,FALSE),IF($M$8='12 Back'!$BD$1,VLOOKUP('US MTM - Calculation (Portly)'!B13,'12 Back'!$A$2:$BG$16,56,FALSE),IF($M$8='12 Back'!$BE$1,VLOOKUP('US MTM - Calculation (Portly)'!B13,'12 Back'!$A$2:$BG$16,57,FALSE),IF($M$8='12 Back'!$BF$1,VLOOKUP('US MTM - Calculation (Portly)'!B13,'12 Back'!$A$2:$BG$16,58,FALSE),IF($M$8='12 Back'!$BG$1,VLOOKUP('US MTM - Calculation (Portly)'!B13,'12 Back'!$A$2:$BG$16,59,FALSE),))))))))))))))))))))))))))))))))))))))))))))))))))))))))))</f>
        <v>0</v>
      </c>
      <c r="O13" s="265">
        <f>IF($M$3='Half Grith'!$B$1,VLOOKUP('US MTM - Calculation (Portly)'!B13,'Half Grith'!$A$2:$BN$16,2,FALSE),IF($M$3='Half Grith'!$C$1,VLOOKUP('US MTM - Calculation (Portly)'!B13,'Half Grith'!$A$2:$BN$16,3,FALSE),IF($M$3='Half Grith'!$D$1,VLOOKUP('US MTM - Calculation (Portly)'!B13,'Half Grith'!$A$2:$BN$16,4,FALSE),IF($M$3='Half Grith'!$E$1,VLOOKUP('US MTM - Calculation (Portly)'!B13,'Half Grith'!$A$2:$BN$16,5,FALSE),IF($M$3='Half Grith'!$F$1,VLOOKUP('US MTM - Calculation (Portly)'!B13,'Half Grith'!$A$2:$BN$16,6,FALSE),IF($M$3='Half Grith'!$G$1,VLOOKUP('US MTM - Calculation (Portly)'!B13,'Half Grith'!$A$2:$BN$16,7,FALSE),IF($M$3='Half Grith'!$H$1,VLOOKUP('US MTM - Calculation (Portly)'!B13,'Half Grith'!$A$2:$BN$16,8,FALSE),IF($M$3='Half Grith'!$I$1,VLOOKUP('US MTM - Calculation (Portly)'!B13,'Half Grith'!$A$2:$BN$16,9,FALSE),IF($M$3='Half Grith'!$J$1,VLOOKUP('US MTM - Calculation (Portly)'!B13,'Half Grith'!$A$2:$BN$16,10,FALSE),IF($M$3='Half Grith'!$K$1,VLOOKUP('US MTM - Calculation (Portly)'!B13,'Half Grith'!$A$2:$BN$16,11,FALSE),IF($M$3='Half Grith'!$L$1,VLOOKUP('US MTM - Calculation (Portly)'!B13,'Half Grith'!$A$2:$BN$16,12,FALSE),IF($M$3='Half Grith'!$M$1,VLOOKUP('US MTM - Calculation (Portly)'!B13,'Half Grith'!$A$2:$BN$16,13,FALSE),IF($M$3='Half Grith'!$N$1,VLOOKUP('US MTM - Calculation (Portly)'!B13,'Half Grith'!$A$2:$BN$16,14,FALSE),IF($M$3='Half Grith'!$O$1,VLOOKUP('US MTM - Calculation (Portly)'!B13,'Half Grith'!$A$2:$BN$16,15,FALSE),IF($M$3='Half Grith'!$P$1,VLOOKUP('US MTM - Calculation (Portly)'!B13,'Half Grith'!$A$2:$BN$16,16,FALSE),IF($M$3='Half Grith'!$Q$1,VLOOKUP('US MTM - Calculation (Portly)'!B13,'Half Grith'!$A$2:$BN$16,17,FALSE),IF($M$3='Half Grith'!$R$1,VLOOKUP('US MTM - Calculation (Portly)'!B13,'Half Grith'!$A$2:$BN$16,18,FALSE),IF($M$3='Half Grith'!$S$1,VLOOKUP('US MTM - Calculation (Portly)'!B13,'Half Grith'!$A$2:$BN$16,19,FALSE),IF($M$3='Half Grith'!$T$1,VLOOKUP('US MTM - Calculation (Portly)'!B13,'Half Grith'!$A$2:$BN$16,20,FALSE),IF($M$3='Half Grith'!$U$1,VLOOKUP('US MTM - Calculation (Portly)'!B13,'Half Grith'!$A$2:$BN$16,21,FALSE),IF($M$3='Half Grith'!$V$1,VLOOKUP('US MTM - Calculation (Portly)'!B13,'Half Grith'!$A$2:$BN$16,22,FALSE),IF($M$3='Half Grith'!$W$1,VLOOKUP('US MTM - Calculation (Portly)'!B13,'Half Grith'!$A$2:$BN$16,23,FALSE),IF($M$3='Half Grith'!$X$1,VLOOKUP('US MTM - Calculation (Portly)'!B13,'Half Grith'!$A$2:$BN$16,24,FALSE),IF($M$3='Half Grith'!$Y$1,VLOOKUP('US MTM - Calculation (Portly)'!B13,'Half Grith'!$A$2:$BN$16,25,FALSE),IF($M$3='Half Grith'!$Z$1,VLOOKUP('US MTM - Calculation (Portly)'!B13,'Half Grith'!$A$2:$BN$16,26,FALSE),IF($M$3='Half Grith'!$AA$1,VLOOKUP('US MTM - Calculation (Portly)'!B13,'Half Grith'!$A$2:$BN$16,27,FALSE),IF($M$3='Half Grith'!$AB$1,VLOOKUP('US MTM - Calculation (Portly)'!B13,'Half Grith'!$A$2:$BN$16,28,FALSE),IF($M$3='Half Grith'!$AC$1,VLOOKUP('US MTM - Calculation (Portly)'!B13,'Half Grith'!$A$2:$BN$16,29,FALSE),IF($M$3='Half Grith'!$AD$1,VLOOKUP('US MTM - Calculation (Portly)'!B13,'Half Grith'!$A$2:$BN$16,30,FALSE),IF($M$3='Half Grith'!$AE$1,VLOOKUP('US MTM - Calculation (Portly)'!B13,'Half Grith'!$A$2:$BN$16,31,FALSE),IF($M$3='Half Grith'!$AF$1,VLOOKUP('US MTM - Calculation (Portly)'!B13,'Half Grith'!$A$2:$BN$16,32,FALSE),IF($M$3='Half Grith'!$AG$1,VLOOKUP('US MTM - Calculation (Portly)'!B13,'Half Grith'!$A$2:$BN$16,33,FALSE),IF($M$3='Half Grith'!$AH$1,VLOOKUP('US MTM - Calculation (Portly)'!B13,'Half Grith'!$A$2:$BN$16,34,FALSE),IF($M$3='Half Grith'!$AI$1,VLOOKUP('US MTM - Calculation (Portly)'!B13,'Half Grith'!$A$2:$BN$16,35,FALSE),IF($M$3='Half Grith'!$AJ$1,VLOOKUP('US MTM - Calculation (Portly)'!B13,'Half Grith'!$A$2:$BN$16,36,FALSE),IF($M$3='Half Grith'!$AK$1,VLOOKUP('US MTM - Calculation (Portly)'!B13,'Half Grith'!$A$2:$BN$16,37,FALSE),IF($M$3='Half Grith'!$AL$1,VLOOKUP('US MTM - Calculation (Portly)'!B13,'Half Grith'!$A$2:$BN$16,38,FALSE),IF($M$3='Half Grith'!$AM$1,VLOOKUP('US MTM - Calculation (Portly)'!B13,'Half Grith'!$A$2:$BN$16,39,FALSE),IF($M$3='Half Grith'!$AN$1,VLOOKUP('US MTM - Calculation (Portly)'!B13,'Half Grith'!$A$2:$BN$16,40,FALSE),IF($M$3='Half Grith'!$AO$1,VLOOKUP('US MTM - Calculation (Portly)'!B13,'Half Grith'!$A$2:$BN$16,41,FALSE),IF($M$3='Half Grith'!$AP$1,VLOOKUP('US MTM - Calculation (Portly)'!B13,'Half Grith'!$A$2:$BN$16,42,FALSE),IF($M$3='Half Grith'!$AQ$1,VLOOKUP('US MTM - Calculation (Portly)'!B13,'Half Grith'!$A$2:$BN$16,43,FALSE),IF($M$3='Half Grith'!$AR$1,VLOOKUP('US MTM - Calculation (Portly)'!B13,'Half Grith'!$A$2:$BN$16,44,FALSE),IF($M$3='Half Grith'!$AS$1,VLOOKUP('US MTM - Calculation (Portly)'!B13,'Half Grith'!$A$2:$BN$16,45,FALSE),IF($M$3='Half Grith'!$AT$1,VLOOKUP('US MTM - Calculation (Portly)'!B13,'Half Grith'!$A$2:$BN$16,46,FALSE),IF($M$3='Half Grith'!$AU$1,VLOOKUP('US MTM - Calculation (Portly)'!B13,'Half Grith'!$A$2:$BN$16,47,FALSE),IF($M$3='Half Grith'!$AV$1,VLOOKUP('US MTM - Calculation (Portly)'!B13,'Half Grith'!$A$2:$BN$16,48,FALSE),IF($M$3='Half Grith'!$AW$1,VLOOKUP('US MTM - Calculation (Portly)'!B13,'Half Grith'!$A$2:$BN$16,49,FALSE),IF($M$3='Half Grith'!$AX$1,VLOOKUP('US MTM - Calculation (Portly)'!B13,'Half Grith'!$A$2:$BN$16,50,FALSE),IF($M$3='Half Grith'!$AY$1,VLOOKUP('US MTM - Calculation (Portly)'!B13,'Half Grith'!$A$2:$BN$16,51,FALSE),IF($M$3='Half Grith'!$AZ$1,VLOOKUP('US MTM - Calculation (Portly)'!B13,'Half Grith'!$A$2:$BN$16,52,FALSE),IF($M$3='Half Grith'!$BA$1,VLOOKUP('US MTM - Calculation (Portly)'!B13,'Half Grith'!$A$2:$BN$16,53,FALSE),IF($M$3='Half Grith'!$BB$1,VLOOKUP('US MTM - Calculation (Portly)'!B13,'Half Grith'!$A$2:$BN$16,54,FALSE),IF($M$3='Half Grith'!$BC$1,VLOOKUP('US MTM - Calculation (Portly)'!B13,'Half Grith'!$A$2:$BN$16,55,FALSE),IF($M$3='Half Grith'!$BD$1,VLOOKUP('US MTM - Calculation (Portly)'!B13,'Half Grith'!$A$2:$BN$16,56,FALSE),IF($M$3='Half Grith'!$BE$1,VLOOKUP('US MTM - Calculation (Portly)'!B13,'Half Grith'!$A$2:$BN$16,57,FALSE),IF($M$3='Half Grith'!$BF$1,VLOOKUP('US MTM - Calculation (Portly)'!B13,'Half Grith'!$A$2:$BN$16,58,FALSE),IF($M$3='Half Grith'!$BG$1,VLOOKUP('US MTM - Calculation (Portly)'!B13,'Half Grith'!$A$2:$BN$16,59,FALSE),IF($M$3='Half Grith'!$BH$1,VLOOKUP('US MTM - Calculation (Portly)'!B13,'Half Grith'!$A$2:$BN$16,60,FALSE),IF($M$3='Half Grith'!$BI$1,VLOOKUP('US MTM - Calculation (Portly)'!B13,'Half Grith'!$A$2:$BN$16,61,FALSE),IF($M$3='Half Grith'!$BJ$1,VLOOKUP('US MTM - Calculation (Portly)'!B13,'Half Grith'!$A$2:$BN$16,62,FALSE),IF($M$3='Half Grith'!$BK$1,VLOOKUP('US MTM - Calculation (Portly)'!B13,'Half Grith'!$A$2:$BN$16,63,FALSE),IF($M$3='Half Grith'!$BL$1,VLOOKUP('US MTM - Calculation (Portly)'!B13,'Half Grith'!$A$2:$BN$16,64,FALSE),IF($M$3='Half Grith'!$BM$1,VLOOKUP('US MTM - Calculation (Portly)'!B13,'Half Grith'!$A$2:$BN$16,65,FALSE),))))))))))))))))))))))))))))))))))))))))))))))))))))))))))))))))</f>
        <v>0</v>
      </c>
      <c r="P13" s="265">
        <f>IF($M$4=SEAT!$B$1,VLOOKUP('US MTM - Calculation (Portly)'!B13,SEAT!$A$2:$AY$16,2,FALSE),IF($M$4=SEAT!$C$1,VLOOKUP('US MTM - Calculation (Portly)'!B13,SEAT!$A$2:$AY$16,3,FALSE),IF($M$4=SEAT!$D$1,VLOOKUP('US MTM - Calculation (Portly)'!B13,SEAT!$A$2:$AY$16,4,FALSE),IF($M$4=SEAT!$E$1,VLOOKUP('US MTM - Calculation (Portly)'!B13,SEAT!$A$2:$AY$16,5,FALSE),IF($M$4=SEAT!$F$1,VLOOKUP('US MTM - Calculation (Portly)'!B13,SEAT!$A$2:$AY$16,6,FALSE),IF($M$4=SEAT!$G$1,VLOOKUP('US MTM - Calculation (Portly)'!B13,SEAT!$A$2:$AY$16,7,FALSE),IF($M$4=SEAT!$H$1,VLOOKUP('US MTM - Calculation (Portly)'!B13,SEAT!$A$2:$AY$16,8,FALSE),IF($M$4=SEAT!$I$1,VLOOKUP('US MTM - Calculation (Portly)'!B13,SEAT!$A$2:$AY$16,9,FALSE),IF($M$4=SEAT!$J$1,VLOOKUP('US MTM - Calculation (Portly)'!B13,SEAT!$A$2:$AY$16,10,FALSE),IF($M$4=SEAT!$K$1,VLOOKUP('US MTM - Calculation (Portly)'!B13,SEAT!$A$2:$AY$16,11,FALSE),IF($M$4=SEAT!$L$1,VLOOKUP('US MTM - Calculation (Portly)'!B13,SEAT!$A$2:$AY$16,12,FALSE),IF($M$4=SEAT!$M$1,VLOOKUP('US MTM - Calculation (Portly)'!B13,SEAT!$A$2:$AY$16,13,FALSE),IF($M$4=SEAT!$N$1,VLOOKUP('US MTM - Calculation (Portly)'!B13,SEAT!$A$2:$AY$16,14,FALSE),IF($M$4=SEAT!$O$1,VLOOKUP('US MTM - Calculation (Portly)'!B13,SEAT!$A$2:$AY$16,15,FALSE),IF($M$4=SEAT!$P$1,VLOOKUP('US MTM - Calculation (Portly)'!B13,SEAT!$A$2:$AY$16,16,FALSE),IF($M$4=SEAT!$Q$1,VLOOKUP('US MTM - Calculation (Portly)'!B13,SEAT!$A$2:$AY$16,17,FALSE),IF($M$4=SEAT!$R$1,VLOOKUP('US MTM - Calculation (Portly)'!B13,SEAT!$A$2:$AY$16,18,FALSE),IF($M$4=SEAT!$S$1,VLOOKUP('US MTM - Calculation (Portly)'!B13,SEAT!$A$2:$AY$16,19,FALSE),IF($M$4=SEAT!$T$1,VLOOKUP('US MTM - Calculation (Portly)'!B13,SEAT!$A$2:$AY$16,20,FALSE),IF($M$4=SEAT!$U$1,VLOOKUP('US MTM - Calculation (Portly)'!B13,SEAT!$A$2:$AY$16,21,FALSE),IF($M$4=SEAT!$V$1,VLOOKUP('US MTM - Calculation (Portly)'!B13,SEAT!$A$2:$AY$16,22,FALSE),IF($M$4=SEAT!$W$1,VLOOKUP('US MTM - Calculation (Portly)'!B13,SEAT!$A$2:$AY$16,23,FALSE),IF($M$4=SEAT!$X$1,VLOOKUP('US MTM - Calculation (Portly)'!B13,SEAT!$A$2:$AY$16,24,FALSE),IF($M$4=SEAT!$Y$1,VLOOKUP('US MTM - Calculation (Portly)'!B13,SEAT!$A$2:$AY$16,25,FALSE),IF($M$4=SEAT!$Z$1,VLOOKUP('US MTM - Calculation (Portly)'!B13,SEAT!$A$2:$AY$16,26,FALSE),IF($M$4=SEAT!$AA$1,VLOOKUP('US MTM - Calculation (Portly)'!B13,SEAT!$A$2:$AY$16,27,FALSE),IF($M$4=SEAT!$AB$1,VLOOKUP('US MTM - Calculation (Portly)'!B13,SEAT!$A$2:$AY$16,28,FALSE),IF($M$4=SEAT!$AC$1,VLOOKUP('US MTM - Calculation (Portly)'!B13,SEAT!$A$2:$AY$16,29,FALSE),IF($M$4=SEAT!$AD$1,VLOOKUP('US MTM - Calculation (Portly)'!B13,SEAT!$A$2:$AY$16,30,FALSE),IF($M$4=SEAT!$AE$1,VLOOKUP('US MTM - Calculation (Portly)'!B13,SEAT!$A$2:$AY$16,31,FALSE),IF($M$4=SEAT!$AF$1,VLOOKUP('US MTM - Calculation (Portly)'!B13,SEAT!$A$2:$AY$16,32,FALSE),IF($M$4=SEAT!$AG$1,VLOOKUP('US MTM - Calculation (Portly)'!B13,SEAT!$A$2:$AY$16,33,FALSE),IF($M$4=SEAT!$AH$1,VLOOKUP('US MTM - Calculation (Portly)'!B13,SEAT!$A$2:$AY$16,34,FALSE),IF($M$4=SEAT!$AI$1,VLOOKUP('US MTM - Calculation (Portly)'!B13,SEAT!$A$2:$AY$16,35,FALSE),IF($M$4=SEAT!$AJ$1,VLOOKUP('US MTM - Calculation (Portly)'!B13,SEAT!$A$2:$AY$16,36,FALSE),IF($M$4=SEAT!$AK$1,VLOOKUP('US MTM - Calculation (Portly)'!B13,SEAT!$A$2:$AY$16,37,FALSE),IF($M$4=SEAT!$AL$1,VLOOKUP('US MTM - Calculation (Portly)'!B13,SEAT!$A$2:$AY$16,38,FALSE),IF($M$4=SEAT!$AM$1,VLOOKUP('US MTM - Calculation (Portly)'!B13,SEAT!$A$2:$AY$16,39,FALSE),IF($M$4=SEAT!$AN$1,VLOOKUP('US MTM - Calculation (Portly)'!B13,SEAT!$A$2:$AY$16,40,FALSE),IF($M$4=SEAT!$AO$1,VLOOKUP('US MTM - Calculation (Portly)'!B13,SEAT!$A$2:$AY$16,41,FALSE),IF($M$4=SEAT!$AP$1,VLOOKUP('US MTM - Calculation (Portly)'!B13,SEAT!$A$2:$AY$16,42,FALSE),IF($M$4=SEAT!$AQ$1,VLOOKUP('US MTM - Calculation (Portly)'!B13,SEAT!$A$2:$AY$16,43,FALSE),IF($M$4=SEAT!$AR$1,VLOOKUP('US MTM - Calculation (Portly)'!B13,SEAT!$A$2:$AY$16,44,FALSE),IF($M$4=SEAT!$AS$1,VLOOKUP('US MTM - Calculation (Portly)'!B13,SEAT!$A$2:$AY$16,45,FALSE),IF($M$4=SEAT!$AT$1,VLOOKUP('US MTM - Calculation (Portly)'!B13,SEAT!$A$2:$AY$16,46,FALSE),IF($M$4=SEAT!$AU$1,VLOOKUP('US MTM - Calculation (Portly)'!B13,SEAT!$A$2:$AY$16,47,FALSE),IF($M$4=SEAT!$AV$1,VLOOKUP('US MTM - Calculation (Portly)'!B13,SEAT!$A$2:$AY$16,48,FALSE),IF($M$4=SEAT!$AW$1,VLOOKUP('US MTM - Calculation (Portly)'!B13,SEAT!$A$2:$AY$16,49,FALSE),IF($M$4=SEAT!$AX$1,VLOOKUP('US MTM - Calculation (Portly)'!B13,SEAT!$A$2:$AY$16,50,FALSE),IF($M$4=SEAT!$AY$1,VLOOKUP('US MTM - Calculation (Portly)'!B13,SEAT!$A$2:$AY$16,51,FALSE),))))))))))))))))))))))))))))))))))))))))))))))))))</f>
        <v>0</v>
      </c>
      <c r="Q13" s="265">
        <f>IF($M$5='4LEN'!$B$1,VLOOKUP('US MTM - Calculation (Portly)'!B13,'4LEN'!$A$2:$BM$16,2,FALSE),IF($M$5='4LEN'!$C$1,VLOOKUP('US MTM - Calculation (Portly)'!B13,'4LEN'!$A$2:$BM$16,3,FALSE),IF($M$5='4LEN'!$D$1,VLOOKUP('US MTM - Calculation (Portly)'!B13,'4LEN'!$A$2:$BM$16,4,FALSE),IF($M$5='4LEN'!$E$1,VLOOKUP('US MTM - Calculation (Portly)'!B13,'4LEN'!$A$2:$BM$16,5,FALSE),IF($M$5='4LEN'!$F$1,VLOOKUP('US MTM - Calculation (Portly)'!B13,'4LEN'!$A$2:$BM$16,6,FALSE),IF($M$5='4LEN'!$G$1,VLOOKUP('US MTM - Calculation (Portly)'!B13,'4LEN'!$A$2:$BM$16,7,FALSE),IF($M$5='4LEN'!$H$1,VLOOKUP('US MTM - Calculation (Portly)'!B13,'4LEN'!$A$2:$BM$16,8,FALSE),IF($M$5='4LEN'!$I$1,VLOOKUP('US MTM - Calculation (Portly)'!B13,'4LEN'!$A$2:$BM$16,9,FALSE),IF($M$5='4LEN'!$J$1,VLOOKUP('US MTM - Calculation (Portly)'!B13,'4LEN'!$A$2:$BM$16,10,FALSE),IF($M$5='4LEN'!$K$1,VLOOKUP('US MTM - Calculation (Portly)'!B13,'4LEN'!$A$2:$BM$16,11,FALSE),IF($M$5='4LEN'!$L$1,VLOOKUP('US MTM - Calculation (Portly)'!B13,'4LEN'!$A$2:$BM$16,12,FALSE),IF($M$5='4LEN'!$M$1,VLOOKUP('US MTM - Calculation (Portly)'!B13,'4LEN'!$A$2:$BM$16,13,FALSE),IF($M$5='4LEN'!$N$1,VLOOKUP('US MTM - Calculation (Portly)'!B13,'4LEN'!$A$2:$BM$16,14,FALSE),IF($M$5='4LEN'!$O$1,VLOOKUP('US MTM - Calculation (Portly)'!B13,'4LEN'!$A$2:$BM$16,15,FALSE),IF($M$5='4LEN'!$P$1,VLOOKUP('US MTM - Calculation (Portly)'!B13,'4LEN'!$A$2:$BM$16,16,FALSE),IF($M$5='4LEN'!$Q$1,VLOOKUP('US MTM - Calculation (Portly)'!B13,'4LEN'!$A$2:$BM$16,17,FALSE),IF($M$5='4LEN'!$R$1,VLOOKUP('US MTM - Calculation (Portly)'!B13,'4LEN'!$A$2:$BM$16,18,FALSE),IF($M$5='4LEN'!$S$1,VLOOKUP('US MTM - Calculation (Portly)'!B13,'4LEN'!$A$2:$BM$16,19,FALSE),IF($M$5='4LEN'!$T$1,VLOOKUP('US MTM - Calculation (Portly)'!B13,'4LEN'!$A$2:$BM$16,20,FALSE),IF($M$5='4LEN'!$U$1,VLOOKUP('US MTM - Calculation (Portly)'!B13,'4LEN'!$A$2:$BM$16,21,FALSE),IF($M$5='4LEN'!$V$1,VLOOKUP('US MTM - Calculation (Portly)'!B13,'4LEN'!$A$2:$BM$16,22,FALSE),IF($M$5='4LEN'!$W$1,VLOOKUP('US MTM - Calculation (Portly)'!B13,'4LEN'!$A$2:$BM$16,23,FALSE),IF($M$5='4LEN'!$X$1,VLOOKUP('US MTM - Calculation (Portly)'!B13,'4LEN'!$A$2:$BM$16,24,FALSE),IF($M$5='4LEN'!$Y$1,VLOOKUP('US MTM - Calculation (Portly)'!B13,'4LEN'!$A$2:$BM$16,25,FALSE),IF($M$5='4LEN'!$Z$1,VLOOKUP('US MTM - Calculation (Portly)'!B13,'4LEN'!$A$2:$BM$16,26,FALSE),IF($M$5='4LEN'!$AA$1,VLOOKUP('US MTM - Calculation (Portly)'!B13,'4LEN'!$A$2:$BM$16,27,FALSE),IF($M$5='4LEN'!$AB$1,VLOOKUP('US MTM - Calculation (Portly)'!B13,'4LEN'!$A$2:$BM$16,28,FALSE),IF($M$5='4LEN'!$AC$1,VLOOKUP('US MTM - Calculation (Portly)'!B13,'4LEN'!$A$2:$BM$16,29,FALSE),IF($M$5='4LEN'!$AD$1,VLOOKUP('US MTM - Calculation (Portly)'!B13,'4LEN'!$A$2:$BM$16,30,FALSE),IF($M$5='4LEN'!$AE$1,VLOOKUP('US MTM - Calculation (Portly)'!B13,'4LEN'!$A$2:$BM$16,31,FALSE),IF($M$5='4LEN'!$AF$1,VLOOKUP('US MTM - Calculation (Portly)'!B13,'4LEN'!$A$2:$BM$16,32,FALSE),IF($M$5='4LEN'!$AG$1,VLOOKUP('US MTM - Calculation (Portly)'!B13,'4LEN'!$A$2:$BM$16,33,FALSE),IF($M$5='4LEN'!$AH$1,VLOOKUP('US MTM - Calculation (Portly)'!B13,'4LEN'!$A$2:$BM$16,34,FALSE),IF($M$5='4LEN'!$AI$1,VLOOKUP('US MTM - Calculation (Portly)'!B13,'4LEN'!$A$2:$BM$16,35,FALSE),IF($M$5='4LEN'!$AJ$1,VLOOKUP('US MTM - Calculation (Portly)'!B13,'4LEN'!$A$2:$BM$16,36,FALSE),IF($M$5='4LEN'!$AK$1,VLOOKUP('US MTM - Calculation (Portly)'!B13,'4LEN'!$A$2:$BM$16,37,FALSE),IF($M$5='4LEN'!$AL$1,VLOOKUP('US MTM - Calculation (Portly)'!B13,'4LEN'!$A$2:$BM$16,38,FALSE),IF($M$5='4LEN'!$AM$1,VLOOKUP('US MTM - Calculation (Portly)'!B13,'4LEN'!$A$2:$BM$16,39,FALSE),IF($M$5='4LEN'!$AN$1,VLOOKUP('US MTM - Calculation (Portly)'!B13,'4LEN'!$A$2:$BM$16,40,FALSE),IF($M$5='4LEN'!$AO$1,VLOOKUP('US MTM - Calculation (Portly)'!B13,'4LEN'!$A$2:$BM$16,41,FALSE),IF($M$5='4LEN'!$AP$1,VLOOKUP('US MTM - Calculation (Portly)'!B13,'4LEN'!$A$2:$BM$16,42,FALSE),IF($M$5='4LEN'!$AQ$1,VLOOKUP('US MTM - Calculation (Portly)'!B13,'4LEN'!$A$2:$BM$16,43,FALSE),IF($M$5='4LEN'!$AR$1,VLOOKUP('US MTM - Calculation (Portly)'!B13,'4LEN'!$A$2:$BM$16,44,FALSE),IF($M$5='4LEN'!$AS$1,VLOOKUP('US MTM - Calculation (Portly)'!B13,'4LEN'!$A$2:$BM$16,45,FALSE),IF($M$5='4LEN'!$AT$1,VLOOKUP('US MTM - Calculation (Portly)'!B13,'4LEN'!$A$2:$BM$16,46,FALSE),IF($M$5='4LEN'!$AU$1,VLOOKUP('US MTM - Calculation (Portly)'!B13,'4LEN'!$A$2:$BM$16,47,FALSE),IF($M$5='4LEN'!$AV$1,VLOOKUP('US MTM - Calculation (Portly)'!B13,'4LEN'!$A$2:$BM$16,48,FALSE),IF($M$5='4LEN'!$AW$1,VLOOKUP('US MTM - Calculation (Portly)'!B13,'4LEN'!$A$2:$BM$16,49,FALSE),IF($M$5='4LEN'!$AX$1,VLOOKUP('US MTM - Calculation (Portly)'!B13,'4LEN'!$A$2:$BM$16,50,FALSE),IF($M$5='4LEN'!$AY$1,VLOOKUP('US MTM - Calculation (Portly)'!B13,'4LEN'!$A$2:$BM$16,51,FALSE),IF($M$5='4LEN'!$AZ$1,VLOOKUP('US MTM - Calculation (Portly)'!B13,'4LEN'!$A$2:$BM$16,52,FALSE),IF($M$5='4LEN'!$BA$1,VLOOKUP('US MTM - Calculation (Portly)'!B13,'4LEN'!$A$2:$BM$16,53,FALSE),IF($M$5='4LEN'!$BB$1,VLOOKUP('US MTM - Calculation (Portly)'!B13,'4LEN'!$A$2:$BM$16,54,FALSE),IF($M$5='4LEN'!$BC$1,VLOOKUP('US MTM - Calculation (Portly)'!B13,'4LEN'!$A$2:$BM$16,55,FALSE),IF($M$5='4LEN'!$BD$1,VLOOKUP('US MTM - Calculation (Portly)'!B13,'4LEN'!$A$2:$BM$16,56,FALSE),IF($M$5='4LEN'!$BE$1,VLOOKUP('US MTM - Calculation (Portly)'!B13,'4LEN'!$A$2:$BM$16,57,FALSE),IF($M$5='4LEN'!$BF$1,VLOOKUP('US MTM - Calculation (Portly)'!B13,'4LEN'!$A$2:$BM$16,58,FALSE),IF($M$5='4LEN'!$BG$1,VLOOKUP('US MTM - Calculation (Portly)'!B13,'4LEN'!$A$2:$BM$16,59,FALSE),IF($M$5='4LEN'!$BH$1,VLOOKUP('US MTM - Calculation (Portly)'!B13,'4LEN'!$A$2:$BM$16,60,FALSE),IF($M$5='4LEN'!$BI$1,VLOOKUP('US MTM - Calculation (Portly)'!B13,'4LEN'!$A$2:$BL$16,61,FALSE),IF($M$5='4LEN'!$BJ$1,VLOOKUP('US MTM - Calculation (Portly)'!B13,'4LEN'!$A$2:$BM$16,62,FALSE),IF($M$5='4LEN'!$BK$1,VLOOKUP('US MTM - Calculation (Portly)'!B13,'4LEN'!$A$2:$BM$16,63,FALSE),IF($M$5='4LEN'!$BL$1,VLOOKUP('US MTM - Calculation (Portly)'!B13,'4LEN'!$A$2:$BM$16,64,FALSE),IF($M$5='4LEN'!$BM$1,VLOOKUP('US MTM - Calculation (Portly)'!B13,'4LEN'!$A$2:$BM$16,65,FALSE),))))))))))))))))))))))))))))))))))))))))))))))))))))))))))))))))</f>
        <v>-0.8125</v>
      </c>
      <c r="R13" s="265">
        <f>IF($M$5='15VENT'!$B$1,VLOOKUP('US MTM - Calculation (Portly)'!B13,'15VENT'!$A$2:$BM$16,2,FALSE),IF($M$5='15VENT'!$C$1,VLOOKUP('US MTM - Calculation (Portly)'!B13,'15VENT'!$A$2:$BM$16,3,FALSE),IF($M$5='15VENT'!$D$1,VLOOKUP('US MTM - Calculation (Portly)'!B13,'15VENT'!$A$2:$BM$16,4,FALSE),IF($M$5='15VENT'!$E$1,VLOOKUP('US MTM - Calculation (Portly)'!B13,'15VENT'!$A$2:$BM$16,5,FALSE),IF($M$5='15VENT'!$F$1,VLOOKUP('US MTM - Calculation (Portly)'!B13,'15VENT'!$A$2:$BM$16,6,FALSE),IF($M$5='15VENT'!$G$1,VLOOKUP('US MTM - Calculation (Portly)'!B13,'15VENT'!$A$2:$BM$16,7,FALSE),IF($M$5='15VENT'!$H$1,VLOOKUP('US MTM - Calculation (Portly)'!B13,'15VENT'!$A$2:$BM$16,8,FALSE),IF($M$5='15VENT'!$I$1,VLOOKUP('US MTM - Calculation (Portly)'!B13,'15VENT'!$A$2:$BM$16,9,FALSE),IF($M$5='15VENT'!$J$1,VLOOKUP('US MTM - Calculation (Portly)'!B13,'15VENT'!$A$2:$BM$16,10,FALSE),IF($M$5='15VENT'!$K$1,VLOOKUP('US MTM - Calculation (Portly)'!B13,'15VENT'!$A$2:$BM$16,11,FALSE),IF($M$5='15VENT'!$L$1,VLOOKUP('US MTM - Calculation (Portly)'!B13,'15VENT'!$A$2:$BM$16,12,FALSE),IF($M$5='15VENT'!$M$1,VLOOKUP('US MTM - Calculation (Portly)'!B13,'15VENT'!$A$2:$BM$16,13,FALSE),IF($M$5='15VENT'!$N$1,VLOOKUP('US MTM - Calculation (Portly)'!B13,'15VENT'!$A$2:$BM$16,14,FALSE),IF($M$5='15VENT'!$O$1,VLOOKUP('US MTM - Calculation (Portly)'!B13,'15VENT'!$A$2:$BM$16,15,FALSE),IF($M$5='15VENT'!$P$1,VLOOKUP('US MTM - Calculation (Portly)'!B13,'15VENT'!$A$2:$BM$16,16,FALSE),IF($M$5='15VENT'!$Q$1,VLOOKUP('US MTM - Calculation (Portly)'!B13,'15VENT'!$A$2:$BM$16,17,FALSE),IF($M$5='15VENT'!$R$1,VLOOKUP('US MTM - Calculation (Portly)'!B13,'15VENT'!$A$2:$BM$16,18,FALSE),IF($M$5='15VENT'!$S$1,VLOOKUP('US MTM - Calculation (Portly)'!B13,'15VENT'!$A$2:$BM$16,19,FALSE),IF($M$5='15VENT'!$T$1,VLOOKUP('US MTM - Calculation (Portly)'!B13,'15VENT'!$A$2:$BM$16,20,FALSE),IF($M$5='15VENT'!$U$1,VLOOKUP('US MTM - Calculation (Portly)'!B13,'15VENT'!$A$2:$BM$16,21,FALSE),IF($M$5='15VENT'!$V$1,VLOOKUP('US MTM - Calculation (Portly)'!B13,'15VENT'!$A$2:$BM$16,22,FALSE),IF($M$5='15VENT'!$W$1,VLOOKUP('US MTM - Calculation (Portly)'!B13,'15VENT'!$A$2:$BM$16,23,FALSE),IF($M$5='15VENT'!$X$1,VLOOKUP('US MTM - Calculation (Portly)'!B13,'15VENT'!$A$2:$BM$16,24,FALSE),IF($M$5='15VENT'!$Y$1,VLOOKUP('US MTM - Calculation (Portly)'!B13,'15VENT'!$A$2:$BM$16,25,FALSE),IF($M$5='15VENT'!$Z$1,VLOOKUP('US MTM - Calculation (Portly)'!B13,'15VENT'!$A$2:$BM$16,26,FALSE),IF($M$5='15VENT'!$AA$1,VLOOKUP('US MTM - Calculation (Portly)'!B13,'15VENT'!$A$2:$BM$16,27,FALSE),IF($M$5='15VENT'!$AB$1,VLOOKUP('US MTM - Calculation (Portly)'!B13,'15VENT'!$A$2:$BM$16,28,FALSE),IF($M$5='15VENT'!$AC$1,VLOOKUP('US MTM - Calculation (Portly)'!B13,'15VENT'!$A$2:$BM$16,29,FALSE),IF($M$5='15VENT'!$AD$1,VLOOKUP('US MTM - Calculation (Portly)'!B13,'15VENT'!$A$2:$BM$16,30,FALSE),IF($M$5='15VENT'!$AE$1,VLOOKUP('US MTM - Calculation (Portly)'!B13,'15VENT'!$A$2:$BM$16,31,FALSE),IF($M$5='15VENT'!$AF$1,VLOOKUP('US MTM - Calculation (Portly)'!B13,'15VENT'!$A$2:$BM$16,32,FALSE),IF($M$5='15VENT'!$AG$1,VLOOKUP('US MTM - Calculation (Portly)'!B13,'15VENT'!$A$2:$BM$16,33,FALSE),IF($M$5='15VENT'!$AH$1,VLOOKUP('US MTM - Calculation (Portly)'!B13,'15VENT'!$A$2:$BM$16,34,FALSE),IF($M$5='15VENT'!$AI$1,VLOOKUP('US MTM - Calculation (Portly)'!B13,'15VENT'!$A$2:$BM$16,35,FALSE),IF($M$5='15VENT'!$AJ$1,VLOOKUP('US MTM - Calculation (Portly)'!B13,'15VENT'!$A$2:$BM$16,36,FALSE),IF($M$5='15VENT'!$AK$1,VLOOKUP('US MTM - Calculation (Portly)'!B13,'15VENT'!$A$2:$BM$16,37,FALSE),IF($M$5='15VENT'!$AL$1,VLOOKUP('US MTM - Calculation (Portly)'!B13,'15VENT'!$A$2:$BM$16,38,FALSE),IF($M$5='15VENT'!$AM$1,VLOOKUP('US MTM - Calculation (Portly)'!B13,'15VENT'!$A$2:$BM$16,39,FALSE),IF($M$5='15VENT'!$AN$1,VLOOKUP('US MTM - Calculation (Portly)'!B13,'15VENT'!$A$2:$BM$16,40,FALSE),IF($M$5='15VENT'!$AO$1,VLOOKUP('US MTM - Calculation (Portly)'!B13,'15VENT'!$A$2:$BM$16,41,FALSE),IF($M$5='15VENT'!$AP$1,VLOOKUP('US MTM - Calculation (Portly)'!B13,'15VENT'!$A$2:$BM$16,42,FALSE),IF($M$5='15VENT'!$AQ$1,VLOOKUP('US MTM - Calculation (Portly)'!B13,'15VENT'!$A$2:$BM$16,43,FALSE),IF($M$5='15VENT'!$AR$1,VLOOKUP('US MTM - Calculation (Portly)'!B13,'15VENT'!$A$2:$BM$16,44,FALSE),IF($M$5='15VENT'!$AS$1,VLOOKUP('US MTM - Calculation (Portly)'!B13,'15VENT'!$A$2:$BM$16,45,FALSE),IF($M$5='15VENT'!$AT$1,VLOOKUP('US MTM - Calculation (Portly)'!B13,'15VENT'!$A$2:$BM$16,46,FALSE),IF($M$5='15VENT'!$AU$1,VLOOKUP('US MTM - Calculation (Portly)'!B13,'15VENT'!$A$2:$BM$16,47,FALSE),IF($M$5='15VENT'!$AV$1,VLOOKUP('US MTM - Calculation (Portly)'!B13,'15VENT'!$A$2:$BM$16,48,FALSE),IF($M$5='15VENT'!$AW$1,VLOOKUP('US MTM - Calculation (Portly)'!B13,'15VENT'!$A$2:$BM$16,49,FALSE),IF($M$5='15VENT'!$AX$1,VLOOKUP('US MTM - Calculation (Portly)'!B13,'15VENT'!$A$2:$BM$16,50,FALSE),IF($M$5='15VENT'!$AY$1,VLOOKUP('US MTM - Calculation (Portly)'!B13,'15VENT'!$A$2:$BM$16,51,FALSE),IF($M$5='15VENT'!$AZ$1,VLOOKUP('US MTM - Calculation (Portly)'!B13,'15VENT'!$A$2:$BM$16,52,FALSE),IF($M$5='15VENT'!$BA$1,VLOOKUP('US MTM - Calculation (Portly)'!B13,'15VENT'!$A$2:$BM$16,53,FALSE),IF($M$5='15VENT'!$BB$1,VLOOKUP('US MTM - Calculation (Portly)'!B13,'15VENT'!$A$2:$BM$16,54,FALSE),IF($M$5='15VENT'!$BC$1,VLOOKUP('US MTM - Calculation (Portly)'!B13,'15VENT'!$A$2:$BM$16,55,FALSE),IF($M$5='15VENT'!$BD$1,VLOOKUP('US MTM - Calculation (Portly)'!B13,'15VENT'!$A$2:$BM$16,56,FALSE),IF($M$5='15VENT'!$BE$1,VLOOKUP('US MTM - Calculation (Portly)'!B13,'15VENT'!$A$2:$BM$16,57,FALSE),IF($M$5='15VENT'!$BF$1,VLOOKUP('US MTM - Calculation (Portly)'!B13,'15VENT'!$A$2:$BM$16,58,FALSE),IF($M$5='15VENT'!$BG$1,VLOOKUP('US MTM - Calculation (Portly)'!B13,'15VENT'!$A$2:$BM$16,59,FALSE),IF($M$5='15VENT'!$BH$1,VLOOKUP('US MTM - Calculation (Portly)'!B13,'15VENT'!$A$2:$BM$16,60,FALSE),IF($M$5='15VENT'!$BI$1,VLOOKUP('US MTM - Calculation (Portly)'!B13,'15VENT'!$A$2:$BJ$16,61,FALSE),IF($M$5='15VENT'!$BJ$1,VLOOKUP('US MTM - Calculation (Portly)'!B13,'15VENT'!$A$2:$BM$16,62,FALSE),IF($M$5='15VENT'!$BK$1,VLOOKUP('US MTM - Calculation (Portly)'!B13,'15VENT'!$A$2:$BM$16,63,FALSE),IF($M$5='15VENT'!$BL$1,VLOOKUP('US MTM - Calculation (Portly)'!B13,'15VENT'!$A$2:$BM$16,64,FALSE),IF($M$5='15VENT'!$BM$1,VLOOKUP('US MTM - Calculation (Portly)'!B13,'15VENT'!$A$2:$BM$16,65,FALSE),))))))))))))))))))))))))))))))))))))))))))))))))))))))))))))))))</f>
        <v>0</v>
      </c>
      <c r="S13" s="266">
        <f t="shared" si="6"/>
        <v>0</v>
      </c>
      <c r="T13" s="274"/>
      <c r="U13" s="268" t="s">
        <v>94</v>
      </c>
      <c r="V13" s="288" t="str">
        <f>IF(OR(Sheet1!C79="",Sheet1!C79=" "),"",Sheet1!C79)</f>
        <v/>
      </c>
      <c r="W13" s="246"/>
      <c r="X13" s="259"/>
      <c r="Y13" s="260" t="s">
        <v>338</v>
      </c>
      <c r="Z13" s="290"/>
      <c r="AA13" s="290"/>
      <c r="AB13" s="290"/>
      <c r="AC13" s="290"/>
      <c r="AD13" s="290"/>
      <c r="AE13" s="290"/>
      <c r="AF13" s="290"/>
      <c r="AG13" s="290"/>
      <c r="AH13" s="291">
        <f>IF(OR(Sheet1!C146="",Sheet1!C146=" "),0,CONCATENATE("-",Sheet1!C146))</f>
        <v>0</v>
      </c>
      <c r="AI13" s="275"/>
      <c r="AJ13" s="289" t="s">
        <v>301</v>
      </c>
      <c r="AK13" s="288" t="str">
        <f>IF(OR(Sheet1!C166="",Sheet1!C166=" "),"",Sheet1!C166)</f>
        <v/>
      </c>
      <c r="AM13" s="282"/>
      <c r="AN13" s="282"/>
      <c r="AO13" s="278"/>
      <c r="AP13" s="268" t="s">
        <v>600</v>
      </c>
      <c r="AQ13" s="250" t="str">
        <f>IF($AQ$1="","",HLOOKUP($AQ$1,'Measurement Chart'!$A$1:$AG$14,ROW(),FALSE))</f>
        <v/>
      </c>
      <c r="AR13" s="242">
        <f>IF(OR(Sheet1!C307="",Sheet1!C307=" "),0,Sheet1!C307)</f>
        <v>0</v>
      </c>
      <c r="AS13" s="251">
        <f t="shared" si="1"/>
        <v>0</v>
      </c>
      <c r="AT13" s="252">
        <f>IF($AS$4='Front Length +'!$B$1,VLOOKUP(AP13,'Front Length +'!$A$2:$AO$14,2,FALSE),IF($AS$4='Front Length +'!$C$1,VLOOKUP(AP13,'Front Length +'!$A$2:$AO$14,3,FALSE),IF($AS$4='Front Length +'!$D$1,VLOOKUP(AP13,'Front Length +'!$A$2:$AO$14,4,FALSE),IF($AS$4='Front Length +'!$E$1,VLOOKUP(AP13,'Front Length +'!$A$2:$AO$14,5,FALSE),IF($AS$4='Front Length +'!$F$1,VLOOKUP(AP13,'Front Length +'!$A$2:$AO$14,6,FALSE),IF($AS$4='Front Length +'!$G$1,VLOOKUP(AP13,'Front Length +'!$A$2:$AO$14,7,FALSE),IF($AS$4='Front Length +'!$H$1,VLOOKUP(AP13,'Front Length +'!$A$2:$AO$14,8,FALSE),IF($AS$4='Front Length +'!$I$1,VLOOKUP(AP13,'Front Length +'!$A$2:$AO$14,9,FALSE),IF($AS$4='Front Length +'!$J$1,VLOOKUP(AP13,'Front Length +'!$A$2:$AO$14,10,FALSE),IF($AS$4='Front Length +'!$K$1,VLOOKUP(AP13,'Front Length +'!$A$2:$AO$14,11,FALSE),IF($AS$4='Front Length +'!$L$1,VLOOKUP(AP13,'Front Length +'!$A$2:$AO$14,12,FALSE),IF($AS$4='Front Length +'!$M$1,VLOOKUP(AP13,'Front Length +'!$A$2:$AO$14,13,FALSE),IF($AS$4='Front Length +'!$N$1,VLOOKUP(AP13,'Front Length +'!$A$2:$AO$14,14,FALSE),IF($AS$4='Front Length +'!$O$1,VLOOKUP(AP13,'Front Length +'!$A$2:$AO$14,15,FALSE),IF($AS$4='Front Length +'!$P$1,VLOOKUP(AP13,'Front Length +'!$A$2:$AO$14,16,FALSE),IF($AS$4='Front Length +'!$Q$1,VLOOKUP(AP13,'Front Length +'!$A$2:$AO$14,17,FALSE),IF($AS$4='Front Length +'!$R$1,VLOOKUP(AP13,'Front Length +'!$A$2:$AO$14,18,FALSE),IF($AS$4='Front Length +'!$S$1,VLOOKUP(AP13,'Front Length +'!$A$2:$AO$14,19,FALSE),IF($AS$4='Front Length +'!$T$1,VLOOKUP(AP13,'Front Length +'!$A$2:$AO$14,20,FALSE),IF($AS$4='Front Length +'!$U$1,VLOOKUP(AP13,'Front Length +'!$A$2:$AO$14,21,FALSE),IF($AS$4='Front Length +'!$V$1,VLOOKUP(AP13,'Front Length +'!$A$2:$AO$14,22,FALSE),IF($AS$4='Front Length +'!$W$1,VLOOKUP(AP13,'Front Length +'!$A$2:$AO$14,23,FALSE),IF($AS$4='Front Length +'!$X$1,VLOOKUP(AP13,'Front Length +'!$A$2:$AO$14,24,FALSE),IF($AS$4='Front Length +'!$Y$1,VLOOKUP(AP13,'Front Length +'!$A$2:$AO$14,25,FALSE),IF($AS$4='Front Length +'!$Z$1,VLOOKUP(AP13,'Front Length +'!$A$2:$AO$14,26,FALSE),IF($AS$4='Front Length +'!$AA$1,VLOOKUP(AP13,'Front Length +'!$A$2:$AO$14,27,FALSE),IF($AS$4='Front Length +'!$AB$1,VLOOKUP(AP13,'Front Length +'!$A$2:$AO$14,28,FALSE),IF($AS$4='Front Length +'!$AC$1,VLOOKUP(AP13,'Front Length +'!$A$2:$AO$14,29,FALSE),IF($AS$4='Front Length +'!$AD$1,VLOOKUP(AP13,'Front Length +'!$A$2:$AO$14,30,FALSE),IF($AS$4='Front Length +'!$AE$1,VLOOKUP(AP13,'Front Length +'!$A$2:$AO$14,31,FALSE),IF($AS$4='Front Length +'!$AF$1,VLOOKUP(AP13,'Front Length +'!$A$2:$AO$14,32,FALSE),IF($AS$4='Front Length +'!$AG$1,VLOOKUP(AP13,'Front Length +'!$A$2:$AO$14,33,FALSE),IF($AS$4='Front Length +'!$AH$1,VLOOKUP(AP13,'Front Length +'!$A$2:$AO$14,34,FALSE),IF($AS$4='Front Length +'!$AI$1,VLOOKUP(AP13,'Front Length +'!$A$2:$AO$14,35,FALSE),IF($AS$4='Front Length +'!$AJ$1,VLOOKUP(AP13,'Front Length +'!$A$2:$AO$14,36,FALSE),IF($AS$4='Front Length +'!$AK$1,VLOOKUP(AP13,'Front Length +'!$A$2:$AO$14,37,FALSE),IF($AS$4='Front Length +'!$AL$1,VLOOKUP(AP13,'Front Length +'!$A$2:$AO$14,38,FALSE),IF($AS$4='Front Length +'!$AM$1,VLOOKUP(AP13,'Front Length +'!$A$2:$AO$14,39,FALSE),IF($AS$4='Front Length +'!$AN$1,VLOOKUP(AP13,'Front Length +'!$A$2:$AO$14,40,FALSE),IF($AS$4='Front Length +'!$AO$1,VLOOKUP(AP13,'Front Length +'!$A$2:$AO$14,41,FALSE),))))))))))))))))))))))))))))))))))))))))</f>
        <v>0</v>
      </c>
      <c r="AU13" s="252">
        <f>IF($AS$4='Front Length -'!$B$1,VLOOKUP(AP13,'Front Length -'!$A$2:$AO$14,2,FALSE),IF($AS$4='Front Length -'!$C$1,VLOOKUP(AP13,'Front Length -'!$A$2:$AO$14,3,FALSE),IF($AS$4='Front Length -'!$D$1,VLOOKUP(AP13,'Front Length -'!$A$2:$AO$14,4,FALSE),IF($AS$4='Front Length -'!$E$1,VLOOKUP(AP13,'Front Length -'!$A$2:$AO$14,5,FALSE),IF($AS$4='Front Length -'!$F$1,VLOOKUP(AP13,'Front Length -'!$A$2:$AO$14,6,FALSE),IF($AS$4='Front Length -'!$G$1,VLOOKUP(AP13,'Front Length -'!$A$2:$AO$14,7,FALSE),IF($AS$4='Front Length -'!$H$1,VLOOKUP(AP13,'Front Length -'!$A$2:$AO$14,8,FALSE),IF($AS$4='Front Length -'!$I$1,VLOOKUP(AP13,'Front Length -'!$A$2:$AO$14,9,FALSE),IF($AS$4='Front Length -'!$J$1,VLOOKUP(AP13,'Front Length -'!$A$2:$AO$14,10,FALSE),IF($AS$4='Front Length -'!$K$1,VLOOKUP(AP13,'Front Length -'!$A$2:$AO$14,11,FALSE),IF($AS$4='Front Length -'!$L$1,VLOOKUP(AP13,'Front Length -'!$A$2:$AO$14,12,FALSE),IF($AS$4='Front Length -'!$M$1,VLOOKUP(AP13,'Front Length -'!$A$2:$AO$14,13,FALSE),IF($AS$4='Front Length -'!$N$1,VLOOKUP(AP13,'Front Length -'!$A$2:$AO$14,14,FALSE),IF($AS$4='Front Length -'!$O$1,VLOOKUP(AP13,'Front Length -'!$A$2:$AO$14,15,FALSE),IF($AS$4='Front Length -'!$P$1,VLOOKUP(AP13,'Front Length -'!$A$2:$AO$14,16,FALSE),IF($AS$4='Front Length -'!$Q$1,VLOOKUP(AP13,'Front Length -'!$A$2:$AO$14,17,FALSE),IF($AS$4='Front Length -'!$R$1,VLOOKUP(AP13,'Front Length -'!$A$2:$AO$14,18,FALSE),IF($AS$4='Front Length -'!$S$1,VLOOKUP(AP13,'Front Length -'!$A$2:$AO$14,19,FALSE),IF($AS$4='Front Length -'!$T$1,VLOOKUP(AP13,'Front Length -'!$A$2:$AO$14,20,FALSE),IF($AS$4='Front Length -'!$U$1,VLOOKUP(AP13,'Front Length -'!$A$2:$AO$14,21,FALSE),IF($AS$4='Front Length -'!$V$1,VLOOKUP(AP13,'Front Length -'!$A$2:$AO$14,22,FALSE),IF($AS$4='Front Length -'!$W$1,VLOOKUP(AP13,'Front Length -'!$A$2:$AO$14,23,FALSE),IF($AS$4='Front Length -'!$X$1,VLOOKUP(AP13,'Front Length -'!$A$2:$AO$14,24,FALSE),IF($AS$4='Front Length -'!$Y$1,VLOOKUP(AP13,'Front Length -'!$A$2:$AO$14,25,FALSE),IF($AS$4='Front Length -'!$Z$1,VLOOKUP(AP13,'Front Length -'!$A$2:$AO$14,26,FALSE),IF($AS$4='Front Length -'!$AA$1,VLOOKUP(AP13,'Front Length -'!$A$2:$AO$14,27,FALSE),IF($AS$4='Front Length -'!$AB$1,VLOOKUP(AP13,'Front Length -'!$A$2:$AO$14,28,FALSE),IF($AS$4='Front Length -'!$AC$1,VLOOKUP(AP13,'Front Length -'!$A$2:$AO$14,29,FALSE),IF($AS$4='Front Length -'!$AD$1,VLOOKUP(AP13,'Front Length -'!$A$2:$AO$14,30,FALSE),IF($AS$4='Front Length -'!$AE$1,VLOOKUP(AP13,'Front Length -'!$A$2:$AO$14,31,FALSE),IF($AS$4='Front Length -'!$AF$1,VLOOKUP(AP13,'Front Length -'!$A$2:$AO$14,32,FALSE),IF($AS$4='Front Length -'!$AG$1,VLOOKUP(AP13,'Front Length -'!$A$2:$AO$14,33,FALSE),IF($AS$4='Front Length -'!$AH$1,VLOOKUP(AP13,'Front Length -'!$A$2:$AO$14,34,FALSE),IF($AS$4='Front Length -'!$AI$1,VLOOKUP(AP13,'Front Length -'!$A$2:$AO$14,35,FALSE),IF($AS$4='Front Length -'!$AJ$1,VLOOKUP(AP13,'Front Length -'!$A$2:$AO$14,36,FALSE),IF($AS$4='Front Length -'!$AK$1,VLOOKUP(AP13,'Front Length -'!$A$2:$AO$14,37,FALSE),IF($AS$4='Front Length -'!$AL$1,VLOOKUP(AP13,'Front Length -'!$A$2:$AO$14,38,FALSE),IF($AS$4='Front Length -'!$AM$1,VLOOKUP(AP13,'Front Length -'!$A$2:$AO$14,39,FALSE),IF($AS$4='Front Length -'!$AN$1,VLOOKUP(AP13,'Front Length -'!$A$2:$AO$14,40,FALSE),IF($AS$4='Front Length -'!$AO$1,VLOOKUP(AP13,'Front Length -'!$A$2:$AO$14,41,FALSE),))))))))))))))))))))))))))))))))))))))))</f>
        <v>0</v>
      </c>
      <c r="AV13" s="253" t="str">
        <f t="shared" si="5"/>
        <v/>
      </c>
      <c r="AW13" s="234"/>
      <c r="AX13" s="255"/>
      <c r="AY13" s="255"/>
      <c r="AZ13" s="255"/>
      <c r="BA13" s="255"/>
      <c r="BB13" s="255"/>
      <c r="BC13" s="255"/>
      <c r="BD13" s="255"/>
      <c r="BE13" s="255"/>
      <c r="BF13" s="255"/>
      <c r="BG13" s="255"/>
      <c r="BH13" s="255"/>
      <c r="BI13" s="255"/>
      <c r="BJ13" s="255"/>
      <c r="BK13" s="255"/>
      <c r="BL13" s="255"/>
      <c r="BM13" s="255"/>
      <c r="BN13" s="255"/>
      <c r="BO13" s="255"/>
      <c r="BP13" s="255"/>
      <c r="BQ13" s="255"/>
      <c r="BR13" s="255"/>
      <c r="BS13" s="255"/>
    </row>
    <row r="14" spans="1:77" ht="39.950000000000003" customHeight="1" thickBot="1" x14ac:dyDescent="0.6">
      <c r="A14" s="259">
        <v>13</v>
      </c>
      <c r="B14" s="260" t="s">
        <v>67</v>
      </c>
      <c r="C14" s="261">
        <f>IF($C$1="","",HLOOKUP($C$1,'Portly fit'!$A$1:$AC$16,ROW(),FALSE))</f>
        <v>12.875</v>
      </c>
      <c r="D14" s="262">
        <f>IF(C14=" ",0,IF($S$17='AH 34 A+'!$B$1,VLOOKUP('US MTM - Calculation (Portly)'!B14,'AH 34 A+'!$A$2:$G$16,2,FALSE),IF($S$17='AH 34 A+'!$C$1,VLOOKUP('US MTM - Calculation (Portly)'!B14,'AH 34 A+'!$A$2:$G$16,3,FALSE),IF($S$17='AH 34 A+'!$D$1,VLOOKUP('US MTM - Calculation (Portly)'!B14,'AH 34 A+'!$A$2:$G$16,4,FALSE),IF($S$17='AH 34 A+'!$E$1,VLOOKUP('US MTM - Calculation (Portly)'!B14,'AH 34 A+'!$A$2:$G$16,5,FALSE),IF($S$17='AH 34 A+'!$F$1,VLOOKUP('US MTM - Calculation (Portly)'!B14,'AH 34 A+'!$A$2:$G$16,6,FALSE),IF($S$17='AH 34 A+'!$G$1,VLOOKUP('US MTM - Calculation (Portly)'!B14,'AH 34 A+'!$A$2:$G$16,7,FALSE),)))))))</f>
        <v>0</v>
      </c>
      <c r="E14" s="262">
        <f>IF(C14=" ",0,IF($S$18='Erect +'!$B$1,VLOOKUP('US MTM - Calculation (Portly)'!B14,'Erect +'!$A$2:$D$16,2,FALSE),IF($S$18='Erect +'!$C$1,VLOOKUP('US MTM - Calculation (Portly)'!B14,'Erect +'!$A$2:$D$16,3,FALSE),IF($S$18='Erect +'!$D$1,VLOOKUP('US MTM - Calculation (Portly)'!B14,'Erect +'!$A$2:$D$16,4,FALSE),))))</f>
        <v>0</v>
      </c>
      <c r="F14" s="262">
        <f>IF(C14=" ",0,IF($S$19='Full Chest'!$B$1,VLOOKUP('US MTM - Calculation (Portly)'!B14,'Full Chest'!$A$2:$F$16,2,FALSE),IF($S$19='Full Chest'!$C$1,VLOOKUP('US MTM - Calculation (Portly)'!B14,'Full Chest'!$A$2:$F$16,3,FALSE),IF($S$19='Full Chest'!$D$1,VLOOKUP('US MTM - Calculation (Portly)'!B14,'Full Chest'!$A$2:$F$16,4,FALSE),))))</f>
        <v>0</v>
      </c>
      <c r="G14" s="262">
        <f>IF(C14=" ",0,IF($S$20='Head For +'!$B$1,VLOOKUP('US MTM - Calculation (Portly)'!B14,'Head For +'!$A$2:$E$16,2,FALSE),IF($S$20='Head For +'!$C$1,VLOOKUP('US MTM - Calculation (Portly)'!B14,'Head For +'!$A$2:$E$16,3,FALSE),IF($S$20='Head For +'!$D$1,VLOOKUP('US MTM - Calculation (Portly)'!B14,'Head For +'!$A$2:$E$16,4,FALSE),IF($S$20='Head For +'!$E$1,VLOOKUP('US MTM - Calculation (Portly)'!B14,'Head For +'!$A$2:$E$16,5,FALSE),)))))</f>
        <v>0</v>
      </c>
      <c r="H14" s="262">
        <f>IF(C14=" ",0,IF($S$21='LOW-CLR +'!$B$1,VLOOKUP('US MTM - Calculation (Portly)'!B14,'LOW-CLR +'!$A$2:$H$16,2,FALSE),IF($S$21='LOW-CLR +'!$C$1,VLOOKUP('US MTM - Calculation (Portly)'!B14,'LOW-CLR +'!$A$2:$H$16,3,FALSE),IF($S$21='LOW-CLR +'!$D$1,VLOOKUP('US MTM - Calculation (Portly)'!B14,'LOW-CLR +'!$A$2:$H$16,4,FALSE),IF($S$21='LOW-CLR +'!$E$1,VLOOKUP('US MTM - Calculation (Portly)'!B14,'LOW-CLR +'!$A$2:$H$16,5,FALSE),IF($S$21='LOW-CLR +'!$F$1,VLOOKUP('US MTM - Calculation (Portly)'!B14,'LOW-CLR +'!$A$2:$H$16,6,FALSE),))))))</f>
        <v>0</v>
      </c>
      <c r="I14" s="262">
        <f>IF(C14=" ",0,IF($S$22='P+AH+1 2'!$B$1,VLOOKUP('US MTM - Calculation (Portly)'!B14,'P+AH+1 2'!$A$2:$D$16,2,FALSE),IF($S$22='P+AH+1 2'!$C$1,VLOOKUP('US MTM - Calculation (Portly)'!B14,'P+AH+1 2'!$A$2:$D$16,3,FALSE),IF($S$22='P+AH+1 2'!$D$1,VLOOKUP('US MTM - Calculation (Portly)'!B14,'P+AH+1 2'!$A$2:$D$16,4,FALSE),))))</f>
        <v>0</v>
      </c>
      <c r="J14" s="262"/>
      <c r="K14" s="263">
        <f t="shared" si="2"/>
        <v>12.875</v>
      </c>
      <c r="L14" s="242">
        <f>Sheet1!E35</f>
        <v>0</v>
      </c>
      <c r="M14" s="264">
        <f t="shared" si="3"/>
        <v>0</v>
      </c>
      <c r="N14" s="265">
        <f>IF($M$8='12 Back'!$B$1,VLOOKUP('US MTM - Calculation (Portly)'!B14,'12 Back'!$A$2:$BG$16,2,FALSE),IF($M$8='12 Back'!$C$1,VLOOKUP('US MTM - Calculation (Portly)'!B14,'12 Back'!$A$2:$BG$16,3,FALSE),IF($M$8='12 Back'!$D$1,VLOOKUP('US MTM - Calculation (Portly)'!B14,'12 Back'!$A$2:$BG$16,4,FALSE),IF($M$8='12 Back'!$E$1,VLOOKUP('US MTM - Calculation (Portly)'!B14,'12 Back'!$A$2:$BG$16,5,FALSE),IF($M$8='12 Back'!$F$1,VLOOKUP('US MTM - Calculation (Portly)'!B14,'12 Back'!$A$2:$BG$16,6,FALSE),IF($M$8='12 Back'!$G$1,VLOOKUP('US MTM - Calculation (Portly)'!B14,'12 Back'!$A$2:$BG$16,7,FALSE),IF($M$8='12 Back'!$H$1,VLOOKUP('US MTM - Calculation (Portly)'!B14,'12 Back'!$A$2:$BG$16,8,FALSE),IF($M$8='12 Back'!$I$1,VLOOKUP('US MTM - Calculation (Portly)'!B14,'12 Back'!$A$2:$BG$16,9,FALSE),IF($M$8='12 Back'!$J$1,VLOOKUP('US MTM - Calculation (Portly)'!B14,'12 Back'!$A$2:$BG$16,10,FALSE),IF($M$8='12 Back'!$K$1,VLOOKUP('US MTM - Calculation (Portly)'!B14,'12 Back'!$A$2:$BG$16,11,FALSE),IF($M$8='12 Back'!$L$1,VLOOKUP('US MTM - Calculation (Portly)'!B14,'12 Back'!$A$2:$BG$16,12,FALSE),IF($M$8='12 Back'!$M$1,VLOOKUP('US MTM - Calculation (Portly)'!B14,'12 Back'!$A$2:$BG$16,13,FALSE),IF($M$8='12 Back'!$N$1,VLOOKUP('US MTM - Calculation (Portly)'!B14,'12 Back'!$A$2:$BG$16,14,FALSE),IF($M$8='12 Back'!$O$1,VLOOKUP('US MTM - Calculation (Portly)'!B14,'12 Back'!$A$2:$BG$16,15,FALSE),IF($M$8='12 Back'!$P$1,VLOOKUP('US MTM - Calculation (Portly)'!B14,'12 Back'!$A$2:$BG$16,16,FALSE),IF($M$8='12 Back'!$Q$1,VLOOKUP('US MTM - Calculation (Portly)'!B14,'12 Back'!$A$2:$BG$16,17,FALSE),IF($M$8='12 Back'!$R$1,VLOOKUP('US MTM - Calculation (Portly)'!B14,'12 Back'!$A$2:$BG$16,18,FALSE),IF($M$8='12 Back'!$S$1,VLOOKUP('US MTM - Calculation (Portly)'!B14,'12 Back'!$A$2:$BG$16,19,FALSE),IF($M$8='12 Back'!$T$1,VLOOKUP('US MTM - Calculation (Portly)'!B14,'12 Back'!$A$2:$BG$16,20,FALSE),IF($M$8='12 Back'!$U$1,VLOOKUP('US MTM - Calculation (Portly)'!B14,'12 Back'!$A$2:$BG$16,21,FALSE),IF($M$8='12 Back'!$V$1,VLOOKUP('US MTM - Calculation (Portly)'!B14,'12 Back'!$A$2:$BG$16,22,FALSE),IF($M$8='12 Back'!$W$1,VLOOKUP('US MTM - Calculation (Portly)'!B14,'12 Back'!$A$2:$BG$16,23,FALSE),IF($M$8='12 Back'!$X$1,VLOOKUP('US MTM - Calculation (Portly)'!B14,'12 Back'!$A$2:$BG$16,24,FALSE),IF($M$8='12 Back'!$Y$1,VLOOKUP('US MTM - Calculation (Portly)'!B14,'12 Back'!$A$2:$BG$16,25,FALSE),IF($M$8='12 Back'!$Z$1,VLOOKUP('US MTM - Calculation (Portly)'!B14,'12 Back'!$A$2:$BG$16,26,FALSE),IF($M$8='12 Back'!$AA$1,VLOOKUP('US MTM - Calculation (Portly)'!B14,'12 Back'!$A$2:$BG$16,27,FALSE),IF($M$8='12 Back'!$AB$1,VLOOKUP('US MTM - Calculation (Portly)'!B14,'12 Back'!$A$2:$BG$16,28,FALSE),IF($M$8='12 Back'!$AC$1,VLOOKUP('US MTM - Calculation (Portly)'!B14,'12 Back'!$A$2:$BG$16,29,FALSE),IF($M$8='12 Back'!$AD$1,VLOOKUP('US MTM - Calculation (Portly)'!B14,'12 Back'!$A$2:$BG$16,30,FALSE),IF($M$8='12 Back'!$AE$1,VLOOKUP('US MTM - Calculation (Portly)'!B14,'12 Back'!$A$2:$BG$16,31,FALSE),IF($M$8='12 Back'!$AF$1,VLOOKUP('US MTM - Calculation (Portly)'!B14,'12 Back'!$A$2:$BG$16,32,FALSE),IF($M$8='12 Back'!$AG$1,VLOOKUP('US MTM - Calculation (Portly)'!B14,'12 Back'!$A$2:$BG$16,33,FALSE),IF($M$8='12 Back'!$AH$1,VLOOKUP('US MTM - Calculation (Portly)'!B14,'12 Back'!$A$2:$BG$16,34,FALSE),IF($M$8='12 Back'!$AI$1,VLOOKUP('US MTM - Calculation (Portly)'!B14,'12 Back'!$A$2:$BG$16,35,FALSE),IF($M$8='12 Back'!$AJ$1,VLOOKUP('US MTM - Calculation (Portly)'!B14,'12 Back'!$A$2:$BG$16,36,FALSE),IF($M$8='12 Back'!$AK$1,VLOOKUP('US MTM - Calculation (Portly)'!B14,'12 Back'!$A$2:$BG$16,37,FALSE),IF($M$8='12 Back'!$AL$1,VLOOKUP('US MTM - Calculation (Portly)'!B14,'12 Back'!$A$2:$BG$16,38,FALSE),IF($M$8='12 Back'!$AM$1,VLOOKUP('US MTM - Calculation (Portly)'!B14,'12 Back'!$A$2:$BG$16,39,FALSE),IF($M$8='12 Back'!$AN$1,VLOOKUP('US MTM - Calculation (Portly)'!B14,'12 Back'!$A$2:$BG$16,40,FALSE),IF($M$8='12 Back'!$AO$1,VLOOKUP('US MTM - Calculation (Portly)'!B14,'12 Back'!$A$2:$BG$16,41,FALSE),IF($M$8='12 Back'!$AP$1,VLOOKUP('US MTM - Calculation (Portly)'!B14,'12 Back'!$A$2:$BG$16,42,FALSE),IF($M$8='12 Back'!$AQ$1,VLOOKUP('US MTM - Calculation (Portly)'!B14,'12 Back'!$A$2:$BG$16,43,FALSE),IF($M$8='12 Back'!$AR$1,VLOOKUP('US MTM - Calculation (Portly)'!B14,'12 Back'!$A$2:$BG$16,44,FALSE),IF($M$8='12 Back'!$AS$1,VLOOKUP('US MTM - Calculation (Portly)'!B14,'12 Back'!$A$2:$BG$16,45,FALSE),IF($M$8='12 Back'!$AT$1,VLOOKUP('US MTM - Calculation (Portly)'!B14,'12 Back'!$A$2:$BG$16,46,FALSE),IF($M$8='12 Back'!$AU$1,VLOOKUP('US MTM - Calculation (Portly)'!B14,'12 Back'!$A$2:$BG$16,47,FALSE),IF($M$8='12 Back'!$AV$1,VLOOKUP('US MTM - Calculation (Portly)'!B14,'12 Back'!$A$2:$BG$16,48,FALSE),IF($M$8='12 Back'!$AW$1,VLOOKUP('US MTM - Calculation (Portly)'!B14,'12 Back'!$A$2:$BG$16,49,FALSE),IF($M$8='12 Back'!$AX$1,VLOOKUP('US MTM - Calculation (Portly)'!B14,'12 Back'!$A$2:$BG$16,50,FALSE),IF($M$8='12 Back'!$AY$1,VLOOKUP('US MTM - Calculation (Portly)'!B14,'12 Back'!$A$2:$BG$16,51,FALSE),IF($M$8='12 Back'!$AZ$1,VLOOKUP('US MTM - Calculation (Portly)'!B14,'12 Back'!$A$2:$BG$16,52,FALSE),IF($M$8='12 Back'!$BA$1,VLOOKUP('US MTM - Calculation (Portly)'!B14,'12 Back'!$A$2:$BG$16,53,FALSE),IF($M$8='12 Back'!$BB$1,VLOOKUP('US MTM - Calculation (Portly)'!B14,'12 Back'!$A$2:$BG$16,54,FALSE),IF($M$8='12 Back'!$BC$1,VLOOKUP('US MTM - Calculation (Portly)'!B14,'12 Back'!$A$2:$BG$16,55,FALSE),IF($M$8='12 Back'!$BD$1,VLOOKUP('US MTM - Calculation (Portly)'!B14,'12 Back'!$A$2:$BG$16,56,FALSE),IF($M$8='12 Back'!$BE$1,VLOOKUP('US MTM - Calculation (Portly)'!B14,'12 Back'!$A$2:$BG$16,57,FALSE),IF($M$8='12 Back'!$BF$1,VLOOKUP('US MTM - Calculation (Portly)'!B14,'12 Back'!$A$2:$BG$16,58,FALSE),IF($M$8='12 Back'!$BG$1,VLOOKUP('US MTM - Calculation (Portly)'!B14,'12 Back'!$A$2:$BG$16,59,FALSE),))))))))))))))))))))))))))))))))))))))))))))))))))))))))))</f>
        <v>0</v>
      </c>
      <c r="O14" s="265">
        <f>IF($M$3='Half Grith'!$B$1,VLOOKUP('US MTM - Calculation (Portly)'!B14,'Half Grith'!$A$2:$BN$16,2,FALSE),IF($M$3='Half Grith'!$C$1,VLOOKUP('US MTM - Calculation (Portly)'!B14,'Half Grith'!$A$2:$BN$16,3,FALSE),IF($M$3='Half Grith'!$D$1,VLOOKUP('US MTM - Calculation (Portly)'!B14,'Half Grith'!$A$2:$BN$16,4,FALSE),IF($M$3='Half Grith'!$E$1,VLOOKUP('US MTM - Calculation (Portly)'!B14,'Half Grith'!$A$2:$BN$16,5,FALSE),IF($M$3='Half Grith'!$F$1,VLOOKUP('US MTM - Calculation (Portly)'!B14,'Half Grith'!$A$2:$BN$16,6,FALSE),IF($M$3='Half Grith'!$G$1,VLOOKUP('US MTM - Calculation (Portly)'!B14,'Half Grith'!$A$2:$BN$16,7,FALSE),IF($M$3='Half Grith'!$H$1,VLOOKUP('US MTM - Calculation (Portly)'!B14,'Half Grith'!$A$2:$BN$16,8,FALSE),IF($M$3='Half Grith'!$I$1,VLOOKUP('US MTM - Calculation (Portly)'!B14,'Half Grith'!$A$2:$BN$16,9,FALSE),IF($M$3='Half Grith'!$J$1,VLOOKUP('US MTM - Calculation (Portly)'!B14,'Half Grith'!$A$2:$BN$16,10,FALSE),IF($M$3='Half Grith'!$K$1,VLOOKUP('US MTM - Calculation (Portly)'!B14,'Half Grith'!$A$2:$BN$16,11,FALSE),IF($M$3='Half Grith'!$L$1,VLOOKUP('US MTM - Calculation (Portly)'!B14,'Half Grith'!$A$2:$BN$16,12,FALSE),IF($M$3='Half Grith'!$M$1,VLOOKUP('US MTM - Calculation (Portly)'!B14,'Half Grith'!$A$2:$BN$16,13,FALSE),IF($M$3='Half Grith'!$N$1,VLOOKUP('US MTM - Calculation (Portly)'!B14,'Half Grith'!$A$2:$BN$16,14,FALSE),IF($M$3='Half Grith'!$O$1,VLOOKUP('US MTM - Calculation (Portly)'!B14,'Half Grith'!$A$2:$BN$16,15,FALSE),IF($M$3='Half Grith'!$P$1,VLOOKUP('US MTM - Calculation (Portly)'!B14,'Half Grith'!$A$2:$BN$16,16,FALSE),IF($M$3='Half Grith'!$Q$1,VLOOKUP('US MTM - Calculation (Portly)'!B14,'Half Grith'!$A$2:$BN$16,17,FALSE),IF($M$3='Half Grith'!$R$1,VLOOKUP('US MTM - Calculation (Portly)'!B14,'Half Grith'!$A$2:$BN$16,18,FALSE),IF($M$3='Half Grith'!$S$1,VLOOKUP('US MTM - Calculation (Portly)'!B14,'Half Grith'!$A$2:$BN$16,19,FALSE),IF($M$3='Half Grith'!$T$1,VLOOKUP('US MTM - Calculation (Portly)'!B14,'Half Grith'!$A$2:$BN$16,20,FALSE),IF($M$3='Half Grith'!$U$1,VLOOKUP('US MTM - Calculation (Portly)'!B14,'Half Grith'!$A$2:$BN$16,21,FALSE),IF($M$3='Half Grith'!$V$1,VLOOKUP('US MTM - Calculation (Portly)'!B14,'Half Grith'!$A$2:$BN$16,22,FALSE),IF($M$3='Half Grith'!$W$1,VLOOKUP('US MTM - Calculation (Portly)'!B14,'Half Grith'!$A$2:$BN$16,23,FALSE),IF($M$3='Half Grith'!$X$1,VLOOKUP('US MTM - Calculation (Portly)'!B14,'Half Grith'!$A$2:$BN$16,24,FALSE),IF($M$3='Half Grith'!$Y$1,VLOOKUP('US MTM - Calculation (Portly)'!B14,'Half Grith'!$A$2:$BN$16,25,FALSE),IF($M$3='Half Grith'!$Z$1,VLOOKUP('US MTM - Calculation (Portly)'!B14,'Half Grith'!$A$2:$BN$16,26,FALSE),IF($M$3='Half Grith'!$AA$1,VLOOKUP('US MTM - Calculation (Portly)'!B14,'Half Grith'!$A$2:$BN$16,27,FALSE),IF($M$3='Half Grith'!$AB$1,VLOOKUP('US MTM - Calculation (Portly)'!B14,'Half Grith'!$A$2:$BN$16,28,FALSE),IF($M$3='Half Grith'!$AC$1,VLOOKUP('US MTM - Calculation (Portly)'!B14,'Half Grith'!$A$2:$BN$16,29,FALSE),IF($M$3='Half Grith'!$AD$1,VLOOKUP('US MTM - Calculation (Portly)'!B14,'Half Grith'!$A$2:$BN$16,30,FALSE),IF($M$3='Half Grith'!$AE$1,VLOOKUP('US MTM - Calculation (Portly)'!B14,'Half Grith'!$A$2:$BN$16,31,FALSE),IF($M$3='Half Grith'!$AF$1,VLOOKUP('US MTM - Calculation (Portly)'!B14,'Half Grith'!$A$2:$BN$16,32,FALSE),IF($M$3='Half Grith'!$AG$1,VLOOKUP('US MTM - Calculation (Portly)'!B14,'Half Grith'!$A$2:$BN$16,33,FALSE),IF($M$3='Half Grith'!$AH$1,VLOOKUP('US MTM - Calculation (Portly)'!B14,'Half Grith'!$A$2:$BN$16,34,FALSE),IF($M$3='Half Grith'!$AI$1,VLOOKUP('US MTM - Calculation (Portly)'!B14,'Half Grith'!$A$2:$BN$16,35,FALSE),IF($M$3='Half Grith'!$AJ$1,VLOOKUP('US MTM - Calculation (Portly)'!B14,'Half Grith'!$A$2:$BN$16,36,FALSE),IF($M$3='Half Grith'!$AK$1,VLOOKUP('US MTM - Calculation (Portly)'!B14,'Half Grith'!$A$2:$BN$16,37,FALSE),IF($M$3='Half Grith'!$AL$1,VLOOKUP('US MTM - Calculation (Portly)'!B14,'Half Grith'!$A$2:$BN$16,38,FALSE),IF($M$3='Half Grith'!$AM$1,VLOOKUP('US MTM - Calculation (Portly)'!B14,'Half Grith'!$A$2:$BN$16,39,FALSE),IF($M$3='Half Grith'!$AN$1,VLOOKUP('US MTM - Calculation (Portly)'!B14,'Half Grith'!$A$2:$BN$16,40,FALSE),IF($M$3='Half Grith'!$AO$1,VLOOKUP('US MTM - Calculation (Portly)'!B14,'Half Grith'!$A$2:$BN$16,41,FALSE),IF($M$3='Half Grith'!$AP$1,VLOOKUP('US MTM - Calculation (Portly)'!B14,'Half Grith'!$A$2:$BN$16,42,FALSE),IF($M$3='Half Grith'!$AQ$1,VLOOKUP('US MTM - Calculation (Portly)'!B14,'Half Grith'!$A$2:$BN$16,43,FALSE),IF($M$3='Half Grith'!$AR$1,VLOOKUP('US MTM - Calculation (Portly)'!B14,'Half Grith'!$A$2:$BN$16,44,FALSE),IF($M$3='Half Grith'!$AS$1,VLOOKUP('US MTM - Calculation (Portly)'!B14,'Half Grith'!$A$2:$BN$16,45,FALSE),IF($M$3='Half Grith'!$AT$1,VLOOKUP('US MTM - Calculation (Portly)'!B14,'Half Grith'!$A$2:$BN$16,46,FALSE),IF($M$3='Half Grith'!$AU$1,VLOOKUP('US MTM - Calculation (Portly)'!B14,'Half Grith'!$A$2:$BN$16,47,FALSE),IF($M$3='Half Grith'!$AV$1,VLOOKUP('US MTM - Calculation (Portly)'!B14,'Half Grith'!$A$2:$BN$16,48,FALSE),IF($M$3='Half Grith'!$AW$1,VLOOKUP('US MTM - Calculation (Portly)'!B14,'Half Grith'!$A$2:$BN$16,49,FALSE),IF($M$3='Half Grith'!$AX$1,VLOOKUP('US MTM - Calculation (Portly)'!B14,'Half Grith'!$A$2:$BN$16,50,FALSE),IF($M$3='Half Grith'!$AY$1,VLOOKUP('US MTM - Calculation (Portly)'!B14,'Half Grith'!$A$2:$BN$16,51,FALSE),IF($M$3='Half Grith'!$AZ$1,VLOOKUP('US MTM - Calculation (Portly)'!B14,'Half Grith'!$A$2:$BN$16,52,FALSE),IF($M$3='Half Grith'!$BA$1,VLOOKUP('US MTM - Calculation (Portly)'!B14,'Half Grith'!$A$2:$BN$16,53,FALSE),IF($M$3='Half Grith'!$BB$1,VLOOKUP('US MTM - Calculation (Portly)'!B14,'Half Grith'!$A$2:$BN$16,54,FALSE),IF($M$3='Half Grith'!$BC$1,VLOOKUP('US MTM - Calculation (Portly)'!B14,'Half Grith'!$A$2:$BN$16,55,FALSE),IF($M$3='Half Grith'!$BD$1,VLOOKUP('US MTM - Calculation (Portly)'!B14,'Half Grith'!$A$2:$BN$16,56,FALSE),IF($M$3='Half Grith'!$BE$1,VLOOKUP('US MTM - Calculation (Portly)'!B14,'Half Grith'!$A$2:$BN$16,57,FALSE),IF($M$3='Half Grith'!$BF$1,VLOOKUP('US MTM - Calculation (Portly)'!B14,'Half Grith'!$A$2:$BN$16,58,FALSE),IF($M$3='Half Grith'!$BG$1,VLOOKUP('US MTM - Calculation (Portly)'!B14,'Half Grith'!$A$2:$BN$16,59,FALSE),IF($M$3='Half Grith'!$BH$1,VLOOKUP('US MTM - Calculation (Portly)'!B14,'Half Grith'!$A$2:$BN$16,60,FALSE),IF($M$3='Half Grith'!$BI$1,VLOOKUP('US MTM - Calculation (Portly)'!B14,'Half Grith'!$A$2:$BN$16,61,FALSE),IF($M$3='Half Grith'!$BJ$1,VLOOKUP('US MTM - Calculation (Portly)'!B14,'Half Grith'!$A$2:$BN$16,62,FALSE),IF($M$3='Half Grith'!$BK$1,VLOOKUP('US MTM - Calculation (Portly)'!B14,'Half Grith'!$A$2:$BN$16,63,FALSE),IF($M$3='Half Grith'!$BL$1,VLOOKUP('US MTM - Calculation (Portly)'!B14,'Half Grith'!$A$2:$BN$16,64,FALSE),IF($M$3='Half Grith'!$BM$1,VLOOKUP('US MTM - Calculation (Portly)'!B14,'Half Grith'!$A$2:$BN$16,65,FALSE),))))))))))))))))))))))))))))))))))))))))))))))))))))))))))))))))</f>
        <v>0</v>
      </c>
      <c r="P14" s="265">
        <f>IF($M$4=SEAT!$B$1,VLOOKUP('US MTM - Calculation (Portly)'!B14,SEAT!$A$2:$AY$16,2,FALSE),IF($M$4=SEAT!$C$1,VLOOKUP('US MTM - Calculation (Portly)'!B14,SEAT!$A$2:$AY$16,3,FALSE),IF($M$4=SEAT!$D$1,VLOOKUP('US MTM - Calculation (Portly)'!B14,SEAT!$A$2:$AY$16,4,FALSE),IF($M$4=SEAT!$E$1,VLOOKUP('US MTM - Calculation (Portly)'!B14,SEAT!$A$2:$AY$16,5,FALSE),IF($M$4=SEAT!$F$1,VLOOKUP('US MTM - Calculation (Portly)'!B14,SEAT!$A$2:$AY$16,6,FALSE),IF($M$4=SEAT!$G$1,VLOOKUP('US MTM - Calculation (Portly)'!B14,SEAT!$A$2:$AY$16,7,FALSE),IF($M$4=SEAT!$H$1,VLOOKUP('US MTM - Calculation (Portly)'!B14,SEAT!$A$2:$AY$16,8,FALSE),IF($M$4=SEAT!$I$1,VLOOKUP('US MTM - Calculation (Portly)'!B14,SEAT!$A$2:$AY$16,9,FALSE),IF($M$4=SEAT!$J$1,VLOOKUP('US MTM - Calculation (Portly)'!B14,SEAT!$A$2:$AY$16,10,FALSE),IF($M$4=SEAT!$K$1,VLOOKUP('US MTM - Calculation (Portly)'!B14,SEAT!$A$2:$AY$16,11,FALSE),IF($M$4=SEAT!$L$1,VLOOKUP('US MTM - Calculation (Portly)'!B14,SEAT!$A$2:$AY$16,12,FALSE),IF($M$4=SEAT!$M$1,VLOOKUP('US MTM - Calculation (Portly)'!B14,SEAT!$A$2:$AY$16,13,FALSE),IF($M$4=SEAT!$N$1,VLOOKUP('US MTM - Calculation (Portly)'!B14,SEAT!$A$2:$AY$16,14,FALSE),IF($M$4=SEAT!$O$1,VLOOKUP('US MTM - Calculation (Portly)'!B14,SEAT!$A$2:$AY$16,15,FALSE),IF($M$4=SEAT!$P$1,VLOOKUP('US MTM - Calculation (Portly)'!B14,SEAT!$A$2:$AY$16,16,FALSE),IF($M$4=SEAT!$Q$1,VLOOKUP('US MTM - Calculation (Portly)'!B14,SEAT!$A$2:$AY$16,17,FALSE),IF($M$4=SEAT!$R$1,VLOOKUP('US MTM - Calculation (Portly)'!B14,SEAT!$A$2:$AY$16,18,FALSE),IF($M$4=SEAT!$S$1,VLOOKUP('US MTM - Calculation (Portly)'!B14,SEAT!$A$2:$AY$16,19,FALSE),IF($M$4=SEAT!$T$1,VLOOKUP('US MTM - Calculation (Portly)'!B14,SEAT!$A$2:$AY$16,20,FALSE),IF($M$4=SEAT!$U$1,VLOOKUP('US MTM - Calculation (Portly)'!B14,SEAT!$A$2:$AY$16,21,FALSE),IF($M$4=SEAT!$V$1,VLOOKUP('US MTM - Calculation (Portly)'!B14,SEAT!$A$2:$AY$16,22,FALSE),IF($M$4=SEAT!$W$1,VLOOKUP('US MTM - Calculation (Portly)'!B14,SEAT!$A$2:$AY$16,23,FALSE),IF($M$4=SEAT!$X$1,VLOOKUP('US MTM - Calculation (Portly)'!B14,SEAT!$A$2:$AY$16,24,FALSE),IF($M$4=SEAT!$Y$1,VLOOKUP('US MTM - Calculation (Portly)'!B14,SEAT!$A$2:$AY$16,25,FALSE),IF($M$4=SEAT!$Z$1,VLOOKUP('US MTM - Calculation (Portly)'!B14,SEAT!$A$2:$AY$16,26,FALSE),IF($M$4=SEAT!$AA$1,VLOOKUP('US MTM - Calculation (Portly)'!B14,SEAT!$A$2:$AY$16,27,FALSE),IF($M$4=SEAT!$AB$1,VLOOKUP('US MTM - Calculation (Portly)'!B14,SEAT!$A$2:$AY$16,28,FALSE),IF($M$4=SEAT!$AC$1,VLOOKUP('US MTM - Calculation (Portly)'!B14,SEAT!$A$2:$AY$16,29,FALSE),IF($M$4=SEAT!$AD$1,VLOOKUP('US MTM - Calculation (Portly)'!B14,SEAT!$A$2:$AY$16,30,FALSE),IF($M$4=SEAT!$AE$1,VLOOKUP('US MTM - Calculation (Portly)'!B14,SEAT!$A$2:$AY$16,31,FALSE),IF($M$4=SEAT!$AF$1,VLOOKUP('US MTM - Calculation (Portly)'!B14,SEAT!$A$2:$AY$16,32,FALSE),IF($M$4=SEAT!$AG$1,VLOOKUP('US MTM - Calculation (Portly)'!B14,SEAT!$A$2:$AY$16,33,FALSE),IF($M$4=SEAT!$AH$1,VLOOKUP('US MTM - Calculation (Portly)'!B14,SEAT!$A$2:$AY$16,34,FALSE),IF($M$4=SEAT!$AI$1,VLOOKUP('US MTM - Calculation (Portly)'!B14,SEAT!$A$2:$AY$16,35,FALSE),IF($M$4=SEAT!$AJ$1,VLOOKUP('US MTM - Calculation (Portly)'!B14,SEAT!$A$2:$AY$16,36,FALSE),IF($M$4=SEAT!$AK$1,VLOOKUP('US MTM - Calculation (Portly)'!B14,SEAT!$A$2:$AY$16,37,FALSE),IF($M$4=SEAT!$AL$1,VLOOKUP('US MTM - Calculation (Portly)'!B14,SEAT!$A$2:$AY$16,38,FALSE),IF($M$4=SEAT!$AM$1,VLOOKUP('US MTM - Calculation (Portly)'!B14,SEAT!$A$2:$AY$16,39,FALSE),IF($M$4=SEAT!$AN$1,VLOOKUP('US MTM - Calculation (Portly)'!B14,SEAT!$A$2:$AY$16,40,FALSE),IF($M$4=SEAT!$AO$1,VLOOKUP('US MTM - Calculation (Portly)'!B14,SEAT!$A$2:$AY$16,41,FALSE),IF($M$4=SEAT!$AP$1,VLOOKUP('US MTM - Calculation (Portly)'!B14,SEAT!$A$2:$AY$16,42,FALSE),IF($M$4=SEAT!$AQ$1,VLOOKUP('US MTM - Calculation (Portly)'!B14,SEAT!$A$2:$AY$16,43,FALSE),IF($M$4=SEAT!$AR$1,VLOOKUP('US MTM - Calculation (Portly)'!B14,SEAT!$A$2:$AY$16,44,FALSE),IF($M$4=SEAT!$AS$1,VLOOKUP('US MTM - Calculation (Portly)'!B14,SEAT!$A$2:$AY$16,45,FALSE),IF($M$4=SEAT!$AT$1,VLOOKUP('US MTM - Calculation (Portly)'!B14,SEAT!$A$2:$AY$16,46,FALSE),IF($M$4=SEAT!$AU$1,VLOOKUP('US MTM - Calculation (Portly)'!B14,SEAT!$A$2:$AY$16,47,FALSE),IF($M$4=SEAT!$AV$1,VLOOKUP('US MTM - Calculation (Portly)'!B14,SEAT!$A$2:$AY$16,48,FALSE),IF($M$4=SEAT!$AW$1,VLOOKUP('US MTM - Calculation (Portly)'!B14,SEAT!$A$2:$AY$16,49,FALSE),IF($M$4=SEAT!$AX$1,VLOOKUP('US MTM - Calculation (Portly)'!B14,SEAT!$A$2:$AY$16,50,FALSE),IF($M$4=SEAT!$AY$1,VLOOKUP('US MTM - Calculation (Portly)'!B14,SEAT!$A$2:$AY$16,51,FALSE),))))))))))))))))))))))))))))))))))))))))))))))))))</f>
        <v>0</v>
      </c>
      <c r="Q14" s="265">
        <f>IF($M$5='4LEN'!$B$1,VLOOKUP('US MTM - Calculation (Portly)'!B14,'4LEN'!$A$2:$BM$16,2,FALSE),IF($M$5='4LEN'!$C$1,VLOOKUP('US MTM - Calculation (Portly)'!B14,'4LEN'!$A$2:$BM$16,3,FALSE),IF($M$5='4LEN'!$D$1,VLOOKUP('US MTM - Calculation (Portly)'!B14,'4LEN'!$A$2:$BM$16,4,FALSE),IF($M$5='4LEN'!$E$1,VLOOKUP('US MTM - Calculation (Portly)'!B14,'4LEN'!$A$2:$BM$16,5,FALSE),IF($M$5='4LEN'!$F$1,VLOOKUP('US MTM - Calculation (Portly)'!B14,'4LEN'!$A$2:$BM$16,6,FALSE),IF($M$5='4LEN'!$G$1,VLOOKUP('US MTM - Calculation (Portly)'!B14,'4LEN'!$A$2:$BM$16,7,FALSE),IF($M$5='4LEN'!$H$1,VLOOKUP('US MTM - Calculation (Portly)'!B14,'4LEN'!$A$2:$BM$16,8,FALSE),IF($M$5='4LEN'!$I$1,VLOOKUP('US MTM - Calculation (Portly)'!B14,'4LEN'!$A$2:$BM$16,9,FALSE),IF($M$5='4LEN'!$J$1,VLOOKUP('US MTM - Calculation (Portly)'!B14,'4LEN'!$A$2:$BM$16,10,FALSE),IF($M$5='4LEN'!$K$1,VLOOKUP('US MTM - Calculation (Portly)'!B14,'4LEN'!$A$2:$BM$16,11,FALSE),IF($M$5='4LEN'!$L$1,VLOOKUP('US MTM - Calculation (Portly)'!B14,'4LEN'!$A$2:$BM$16,12,FALSE),IF($M$5='4LEN'!$M$1,VLOOKUP('US MTM - Calculation (Portly)'!B14,'4LEN'!$A$2:$BM$16,13,FALSE),IF($M$5='4LEN'!$N$1,VLOOKUP('US MTM - Calculation (Portly)'!B14,'4LEN'!$A$2:$BM$16,14,FALSE),IF($M$5='4LEN'!$O$1,VLOOKUP('US MTM - Calculation (Portly)'!B14,'4LEN'!$A$2:$BM$16,15,FALSE),IF($M$5='4LEN'!$P$1,VLOOKUP('US MTM - Calculation (Portly)'!B14,'4LEN'!$A$2:$BM$16,16,FALSE),IF($M$5='4LEN'!$Q$1,VLOOKUP('US MTM - Calculation (Portly)'!B14,'4LEN'!$A$2:$BM$16,17,FALSE),IF($M$5='4LEN'!$R$1,VLOOKUP('US MTM - Calculation (Portly)'!B14,'4LEN'!$A$2:$BM$16,18,FALSE),IF($M$5='4LEN'!$S$1,VLOOKUP('US MTM - Calculation (Portly)'!B14,'4LEN'!$A$2:$BM$16,19,FALSE),IF($M$5='4LEN'!$T$1,VLOOKUP('US MTM - Calculation (Portly)'!B14,'4LEN'!$A$2:$BM$16,20,FALSE),IF($M$5='4LEN'!$U$1,VLOOKUP('US MTM - Calculation (Portly)'!B14,'4LEN'!$A$2:$BM$16,21,FALSE),IF($M$5='4LEN'!$V$1,VLOOKUP('US MTM - Calculation (Portly)'!B14,'4LEN'!$A$2:$BM$16,22,FALSE),IF($M$5='4LEN'!$W$1,VLOOKUP('US MTM - Calculation (Portly)'!B14,'4LEN'!$A$2:$BM$16,23,FALSE),IF($M$5='4LEN'!$X$1,VLOOKUP('US MTM - Calculation (Portly)'!B14,'4LEN'!$A$2:$BM$16,24,FALSE),IF($M$5='4LEN'!$Y$1,VLOOKUP('US MTM - Calculation (Portly)'!B14,'4LEN'!$A$2:$BM$16,25,FALSE),IF($M$5='4LEN'!$Z$1,VLOOKUP('US MTM - Calculation (Portly)'!B14,'4LEN'!$A$2:$BM$16,26,FALSE),IF($M$5='4LEN'!$AA$1,VLOOKUP('US MTM - Calculation (Portly)'!B14,'4LEN'!$A$2:$BM$16,27,FALSE),IF($M$5='4LEN'!$AB$1,VLOOKUP('US MTM - Calculation (Portly)'!B14,'4LEN'!$A$2:$BM$16,28,FALSE),IF($M$5='4LEN'!$AC$1,VLOOKUP('US MTM - Calculation (Portly)'!B14,'4LEN'!$A$2:$BM$16,29,FALSE),IF($M$5='4LEN'!$AD$1,VLOOKUP('US MTM - Calculation (Portly)'!B14,'4LEN'!$A$2:$BM$16,30,FALSE),IF($M$5='4LEN'!$AE$1,VLOOKUP('US MTM - Calculation (Portly)'!B14,'4LEN'!$A$2:$BM$16,31,FALSE),IF($M$5='4LEN'!$AF$1,VLOOKUP('US MTM - Calculation (Portly)'!B14,'4LEN'!$A$2:$BM$16,32,FALSE),IF($M$5='4LEN'!$AG$1,VLOOKUP('US MTM - Calculation (Portly)'!B14,'4LEN'!$A$2:$BM$16,33,FALSE),IF($M$5='4LEN'!$AH$1,VLOOKUP('US MTM - Calculation (Portly)'!B14,'4LEN'!$A$2:$BM$16,34,FALSE),IF($M$5='4LEN'!$AI$1,VLOOKUP('US MTM - Calculation (Portly)'!B14,'4LEN'!$A$2:$BM$16,35,FALSE),IF($M$5='4LEN'!$AJ$1,VLOOKUP('US MTM - Calculation (Portly)'!B14,'4LEN'!$A$2:$BM$16,36,FALSE),IF($M$5='4LEN'!$AK$1,VLOOKUP('US MTM - Calculation (Portly)'!B14,'4LEN'!$A$2:$BM$16,37,FALSE),IF($M$5='4LEN'!$AL$1,VLOOKUP('US MTM - Calculation (Portly)'!B14,'4LEN'!$A$2:$BM$16,38,FALSE),IF($M$5='4LEN'!$AM$1,VLOOKUP('US MTM - Calculation (Portly)'!B14,'4LEN'!$A$2:$BM$16,39,FALSE),IF($M$5='4LEN'!$AN$1,VLOOKUP('US MTM - Calculation (Portly)'!B14,'4LEN'!$A$2:$BM$16,40,FALSE),IF($M$5='4LEN'!$AO$1,VLOOKUP('US MTM - Calculation (Portly)'!B14,'4LEN'!$A$2:$BM$16,41,FALSE),IF($M$5='4LEN'!$AP$1,VLOOKUP('US MTM - Calculation (Portly)'!B14,'4LEN'!$A$2:$BM$16,42,FALSE),IF($M$5='4LEN'!$AQ$1,VLOOKUP('US MTM - Calculation (Portly)'!B14,'4LEN'!$A$2:$BM$16,43,FALSE),IF($M$5='4LEN'!$AR$1,VLOOKUP('US MTM - Calculation (Portly)'!B14,'4LEN'!$A$2:$BM$16,44,FALSE),IF($M$5='4LEN'!$AS$1,VLOOKUP('US MTM - Calculation (Portly)'!B14,'4LEN'!$A$2:$BM$16,45,FALSE),IF($M$5='4LEN'!$AT$1,VLOOKUP('US MTM - Calculation (Portly)'!B14,'4LEN'!$A$2:$BM$16,46,FALSE),IF($M$5='4LEN'!$AU$1,VLOOKUP('US MTM - Calculation (Portly)'!B14,'4LEN'!$A$2:$BM$16,47,FALSE),IF($M$5='4LEN'!$AV$1,VLOOKUP('US MTM - Calculation (Portly)'!B14,'4LEN'!$A$2:$BM$16,48,FALSE),IF($M$5='4LEN'!$AW$1,VLOOKUP('US MTM - Calculation (Portly)'!B14,'4LEN'!$A$2:$BM$16,49,FALSE),IF($M$5='4LEN'!$AX$1,VLOOKUP('US MTM - Calculation (Portly)'!B14,'4LEN'!$A$2:$BM$16,50,FALSE),IF($M$5='4LEN'!$AY$1,VLOOKUP('US MTM - Calculation (Portly)'!B14,'4LEN'!$A$2:$BM$16,51,FALSE),IF($M$5='4LEN'!$AZ$1,VLOOKUP('US MTM - Calculation (Portly)'!B14,'4LEN'!$A$2:$BM$16,52,FALSE),IF($M$5='4LEN'!$BA$1,VLOOKUP('US MTM - Calculation (Portly)'!B14,'4LEN'!$A$2:$BM$16,53,FALSE),IF($M$5='4LEN'!$BB$1,VLOOKUP('US MTM - Calculation (Portly)'!B14,'4LEN'!$A$2:$BM$16,54,FALSE),IF($M$5='4LEN'!$BC$1,VLOOKUP('US MTM - Calculation (Portly)'!B14,'4LEN'!$A$2:$BM$16,55,FALSE),IF($M$5='4LEN'!$BD$1,VLOOKUP('US MTM - Calculation (Portly)'!B14,'4LEN'!$A$2:$BM$16,56,FALSE),IF($M$5='4LEN'!$BE$1,VLOOKUP('US MTM - Calculation (Portly)'!B14,'4LEN'!$A$2:$BM$16,57,FALSE),IF($M$5='4LEN'!$BF$1,VLOOKUP('US MTM - Calculation (Portly)'!B14,'4LEN'!$A$2:$BM$16,58,FALSE),IF($M$5='4LEN'!$BG$1,VLOOKUP('US MTM - Calculation (Portly)'!B14,'4LEN'!$A$2:$BM$16,59,FALSE),IF($M$5='4LEN'!$BH$1,VLOOKUP('US MTM - Calculation (Portly)'!B14,'4LEN'!$A$2:$BM$16,60,FALSE),IF($M$5='4LEN'!$BI$1,VLOOKUP('US MTM - Calculation (Portly)'!B14,'4LEN'!$A$2:$BL$16,61,FALSE),IF($M$5='4LEN'!$BJ$1,VLOOKUP('US MTM - Calculation (Portly)'!B14,'4LEN'!$A$2:$BM$16,62,FALSE),IF($M$5='4LEN'!$BK$1,VLOOKUP('US MTM - Calculation (Portly)'!B14,'4LEN'!$A$2:$BM$16,63,FALSE),IF($M$5='4LEN'!$BL$1,VLOOKUP('US MTM - Calculation (Portly)'!B14,'4LEN'!$A$2:$BM$16,64,FALSE),IF($M$5='4LEN'!$BM$1,VLOOKUP('US MTM - Calculation (Portly)'!B14,'4LEN'!$A$2:$BM$16,65,FALSE),))))))))))))))))))))))))))))))))))))))))))))))))))))))))))))))))</f>
        <v>0</v>
      </c>
      <c r="R14" s="265">
        <f>IF($M$5='15VENT'!$B$1,VLOOKUP('US MTM - Calculation (Portly)'!B14,'15VENT'!$A$2:$BM$16,2,FALSE),IF($M$5='15VENT'!$C$1,VLOOKUP('US MTM - Calculation (Portly)'!B14,'15VENT'!$A$2:$BM$16,3,FALSE),IF($M$5='15VENT'!$D$1,VLOOKUP('US MTM - Calculation (Portly)'!B14,'15VENT'!$A$2:$BM$16,4,FALSE),IF($M$5='15VENT'!$E$1,VLOOKUP('US MTM - Calculation (Portly)'!B14,'15VENT'!$A$2:$BM$16,5,FALSE),IF($M$5='15VENT'!$F$1,VLOOKUP('US MTM - Calculation (Portly)'!B14,'15VENT'!$A$2:$BM$16,6,FALSE),IF($M$5='15VENT'!$G$1,VLOOKUP('US MTM - Calculation (Portly)'!B14,'15VENT'!$A$2:$BM$16,7,FALSE),IF($M$5='15VENT'!$H$1,VLOOKUP('US MTM - Calculation (Portly)'!B14,'15VENT'!$A$2:$BM$16,8,FALSE),IF($M$5='15VENT'!$I$1,VLOOKUP('US MTM - Calculation (Portly)'!B14,'15VENT'!$A$2:$BM$16,9,FALSE),IF($M$5='15VENT'!$J$1,VLOOKUP('US MTM - Calculation (Portly)'!B14,'15VENT'!$A$2:$BM$16,10,FALSE),IF($M$5='15VENT'!$K$1,VLOOKUP('US MTM - Calculation (Portly)'!B14,'15VENT'!$A$2:$BM$16,11,FALSE),IF($M$5='15VENT'!$L$1,VLOOKUP('US MTM - Calculation (Portly)'!B14,'15VENT'!$A$2:$BM$16,12,FALSE),IF($M$5='15VENT'!$M$1,VLOOKUP('US MTM - Calculation (Portly)'!B14,'15VENT'!$A$2:$BM$16,13,FALSE),IF($M$5='15VENT'!$N$1,VLOOKUP('US MTM - Calculation (Portly)'!B14,'15VENT'!$A$2:$BM$16,14,FALSE),IF($M$5='15VENT'!$O$1,VLOOKUP('US MTM - Calculation (Portly)'!B14,'15VENT'!$A$2:$BM$16,15,FALSE),IF($M$5='15VENT'!$P$1,VLOOKUP('US MTM - Calculation (Portly)'!B14,'15VENT'!$A$2:$BM$16,16,FALSE),IF($M$5='15VENT'!$Q$1,VLOOKUP('US MTM - Calculation (Portly)'!B14,'15VENT'!$A$2:$BM$16,17,FALSE),IF($M$5='15VENT'!$R$1,VLOOKUP('US MTM - Calculation (Portly)'!B14,'15VENT'!$A$2:$BM$16,18,FALSE),IF($M$5='15VENT'!$S$1,VLOOKUP('US MTM - Calculation (Portly)'!B14,'15VENT'!$A$2:$BM$16,19,FALSE),IF($M$5='15VENT'!$T$1,VLOOKUP('US MTM - Calculation (Portly)'!B14,'15VENT'!$A$2:$BM$16,20,FALSE),IF($M$5='15VENT'!$U$1,VLOOKUP('US MTM - Calculation (Portly)'!B14,'15VENT'!$A$2:$BM$16,21,FALSE),IF($M$5='15VENT'!$V$1,VLOOKUP('US MTM - Calculation (Portly)'!B14,'15VENT'!$A$2:$BM$16,22,FALSE),IF($M$5='15VENT'!$W$1,VLOOKUP('US MTM - Calculation (Portly)'!B14,'15VENT'!$A$2:$BM$16,23,FALSE),IF($M$5='15VENT'!$X$1,VLOOKUP('US MTM - Calculation (Portly)'!B14,'15VENT'!$A$2:$BM$16,24,FALSE),IF($M$5='15VENT'!$Y$1,VLOOKUP('US MTM - Calculation (Portly)'!B14,'15VENT'!$A$2:$BM$16,25,FALSE),IF($M$5='15VENT'!$Z$1,VLOOKUP('US MTM - Calculation (Portly)'!B14,'15VENT'!$A$2:$BM$16,26,FALSE),IF($M$5='15VENT'!$AA$1,VLOOKUP('US MTM - Calculation (Portly)'!B14,'15VENT'!$A$2:$BM$16,27,FALSE),IF($M$5='15VENT'!$AB$1,VLOOKUP('US MTM - Calculation (Portly)'!B14,'15VENT'!$A$2:$BM$16,28,FALSE),IF($M$5='15VENT'!$AC$1,VLOOKUP('US MTM - Calculation (Portly)'!B14,'15VENT'!$A$2:$BM$16,29,FALSE),IF($M$5='15VENT'!$AD$1,VLOOKUP('US MTM - Calculation (Portly)'!B14,'15VENT'!$A$2:$BM$16,30,FALSE),IF($M$5='15VENT'!$AE$1,VLOOKUP('US MTM - Calculation (Portly)'!B14,'15VENT'!$A$2:$BM$16,31,FALSE),IF($M$5='15VENT'!$AF$1,VLOOKUP('US MTM - Calculation (Portly)'!B14,'15VENT'!$A$2:$BM$16,32,FALSE),IF($M$5='15VENT'!$AG$1,VLOOKUP('US MTM - Calculation (Portly)'!B14,'15VENT'!$A$2:$BM$16,33,FALSE),IF($M$5='15VENT'!$AH$1,VLOOKUP('US MTM - Calculation (Portly)'!B14,'15VENT'!$A$2:$BM$16,34,FALSE),IF($M$5='15VENT'!$AI$1,VLOOKUP('US MTM - Calculation (Portly)'!B14,'15VENT'!$A$2:$BM$16,35,FALSE),IF($M$5='15VENT'!$AJ$1,VLOOKUP('US MTM - Calculation (Portly)'!B14,'15VENT'!$A$2:$BM$16,36,FALSE),IF($M$5='15VENT'!$AK$1,VLOOKUP('US MTM - Calculation (Portly)'!B14,'15VENT'!$A$2:$BM$16,37,FALSE),IF($M$5='15VENT'!$AL$1,VLOOKUP('US MTM - Calculation (Portly)'!B14,'15VENT'!$A$2:$BM$16,38,FALSE),IF($M$5='15VENT'!$AM$1,VLOOKUP('US MTM - Calculation (Portly)'!B14,'15VENT'!$A$2:$BM$16,39,FALSE),IF($M$5='15VENT'!$AN$1,VLOOKUP('US MTM - Calculation (Portly)'!B14,'15VENT'!$A$2:$BM$16,40,FALSE),IF($M$5='15VENT'!$AO$1,VLOOKUP('US MTM - Calculation (Portly)'!B14,'15VENT'!$A$2:$BM$16,41,FALSE),IF($M$5='15VENT'!$AP$1,VLOOKUP('US MTM - Calculation (Portly)'!B14,'15VENT'!$A$2:$BM$16,42,FALSE),IF($M$5='15VENT'!$AQ$1,VLOOKUP('US MTM - Calculation (Portly)'!B14,'15VENT'!$A$2:$BM$16,43,FALSE),IF($M$5='15VENT'!$AR$1,VLOOKUP('US MTM - Calculation (Portly)'!B14,'15VENT'!$A$2:$BM$16,44,FALSE),IF($M$5='15VENT'!$AS$1,VLOOKUP('US MTM - Calculation (Portly)'!B14,'15VENT'!$A$2:$BM$16,45,FALSE),IF($M$5='15VENT'!$AT$1,VLOOKUP('US MTM - Calculation (Portly)'!B14,'15VENT'!$A$2:$BM$16,46,FALSE),IF($M$5='15VENT'!$AU$1,VLOOKUP('US MTM - Calculation (Portly)'!B14,'15VENT'!$A$2:$BM$16,47,FALSE),IF($M$5='15VENT'!$AV$1,VLOOKUP('US MTM - Calculation (Portly)'!B14,'15VENT'!$A$2:$BM$16,48,FALSE),IF($M$5='15VENT'!$AW$1,VLOOKUP('US MTM - Calculation (Portly)'!B14,'15VENT'!$A$2:$BM$16,49,FALSE),IF($M$5='15VENT'!$AX$1,VLOOKUP('US MTM - Calculation (Portly)'!B14,'15VENT'!$A$2:$BM$16,50,FALSE),IF($M$5='15VENT'!$AY$1,VLOOKUP('US MTM - Calculation (Portly)'!B14,'15VENT'!$A$2:$BM$16,51,FALSE),IF($M$5='15VENT'!$AZ$1,VLOOKUP('US MTM - Calculation (Portly)'!B14,'15VENT'!$A$2:$BM$16,52,FALSE),IF($M$5='15VENT'!$BA$1,VLOOKUP('US MTM - Calculation (Portly)'!B14,'15VENT'!$A$2:$BM$16,53,FALSE),IF($M$5='15VENT'!$BB$1,VLOOKUP('US MTM - Calculation (Portly)'!B14,'15VENT'!$A$2:$BM$16,54,FALSE),IF($M$5='15VENT'!$BC$1,VLOOKUP('US MTM - Calculation (Portly)'!B14,'15VENT'!$A$2:$BM$16,55,FALSE),IF($M$5='15VENT'!$BD$1,VLOOKUP('US MTM - Calculation (Portly)'!B14,'15VENT'!$A$2:$BM$16,56,FALSE),IF($M$5='15VENT'!$BE$1,VLOOKUP('US MTM - Calculation (Portly)'!B14,'15VENT'!$A$2:$BM$16,57,FALSE),IF($M$5='15VENT'!$BF$1,VLOOKUP('US MTM - Calculation (Portly)'!B14,'15VENT'!$A$2:$BM$16,58,FALSE),IF($M$5='15VENT'!$BG$1,VLOOKUP('US MTM - Calculation (Portly)'!B14,'15VENT'!$A$2:$BM$16,59,FALSE),IF($M$5='15VENT'!$BH$1,VLOOKUP('US MTM - Calculation (Portly)'!B14,'15VENT'!$A$2:$BM$16,60,FALSE),IF($M$5='15VENT'!$BI$1,VLOOKUP('US MTM - Calculation (Portly)'!B14,'15VENT'!$A$2:$BJ$16,61,FALSE),IF($M$5='15VENT'!$BJ$1,VLOOKUP('US MTM - Calculation (Portly)'!B14,'15VENT'!$A$2:$BM$16,62,FALSE),IF($M$5='15VENT'!$BK$1,VLOOKUP('US MTM - Calculation (Portly)'!B14,'15VENT'!$A$2:$BM$16,63,FALSE),IF($M$5='15VENT'!$BL$1,VLOOKUP('US MTM - Calculation (Portly)'!B14,'15VENT'!$A$2:$BM$16,64,FALSE),IF($M$5='15VENT'!$BM$1,VLOOKUP('US MTM - Calculation (Portly)'!B14,'15VENT'!$A$2:$BM$16,65,FALSE),))))))))))))))))))))))))))))))))))))))))))))))))))))))))))))))))</f>
        <v>0</v>
      </c>
      <c r="S14" s="266">
        <f>IF(S10&lt;&gt;0,S10/2,IF(K14=L14,(L14-SUM(K14,N14:R14)),IF(M14=0,0,L14-SUM(K14,N14:R14))))</f>
        <v>0</v>
      </c>
      <c r="T14" s="274"/>
      <c r="U14" s="268" t="s">
        <v>93</v>
      </c>
      <c r="V14" s="288" t="str">
        <f>IF(OR(Sheet1!C80="",Sheet1!C80=" "),"",Sheet1!C80)</f>
        <v/>
      </c>
      <c r="W14" s="246"/>
      <c r="X14" s="259"/>
      <c r="Y14" s="260" t="s">
        <v>339</v>
      </c>
      <c r="Z14" s="290"/>
      <c r="AA14" s="290"/>
      <c r="AB14" s="290"/>
      <c r="AC14" s="290"/>
      <c r="AD14" s="290"/>
      <c r="AE14" s="290"/>
      <c r="AF14" s="290"/>
      <c r="AG14" s="290"/>
      <c r="AH14" s="291">
        <f>IF(OR(Sheet1!C147="",Sheet1!C147=" "),0,Sheet1!C147)</f>
        <v>0</v>
      </c>
      <c r="AI14" s="275"/>
      <c r="AJ14" s="289" t="s">
        <v>302</v>
      </c>
      <c r="AK14" s="288" t="str">
        <f>IF(OR(Sheet1!C167="",Sheet1!C167=" "),"",Sheet1!C167)</f>
        <v/>
      </c>
      <c r="AM14" s="282"/>
      <c r="AN14" s="282"/>
      <c r="AO14" s="278"/>
      <c r="AP14" s="292" t="s">
        <v>601</v>
      </c>
      <c r="AQ14" s="293" t="str">
        <f>IF($AQ$1="","",HLOOKUP($AQ$1,'Measurement Chart'!$A$1:$AG$14,ROW(),FALSE))</f>
        <v/>
      </c>
      <c r="AR14" s="294">
        <f>IF(OR(Sheet1!C308="",Sheet1!C308=" "),0,Sheet1!C308)</f>
        <v>0</v>
      </c>
      <c r="AS14" s="295">
        <f t="shared" si="1"/>
        <v>0</v>
      </c>
      <c r="AT14" s="296">
        <f>IF($AS$4='Front Length +'!$B$1,VLOOKUP(AP14,'Front Length +'!$A$2:$AO$14,2,FALSE),IF($AS$4='Front Length +'!$C$1,VLOOKUP(AP14,'Front Length +'!$A$2:$AO$14,3,FALSE),IF($AS$4='Front Length +'!$D$1,VLOOKUP(AP14,'Front Length +'!$A$2:$AO$14,4,FALSE),IF($AS$4='Front Length +'!$E$1,VLOOKUP(AP14,'Front Length +'!$A$2:$AO$14,5,FALSE),IF($AS$4='Front Length +'!$F$1,VLOOKUP(AP14,'Front Length +'!$A$2:$AO$14,6,FALSE),IF($AS$4='Front Length +'!$G$1,VLOOKUP(AP14,'Front Length +'!$A$2:$AO$14,7,FALSE),IF($AS$4='Front Length +'!$H$1,VLOOKUP(AP14,'Front Length +'!$A$2:$AO$14,8,FALSE),IF($AS$4='Front Length +'!$I$1,VLOOKUP(AP14,'Front Length +'!$A$2:$AO$14,9,FALSE),IF($AS$4='Front Length +'!$J$1,VLOOKUP(AP14,'Front Length +'!$A$2:$AO$14,10,FALSE),IF($AS$4='Front Length +'!$K$1,VLOOKUP(AP14,'Front Length +'!$A$2:$AO$14,11,FALSE),IF($AS$4='Front Length +'!$L$1,VLOOKUP(AP14,'Front Length +'!$A$2:$AO$14,12,FALSE),IF($AS$4='Front Length +'!$M$1,VLOOKUP(AP14,'Front Length +'!$A$2:$AO$14,13,FALSE),IF($AS$4='Front Length +'!$N$1,VLOOKUP(AP14,'Front Length +'!$A$2:$AO$14,14,FALSE),IF($AS$4='Front Length +'!$O$1,VLOOKUP(AP14,'Front Length +'!$A$2:$AO$14,15,FALSE),IF($AS$4='Front Length +'!$P$1,VLOOKUP(AP14,'Front Length +'!$A$2:$AO$14,16,FALSE),IF($AS$4='Front Length +'!$Q$1,VLOOKUP(AP14,'Front Length +'!$A$2:$AO$14,17,FALSE),IF($AS$4='Front Length +'!$R$1,VLOOKUP(AP14,'Front Length +'!$A$2:$AO$14,18,FALSE),IF($AS$4='Front Length +'!$S$1,VLOOKUP(AP14,'Front Length +'!$A$2:$AO$14,19,FALSE),IF($AS$4='Front Length +'!$T$1,VLOOKUP(AP14,'Front Length +'!$A$2:$AO$14,20,FALSE),IF($AS$4='Front Length +'!$U$1,VLOOKUP(AP14,'Front Length +'!$A$2:$AO$14,21,FALSE),IF($AS$4='Front Length +'!$V$1,VLOOKUP(AP14,'Front Length +'!$A$2:$AO$14,22,FALSE),IF($AS$4='Front Length +'!$W$1,VLOOKUP(AP14,'Front Length +'!$A$2:$AO$14,23,FALSE),IF($AS$4='Front Length +'!$X$1,VLOOKUP(AP14,'Front Length +'!$A$2:$AO$14,24,FALSE),IF($AS$4='Front Length +'!$Y$1,VLOOKUP(AP14,'Front Length +'!$A$2:$AO$14,25,FALSE),IF($AS$4='Front Length +'!$Z$1,VLOOKUP(AP14,'Front Length +'!$A$2:$AO$14,26,FALSE),IF($AS$4='Front Length +'!$AA$1,VLOOKUP(AP14,'Front Length +'!$A$2:$AO$14,27,FALSE),IF($AS$4='Front Length +'!$AB$1,VLOOKUP(AP14,'Front Length +'!$A$2:$AO$14,28,FALSE),IF($AS$4='Front Length +'!$AC$1,VLOOKUP(AP14,'Front Length +'!$A$2:$AO$14,29,FALSE),IF($AS$4='Front Length +'!$AD$1,VLOOKUP(AP14,'Front Length +'!$A$2:$AO$14,30,FALSE),IF($AS$4='Front Length +'!$AE$1,VLOOKUP(AP14,'Front Length +'!$A$2:$AO$14,31,FALSE),IF($AS$4='Front Length +'!$AF$1,VLOOKUP(AP14,'Front Length +'!$A$2:$AO$14,32,FALSE),IF($AS$4='Front Length +'!$AG$1,VLOOKUP(AP14,'Front Length +'!$A$2:$AO$14,33,FALSE),IF($AS$4='Front Length +'!$AH$1,VLOOKUP(AP14,'Front Length +'!$A$2:$AO$14,34,FALSE),IF($AS$4='Front Length +'!$AI$1,VLOOKUP(AP14,'Front Length +'!$A$2:$AO$14,35,FALSE),IF($AS$4='Front Length +'!$AJ$1,VLOOKUP(AP14,'Front Length +'!$A$2:$AO$14,36,FALSE),IF($AS$4='Front Length +'!$AK$1,VLOOKUP(AP14,'Front Length +'!$A$2:$AO$14,37,FALSE),IF($AS$4='Front Length +'!$AL$1,VLOOKUP(AP14,'Front Length +'!$A$2:$AO$14,38,FALSE),IF($AS$4='Front Length +'!$AM$1,VLOOKUP(AP14,'Front Length +'!$A$2:$AO$14,39,FALSE),IF($AS$4='Front Length +'!$AN$1,VLOOKUP(AP14,'Front Length +'!$A$2:$AO$14,40,FALSE),IF($AS$4='Front Length +'!$AO$1,VLOOKUP(AP14,'Front Length +'!$A$2:$AO$14,41,FALSE),))))))))))))))))))))))))))))))))))))))))</f>
        <v>0</v>
      </c>
      <c r="AU14" s="296">
        <f>IF($AS$4='Front Length -'!$B$1,VLOOKUP(AP14,'Front Length -'!$A$2:$AO$14,2,FALSE),IF($AS$4='Front Length -'!$C$1,VLOOKUP(AP14,'Front Length -'!$A$2:$AO$14,3,FALSE),IF($AS$4='Front Length -'!$D$1,VLOOKUP(AP14,'Front Length -'!$A$2:$AO$14,4,FALSE),IF($AS$4='Front Length -'!$E$1,VLOOKUP(AP14,'Front Length -'!$A$2:$AO$14,5,FALSE),IF($AS$4='Front Length -'!$F$1,VLOOKUP(AP14,'Front Length -'!$A$2:$AO$14,6,FALSE),IF($AS$4='Front Length -'!$G$1,VLOOKUP(AP14,'Front Length -'!$A$2:$AO$14,7,FALSE),IF($AS$4='Front Length -'!$H$1,VLOOKUP(AP14,'Front Length -'!$A$2:$AO$14,8,FALSE),IF($AS$4='Front Length -'!$I$1,VLOOKUP(AP14,'Front Length -'!$A$2:$AO$14,9,FALSE),IF($AS$4='Front Length -'!$J$1,VLOOKUP(AP14,'Front Length -'!$A$2:$AO$14,10,FALSE),IF($AS$4='Front Length -'!$K$1,VLOOKUP(AP14,'Front Length -'!$A$2:$AO$14,11,FALSE),IF($AS$4='Front Length -'!$L$1,VLOOKUP(AP14,'Front Length -'!$A$2:$AO$14,12,FALSE),IF($AS$4='Front Length -'!$M$1,VLOOKUP(AP14,'Front Length -'!$A$2:$AO$14,13,FALSE),IF($AS$4='Front Length -'!$N$1,VLOOKUP(AP14,'Front Length -'!$A$2:$AO$14,14,FALSE),IF($AS$4='Front Length -'!$O$1,VLOOKUP(AP14,'Front Length -'!$A$2:$AO$14,15,FALSE),IF($AS$4='Front Length -'!$P$1,VLOOKUP(AP14,'Front Length -'!$A$2:$AO$14,16,FALSE),IF($AS$4='Front Length -'!$Q$1,VLOOKUP(AP14,'Front Length -'!$A$2:$AO$14,17,FALSE),IF($AS$4='Front Length -'!$R$1,VLOOKUP(AP14,'Front Length -'!$A$2:$AO$14,18,FALSE),IF($AS$4='Front Length -'!$S$1,VLOOKUP(AP14,'Front Length -'!$A$2:$AO$14,19,FALSE),IF($AS$4='Front Length -'!$T$1,VLOOKUP(AP14,'Front Length -'!$A$2:$AO$14,20,FALSE),IF($AS$4='Front Length -'!$U$1,VLOOKUP(AP14,'Front Length -'!$A$2:$AO$14,21,FALSE),IF($AS$4='Front Length -'!$V$1,VLOOKUP(AP14,'Front Length -'!$A$2:$AO$14,22,FALSE),IF($AS$4='Front Length -'!$W$1,VLOOKUP(AP14,'Front Length -'!$A$2:$AO$14,23,FALSE),IF($AS$4='Front Length -'!$X$1,VLOOKUP(AP14,'Front Length -'!$A$2:$AO$14,24,FALSE),IF($AS$4='Front Length -'!$Y$1,VLOOKUP(AP14,'Front Length -'!$A$2:$AO$14,25,FALSE),IF($AS$4='Front Length -'!$Z$1,VLOOKUP(AP14,'Front Length -'!$A$2:$AO$14,26,FALSE),IF($AS$4='Front Length -'!$AA$1,VLOOKUP(AP14,'Front Length -'!$A$2:$AO$14,27,FALSE),IF($AS$4='Front Length -'!$AB$1,VLOOKUP(AP14,'Front Length -'!$A$2:$AO$14,28,FALSE),IF($AS$4='Front Length -'!$AC$1,VLOOKUP(AP14,'Front Length -'!$A$2:$AO$14,29,FALSE),IF($AS$4='Front Length -'!$AD$1,VLOOKUP(AP14,'Front Length -'!$A$2:$AO$14,30,FALSE),IF($AS$4='Front Length -'!$AE$1,VLOOKUP(AP14,'Front Length -'!$A$2:$AO$14,31,FALSE),IF($AS$4='Front Length -'!$AF$1,VLOOKUP(AP14,'Front Length -'!$A$2:$AO$14,32,FALSE),IF($AS$4='Front Length -'!$AG$1,VLOOKUP(AP14,'Front Length -'!$A$2:$AO$14,33,FALSE),IF($AS$4='Front Length -'!$AH$1,VLOOKUP(AP14,'Front Length -'!$A$2:$AO$14,34,FALSE),IF($AS$4='Front Length -'!$AI$1,VLOOKUP(AP14,'Front Length -'!$A$2:$AO$14,35,FALSE),IF($AS$4='Front Length -'!$AJ$1,VLOOKUP(AP14,'Front Length -'!$A$2:$AO$14,36,FALSE),IF($AS$4='Front Length -'!$AK$1,VLOOKUP(AP14,'Front Length -'!$A$2:$AO$14,37,FALSE),IF($AS$4='Front Length -'!$AL$1,VLOOKUP(AP14,'Front Length -'!$A$2:$AO$14,38,FALSE),IF($AS$4='Front Length -'!$AM$1,VLOOKUP(AP14,'Front Length -'!$A$2:$AO$14,39,FALSE),IF($AS$4='Front Length -'!$AN$1,VLOOKUP(AP14,'Front Length -'!$A$2:$AO$14,40,FALSE),IF($AS$4='Front Length -'!$AO$1,VLOOKUP(AP14,'Front Length -'!$A$2:$AO$14,41,FALSE),))))))))))))))))))))))))))))))))))))))))</f>
        <v>0</v>
      </c>
      <c r="AV14" s="297" t="str">
        <f>IF(AQ14="","",IF(AQ14=AR14,(AR14-(AQ14+SUM(AT14:AU14))),IF(AS14=0,0,AR14-(AQ14+SUM(AT14:AU14)))))</f>
        <v/>
      </c>
      <c r="AW14" s="234"/>
      <c r="AX14" s="255"/>
      <c r="AY14" s="255"/>
      <c r="AZ14" s="255"/>
      <c r="BA14" s="255"/>
      <c r="BB14" s="255"/>
      <c r="BC14" s="255"/>
      <c r="BD14" s="255"/>
      <c r="BE14" s="255"/>
      <c r="BF14" s="255"/>
      <c r="BG14" s="255"/>
      <c r="BH14" s="255"/>
      <c r="BI14" s="255"/>
      <c r="BJ14" s="255"/>
      <c r="BK14" s="255"/>
      <c r="BL14" s="255"/>
      <c r="BM14" s="255"/>
      <c r="BN14" s="255"/>
      <c r="BO14" s="255"/>
      <c r="BP14" s="255"/>
      <c r="BQ14" s="255"/>
      <c r="BR14" s="255"/>
      <c r="BS14" s="255"/>
    </row>
    <row r="15" spans="1:77" ht="39.950000000000003" customHeight="1" x14ac:dyDescent="0.55000000000000004">
      <c r="A15" s="259">
        <v>14</v>
      </c>
      <c r="B15" s="260" t="s">
        <v>348</v>
      </c>
      <c r="C15" s="261">
        <f>IF($C$1="","",HLOOKUP($C$1,'Portly fit'!$A$1:$AC$16,ROW(),FALSE))</f>
        <v>0</v>
      </c>
      <c r="D15" s="262">
        <f>IF(C15=" ",0,IF($S$17='AH 34 A+'!$B$1,VLOOKUP('US MTM - Calculation (Portly)'!B15,'AH 34 A+'!$A$2:$G$16,2,FALSE),IF($S$17='AH 34 A+'!$C$1,VLOOKUP('US MTM - Calculation (Portly)'!B15,'AH 34 A+'!$A$2:$G$16,3,FALSE),IF($S$17='AH 34 A+'!$D$1,VLOOKUP('US MTM - Calculation (Portly)'!B15,'AH 34 A+'!$A$2:$G$16,4,FALSE),IF($S$17='AH 34 A+'!$E$1,VLOOKUP('US MTM - Calculation (Portly)'!B15,'AH 34 A+'!$A$2:$G$16,5,FALSE),IF($S$17='AH 34 A+'!$F$1,VLOOKUP('US MTM - Calculation (Portly)'!B15,'AH 34 A+'!$A$2:$G$16,6,FALSE),IF($S$17='AH 34 A+'!$G$1,VLOOKUP('US MTM - Calculation (Portly)'!B15,'AH 34 A+'!$A$2:$G$16,7,FALSE),)))))))</f>
        <v>0</v>
      </c>
      <c r="E15" s="262">
        <f>IF(C15=" ",0,IF($S$18='Erect +'!$B$1,VLOOKUP('US MTM - Calculation (Portly)'!B15,'Erect +'!$A$2:$D$16,2,FALSE),IF($S$18='Erect +'!$C$1,VLOOKUP('US MTM - Calculation (Portly)'!B15,'Erect +'!$A$2:$D$16,3,FALSE),IF($S$18='Erect +'!$D$1,VLOOKUP('US MTM - Calculation (Portly)'!B15,'Erect +'!$A$2:$D$16,4,FALSE),))))</f>
        <v>0</v>
      </c>
      <c r="F15" s="262">
        <f>IF(C15=" ",0,IF($S$19='Full Chest'!$B$1,VLOOKUP('US MTM - Calculation (Portly)'!B15,'Full Chest'!$A$2:$F$16,2,FALSE),IF($S$19='Full Chest'!$C$1,VLOOKUP('US MTM - Calculation (Portly)'!B15,'Full Chest'!$A$2:$F$16,3,FALSE),IF($S$19='Full Chest'!$D$1,VLOOKUP('US MTM - Calculation (Portly)'!B15,'Full Chest'!$A$2:$F$16,4,FALSE),))))</f>
        <v>0</v>
      </c>
      <c r="G15" s="262">
        <f>IF(C15=" ",0,IF($S$20='Head For +'!$B$1,VLOOKUP('US MTM - Calculation (Portly)'!B15,'Head For +'!$A$2:$E$16,2,FALSE),IF($S$20='Head For +'!$C$1,VLOOKUP('US MTM - Calculation (Portly)'!B15,'Head For +'!$A$2:$E$16,3,FALSE),IF($S$20='Head For +'!$D$1,VLOOKUP('US MTM - Calculation (Portly)'!B15,'Head For +'!$A$2:$E$16,4,FALSE),IF($S$20='Head For +'!$E$1,VLOOKUP('US MTM - Calculation (Portly)'!B15,'Head For +'!$A$2:$E$16,5,FALSE),)))))</f>
        <v>0</v>
      </c>
      <c r="H15" s="262">
        <f>IF(C15=" ",0,IF($S$21='LOW-CLR +'!$B$1,VLOOKUP('US MTM - Calculation (Portly)'!B15,'LOW-CLR +'!$A$2:$H$16,2,FALSE),IF($S$21='LOW-CLR +'!$C$1,VLOOKUP('US MTM - Calculation (Portly)'!B15,'LOW-CLR +'!$A$2:$H$16,3,FALSE),IF($S$21='LOW-CLR +'!$D$1,VLOOKUP('US MTM - Calculation (Portly)'!B15,'LOW-CLR +'!$A$2:$H$16,4,FALSE),IF($S$21='LOW-CLR +'!$E$1,VLOOKUP('US MTM - Calculation (Portly)'!B15,'LOW-CLR +'!$A$2:$H$16,5,FALSE),IF($S$21='LOW-CLR +'!$F$1,VLOOKUP('US MTM - Calculation (Portly)'!B15,'LOW-CLR +'!$A$2:$H$16,6,FALSE),))))))</f>
        <v>0</v>
      </c>
      <c r="I15" s="262">
        <f>IF(C15=" ",0,IF($S$22='P+AH+1 2'!$B$1,VLOOKUP('US MTM - Calculation (Portly)'!B15,'P+AH+1 2'!$A$2:$D$16,2,FALSE),IF($S$22='P+AH+1 2'!$C$1,VLOOKUP('US MTM - Calculation (Portly)'!B15,'P+AH+1 2'!$A$2:$D$16,3,FALSE),IF($S$22='P+AH+1 2'!$D$1,VLOOKUP('US MTM - Calculation (Portly)'!B15,'P+AH+1 2'!$A$2:$D$16,4,FALSE),))))</f>
        <v>0</v>
      </c>
      <c r="J15" s="262"/>
      <c r="K15" s="263">
        <f t="shared" si="2"/>
        <v>0</v>
      </c>
      <c r="L15" s="242">
        <f>IF(OR(Sheet1!C36="",Sheet1!C36=" "),0,Sheet1!C36)</f>
        <v>0</v>
      </c>
      <c r="M15" s="264">
        <f t="shared" si="3"/>
        <v>0</v>
      </c>
      <c r="N15" s="265">
        <f>IF($M$8='12 Back'!$B$1,VLOOKUP('US MTM - Calculation (Portly)'!B15,'12 Back'!$A$2:$BG$16,2,FALSE),IF($M$8='12 Back'!$C$1,VLOOKUP('US MTM - Calculation (Portly)'!B15,'12 Back'!$A$2:$BG$16,3,FALSE),IF($M$8='12 Back'!$D$1,VLOOKUP('US MTM - Calculation (Portly)'!B15,'12 Back'!$A$2:$BG$16,4,FALSE),IF($M$8='12 Back'!$E$1,VLOOKUP('US MTM - Calculation (Portly)'!B15,'12 Back'!$A$2:$BG$16,5,FALSE),IF($M$8='12 Back'!$F$1,VLOOKUP('US MTM - Calculation (Portly)'!B15,'12 Back'!$A$2:$BG$16,6,FALSE),IF($M$8='12 Back'!$G$1,VLOOKUP('US MTM - Calculation (Portly)'!B15,'12 Back'!$A$2:$BG$16,7,FALSE),IF($M$8='12 Back'!$H$1,VLOOKUP('US MTM - Calculation (Portly)'!B15,'12 Back'!$A$2:$BG$16,8,FALSE),IF($M$8='12 Back'!$I$1,VLOOKUP('US MTM - Calculation (Portly)'!B15,'12 Back'!$A$2:$BG$16,9,FALSE),IF($M$8='12 Back'!$J$1,VLOOKUP('US MTM - Calculation (Portly)'!B15,'12 Back'!$A$2:$BG$16,10,FALSE),IF($M$8='12 Back'!$K$1,VLOOKUP('US MTM - Calculation (Portly)'!B15,'12 Back'!$A$2:$BG$16,11,FALSE),IF($M$8='12 Back'!$L$1,VLOOKUP('US MTM - Calculation (Portly)'!B15,'12 Back'!$A$2:$BG$16,12,FALSE),IF($M$8='12 Back'!$M$1,VLOOKUP('US MTM - Calculation (Portly)'!B15,'12 Back'!$A$2:$BG$16,13,FALSE),IF($M$8='12 Back'!$N$1,VLOOKUP('US MTM - Calculation (Portly)'!B15,'12 Back'!$A$2:$BG$16,14,FALSE),IF($M$8='12 Back'!$O$1,VLOOKUP('US MTM - Calculation (Portly)'!B15,'12 Back'!$A$2:$BG$16,15,FALSE),IF($M$8='12 Back'!$P$1,VLOOKUP('US MTM - Calculation (Portly)'!B15,'12 Back'!$A$2:$BG$16,16,FALSE),IF($M$8='12 Back'!$Q$1,VLOOKUP('US MTM - Calculation (Portly)'!B15,'12 Back'!$A$2:$BG$16,17,FALSE),IF($M$8='12 Back'!$R$1,VLOOKUP('US MTM - Calculation (Portly)'!B15,'12 Back'!$A$2:$BG$16,18,FALSE),IF($M$8='12 Back'!$S$1,VLOOKUP('US MTM - Calculation (Portly)'!B15,'12 Back'!$A$2:$BG$16,19,FALSE),IF($M$8='12 Back'!$T$1,VLOOKUP('US MTM - Calculation (Portly)'!B15,'12 Back'!$A$2:$BG$16,20,FALSE),IF($M$8='12 Back'!$U$1,VLOOKUP('US MTM - Calculation (Portly)'!B15,'12 Back'!$A$2:$BG$16,21,FALSE),IF($M$8='12 Back'!$V$1,VLOOKUP('US MTM - Calculation (Portly)'!B15,'12 Back'!$A$2:$BG$16,22,FALSE),IF($M$8='12 Back'!$W$1,VLOOKUP('US MTM - Calculation (Portly)'!B15,'12 Back'!$A$2:$BG$16,23,FALSE),IF($M$8='12 Back'!$X$1,VLOOKUP('US MTM - Calculation (Portly)'!B15,'12 Back'!$A$2:$BG$16,24,FALSE),IF($M$8='12 Back'!$Y$1,VLOOKUP('US MTM - Calculation (Portly)'!B15,'12 Back'!$A$2:$BG$16,25,FALSE),IF($M$8='12 Back'!$Z$1,VLOOKUP('US MTM - Calculation (Portly)'!B15,'12 Back'!$A$2:$BG$16,26,FALSE),IF($M$8='12 Back'!$AA$1,VLOOKUP('US MTM - Calculation (Portly)'!B15,'12 Back'!$A$2:$BG$16,27,FALSE),IF($M$8='12 Back'!$AB$1,VLOOKUP('US MTM - Calculation (Portly)'!B15,'12 Back'!$A$2:$BG$16,28,FALSE),IF($M$8='12 Back'!$AC$1,VLOOKUP('US MTM - Calculation (Portly)'!B15,'12 Back'!$A$2:$BG$16,29,FALSE),IF($M$8='12 Back'!$AD$1,VLOOKUP('US MTM - Calculation (Portly)'!B15,'12 Back'!$A$2:$BG$16,30,FALSE),IF($M$8='12 Back'!$AE$1,VLOOKUP('US MTM - Calculation (Portly)'!B15,'12 Back'!$A$2:$BG$16,31,FALSE),IF($M$8='12 Back'!$AF$1,VLOOKUP('US MTM - Calculation (Portly)'!B15,'12 Back'!$A$2:$BG$16,32,FALSE),IF($M$8='12 Back'!$AG$1,VLOOKUP('US MTM - Calculation (Portly)'!B15,'12 Back'!$A$2:$BG$16,33,FALSE),IF($M$8='12 Back'!$AH$1,VLOOKUP('US MTM - Calculation (Portly)'!B15,'12 Back'!$A$2:$BG$16,34,FALSE),IF($M$8='12 Back'!$AI$1,VLOOKUP('US MTM - Calculation (Portly)'!B15,'12 Back'!$A$2:$BG$16,35,FALSE),IF($M$8='12 Back'!$AJ$1,VLOOKUP('US MTM - Calculation (Portly)'!B15,'12 Back'!$A$2:$BG$16,36,FALSE),IF($M$8='12 Back'!$AK$1,VLOOKUP('US MTM - Calculation (Portly)'!B15,'12 Back'!$A$2:$BG$16,37,FALSE),IF($M$8='12 Back'!$AL$1,VLOOKUP('US MTM - Calculation (Portly)'!B15,'12 Back'!$A$2:$BG$16,38,FALSE),IF($M$8='12 Back'!$AM$1,VLOOKUP('US MTM - Calculation (Portly)'!B15,'12 Back'!$A$2:$BG$16,39,FALSE),IF($M$8='12 Back'!$AN$1,VLOOKUP('US MTM - Calculation (Portly)'!B15,'12 Back'!$A$2:$BG$16,40,FALSE),IF($M$8='12 Back'!$AO$1,VLOOKUP('US MTM - Calculation (Portly)'!B15,'12 Back'!$A$2:$BG$16,41,FALSE),IF($M$8='12 Back'!$AP$1,VLOOKUP('US MTM - Calculation (Portly)'!B15,'12 Back'!$A$2:$BG$16,42,FALSE),IF($M$8='12 Back'!$AQ$1,VLOOKUP('US MTM - Calculation (Portly)'!B15,'12 Back'!$A$2:$BG$16,43,FALSE),IF($M$8='12 Back'!$AR$1,VLOOKUP('US MTM - Calculation (Portly)'!B15,'12 Back'!$A$2:$BG$16,44,FALSE),IF($M$8='12 Back'!$AS$1,VLOOKUP('US MTM - Calculation (Portly)'!B15,'12 Back'!$A$2:$BG$16,45,FALSE),IF($M$8='12 Back'!$AT$1,VLOOKUP('US MTM - Calculation (Portly)'!B15,'12 Back'!$A$2:$BG$16,46,FALSE),IF($M$8='12 Back'!$AU$1,VLOOKUP('US MTM - Calculation (Portly)'!B15,'12 Back'!$A$2:$BG$16,47,FALSE),IF($M$8='12 Back'!$AV$1,VLOOKUP('US MTM - Calculation (Portly)'!B15,'12 Back'!$A$2:$BG$16,48,FALSE),IF($M$8='12 Back'!$AW$1,VLOOKUP('US MTM - Calculation (Portly)'!B15,'12 Back'!$A$2:$BG$16,49,FALSE),IF($M$8='12 Back'!$AX$1,VLOOKUP('US MTM - Calculation (Portly)'!B15,'12 Back'!$A$2:$BG$16,50,FALSE),IF($M$8='12 Back'!$AY$1,VLOOKUP('US MTM - Calculation (Portly)'!B15,'12 Back'!$A$2:$BG$16,51,FALSE),IF($M$8='12 Back'!$AZ$1,VLOOKUP('US MTM - Calculation (Portly)'!B15,'12 Back'!$A$2:$BG$16,52,FALSE),IF($M$8='12 Back'!$BA$1,VLOOKUP('US MTM - Calculation (Portly)'!B15,'12 Back'!$A$2:$BG$16,53,FALSE),IF($M$8='12 Back'!$BB$1,VLOOKUP('US MTM - Calculation (Portly)'!B15,'12 Back'!$A$2:$BG$16,54,FALSE),IF($M$8='12 Back'!$BC$1,VLOOKUP('US MTM - Calculation (Portly)'!B15,'12 Back'!$A$2:$BG$16,55,FALSE),IF($M$8='12 Back'!$BD$1,VLOOKUP('US MTM - Calculation (Portly)'!B15,'12 Back'!$A$2:$BG$16,56,FALSE),IF($M$8='12 Back'!$BE$1,VLOOKUP('US MTM - Calculation (Portly)'!B15,'12 Back'!$A$2:$BG$16,57,FALSE),IF($M$8='12 Back'!$BF$1,VLOOKUP('US MTM - Calculation (Portly)'!B15,'12 Back'!$A$2:$BG$16,58,FALSE),IF($M$8='12 Back'!$BG$1,VLOOKUP('US MTM - Calculation (Portly)'!B15,'12 Back'!$A$2:$BG$16,59,FALSE),))))))))))))))))))))))))))))))))))))))))))))))))))))))))))</f>
        <v>0</v>
      </c>
      <c r="O15" s="265">
        <f>IF($M$3='Half Grith'!$B$1,VLOOKUP('US MTM - Calculation (Portly)'!B15,'Half Grith'!$A$2:$BN$16,2,FALSE),IF($M$3='Half Grith'!$C$1,VLOOKUP('US MTM - Calculation (Portly)'!B15,'Half Grith'!$A$2:$BN$16,3,FALSE),IF($M$3='Half Grith'!$D$1,VLOOKUP('US MTM - Calculation (Portly)'!B15,'Half Grith'!$A$2:$BN$16,4,FALSE),IF($M$3='Half Grith'!$E$1,VLOOKUP('US MTM - Calculation (Portly)'!B15,'Half Grith'!$A$2:$BN$16,5,FALSE),IF($M$3='Half Grith'!$F$1,VLOOKUP('US MTM - Calculation (Portly)'!B15,'Half Grith'!$A$2:$BN$16,6,FALSE),IF($M$3='Half Grith'!$G$1,VLOOKUP('US MTM - Calculation (Portly)'!B15,'Half Grith'!$A$2:$BN$16,7,FALSE),IF($M$3='Half Grith'!$H$1,VLOOKUP('US MTM - Calculation (Portly)'!B15,'Half Grith'!$A$2:$BN$16,8,FALSE),IF($M$3='Half Grith'!$I$1,VLOOKUP('US MTM - Calculation (Portly)'!B15,'Half Grith'!$A$2:$BN$16,9,FALSE),IF($M$3='Half Grith'!$J$1,VLOOKUP('US MTM - Calculation (Portly)'!B15,'Half Grith'!$A$2:$BN$16,10,FALSE),IF($M$3='Half Grith'!$K$1,VLOOKUP('US MTM - Calculation (Portly)'!B15,'Half Grith'!$A$2:$BN$16,11,FALSE),IF($M$3='Half Grith'!$L$1,VLOOKUP('US MTM - Calculation (Portly)'!B15,'Half Grith'!$A$2:$BN$16,12,FALSE),IF($M$3='Half Grith'!$M$1,VLOOKUP('US MTM - Calculation (Portly)'!B15,'Half Grith'!$A$2:$BN$16,13,FALSE),IF($M$3='Half Grith'!$N$1,VLOOKUP('US MTM - Calculation (Portly)'!B15,'Half Grith'!$A$2:$BN$16,14,FALSE),IF($M$3='Half Grith'!$O$1,VLOOKUP('US MTM - Calculation (Portly)'!B15,'Half Grith'!$A$2:$BN$16,15,FALSE),IF($M$3='Half Grith'!$P$1,VLOOKUP('US MTM - Calculation (Portly)'!B15,'Half Grith'!$A$2:$BN$16,16,FALSE),IF($M$3='Half Grith'!$Q$1,VLOOKUP('US MTM - Calculation (Portly)'!B15,'Half Grith'!$A$2:$BN$16,17,FALSE),IF($M$3='Half Grith'!$R$1,VLOOKUP('US MTM - Calculation (Portly)'!B15,'Half Grith'!$A$2:$BN$16,18,FALSE),IF($M$3='Half Grith'!$S$1,VLOOKUP('US MTM - Calculation (Portly)'!B15,'Half Grith'!$A$2:$BN$16,19,FALSE),IF($M$3='Half Grith'!$T$1,VLOOKUP('US MTM - Calculation (Portly)'!B15,'Half Grith'!$A$2:$BN$16,20,FALSE),IF($M$3='Half Grith'!$U$1,VLOOKUP('US MTM - Calculation (Portly)'!B15,'Half Grith'!$A$2:$BN$16,21,FALSE),IF($M$3='Half Grith'!$V$1,VLOOKUP('US MTM - Calculation (Portly)'!B15,'Half Grith'!$A$2:$BN$16,22,FALSE),IF($M$3='Half Grith'!$W$1,VLOOKUP('US MTM - Calculation (Portly)'!B15,'Half Grith'!$A$2:$BN$16,23,FALSE),IF($M$3='Half Grith'!$X$1,VLOOKUP('US MTM - Calculation (Portly)'!B15,'Half Grith'!$A$2:$BN$16,24,FALSE),IF($M$3='Half Grith'!$Y$1,VLOOKUP('US MTM - Calculation (Portly)'!B15,'Half Grith'!$A$2:$BN$16,25,FALSE),IF($M$3='Half Grith'!$Z$1,VLOOKUP('US MTM - Calculation (Portly)'!B15,'Half Grith'!$A$2:$BN$16,26,FALSE),IF($M$3='Half Grith'!$AA$1,VLOOKUP('US MTM - Calculation (Portly)'!B15,'Half Grith'!$A$2:$BN$16,27,FALSE),IF($M$3='Half Grith'!$AB$1,VLOOKUP('US MTM - Calculation (Portly)'!B15,'Half Grith'!$A$2:$BN$16,28,FALSE),IF($M$3='Half Grith'!$AC$1,VLOOKUP('US MTM - Calculation (Portly)'!B15,'Half Grith'!$A$2:$BN$16,29,FALSE),IF($M$3='Half Grith'!$AD$1,VLOOKUP('US MTM - Calculation (Portly)'!B15,'Half Grith'!$A$2:$BN$16,30,FALSE),IF($M$3='Half Grith'!$AE$1,VLOOKUP('US MTM - Calculation (Portly)'!B15,'Half Grith'!$A$2:$BN$16,31,FALSE),IF($M$3='Half Grith'!$AF$1,VLOOKUP('US MTM - Calculation (Portly)'!B15,'Half Grith'!$A$2:$BN$16,32,FALSE),IF($M$3='Half Grith'!$AG$1,VLOOKUP('US MTM - Calculation (Portly)'!B15,'Half Grith'!$A$2:$BN$16,33,FALSE),IF($M$3='Half Grith'!$AH$1,VLOOKUP('US MTM - Calculation (Portly)'!B15,'Half Grith'!$A$2:$BN$16,34,FALSE),IF($M$3='Half Grith'!$AI$1,VLOOKUP('US MTM - Calculation (Portly)'!B15,'Half Grith'!$A$2:$BN$16,35,FALSE),IF($M$3='Half Grith'!$AJ$1,VLOOKUP('US MTM - Calculation (Portly)'!B15,'Half Grith'!$A$2:$BN$16,36,FALSE),IF($M$3='Half Grith'!$AK$1,VLOOKUP('US MTM - Calculation (Portly)'!B15,'Half Grith'!$A$2:$BN$16,37,FALSE),IF($M$3='Half Grith'!$AL$1,VLOOKUP('US MTM - Calculation (Portly)'!B15,'Half Grith'!$A$2:$BN$16,38,FALSE),IF($M$3='Half Grith'!$AM$1,VLOOKUP('US MTM - Calculation (Portly)'!B15,'Half Grith'!$A$2:$BN$16,39,FALSE),IF($M$3='Half Grith'!$AN$1,VLOOKUP('US MTM - Calculation (Portly)'!B15,'Half Grith'!$A$2:$BN$16,40,FALSE),IF($M$3='Half Grith'!$AO$1,VLOOKUP('US MTM - Calculation (Portly)'!B15,'Half Grith'!$A$2:$BN$16,41,FALSE),IF($M$3='Half Grith'!$AP$1,VLOOKUP('US MTM - Calculation (Portly)'!B15,'Half Grith'!$A$2:$BN$16,42,FALSE),IF($M$3='Half Grith'!$AQ$1,VLOOKUP('US MTM - Calculation (Portly)'!B15,'Half Grith'!$A$2:$BN$16,43,FALSE),IF($M$3='Half Grith'!$AR$1,VLOOKUP('US MTM - Calculation (Portly)'!B15,'Half Grith'!$A$2:$BN$16,44,FALSE),IF($M$3='Half Grith'!$AS$1,VLOOKUP('US MTM - Calculation (Portly)'!B15,'Half Grith'!$A$2:$BN$16,45,FALSE),IF($M$3='Half Grith'!$AT$1,VLOOKUP('US MTM - Calculation (Portly)'!B15,'Half Grith'!$A$2:$BN$16,46,FALSE),IF($M$3='Half Grith'!$AU$1,VLOOKUP('US MTM - Calculation (Portly)'!B15,'Half Grith'!$A$2:$BN$16,47,FALSE),IF($M$3='Half Grith'!$AV$1,VLOOKUP('US MTM - Calculation (Portly)'!B15,'Half Grith'!$A$2:$BN$16,48,FALSE),IF($M$3='Half Grith'!$AW$1,VLOOKUP('US MTM - Calculation (Portly)'!B15,'Half Grith'!$A$2:$BN$16,49,FALSE),IF($M$3='Half Grith'!$AX$1,VLOOKUP('US MTM - Calculation (Portly)'!B15,'Half Grith'!$A$2:$BN$16,50,FALSE),IF($M$3='Half Grith'!$AY$1,VLOOKUP('US MTM - Calculation (Portly)'!B15,'Half Grith'!$A$2:$BN$16,51,FALSE),IF($M$3='Half Grith'!$AZ$1,VLOOKUP('US MTM - Calculation (Portly)'!B15,'Half Grith'!$A$2:$BN$16,52,FALSE),IF($M$3='Half Grith'!$BA$1,VLOOKUP('US MTM - Calculation (Portly)'!B15,'Half Grith'!$A$2:$BN$16,53,FALSE),IF($M$3='Half Grith'!$BB$1,VLOOKUP('US MTM - Calculation (Portly)'!B15,'Half Grith'!$A$2:$BN$16,54,FALSE),IF($M$3='Half Grith'!$BC$1,VLOOKUP('US MTM - Calculation (Portly)'!B15,'Half Grith'!$A$2:$BN$16,55,FALSE),IF($M$3='Half Grith'!$BD$1,VLOOKUP('US MTM - Calculation (Portly)'!B15,'Half Grith'!$A$2:$BN$16,56,FALSE),IF($M$3='Half Grith'!$BE$1,VLOOKUP('US MTM - Calculation (Portly)'!B15,'Half Grith'!$A$2:$BN$16,57,FALSE),IF($M$3='Half Grith'!$BF$1,VLOOKUP('US MTM - Calculation (Portly)'!B15,'Half Grith'!$A$2:$BN$16,58,FALSE),IF($M$3='Half Grith'!$BG$1,VLOOKUP('US MTM - Calculation (Portly)'!B15,'Half Grith'!$A$2:$BN$16,59,FALSE),IF($M$3='Half Grith'!$BH$1,VLOOKUP('US MTM - Calculation (Portly)'!B15,'Half Grith'!$A$2:$BN$16,60,FALSE),IF($M$3='Half Grith'!$BI$1,VLOOKUP('US MTM - Calculation (Portly)'!B15,'Half Grith'!$A$2:$BN$16,61,FALSE),IF($M$3='Half Grith'!$BJ$1,VLOOKUP('US MTM - Calculation (Portly)'!B15,'Half Grith'!$A$2:$BN$16,62,FALSE),IF($M$3='Half Grith'!$BK$1,VLOOKUP('US MTM - Calculation (Portly)'!B15,'Half Grith'!$A$2:$BN$16,63,FALSE),IF($M$3='Half Grith'!$BL$1,VLOOKUP('US MTM - Calculation (Portly)'!B15,'Half Grith'!$A$2:$BN$16,64,FALSE),IF($M$3='Half Grith'!$BM$1,VLOOKUP('US MTM - Calculation (Portly)'!B15,'Half Grith'!$A$2:$BN$16,65,FALSE),))))))))))))))))))))))))))))))))))))))))))))))))))))))))))))))))</f>
        <v>0</v>
      </c>
      <c r="P15" s="265">
        <f>IF($M$4=SEAT!$B$1,VLOOKUP('US MTM - Calculation (Portly)'!B15,SEAT!$A$2:$AY$16,2,FALSE),IF($M$4=SEAT!$C$1,VLOOKUP('US MTM - Calculation (Portly)'!B15,SEAT!$A$2:$AY$16,3,FALSE),IF($M$4=SEAT!$D$1,VLOOKUP('US MTM - Calculation (Portly)'!B15,SEAT!$A$2:$AY$16,4,FALSE),IF($M$4=SEAT!$E$1,VLOOKUP('US MTM - Calculation (Portly)'!B15,SEAT!$A$2:$AY$16,5,FALSE),IF($M$4=SEAT!$F$1,VLOOKUP('US MTM - Calculation (Portly)'!B15,SEAT!$A$2:$AY$16,6,FALSE),IF($M$4=SEAT!$G$1,VLOOKUP('US MTM - Calculation (Portly)'!B15,SEAT!$A$2:$AY$16,7,FALSE),IF($M$4=SEAT!$H$1,VLOOKUP('US MTM - Calculation (Portly)'!B15,SEAT!$A$2:$AY$16,8,FALSE),IF($M$4=SEAT!$I$1,VLOOKUP('US MTM - Calculation (Portly)'!B15,SEAT!$A$2:$AY$16,9,FALSE),IF($M$4=SEAT!$J$1,VLOOKUP('US MTM - Calculation (Portly)'!B15,SEAT!$A$2:$AY$16,10,FALSE),IF($M$4=SEAT!$K$1,VLOOKUP('US MTM - Calculation (Portly)'!B15,SEAT!$A$2:$AY$16,11,FALSE),IF($M$4=SEAT!$L$1,VLOOKUP('US MTM - Calculation (Portly)'!B15,SEAT!$A$2:$AY$16,12,FALSE),IF($M$4=SEAT!$M$1,VLOOKUP('US MTM - Calculation (Portly)'!B15,SEAT!$A$2:$AY$16,13,FALSE),IF($M$4=SEAT!$N$1,VLOOKUP('US MTM - Calculation (Portly)'!B15,SEAT!$A$2:$AY$16,14,FALSE),IF($M$4=SEAT!$O$1,VLOOKUP('US MTM - Calculation (Portly)'!B15,SEAT!$A$2:$AY$16,15,FALSE),IF($M$4=SEAT!$P$1,VLOOKUP('US MTM - Calculation (Portly)'!B15,SEAT!$A$2:$AY$16,16,FALSE),IF($M$4=SEAT!$Q$1,VLOOKUP('US MTM - Calculation (Portly)'!B15,SEAT!$A$2:$AY$16,17,FALSE),IF($M$4=SEAT!$R$1,VLOOKUP('US MTM - Calculation (Portly)'!B15,SEAT!$A$2:$AY$16,18,FALSE),IF($M$4=SEAT!$S$1,VLOOKUP('US MTM - Calculation (Portly)'!B15,SEAT!$A$2:$AY$16,19,FALSE),IF($M$4=SEAT!$T$1,VLOOKUP('US MTM - Calculation (Portly)'!B15,SEAT!$A$2:$AY$16,20,FALSE),IF($M$4=SEAT!$U$1,VLOOKUP('US MTM - Calculation (Portly)'!B15,SEAT!$A$2:$AY$16,21,FALSE),IF($M$4=SEAT!$V$1,VLOOKUP('US MTM - Calculation (Portly)'!B15,SEAT!$A$2:$AY$16,22,FALSE),IF($M$4=SEAT!$W$1,VLOOKUP('US MTM - Calculation (Portly)'!B15,SEAT!$A$2:$AY$16,23,FALSE),IF($M$4=SEAT!$X$1,VLOOKUP('US MTM - Calculation (Portly)'!B15,SEAT!$A$2:$AY$16,24,FALSE),IF($M$4=SEAT!$Y$1,VLOOKUP('US MTM - Calculation (Portly)'!B15,SEAT!$A$2:$AY$16,25,FALSE),IF($M$4=SEAT!$Z$1,VLOOKUP('US MTM - Calculation (Portly)'!B15,SEAT!$A$2:$AY$16,26,FALSE),IF($M$4=SEAT!$AA$1,VLOOKUP('US MTM - Calculation (Portly)'!B15,SEAT!$A$2:$AY$16,27,FALSE),IF($M$4=SEAT!$AB$1,VLOOKUP('US MTM - Calculation (Portly)'!B15,SEAT!$A$2:$AY$16,28,FALSE),IF($M$4=SEAT!$AC$1,VLOOKUP('US MTM - Calculation (Portly)'!B15,SEAT!$A$2:$AY$16,29,FALSE),IF($M$4=SEAT!$AD$1,VLOOKUP('US MTM - Calculation (Portly)'!B15,SEAT!$A$2:$AY$16,30,FALSE),IF($M$4=SEAT!$AE$1,VLOOKUP('US MTM - Calculation (Portly)'!B15,SEAT!$A$2:$AY$16,31,FALSE),IF($M$4=SEAT!$AF$1,VLOOKUP('US MTM - Calculation (Portly)'!B15,SEAT!$A$2:$AY$16,32,FALSE),IF($M$4=SEAT!$AG$1,VLOOKUP('US MTM - Calculation (Portly)'!B15,SEAT!$A$2:$AY$16,33,FALSE),IF($M$4=SEAT!$AH$1,VLOOKUP('US MTM - Calculation (Portly)'!B15,SEAT!$A$2:$AY$16,34,FALSE),IF($M$4=SEAT!$AI$1,VLOOKUP('US MTM - Calculation (Portly)'!B15,SEAT!$A$2:$AY$16,35,FALSE),IF($M$4=SEAT!$AJ$1,VLOOKUP('US MTM - Calculation (Portly)'!B15,SEAT!$A$2:$AY$16,36,FALSE),IF($M$4=SEAT!$AK$1,VLOOKUP('US MTM - Calculation (Portly)'!B15,SEAT!$A$2:$AY$16,37,FALSE),IF($M$4=SEAT!$AL$1,VLOOKUP('US MTM - Calculation (Portly)'!B15,SEAT!$A$2:$AY$16,38,FALSE),IF($M$4=SEAT!$AM$1,VLOOKUP('US MTM - Calculation (Portly)'!B15,SEAT!$A$2:$AY$16,39,FALSE),IF($M$4=SEAT!$AN$1,VLOOKUP('US MTM - Calculation (Portly)'!B15,SEAT!$A$2:$AY$16,40,FALSE),IF($M$4=SEAT!$AO$1,VLOOKUP('US MTM - Calculation (Portly)'!B15,SEAT!$A$2:$AY$16,41,FALSE),IF($M$4=SEAT!$AP$1,VLOOKUP('US MTM - Calculation (Portly)'!B15,SEAT!$A$2:$AY$16,42,FALSE),IF($M$4=SEAT!$AQ$1,VLOOKUP('US MTM - Calculation (Portly)'!B15,SEAT!$A$2:$AY$16,43,FALSE),IF($M$4=SEAT!$AR$1,VLOOKUP('US MTM - Calculation (Portly)'!B15,SEAT!$A$2:$AY$16,44,FALSE),IF($M$4=SEAT!$AS$1,VLOOKUP('US MTM - Calculation (Portly)'!B15,SEAT!$A$2:$AY$16,45,FALSE),IF($M$4=SEAT!$AT$1,VLOOKUP('US MTM - Calculation (Portly)'!B15,SEAT!$A$2:$AY$16,46,FALSE),IF($M$4=SEAT!$AU$1,VLOOKUP('US MTM - Calculation (Portly)'!B15,SEAT!$A$2:$AY$16,47,FALSE),IF($M$4=SEAT!$AV$1,VLOOKUP('US MTM - Calculation (Portly)'!B15,SEAT!$A$2:$AY$16,48,FALSE),IF($M$4=SEAT!$AW$1,VLOOKUP('US MTM - Calculation (Portly)'!B15,SEAT!$A$2:$AY$16,49,FALSE),IF($M$4=SEAT!$AX$1,VLOOKUP('US MTM - Calculation (Portly)'!B15,SEAT!$A$2:$AY$16,50,FALSE),IF($M$4=SEAT!$AY$1,VLOOKUP('US MTM - Calculation (Portly)'!B15,SEAT!$A$2:$AY$16,51,FALSE),))))))))))))))))))))))))))))))))))))))))))))))))))</f>
        <v>0</v>
      </c>
      <c r="Q15" s="265">
        <f>IF($M$5='4LEN'!$B$1,VLOOKUP('US MTM - Calculation (Portly)'!B15,'4LEN'!$A$2:$BM$16,2,FALSE),IF($M$5='4LEN'!$C$1,VLOOKUP('US MTM - Calculation (Portly)'!B15,'4LEN'!$A$2:$BM$16,3,FALSE),IF($M$5='4LEN'!$D$1,VLOOKUP('US MTM - Calculation (Portly)'!B15,'4LEN'!$A$2:$BM$16,4,FALSE),IF($M$5='4LEN'!$E$1,VLOOKUP('US MTM - Calculation (Portly)'!B15,'4LEN'!$A$2:$BM$16,5,FALSE),IF($M$5='4LEN'!$F$1,VLOOKUP('US MTM - Calculation (Portly)'!B15,'4LEN'!$A$2:$BM$16,6,FALSE),IF($M$5='4LEN'!$G$1,VLOOKUP('US MTM - Calculation (Portly)'!B15,'4LEN'!$A$2:$BM$16,7,FALSE),IF($M$5='4LEN'!$H$1,VLOOKUP('US MTM - Calculation (Portly)'!B15,'4LEN'!$A$2:$BM$16,8,FALSE),IF($M$5='4LEN'!$I$1,VLOOKUP('US MTM - Calculation (Portly)'!B15,'4LEN'!$A$2:$BM$16,9,FALSE),IF($M$5='4LEN'!$J$1,VLOOKUP('US MTM - Calculation (Portly)'!B15,'4LEN'!$A$2:$BM$16,10,FALSE),IF($M$5='4LEN'!$K$1,VLOOKUP('US MTM - Calculation (Portly)'!B15,'4LEN'!$A$2:$BM$16,11,FALSE),IF($M$5='4LEN'!$L$1,VLOOKUP('US MTM - Calculation (Portly)'!B15,'4LEN'!$A$2:$BM$16,12,FALSE),IF($M$5='4LEN'!$M$1,VLOOKUP('US MTM - Calculation (Portly)'!B15,'4LEN'!$A$2:$BM$16,13,FALSE),IF($M$5='4LEN'!$N$1,VLOOKUP('US MTM - Calculation (Portly)'!B15,'4LEN'!$A$2:$BM$16,14,FALSE),IF($M$5='4LEN'!$O$1,VLOOKUP('US MTM - Calculation (Portly)'!B15,'4LEN'!$A$2:$BM$16,15,FALSE),IF($M$5='4LEN'!$P$1,VLOOKUP('US MTM - Calculation (Portly)'!B15,'4LEN'!$A$2:$BM$16,16,FALSE),IF($M$5='4LEN'!$Q$1,VLOOKUP('US MTM - Calculation (Portly)'!B15,'4LEN'!$A$2:$BM$16,17,FALSE),IF($M$5='4LEN'!$R$1,VLOOKUP('US MTM - Calculation (Portly)'!B15,'4LEN'!$A$2:$BM$16,18,FALSE),IF($M$5='4LEN'!$S$1,VLOOKUP('US MTM - Calculation (Portly)'!B15,'4LEN'!$A$2:$BM$16,19,FALSE),IF($M$5='4LEN'!$T$1,VLOOKUP('US MTM - Calculation (Portly)'!B15,'4LEN'!$A$2:$BM$16,20,FALSE),IF($M$5='4LEN'!$U$1,VLOOKUP('US MTM - Calculation (Portly)'!B15,'4LEN'!$A$2:$BM$16,21,FALSE),IF($M$5='4LEN'!$V$1,VLOOKUP('US MTM - Calculation (Portly)'!B15,'4LEN'!$A$2:$BM$16,22,FALSE),IF($M$5='4LEN'!$W$1,VLOOKUP('US MTM - Calculation (Portly)'!B15,'4LEN'!$A$2:$BM$16,23,FALSE),IF($M$5='4LEN'!$X$1,VLOOKUP('US MTM - Calculation (Portly)'!B15,'4LEN'!$A$2:$BM$16,24,FALSE),IF($M$5='4LEN'!$Y$1,VLOOKUP('US MTM - Calculation (Portly)'!B15,'4LEN'!$A$2:$BM$16,25,FALSE),IF($M$5='4LEN'!$Z$1,VLOOKUP('US MTM - Calculation (Portly)'!B15,'4LEN'!$A$2:$BM$16,26,FALSE),IF($M$5='4LEN'!$AA$1,VLOOKUP('US MTM - Calculation (Portly)'!B15,'4LEN'!$A$2:$BM$16,27,FALSE),IF($M$5='4LEN'!$AB$1,VLOOKUP('US MTM - Calculation (Portly)'!B15,'4LEN'!$A$2:$BM$16,28,FALSE),IF($M$5='4LEN'!$AC$1,VLOOKUP('US MTM - Calculation (Portly)'!B15,'4LEN'!$A$2:$BM$16,29,FALSE),IF($M$5='4LEN'!$AD$1,VLOOKUP('US MTM - Calculation (Portly)'!B15,'4LEN'!$A$2:$BM$16,30,FALSE),IF($M$5='4LEN'!$AE$1,VLOOKUP('US MTM - Calculation (Portly)'!B15,'4LEN'!$A$2:$BM$16,31,FALSE),IF($M$5='4LEN'!$AF$1,VLOOKUP('US MTM - Calculation (Portly)'!B15,'4LEN'!$A$2:$BM$16,32,FALSE),IF($M$5='4LEN'!$AG$1,VLOOKUP('US MTM - Calculation (Portly)'!B15,'4LEN'!$A$2:$BM$16,33,FALSE),IF($M$5='4LEN'!$AH$1,VLOOKUP('US MTM - Calculation (Portly)'!B15,'4LEN'!$A$2:$BM$16,34,FALSE),IF($M$5='4LEN'!$AI$1,VLOOKUP('US MTM - Calculation (Portly)'!B15,'4LEN'!$A$2:$BM$16,35,FALSE),IF($M$5='4LEN'!$AJ$1,VLOOKUP('US MTM - Calculation (Portly)'!B15,'4LEN'!$A$2:$BM$16,36,FALSE),IF($M$5='4LEN'!$AK$1,VLOOKUP('US MTM - Calculation (Portly)'!B15,'4LEN'!$A$2:$BM$16,37,FALSE),IF($M$5='4LEN'!$AL$1,VLOOKUP('US MTM - Calculation (Portly)'!B15,'4LEN'!$A$2:$BM$16,38,FALSE),IF($M$5='4LEN'!$AM$1,VLOOKUP('US MTM - Calculation (Portly)'!B15,'4LEN'!$A$2:$BM$16,39,FALSE),IF($M$5='4LEN'!$AN$1,VLOOKUP('US MTM - Calculation (Portly)'!B15,'4LEN'!$A$2:$BM$16,40,FALSE),IF($M$5='4LEN'!$AO$1,VLOOKUP('US MTM - Calculation (Portly)'!B15,'4LEN'!$A$2:$BM$16,41,FALSE),IF($M$5='4LEN'!$AP$1,VLOOKUP('US MTM - Calculation (Portly)'!B15,'4LEN'!$A$2:$BM$16,42,FALSE),IF($M$5='4LEN'!$AQ$1,VLOOKUP('US MTM - Calculation (Portly)'!B15,'4LEN'!$A$2:$BM$16,43,FALSE),IF($M$5='4LEN'!$AR$1,VLOOKUP('US MTM - Calculation (Portly)'!B15,'4LEN'!$A$2:$BM$16,44,FALSE),IF($M$5='4LEN'!$AS$1,VLOOKUP('US MTM - Calculation (Portly)'!B15,'4LEN'!$A$2:$BM$16,45,FALSE),IF($M$5='4LEN'!$AT$1,VLOOKUP('US MTM - Calculation (Portly)'!B15,'4LEN'!$A$2:$BM$16,46,FALSE),IF($M$5='4LEN'!$AU$1,VLOOKUP('US MTM - Calculation (Portly)'!B15,'4LEN'!$A$2:$BM$16,47,FALSE),IF($M$5='4LEN'!$AV$1,VLOOKUP('US MTM - Calculation (Portly)'!B15,'4LEN'!$A$2:$BM$16,48,FALSE),IF($M$5='4LEN'!$AW$1,VLOOKUP('US MTM - Calculation (Portly)'!B15,'4LEN'!$A$2:$BM$16,49,FALSE),IF($M$5='4LEN'!$AX$1,VLOOKUP('US MTM - Calculation (Portly)'!B15,'4LEN'!$A$2:$BM$16,50,FALSE),IF($M$5='4LEN'!$AY$1,VLOOKUP('US MTM - Calculation (Portly)'!B15,'4LEN'!$A$2:$BM$16,51,FALSE),IF($M$5='4LEN'!$AZ$1,VLOOKUP('US MTM - Calculation (Portly)'!B15,'4LEN'!$A$2:$BM$16,52,FALSE),IF($M$5='4LEN'!$BA$1,VLOOKUP('US MTM - Calculation (Portly)'!B15,'4LEN'!$A$2:$BM$16,53,FALSE),IF($M$5='4LEN'!$BB$1,VLOOKUP('US MTM - Calculation (Portly)'!B15,'4LEN'!$A$2:$BM$16,54,FALSE),IF($M$5='4LEN'!$BC$1,VLOOKUP('US MTM - Calculation (Portly)'!B15,'4LEN'!$A$2:$BM$16,55,FALSE),IF($M$5='4LEN'!$BD$1,VLOOKUP('US MTM - Calculation (Portly)'!B15,'4LEN'!$A$2:$BM$16,56,FALSE),IF($M$5='4LEN'!$BE$1,VLOOKUP('US MTM - Calculation (Portly)'!B15,'4LEN'!$A$2:$BM$16,57,FALSE),IF($M$5='4LEN'!$BF$1,VLOOKUP('US MTM - Calculation (Portly)'!B15,'4LEN'!$A$2:$BM$16,58,FALSE),IF($M$5='4LEN'!$BG$1,VLOOKUP('US MTM - Calculation (Portly)'!B15,'4LEN'!$A$2:$BM$16,59,FALSE),IF($M$5='4LEN'!$BH$1,VLOOKUP('US MTM - Calculation (Portly)'!B15,'4LEN'!$A$2:$BM$16,60,FALSE),IF($M$5='4LEN'!$BI$1,VLOOKUP('US MTM - Calculation (Portly)'!B15,'4LEN'!$A$2:$BL$16,61,FALSE),IF($M$5='4LEN'!$BJ$1,VLOOKUP('US MTM - Calculation (Portly)'!B15,'4LEN'!$A$2:$BM$16,62,FALSE),IF($M$5='4LEN'!$BK$1,VLOOKUP('US MTM - Calculation (Portly)'!B15,'4LEN'!$A$2:$BM$16,63,FALSE),IF($M$5='4LEN'!$BL$1,VLOOKUP('US MTM - Calculation (Portly)'!B15,'4LEN'!$A$2:$BM$16,64,FALSE),IF($M$5='4LEN'!$BM$1,VLOOKUP('US MTM - Calculation (Portly)'!B15,'4LEN'!$A$2:$BM$16,65,FALSE),))))))))))))))))))))))))))))))))))))))))))))))))))))))))))))))))</f>
        <v>0</v>
      </c>
      <c r="R15" s="265">
        <f>IF($M$5='15VENT'!$B$1,VLOOKUP('US MTM - Calculation (Portly)'!B15,'15VENT'!$A$2:$BM$16,2,FALSE),IF($M$5='15VENT'!$C$1,VLOOKUP('US MTM - Calculation (Portly)'!B15,'15VENT'!$A$2:$BM$16,3,FALSE),IF($M$5='15VENT'!$D$1,VLOOKUP('US MTM - Calculation (Portly)'!B15,'15VENT'!$A$2:$BM$16,4,FALSE),IF($M$5='15VENT'!$E$1,VLOOKUP('US MTM - Calculation (Portly)'!B15,'15VENT'!$A$2:$BM$16,5,FALSE),IF($M$5='15VENT'!$F$1,VLOOKUP('US MTM - Calculation (Portly)'!B15,'15VENT'!$A$2:$BM$16,6,FALSE),IF($M$5='15VENT'!$G$1,VLOOKUP('US MTM - Calculation (Portly)'!B15,'15VENT'!$A$2:$BM$16,7,FALSE),IF($M$5='15VENT'!$H$1,VLOOKUP('US MTM - Calculation (Portly)'!B15,'15VENT'!$A$2:$BM$16,8,FALSE),IF($M$5='15VENT'!$I$1,VLOOKUP('US MTM - Calculation (Portly)'!B15,'15VENT'!$A$2:$BM$16,9,FALSE),IF($M$5='15VENT'!$J$1,VLOOKUP('US MTM - Calculation (Portly)'!B15,'15VENT'!$A$2:$BM$16,10,FALSE),IF($M$5='15VENT'!$K$1,VLOOKUP('US MTM - Calculation (Portly)'!B15,'15VENT'!$A$2:$BM$16,11,FALSE),IF($M$5='15VENT'!$L$1,VLOOKUP('US MTM - Calculation (Portly)'!B15,'15VENT'!$A$2:$BM$16,12,FALSE),IF($M$5='15VENT'!$M$1,VLOOKUP('US MTM - Calculation (Portly)'!B15,'15VENT'!$A$2:$BM$16,13,FALSE),IF($M$5='15VENT'!$N$1,VLOOKUP('US MTM - Calculation (Portly)'!B15,'15VENT'!$A$2:$BM$16,14,FALSE),IF($M$5='15VENT'!$O$1,VLOOKUP('US MTM - Calculation (Portly)'!B15,'15VENT'!$A$2:$BM$16,15,FALSE),IF($M$5='15VENT'!$P$1,VLOOKUP('US MTM - Calculation (Portly)'!B15,'15VENT'!$A$2:$BM$16,16,FALSE),IF($M$5='15VENT'!$Q$1,VLOOKUP('US MTM - Calculation (Portly)'!B15,'15VENT'!$A$2:$BM$16,17,FALSE),IF($M$5='15VENT'!$R$1,VLOOKUP('US MTM - Calculation (Portly)'!B15,'15VENT'!$A$2:$BM$16,18,FALSE),IF($M$5='15VENT'!$S$1,VLOOKUP('US MTM - Calculation (Portly)'!B15,'15VENT'!$A$2:$BM$16,19,FALSE),IF($M$5='15VENT'!$T$1,VLOOKUP('US MTM - Calculation (Portly)'!B15,'15VENT'!$A$2:$BM$16,20,FALSE),IF($M$5='15VENT'!$U$1,VLOOKUP('US MTM - Calculation (Portly)'!B15,'15VENT'!$A$2:$BM$16,21,FALSE),IF($M$5='15VENT'!$V$1,VLOOKUP('US MTM - Calculation (Portly)'!B15,'15VENT'!$A$2:$BM$16,22,FALSE),IF($M$5='15VENT'!$W$1,VLOOKUP('US MTM - Calculation (Portly)'!B15,'15VENT'!$A$2:$BM$16,23,FALSE),IF($M$5='15VENT'!$X$1,VLOOKUP('US MTM - Calculation (Portly)'!B15,'15VENT'!$A$2:$BM$16,24,FALSE),IF($M$5='15VENT'!$Y$1,VLOOKUP('US MTM - Calculation (Portly)'!B15,'15VENT'!$A$2:$BM$16,25,FALSE),IF($M$5='15VENT'!$Z$1,VLOOKUP('US MTM - Calculation (Portly)'!B15,'15VENT'!$A$2:$BM$16,26,FALSE),IF($M$5='15VENT'!$AA$1,VLOOKUP('US MTM - Calculation (Portly)'!B15,'15VENT'!$A$2:$BM$16,27,FALSE),IF($M$5='15VENT'!$AB$1,VLOOKUP('US MTM - Calculation (Portly)'!B15,'15VENT'!$A$2:$BM$16,28,FALSE),IF($M$5='15VENT'!$AC$1,VLOOKUP('US MTM - Calculation (Portly)'!B15,'15VENT'!$A$2:$BM$16,29,FALSE),IF($M$5='15VENT'!$AD$1,VLOOKUP('US MTM - Calculation (Portly)'!B15,'15VENT'!$A$2:$BM$16,30,FALSE),IF($M$5='15VENT'!$AE$1,VLOOKUP('US MTM - Calculation (Portly)'!B15,'15VENT'!$A$2:$BM$16,31,FALSE),IF($M$5='15VENT'!$AF$1,VLOOKUP('US MTM - Calculation (Portly)'!B15,'15VENT'!$A$2:$BM$16,32,FALSE),IF($M$5='15VENT'!$AG$1,VLOOKUP('US MTM - Calculation (Portly)'!B15,'15VENT'!$A$2:$BM$16,33,FALSE),IF($M$5='15VENT'!$AH$1,VLOOKUP('US MTM - Calculation (Portly)'!B15,'15VENT'!$A$2:$BM$16,34,FALSE),IF($M$5='15VENT'!$AI$1,VLOOKUP('US MTM - Calculation (Portly)'!B15,'15VENT'!$A$2:$BM$16,35,FALSE),IF($M$5='15VENT'!$AJ$1,VLOOKUP('US MTM - Calculation (Portly)'!B15,'15VENT'!$A$2:$BM$16,36,FALSE),IF($M$5='15VENT'!$AK$1,VLOOKUP('US MTM - Calculation (Portly)'!B15,'15VENT'!$A$2:$BM$16,37,FALSE),IF($M$5='15VENT'!$AL$1,VLOOKUP('US MTM - Calculation (Portly)'!B15,'15VENT'!$A$2:$BM$16,38,FALSE),IF($M$5='15VENT'!$AM$1,VLOOKUP('US MTM - Calculation (Portly)'!B15,'15VENT'!$A$2:$BM$16,39,FALSE),IF($M$5='15VENT'!$AN$1,VLOOKUP('US MTM - Calculation (Portly)'!B15,'15VENT'!$A$2:$BM$16,40,FALSE),IF($M$5='15VENT'!$AO$1,VLOOKUP('US MTM - Calculation (Portly)'!B15,'15VENT'!$A$2:$BM$16,41,FALSE),IF($M$5='15VENT'!$AP$1,VLOOKUP('US MTM - Calculation (Portly)'!B15,'15VENT'!$A$2:$BM$16,42,FALSE),IF($M$5='15VENT'!$AQ$1,VLOOKUP('US MTM - Calculation (Portly)'!B15,'15VENT'!$A$2:$BM$16,43,FALSE),IF($M$5='15VENT'!$AR$1,VLOOKUP('US MTM - Calculation (Portly)'!B15,'15VENT'!$A$2:$BM$16,44,FALSE),IF($M$5='15VENT'!$AS$1,VLOOKUP('US MTM - Calculation (Portly)'!B15,'15VENT'!$A$2:$BM$16,45,FALSE),IF($M$5='15VENT'!$AT$1,VLOOKUP('US MTM - Calculation (Portly)'!B15,'15VENT'!$A$2:$BM$16,46,FALSE),IF($M$5='15VENT'!$AU$1,VLOOKUP('US MTM - Calculation (Portly)'!B15,'15VENT'!$A$2:$BM$16,47,FALSE),IF($M$5='15VENT'!$AV$1,VLOOKUP('US MTM - Calculation (Portly)'!B15,'15VENT'!$A$2:$BM$16,48,FALSE),IF($M$5='15VENT'!$AW$1,VLOOKUP('US MTM - Calculation (Portly)'!B15,'15VENT'!$A$2:$BM$16,49,FALSE),IF($M$5='15VENT'!$AX$1,VLOOKUP('US MTM - Calculation (Portly)'!B15,'15VENT'!$A$2:$BM$16,50,FALSE),IF($M$5='15VENT'!$AY$1,VLOOKUP('US MTM - Calculation (Portly)'!B15,'15VENT'!$A$2:$BM$16,51,FALSE),IF($M$5='15VENT'!$AZ$1,VLOOKUP('US MTM - Calculation (Portly)'!B15,'15VENT'!$A$2:$BM$16,52,FALSE),IF($M$5='15VENT'!$BA$1,VLOOKUP('US MTM - Calculation (Portly)'!B15,'15VENT'!$A$2:$BM$16,53,FALSE),IF($M$5='15VENT'!$BB$1,VLOOKUP('US MTM - Calculation (Portly)'!B15,'15VENT'!$A$2:$BM$16,54,FALSE),IF($M$5='15VENT'!$BC$1,VLOOKUP('US MTM - Calculation (Portly)'!B15,'15VENT'!$A$2:$BM$16,55,FALSE),IF($M$5='15VENT'!$BD$1,VLOOKUP('US MTM - Calculation (Portly)'!B15,'15VENT'!$A$2:$BM$16,56,FALSE),IF($M$5='15VENT'!$BE$1,VLOOKUP('US MTM - Calculation (Portly)'!B15,'15VENT'!$A$2:$BM$16,57,FALSE),IF($M$5='15VENT'!$BF$1,VLOOKUP('US MTM - Calculation (Portly)'!B15,'15VENT'!$A$2:$BM$16,58,FALSE),IF($M$5='15VENT'!$BG$1,VLOOKUP('US MTM - Calculation (Portly)'!B15,'15VENT'!$A$2:$BM$16,59,FALSE),IF($M$5='15VENT'!$BH$1,VLOOKUP('US MTM - Calculation (Portly)'!B15,'15VENT'!$A$2:$BM$16,60,FALSE),IF($M$5='15VENT'!$BI$1,VLOOKUP('US MTM - Calculation (Portly)'!B15,'15VENT'!$A$2:$BJ$16,61,FALSE),IF($M$5='15VENT'!$BJ$1,VLOOKUP('US MTM - Calculation (Portly)'!B15,'15VENT'!$A$2:$BM$16,62,FALSE),IF($M$5='15VENT'!$BK$1,VLOOKUP('US MTM - Calculation (Portly)'!B15,'15VENT'!$A$2:$BM$16,63,FALSE),IF($M$5='15VENT'!$BL$1,VLOOKUP('US MTM - Calculation (Portly)'!B15,'15VENT'!$A$2:$BM$16,64,FALSE),IF($M$5='15VENT'!$BM$1,VLOOKUP('US MTM - Calculation (Portly)'!B15,'15VENT'!$A$2:$BM$16,65,FALSE),))))))))))))))))))))))))))))))))))))))))))))))))))))))))))))))))</f>
        <v>0</v>
      </c>
      <c r="S15" s="266">
        <f>$L$15</f>
        <v>0</v>
      </c>
      <c r="T15" s="274"/>
      <c r="U15" s="268" t="s">
        <v>95</v>
      </c>
      <c r="V15" s="288" t="str">
        <f>IF(OR(Sheet1!C81="",Sheet1!C81=" "),"",Sheet1!C81)</f>
        <v/>
      </c>
      <c r="W15" s="246"/>
      <c r="X15" s="259"/>
      <c r="Y15" s="260" t="s">
        <v>340</v>
      </c>
      <c r="Z15" s="290"/>
      <c r="AA15" s="290"/>
      <c r="AB15" s="290"/>
      <c r="AC15" s="290"/>
      <c r="AD15" s="290"/>
      <c r="AE15" s="290"/>
      <c r="AF15" s="290"/>
      <c r="AG15" s="290"/>
      <c r="AH15" s="291" t="str">
        <f>IF(Sheet1!C330="",IF(OR(Sheet1!C148="",Sheet1!C148=" "),0,CONCATENATE("-",Sheet1!C148)),Sheet1!C330)</f>
        <v xml:space="preserve">TKT PKT RT
BW Slv Lin
</v>
      </c>
      <c r="AI15" s="275"/>
      <c r="AJ15" s="289" t="s">
        <v>303</v>
      </c>
      <c r="AK15" s="288" t="str">
        <f>IF(OR(Sheet1!C168="",Sheet1!C168=" "),"",Sheet1!C168)</f>
        <v/>
      </c>
      <c r="AM15" s="282"/>
      <c r="AN15" s="282"/>
      <c r="AO15" s="228"/>
      <c r="AP15" s="507" t="str">
        <f>U2</f>
        <v>S95-SHELL PLAID</v>
      </c>
      <c r="AQ15" s="234"/>
      <c r="AR15" s="234"/>
      <c r="AS15" s="234"/>
      <c r="AT15" s="234"/>
      <c r="AU15" s="234"/>
      <c r="AV15" s="234"/>
      <c r="AW15" s="234"/>
      <c r="AX15" s="255"/>
      <c r="AY15" s="255"/>
      <c r="AZ15" s="255"/>
      <c r="BA15" s="255"/>
      <c r="BB15" s="255"/>
      <c r="BC15" s="255"/>
      <c r="BD15" s="255"/>
      <c r="BE15" s="255"/>
      <c r="BF15" s="255"/>
      <c r="BG15" s="255"/>
      <c r="BH15" s="255"/>
      <c r="BI15" s="255"/>
      <c r="BJ15" s="255"/>
      <c r="BK15" s="255"/>
      <c r="BL15" s="255"/>
      <c r="BM15" s="255"/>
      <c r="BN15" s="255"/>
      <c r="BO15" s="255"/>
      <c r="BP15" s="255"/>
      <c r="BQ15" s="255"/>
      <c r="BR15" s="255"/>
      <c r="BS15" s="255"/>
    </row>
    <row r="16" spans="1:77" ht="39.950000000000003" customHeight="1" thickBot="1" x14ac:dyDescent="0.6">
      <c r="A16" s="259">
        <v>15</v>
      </c>
      <c r="B16" s="260" t="s">
        <v>68</v>
      </c>
      <c r="C16" s="261">
        <f>IF($C$1="","",HLOOKUP($C$1,'Portly fit'!$A$1:$AC$16,ROW(),FALSE))</f>
        <v>9.5</v>
      </c>
      <c r="D16" s="262">
        <f>IF(C16=" ",0,IF($S$17='AH 34 A+'!$B$1,VLOOKUP('US MTM - Calculation (Portly)'!B16,'AH 34 A+'!$A$2:$G$16,2,FALSE),IF($S$17='AH 34 A+'!$C$1,VLOOKUP('US MTM - Calculation (Portly)'!B16,'AH 34 A+'!$A$2:$G$16,3,FALSE),IF($S$17='AH 34 A+'!$D$1,VLOOKUP('US MTM - Calculation (Portly)'!B16,'AH 34 A+'!$A$2:$G$16,4,FALSE),IF($S$17='AH 34 A+'!$E$1,VLOOKUP('US MTM - Calculation (Portly)'!B16,'AH 34 A+'!$A$2:$G$16,5,FALSE),IF($S$17='AH 34 A+'!$F$1,VLOOKUP('US MTM - Calculation (Portly)'!B16,'AH 34 A+'!$A$2:$G$16,6,FALSE),IF($S$17='AH 34 A+'!$G$1,VLOOKUP('US MTM - Calculation (Portly)'!B16,'AH 34 A+'!$A$2:$G$16,7,FALSE),)))))))</f>
        <v>0</v>
      </c>
      <c r="E16" s="262">
        <f>IF(C16=" ",0,IF($S$18='Erect +'!$B$1,VLOOKUP('US MTM - Calculation (Portly)'!B16,'Erect +'!$A$2:$D$16,2,FALSE),IF($S$18='Erect +'!$C$1,VLOOKUP('US MTM - Calculation (Portly)'!B16,'Erect +'!$A$2:$D$16,3,FALSE),IF($S$18='Erect +'!$D$1,VLOOKUP('US MTM - Calculation (Portly)'!B16,'Erect +'!$A$2:$D$16,4,FALSE),))))</f>
        <v>0</v>
      </c>
      <c r="F16" s="262">
        <f>IF(C16=" ",0,IF($S$19='Full Chest'!$B$1,VLOOKUP('US MTM - Calculation (Portly)'!B16,'Full Chest'!$A$2:$F$16,2,FALSE),IF($S$19='Full Chest'!$C$1,VLOOKUP('US MTM - Calculation (Portly)'!B16,'Full Chest'!$A$2:$F$16,3,FALSE),IF($S$19='Full Chest'!$D$1,VLOOKUP('US MTM - Calculation (Portly)'!B16,'Full Chest'!$A$2:$F$16,4,FALSE),))))</f>
        <v>0</v>
      </c>
      <c r="G16" s="262">
        <f>IF(C16=" ",0,IF($S$20='Head For +'!$B$1,VLOOKUP('US MTM - Calculation (Portly)'!B16,'Head For +'!$A$2:$E$16,2,FALSE),IF($S$20='Head For +'!$C$1,VLOOKUP('US MTM - Calculation (Portly)'!B16,'Head For +'!$A$2:$E$16,3,FALSE),IF($S$20='Head For +'!$D$1,VLOOKUP('US MTM - Calculation (Portly)'!B16,'Head For +'!$A$2:$E$16,4,FALSE),IF($S$20='Head For +'!$E$1,VLOOKUP('US MTM - Calculation (Portly)'!B16,'Head For +'!$A$2:$E$16,5,FALSE),)))))</f>
        <v>0</v>
      </c>
      <c r="H16" s="262">
        <f>IF(C16=" ",0,IF($S$21='LOW-CLR +'!$B$1,VLOOKUP('US MTM - Calculation (Portly)'!B16,'LOW-CLR +'!$A$2:$H$16,2,FALSE),IF($S$21='LOW-CLR +'!$C$1,VLOOKUP('US MTM - Calculation (Portly)'!B16,'LOW-CLR +'!$A$2:$H$16,3,FALSE),IF($S$21='LOW-CLR +'!$D$1,VLOOKUP('US MTM - Calculation (Portly)'!B16,'LOW-CLR +'!$A$2:$H$16,4,FALSE),IF($S$21='LOW-CLR +'!$E$1,VLOOKUP('US MTM - Calculation (Portly)'!B16,'LOW-CLR +'!$A$2:$H$16,5,FALSE),IF($S$21='LOW-CLR +'!$F$1,VLOOKUP('US MTM - Calculation (Portly)'!B16,'LOW-CLR +'!$A$2:$H$16,6,FALSE),))))))</f>
        <v>0</v>
      </c>
      <c r="I16" s="262">
        <f>IF(C16=" ",0,IF($S$22='P+AH+1 2'!$B$1,VLOOKUP('US MTM - Calculation (Portly)'!B16,'P+AH+1 2'!$A$2:$D$16,2,FALSE),IF($S$22='P+AH+1 2'!$C$1,VLOOKUP('US MTM - Calculation (Portly)'!B16,'P+AH+1 2'!$A$2:$D$16,3,FALSE),IF($S$22='P+AH+1 2'!$D$1,VLOOKUP('US MTM - Calculation (Portly)'!B16,'P+AH+1 2'!$A$2:$D$16,4,FALSE),))))</f>
        <v>0</v>
      </c>
      <c r="J16" s="262"/>
      <c r="K16" s="263">
        <f t="shared" si="2"/>
        <v>9.5</v>
      </c>
      <c r="L16" s="242">
        <f>IF(OR(Sheet1!C37="",Sheet1!C37=" "),0,Sheet1!C37)</f>
        <v>0</v>
      </c>
      <c r="M16" s="264">
        <f t="shared" si="3"/>
        <v>0</v>
      </c>
      <c r="N16" s="265">
        <f>IF($M$8='12 Back'!$B$1,VLOOKUP('US MTM - Calculation (Portly)'!B16,'12 Back'!$A$2:$BG$16,2,FALSE),IF($M$8='12 Back'!$C$1,VLOOKUP('US MTM - Calculation (Portly)'!B16,'12 Back'!$A$2:$BG$16,3,FALSE),IF($M$8='12 Back'!$D$1,VLOOKUP('US MTM - Calculation (Portly)'!B16,'12 Back'!$A$2:$BG$16,4,FALSE),IF($M$8='12 Back'!$E$1,VLOOKUP('US MTM - Calculation (Portly)'!B16,'12 Back'!$A$2:$BG$16,5,FALSE),IF($M$8='12 Back'!$F$1,VLOOKUP('US MTM - Calculation (Portly)'!B16,'12 Back'!$A$2:$BG$16,6,FALSE),IF($M$8='12 Back'!$G$1,VLOOKUP('US MTM - Calculation (Portly)'!B16,'12 Back'!$A$2:$BG$16,7,FALSE),IF($M$8='12 Back'!$H$1,VLOOKUP('US MTM - Calculation (Portly)'!B16,'12 Back'!$A$2:$BG$16,8,FALSE),IF($M$8='12 Back'!$I$1,VLOOKUP('US MTM - Calculation (Portly)'!B16,'12 Back'!$A$2:$BG$16,9,FALSE),IF($M$8='12 Back'!$J$1,VLOOKUP('US MTM - Calculation (Portly)'!B16,'12 Back'!$A$2:$BG$16,10,FALSE),IF($M$8='12 Back'!$K$1,VLOOKUP('US MTM - Calculation (Portly)'!B16,'12 Back'!$A$2:$BG$16,11,FALSE),IF($M$8='12 Back'!$L$1,VLOOKUP('US MTM - Calculation (Portly)'!B16,'12 Back'!$A$2:$BG$16,12,FALSE),IF($M$8='12 Back'!$M$1,VLOOKUP('US MTM - Calculation (Portly)'!B16,'12 Back'!$A$2:$BG$16,13,FALSE),IF($M$8='12 Back'!$N$1,VLOOKUP('US MTM - Calculation (Portly)'!B16,'12 Back'!$A$2:$BG$16,14,FALSE),IF($M$8='12 Back'!$O$1,VLOOKUP('US MTM - Calculation (Portly)'!B16,'12 Back'!$A$2:$BG$16,15,FALSE),IF($M$8='12 Back'!$P$1,VLOOKUP('US MTM - Calculation (Portly)'!B16,'12 Back'!$A$2:$BG$16,16,FALSE),IF($M$8='12 Back'!$Q$1,VLOOKUP('US MTM - Calculation (Portly)'!B16,'12 Back'!$A$2:$BG$16,17,FALSE),IF($M$8='12 Back'!$R$1,VLOOKUP('US MTM - Calculation (Portly)'!B16,'12 Back'!$A$2:$BG$16,18,FALSE),IF($M$8='12 Back'!$S$1,VLOOKUP('US MTM - Calculation (Portly)'!B16,'12 Back'!$A$2:$BG$16,19,FALSE),IF($M$8='12 Back'!$T$1,VLOOKUP('US MTM - Calculation (Portly)'!B16,'12 Back'!$A$2:$BG$16,20,FALSE),IF($M$8='12 Back'!$U$1,VLOOKUP('US MTM - Calculation (Portly)'!B16,'12 Back'!$A$2:$BG$16,21,FALSE),IF($M$8='12 Back'!$V$1,VLOOKUP('US MTM - Calculation (Portly)'!B16,'12 Back'!$A$2:$BG$16,22,FALSE),IF($M$8='12 Back'!$W$1,VLOOKUP('US MTM - Calculation (Portly)'!B16,'12 Back'!$A$2:$BG$16,23,FALSE),IF($M$8='12 Back'!$X$1,VLOOKUP('US MTM - Calculation (Portly)'!B16,'12 Back'!$A$2:$BG$16,24,FALSE),IF($M$8='12 Back'!$Y$1,VLOOKUP('US MTM - Calculation (Portly)'!B16,'12 Back'!$A$2:$BG$16,25,FALSE),IF($M$8='12 Back'!$Z$1,VLOOKUP('US MTM - Calculation (Portly)'!B16,'12 Back'!$A$2:$BG$16,26,FALSE),IF($M$8='12 Back'!$AA$1,VLOOKUP('US MTM - Calculation (Portly)'!B16,'12 Back'!$A$2:$BG$16,27,FALSE),IF($M$8='12 Back'!$AB$1,VLOOKUP('US MTM - Calculation (Portly)'!B16,'12 Back'!$A$2:$BG$16,28,FALSE),IF($M$8='12 Back'!$AC$1,VLOOKUP('US MTM - Calculation (Portly)'!B16,'12 Back'!$A$2:$BG$16,29,FALSE),IF($M$8='12 Back'!$AD$1,VLOOKUP('US MTM - Calculation (Portly)'!B16,'12 Back'!$A$2:$BG$16,30,FALSE),IF($M$8='12 Back'!$AE$1,VLOOKUP('US MTM - Calculation (Portly)'!B16,'12 Back'!$A$2:$BG$16,31,FALSE),IF($M$8='12 Back'!$AF$1,VLOOKUP('US MTM - Calculation (Portly)'!B16,'12 Back'!$A$2:$BG$16,32,FALSE),IF($M$8='12 Back'!$AG$1,VLOOKUP('US MTM - Calculation (Portly)'!B16,'12 Back'!$A$2:$BG$16,33,FALSE),IF($M$8='12 Back'!$AH$1,VLOOKUP('US MTM - Calculation (Portly)'!B16,'12 Back'!$A$2:$BG$16,34,FALSE),IF($M$8='12 Back'!$AI$1,VLOOKUP('US MTM - Calculation (Portly)'!B16,'12 Back'!$A$2:$BG$16,35,FALSE),IF($M$8='12 Back'!$AJ$1,VLOOKUP('US MTM - Calculation (Portly)'!B16,'12 Back'!$A$2:$BG$16,36,FALSE),IF($M$8='12 Back'!$AK$1,VLOOKUP('US MTM - Calculation (Portly)'!B16,'12 Back'!$A$2:$BG$16,37,FALSE),IF($M$8='12 Back'!$AL$1,VLOOKUP('US MTM - Calculation (Portly)'!B16,'12 Back'!$A$2:$BG$16,38,FALSE),IF($M$8='12 Back'!$AM$1,VLOOKUP('US MTM - Calculation (Portly)'!B16,'12 Back'!$A$2:$BG$16,39,FALSE),IF($M$8='12 Back'!$AN$1,VLOOKUP('US MTM - Calculation (Portly)'!B16,'12 Back'!$A$2:$BG$16,40,FALSE),IF($M$8='12 Back'!$AO$1,VLOOKUP('US MTM - Calculation (Portly)'!B16,'12 Back'!$A$2:$BG$16,41,FALSE),IF($M$8='12 Back'!$AP$1,VLOOKUP('US MTM - Calculation (Portly)'!B16,'12 Back'!$A$2:$BG$16,42,FALSE),IF($M$8='12 Back'!$AQ$1,VLOOKUP('US MTM - Calculation (Portly)'!B16,'12 Back'!$A$2:$BG$16,43,FALSE),IF($M$8='12 Back'!$AR$1,VLOOKUP('US MTM - Calculation (Portly)'!B16,'12 Back'!$A$2:$BG$16,44,FALSE),IF($M$8='12 Back'!$AS$1,VLOOKUP('US MTM - Calculation (Portly)'!B16,'12 Back'!$A$2:$BG$16,45,FALSE),IF($M$8='12 Back'!$AT$1,VLOOKUP('US MTM - Calculation (Portly)'!B16,'12 Back'!$A$2:$BG$16,46,FALSE),IF($M$8='12 Back'!$AU$1,VLOOKUP('US MTM - Calculation (Portly)'!B16,'12 Back'!$A$2:$BG$16,47,FALSE),IF($M$8='12 Back'!$AV$1,VLOOKUP('US MTM - Calculation (Portly)'!B16,'12 Back'!$A$2:$BG$16,48,FALSE),IF($M$8='12 Back'!$AW$1,VLOOKUP('US MTM - Calculation (Portly)'!B16,'12 Back'!$A$2:$BG$16,49,FALSE),IF($M$8='12 Back'!$AX$1,VLOOKUP('US MTM - Calculation (Portly)'!B16,'12 Back'!$A$2:$BG$16,50,FALSE),IF($M$8='12 Back'!$AY$1,VLOOKUP('US MTM - Calculation (Portly)'!B16,'12 Back'!$A$2:$BG$16,51,FALSE),IF($M$8='12 Back'!$AZ$1,VLOOKUP('US MTM - Calculation (Portly)'!B16,'12 Back'!$A$2:$BG$16,52,FALSE),IF($M$8='12 Back'!$BA$1,VLOOKUP('US MTM - Calculation (Portly)'!B16,'12 Back'!$A$2:$BG$16,53,FALSE),IF($M$8='12 Back'!$BB$1,VLOOKUP('US MTM - Calculation (Portly)'!B16,'12 Back'!$A$2:$BG$16,54,FALSE),IF($M$8='12 Back'!$BC$1,VLOOKUP('US MTM - Calculation (Portly)'!B16,'12 Back'!$A$2:$BG$16,55,FALSE),IF($M$8='12 Back'!$BD$1,VLOOKUP('US MTM - Calculation (Portly)'!B16,'12 Back'!$A$2:$BG$16,56,FALSE),IF($M$8='12 Back'!$BE$1,VLOOKUP('US MTM - Calculation (Portly)'!B16,'12 Back'!$A$2:$BG$16,57,FALSE),IF($M$8='12 Back'!$BF$1,VLOOKUP('US MTM - Calculation (Portly)'!B16,'12 Back'!$A$2:$BG$16,58,FALSE),IF($M$8='12 Back'!$BG$1,VLOOKUP('US MTM - Calculation (Portly)'!B16,'12 Back'!$A$2:$BG$16,59,FALSE),))))))))))))))))))))))))))))))))))))))))))))))))))))))))))</f>
        <v>0</v>
      </c>
      <c r="O16" s="265">
        <f>IF($M$3='Half Grith'!$B$1,VLOOKUP('US MTM - Calculation (Portly)'!B16,'Half Grith'!$A$2:$BN$16,2,FALSE),IF($M$3='Half Grith'!$C$1,VLOOKUP('US MTM - Calculation (Portly)'!B16,'Half Grith'!$A$2:$BN$16,3,FALSE),IF($M$3='Half Grith'!$D$1,VLOOKUP('US MTM - Calculation (Portly)'!B16,'Half Grith'!$A$2:$BN$16,4,FALSE),IF($M$3='Half Grith'!$E$1,VLOOKUP('US MTM - Calculation (Portly)'!B16,'Half Grith'!$A$2:$BN$16,5,FALSE),IF($M$3='Half Grith'!$F$1,VLOOKUP('US MTM - Calculation (Portly)'!B16,'Half Grith'!$A$2:$BN$16,6,FALSE),IF($M$3='Half Grith'!$G$1,VLOOKUP('US MTM - Calculation (Portly)'!B16,'Half Grith'!$A$2:$BN$16,7,FALSE),IF($M$3='Half Grith'!$H$1,VLOOKUP('US MTM - Calculation (Portly)'!B16,'Half Grith'!$A$2:$BN$16,8,FALSE),IF($M$3='Half Grith'!$I$1,VLOOKUP('US MTM - Calculation (Portly)'!B16,'Half Grith'!$A$2:$BN$16,9,FALSE),IF($M$3='Half Grith'!$J$1,VLOOKUP('US MTM - Calculation (Portly)'!B16,'Half Grith'!$A$2:$BN$16,10,FALSE),IF($M$3='Half Grith'!$K$1,VLOOKUP('US MTM - Calculation (Portly)'!B16,'Half Grith'!$A$2:$BN$16,11,FALSE),IF($M$3='Half Grith'!$L$1,VLOOKUP('US MTM - Calculation (Portly)'!B16,'Half Grith'!$A$2:$BN$16,12,FALSE),IF($M$3='Half Grith'!$M$1,VLOOKUP('US MTM - Calculation (Portly)'!B16,'Half Grith'!$A$2:$BN$16,13,FALSE),IF($M$3='Half Grith'!$N$1,VLOOKUP('US MTM - Calculation (Portly)'!B16,'Half Grith'!$A$2:$BN$16,14,FALSE),IF($M$3='Half Grith'!$O$1,VLOOKUP('US MTM - Calculation (Portly)'!B16,'Half Grith'!$A$2:$BN$16,15,FALSE),IF($M$3='Half Grith'!$P$1,VLOOKUP('US MTM - Calculation (Portly)'!B16,'Half Grith'!$A$2:$BN$16,16,FALSE),IF($M$3='Half Grith'!$Q$1,VLOOKUP('US MTM - Calculation (Portly)'!B16,'Half Grith'!$A$2:$BN$16,17,FALSE),IF($M$3='Half Grith'!$R$1,VLOOKUP('US MTM - Calculation (Portly)'!B16,'Half Grith'!$A$2:$BN$16,18,FALSE),IF($M$3='Half Grith'!$S$1,VLOOKUP('US MTM - Calculation (Portly)'!B16,'Half Grith'!$A$2:$BN$16,19,FALSE),IF($M$3='Half Grith'!$T$1,VLOOKUP('US MTM - Calculation (Portly)'!B16,'Half Grith'!$A$2:$BN$16,20,FALSE),IF($M$3='Half Grith'!$U$1,VLOOKUP('US MTM - Calculation (Portly)'!B16,'Half Grith'!$A$2:$BN$16,21,FALSE),IF($M$3='Half Grith'!$V$1,VLOOKUP('US MTM - Calculation (Portly)'!B16,'Half Grith'!$A$2:$BN$16,22,FALSE),IF($M$3='Half Grith'!$W$1,VLOOKUP('US MTM - Calculation (Portly)'!B16,'Half Grith'!$A$2:$BN$16,23,FALSE),IF($M$3='Half Grith'!$X$1,VLOOKUP('US MTM - Calculation (Portly)'!B16,'Half Grith'!$A$2:$BN$16,24,FALSE),IF($M$3='Half Grith'!$Y$1,VLOOKUP('US MTM - Calculation (Portly)'!B16,'Half Grith'!$A$2:$BN$16,25,FALSE),IF($M$3='Half Grith'!$Z$1,VLOOKUP('US MTM - Calculation (Portly)'!B16,'Half Grith'!$A$2:$BN$16,26,FALSE),IF($M$3='Half Grith'!$AA$1,VLOOKUP('US MTM - Calculation (Portly)'!B16,'Half Grith'!$A$2:$BN$16,27,FALSE),IF($M$3='Half Grith'!$AB$1,VLOOKUP('US MTM - Calculation (Portly)'!B16,'Half Grith'!$A$2:$BN$16,28,FALSE),IF($M$3='Half Grith'!$AC$1,VLOOKUP('US MTM - Calculation (Portly)'!B16,'Half Grith'!$A$2:$BN$16,29,FALSE),IF($M$3='Half Grith'!$AD$1,VLOOKUP('US MTM - Calculation (Portly)'!B16,'Half Grith'!$A$2:$BN$16,30,FALSE),IF($M$3='Half Grith'!$AE$1,VLOOKUP('US MTM - Calculation (Portly)'!B16,'Half Grith'!$A$2:$BN$16,31,FALSE),IF($M$3='Half Grith'!$AF$1,VLOOKUP('US MTM - Calculation (Portly)'!B16,'Half Grith'!$A$2:$BN$16,32,FALSE),IF($M$3='Half Grith'!$AG$1,VLOOKUP('US MTM - Calculation (Portly)'!B16,'Half Grith'!$A$2:$BN$16,33,FALSE),IF($M$3='Half Grith'!$AH$1,VLOOKUP('US MTM - Calculation (Portly)'!B16,'Half Grith'!$A$2:$BN$16,34,FALSE),IF($M$3='Half Grith'!$AI$1,VLOOKUP('US MTM - Calculation (Portly)'!B16,'Half Grith'!$A$2:$BN$16,35,FALSE),IF($M$3='Half Grith'!$AJ$1,VLOOKUP('US MTM - Calculation (Portly)'!B16,'Half Grith'!$A$2:$BN$16,36,FALSE),IF($M$3='Half Grith'!$AK$1,VLOOKUP('US MTM - Calculation (Portly)'!B16,'Half Grith'!$A$2:$BN$16,37,FALSE),IF($M$3='Half Grith'!$AL$1,VLOOKUP('US MTM - Calculation (Portly)'!B16,'Half Grith'!$A$2:$BN$16,38,FALSE),IF($M$3='Half Grith'!$AM$1,VLOOKUP('US MTM - Calculation (Portly)'!B16,'Half Grith'!$A$2:$BN$16,39,FALSE),IF($M$3='Half Grith'!$AN$1,VLOOKUP('US MTM - Calculation (Portly)'!B16,'Half Grith'!$A$2:$BN$16,40,FALSE),IF($M$3='Half Grith'!$AO$1,VLOOKUP('US MTM - Calculation (Portly)'!B16,'Half Grith'!$A$2:$BN$16,41,FALSE),IF($M$3='Half Grith'!$AP$1,VLOOKUP('US MTM - Calculation (Portly)'!B16,'Half Grith'!$A$2:$BN$16,42,FALSE),IF($M$3='Half Grith'!$AQ$1,VLOOKUP('US MTM - Calculation (Portly)'!B16,'Half Grith'!$A$2:$BN$16,43,FALSE),IF($M$3='Half Grith'!$AR$1,VLOOKUP('US MTM - Calculation (Portly)'!B16,'Half Grith'!$A$2:$BN$16,44,FALSE),IF($M$3='Half Grith'!$AS$1,VLOOKUP('US MTM - Calculation (Portly)'!B16,'Half Grith'!$A$2:$BN$16,45,FALSE),IF($M$3='Half Grith'!$AT$1,VLOOKUP('US MTM - Calculation (Portly)'!B16,'Half Grith'!$A$2:$BN$16,46,FALSE),IF($M$3='Half Grith'!$AU$1,VLOOKUP('US MTM - Calculation (Portly)'!B16,'Half Grith'!$A$2:$BN$16,47,FALSE),IF($M$3='Half Grith'!$AV$1,VLOOKUP('US MTM - Calculation (Portly)'!B16,'Half Grith'!$A$2:$BN$16,48,FALSE),IF($M$3='Half Grith'!$AW$1,VLOOKUP('US MTM - Calculation (Portly)'!B16,'Half Grith'!$A$2:$BN$16,49,FALSE),IF($M$3='Half Grith'!$AX$1,VLOOKUP('US MTM - Calculation (Portly)'!B16,'Half Grith'!$A$2:$BN$16,50,FALSE),IF($M$3='Half Grith'!$AY$1,VLOOKUP('US MTM - Calculation (Portly)'!B16,'Half Grith'!$A$2:$BN$16,51,FALSE),IF($M$3='Half Grith'!$AZ$1,VLOOKUP('US MTM - Calculation (Portly)'!B16,'Half Grith'!$A$2:$BN$16,52,FALSE),IF($M$3='Half Grith'!$BA$1,VLOOKUP('US MTM - Calculation (Portly)'!B16,'Half Grith'!$A$2:$BN$16,53,FALSE),IF($M$3='Half Grith'!$BB$1,VLOOKUP('US MTM - Calculation (Portly)'!B16,'Half Grith'!$A$2:$BN$16,54,FALSE),IF($M$3='Half Grith'!$BC$1,VLOOKUP('US MTM - Calculation (Portly)'!B16,'Half Grith'!$A$2:$BN$16,55,FALSE),IF($M$3='Half Grith'!$BD$1,VLOOKUP('US MTM - Calculation (Portly)'!B16,'Half Grith'!$A$2:$BN$16,56,FALSE),IF($M$3='Half Grith'!$BE$1,VLOOKUP('US MTM - Calculation (Portly)'!B16,'Half Grith'!$A$2:$BN$16,57,FALSE),IF($M$3='Half Grith'!$BF$1,VLOOKUP('US MTM - Calculation (Portly)'!B16,'Half Grith'!$A$2:$BN$16,58,FALSE),IF($M$3='Half Grith'!$BG$1,VLOOKUP('US MTM - Calculation (Portly)'!B16,'Half Grith'!$A$2:$BN$16,59,FALSE),IF($M$3='Half Grith'!$BH$1,VLOOKUP('US MTM - Calculation (Portly)'!B16,'Half Grith'!$A$2:$BN$16,60,FALSE),IF($M$3='Half Grith'!$BI$1,VLOOKUP('US MTM - Calculation (Portly)'!B16,'Half Grith'!$A$2:$BN$16,61,FALSE),IF($M$3='Half Grith'!$BJ$1,VLOOKUP('US MTM - Calculation (Portly)'!B16,'Half Grith'!$A$2:$BN$16,62,FALSE),IF($M$3='Half Grith'!$BK$1,VLOOKUP('US MTM - Calculation (Portly)'!B16,'Half Grith'!$A$2:$BN$16,63,FALSE),IF($M$3='Half Grith'!$BL$1,VLOOKUP('US MTM - Calculation (Portly)'!B16,'Half Grith'!$A$2:$BN$16,64,FALSE),IF($M$3='Half Grith'!$BM$1,VLOOKUP('US MTM - Calculation (Portly)'!B16,'Half Grith'!$A$2:$BN$16,65,FALSE),))))))))))))))))))))))))))))))))))))))))))))))))))))))))))))))))</f>
        <v>0</v>
      </c>
      <c r="P16" s="265">
        <f>IF($M$4=SEAT!$B$1,VLOOKUP('US MTM - Calculation (Portly)'!B16,SEAT!$A$2:$AY$16,2,FALSE),IF($M$4=SEAT!$C$1,VLOOKUP('US MTM - Calculation (Portly)'!B16,SEAT!$A$2:$AY$16,3,FALSE),IF($M$4=SEAT!$D$1,VLOOKUP('US MTM - Calculation (Portly)'!B16,SEAT!$A$2:$AY$16,4,FALSE),IF($M$4=SEAT!$E$1,VLOOKUP('US MTM - Calculation (Portly)'!B16,SEAT!$A$2:$AY$16,5,FALSE),IF($M$4=SEAT!$F$1,VLOOKUP('US MTM - Calculation (Portly)'!B16,SEAT!$A$2:$AY$16,6,FALSE),IF($M$4=SEAT!$G$1,VLOOKUP('US MTM - Calculation (Portly)'!B16,SEAT!$A$2:$AY$16,7,FALSE),IF($M$4=SEAT!$H$1,VLOOKUP('US MTM - Calculation (Portly)'!B16,SEAT!$A$2:$AY$16,8,FALSE),IF($M$4=SEAT!$I$1,VLOOKUP('US MTM - Calculation (Portly)'!B16,SEAT!$A$2:$AY$16,9,FALSE),IF($M$4=SEAT!$J$1,VLOOKUP('US MTM - Calculation (Portly)'!B16,SEAT!$A$2:$AY$16,10,FALSE),IF($M$4=SEAT!$K$1,VLOOKUP('US MTM - Calculation (Portly)'!B16,SEAT!$A$2:$AY$16,11,FALSE),IF($M$4=SEAT!$L$1,VLOOKUP('US MTM - Calculation (Portly)'!B16,SEAT!$A$2:$AY$16,12,FALSE),IF($M$4=SEAT!$M$1,VLOOKUP('US MTM - Calculation (Portly)'!B16,SEAT!$A$2:$AY$16,13,FALSE),IF($M$4=SEAT!$N$1,VLOOKUP('US MTM - Calculation (Portly)'!B16,SEAT!$A$2:$AY$16,14,FALSE),IF($M$4=SEAT!$O$1,VLOOKUP('US MTM - Calculation (Portly)'!B16,SEAT!$A$2:$AY$16,15,FALSE),IF($M$4=SEAT!$P$1,VLOOKUP('US MTM - Calculation (Portly)'!B16,SEAT!$A$2:$AY$16,16,FALSE),IF($M$4=SEAT!$Q$1,VLOOKUP('US MTM - Calculation (Portly)'!B16,SEAT!$A$2:$AY$16,17,FALSE),IF($M$4=SEAT!$R$1,VLOOKUP('US MTM - Calculation (Portly)'!B16,SEAT!$A$2:$AY$16,18,FALSE),IF($M$4=SEAT!$S$1,VLOOKUP('US MTM - Calculation (Portly)'!B16,SEAT!$A$2:$AY$16,19,FALSE),IF($M$4=SEAT!$T$1,VLOOKUP('US MTM - Calculation (Portly)'!B16,SEAT!$A$2:$AY$16,20,FALSE),IF($M$4=SEAT!$U$1,VLOOKUP('US MTM - Calculation (Portly)'!B16,SEAT!$A$2:$AY$16,21,FALSE),IF($M$4=SEAT!$V$1,VLOOKUP('US MTM - Calculation (Portly)'!B16,SEAT!$A$2:$AY$16,22,FALSE),IF($M$4=SEAT!$W$1,VLOOKUP('US MTM - Calculation (Portly)'!B16,SEAT!$A$2:$AY$16,23,FALSE),IF($M$4=SEAT!$X$1,VLOOKUP('US MTM - Calculation (Portly)'!B16,SEAT!$A$2:$AY$16,24,FALSE),IF($M$4=SEAT!$Y$1,VLOOKUP('US MTM - Calculation (Portly)'!B16,SEAT!$A$2:$AY$16,25,FALSE),IF($M$4=SEAT!$Z$1,VLOOKUP('US MTM - Calculation (Portly)'!B16,SEAT!$A$2:$AY$16,26,FALSE),IF($M$4=SEAT!$AA$1,VLOOKUP('US MTM - Calculation (Portly)'!B16,SEAT!$A$2:$AY$16,27,FALSE),IF($M$4=SEAT!$AB$1,VLOOKUP('US MTM - Calculation (Portly)'!B16,SEAT!$A$2:$AY$16,28,FALSE),IF($M$4=SEAT!$AC$1,VLOOKUP('US MTM - Calculation (Portly)'!B16,SEAT!$A$2:$AY$16,29,FALSE),IF($M$4=SEAT!$AD$1,VLOOKUP('US MTM - Calculation (Portly)'!B16,SEAT!$A$2:$AY$16,30,FALSE),IF($M$4=SEAT!$AE$1,VLOOKUP('US MTM - Calculation (Portly)'!B16,SEAT!$A$2:$AY$16,31,FALSE),IF($M$4=SEAT!$AF$1,VLOOKUP('US MTM - Calculation (Portly)'!B16,SEAT!$A$2:$AY$16,32,FALSE),IF($M$4=SEAT!$AG$1,VLOOKUP('US MTM - Calculation (Portly)'!B16,SEAT!$A$2:$AY$16,33,FALSE),IF($M$4=SEAT!$AH$1,VLOOKUP('US MTM - Calculation (Portly)'!B16,SEAT!$A$2:$AY$16,34,FALSE),IF($M$4=SEAT!$AI$1,VLOOKUP('US MTM - Calculation (Portly)'!B16,SEAT!$A$2:$AY$16,35,FALSE),IF($M$4=SEAT!$AJ$1,VLOOKUP('US MTM - Calculation (Portly)'!B16,SEAT!$A$2:$AY$16,36,FALSE),IF($M$4=SEAT!$AK$1,VLOOKUP('US MTM - Calculation (Portly)'!B16,SEAT!$A$2:$AY$16,37,FALSE),IF($M$4=SEAT!$AL$1,VLOOKUP('US MTM - Calculation (Portly)'!B16,SEAT!$A$2:$AY$16,38,FALSE),IF($M$4=SEAT!$AM$1,VLOOKUP('US MTM - Calculation (Portly)'!B16,SEAT!$A$2:$AY$16,39,FALSE),IF($M$4=SEAT!$AN$1,VLOOKUP('US MTM - Calculation (Portly)'!B16,SEAT!$A$2:$AY$16,40,FALSE),IF($M$4=SEAT!$AO$1,VLOOKUP('US MTM - Calculation (Portly)'!B16,SEAT!$A$2:$AY$16,41,FALSE),IF($M$4=SEAT!$AP$1,VLOOKUP('US MTM - Calculation (Portly)'!B16,SEAT!$A$2:$AY$16,42,FALSE),IF($M$4=SEAT!$AQ$1,VLOOKUP('US MTM - Calculation (Portly)'!B16,SEAT!$A$2:$AY$16,43,FALSE),IF($M$4=SEAT!$AR$1,VLOOKUP('US MTM - Calculation (Portly)'!B16,SEAT!$A$2:$AY$16,44,FALSE),IF($M$4=SEAT!$AS$1,VLOOKUP('US MTM - Calculation (Portly)'!B16,SEAT!$A$2:$AY$16,45,FALSE),IF($M$4=SEAT!$AT$1,VLOOKUP('US MTM - Calculation (Portly)'!B16,SEAT!$A$2:$AY$16,46,FALSE),IF($M$4=SEAT!$AU$1,VLOOKUP('US MTM - Calculation (Portly)'!B16,SEAT!$A$2:$AY$16,47,FALSE),IF($M$4=SEAT!$AV$1,VLOOKUP('US MTM - Calculation (Portly)'!B16,SEAT!$A$2:$AY$16,48,FALSE),IF($M$4=SEAT!$AW$1,VLOOKUP('US MTM - Calculation (Portly)'!B16,SEAT!$A$2:$AY$16,49,FALSE),IF($M$4=SEAT!$AX$1,VLOOKUP('US MTM - Calculation (Portly)'!B16,SEAT!$A$2:$AY$16,50,FALSE),IF($M$4=SEAT!$AY$1,VLOOKUP('US MTM - Calculation (Portly)'!B16,SEAT!$A$2:$AY$16,51,FALSE),))))))))))))))))))))))))))))))))))))))))))))))))))</f>
        <v>0</v>
      </c>
      <c r="Q16" s="265">
        <f>IF($M$5='4LEN'!$B$1,VLOOKUP('US MTM - Calculation (Portly)'!B16,'4LEN'!$A$2:$BM$16,2,FALSE),IF($M$5='4LEN'!$C$1,VLOOKUP('US MTM - Calculation (Portly)'!B16,'4LEN'!$A$2:$BM$16,3,FALSE),IF($M$5='4LEN'!$D$1,VLOOKUP('US MTM - Calculation (Portly)'!B16,'4LEN'!$A$2:$BM$16,4,FALSE),IF($M$5='4LEN'!$E$1,VLOOKUP('US MTM - Calculation (Portly)'!B16,'4LEN'!$A$2:$BM$16,5,FALSE),IF($M$5='4LEN'!$F$1,VLOOKUP('US MTM - Calculation (Portly)'!B16,'4LEN'!$A$2:$BM$16,6,FALSE),IF($M$5='4LEN'!$G$1,VLOOKUP('US MTM - Calculation (Portly)'!B16,'4LEN'!$A$2:$BM$16,7,FALSE),IF($M$5='4LEN'!$H$1,VLOOKUP('US MTM - Calculation (Portly)'!B16,'4LEN'!$A$2:$BM$16,8,FALSE),IF($M$5='4LEN'!$I$1,VLOOKUP('US MTM - Calculation (Portly)'!B16,'4LEN'!$A$2:$BM$16,9,FALSE),IF($M$5='4LEN'!$J$1,VLOOKUP('US MTM - Calculation (Portly)'!B16,'4LEN'!$A$2:$BM$16,10,FALSE),IF($M$5='4LEN'!$K$1,VLOOKUP('US MTM - Calculation (Portly)'!B16,'4LEN'!$A$2:$BM$16,11,FALSE),IF($M$5='4LEN'!$L$1,VLOOKUP('US MTM - Calculation (Portly)'!B16,'4LEN'!$A$2:$BM$16,12,FALSE),IF($M$5='4LEN'!$M$1,VLOOKUP('US MTM - Calculation (Portly)'!B16,'4LEN'!$A$2:$BM$16,13,FALSE),IF($M$5='4LEN'!$N$1,VLOOKUP('US MTM - Calculation (Portly)'!B16,'4LEN'!$A$2:$BM$16,14,FALSE),IF($M$5='4LEN'!$O$1,VLOOKUP('US MTM - Calculation (Portly)'!B16,'4LEN'!$A$2:$BM$16,15,FALSE),IF($M$5='4LEN'!$P$1,VLOOKUP('US MTM - Calculation (Portly)'!B16,'4LEN'!$A$2:$BM$16,16,FALSE),IF($M$5='4LEN'!$Q$1,VLOOKUP('US MTM - Calculation (Portly)'!B16,'4LEN'!$A$2:$BM$16,17,FALSE),IF($M$5='4LEN'!$R$1,VLOOKUP('US MTM - Calculation (Portly)'!B16,'4LEN'!$A$2:$BM$16,18,FALSE),IF($M$5='4LEN'!$S$1,VLOOKUP('US MTM - Calculation (Portly)'!B16,'4LEN'!$A$2:$BM$16,19,FALSE),IF($M$5='4LEN'!$T$1,VLOOKUP('US MTM - Calculation (Portly)'!B16,'4LEN'!$A$2:$BM$16,20,FALSE),IF($M$5='4LEN'!$U$1,VLOOKUP('US MTM - Calculation (Portly)'!B16,'4LEN'!$A$2:$BM$16,21,FALSE),IF($M$5='4LEN'!$V$1,VLOOKUP('US MTM - Calculation (Portly)'!B16,'4LEN'!$A$2:$BM$16,22,FALSE),IF($M$5='4LEN'!$W$1,VLOOKUP('US MTM - Calculation (Portly)'!B16,'4LEN'!$A$2:$BM$16,23,FALSE),IF($M$5='4LEN'!$X$1,VLOOKUP('US MTM - Calculation (Portly)'!B16,'4LEN'!$A$2:$BM$16,24,FALSE),IF($M$5='4LEN'!$Y$1,VLOOKUP('US MTM - Calculation (Portly)'!B16,'4LEN'!$A$2:$BM$16,25,FALSE),IF($M$5='4LEN'!$Z$1,VLOOKUP('US MTM - Calculation (Portly)'!B16,'4LEN'!$A$2:$BM$16,26,FALSE),IF($M$5='4LEN'!$AA$1,VLOOKUP('US MTM - Calculation (Portly)'!B16,'4LEN'!$A$2:$BM$16,27,FALSE),IF($M$5='4LEN'!$AB$1,VLOOKUP('US MTM - Calculation (Portly)'!B16,'4LEN'!$A$2:$BM$16,28,FALSE),IF($M$5='4LEN'!$AC$1,VLOOKUP('US MTM - Calculation (Portly)'!B16,'4LEN'!$A$2:$BM$16,29,FALSE),IF($M$5='4LEN'!$AD$1,VLOOKUP('US MTM - Calculation (Portly)'!B16,'4LEN'!$A$2:$BM$16,30,FALSE),IF($M$5='4LEN'!$AE$1,VLOOKUP('US MTM - Calculation (Portly)'!B16,'4LEN'!$A$2:$BM$16,31,FALSE),IF($M$5='4LEN'!$AF$1,VLOOKUP('US MTM - Calculation (Portly)'!B16,'4LEN'!$A$2:$BM$16,32,FALSE),IF($M$5='4LEN'!$AG$1,VLOOKUP('US MTM - Calculation (Portly)'!B16,'4LEN'!$A$2:$BM$16,33,FALSE),IF($M$5='4LEN'!$AH$1,VLOOKUP('US MTM - Calculation (Portly)'!B16,'4LEN'!$A$2:$BM$16,34,FALSE),IF($M$5='4LEN'!$AI$1,VLOOKUP('US MTM - Calculation (Portly)'!B16,'4LEN'!$A$2:$BM$16,35,FALSE),IF($M$5='4LEN'!$AJ$1,VLOOKUP('US MTM - Calculation (Portly)'!B16,'4LEN'!$A$2:$BM$16,36,FALSE),IF($M$5='4LEN'!$AK$1,VLOOKUP('US MTM - Calculation (Portly)'!B16,'4LEN'!$A$2:$BM$16,37,FALSE),IF($M$5='4LEN'!$AL$1,VLOOKUP('US MTM - Calculation (Portly)'!B16,'4LEN'!$A$2:$BM$16,38,FALSE),IF($M$5='4LEN'!$AM$1,VLOOKUP('US MTM - Calculation (Portly)'!B16,'4LEN'!$A$2:$BM$16,39,FALSE),IF($M$5='4LEN'!$AN$1,VLOOKUP('US MTM - Calculation (Portly)'!B16,'4LEN'!$A$2:$BM$16,40,FALSE),IF($M$5='4LEN'!$AO$1,VLOOKUP('US MTM - Calculation (Portly)'!B16,'4LEN'!$A$2:$BM$16,41,FALSE),IF($M$5='4LEN'!$AP$1,VLOOKUP('US MTM - Calculation (Portly)'!B16,'4LEN'!$A$2:$BM$16,42,FALSE),IF($M$5='4LEN'!$AQ$1,VLOOKUP('US MTM - Calculation (Portly)'!B16,'4LEN'!$A$2:$BM$16,43,FALSE),IF($M$5='4LEN'!$AR$1,VLOOKUP('US MTM - Calculation (Portly)'!B16,'4LEN'!$A$2:$BM$16,44,FALSE),IF($M$5='4LEN'!$AS$1,VLOOKUP('US MTM - Calculation (Portly)'!B16,'4LEN'!$A$2:$BM$16,45,FALSE),IF($M$5='4LEN'!$AT$1,VLOOKUP('US MTM - Calculation (Portly)'!B16,'4LEN'!$A$2:$BM$16,46,FALSE),IF($M$5='4LEN'!$AU$1,VLOOKUP('US MTM - Calculation (Portly)'!B16,'4LEN'!$A$2:$BM$16,47,FALSE),IF($M$5='4LEN'!$AV$1,VLOOKUP('US MTM - Calculation (Portly)'!B16,'4LEN'!$A$2:$BM$16,48,FALSE),IF($M$5='4LEN'!$AW$1,VLOOKUP('US MTM - Calculation (Portly)'!B16,'4LEN'!$A$2:$BM$16,49,FALSE),IF($M$5='4LEN'!$AX$1,VLOOKUP('US MTM - Calculation (Portly)'!B16,'4LEN'!$A$2:$BM$16,50,FALSE),IF($M$5='4LEN'!$AY$1,VLOOKUP('US MTM - Calculation (Portly)'!B16,'4LEN'!$A$2:$BM$16,51,FALSE),IF($M$5='4LEN'!$AZ$1,VLOOKUP('US MTM - Calculation (Portly)'!B16,'4LEN'!$A$2:$BM$16,52,FALSE),IF($M$5='4LEN'!$BA$1,VLOOKUP('US MTM - Calculation (Portly)'!B16,'4LEN'!$A$2:$BM$16,53,FALSE),IF($M$5='4LEN'!$BB$1,VLOOKUP('US MTM - Calculation (Portly)'!B16,'4LEN'!$A$2:$BM$16,54,FALSE),IF($M$5='4LEN'!$BC$1,VLOOKUP('US MTM - Calculation (Portly)'!B16,'4LEN'!$A$2:$BM$16,55,FALSE),IF($M$5='4LEN'!$BD$1,VLOOKUP('US MTM - Calculation (Portly)'!B16,'4LEN'!$A$2:$BM$16,56,FALSE),IF($M$5='4LEN'!$BE$1,VLOOKUP('US MTM - Calculation (Portly)'!B16,'4LEN'!$A$2:$BM$16,57,FALSE),IF($M$5='4LEN'!$BF$1,VLOOKUP('US MTM - Calculation (Portly)'!B16,'4LEN'!$A$2:$BM$16,58,FALSE),IF($M$5='4LEN'!$BG$1,VLOOKUP('US MTM - Calculation (Portly)'!B16,'4LEN'!$A$2:$BM$16,59,FALSE),IF($M$5='4LEN'!$BH$1,VLOOKUP('US MTM - Calculation (Portly)'!B16,'4LEN'!$A$2:$BM$16,60,FALSE),IF($M$5='4LEN'!$BI$1,VLOOKUP('US MTM - Calculation (Portly)'!B16,'4LEN'!$A$2:$BL$16,61,FALSE),IF($M$5='4LEN'!$BJ$1,VLOOKUP('US MTM - Calculation (Portly)'!B16,'4LEN'!$A$2:$BM$16,62,FALSE),IF($M$5='4LEN'!$BK$1,VLOOKUP('US MTM - Calculation (Portly)'!B16,'4LEN'!$A$2:$BM$16,63,FALSE),IF($M$5='4LEN'!$BL$1,VLOOKUP('US MTM - Calculation (Portly)'!B16,'4LEN'!$A$2:$BM$16,64,FALSE),IF($M$5='4LEN'!$BM$1,VLOOKUP('US MTM - Calculation (Portly)'!B16,'4LEN'!$A$2:$BM$16,65,FALSE),))))))))))))))))))))))))))))))))))))))))))))))))))))))))))))))))</f>
        <v>0</v>
      </c>
      <c r="R16" s="265">
        <f>IF($M$5='15VENT'!$B$1,VLOOKUP('US MTM - Calculation (Portly)'!B16,'15VENT'!$A$2:$BM$16,2,FALSE),IF($M$5='15VENT'!$C$1,VLOOKUP('US MTM - Calculation (Portly)'!B16,'15VENT'!$A$2:$BM$16,3,FALSE),IF($M$5='15VENT'!$D$1,VLOOKUP('US MTM - Calculation (Portly)'!B16,'15VENT'!$A$2:$BM$16,4,FALSE),IF($M$5='15VENT'!$E$1,VLOOKUP('US MTM - Calculation (Portly)'!B16,'15VENT'!$A$2:$BM$16,5,FALSE),IF($M$5='15VENT'!$F$1,VLOOKUP('US MTM - Calculation (Portly)'!B16,'15VENT'!$A$2:$BM$16,6,FALSE),IF($M$5='15VENT'!$G$1,VLOOKUP('US MTM - Calculation (Portly)'!B16,'15VENT'!$A$2:$BM$16,7,FALSE),IF($M$5='15VENT'!$H$1,VLOOKUP('US MTM - Calculation (Portly)'!B16,'15VENT'!$A$2:$BM$16,8,FALSE),IF($M$5='15VENT'!$I$1,VLOOKUP('US MTM - Calculation (Portly)'!B16,'15VENT'!$A$2:$BM$16,9,FALSE),IF($M$5='15VENT'!$J$1,VLOOKUP('US MTM - Calculation (Portly)'!B16,'15VENT'!$A$2:$BM$16,10,FALSE),IF($M$5='15VENT'!$K$1,VLOOKUP('US MTM - Calculation (Portly)'!B16,'15VENT'!$A$2:$BM$16,11,FALSE),IF($M$5='15VENT'!$L$1,VLOOKUP('US MTM - Calculation (Portly)'!B16,'15VENT'!$A$2:$BM$16,12,FALSE),IF($M$5='15VENT'!$M$1,VLOOKUP('US MTM - Calculation (Portly)'!B16,'15VENT'!$A$2:$BM$16,13,FALSE),IF($M$5='15VENT'!$N$1,VLOOKUP('US MTM - Calculation (Portly)'!B16,'15VENT'!$A$2:$BM$16,14,FALSE),IF($M$5='15VENT'!$O$1,VLOOKUP('US MTM - Calculation (Portly)'!B16,'15VENT'!$A$2:$BM$16,15,FALSE),IF($M$5='15VENT'!$P$1,VLOOKUP('US MTM - Calculation (Portly)'!B16,'15VENT'!$A$2:$BM$16,16,FALSE),IF($M$5='15VENT'!$Q$1,VLOOKUP('US MTM - Calculation (Portly)'!B16,'15VENT'!$A$2:$BM$16,17,FALSE),IF($M$5='15VENT'!$R$1,VLOOKUP('US MTM - Calculation (Portly)'!B16,'15VENT'!$A$2:$BM$16,18,FALSE),IF($M$5='15VENT'!$S$1,VLOOKUP('US MTM - Calculation (Portly)'!B16,'15VENT'!$A$2:$BM$16,19,FALSE),IF($M$5='15VENT'!$T$1,VLOOKUP('US MTM - Calculation (Portly)'!B16,'15VENT'!$A$2:$BM$16,20,FALSE),IF($M$5='15VENT'!$U$1,VLOOKUP('US MTM - Calculation (Portly)'!B16,'15VENT'!$A$2:$BM$16,21,FALSE),IF($M$5='15VENT'!$V$1,VLOOKUP('US MTM - Calculation (Portly)'!B16,'15VENT'!$A$2:$BM$16,22,FALSE),IF($M$5='15VENT'!$W$1,VLOOKUP('US MTM - Calculation (Portly)'!B16,'15VENT'!$A$2:$BM$16,23,FALSE),IF($M$5='15VENT'!$X$1,VLOOKUP('US MTM - Calculation (Portly)'!B16,'15VENT'!$A$2:$BM$16,24,FALSE),IF($M$5='15VENT'!$Y$1,VLOOKUP('US MTM - Calculation (Portly)'!B16,'15VENT'!$A$2:$BM$16,25,FALSE),IF($M$5='15VENT'!$Z$1,VLOOKUP('US MTM - Calculation (Portly)'!B16,'15VENT'!$A$2:$BM$16,26,FALSE),IF($M$5='15VENT'!$AA$1,VLOOKUP('US MTM - Calculation (Portly)'!B16,'15VENT'!$A$2:$BM$16,27,FALSE),IF($M$5='15VENT'!$AB$1,VLOOKUP('US MTM - Calculation (Portly)'!B16,'15VENT'!$A$2:$BM$16,28,FALSE),IF($M$5='15VENT'!$AC$1,VLOOKUP('US MTM - Calculation (Portly)'!B16,'15VENT'!$A$2:$BM$16,29,FALSE),IF($M$5='15VENT'!$AD$1,VLOOKUP('US MTM - Calculation (Portly)'!B16,'15VENT'!$A$2:$BM$16,30,FALSE),IF($M$5='15VENT'!$AE$1,VLOOKUP('US MTM - Calculation (Portly)'!B16,'15VENT'!$A$2:$BM$16,31,FALSE),IF($M$5='15VENT'!$AF$1,VLOOKUP('US MTM - Calculation (Portly)'!B16,'15VENT'!$A$2:$BM$16,32,FALSE),IF($M$5='15VENT'!$AG$1,VLOOKUP('US MTM - Calculation (Portly)'!B16,'15VENT'!$A$2:$BM$16,33,FALSE),IF($M$5='15VENT'!$AH$1,VLOOKUP('US MTM - Calculation (Portly)'!B16,'15VENT'!$A$2:$BM$16,34,FALSE),IF($M$5='15VENT'!$AI$1,VLOOKUP('US MTM - Calculation (Portly)'!B16,'15VENT'!$A$2:$BM$16,35,FALSE),IF($M$5='15VENT'!$AJ$1,VLOOKUP('US MTM - Calculation (Portly)'!B16,'15VENT'!$A$2:$BM$16,36,FALSE),IF($M$5='15VENT'!$AK$1,VLOOKUP('US MTM - Calculation (Portly)'!B16,'15VENT'!$A$2:$BM$16,37,FALSE),IF($M$5='15VENT'!$AL$1,VLOOKUP('US MTM - Calculation (Portly)'!B16,'15VENT'!$A$2:$BM$16,38,FALSE),IF($M$5='15VENT'!$AM$1,VLOOKUP('US MTM - Calculation (Portly)'!B16,'15VENT'!$A$2:$BM$16,39,FALSE),IF($M$5='15VENT'!$AN$1,VLOOKUP('US MTM - Calculation (Portly)'!B16,'15VENT'!$A$2:$BM$16,40,FALSE),IF($M$5='15VENT'!$AO$1,VLOOKUP('US MTM - Calculation (Portly)'!B16,'15VENT'!$A$2:$BM$16,41,FALSE),IF($M$5='15VENT'!$AP$1,VLOOKUP('US MTM - Calculation (Portly)'!B16,'15VENT'!$A$2:$BM$16,42,FALSE),IF($M$5='15VENT'!$AQ$1,VLOOKUP('US MTM - Calculation (Portly)'!B16,'15VENT'!$A$2:$BM$16,43,FALSE),IF($M$5='15VENT'!$AR$1,VLOOKUP('US MTM - Calculation (Portly)'!B16,'15VENT'!$A$2:$BM$16,44,FALSE),IF($M$5='15VENT'!$AS$1,VLOOKUP('US MTM - Calculation (Portly)'!B16,'15VENT'!$A$2:$BM$16,45,FALSE),IF($M$5='15VENT'!$AT$1,VLOOKUP('US MTM - Calculation (Portly)'!B16,'15VENT'!$A$2:$BM$16,46,FALSE),IF($M$5='15VENT'!$AU$1,VLOOKUP('US MTM - Calculation (Portly)'!B16,'15VENT'!$A$2:$BM$16,47,FALSE),IF($M$5='15VENT'!$AV$1,VLOOKUP('US MTM - Calculation (Portly)'!B16,'15VENT'!$A$2:$BM$16,48,FALSE),IF($M$5='15VENT'!$AW$1,VLOOKUP('US MTM - Calculation (Portly)'!B16,'15VENT'!$A$2:$BM$16,49,FALSE),IF($M$5='15VENT'!$AX$1,VLOOKUP('US MTM - Calculation (Portly)'!B16,'15VENT'!$A$2:$BM$16,50,FALSE),IF($M$5='15VENT'!$AY$1,VLOOKUP('US MTM - Calculation (Portly)'!B16,'15VENT'!$A$2:$BM$16,51,FALSE),IF($M$5='15VENT'!$AZ$1,VLOOKUP('US MTM - Calculation (Portly)'!B16,'15VENT'!$A$2:$BM$16,52,FALSE),IF($M$5='15VENT'!$BA$1,VLOOKUP('US MTM - Calculation (Portly)'!B16,'15VENT'!$A$2:$BM$16,53,FALSE),IF($M$5='15VENT'!$BB$1,VLOOKUP('US MTM - Calculation (Portly)'!B16,'15VENT'!$A$2:$BM$16,54,FALSE),IF($M$5='15VENT'!$BC$1,VLOOKUP('US MTM - Calculation (Portly)'!B16,'15VENT'!$A$2:$BM$16,55,FALSE),IF($M$5='15VENT'!$BD$1,VLOOKUP('US MTM - Calculation (Portly)'!B16,'15VENT'!$A$2:$BM$16,56,FALSE),IF($M$5='15VENT'!$BE$1,VLOOKUP('US MTM - Calculation (Portly)'!B16,'15VENT'!$A$2:$BM$16,57,FALSE),IF($M$5='15VENT'!$BF$1,VLOOKUP('US MTM - Calculation (Portly)'!B16,'15VENT'!$A$2:$BM$16,58,FALSE),IF($M$5='15VENT'!$BG$1,VLOOKUP('US MTM - Calculation (Portly)'!B16,'15VENT'!$A$2:$BM$16,59,FALSE),IF($M$5='15VENT'!$BH$1,VLOOKUP('US MTM - Calculation (Portly)'!B16,'15VENT'!$A$2:$BM$16,60,FALSE),IF($M$5='15VENT'!$BI$1,VLOOKUP('US MTM - Calculation (Portly)'!B16,'15VENT'!$A$2:$BJ$16,61,FALSE),IF($M$5='15VENT'!$BJ$1,VLOOKUP('US MTM - Calculation (Portly)'!B16,'15VENT'!$A$2:$BM$16,62,FALSE),IF($M$5='15VENT'!$BK$1,VLOOKUP('US MTM - Calculation (Portly)'!B16,'15VENT'!$A$2:$BM$16,63,FALSE),IF($M$5='15VENT'!$BL$1,VLOOKUP('US MTM - Calculation (Portly)'!B16,'15VENT'!$A$2:$BM$16,64,FALSE),IF($M$5='15VENT'!$BM$1,VLOOKUP('US MTM - Calculation (Portly)'!B16,'15VENT'!$A$2:$BM$16,65,FALSE),))))))))))))))))))))))))))))))))))))))))))))))))))))))))))))))))</f>
        <v>-0.375</v>
      </c>
      <c r="S16" s="266">
        <f t="shared" si="6"/>
        <v>0</v>
      </c>
      <c r="T16" s="274"/>
      <c r="U16" s="268" t="s">
        <v>96</v>
      </c>
      <c r="V16" s="288" t="str">
        <f>IF(OR(Sheet1!C82="",Sheet1!C82=" "),"",Sheet1!C82)</f>
        <v/>
      </c>
      <c r="W16" s="246"/>
      <c r="X16" s="259"/>
      <c r="Y16" s="260" t="s">
        <v>341</v>
      </c>
      <c r="Z16" s="290"/>
      <c r="AA16" s="290"/>
      <c r="AB16" s="290"/>
      <c r="AC16" s="290"/>
      <c r="AD16" s="290"/>
      <c r="AE16" s="290"/>
      <c r="AF16" s="290"/>
      <c r="AG16" s="290"/>
      <c r="AH16" s="291">
        <f>Sheet1!E149</f>
        <v>0</v>
      </c>
      <c r="AI16" s="275"/>
      <c r="AJ16" s="289" t="s">
        <v>304</v>
      </c>
      <c r="AK16" s="288" t="str">
        <f>IF(OR(Sheet1!C169="",Sheet1!C169=" "),"",Sheet1!C169)</f>
        <v/>
      </c>
      <c r="AM16" s="282"/>
      <c r="AN16" s="282"/>
      <c r="AO16" s="228"/>
      <c r="AP16" s="508"/>
      <c r="AQ16" s="234"/>
      <c r="AR16" s="234"/>
      <c r="AS16" s="234"/>
      <c r="AT16" s="234"/>
      <c r="AU16" s="234"/>
      <c r="AV16" s="234"/>
      <c r="AW16" s="275"/>
      <c r="AX16" s="255"/>
      <c r="AY16" s="255"/>
      <c r="AZ16" s="255"/>
      <c r="BA16" s="255"/>
      <c r="BB16" s="255"/>
      <c r="BC16" s="255"/>
      <c r="BD16" s="255"/>
      <c r="BE16" s="255"/>
      <c r="BF16" s="255"/>
      <c r="BG16" s="255"/>
      <c r="BH16" s="255"/>
      <c r="BI16" s="255"/>
      <c r="BJ16" s="255"/>
      <c r="BK16" s="255"/>
      <c r="BL16" s="255"/>
      <c r="BM16" s="255"/>
      <c r="BN16" s="255"/>
      <c r="BO16" s="255"/>
      <c r="BP16" s="255"/>
      <c r="BQ16" s="255"/>
      <c r="BR16" s="255"/>
      <c r="BS16" s="255"/>
    </row>
    <row r="17" spans="1:116" ht="39.950000000000003" customHeight="1" thickBot="1" x14ac:dyDescent="0.6">
      <c r="A17" s="259"/>
      <c r="B17" s="260" t="s">
        <v>127</v>
      </c>
      <c r="C17" s="261"/>
      <c r="D17" s="298"/>
      <c r="E17" s="298"/>
      <c r="F17" s="299"/>
      <c r="G17" s="299"/>
      <c r="H17" s="299"/>
      <c r="I17" s="299"/>
      <c r="J17" s="299"/>
      <c r="K17" s="300"/>
      <c r="L17" s="301"/>
      <c r="M17" s="302"/>
      <c r="N17" s="303"/>
      <c r="O17" s="303"/>
      <c r="P17" s="303"/>
      <c r="Q17" s="303"/>
      <c r="R17" s="303"/>
      <c r="S17" s="291">
        <f>IF(OR(Sheet1!C38="",Sheet1!C38=" "),0,Sheet1!C38)</f>
        <v>0</v>
      </c>
      <c r="T17" s="274"/>
      <c r="U17" s="284" t="s">
        <v>97</v>
      </c>
      <c r="V17" s="403"/>
      <c r="W17" s="228"/>
      <c r="X17" s="259"/>
      <c r="Y17" s="260" t="s">
        <v>351</v>
      </c>
      <c r="Z17" s="290"/>
      <c r="AA17" s="290"/>
      <c r="AB17" s="290"/>
      <c r="AC17" s="290"/>
      <c r="AD17" s="290"/>
      <c r="AE17" s="290"/>
      <c r="AF17" s="290"/>
      <c r="AG17" s="290"/>
      <c r="AH17" s="291">
        <f>IF(Sheet1!C331="",IF(OR(Sheet1!C150="",Sheet1!C150=" "),0,Sheet1!C150),CONCATENATE("-",Sheet1!C331))</f>
        <v>0</v>
      </c>
      <c r="AI17" s="275"/>
      <c r="AJ17" s="289" t="s">
        <v>305</v>
      </c>
      <c r="AK17" s="288" t="str">
        <f>IF(OR(Sheet1!C170="",Sheet1!C170=" "),"",Sheet1!C170)</f>
        <v/>
      </c>
      <c r="AM17" s="282"/>
      <c r="AN17" s="282"/>
      <c r="AO17" s="228"/>
      <c r="AP17" s="305"/>
      <c r="AQ17" s="234"/>
      <c r="AR17" s="234"/>
      <c r="AS17" s="234"/>
      <c r="AT17" s="234"/>
      <c r="AU17" s="234"/>
      <c r="AV17" s="234"/>
      <c r="AW17" s="275"/>
      <c r="AX17" s="255"/>
      <c r="AY17" s="255"/>
      <c r="AZ17" s="255"/>
      <c r="BA17" s="255"/>
      <c r="BB17" s="255"/>
      <c r="BC17" s="255"/>
      <c r="BD17" s="255"/>
      <c r="BE17" s="255"/>
      <c r="BF17" s="255"/>
      <c r="BG17" s="255"/>
      <c r="BH17" s="255"/>
      <c r="BI17" s="255"/>
      <c r="BJ17" s="255"/>
      <c r="BK17" s="255"/>
      <c r="BL17" s="255"/>
      <c r="BM17" s="255"/>
      <c r="BN17" s="255"/>
      <c r="BO17" s="255"/>
      <c r="BP17" s="255"/>
      <c r="BQ17" s="255"/>
      <c r="BR17" s="255"/>
      <c r="BS17" s="255"/>
    </row>
    <row r="18" spans="1:116" s="309" customFormat="1" ht="51" customHeight="1" thickBot="1" x14ac:dyDescent="0.6">
      <c r="A18" s="259"/>
      <c r="B18" s="260" t="s">
        <v>69</v>
      </c>
      <c r="C18" s="261"/>
      <c r="D18" s="298"/>
      <c r="E18" s="298"/>
      <c r="F18" s="299"/>
      <c r="G18" s="299"/>
      <c r="H18" s="299"/>
      <c r="I18" s="299"/>
      <c r="J18" s="299"/>
      <c r="K18" s="300"/>
      <c r="L18" s="301"/>
      <c r="M18" s="302"/>
      <c r="N18" s="303"/>
      <c r="O18" s="303"/>
      <c r="P18" s="303"/>
      <c r="Q18" s="303"/>
      <c r="R18" s="303"/>
      <c r="S18" s="291">
        <f>IF(OR(Sheet1!C39="",Sheet1!C39=" "),0,Sheet1!C39)</f>
        <v>0</v>
      </c>
      <c r="T18" s="274"/>
      <c r="U18" s="249" t="s">
        <v>98</v>
      </c>
      <c r="V18" s="288" t="str">
        <f>IF(OR(Sheet1!E84="",Sheet1!E84=" "),"",Sheet1!E84)</f>
        <v/>
      </c>
      <c r="W18" s="228"/>
      <c r="X18" s="259"/>
      <c r="Y18" s="260" t="s">
        <v>352</v>
      </c>
      <c r="Z18" s="306">
        <v>1.125</v>
      </c>
      <c r="AA18" s="290"/>
      <c r="AB18" s="290"/>
      <c r="AC18" s="290"/>
      <c r="AD18" s="290"/>
      <c r="AE18" s="290"/>
      <c r="AF18" s="290"/>
      <c r="AG18" s="242" t="str">
        <f>IF(OR(Sheet1!C151="",Sheet1!C151=" "),"",Sheet1!C151)</f>
        <v/>
      </c>
      <c r="AH18" s="307" t="str">
        <f>IF($AG$18="","",$AG$18-$Z$18)</f>
        <v/>
      </c>
      <c r="AI18" s="275"/>
      <c r="AJ18" s="289" t="s">
        <v>306</v>
      </c>
      <c r="AK18" s="288" t="str">
        <f>IF(OR(Sheet1!C171="",Sheet1!C171=" "),"",Sheet1!C171)</f>
        <v/>
      </c>
      <c r="AL18" s="248"/>
      <c r="AM18" s="282"/>
      <c r="AN18" s="282"/>
      <c r="AO18" s="228"/>
      <c r="AP18" s="405" t="str">
        <f>U5</f>
        <v>BUFFER PLAID -S95</v>
      </c>
      <c r="AQ18" s="234"/>
      <c r="AR18" s="234"/>
      <c r="AS18" s="234"/>
      <c r="AT18" s="234"/>
      <c r="AU18" s="234"/>
      <c r="AV18" s="234"/>
      <c r="AW18" s="275"/>
      <c r="AX18" s="255"/>
      <c r="AY18" s="255"/>
      <c r="AZ18" s="255"/>
      <c r="BA18" s="255"/>
      <c r="BB18" s="255"/>
      <c r="BC18" s="255"/>
      <c r="BD18" s="255"/>
      <c r="BE18" s="255"/>
      <c r="BF18" s="255"/>
      <c r="BG18" s="255"/>
      <c r="BH18" s="255"/>
      <c r="BI18" s="255"/>
      <c r="BJ18" s="255"/>
      <c r="BK18" s="255"/>
      <c r="BL18" s="255"/>
      <c r="BM18" s="255"/>
      <c r="BN18" s="255"/>
      <c r="BO18" s="255"/>
      <c r="BP18" s="255"/>
      <c r="BQ18" s="255"/>
      <c r="BR18" s="255"/>
      <c r="BS18" s="255"/>
      <c r="BT18" s="308"/>
      <c r="BU18" s="308"/>
      <c r="BV18" s="308"/>
      <c r="BW18" s="308"/>
      <c r="BX18" s="308"/>
      <c r="BY18" s="308"/>
      <c r="BZ18" s="308"/>
      <c r="CA18" s="308"/>
      <c r="CB18" s="308"/>
      <c r="CC18" s="308"/>
      <c r="CD18" s="308"/>
      <c r="CE18" s="308"/>
      <c r="CF18" s="308"/>
      <c r="CG18" s="308"/>
      <c r="CH18" s="308"/>
      <c r="CI18" s="308"/>
      <c r="CJ18" s="308"/>
      <c r="CK18" s="308"/>
      <c r="CL18" s="308"/>
      <c r="CM18" s="308"/>
      <c r="CN18" s="308"/>
      <c r="CO18" s="308"/>
      <c r="CP18" s="308"/>
      <c r="CQ18" s="308"/>
      <c r="CR18" s="308"/>
      <c r="CS18" s="308"/>
      <c r="CT18" s="308"/>
      <c r="CU18" s="308"/>
      <c r="CV18" s="308"/>
      <c r="CW18" s="308"/>
      <c r="CX18" s="308"/>
      <c r="CY18" s="308"/>
      <c r="CZ18" s="308"/>
      <c r="DA18" s="308"/>
      <c r="DB18" s="308"/>
      <c r="DC18" s="308"/>
      <c r="DD18" s="308"/>
      <c r="DE18" s="308"/>
      <c r="DF18" s="308"/>
      <c r="DG18" s="308"/>
      <c r="DH18" s="308"/>
      <c r="DI18" s="308"/>
      <c r="DJ18" s="308"/>
      <c r="DK18" s="308"/>
      <c r="DL18" s="308"/>
    </row>
    <row r="19" spans="1:116" s="309" customFormat="1" ht="39.950000000000003" customHeight="1" thickBot="1" x14ac:dyDescent="0.6">
      <c r="A19" s="259"/>
      <c r="B19" s="260" t="s">
        <v>70</v>
      </c>
      <c r="C19" s="261"/>
      <c r="D19" s="298"/>
      <c r="E19" s="298"/>
      <c r="F19" s="299"/>
      <c r="G19" s="299"/>
      <c r="H19" s="299"/>
      <c r="I19" s="299"/>
      <c r="J19" s="299"/>
      <c r="K19" s="300"/>
      <c r="L19" s="301"/>
      <c r="M19" s="302"/>
      <c r="N19" s="303"/>
      <c r="O19" s="303"/>
      <c r="P19" s="303"/>
      <c r="Q19" s="303"/>
      <c r="R19" s="303"/>
      <c r="S19" s="291" t="str">
        <f>IF(OR(Sheet1!C40="",Sheet1!C40=" "),0,Sheet1!C40)</f>
        <v xml:space="preserve"> 3/4</v>
      </c>
      <c r="T19" s="274"/>
      <c r="U19" s="268" t="s">
        <v>99</v>
      </c>
      <c r="V19" s="288" t="str">
        <f>IF(OR(Sheet1!C85="",Sheet1!C85=" "),"",Sheet1!C85)</f>
        <v>1L</v>
      </c>
      <c r="W19" s="228"/>
      <c r="X19" s="259"/>
      <c r="Y19" s="260" t="s">
        <v>353</v>
      </c>
      <c r="Z19" s="306">
        <v>0.625</v>
      </c>
      <c r="AA19" s="290"/>
      <c r="AB19" s="290"/>
      <c r="AC19" s="290"/>
      <c r="AD19" s="290"/>
      <c r="AE19" s="290"/>
      <c r="AF19" s="290"/>
      <c r="AG19" s="242" t="str">
        <f>IF(OR(Sheet1!C152="",Sheet1!C152=" "),"",Sheet1!C152)</f>
        <v/>
      </c>
      <c r="AH19" s="307" t="str">
        <f>IF($AG$19="","",$AG$19-$Z$19)</f>
        <v/>
      </c>
      <c r="AI19" s="275"/>
      <c r="AJ19" s="289" t="s">
        <v>307</v>
      </c>
      <c r="AK19" s="288" t="str">
        <f>IF(OR(Sheet1!C172="",Sheet1!C172=" "),"",Sheet1!C172)</f>
        <v/>
      </c>
      <c r="AL19" s="248"/>
      <c r="AM19" s="282"/>
      <c r="AN19" s="282"/>
      <c r="AO19" s="228"/>
      <c r="AP19" s="305"/>
      <c r="AQ19" s="234"/>
      <c r="AR19" s="234"/>
      <c r="AS19" s="234"/>
      <c r="AT19" s="234"/>
      <c r="AU19" s="234"/>
      <c r="AV19" s="234"/>
      <c r="AW19" s="275"/>
      <c r="AX19" s="255"/>
      <c r="AY19" s="255"/>
      <c r="AZ19" s="255"/>
      <c r="BA19" s="255"/>
      <c r="BB19" s="255"/>
      <c r="BC19" s="255"/>
      <c r="BD19" s="255"/>
      <c r="BE19" s="255"/>
      <c r="BF19" s="255"/>
      <c r="BG19" s="255"/>
      <c r="BH19" s="255"/>
      <c r="BI19" s="255"/>
      <c r="BJ19" s="255"/>
      <c r="BK19" s="255"/>
      <c r="BL19" s="255"/>
      <c r="BM19" s="255"/>
      <c r="BN19" s="255"/>
      <c r="BO19" s="255"/>
      <c r="BP19" s="255"/>
      <c r="BQ19" s="255"/>
      <c r="BR19" s="255"/>
      <c r="BS19" s="255"/>
      <c r="BT19" s="308"/>
      <c r="BU19" s="308"/>
      <c r="BV19" s="308"/>
      <c r="BW19" s="308"/>
      <c r="BX19" s="308"/>
      <c r="BY19" s="308"/>
      <c r="BZ19" s="308"/>
      <c r="CA19" s="308"/>
      <c r="CB19" s="308"/>
      <c r="CC19" s="308"/>
      <c r="CD19" s="308"/>
      <c r="CE19" s="308"/>
      <c r="CF19" s="308"/>
      <c r="CG19" s="308"/>
      <c r="CH19" s="308"/>
      <c r="CI19" s="308"/>
      <c r="CJ19" s="308"/>
      <c r="CK19" s="308"/>
      <c r="CL19" s="308"/>
      <c r="CM19" s="308"/>
      <c r="CN19" s="308"/>
      <c r="CO19" s="308"/>
      <c r="CP19" s="308"/>
      <c r="CQ19" s="308"/>
      <c r="CR19" s="308"/>
      <c r="CS19" s="308"/>
      <c r="CT19" s="308"/>
      <c r="CU19" s="308"/>
      <c r="CV19" s="308"/>
      <c r="CW19" s="308"/>
      <c r="CX19" s="308"/>
      <c r="CY19" s="308"/>
      <c r="CZ19" s="308"/>
      <c r="DA19" s="308"/>
      <c r="DB19" s="308"/>
      <c r="DC19" s="308"/>
      <c r="DD19" s="308"/>
      <c r="DE19" s="308"/>
      <c r="DF19" s="308"/>
      <c r="DG19" s="308"/>
      <c r="DH19" s="308"/>
      <c r="DI19" s="308"/>
      <c r="DJ19" s="308"/>
      <c r="DK19" s="308"/>
      <c r="DL19" s="308"/>
    </row>
    <row r="20" spans="1:116" s="309" customFormat="1" ht="39.950000000000003" customHeight="1" x14ac:dyDescent="0.55000000000000004">
      <c r="A20" s="259"/>
      <c r="B20" s="260" t="s">
        <v>119</v>
      </c>
      <c r="C20" s="261"/>
      <c r="D20" s="298"/>
      <c r="E20" s="298"/>
      <c r="F20" s="299"/>
      <c r="G20" s="299"/>
      <c r="H20" s="299"/>
      <c r="I20" s="299"/>
      <c r="J20" s="299"/>
      <c r="K20" s="300"/>
      <c r="L20" s="301"/>
      <c r="M20" s="302"/>
      <c r="N20" s="303"/>
      <c r="O20" s="303"/>
      <c r="P20" s="303"/>
      <c r="Q20" s="303"/>
      <c r="R20" s="303"/>
      <c r="S20" s="291">
        <f>IF(OR(Sheet1!C41="",Sheet1!C41=" "),0,IF(Sheet1!C41&gt;1,1,Sheet1!C41))</f>
        <v>0</v>
      </c>
      <c r="T20" s="274"/>
      <c r="U20" s="268" t="s">
        <v>100</v>
      </c>
      <c r="V20" s="288" t="str">
        <f>IF(OR(Sheet1!C86="",Sheet1!C86=" "),"",Sheet1!C86)</f>
        <v/>
      </c>
      <c r="W20" s="228"/>
      <c r="X20" s="259"/>
      <c r="Y20" s="260" t="s">
        <v>342</v>
      </c>
      <c r="Z20" s="290"/>
      <c r="AA20" s="290"/>
      <c r="AB20" s="290"/>
      <c r="AC20" s="290"/>
      <c r="AD20" s="290"/>
      <c r="AE20" s="290"/>
      <c r="AF20" s="290"/>
      <c r="AG20" s="290"/>
      <c r="AH20" s="291" t="str">
        <f>IF(OR(Sheet1!C153="",Sheet1!C153=" "),"",Sheet1!C153)</f>
        <v/>
      </c>
      <c r="AI20" s="275"/>
      <c r="AJ20" s="289" t="s">
        <v>308</v>
      </c>
      <c r="AK20" s="288" t="str">
        <f>IF(OR(Sheet1!C173="",Sheet1!C173=" "),"",Sheet1!C173)</f>
        <v/>
      </c>
      <c r="AL20" s="248"/>
      <c r="AM20" s="282"/>
      <c r="AN20" s="282"/>
      <c r="AO20" s="228"/>
      <c r="AP20" s="509" t="str">
        <f>IF(Sheet1!E22="","",Sheet1!E22)</f>
        <v/>
      </c>
      <c r="AQ20" s="234"/>
      <c r="AR20" s="234"/>
      <c r="AS20" s="234"/>
      <c r="AT20" s="234"/>
      <c r="AU20" s="234"/>
      <c r="AV20" s="234"/>
      <c r="AW20" s="275"/>
      <c r="AX20" s="255"/>
      <c r="AY20" s="255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308"/>
      <c r="BU20" s="308"/>
      <c r="BV20" s="308"/>
      <c r="BW20" s="308"/>
      <c r="BX20" s="308"/>
      <c r="BY20" s="308"/>
      <c r="BZ20" s="308"/>
      <c r="CA20" s="308"/>
      <c r="CB20" s="308"/>
      <c r="CC20" s="308"/>
      <c r="CD20" s="308"/>
      <c r="CE20" s="308"/>
      <c r="CF20" s="308"/>
      <c r="CG20" s="308"/>
      <c r="CH20" s="308"/>
      <c r="CI20" s="308"/>
      <c r="CJ20" s="308"/>
      <c r="CK20" s="308"/>
      <c r="CL20" s="308"/>
      <c r="CM20" s="308"/>
      <c r="CN20" s="308"/>
      <c r="CO20" s="308"/>
      <c r="CP20" s="308"/>
      <c r="CQ20" s="308"/>
      <c r="CR20" s="308"/>
      <c r="CS20" s="308"/>
      <c r="CT20" s="308"/>
      <c r="CU20" s="308"/>
      <c r="CV20" s="308"/>
      <c r="CW20" s="308"/>
      <c r="CX20" s="308"/>
      <c r="CY20" s="308"/>
      <c r="CZ20" s="308"/>
      <c r="DA20" s="308"/>
      <c r="DB20" s="308"/>
      <c r="DC20" s="308"/>
      <c r="DD20" s="308"/>
      <c r="DE20" s="308"/>
      <c r="DF20" s="308"/>
      <c r="DG20" s="308"/>
      <c r="DH20" s="308"/>
      <c r="DI20" s="308"/>
      <c r="DJ20" s="308"/>
      <c r="DK20" s="308"/>
      <c r="DL20" s="308"/>
    </row>
    <row r="21" spans="1:116" s="309" customFormat="1" ht="39.950000000000003" customHeight="1" thickBot="1" x14ac:dyDescent="0.6">
      <c r="A21" s="259"/>
      <c r="B21" s="260" t="s">
        <v>71</v>
      </c>
      <c r="C21" s="261"/>
      <c r="D21" s="298"/>
      <c r="E21" s="298"/>
      <c r="F21" s="299"/>
      <c r="G21" s="299"/>
      <c r="H21" s="299"/>
      <c r="I21" s="299"/>
      <c r="J21" s="299"/>
      <c r="K21" s="300"/>
      <c r="L21" s="301"/>
      <c r="M21" s="302"/>
      <c r="N21" s="303"/>
      <c r="O21" s="303"/>
      <c r="P21" s="303"/>
      <c r="Q21" s="303"/>
      <c r="R21" s="303"/>
      <c r="S21" s="291">
        <f>IF(OR(Sheet1!C42="",Sheet1!C42=" "),0,IF(Sheet1!C42&gt;1,1,Sheet1!C42))</f>
        <v>0</v>
      </c>
      <c r="T21" s="274"/>
      <c r="U21" s="268" t="s">
        <v>101</v>
      </c>
      <c r="V21" s="288" t="str">
        <f>IF(OR(Sheet1!C87="",Sheet1!C87=" "),"",Sheet1!C87)</f>
        <v/>
      </c>
      <c r="W21" s="228"/>
      <c r="X21" s="259"/>
      <c r="Y21" s="260" t="s">
        <v>343</v>
      </c>
      <c r="Z21" s="290"/>
      <c r="AA21" s="290"/>
      <c r="AB21" s="290"/>
      <c r="AC21" s="290"/>
      <c r="AD21" s="290"/>
      <c r="AE21" s="290"/>
      <c r="AF21" s="290"/>
      <c r="AG21" s="290"/>
      <c r="AH21" s="291">
        <f>IF(OR(Sheet1!E154="",Sheet1!E154=" "),"",Sheet1!E154)</f>
        <v>0</v>
      </c>
      <c r="AI21" s="275"/>
      <c r="AJ21" s="289" t="s">
        <v>309</v>
      </c>
      <c r="AK21" s="288" t="str">
        <f>IF(OR(Sheet1!C174="",Sheet1!C174=" "),"",Sheet1!C174)</f>
        <v/>
      </c>
      <c r="AL21" s="248"/>
      <c r="AM21" s="282"/>
      <c r="AN21" s="282"/>
      <c r="AO21" s="228"/>
      <c r="AP21" s="510"/>
      <c r="AQ21" s="310"/>
      <c r="AR21" s="310"/>
      <c r="AS21" s="275"/>
      <c r="AT21" s="310"/>
      <c r="AU21" s="275"/>
      <c r="AV21" s="275"/>
      <c r="AW21" s="27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308"/>
      <c r="BU21" s="308"/>
      <c r="BV21" s="308"/>
      <c r="BW21" s="308"/>
      <c r="BX21" s="308"/>
      <c r="BY21" s="308"/>
      <c r="BZ21" s="308"/>
      <c r="CA21" s="308"/>
      <c r="CB21" s="308"/>
      <c r="CC21" s="308"/>
      <c r="CD21" s="308"/>
      <c r="CE21" s="308"/>
      <c r="CF21" s="308"/>
      <c r="CG21" s="308"/>
      <c r="CH21" s="308"/>
      <c r="CI21" s="308"/>
      <c r="CJ21" s="308"/>
      <c r="CK21" s="308"/>
      <c r="CL21" s="308"/>
      <c r="CM21" s="308"/>
      <c r="CN21" s="308"/>
      <c r="CO21" s="308"/>
      <c r="CP21" s="308"/>
      <c r="CQ21" s="308"/>
      <c r="CR21" s="308"/>
      <c r="CS21" s="308"/>
      <c r="CT21" s="308"/>
      <c r="CU21" s="308"/>
      <c r="CV21" s="308"/>
      <c r="CW21" s="308"/>
      <c r="CX21" s="308"/>
      <c r="CY21" s="308"/>
      <c r="CZ21" s="308"/>
      <c r="DA21" s="308"/>
      <c r="DB21" s="308"/>
      <c r="DC21" s="308"/>
      <c r="DD21" s="308"/>
      <c r="DE21" s="308"/>
      <c r="DF21" s="308"/>
      <c r="DG21" s="308"/>
      <c r="DH21" s="308"/>
      <c r="DI21" s="308"/>
      <c r="DJ21" s="308"/>
      <c r="DK21" s="308"/>
      <c r="DL21" s="308"/>
    </row>
    <row r="22" spans="1:116" s="309" customFormat="1" ht="39.950000000000003" customHeight="1" thickBot="1" x14ac:dyDescent="0.6">
      <c r="A22" s="259"/>
      <c r="B22" s="260" t="s">
        <v>120</v>
      </c>
      <c r="C22" s="261"/>
      <c r="D22" s="298"/>
      <c r="E22" s="298"/>
      <c r="F22" s="299"/>
      <c r="G22" s="299"/>
      <c r="H22" s="299"/>
      <c r="I22" s="299"/>
      <c r="J22" s="299"/>
      <c r="K22" s="300"/>
      <c r="L22" s="301"/>
      <c r="M22" s="302"/>
      <c r="N22" s="303"/>
      <c r="O22" s="303"/>
      <c r="P22" s="303"/>
      <c r="Q22" s="303"/>
      <c r="R22" s="303"/>
      <c r="S22" s="291" t="str">
        <f>IF(OR(Sheet1!C43="",Sheet1!C43=" "),0,Sheet1!C43)</f>
        <v xml:space="preserve"> 1/2</v>
      </c>
      <c r="T22" s="274"/>
      <c r="U22" s="268" t="s">
        <v>102</v>
      </c>
      <c r="V22" s="288" t="str">
        <f>IF(OR(Sheet1!C88="",Sheet1!C88=" "),"",Sheet1!C88)</f>
        <v/>
      </c>
      <c r="W22" s="228"/>
      <c r="X22" s="259"/>
      <c r="Y22" s="260" t="s">
        <v>344</v>
      </c>
      <c r="Z22" s="290"/>
      <c r="AA22" s="290"/>
      <c r="AB22" s="290"/>
      <c r="AC22" s="290"/>
      <c r="AD22" s="290"/>
      <c r="AE22" s="290"/>
      <c r="AF22" s="290"/>
      <c r="AG22" s="290"/>
      <c r="AH22" s="291" t="str">
        <f>IF(OR(Sheet1!C155="",Sheet1!C155=" "),"",Sheet1!C155)</f>
        <v/>
      </c>
      <c r="AI22" s="275"/>
      <c r="AJ22" s="289" t="s">
        <v>310</v>
      </c>
      <c r="AK22" s="288" t="str">
        <f>IF(OR(Sheet1!E175="",Sheet1!E175=" ",Sheet1!E175=0),"",Sheet1!E175)</f>
        <v/>
      </c>
      <c r="AL22" s="248"/>
      <c r="AM22" s="282"/>
      <c r="AN22" s="282"/>
      <c r="AO22" s="228"/>
      <c r="AP22" s="275"/>
      <c r="AQ22" s="310"/>
      <c r="AR22" s="310"/>
      <c r="AS22" s="275"/>
      <c r="AT22" s="310"/>
      <c r="AU22" s="275"/>
      <c r="AV22" s="275"/>
      <c r="AW22" s="275"/>
      <c r="AX22" s="255"/>
      <c r="AY22" s="255"/>
      <c r="AZ22" s="255"/>
      <c r="BA22" s="255"/>
      <c r="BB22" s="255"/>
      <c r="BC22" s="255"/>
      <c r="BD22" s="255"/>
      <c r="BE22" s="255"/>
      <c r="BF22" s="255"/>
      <c r="BG22" s="255"/>
      <c r="BH22" s="255"/>
      <c r="BI22" s="255"/>
      <c r="BJ22" s="255"/>
      <c r="BK22" s="255"/>
      <c r="BL22" s="255"/>
      <c r="BM22" s="255"/>
      <c r="BN22" s="255"/>
      <c r="BO22" s="255"/>
      <c r="BP22" s="255"/>
      <c r="BQ22" s="255"/>
      <c r="BR22" s="255"/>
      <c r="BS22" s="255"/>
      <c r="BT22" s="308"/>
      <c r="BU22" s="308"/>
      <c r="BV22" s="308"/>
      <c r="BW22" s="308"/>
      <c r="BX22" s="308"/>
      <c r="BY22" s="308"/>
      <c r="BZ22" s="308"/>
      <c r="CA22" s="308"/>
      <c r="CB22" s="308"/>
      <c r="CC22" s="308"/>
      <c r="CD22" s="308"/>
      <c r="CE22" s="308"/>
      <c r="CF22" s="308"/>
      <c r="CG22" s="308"/>
      <c r="CH22" s="308"/>
      <c r="CI22" s="308"/>
      <c r="CJ22" s="308"/>
      <c r="CK22" s="308"/>
      <c r="CL22" s="308"/>
      <c r="CM22" s="308"/>
      <c r="CN22" s="308"/>
      <c r="CO22" s="308"/>
      <c r="CP22" s="308"/>
      <c r="CQ22" s="308"/>
      <c r="CR22" s="308"/>
      <c r="CS22" s="308"/>
      <c r="CT22" s="308"/>
      <c r="CU22" s="308"/>
      <c r="CV22" s="308"/>
      <c r="CW22" s="308"/>
      <c r="CX22" s="308"/>
      <c r="CY22" s="308"/>
      <c r="CZ22" s="308"/>
      <c r="DA22" s="308"/>
      <c r="DB22" s="308"/>
      <c r="DC22" s="308"/>
      <c r="DD22" s="308"/>
      <c r="DE22" s="308"/>
      <c r="DF22" s="308"/>
      <c r="DG22" s="308"/>
      <c r="DH22" s="308"/>
      <c r="DI22" s="308"/>
      <c r="DJ22" s="308"/>
      <c r="DK22" s="308"/>
      <c r="DL22" s="308"/>
    </row>
    <row r="23" spans="1:116" s="309" customFormat="1" ht="39.950000000000003" customHeight="1" x14ac:dyDescent="0.55000000000000004">
      <c r="A23" s="259"/>
      <c r="B23" s="260" t="s">
        <v>118</v>
      </c>
      <c r="C23" s="261"/>
      <c r="D23" s="298"/>
      <c r="E23" s="298"/>
      <c r="F23" s="299"/>
      <c r="G23" s="299"/>
      <c r="H23" s="299"/>
      <c r="I23" s="299"/>
      <c r="J23" s="299"/>
      <c r="K23" s="300"/>
      <c r="L23" s="301"/>
      <c r="M23" s="302"/>
      <c r="N23" s="303"/>
      <c r="O23" s="303"/>
      <c r="P23" s="303"/>
      <c r="Q23" s="303"/>
      <c r="R23" s="303"/>
      <c r="S23" s="291">
        <f>IF(OR(Sheet1!C44="",Sheet1!C44=" "),0,CONCATENATE("-",Sheet1!C44))</f>
        <v>0</v>
      </c>
      <c r="T23" s="274"/>
      <c r="U23" s="268" t="s">
        <v>103</v>
      </c>
      <c r="V23" s="288" t="str">
        <f>IF(OR(Sheet1!C89="",Sheet1!C89=" "),"",Sheet1!C89)</f>
        <v/>
      </c>
      <c r="W23" s="228"/>
      <c r="X23" s="259"/>
      <c r="Y23" s="260" t="s">
        <v>345</v>
      </c>
      <c r="Z23" s="290"/>
      <c r="AA23" s="290"/>
      <c r="AB23" s="290"/>
      <c r="AC23" s="290"/>
      <c r="AD23" s="290"/>
      <c r="AE23" s="290"/>
      <c r="AF23" s="290"/>
      <c r="AG23" s="290"/>
      <c r="AH23" s="291" t="str">
        <f>IF(OR(Sheet1!C156="",Sheet1!C156=" "),"",Sheet1!C156)</f>
        <v/>
      </c>
      <c r="AI23" s="275"/>
      <c r="AJ23" s="289" t="s">
        <v>649</v>
      </c>
      <c r="AK23" s="288" t="str">
        <f>IF(OR(Sheet1!C176="",Sheet1!C176=" "),"",Sheet1!C176)</f>
        <v/>
      </c>
      <c r="AL23" s="248"/>
      <c r="AM23" s="282"/>
      <c r="AN23" s="282"/>
      <c r="AO23" s="228"/>
      <c r="AP23" s="493" t="s">
        <v>517</v>
      </c>
      <c r="AQ23" s="494"/>
      <c r="AR23" s="275"/>
      <c r="AS23" s="311"/>
      <c r="AT23" s="311"/>
      <c r="AU23" s="312"/>
      <c r="AV23" s="275"/>
      <c r="AW23" s="275"/>
      <c r="AX23" s="255"/>
      <c r="AY23" s="255"/>
      <c r="AZ23" s="255"/>
      <c r="BA23" s="255"/>
      <c r="BB23" s="255"/>
      <c r="BC23" s="255"/>
      <c r="BD23" s="255"/>
      <c r="BE23" s="255"/>
      <c r="BF23" s="255"/>
      <c r="BG23" s="255"/>
      <c r="BH23" s="255"/>
      <c r="BI23" s="255"/>
      <c r="BJ23" s="255"/>
      <c r="BK23" s="255"/>
      <c r="BL23" s="255"/>
      <c r="BM23" s="255"/>
      <c r="BN23" s="255"/>
      <c r="BO23" s="255"/>
      <c r="BP23" s="255"/>
      <c r="BQ23" s="255"/>
      <c r="BR23" s="255"/>
      <c r="BS23" s="255"/>
      <c r="BT23" s="308"/>
      <c r="BU23" s="308"/>
      <c r="BV23" s="308"/>
      <c r="BW23" s="308"/>
      <c r="BX23" s="308"/>
      <c r="BY23" s="308"/>
      <c r="BZ23" s="308"/>
      <c r="CA23" s="308"/>
      <c r="CB23" s="308"/>
      <c r="CC23" s="308"/>
      <c r="CD23" s="308"/>
      <c r="CE23" s="308"/>
      <c r="CF23" s="308"/>
      <c r="CG23" s="308"/>
      <c r="CH23" s="308"/>
      <c r="CI23" s="308"/>
      <c r="CJ23" s="308"/>
      <c r="CK23" s="308"/>
      <c r="CL23" s="308"/>
      <c r="CM23" s="308"/>
      <c r="CN23" s="308"/>
      <c r="CO23" s="308"/>
      <c r="CP23" s="308"/>
      <c r="CQ23" s="308"/>
      <c r="CR23" s="308"/>
      <c r="CS23" s="308"/>
      <c r="CT23" s="308"/>
      <c r="CU23" s="308"/>
      <c r="CV23" s="308"/>
      <c r="CW23" s="308"/>
      <c r="CX23" s="308"/>
      <c r="CY23" s="308"/>
      <c r="CZ23" s="308"/>
      <c r="DA23" s="308"/>
      <c r="DB23" s="308"/>
      <c r="DC23" s="308"/>
      <c r="DD23" s="308"/>
      <c r="DE23" s="308"/>
      <c r="DF23" s="308"/>
      <c r="DG23" s="308"/>
      <c r="DH23" s="308"/>
      <c r="DI23" s="308"/>
      <c r="DJ23" s="308"/>
      <c r="DK23" s="308"/>
      <c r="DL23" s="308"/>
    </row>
    <row r="24" spans="1:116" s="309" customFormat="1" ht="39.950000000000003" customHeight="1" x14ac:dyDescent="0.55000000000000004">
      <c r="A24" s="259"/>
      <c r="B24" s="260" t="s">
        <v>72</v>
      </c>
      <c r="C24" s="261"/>
      <c r="D24" s="298"/>
      <c r="E24" s="298"/>
      <c r="F24" s="299"/>
      <c r="G24" s="299"/>
      <c r="H24" s="299"/>
      <c r="I24" s="299"/>
      <c r="J24" s="299"/>
      <c r="K24" s="300"/>
      <c r="L24" s="301"/>
      <c r="M24" s="302"/>
      <c r="N24" s="303"/>
      <c r="O24" s="303"/>
      <c r="P24" s="303"/>
      <c r="Q24" s="303"/>
      <c r="R24" s="303"/>
      <c r="S24" s="291">
        <f>IF(OR(Sheet1!C45="",Sheet1!C45=" "),0,Sheet1!C45)</f>
        <v>0</v>
      </c>
      <c r="T24" s="274"/>
      <c r="U24" s="268" t="s">
        <v>104</v>
      </c>
      <c r="V24" s="288" t="str">
        <f>IF(OR(Sheet1!C90="",Sheet1!C90=" "),"",Sheet1!C90)</f>
        <v/>
      </c>
      <c r="W24" s="228"/>
      <c r="X24" s="259"/>
      <c r="Y24" s="260" t="s">
        <v>346</v>
      </c>
      <c r="Z24" s="290"/>
      <c r="AA24" s="290"/>
      <c r="AB24" s="290"/>
      <c r="AC24" s="290"/>
      <c r="AD24" s="290"/>
      <c r="AE24" s="290"/>
      <c r="AF24" s="290"/>
      <c r="AG24" s="290"/>
      <c r="AH24" s="291" t="str">
        <f>IF(OR(Sheet1!E157="",Sheet1!E157=" "),"",Sheet1!E157)</f>
        <v/>
      </c>
      <c r="AI24" s="275"/>
      <c r="AJ24" s="289" t="s">
        <v>312</v>
      </c>
      <c r="AK24" s="288" t="str">
        <f>IF(OR(Sheet1!C177="",Sheet1!C177=" "),"",Sheet1!C177)</f>
        <v/>
      </c>
      <c r="AL24" s="248"/>
      <c r="AM24" s="282"/>
      <c r="AN24" s="282"/>
      <c r="AO24" s="228"/>
      <c r="AP24" s="268" t="s">
        <v>624</v>
      </c>
      <c r="AQ24" s="288" t="str">
        <f>IF(OR(Sheet1!C297="",Sheet1!C297=" "),"",Sheet1!C297)</f>
        <v/>
      </c>
      <c r="AR24" s="275"/>
      <c r="AS24" s="313"/>
      <c r="AT24" s="314"/>
      <c r="AU24" s="315"/>
      <c r="AV24" s="275"/>
      <c r="AW24" s="275"/>
      <c r="AX24" s="255"/>
      <c r="AY24" s="255"/>
      <c r="AZ24" s="255"/>
      <c r="BA24" s="255"/>
      <c r="BB24" s="255"/>
      <c r="BC24" s="255"/>
      <c r="BD24" s="255"/>
      <c r="BE24" s="255"/>
      <c r="BF24" s="255"/>
      <c r="BG24" s="255"/>
      <c r="BH24" s="255"/>
      <c r="BI24" s="255"/>
      <c r="BJ24" s="255"/>
      <c r="BK24" s="255"/>
      <c r="BL24" s="255"/>
      <c r="BM24" s="255"/>
      <c r="BN24" s="255"/>
      <c r="BO24" s="255"/>
      <c r="BP24" s="255"/>
      <c r="BQ24" s="255"/>
      <c r="BR24" s="255"/>
      <c r="BS24" s="255"/>
      <c r="BT24" s="308"/>
      <c r="BU24" s="308"/>
      <c r="BV24" s="308"/>
      <c r="BW24" s="308"/>
      <c r="BX24" s="308"/>
      <c r="BY24" s="308"/>
      <c r="BZ24" s="308"/>
      <c r="CA24" s="308"/>
      <c r="CB24" s="308"/>
      <c r="CC24" s="308"/>
      <c r="CD24" s="308"/>
      <c r="CE24" s="308"/>
      <c r="CF24" s="308"/>
      <c r="CG24" s="308"/>
      <c r="CH24" s="308"/>
      <c r="CI24" s="308"/>
      <c r="CJ24" s="308"/>
      <c r="CK24" s="308"/>
      <c r="CL24" s="308"/>
      <c r="CM24" s="308"/>
      <c r="CN24" s="308"/>
      <c r="CO24" s="308"/>
      <c r="CP24" s="308"/>
      <c r="CQ24" s="308"/>
      <c r="CR24" s="308"/>
      <c r="CS24" s="308"/>
      <c r="CT24" s="308"/>
      <c r="CU24" s="308"/>
      <c r="CV24" s="308"/>
      <c r="CW24" s="308"/>
      <c r="CX24" s="308"/>
      <c r="CY24" s="308"/>
      <c r="CZ24" s="308"/>
      <c r="DA24" s="308"/>
      <c r="DB24" s="308"/>
      <c r="DC24" s="308"/>
      <c r="DD24" s="308"/>
      <c r="DE24" s="308"/>
      <c r="DF24" s="308"/>
      <c r="DG24" s="308"/>
      <c r="DH24" s="308"/>
      <c r="DI24" s="308"/>
      <c r="DJ24" s="308"/>
      <c r="DK24" s="308"/>
      <c r="DL24" s="308"/>
    </row>
    <row r="25" spans="1:116" s="309" customFormat="1" ht="39.950000000000003" customHeight="1" x14ac:dyDescent="0.55000000000000004">
      <c r="A25" s="259"/>
      <c r="B25" s="260" t="s">
        <v>121</v>
      </c>
      <c r="C25" s="261"/>
      <c r="D25" s="298"/>
      <c r="E25" s="298"/>
      <c r="F25" s="299"/>
      <c r="G25" s="299"/>
      <c r="H25" s="299"/>
      <c r="I25" s="299"/>
      <c r="J25" s="299"/>
      <c r="K25" s="300"/>
      <c r="L25" s="301"/>
      <c r="M25" s="302"/>
      <c r="N25" s="303"/>
      <c r="O25" s="303"/>
      <c r="P25" s="303"/>
      <c r="Q25" s="303"/>
      <c r="R25" s="303"/>
      <c r="S25" s="291" t="str">
        <f>IF(OR(Sheet1!C46="",Sheet1!C46=" "),"",IF(Sheet1!C46=1,0.394,0))</f>
        <v/>
      </c>
      <c r="T25" s="274"/>
      <c r="U25" s="268" t="s">
        <v>105</v>
      </c>
      <c r="V25" s="288" t="str">
        <f>IF(OR(Sheet1!C91="",Sheet1!C91=" "),"",Sheet1!C91)</f>
        <v/>
      </c>
      <c r="W25" s="228"/>
      <c r="X25" s="259"/>
      <c r="Y25" s="260" t="s">
        <v>347</v>
      </c>
      <c r="Z25" s="290">
        <v>1.5</v>
      </c>
      <c r="AA25" s="290"/>
      <c r="AB25" s="290"/>
      <c r="AC25" s="290"/>
      <c r="AD25" s="290"/>
      <c r="AE25" s="290"/>
      <c r="AF25" s="290"/>
      <c r="AG25" s="291" t="str">
        <f>IF(OR(Sheet1!C158="",Sheet1!C158=" "),"",Sheet1!C158)</f>
        <v/>
      </c>
      <c r="AH25" s="291" t="str">
        <f>IF(AG25="","",AG25-Z25)</f>
        <v/>
      </c>
      <c r="AI25" s="275"/>
      <c r="AJ25" s="289" t="s">
        <v>313</v>
      </c>
      <c r="AK25" s="288" t="str">
        <f>IF(OR(Sheet1!C178="",Sheet1!C178=" "),"",Sheet1!C178)</f>
        <v/>
      </c>
      <c r="AL25" s="248"/>
      <c r="AM25" s="282"/>
      <c r="AN25" s="282"/>
      <c r="AO25" s="228"/>
      <c r="AP25" s="268" t="s">
        <v>625</v>
      </c>
      <c r="AQ25" s="288" t="str">
        <f>IF(OR(Sheet1!C298="",Sheet1!C298=" "),"",Sheet1!C298)</f>
        <v/>
      </c>
      <c r="AR25" s="275"/>
      <c r="AS25" s="313"/>
      <c r="AT25" s="314"/>
      <c r="AU25" s="315"/>
      <c r="AV25" s="275"/>
      <c r="AW25" s="275"/>
      <c r="AX25" s="255"/>
      <c r="AY25" s="255"/>
      <c r="AZ25" s="255"/>
      <c r="BA25" s="255"/>
      <c r="BB25" s="255"/>
      <c r="BC25" s="255"/>
      <c r="BD25" s="255"/>
      <c r="BE25" s="255"/>
      <c r="BF25" s="255"/>
      <c r="BG25" s="255"/>
      <c r="BH25" s="255"/>
      <c r="BI25" s="255"/>
      <c r="BJ25" s="255"/>
      <c r="BK25" s="255"/>
      <c r="BL25" s="255"/>
      <c r="BM25" s="255"/>
      <c r="BN25" s="255"/>
      <c r="BO25" s="255"/>
      <c r="BP25" s="255"/>
      <c r="BQ25" s="255"/>
      <c r="BR25" s="255"/>
      <c r="BS25" s="255"/>
      <c r="BT25" s="308"/>
      <c r="BU25" s="308"/>
      <c r="BV25" s="308"/>
      <c r="BW25" s="308"/>
      <c r="BX25" s="308"/>
      <c r="BY25" s="308"/>
      <c r="BZ25" s="308"/>
      <c r="CA25" s="308"/>
      <c r="CB25" s="308"/>
      <c r="CC25" s="308"/>
      <c r="CD25" s="308"/>
      <c r="CE25" s="308"/>
      <c r="CF25" s="308"/>
      <c r="CG25" s="308"/>
      <c r="CH25" s="308"/>
      <c r="CI25" s="308"/>
      <c r="CJ25" s="308"/>
      <c r="CK25" s="308"/>
      <c r="CL25" s="308"/>
      <c r="CM25" s="308"/>
      <c r="CN25" s="308"/>
      <c r="CO25" s="308"/>
      <c r="CP25" s="308"/>
      <c r="CQ25" s="308"/>
      <c r="CR25" s="308"/>
      <c r="CS25" s="308"/>
      <c r="CT25" s="308"/>
      <c r="CU25" s="308"/>
      <c r="CV25" s="308"/>
      <c r="CW25" s="308"/>
      <c r="CX25" s="308"/>
      <c r="CY25" s="308"/>
      <c r="CZ25" s="308"/>
      <c r="DA25" s="308"/>
      <c r="DB25" s="308"/>
      <c r="DC25" s="308"/>
      <c r="DD25" s="308"/>
      <c r="DE25" s="308"/>
      <c r="DF25" s="308"/>
      <c r="DG25" s="308"/>
      <c r="DH25" s="308"/>
      <c r="DI25" s="308"/>
      <c r="DJ25" s="308"/>
      <c r="DK25" s="308"/>
      <c r="DL25" s="308"/>
    </row>
    <row r="26" spans="1:116" s="309" customFormat="1" ht="39.950000000000003" customHeight="1" x14ac:dyDescent="0.55000000000000004">
      <c r="A26" s="259"/>
      <c r="B26" s="260" t="s">
        <v>122</v>
      </c>
      <c r="C26" s="261"/>
      <c r="D26" s="298"/>
      <c r="E26" s="298"/>
      <c r="F26" s="299"/>
      <c r="G26" s="299"/>
      <c r="H26" s="299"/>
      <c r="I26" s="299"/>
      <c r="J26" s="299"/>
      <c r="K26" s="300"/>
      <c r="L26" s="301"/>
      <c r="M26" s="302"/>
      <c r="N26" s="303"/>
      <c r="O26" s="303"/>
      <c r="P26" s="303"/>
      <c r="Q26" s="303"/>
      <c r="R26" s="303"/>
      <c r="S26" s="291" t="str">
        <f>IF(OR(Sheet1!C47="",Sheet1!C47=" "),"",IF(Sheet1!C47=1,0.394,0))</f>
        <v/>
      </c>
      <c r="T26" s="274"/>
      <c r="U26" s="268" t="s">
        <v>106</v>
      </c>
      <c r="V26" s="288" t="str">
        <f>IF(OR(Sheet1!C92="",Sheet1!C92=" "),"",Sheet1!C92)</f>
        <v/>
      </c>
      <c r="W26" s="228"/>
      <c r="X26" s="259"/>
      <c r="Y26" s="260" t="s">
        <v>503</v>
      </c>
      <c r="Z26" s="290"/>
      <c r="AA26" s="290"/>
      <c r="AB26" s="290"/>
      <c r="AC26" s="290"/>
      <c r="AD26" s="290"/>
      <c r="AE26" s="290"/>
      <c r="AF26" s="290"/>
      <c r="AG26" s="290"/>
      <c r="AH26" s="291" t="str">
        <f>IF(OR(Sheet1!C159="",Sheet1!C159=" "),"",IF(OR(Sheet1!C204=1,Sheet1!C205=1,Sheet1!C334=1,Sheet1!C335=1,Sheet1!C353=1,Sheet1!C354=1),Sheet1!C159,""))</f>
        <v/>
      </c>
      <c r="AI26" s="275"/>
      <c r="AJ26" s="289" t="s">
        <v>314</v>
      </c>
      <c r="AK26" s="288" t="str">
        <f>IF(OR(Sheet1!C179="",Sheet1!C179=" "),"",Sheet1!C179)</f>
        <v/>
      </c>
      <c r="AL26" s="248"/>
      <c r="AM26" s="282"/>
      <c r="AN26" s="282"/>
      <c r="AO26" s="228"/>
      <c r="AP26" s="268" t="s">
        <v>626</v>
      </c>
      <c r="AQ26" s="288" t="str">
        <f>IF(OR(Sheet1!C299="",Sheet1!C299=" "),"",Sheet1!C299)</f>
        <v/>
      </c>
      <c r="AR26" s="275"/>
      <c r="AS26" s="313"/>
      <c r="AT26" s="314"/>
      <c r="AU26" s="315"/>
      <c r="AV26" s="275"/>
      <c r="AW26" s="275"/>
      <c r="AX26" s="255"/>
      <c r="AY26" s="255"/>
      <c r="AZ26" s="255"/>
      <c r="BA26" s="255"/>
      <c r="BB26" s="255"/>
      <c r="BC26" s="255"/>
      <c r="BD26" s="255"/>
      <c r="BE26" s="255"/>
      <c r="BF26" s="255"/>
      <c r="BG26" s="255"/>
      <c r="BH26" s="255"/>
      <c r="BI26" s="255"/>
      <c r="BJ26" s="255"/>
      <c r="BK26" s="255"/>
      <c r="BL26" s="255"/>
      <c r="BM26" s="255"/>
      <c r="BN26" s="255"/>
      <c r="BO26" s="255"/>
      <c r="BP26" s="255"/>
      <c r="BQ26" s="255"/>
      <c r="BR26" s="255"/>
      <c r="BS26" s="255"/>
      <c r="BT26" s="308"/>
      <c r="BU26" s="308"/>
      <c r="BV26" s="308"/>
      <c r="BW26" s="308"/>
      <c r="BX26" s="308"/>
      <c r="BY26" s="308"/>
      <c r="BZ26" s="308"/>
      <c r="CA26" s="308"/>
      <c r="CB26" s="308"/>
      <c r="CC26" s="308"/>
      <c r="CD26" s="308"/>
      <c r="CE26" s="308"/>
      <c r="CF26" s="308"/>
      <c r="CG26" s="308"/>
      <c r="CH26" s="308"/>
      <c r="CI26" s="308"/>
      <c r="CJ26" s="308"/>
      <c r="CK26" s="308"/>
      <c r="CL26" s="308"/>
      <c r="CM26" s="308"/>
      <c r="CN26" s="308"/>
      <c r="CO26" s="308"/>
      <c r="CP26" s="308"/>
      <c r="CQ26" s="308"/>
      <c r="CR26" s="308"/>
      <c r="CS26" s="308"/>
      <c r="CT26" s="308"/>
      <c r="CU26" s="308"/>
      <c r="CV26" s="308"/>
      <c r="CW26" s="308"/>
      <c r="CX26" s="308"/>
      <c r="CY26" s="308"/>
      <c r="CZ26" s="308"/>
      <c r="DA26" s="308"/>
      <c r="DB26" s="308"/>
      <c r="DC26" s="308"/>
      <c r="DD26" s="308"/>
      <c r="DE26" s="308"/>
      <c r="DF26" s="308"/>
      <c r="DG26" s="308"/>
      <c r="DH26" s="308"/>
      <c r="DI26" s="308"/>
      <c r="DJ26" s="308"/>
      <c r="DK26" s="308"/>
      <c r="DL26" s="308"/>
    </row>
    <row r="27" spans="1:116" s="309" customFormat="1" ht="39.950000000000003" customHeight="1" x14ac:dyDescent="0.55000000000000004">
      <c r="A27" s="259"/>
      <c r="B27" s="260" t="s">
        <v>73</v>
      </c>
      <c r="C27" s="261"/>
      <c r="D27" s="298"/>
      <c r="E27" s="298"/>
      <c r="F27" s="299"/>
      <c r="G27" s="299"/>
      <c r="H27" s="299"/>
      <c r="I27" s="299"/>
      <c r="J27" s="299"/>
      <c r="K27" s="300"/>
      <c r="L27" s="301"/>
      <c r="M27" s="302"/>
      <c r="N27" s="303"/>
      <c r="O27" s="303"/>
      <c r="P27" s="303"/>
      <c r="Q27" s="303"/>
      <c r="R27" s="303"/>
      <c r="S27" s="291">
        <f>IF(OR(Sheet1!C48="",Sheet1!C48=" "),0,Sheet1!C48)</f>
        <v>0</v>
      </c>
      <c r="T27" s="274"/>
      <c r="U27" s="268" t="s">
        <v>107</v>
      </c>
      <c r="V27" s="288" t="str">
        <f>IF(OR(Sheet1!C93="",Sheet1!C93=" "),"",Sheet1!C93)</f>
        <v/>
      </c>
      <c r="W27" s="228"/>
      <c r="X27" s="259"/>
      <c r="Y27" s="260" t="s">
        <v>615</v>
      </c>
      <c r="Z27" s="316">
        <v>12.75</v>
      </c>
      <c r="AA27" s="290"/>
      <c r="AB27" s="290"/>
      <c r="AC27" s="290"/>
      <c r="AD27" s="290"/>
      <c r="AE27" s="290"/>
      <c r="AF27" s="290"/>
      <c r="AG27" s="242" t="str">
        <f>IF(OR(Sheet1!C160="",Sheet1!C160=" "),"",Sheet1!C160)</f>
        <v/>
      </c>
      <c r="AH27" s="317" t="str">
        <f>IF($AG$27="","",$AG$27-$Z$27)</f>
        <v/>
      </c>
      <c r="AI27" s="275"/>
      <c r="AJ27" s="289" t="s">
        <v>315</v>
      </c>
      <c r="AK27" s="288" t="str">
        <f>IF(OR(Sheet1!C180="",Sheet1!C180=" "),"",Sheet1!C180)</f>
        <v/>
      </c>
      <c r="AL27" s="248"/>
      <c r="AM27" s="282"/>
      <c r="AN27" s="282"/>
      <c r="AO27" s="228"/>
      <c r="AP27" s="268" t="s">
        <v>627</v>
      </c>
      <c r="AQ27" s="288" t="str">
        <f>IF(OR(Sheet1!C300="",Sheet1!C300=" "),"",Sheet1!C300)</f>
        <v/>
      </c>
      <c r="AR27" s="275"/>
      <c r="AS27" s="313"/>
      <c r="AT27" s="314"/>
      <c r="AU27" s="315"/>
      <c r="AV27" s="275"/>
      <c r="AW27" s="275"/>
      <c r="AX27" s="255"/>
      <c r="AY27" s="255"/>
      <c r="AZ27" s="255"/>
      <c r="BA27" s="255"/>
      <c r="BB27" s="255"/>
      <c r="BC27" s="255"/>
      <c r="BD27" s="255"/>
      <c r="BE27" s="255"/>
      <c r="BF27" s="255"/>
      <c r="BG27" s="255"/>
      <c r="BH27" s="255"/>
      <c r="BI27" s="255"/>
      <c r="BJ27" s="255"/>
      <c r="BK27" s="255"/>
      <c r="BL27" s="255"/>
      <c r="BM27" s="255"/>
      <c r="BN27" s="255"/>
      <c r="BO27" s="255"/>
      <c r="BP27" s="255"/>
      <c r="BQ27" s="255"/>
      <c r="BR27" s="255"/>
      <c r="BS27" s="255"/>
      <c r="BT27" s="308"/>
      <c r="BU27" s="308"/>
      <c r="BV27" s="308"/>
      <c r="BW27" s="308"/>
      <c r="BX27" s="308"/>
      <c r="BY27" s="308"/>
      <c r="BZ27" s="308"/>
      <c r="CA27" s="308"/>
      <c r="CB27" s="308"/>
      <c r="CC27" s="308"/>
      <c r="CD27" s="308"/>
      <c r="CE27" s="308"/>
      <c r="CF27" s="308"/>
      <c r="CG27" s="308"/>
      <c r="CH27" s="308"/>
      <c r="CI27" s="308"/>
      <c r="CJ27" s="308"/>
      <c r="CK27" s="308"/>
      <c r="CL27" s="308"/>
      <c r="CM27" s="308"/>
      <c r="CN27" s="308"/>
      <c r="CO27" s="308"/>
      <c r="CP27" s="308"/>
      <c r="CQ27" s="308"/>
      <c r="CR27" s="308"/>
      <c r="CS27" s="308"/>
      <c r="CT27" s="308"/>
      <c r="CU27" s="308"/>
      <c r="CV27" s="308"/>
      <c r="CW27" s="308"/>
      <c r="CX27" s="308"/>
      <c r="CY27" s="308"/>
      <c r="CZ27" s="308"/>
      <c r="DA27" s="308"/>
      <c r="DB27" s="308"/>
      <c r="DC27" s="308"/>
      <c r="DD27" s="308"/>
      <c r="DE27" s="308"/>
      <c r="DF27" s="308"/>
      <c r="DG27" s="308"/>
      <c r="DH27" s="308"/>
      <c r="DI27" s="308"/>
      <c r="DJ27" s="308"/>
      <c r="DK27" s="308"/>
      <c r="DL27" s="308"/>
    </row>
    <row r="28" spans="1:116" s="309" customFormat="1" ht="39.950000000000003" customHeight="1" thickBot="1" x14ac:dyDescent="0.6">
      <c r="A28" s="259"/>
      <c r="B28" s="260" t="s">
        <v>74</v>
      </c>
      <c r="C28" s="261"/>
      <c r="D28" s="298"/>
      <c r="E28" s="298"/>
      <c r="F28" s="299"/>
      <c r="G28" s="299"/>
      <c r="H28" s="299"/>
      <c r="I28" s="299"/>
      <c r="J28" s="299"/>
      <c r="K28" s="300"/>
      <c r="L28" s="301"/>
      <c r="M28" s="302"/>
      <c r="N28" s="303"/>
      <c r="O28" s="303"/>
      <c r="P28" s="303"/>
      <c r="Q28" s="303"/>
      <c r="R28" s="303"/>
      <c r="S28" s="291">
        <f>IF(OR(Sheet1!E49="",Sheet1!E49=" "),0,Sheet1!E49)</f>
        <v>0</v>
      </c>
      <c r="T28" s="274"/>
      <c r="U28" s="268" t="s">
        <v>652</v>
      </c>
      <c r="V28" s="288">
        <f>IF(OR(Sheet1!E94="",Sheet1!E94=" "),"",Sheet1!E94)</f>
        <v>1</v>
      </c>
      <c r="W28" s="228"/>
      <c r="X28" s="259"/>
      <c r="Y28" s="260" t="s">
        <v>650</v>
      </c>
      <c r="Z28" s="316"/>
      <c r="AA28" s="290"/>
      <c r="AB28" s="290"/>
      <c r="AC28" s="290"/>
      <c r="AD28" s="290"/>
      <c r="AE28" s="290"/>
      <c r="AF28" s="290"/>
      <c r="AG28" s="318"/>
      <c r="AH28" s="307" t="str">
        <f>IF($AH$10&lt;0,$AH$10,"")</f>
        <v/>
      </c>
      <c r="AI28" s="275"/>
      <c r="AJ28" s="289" t="s">
        <v>316</v>
      </c>
      <c r="AK28" s="288" t="str">
        <f>IF(OR(Sheet1!C181="",Sheet1!C181=" "),"",Sheet1!C181)</f>
        <v/>
      </c>
      <c r="AL28" s="248"/>
      <c r="AM28" s="282"/>
      <c r="AN28" s="282"/>
      <c r="AO28" s="228"/>
      <c r="AP28" s="292" t="s">
        <v>628</v>
      </c>
      <c r="AQ28" s="319" t="str">
        <f>IF(OR(Sheet1!C301="",Sheet1!C301=" "),"",Sheet1!C301)</f>
        <v/>
      </c>
      <c r="AR28" s="275"/>
      <c r="AS28" s="320"/>
      <c r="AT28" s="321"/>
      <c r="AU28" s="322"/>
      <c r="AV28" s="275"/>
      <c r="AW28" s="275"/>
      <c r="AX28" s="255"/>
      <c r="AY28" s="255"/>
      <c r="AZ28" s="255"/>
      <c r="BA28" s="255"/>
      <c r="BB28" s="255"/>
      <c r="BC28" s="255"/>
      <c r="BD28" s="255"/>
      <c r="BE28" s="255"/>
      <c r="BF28" s="255"/>
      <c r="BG28" s="255"/>
      <c r="BH28" s="255"/>
      <c r="BI28" s="255"/>
      <c r="BJ28" s="255"/>
      <c r="BK28" s="255"/>
      <c r="BL28" s="255"/>
      <c r="BM28" s="255"/>
      <c r="BN28" s="255"/>
      <c r="BO28" s="255"/>
      <c r="BP28" s="255"/>
      <c r="BQ28" s="255"/>
      <c r="BR28" s="255"/>
      <c r="BS28" s="255"/>
      <c r="BT28" s="308"/>
      <c r="BU28" s="308"/>
      <c r="BV28" s="308"/>
      <c r="BW28" s="308"/>
      <c r="BX28" s="308"/>
      <c r="BY28" s="308"/>
      <c r="BZ28" s="308"/>
      <c r="CA28" s="308"/>
      <c r="CB28" s="308"/>
      <c r="CC28" s="308"/>
      <c r="CD28" s="308"/>
      <c r="CE28" s="308"/>
      <c r="CF28" s="308"/>
      <c r="CG28" s="308"/>
      <c r="CH28" s="308"/>
      <c r="CI28" s="308"/>
      <c r="CJ28" s="308"/>
      <c r="CK28" s="308"/>
      <c r="CL28" s="308"/>
      <c r="CM28" s="308"/>
      <c r="CN28" s="308"/>
      <c r="CO28" s="308"/>
      <c r="CP28" s="308"/>
      <c r="CQ28" s="308"/>
      <c r="CR28" s="308"/>
      <c r="CS28" s="308"/>
      <c r="CT28" s="308"/>
      <c r="CU28" s="308"/>
      <c r="CV28" s="308"/>
      <c r="CW28" s="308"/>
      <c r="CX28" s="308"/>
      <c r="CY28" s="308"/>
      <c r="CZ28" s="308"/>
      <c r="DA28" s="308"/>
      <c r="DB28" s="308"/>
      <c r="DC28" s="308"/>
      <c r="DD28" s="308"/>
      <c r="DE28" s="308"/>
      <c r="DF28" s="308"/>
      <c r="DG28" s="308"/>
      <c r="DH28" s="308"/>
      <c r="DI28" s="308"/>
      <c r="DJ28" s="308"/>
      <c r="DK28" s="308"/>
      <c r="DL28" s="308"/>
    </row>
    <row r="29" spans="1:116" s="309" customFormat="1" ht="39.950000000000003" customHeight="1" x14ac:dyDescent="0.55000000000000004">
      <c r="A29" s="259"/>
      <c r="B29" s="260" t="s">
        <v>75</v>
      </c>
      <c r="C29" s="261"/>
      <c r="D29" s="298"/>
      <c r="E29" s="298"/>
      <c r="F29" s="299"/>
      <c r="G29" s="299"/>
      <c r="H29" s="299"/>
      <c r="I29" s="299"/>
      <c r="J29" s="299"/>
      <c r="K29" s="300"/>
      <c r="L29" s="301"/>
      <c r="M29" s="302"/>
      <c r="N29" s="303"/>
      <c r="O29" s="303"/>
      <c r="P29" s="303"/>
      <c r="Q29" s="303"/>
      <c r="R29" s="303"/>
      <c r="S29" s="291">
        <f>IF(OR(Sheet1!C51="",Sheet1!C51=" "),0,0.394)</f>
        <v>0</v>
      </c>
      <c r="T29" s="274"/>
      <c r="U29" s="284" t="s">
        <v>109</v>
      </c>
      <c r="V29" s="285"/>
      <c r="W29" s="228"/>
      <c r="X29" s="259"/>
      <c r="Y29" s="260" t="s">
        <v>639</v>
      </c>
      <c r="Z29" s="316"/>
      <c r="AA29" s="290"/>
      <c r="AB29" s="290"/>
      <c r="AC29" s="290"/>
      <c r="AD29" s="290"/>
      <c r="AE29" s="290"/>
      <c r="AF29" s="290"/>
      <c r="AG29" s="318"/>
      <c r="AH29" s="307" t="str">
        <f>IF($AH$11&gt;0,$AH$11,"")</f>
        <v/>
      </c>
      <c r="AI29" s="275"/>
      <c r="AJ29" s="289" t="s">
        <v>317</v>
      </c>
      <c r="AK29" s="288" t="str">
        <f>IF(OR(Sheet1!C182="",Sheet1!C182=" "),"",Sheet1!C182)</f>
        <v/>
      </c>
      <c r="AL29" s="248"/>
      <c r="AM29" s="282"/>
      <c r="AN29" s="282"/>
      <c r="AO29" s="228"/>
      <c r="AP29" s="275"/>
      <c r="AQ29" s="275"/>
      <c r="AR29" s="275"/>
      <c r="AS29" s="323"/>
      <c r="AT29" s="323"/>
      <c r="AU29" s="323"/>
      <c r="AV29" s="275"/>
      <c r="AW29" s="275"/>
      <c r="AX29" s="255"/>
      <c r="AY29" s="255"/>
      <c r="AZ29" s="255"/>
      <c r="BA29" s="255"/>
      <c r="BB29" s="255"/>
      <c r="BC29" s="255"/>
      <c r="BD29" s="255"/>
      <c r="BE29" s="255"/>
      <c r="BF29" s="255"/>
      <c r="BG29" s="255"/>
      <c r="BH29" s="255"/>
      <c r="BI29" s="255"/>
      <c r="BJ29" s="255"/>
      <c r="BK29" s="255"/>
      <c r="BL29" s="255"/>
      <c r="BM29" s="255"/>
      <c r="BN29" s="255"/>
      <c r="BO29" s="255"/>
      <c r="BP29" s="255"/>
      <c r="BQ29" s="255"/>
      <c r="BR29" s="255"/>
      <c r="BS29" s="255"/>
      <c r="BT29" s="308"/>
      <c r="BU29" s="308"/>
      <c r="BV29" s="308"/>
      <c r="BW29" s="308"/>
      <c r="BX29" s="308"/>
      <c r="BY29" s="308"/>
      <c r="BZ29" s="308"/>
      <c r="CA29" s="308"/>
      <c r="CB29" s="308"/>
      <c r="CC29" s="308"/>
      <c r="CD29" s="308"/>
      <c r="CE29" s="308"/>
      <c r="CF29" s="308"/>
      <c r="CG29" s="308"/>
      <c r="CH29" s="308"/>
      <c r="CI29" s="308"/>
      <c r="CJ29" s="308"/>
      <c r="CK29" s="308"/>
      <c r="CL29" s="308"/>
      <c r="CM29" s="308"/>
      <c r="CN29" s="308"/>
      <c r="CO29" s="308"/>
      <c r="CP29" s="308"/>
      <c r="CQ29" s="308"/>
      <c r="CR29" s="308"/>
      <c r="CS29" s="308"/>
      <c r="CT29" s="308"/>
      <c r="CU29" s="308"/>
      <c r="CV29" s="308"/>
      <c r="CW29" s="308"/>
      <c r="CX29" s="308"/>
      <c r="CY29" s="308"/>
      <c r="CZ29" s="308"/>
      <c r="DA29" s="308"/>
      <c r="DB29" s="308"/>
      <c r="DC29" s="308"/>
      <c r="DD29" s="308"/>
      <c r="DE29" s="308"/>
      <c r="DF29" s="308"/>
      <c r="DG29" s="308"/>
      <c r="DH29" s="308"/>
      <c r="DI29" s="308"/>
      <c r="DJ29" s="308"/>
      <c r="DK29" s="308"/>
      <c r="DL29" s="308"/>
    </row>
    <row r="30" spans="1:116" s="309" customFormat="1" ht="39.950000000000003" customHeight="1" x14ac:dyDescent="0.55000000000000004">
      <c r="A30" s="259"/>
      <c r="B30" s="260" t="s">
        <v>76</v>
      </c>
      <c r="C30" s="261"/>
      <c r="D30" s="298"/>
      <c r="E30" s="298"/>
      <c r="F30" s="299"/>
      <c r="G30" s="299"/>
      <c r="H30" s="299"/>
      <c r="I30" s="299"/>
      <c r="J30" s="299"/>
      <c r="K30" s="300"/>
      <c r="L30" s="301"/>
      <c r="M30" s="302"/>
      <c r="N30" s="303"/>
      <c r="O30" s="303"/>
      <c r="P30" s="303"/>
      <c r="Q30" s="303"/>
      <c r="R30" s="303"/>
      <c r="S30" s="291">
        <f>IF(OR(Sheet1!E52="",Sheet1!E52=" "),0,Sheet1!E52)</f>
        <v>0</v>
      </c>
      <c r="T30" s="274"/>
      <c r="U30" s="268" t="s">
        <v>110</v>
      </c>
      <c r="V30" s="288" t="str">
        <f>IF(OR(Sheet1!C95="",Sheet1!C95=" "),"",Sheet1!C95)</f>
        <v/>
      </c>
      <c r="W30" s="278"/>
      <c r="X30" s="259"/>
      <c r="Y30" s="260" t="s">
        <v>640</v>
      </c>
      <c r="Z30" s="267"/>
      <c r="AA30" s="290"/>
      <c r="AB30" s="290"/>
      <c r="AC30" s="290"/>
      <c r="AD30" s="290"/>
      <c r="AE30" s="290"/>
      <c r="AF30" s="290"/>
      <c r="AG30" s="318"/>
      <c r="AH30" s="307" t="str">
        <f>IF($AH$10&gt;0,$AH$10,"")</f>
        <v/>
      </c>
      <c r="AI30" s="234"/>
      <c r="AJ30" s="289" t="s">
        <v>318</v>
      </c>
      <c r="AK30" s="288" t="str">
        <f>IF(OR(Sheet1!C183="",Sheet1!C183=" "),"",Sheet1!C183)</f>
        <v/>
      </c>
      <c r="AL30" s="324"/>
      <c r="AM30" s="282"/>
      <c r="AN30" s="282"/>
      <c r="AO30" s="228"/>
      <c r="AP30" s="275"/>
      <c r="AQ30" s="275"/>
      <c r="AR30" s="275"/>
      <c r="AS30" s="323"/>
      <c r="AT30" s="323"/>
      <c r="AU30" s="323"/>
      <c r="AV30" s="275"/>
      <c r="AW30" s="275"/>
      <c r="AX30" s="255"/>
      <c r="AY30" s="255"/>
      <c r="AZ30" s="255"/>
      <c r="BA30" s="255"/>
      <c r="BB30" s="255"/>
      <c r="BC30" s="255"/>
      <c r="BD30" s="255"/>
      <c r="BE30" s="255"/>
      <c r="BF30" s="255"/>
      <c r="BG30" s="255"/>
      <c r="BH30" s="255"/>
      <c r="BI30" s="255"/>
      <c r="BJ30" s="255"/>
      <c r="BK30" s="255"/>
      <c r="BL30" s="255"/>
      <c r="BM30" s="255"/>
      <c r="BN30" s="255"/>
      <c r="BO30" s="255"/>
      <c r="BP30" s="255"/>
      <c r="BQ30" s="255"/>
      <c r="BR30" s="255"/>
      <c r="BS30" s="255"/>
      <c r="BT30" s="308"/>
      <c r="BU30" s="308"/>
      <c r="BV30" s="308"/>
      <c r="BW30" s="308"/>
      <c r="BX30" s="308"/>
      <c r="BY30" s="308"/>
      <c r="BZ30" s="308"/>
      <c r="CA30" s="308"/>
      <c r="CB30" s="308"/>
      <c r="CC30" s="308"/>
      <c r="CD30" s="308"/>
      <c r="CE30" s="308"/>
      <c r="CF30" s="308"/>
      <c r="CG30" s="308"/>
      <c r="CH30" s="308"/>
      <c r="CI30" s="308"/>
      <c r="CJ30" s="308"/>
      <c r="CK30" s="308"/>
      <c r="CL30" s="308"/>
      <c r="CM30" s="308"/>
      <c r="CN30" s="308"/>
      <c r="CO30" s="308"/>
      <c r="CP30" s="308"/>
      <c r="CQ30" s="308"/>
      <c r="CR30" s="308"/>
      <c r="CS30" s="308"/>
      <c r="CT30" s="308"/>
      <c r="CU30" s="308"/>
      <c r="CV30" s="308"/>
      <c r="CW30" s="308"/>
      <c r="CX30" s="308"/>
      <c r="CY30" s="308"/>
      <c r="CZ30" s="308"/>
      <c r="DA30" s="308"/>
      <c r="DB30" s="308"/>
      <c r="DC30" s="308"/>
      <c r="DD30" s="308"/>
      <c r="DE30" s="308"/>
      <c r="DF30" s="308"/>
      <c r="DG30" s="308"/>
      <c r="DH30" s="308"/>
      <c r="DI30" s="308"/>
      <c r="DJ30" s="308"/>
      <c r="DK30" s="308"/>
      <c r="DL30" s="308"/>
    </row>
    <row r="31" spans="1:116" s="309" customFormat="1" ht="39.950000000000003" customHeight="1" x14ac:dyDescent="0.55000000000000004">
      <c r="A31" s="259"/>
      <c r="B31" s="260" t="s">
        <v>77</v>
      </c>
      <c r="C31" s="261"/>
      <c r="D31" s="298"/>
      <c r="E31" s="298"/>
      <c r="F31" s="299"/>
      <c r="G31" s="299"/>
      <c r="H31" s="299"/>
      <c r="I31" s="299"/>
      <c r="J31" s="299"/>
      <c r="K31" s="300"/>
      <c r="L31" s="301"/>
      <c r="M31" s="302"/>
      <c r="N31" s="303"/>
      <c r="O31" s="303"/>
      <c r="P31" s="303"/>
      <c r="Q31" s="303"/>
      <c r="R31" s="303"/>
      <c r="S31" s="291">
        <f>IF(OR(Sheet1!E53="",Sheet1!E53=" "),0,Sheet1!E53)</f>
        <v>0</v>
      </c>
      <c r="T31" s="274"/>
      <c r="U31" s="284" t="s">
        <v>111</v>
      </c>
      <c r="V31" s="285"/>
      <c r="W31" s="278"/>
      <c r="X31" s="259"/>
      <c r="Y31" s="260" t="s">
        <v>641</v>
      </c>
      <c r="Z31" s="316"/>
      <c r="AA31" s="290"/>
      <c r="AB31" s="290"/>
      <c r="AC31" s="290"/>
      <c r="AD31" s="290"/>
      <c r="AE31" s="290"/>
      <c r="AF31" s="290"/>
      <c r="AG31" s="318"/>
      <c r="AH31" s="307" t="str">
        <f>IF($AH$11&lt;0,$AH$11,"")</f>
        <v/>
      </c>
      <c r="AI31" s="234"/>
      <c r="AJ31" s="289" t="s">
        <v>319</v>
      </c>
      <c r="AK31" s="288" t="str">
        <f>IF(OR(Sheet1!C184="",Sheet1!C184=" "),"",Sheet1!C184)</f>
        <v/>
      </c>
      <c r="AL31" s="324"/>
      <c r="AM31" s="282"/>
      <c r="AN31" s="282"/>
      <c r="AO31" s="228"/>
      <c r="AP31" s="275"/>
      <c r="AQ31" s="275"/>
      <c r="AR31" s="275"/>
      <c r="AS31" s="323"/>
      <c r="AT31" s="323"/>
      <c r="AU31" s="323"/>
      <c r="AV31" s="275"/>
      <c r="AW31" s="275"/>
      <c r="AX31" s="255"/>
      <c r="AY31" s="255"/>
      <c r="AZ31" s="255"/>
      <c r="BA31" s="255"/>
      <c r="BB31" s="255"/>
      <c r="BC31" s="255"/>
      <c r="BD31" s="255"/>
      <c r="BE31" s="255"/>
      <c r="BF31" s="255"/>
      <c r="BG31" s="255"/>
      <c r="BH31" s="255"/>
      <c r="BI31" s="255"/>
      <c r="BJ31" s="255"/>
      <c r="BK31" s="255"/>
      <c r="BL31" s="255"/>
      <c r="BM31" s="255"/>
      <c r="BN31" s="255"/>
      <c r="BO31" s="255"/>
      <c r="BP31" s="255"/>
      <c r="BQ31" s="255"/>
      <c r="BR31" s="255"/>
      <c r="BS31" s="255"/>
      <c r="BT31" s="308"/>
      <c r="BU31" s="308"/>
      <c r="BV31" s="308"/>
      <c r="BW31" s="308"/>
      <c r="BX31" s="308"/>
      <c r="BY31" s="308"/>
      <c r="BZ31" s="308"/>
      <c r="CA31" s="308"/>
      <c r="CB31" s="308"/>
      <c r="CC31" s="308"/>
      <c r="CD31" s="308"/>
      <c r="CE31" s="308"/>
      <c r="CF31" s="308"/>
      <c r="CG31" s="308"/>
      <c r="CH31" s="308"/>
      <c r="CI31" s="308"/>
      <c r="CJ31" s="308"/>
      <c r="CK31" s="308"/>
      <c r="CL31" s="308"/>
      <c r="CM31" s="308"/>
      <c r="CN31" s="308"/>
      <c r="CO31" s="308"/>
      <c r="CP31" s="308"/>
      <c r="CQ31" s="308"/>
      <c r="CR31" s="308"/>
      <c r="CS31" s="308"/>
      <c r="CT31" s="308"/>
      <c r="CU31" s="308"/>
      <c r="CV31" s="308"/>
      <c r="CW31" s="308"/>
      <c r="CX31" s="308"/>
      <c r="CY31" s="308"/>
      <c r="CZ31" s="308"/>
      <c r="DA31" s="308"/>
      <c r="DB31" s="308"/>
      <c r="DC31" s="308"/>
      <c r="DD31" s="308"/>
      <c r="DE31" s="308"/>
      <c r="DF31" s="308"/>
      <c r="DG31" s="308"/>
      <c r="DH31" s="308"/>
      <c r="DI31" s="308"/>
      <c r="DJ31" s="308"/>
      <c r="DK31" s="308"/>
      <c r="DL31" s="308"/>
    </row>
    <row r="32" spans="1:116" s="309" customFormat="1" ht="39.950000000000003" customHeight="1" thickBot="1" x14ac:dyDescent="0.6">
      <c r="A32" s="259"/>
      <c r="B32" s="260" t="s">
        <v>78</v>
      </c>
      <c r="C32" s="261"/>
      <c r="D32" s="298"/>
      <c r="E32" s="298"/>
      <c r="F32" s="299"/>
      <c r="G32" s="299"/>
      <c r="H32" s="299"/>
      <c r="I32" s="299"/>
      <c r="J32" s="299"/>
      <c r="K32" s="300"/>
      <c r="L32" s="301"/>
      <c r="M32" s="302"/>
      <c r="N32" s="303"/>
      <c r="O32" s="303"/>
      <c r="P32" s="303"/>
      <c r="Q32" s="303"/>
      <c r="R32" s="303"/>
      <c r="S32" s="291">
        <f>IF(OR(Sheet1!C54="",Sheet1!C54=" "),0,Sheet1!C54)</f>
        <v>0</v>
      </c>
      <c r="T32" s="274"/>
      <c r="U32" s="268" t="s">
        <v>112</v>
      </c>
      <c r="V32" s="288" t="str">
        <f>IF(OR(Sheet1!C97="",Sheet1!C97=" "),"",Sheet1!C97)</f>
        <v/>
      </c>
      <c r="W32" s="278"/>
      <c r="X32" s="259"/>
      <c r="Y32" s="260" t="s">
        <v>616</v>
      </c>
      <c r="Z32" s="316">
        <v>7.375</v>
      </c>
      <c r="AA32" s="290"/>
      <c r="AB32" s="290"/>
      <c r="AC32" s="290"/>
      <c r="AD32" s="290"/>
      <c r="AE32" s="290"/>
      <c r="AF32" s="290"/>
      <c r="AG32" s="447" t="str">
        <f>IF(OR(Sheet1!C161="",Sheet1!C161=" "),"",Sheet1!C161)</f>
        <v/>
      </c>
      <c r="AH32" s="307" t="str">
        <f>IF($AG$32="","",$AG$32-$Z$32)</f>
        <v/>
      </c>
      <c r="AI32" s="234"/>
      <c r="AJ32" s="289" t="s">
        <v>320</v>
      </c>
      <c r="AK32" s="288" t="str">
        <f>IF(OR(Sheet1!C185="",Sheet1!C185=" "),"",Sheet1!C185)</f>
        <v/>
      </c>
      <c r="AL32" s="324"/>
      <c r="AM32" s="282"/>
      <c r="AN32" s="282"/>
      <c r="AO32" s="228"/>
      <c r="AP32" s="275"/>
      <c r="AQ32" s="275"/>
      <c r="AR32" s="275"/>
      <c r="AS32" s="323"/>
      <c r="AT32" s="323"/>
      <c r="AU32" s="323"/>
      <c r="AV32" s="275"/>
      <c r="AW32" s="275"/>
      <c r="AX32" s="255"/>
      <c r="AY32" s="255"/>
      <c r="AZ32" s="255"/>
      <c r="BA32" s="255"/>
      <c r="BB32" s="255"/>
      <c r="BC32" s="255"/>
      <c r="BD32" s="255"/>
      <c r="BE32" s="255"/>
      <c r="BF32" s="255"/>
      <c r="BG32" s="255"/>
      <c r="BH32" s="255"/>
      <c r="BI32" s="255"/>
      <c r="BJ32" s="255"/>
      <c r="BK32" s="255"/>
      <c r="BL32" s="255"/>
      <c r="BM32" s="255"/>
      <c r="BN32" s="255"/>
      <c r="BO32" s="255"/>
      <c r="BP32" s="255"/>
      <c r="BQ32" s="255"/>
      <c r="BR32" s="255"/>
      <c r="BS32" s="255"/>
      <c r="BT32" s="308"/>
      <c r="BU32" s="308"/>
      <c r="BV32" s="308"/>
      <c r="BW32" s="308"/>
      <c r="BX32" s="308"/>
      <c r="BY32" s="308"/>
      <c r="BZ32" s="308"/>
      <c r="CA32" s="308"/>
      <c r="CB32" s="308"/>
      <c r="CC32" s="308"/>
      <c r="CD32" s="308"/>
      <c r="CE32" s="308"/>
      <c r="CF32" s="308"/>
      <c r="CG32" s="308"/>
      <c r="CH32" s="308"/>
      <c r="CI32" s="308"/>
      <c r="CJ32" s="308"/>
      <c r="CK32" s="308"/>
      <c r="CL32" s="308"/>
      <c r="CM32" s="308"/>
      <c r="CN32" s="308"/>
      <c r="CO32" s="308"/>
      <c r="CP32" s="308"/>
      <c r="CQ32" s="308"/>
      <c r="CR32" s="308"/>
      <c r="CS32" s="308"/>
      <c r="CT32" s="308"/>
      <c r="CU32" s="308"/>
      <c r="CV32" s="308"/>
      <c r="CW32" s="308"/>
      <c r="CX32" s="308"/>
      <c r="CY32" s="308"/>
      <c r="CZ32" s="308"/>
      <c r="DA32" s="308"/>
      <c r="DB32" s="308"/>
      <c r="DC32" s="308"/>
      <c r="DD32" s="308"/>
      <c r="DE32" s="308"/>
      <c r="DF32" s="308"/>
      <c r="DG32" s="308"/>
      <c r="DH32" s="308"/>
      <c r="DI32" s="308"/>
      <c r="DJ32" s="308"/>
      <c r="DK32" s="308"/>
      <c r="DL32" s="308"/>
    </row>
    <row r="33" spans="1:116" s="309" customFormat="1" ht="39.950000000000003" customHeight="1" thickBot="1" x14ac:dyDescent="0.6">
      <c r="A33" s="259"/>
      <c r="B33" s="260" t="s">
        <v>79</v>
      </c>
      <c r="C33" s="261"/>
      <c r="D33" s="298"/>
      <c r="E33" s="298"/>
      <c r="F33" s="299"/>
      <c r="G33" s="299"/>
      <c r="H33" s="299"/>
      <c r="I33" s="299"/>
      <c r="J33" s="299"/>
      <c r="K33" s="300"/>
      <c r="L33" s="301"/>
      <c r="M33" s="302"/>
      <c r="N33" s="303"/>
      <c r="O33" s="303"/>
      <c r="P33" s="303"/>
      <c r="Q33" s="303"/>
      <c r="R33" s="303"/>
      <c r="S33" s="291">
        <f>IF(OR(Sheet1!E55="",Sheet1!E55=" "),0,Sheet1!E55)</f>
        <v>0</v>
      </c>
      <c r="T33" s="274"/>
      <c r="U33" s="268" t="s">
        <v>113</v>
      </c>
      <c r="V33" s="288" t="str">
        <f>IF(OR(Sheet1!C98="",Sheet1!C98=" "),"",Sheet1!C98)</f>
        <v/>
      </c>
      <c r="W33" s="278"/>
      <c r="X33" s="325"/>
      <c r="Y33" s="333" t="s">
        <v>617</v>
      </c>
      <c r="Z33" s="441"/>
      <c r="AA33" s="442"/>
      <c r="AB33" s="442"/>
      <c r="AC33" s="442"/>
      <c r="AD33" s="442"/>
      <c r="AE33" s="442"/>
      <c r="AF33" s="445"/>
      <c r="AG33" s="448"/>
      <c r="AH33" s="446" t="str">
        <f>IF(OR(Sheet1!C162="",Sheet1!C162=" "),"",Sheet1!C162)</f>
        <v/>
      </c>
      <c r="AI33" s="234"/>
      <c r="AJ33" s="289" t="s">
        <v>321</v>
      </c>
      <c r="AK33" s="288" t="str">
        <f>IF(OR(Sheet1!C186="",Sheet1!C186=" "),"",Sheet1!C186)</f>
        <v/>
      </c>
      <c r="AL33" s="324"/>
      <c r="AM33" s="282"/>
      <c r="AN33" s="282"/>
      <c r="AO33" s="228"/>
      <c r="AP33" s="275"/>
      <c r="AQ33" s="275"/>
      <c r="AR33" s="275"/>
      <c r="AS33" s="323"/>
      <c r="AT33" s="323"/>
      <c r="AU33" s="323"/>
      <c r="AV33" s="275"/>
      <c r="AW33" s="275"/>
      <c r="AX33" s="255"/>
      <c r="AY33" s="255"/>
      <c r="AZ33" s="255"/>
      <c r="BA33" s="255"/>
      <c r="BB33" s="255"/>
      <c r="BC33" s="255"/>
      <c r="BD33" s="255"/>
      <c r="BE33" s="255"/>
      <c r="BF33" s="255"/>
      <c r="BG33" s="255"/>
      <c r="BH33" s="255"/>
      <c r="BI33" s="255"/>
      <c r="BJ33" s="255"/>
      <c r="BK33" s="255"/>
      <c r="BL33" s="255"/>
      <c r="BM33" s="255"/>
      <c r="BN33" s="255"/>
      <c r="BO33" s="255"/>
      <c r="BP33" s="255"/>
      <c r="BQ33" s="255"/>
      <c r="BR33" s="255"/>
      <c r="BS33" s="255"/>
      <c r="BT33" s="308"/>
      <c r="BU33" s="308"/>
      <c r="BV33" s="308"/>
      <c r="BW33" s="308"/>
      <c r="BX33" s="308"/>
      <c r="BY33" s="308"/>
      <c r="BZ33" s="308"/>
      <c r="CA33" s="308"/>
      <c r="CB33" s="308"/>
      <c r="CC33" s="308"/>
      <c r="CD33" s="308"/>
      <c r="CE33" s="308"/>
      <c r="CF33" s="308"/>
      <c r="CG33" s="308"/>
      <c r="CH33" s="308"/>
      <c r="CI33" s="308"/>
      <c r="CJ33" s="308"/>
      <c r="CK33" s="308"/>
      <c r="CL33" s="308"/>
      <c r="CM33" s="308"/>
      <c r="CN33" s="308"/>
      <c r="CO33" s="308"/>
      <c r="CP33" s="308"/>
      <c r="CQ33" s="308"/>
      <c r="CR33" s="308"/>
      <c r="CS33" s="308"/>
      <c r="CT33" s="308"/>
      <c r="CU33" s="308"/>
      <c r="CV33" s="308"/>
      <c r="CW33" s="308"/>
      <c r="CX33" s="308"/>
      <c r="CY33" s="308"/>
      <c r="CZ33" s="308"/>
      <c r="DA33" s="308"/>
      <c r="DB33" s="308"/>
      <c r="DC33" s="308"/>
      <c r="DD33" s="308"/>
      <c r="DE33" s="308"/>
      <c r="DF33" s="308"/>
      <c r="DG33" s="308"/>
      <c r="DH33" s="308"/>
      <c r="DI33" s="308"/>
      <c r="DJ33" s="308"/>
      <c r="DK33" s="308"/>
      <c r="DL33" s="308"/>
    </row>
    <row r="34" spans="1:116" s="309" customFormat="1" ht="39.950000000000003" customHeight="1" x14ac:dyDescent="0.55000000000000004">
      <c r="A34" s="259"/>
      <c r="B34" s="260" t="s">
        <v>80</v>
      </c>
      <c r="C34" s="261"/>
      <c r="D34" s="298"/>
      <c r="E34" s="298"/>
      <c r="F34" s="299"/>
      <c r="G34" s="299"/>
      <c r="H34" s="299"/>
      <c r="I34" s="299"/>
      <c r="J34" s="299"/>
      <c r="K34" s="300"/>
      <c r="L34" s="301"/>
      <c r="M34" s="302"/>
      <c r="N34" s="303"/>
      <c r="O34" s="303"/>
      <c r="P34" s="303"/>
      <c r="Q34" s="303"/>
      <c r="R34" s="303"/>
      <c r="S34" s="291">
        <v>0</v>
      </c>
      <c r="T34" s="274"/>
      <c r="U34" s="268" t="s">
        <v>114</v>
      </c>
      <c r="V34" s="288">
        <f>IF(OR(Sheet1!C99="",Sheet1!C99=" "),"",Sheet1!C99)</f>
        <v>1</v>
      </c>
      <c r="W34" s="278"/>
      <c r="X34" s="234"/>
      <c r="Y34" s="260" t="s">
        <v>1172</v>
      </c>
      <c r="Z34" s="316">
        <v>1</v>
      </c>
      <c r="AA34" s="290"/>
      <c r="AB34" s="290"/>
      <c r="AC34" s="290"/>
      <c r="AD34" s="290"/>
      <c r="AE34" s="290"/>
      <c r="AF34" s="290"/>
      <c r="AG34" s="288" t="str">
        <f>IF(OR(Sheet1!C177="",Sheet1!C177=" "),"",Sheet1!C177)</f>
        <v/>
      </c>
      <c r="AH34" s="317" t="str">
        <f>IF($AG$34="","",$AG$34-$Z$34)</f>
        <v/>
      </c>
      <c r="AI34" s="234"/>
      <c r="AJ34" s="289" t="s">
        <v>322</v>
      </c>
      <c r="AK34" s="288" t="str">
        <f>IF(OR(Sheet1!C187="",Sheet1!C187=" "),"",Sheet1!C187)</f>
        <v/>
      </c>
      <c r="AL34" s="324"/>
      <c r="AM34" s="282"/>
      <c r="AN34" s="282"/>
      <c r="AO34" s="228"/>
      <c r="AP34" s="275"/>
      <c r="AQ34" s="275"/>
      <c r="AR34" s="275"/>
      <c r="AS34" s="323"/>
      <c r="AT34" s="323"/>
      <c r="AU34" s="323"/>
      <c r="AV34" s="275"/>
      <c r="AW34" s="275"/>
      <c r="AX34" s="255"/>
      <c r="AY34" s="255"/>
      <c r="AZ34" s="255"/>
      <c r="BA34" s="255"/>
      <c r="BB34" s="255"/>
      <c r="BC34" s="255"/>
      <c r="BD34" s="255"/>
      <c r="BE34" s="255"/>
      <c r="BF34" s="255"/>
      <c r="BG34" s="255"/>
      <c r="BH34" s="255"/>
      <c r="BI34" s="255"/>
      <c r="BJ34" s="255"/>
      <c r="BK34" s="255"/>
      <c r="BL34" s="255"/>
      <c r="BM34" s="255"/>
      <c r="BN34" s="255"/>
      <c r="BO34" s="255"/>
      <c r="BP34" s="255"/>
      <c r="BQ34" s="255"/>
      <c r="BR34" s="255"/>
      <c r="BS34" s="255"/>
      <c r="BT34" s="308"/>
      <c r="BU34" s="308"/>
      <c r="BV34" s="308"/>
      <c r="BW34" s="308"/>
      <c r="BX34" s="308"/>
      <c r="BY34" s="308"/>
      <c r="BZ34" s="308"/>
      <c r="CA34" s="308"/>
      <c r="CB34" s="308"/>
      <c r="CC34" s="308"/>
      <c r="CD34" s="308"/>
      <c r="CE34" s="308"/>
      <c r="CF34" s="308"/>
      <c r="CG34" s="308"/>
      <c r="CH34" s="308"/>
      <c r="CI34" s="308"/>
      <c r="CJ34" s="308"/>
      <c r="CK34" s="308"/>
      <c r="CL34" s="308"/>
      <c r="CM34" s="308"/>
      <c r="CN34" s="308"/>
      <c r="CO34" s="308"/>
      <c r="CP34" s="308"/>
      <c r="CQ34" s="308"/>
      <c r="CR34" s="308"/>
      <c r="CS34" s="308"/>
      <c r="CT34" s="308"/>
      <c r="CU34" s="308"/>
      <c r="CV34" s="308"/>
      <c r="CW34" s="308"/>
      <c r="CX34" s="308"/>
      <c r="CY34" s="308"/>
      <c r="CZ34" s="308"/>
      <c r="DA34" s="308"/>
      <c r="DB34" s="308"/>
      <c r="DC34" s="308"/>
      <c r="DD34" s="308"/>
      <c r="DE34" s="308"/>
      <c r="DF34" s="308"/>
      <c r="DG34" s="308"/>
      <c r="DH34" s="308"/>
      <c r="DI34" s="308"/>
      <c r="DJ34" s="308"/>
      <c r="DK34" s="308"/>
      <c r="DL34" s="308"/>
    </row>
    <row r="35" spans="1:116" s="309" customFormat="1" ht="39.950000000000003" customHeight="1" x14ac:dyDescent="0.55000000000000004">
      <c r="A35" s="259"/>
      <c r="B35" s="260" t="s">
        <v>81</v>
      </c>
      <c r="C35" s="261"/>
      <c r="D35" s="298"/>
      <c r="E35" s="298"/>
      <c r="F35" s="299"/>
      <c r="G35" s="299"/>
      <c r="H35" s="299"/>
      <c r="I35" s="299"/>
      <c r="J35" s="299"/>
      <c r="K35" s="300"/>
      <c r="L35" s="301"/>
      <c r="M35" s="302"/>
      <c r="N35" s="303"/>
      <c r="O35" s="303"/>
      <c r="P35" s="303"/>
      <c r="Q35" s="303"/>
      <c r="R35" s="303"/>
      <c r="S35" s="291">
        <v>0</v>
      </c>
      <c r="T35" s="274"/>
      <c r="U35" s="268" t="s">
        <v>115</v>
      </c>
      <c r="V35" s="288" t="str">
        <f>IF(OR(Sheet1!C100="",Sheet1!C100=" "),"",Sheet1!C100)</f>
        <v/>
      </c>
      <c r="W35" s="278"/>
      <c r="X35" s="234"/>
      <c r="Y35" s="260" t="s">
        <v>1173</v>
      </c>
      <c r="Z35" s="316">
        <v>6.5</v>
      </c>
      <c r="AA35" s="290"/>
      <c r="AB35" s="290"/>
      <c r="AC35" s="290"/>
      <c r="AD35" s="290"/>
      <c r="AE35" s="290"/>
      <c r="AF35" s="290"/>
      <c r="AG35" s="443" t="str">
        <f>IF(OR(Sheet1!C349="",Sheet1!C349=" "),"",Sheet1!C349)</f>
        <v/>
      </c>
      <c r="AH35" s="317" t="str">
        <f>IF($AG$35="","",$AG$35-$Z$35)</f>
        <v/>
      </c>
      <c r="AI35" s="234"/>
      <c r="AJ35" s="289" t="s">
        <v>323</v>
      </c>
      <c r="AK35" s="288" t="str">
        <f>IF(OR(Sheet1!C188="",Sheet1!C188=" "),"",Sheet1!C188)</f>
        <v/>
      </c>
      <c r="AL35" s="324"/>
      <c r="AM35" s="282"/>
      <c r="AN35" s="282"/>
      <c r="AO35" s="228"/>
      <c r="AP35" s="275"/>
      <c r="AQ35" s="310"/>
      <c r="AR35" s="310"/>
      <c r="AS35" s="275"/>
      <c r="AT35" s="310"/>
      <c r="AU35" s="275"/>
      <c r="AV35" s="275"/>
      <c r="AW35" s="275"/>
      <c r="AX35" s="255"/>
      <c r="AY35" s="255"/>
      <c r="AZ35" s="255"/>
      <c r="BA35" s="255"/>
      <c r="BB35" s="255"/>
      <c r="BC35" s="255"/>
      <c r="BD35" s="255"/>
      <c r="BE35" s="255"/>
      <c r="BF35" s="255"/>
      <c r="BG35" s="255"/>
      <c r="BH35" s="255"/>
      <c r="BI35" s="255"/>
      <c r="BJ35" s="255"/>
      <c r="BK35" s="255"/>
      <c r="BL35" s="255"/>
      <c r="BM35" s="255"/>
      <c r="BN35" s="255"/>
      <c r="BO35" s="255"/>
      <c r="BP35" s="255"/>
      <c r="BQ35" s="255"/>
      <c r="BR35" s="255"/>
      <c r="BS35" s="255"/>
      <c r="BT35" s="308"/>
      <c r="BU35" s="308"/>
      <c r="BV35" s="308"/>
      <c r="BW35" s="308"/>
      <c r="BX35" s="308"/>
      <c r="BY35" s="308"/>
      <c r="BZ35" s="308"/>
      <c r="CA35" s="308"/>
      <c r="CB35" s="308"/>
      <c r="CC35" s="308"/>
      <c r="CD35" s="308"/>
      <c r="CE35" s="308"/>
      <c r="CF35" s="308"/>
      <c r="CG35" s="308"/>
      <c r="CH35" s="308"/>
      <c r="CI35" s="308"/>
      <c r="CJ35" s="308"/>
      <c r="CK35" s="308"/>
      <c r="CL35" s="308"/>
      <c r="CM35" s="308"/>
      <c r="CN35" s="308"/>
      <c r="CO35" s="308"/>
      <c r="CP35" s="308"/>
      <c r="CQ35" s="308"/>
      <c r="CR35" s="308"/>
      <c r="CS35" s="308"/>
      <c r="CT35" s="308"/>
      <c r="CU35" s="308"/>
      <c r="CV35" s="308"/>
      <c r="CW35" s="308"/>
      <c r="CX35" s="308"/>
      <c r="CY35" s="308"/>
      <c r="CZ35" s="308"/>
      <c r="DA35" s="308"/>
      <c r="DB35" s="308"/>
      <c r="DC35" s="308"/>
      <c r="DD35" s="308"/>
      <c r="DE35" s="308"/>
      <c r="DF35" s="308"/>
      <c r="DG35" s="308"/>
      <c r="DH35" s="308"/>
      <c r="DI35" s="308"/>
      <c r="DJ35" s="308"/>
      <c r="DK35" s="308"/>
      <c r="DL35" s="308"/>
    </row>
    <row r="36" spans="1:116" s="309" customFormat="1" ht="39.950000000000003" customHeight="1" x14ac:dyDescent="0.55000000000000004">
      <c r="A36" s="259"/>
      <c r="B36" s="260" t="s">
        <v>82</v>
      </c>
      <c r="C36" s="261"/>
      <c r="D36" s="298"/>
      <c r="E36" s="298"/>
      <c r="F36" s="299"/>
      <c r="G36" s="299"/>
      <c r="H36" s="299"/>
      <c r="I36" s="299"/>
      <c r="J36" s="299"/>
      <c r="K36" s="300"/>
      <c r="L36" s="301"/>
      <c r="M36" s="302"/>
      <c r="N36" s="303"/>
      <c r="O36" s="303"/>
      <c r="P36" s="303"/>
      <c r="Q36" s="303"/>
      <c r="R36" s="303"/>
      <c r="S36" s="291">
        <v>0</v>
      </c>
      <c r="T36" s="274"/>
      <c r="U36" s="268" t="s">
        <v>116</v>
      </c>
      <c r="V36" s="288" t="str">
        <f>IF(OR(Sheet1!C101="",Sheet1!C101=" "),"",Sheet1!C101)</f>
        <v/>
      </c>
      <c r="W36" s="278"/>
      <c r="X36" s="234"/>
      <c r="Y36" s="260" t="s">
        <v>1174</v>
      </c>
      <c r="Z36" s="316"/>
      <c r="AA36" s="290"/>
      <c r="AB36" s="290"/>
      <c r="AC36" s="290"/>
      <c r="AD36" s="290"/>
      <c r="AE36" s="290"/>
      <c r="AF36" s="290"/>
      <c r="AG36" s="456"/>
      <c r="AH36" s="456" t="str">
        <f>IF(OR(Sheet1!C350="",Sheet1!C350=" "),"",IF(Sheet1!C350=1,0.394,""))</f>
        <v/>
      </c>
      <c r="AI36" s="234"/>
      <c r="AJ36" s="289" t="s">
        <v>324</v>
      </c>
      <c r="AK36" s="288" t="str">
        <f>IF(OR(Sheet1!C189="",Sheet1!C189=" "),"",Sheet1!C189)</f>
        <v/>
      </c>
      <c r="AL36" s="324"/>
      <c r="AM36" s="282"/>
      <c r="AN36" s="282"/>
      <c r="AO36" s="228"/>
      <c r="AP36" s="275"/>
      <c r="AQ36" s="310"/>
      <c r="AR36" s="310"/>
      <c r="AS36" s="275"/>
      <c r="AT36" s="310"/>
      <c r="AU36" s="275"/>
      <c r="AV36" s="275"/>
      <c r="AW36" s="275"/>
      <c r="AX36" s="255"/>
      <c r="AY36" s="255"/>
      <c r="AZ36" s="255"/>
      <c r="BA36" s="255"/>
      <c r="BB36" s="255"/>
      <c r="BC36" s="255"/>
      <c r="BD36" s="255"/>
      <c r="BE36" s="255"/>
      <c r="BF36" s="255"/>
      <c r="BG36" s="255"/>
      <c r="BH36" s="255"/>
      <c r="BI36" s="255"/>
      <c r="BJ36" s="255"/>
      <c r="BK36" s="255"/>
      <c r="BL36" s="255"/>
      <c r="BM36" s="255"/>
      <c r="BN36" s="255"/>
      <c r="BO36" s="255"/>
      <c r="BP36" s="255"/>
      <c r="BQ36" s="255"/>
      <c r="BR36" s="255"/>
      <c r="BS36" s="255"/>
      <c r="BT36" s="308"/>
      <c r="BU36" s="308"/>
      <c r="BV36" s="308"/>
      <c r="BW36" s="308"/>
      <c r="BX36" s="308"/>
      <c r="BY36" s="308"/>
      <c r="BZ36" s="308"/>
      <c r="CA36" s="308"/>
      <c r="CB36" s="308"/>
      <c r="CC36" s="308"/>
      <c r="CD36" s="308"/>
      <c r="CE36" s="308"/>
      <c r="CF36" s="308"/>
      <c r="CG36" s="308"/>
      <c r="CH36" s="308"/>
      <c r="CI36" s="308"/>
      <c r="CJ36" s="308"/>
      <c r="CK36" s="308"/>
      <c r="CL36" s="308"/>
      <c r="CM36" s="308"/>
      <c r="CN36" s="308"/>
      <c r="CO36" s="308"/>
      <c r="CP36" s="308"/>
      <c r="CQ36" s="308"/>
      <c r="CR36" s="308"/>
      <c r="CS36" s="308"/>
      <c r="CT36" s="308"/>
      <c r="CU36" s="308"/>
      <c r="CV36" s="308"/>
      <c r="CW36" s="308"/>
      <c r="CX36" s="308"/>
      <c r="CY36" s="308"/>
      <c r="CZ36" s="308"/>
      <c r="DA36" s="308"/>
      <c r="DB36" s="308"/>
      <c r="DC36" s="308"/>
      <c r="DD36" s="308"/>
      <c r="DE36" s="308"/>
      <c r="DF36" s="308"/>
      <c r="DG36" s="308"/>
      <c r="DH36" s="308"/>
      <c r="DI36" s="308"/>
      <c r="DJ36" s="308"/>
      <c r="DK36" s="308"/>
      <c r="DL36" s="308"/>
    </row>
    <row r="37" spans="1:116" s="309" customFormat="1" ht="39.950000000000003" customHeight="1" x14ac:dyDescent="0.55000000000000004">
      <c r="A37" s="259"/>
      <c r="B37" s="260" t="s">
        <v>83</v>
      </c>
      <c r="C37" s="261"/>
      <c r="D37" s="298"/>
      <c r="E37" s="298"/>
      <c r="F37" s="299"/>
      <c r="G37" s="299"/>
      <c r="H37" s="299"/>
      <c r="I37" s="299"/>
      <c r="J37" s="299"/>
      <c r="K37" s="300"/>
      <c r="L37" s="301"/>
      <c r="M37" s="302"/>
      <c r="N37" s="303"/>
      <c r="O37" s="303"/>
      <c r="P37" s="303"/>
      <c r="Q37" s="303"/>
      <c r="R37" s="303"/>
      <c r="S37" s="291">
        <v>0</v>
      </c>
      <c r="T37" s="274"/>
      <c r="U37" s="330" t="s">
        <v>117</v>
      </c>
      <c r="V37" s="288" t="str">
        <f>IF(OR(Sheet1!C102="",Sheet1!C102=" "),"",Sheet1!C102)</f>
        <v/>
      </c>
      <c r="W37" s="278"/>
      <c r="X37" s="234"/>
      <c r="Y37" s="260" t="s">
        <v>1200</v>
      </c>
      <c r="Z37" s="306">
        <v>1.125</v>
      </c>
      <c r="AA37" s="290"/>
      <c r="AB37" s="290"/>
      <c r="AC37" s="290"/>
      <c r="AD37" s="290"/>
      <c r="AE37" s="290"/>
      <c r="AF37" s="290"/>
      <c r="AG37" s="465" t="str">
        <f>IF(OR(Sheet1!C358="",Sheet1!C358=" "),"",Sheet1!C358)</f>
        <v/>
      </c>
      <c r="AH37" s="466" t="str">
        <f>IF($AG$37="","",$AG$37-$Z$37)</f>
        <v/>
      </c>
      <c r="AI37" s="234"/>
      <c r="AJ37" s="289" t="s">
        <v>325</v>
      </c>
      <c r="AK37" s="288" t="str">
        <f>IF(OR(Sheet1!C190="",Sheet1!C190=" "),"",Sheet1!C190)</f>
        <v/>
      </c>
      <c r="AL37" s="324"/>
      <c r="AM37" s="282"/>
      <c r="AN37" s="282"/>
      <c r="AO37" s="228"/>
      <c r="AP37" s="275"/>
      <c r="AQ37" s="310"/>
      <c r="AR37" s="310"/>
      <c r="AS37" s="275"/>
      <c r="AT37" s="310"/>
      <c r="AU37" s="275"/>
      <c r="AV37" s="275"/>
      <c r="AW37" s="275"/>
      <c r="AX37" s="255"/>
      <c r="AY37" s="255"/>
      <c r="AZ37" s="255"/>
      <c r="BA37" s="255"/>
      <c r="BB37" s="255"/>
      <c r="BC37" s="255"/>
      <c r="BD37" s="255"/>
      <c r="BE37" s="255"/>
      <c r="BF37" s="255"/>
      <c r="BG37" s="255"/>
      <c r="BH37" s="255"/>
      <c r="BI37" s="255"/>
      <c r="BJ37" s="255"/>
      <c r="BK37" s="255"/>
      <c r="BL37" s="255"/>
      <c r="BM37" s="255"/>
      <c r="BN37" s="255"/>
      <c r="BO37" s="255"/>
      <c r="BP37" s="255"/>
      <c r="BQ37" s="255"/>
      <c r="BR37" s="255"/>
      <c r="BS37" s="255"/>
      <c r="BT37" s="308"/>
      <c r="BU37" s="308"/>
      <c r="BV37" s="308"/>
      <c r="BW37" s="308"/>
      <c r="BX37" s="308"/>
      <c r="BY37" s="308"/>
      <c r="BZ37" s="308"/>
      <c r="CA37" s="308"/>
      <c r="CB37" s="308"/>
      <c r="CC37" s="308"/>
      <c r="CD37" s="308"/>
      <c r="CE37" s="308"/>
      <c r="CF37" s="308"/>
      <c r="CG37" s="308"/>
      <c r="CH37" s="308"/>
      <c r="CI37" s="308"/>
      <c r="CJ37" s="308"/>
      <c r="CK37" s="308"/>
      <c r="CL37" s="308"/>
      <c r="CM37" s="308"/>
      <c r="CN37" s="308"/>
      <c r="CO37" s="308"/>
      <c r="CP37" s="308"/>
      <c r="CQ37" s="308"/>
      <c r="CR37" s="308"/>
      <c r="CS37" s="308"/>
      <c r="CT37" s="308"/>
      <c r="CU37" s="308"/>
      <c r="CV37" s="308"/>
      <c r="CW37" s="308"/>
      <c r="CX37" s="308"/>
      <c r="CY37" s="308"/>
      <c r="CZ37" s="308"/>
      <c r="DA37" s="308"/>
      <c r="DB37" s="308"/>
      <c r="DC37" s="308"/>
      <c r="DD37" s="308"/>
      <c r="DE37" s="308"/>
      <c r="DF37" s="308"/>
      <c r="DG37" s="308"/>
      <c r="DH37" s="308"/>
      <c r="DI37" s="308"/>
      <c r="DJ37" s="308"/>
      <c r="DK37" s="308"/>
      <c r="DL37" s="308"/>
    </row>
    <row r="38" spans="1:116" s="309" customFormat="1" ht="39.950000000000003" customHeight="1" x14ac:dyDescent="0.55000000000000004">
      <c r="A38" s="259"/>
      <c r="B38" s="260" t="s">
        <v>84</v>
      </c>
      <c r="C38" s="261"/>
      <c r="D38" s="298"/>
      <c r="E38" s="298"/>
      <c r="F38" s="299"/>
      <c r="G38" s="299"/>
      <c r="H38" s="299"/>
      <c r="I38" s="299"/>
      <c r="J38" s="299"/>
      <c r="K38" s="300"/>
      <c r="L38" s="301"/>
      <c r="M38" s="302"/>
      <c r="N38" s="303"/>
      <c r="O38" s="303"/>
      <c r="P38" s="303"/>
      <c r="Q38" s="303"/>
      <c r="R38" s="303"/>
      <c r="S38" s="291">
        <f>IF(OR(Sheet1!E78="",Sheet1!E78=" "),0,Sheet1!E78)</f>
        <v>0</v>
      </c>
      <c r="T38" s="274"/>
      <c r="U38" s="268" t="s">
        <v>1228</v>
      </c>
      <c r="V38" s="288" t="str">
        <f>IF(OR(Sheet1!C103="",Sheet1!C103=" "),"",Sheet1!C103)</f>
        <v/>
      </c>
      <c r="W38" s="278"/>
      <c r="X38" s="234"/>
      <c r="Y38" s="260" t="s">
        <v>1201</v>
      </c>
      <c r="Z38" s="306">
        <v>0.625</v>
      </c>
      <c r="AA38" s="290"/>
      <c r="AB38" s="290"/>
      <c r="AC38" s="290"/>
      <c r="AD38" s="290"/>
      <c r="AE38" s="290"/>
      <c r="AF38" s="290"/>
      <c r="AG38" s="465" t="str">
        <f>IF(OR(Sheet1!C359="",Sheet1!C359=" "),"",Sheet1!C359)</f>
        <v/>
      </c>
      <c r="AH38" s="466" t="str">
        <f>IF($AG$38="","",$Z$38-$AG$38)</f>
        <v/>
      </c>
      <c r="AI38" s="234"/>
      <c r="AJ38" s="289" t="s">
        <v>326</v>
      </c>
      <c r="AK38" s="288" t="str">
        <f>IF(OR(Sheet1!C191="",Sheet1!C191=" "),"",Sheet1!C191)</f>
        <v/>
      </c>
      <c r="AL38" s="324"/>
      <c r="AM38" s="282"/>
      <c r="AN38" s="282"/>
      <c r="AO38" s="228"/>
      <c r="AP38" s="275"/>
      <c r="AQ38" s="310"/>
      <c r="AR38" s="310"/>
      <c r="AS38" s="275"/>
      <c r="AT38" s="310"/>
      <c r="AU38" s="275"/>
      <c r="AV38" s="275"/>
      <c r="AW38" s="275"/>
      <c r="AX38" s="255"/>
      <c r="AY38" s="255"/>
      <c r="AZ38" s="255"/>
      <c r="BA38" s="255"/>
      <c r="BB38" s="255"/>
      <c r="BC38" s="255"/>
      <c r="BD38" s="255"/>
      <c r="BE38" s="255"/>
      <c r="BF38" s="255"/>
      <c r="BG38" s="255"/>
      <c r="BH38" s="255"/>
      <c r="BI38" s="255"/>
      <c r="BJ38" s="255"/>
      <c r="BK38" s="255"/>
      <c r="BL38" s="255"/>
      <c r="BM38" s="255"/>
      <c r="BN38" s="255"/>
      <c r="BO38" s="255"/>
      <c r="BP38" s="255"/>
      <c r="BQ38" s="255"/>
      <c r="BR38" s="255"/>
      <c r="BS38" s="255"/>
      <c r="BT38" s="308"/>
      <c r="BU38" s="308"/>
      <c r="BV38" s="308"/>
      <c r="BW38" s="308"/>
      <c r="BX38" s="308"/>
      <c r="BY38" s="308"/>
      <c r="BZ38" s="308"/>
      <c r="CA38" s="308"/>
      <c r="CB38" s="308"/>
      <c r="CC38" s="308"/>
      <c r="CD38" s="308"/>
      <c r="CE38" s="308"/>
      <c r="CF38" s="308"/>
      <c r="CG38" s="308"/>
      <c r="CH38" s="308"/>
      <c r="CI38" s="308"/>
      <c r="CJ38" s="308"/>
      <c r="CK38" s="308"/>
      <c r="CL38" s="308"/>
      <c r="CM38" s="308"/>
      <c r="CN38" s="308"/>
      <c r="CO38" s="308"/>
      <c r="CP38" s="308"/>
      <c r="CQ38" s="308"/>
      <c r="CR38" s="308"/>
      <c r="CS38" s="308"/>
      <c r="CT38" s="308"/>
      <c r="CU38" s="308"/>
      <c r="CV38" s="308"/>
      <c r="CW38" s="308"/>
      <c r="CX38" s="308"/>
      <c r="CY38" s="308"/>
      <c r="CZ38" s="308"/>
      <c r="DA38" s="308"/>
      <c r="DB38" s="308"/>
      <c r="DC38" s="308"/>
      <c r="DD38" s="308"/>
      <c r="DE38" s="308"/>
      <c r="DF38" s="308"/>
      <c r="DG38" s="308"/>
      <c r="DH38" s="308"/>
      <c r="DI38" s="308"/>
      <c r="DJ38" s="308"/>
      <c r="DK38" s="308"/>
      <c r="DL38" s="308"/>
    </row>
    <row r="39" spans="1:116" s="309" customFormat="1" ht="39.950000000000003" customHeight="1" x14ac:dyDescent="0.55000000000000004">
      <c r="A39" s="259"/>
      <c r="B39" s="260" t="s">
        <v>85</v>
      </c>
      <c r="C39" s="261"/>
      <c r="D39" s="298"/>
      <c r="E39" s="298"/>
      <c r="F39" s="299"/>
      <c r="G39" s="299"/>
      <c r="H39" s="299"/>
      <c r="I39" s="299"/>
      <c r="J39" s="299"/>
      <c r="K39" s="300"/>
      <c r="L39" s="301"/>
      <c r="M39" s="302"/>
      <c r="N39" s="303"/>
      <c r="O39" s="303"/>
      <c r="P39" s="303"/>
      <c r="Q39" s="303"/>
      <c r="R39" s="303"/>
      <c r="S39" s="291">
        <f>IF(OR(Sheet1!C62="",Sheet1!C62=" "),Sheet1!E31,Sheet1!C62)</f>
        <v>0.125</v>
      </c>
      <c r="T39" s="274"/>
      <c r="U39" s="268" t="s">
        <v>622</v>
      </c>
      <c r="V39" s="288" t="str">
        <f>IF(OR(Sheet1!C20="",Sheet1!C20=" "),"",Sheet1!C20)</f>
        <v/>
      </c>
      <c r="W39" s="278"/>
      <c r="X39" s="234"/>
      <c r="Y39" s="260" t="s">
        <v>1208</v>
      </c>
      <c r="Z39" s="316"/>
      <c r="AA39" s="290"/>
      <c r="AB39" s="290"/>
      <c r="AC39" s="290"/>
      <c r="AD39" s="290"/>
      <c r="AE39" s="290"/>
      <c r="AF39" s="290"/>
      <c r="AG39" s="465"/>
      <c r="AH39" s="465" t="str">
        <f>IF(OR(Sheet1!C360="",Sheet1!C360=" "),"",Sheet1!C360)</f>
        <v/>
      </c>
      <c r="AI39" s="234"/>
      <c r="AJ39" s="331" t="s">
        <v>635</v>
      </c>
      <c r="AK39" s="288" t="str">
        <f>IF(OR(Sheet1!C192="",Sheet1!C192=" "),"",Sheet1!C192)</f>
        <v/>
      </c>
      <c r="AL39" s="324"/>
      <c r="AM39" s="282"/>
      <c r="AN39" s="282"/>
      <c r="AO39" s="228"/>
      <c r="AP39" s="275"/>
      <c r="AQ39" s="310"/>
      <c r="AR39" s="310"/>
      <c r="AS39" s="275"/>
      <c r="AT39" s="310"/>
      <c r="AU39" s="275"/>
      <c r="AV39" s="275"/>
      <c r="AW39" s="275"/>
      <c r="AX39" s="255"/>
      <c r="AY39" s="255"/>
      <c r="AZ39" s="255"/>
      <c r="BA39" s="255"/>
      <c r="BB39" s="255"/>
      <c r="BC39" s="255"/>
      <c r="BD39" s="255"/>
      <c r="BE39" s="255"/>
      <c r="BF39" s="255"/>
      <c r="BG39" s="255"/>
      <c r="BH39" s="255"/>
      <c r="BI39" s="255"/>
      <c r="BJ39" s="255"/>
      <c r="BK39" s="255"/>
      <c r="BL39" s="255"/>
      <c r="BM39" s="255"/>
      <c r="BN39" s="255"/>
      <c r="BO39" s="255"/>
      <c r="BP39" s="255"/>
      <c r="BQ39" s="255"/>
      <c r="BR39" s="255"/>
      <c r="BS39" s="255"/>
      <c r="BT39" s="308"/>
      <c r="BU39" s="308"/>
      <c r="BV39" s="308"/>
      <c r="BW39" s="308"/>
      <c r="BX39" s="308"/>
      <c r="BY39" s="308"/>
      <c r="BZ39" s="308"/>
      <c r="CA39" s="308"/>
      <c r="CB39" s="308"/>
      <c r="CC39" s="308"/>
      <c r="CD39" s="308"/>
      <c r="CE39" s="308"/>
      <c r="CF39" s="308"/>
      <c r="CG39" s="308"/>
      <c r="CH39" s="308"/>
      <c r="CI39" s="308"/>
      <c r="CJ39" s="308"/>
      <c r="CK39" s="308"/>
      <c r="CL39" s="308"/>
      <c r="CM39" s="308"/>
      <c r="CN39" s="308"/>
      <c r="CO39" s="308"/>
      <c r="CP39" s="308"/>
      <c r="CQ39" s="308"/>
      <c r="CR39" s="308"/>
      <c r="CS39" s="308"/>
      <c r="CT39" s="308"/>
      <c r="CU39" s="308"/>
      <c r="CV39" s="308"/>
      <c r="CW39" s="308"/>
      <c r="CX39" s="308"/>
      <c r="CY39" s="308"/>
      <c r="CZ39" s="308"/>
      <c r="DA39" s="308"/>
      <c r="DB39" s="308"/>
      <c r="DC39" s="308"/>
      <c r="DD39" s="308"/>
      <c r="DE39" s="308"/>
      <c r="DF39" s="308"/>
      <c r="DG39" s="308"/>
      <c r="DH39" s="308"/>
      <c r="DI39" s="308"/>
      <c r="DJ39" s="308"/>
      <c r="DK39" s="308"/>
      <c r="DL39" s="308"/>
    </row>
    <row r="40" spans="1:116" s="309" customFormat="1" ht="39.950000000000003" customHeight="1" thickBot="1" x14ac:dyDescent="0.6">
      <c r="A40" s="259"/>
      <c r="B40" s="260" t="s">
        <v>86</v>
      </c>
      <c r="C40" s="261"/>
      <c r="D40" s="298"/>
      <c r="E40" s="298"/>
      <c r="F40" s="299"/>
      <c r="G40" s="299"/>
      <c r="H40" s="299"/>
      <c r="I40" s="299"/>
      <c r="J40" s="299"/>
      <c r="K40" s="300"/>
      <c r="L40" s="301"/>
      <c r="M40" s="302"/>
      <c r="N40" s="303"/>
      <c r="O40" s="303"/>
      <c r="P40" s="303"/>
      <c r="Q40" s="303"/>
      <c r="R40" s="303"/>
      <c r="S40" s="291">
        <f>IF(OR(Sheet1!C63="",Sheet1!C63=" "),0,Sheet1!C63)</f>
        <v>0</v>
      </c>
      <c r="T40" s="274"/>
      <c r="U40" s="292" t="s">
        <v>623</v>
      </c>
      <c r="V40" s="319" t="str">
        <f>IF(OR(Sheet1!C104="",Sheet1!C104=" "),"",Sheet1!C104)</f>
        <v/>
      </c>
      <c r="W40" s="278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34"/>
      <c r="AJ40" s="331" t="s">
        <v>636</v>
      </c>
      <c r="AK40" s="288" t="str">
        <f>IF(OR(Sheet1!C193="",Sheet1!C193=" "),"",Sheet1!C193)</f>
        <v/>
      </c>
      <c r="AL40" s="324"/>
      <c r="AM40" s="282"/>
      <c r="AN40" s="282"/>
      <c r="AO40" s="228"/>
      <c r="AP40" s="275"/>
      <c r="AQ40" s="310"/>
      <c r="AR40" s="310"/>
      <c r="AS40" s="275"/>
      <c r="AT40" s="310"/>
      <c r="AU40" s="275"/>
      <c r="AV40" s="275"/>
      <c r="AW40" s="275"/>
      <c r="AX40" s="255"/>
      <c r="AY40" s="255"/>
      <c r="AZ40" s="255"/>
      <c r="BA40" s="255"/>
      <c r="BB40" s="255"/>
      <c r="BC40" s="255"/>
      <c r="BD40" s="255"/>
      <c r="BE40" s="255"/>
      <c r="BF40" s="255"/>
      <c r="BG40" s="255"/>
      <c r="BH40" s="255"/>
      <c r="BI40" s="255"/>
      <c r="BJ40" s="255"/>
      <c r="BK40" s="255"/>
      <c r="BL40" s="255"/>
      <c r="BM40" s="255"/>
      <c r="BN40" s="255"/>
      <c r="BO40" s="255"/>
      <c r="BP40" s="255"/>
      <c r="BQ40" s="255"/>
      <c r="BR40" s="255"/>
      <c r="BS40" s="255"/>
      <c r="BT40" s="308"/>
      <c r="BU40" s="308"/>
      <c r="BV40" s="308"/>
      <c r="BW40" s="308"/>
      <c r="BX40" s="308"/>
      <c r="BY40" s="308"/>
      <c r="BZ40" s="308"/>
      <c r="CA40" s="308"/>
      <c r="CB40" s="308"/>
      <c r="CC40" s="308"/>
      <c r="CD40" s="308"/>
      <c r="CE40" s="308"/>
      <c r="CF40" s="308"/>
      <c r="CG40" s="308"/>
      <c r="CH40" s="308"/>
      <c r="CI40" s="308"/>
      <c r="CJ40" s="308"/>
      <c r="CK40" s="308"/>
      <c r="CL40" s="308"/>
      <c r="CM40" s="308"/>
      <c r="CN40" s="308"/>
      <c r="CO40" s="308"/>
      <c r="CP40" s="308"/>
      <c r="CQ40" s="308"/>
      <c r="CR40" s="308"/>
      <c r="CS40" s="308"/>
      <c r="CT40" s="308"/>
      <c r="CU40" s="308"/>
      <c r="CV40" s="308"/>
      <c r="CW40" s="308"/>
      <c r="CX40" s="308"/>
      <c r="CY40" s="308"/>
      <c r="CZ40" s="308"/>
      <c r="DA40" s="308"/>
      <c r="DB40" s="308"/>
      <c r="DC40" s="308"/>
      <c r="DD40" s="308"/>
      <c r="DE40" s="308"/>
      <c r="DF40" s="308"/>
      <c r="DG40" s="308"/>
      <c r="DH40" s="308"/>
      <c r="DI40" s="308"/>
      <c r="DJ40" s="308"/>
      <c r="DK40" s="308"/>
      <c r="DL40" s="308"/>
    </row>
    <row r="41" spans="1:116" s="309" customFormat="1" ht="39.950000000000003" customHeight="1" x14ac:dyDescent="0.55000000000000004">
      <c r="A41" s="259"/>
      <c r="B41" s="260" t="s">
        <v>87</v>
      </c>
      <c r="C41" s="261"/>
      <c r="D41" s="298"/>
      <c r="E41" s="298"/>
      <c r="F41" s="299"/>
      <c r="G41" s="299"/>
      <c r="H41" s="299"/>
      <c r="I41" s="299"/>
      <c r="J41" s="299"/>
      <c r="K41" s="300"/>
      <c r="L41" s="301"/>
      <c r="M41" s="302"/>
      <c r="N41" s="303"/>
      <c r="O41" s="303"/>
      <c r="P41" s="303"/>
      <c r="Q41" s="303"/>
      <c r="R41" s="303"/>
      <c r="S41" s="291">
        <f>IF(OR(Sheet1!C64="",Sheet1!C64=" "),0,Sheet1!C64)</f>
        <v>0</v>
      </c>
      <c r="T41" s="274"/>
      <c r="U41" s="330" t="s">
        <v>1161</v>
      </c>
      <c r="V41" s="288" t="str">
        <f>IF(OR(Sheet1!C338="",Sheet1!C338=" "),"",Sheet1!C338)</f>
        <v>Ventresca, Ltd.</v>
      </c>
      <c r="W41" s="228"/>
      <c r="X41" s="310"/>
      <c r="Y41" s="332"/>
      <c r="Z41" s="310"/>
      <c r="AA41" s="310"/>
      <c r="AB41" s="310"/>
      <c r="AC41" s="310"/>
      <c r="AD41" s="310"/>
      <c r="AE41" s="310"/>
      <c r="AF41" s="310"/>
      <c r="AG41" s="310"/>
      <c r="AH41" s="310"/>
      <c r="AI41" s="275"/>
      <c r="AJ41" s="331" t="s">
        <v>637</v>
      </c>
      <c r="AK41" s="288" t="str">
        <f>IF(OR(Sheet1!C194="",Sheet1!C194=" "),"",Sheet1!C194)</f>
        <v/>
      </c>
      <c r="AL41" s="248"/>
      <c r="AM41" s="282"/>
      <c r="AN41" s="282"/>
      <c r="AO41" s="228"/>
      <c r="AP41" s="275"/>
      <c r="AQ41" s="310"/>
      <c r="AR41" s="310"/>
      <c r="AS41" s="275"/>
      <c r="AT41" s="310"/>
      <c r="AU41" s="275"/>
      <c r="AV41" s="275"/>
      <c r="AW41" s="275"/>
      <c r="AX41" s="255"/>
      <c r="AY41" s="255"/>
      <c r="AZ41" s="255"/>
      <c r="BA41" s="255"/>
      <c r="BB41" s="255"/>
      <c r="BC41" s="255"/>
      <c r="BD41" s="255"/>
      <c r="BE41" s="255"/>
      <c r="BF41" s="255"/>
      <c r="BG41" s="255"/>
      <c r="BH41" s="255"/>
      <c r="BI41" s="255"/>
      <c r="BJ41" s="255"/>
      <c r="BK41" s="255"/>
      <c r="BL41" s="255"/>
      <c r="BM41" s="255"/>
      <c r="BN41" s="255"/>
      <c r="BO41" s="255"/>
      <c r="BP41" s="255"/>
      <c r="BQ41" s="255"/>
      <c r="BR41" s="255"/>
      <c r="BS41" s="255"/>
      <c r="BT41" s="308"/>
      <c r="BU41" s="308"/>
      <c r="BV41" s="308"/>
      <c r="BW41" s="308"/>
      <c r="BX41" s="308"/>
      <c r="BY41" s="308"/>
      <c r="BZ41" s="308"/>
      <c r="CA41" s="308"/>
      <c r="CB41" s="308"/>
      <c r="CC41" s="308"/>
      <c r="CD41" s="308"/>
      <c r="CE41" s="308"/>
      <c r="CF41" s="308"/>
      <c r="CG41" s="308"/>
      <c r="CH41" s="308"/>
      <c r="CI41" s="308"/>
      <c r="CJ41" s="308"/>
      <c r="CK41" s="308"/>
      <c r="CL41" s="308"/>
      <c r="CM41" s="308"/>
      <c r="CN41" s="308"/>
      <c r="CO41" s="308"/>
      <c r="CP41" s="308"/>
      <c r="CQ41" s="308"/>
      <c r="CR41" s="308"/>
      <c r="CS41" s="308"/>
      <c r="CT41" s="308"/>
      <c r="CU41" s="308"/>
      <c r="CV41" s="308"/>
      <c r="CW41" s="308"/>
      <c r="CX41" s="308"/>
      <c r="CY41" s="308"/>
      <c r="CZ41" s="308"/>
      <c r="DA41" s="308"/>
      <c r="DB41" s="308"/>
      <c r="DC41" s="308"/>
      <c r="DD41" s="308"/>
      <c r="DE41" s="308"/>
      <c r="DF41" s="308"/>
      <c r="DG41" s="308"/>
      <c r="DH41" s="308"/>
      <c r="DI41" s="308"/>
      <c r="DJ41" s="308"/>
      <c r="DK41" s="308"/>
      <c r="DL41" s="308"/>
    </row>
    <row r="42" spans="1:116" s="309" customFormat="1" ht="39.950000000000003" customHeight="1" thickBot="1" x14ac:dyDescent="0.6">
      <c r="A42" s="259"/>
      <c r="B42" s="260" t="s">
        <v>88</v>
      </c>
      <c r="C42" s="261"/>
      <c r="D42" s="298"/>
      <c r="E42" s="298"/>
      <c r="F42" s="299"/>
      <c r="G42" s="299"/>
      <c r="H42" s="299"/>
      <c r="I42" s="299"/>
      <c r="J42" s="299"/>
      <c r="K42" s="300"/>
      <c r="L42" s="301"/>
      <c r="M42" s="302"/>
      <c r="N42" s="303"/>
      <c r="O42" s="303"/>
      <c r="P42" s="303"/>
      <c r="Q42" s="303"/>
      <c r="R42" s="303"/>
      <c r="S42" s="291">
        <f>IF(OR(Sheet1!C65="",Sheet1!C65=" "),0,Sheet1!C65)</f>
        <v>0</v>
      </c>
      <c r="T42" s="274"/>
      <c r="U42" s="330" t="s">
        <v>1251</v>
      </c>
      <c r="V42" s="288" t="str">
        <f>IF(OR(Sheet1!C339="",Sheet1!C339=" "),"",Sheet1!C339)</f>
        <v/>
      </c>
      <c r="W42" s="228"/>
      <c r="X42" s="310"/>
      <c r="Y42" s="332"/>
      <c r="Z42" s="310"/>
      <c r="AA42" s="310"/>
      <c r="AB42" s="310"/>
      <c r="AC42" s="310"/>
      <c r="AD42" s="310"/>
      <c r="AE42" s="310"/>
      <c r="AF42" s="310"/>
      <c r="AG42" s="310"/>
      <c r="AH42" s="310"/>
      <c r="AI42" s="275"/>
      <c r="AJ42" s="331" t="s">
        <v>638</v>
      </c>
      <c r="AK42" s="288" t="str">
        <f>IF(OR(Sheet1!C195="",Sheet1!C195=" "),"",Sheet1!C195)</f>
        <v/>
      </c>
      <c r="AL42" s="248"/>
      <c r="AM42" s="282"/>
      <c r="AN42" s="282"/>
      <c r="AO42" s="228"/>
      <c r="AP42" s="275"/>
      <c r="AQ42" s="310"/>
      <c r="AR42" s="310"/>
      <c r="AS42" s="275"/>
      <c r="AT42" s="310"/>
      <c r="AU42" s="275"/>
      <c r="AV42" s="275"/>
      <c r="AW42" s="275"/>
      <c r="AX42" s="255"/>
      <c r="AY42" s="255"/>
      <c r="AZ42" s="255"/>
      <c r="BA42" s="255"/>
      <c r="BB42" s="255"/>
      <c r="BC42" s="255"/>
      <c r="BD42" s="255"/>
      <c r="BE42" s="255"/>
      <c r="BF42" s="255"/>
      <c r="BG42" s="255"/>
      <c r="BH42" s="255"/>
      <c r="BI42" s="255"/>
      <c r="BJ42" s="255"/>
      <c r="BK42" s="255"/>
      <c r="BL42" s="255"/>
      <c r="BM42" s="255"/>
      <c r="BN42" s="255"/>
      <c r="BO42" s="255"/>
      <c r="BP42" s="255"/>
      <c r="BQ42" s="255"/>
      <c r="BR42" s="255"/>
      <c r="BS42" s="255"/>
      <c r="BT42" s="308"/>
      <c r="BU42" s="308"/>
      <c r="BV42" s="308"/>
      <c r="BW42" s="308"/>
      <c r="BX42" s="308"/>
      <c r="BY42" s="308"/>
      <c r="BZ42" s="308"/>
      <c r="CA42" s="308"/>
      <c r="CB42" s="308"/>
      <c r="CC42" s="308"/>
      <c r="CD42" s="308"/>
      <c r="CE42" s="308"/>
      <c r="CF42" s="308"/>
      <c r="CG42" s="308"/>
      <c r="CH42" s="308"/>
      <c r="CI42" s="308"/>
      <c r="CJ42" s="308"/>
      <c r="CK42" s="308"/>
      <c r="CL42" s="308"/>
      <c r="CM42" s="308"/>
      <c r="CN42" s="308"/>
      <c r="CO42" s="308"/>
      <c r="CP42" s="308"/>
      <c r="CQ42" s="308"/>
      <c r="CR42" s="308"/>
      <c r="CS42" s="308"/>
      <c r="CT42" s="308"/>
      <c r="CU42" s="308"/>
      <c r="CV42" s="308"/>
      <c r="CW42" s="308"/>
      <c r="CX42" s="308"/>
      <c r="CY42" s="308"/>
      <c r="CZ42" s="308"/>
      <c r="DA42" s="308"/>
      <c r="DB42" s="308"/>
      <c r="DC42" s="308"/>
      <c r="DD42" s="308"/>
      <c r="DE42" s="308"/>
      <c r="DF42" s="308"/>
      <c r="DG42" s="308"/>
      <c r="DH42" s="308"/>
      <c r="DI42" s="308"/>
      <c r="DJ42" s="308"/>
      <c r="DK42" s="308"/>
      <c r="DL42" s="308"/>
    </row>
    <row r="43" spans="1:116" s="309" customFormat="1" ht="39.950000000000003" customHeight="1" x14ac:dyDescent="0.55000000000000004">
      <c r="A43" s="259"/>
      <c r="B43" s="260" t="s">
        <v>89</v>
      </c>
      <c r="C43" s="261"/>
      <c r="D43" s="298"/>
      <c r="E43" s="298"/>
      <c r="F43" s="299"/>
      <c r="G43" s="299"/>
      <c r="H43" s="299"/>
      <c r="I43" s="299"/>
      <c r="J43" s="299"/>
      <c r="K43" s="300"/>
      <c r="L43" s="301"/>
      <c r="M43" s="302"/>
      <c r="N43" s="303"/>
      <c r="O43" s="303"/>
      <c r="P43" s="303"/>
      <c r="Q43" s="303"/>
      <c r="R43" s="303"/>
      <c r="S43" s="291">
        <v>0.39400000000000002</v>
      </c>
      <c r="T43" s="274"/>
      <c r="U43" s="330" t="s">
        <v>1162</v>
      </c>
      <c r="V43" s="288" t="str">
        <f>IF(OR(Sheet1!C340="",Sheet1!C340=" "),"",Sheet1!C340)</f>
        <v/>
      </c>
      <c r="W43" s="228"/>
      <c r="X43" s="310"/>
      <c r="Y43" s="332"/>
      <c r="Z43" s="310"/>
      <c r="AA43" s="310"/>
      <c r="AB43" s="310"/>
      <c r="AC43" s="310"/>
      <c r="AD43" s="310"/>
      <c r="AE43" s="310"/>
      <c r="AF43" s="310"/>
      <c r="AG43" s="310"/>
      <c r="AH43" s="310"/>
      <c r="AI43" s="275"/>
      <c r="AJ43" s="489" t="str">
        <f>IF(Sheet1!E23="","",Sheet1!E23)</f>
        <v>HARI-11-FF-TRS</v>
      </c>
      <c r="AK43" s="490"/>
      <c r="AL43" s="248"/>
      <c r="AM43" s="282"/>
      <c r="AN43" s="282"/>
      <c r="AO43" s="228"/>
      <c r="AP43" s="275"/>
      <c r="AQ43" s="310"/>
      <c r="AR43" s="310"/>
      <c r="AS43" s="275"/>
      <c r="AT43" s="310"/>
      <c r="AU43" s="275"/>
      <c r="AV43" s="275"/>
      <c r="AW43" s="275"/>
      <c r="AX43" s="255"/>
      <c r="AY43" s="255"/>
      <c r="AZ43" s="255"/>
      <c r="BA43" s="255"/>
      <c r="BB43" s="255"/>
      <c r="BC43" s="255"/>
      <c r="BD43" s="255"/>
      <c r="BE43" s="255"/>
      <c r="BF43" s="255"/>
      <c r="BG43" s="255"/>
      <c r="BH43" s="255"/>
      <c r="BI43" s="255"/>
      <c r="BJ43" s="255"/>
      <c r="BK43" s="255"/>
      <c r="BL43" s="255"/>
      <c r="BM43" s="255"/>
      <c r="BN43" s="255"/>
      <c r="BO43" s="255"/>
      <c r="BP43" s="255"/>
      <c r="BQ43" s="255"/>
      <c r="BR43" s="255"/>
      <c r="BS43" s="255"/>
      <c r="BT43" s="308"/>
      <c r="BU43" s="308"/>
      <c r="BV43" s="308"/>
      <c r="BW43" s="308"/>
      <c r="BX43" s="308"/>
      <c r="BY43" s="308"/>
      <c r="BZ43" s="308"/>
      <c r="CA43" s="308"/>
      <c r="CB43" s="308"/>
      <c r="CC43" s="308"/>
      <c r="CD43" s="308"/>
      <c r="CE43" s="308"/>
      <c r="CF43" s="308"/>
      <c r="CG43" s="308"/>
      <c r="CH43" s="308"/>
      <c r="CI43" s="308"/>
      <c r="CJ43" s="308"/>
      <c r="CK43" s="308"/>
      <c r="CL43" s="308"/>
      <c r="CM43" s="308"/>
      <c r="CN43" s="308"/>
      <c r="CO43" s="308"/>
      <c r="CP43" s="308"/>
      <c r="CQ43" s="308"/>
      <c r="CR43" s="308"/>
      <c r="CS43" s="308"/>
      <c r="CT43" s="308"/>
      <c r="CU43" s="308"/>
      <c r="CV43" s="308"/>
      <c r="CW43" s="308"/>
      <c r="CX43" s="308"/>
      <c r="CY43" s="308"/>
      <c r="CZ43" s="308"/>
      <c r="DA43" s="308"/>
      <c r="DB43" s="308"/>
      <c r="DC43" s="308"/>
      <c r="DD43" s="308"/>
      <c r="DE43" s="308"/>
      <c r="DF43" s="308"/>
      <c r="DG43" s="308"/>
      <c r="DH43" s="308"/>
      <c r="DI43" s="308"/>
      <c r="DJ43" s="308"/>
      <c r="DK43" s="308"/>
      <c r="DL43" s="308"/>
    </row>
    <row r="44" spans="1:116" s="309" customFormat="1" ht="39.950000000000003" customHeight="1" thickBot="1" x14ac:dyDescent="0.6">
      <c r="A44" s="259"/>
      <c r="B44" s="260" t="s">
        <v>90</v>
      </c>
      <c r="C44" s="261"/>
      <c r="D44" s="298"/>
      <c r="E44" s="298"/>
      <c r="F44" s="299"/>
      <c r="G44" s="299"/>
      <c r="H44" s="299"/>
      <c r="I44" s="299"/>
      <c r="J44" s="299"/>
      <c r="K44" s="300"/>
      <c r="L44" s="301"/>
      <c r="M44" s="302"/>
      <c r="N44" s="303"/>
      <c r="O44" s="303"/>
      <c r="P44" s="303"/>
      <c r="Q44" s="303"/>
      <c r="R44" s="303"/>
      <c r="S44" s="291">
        <f>IF(OR(Sheet1!E67="",Sheet1!E67=" "),0,Sheet1!E67)</f>
        <v>0</v>
      </c>
      <c r="T44" s="274"/>
      <c r="U44" s="330" t="s">
        <v>1163</v>
      </c>
      <c r="V44" s="288" t="str">
        <f>IF(OR(Sheet1!C341="",Sheet1!C341=" "),"",Sheet1!C341)</f>
        <v/>
      </c>
      <c r="W44" s="228"/>
      <c r="X44" s="310"/>
      <c r="Y44" s="332"/>
      <c r="Z44" s="310"/>
      <c r="AA44" s="310"/>
      <c r="AB44" s="310"/>
      <c r="AC44" s="310"/>
      <c r="AD44" s="310"/>
      <c r="AE44" s="310"/>
      <c r="AF44" s="310"/>
      <c r="AG44" s="310"/>
      <c r="AH44" s="310"/>
      <c r="AI44" s="275"/>
      <c r="AJ44" s="491"/>
      <c r="AK44" s="492"/>
      <c r="AL44" s="248"/>
      <c r="AM44" s="282"/>
      <c r="AN44" s="282"/>
      <c r="AO44" s="228"/>
      <c r="AP44" s="275"/>
      <c r="AQ44" s="310"/>
      <c r="AR44" s="310"/>
      <c r="AS44" s="275"/>
      <c r="AT44" s="310"/>
      <c r="AU44" s="275"/>
      <c r="AV44" s="275"/>
      <c r="AW44" s="275"/>
      <c r="AX44" s="255"/>
      <c r="AY44" s="255"/>
      <c r="AZ44" s="255"/>
      <c r="BA44" s="255"/>
      <c r="BB44" s="255"/>
      <c r="BC44" s="255"/>
      <c r="BD44" s="255"/>
      <c r="BE44" s="255"/>
      <c r="BF44" s="255"/>
      <c r="BG44" s="255"/>
      <c r="BH44" s="255"/>
      <c r="BI44" s="255"/>
      <c r="BJ44" s="255"/>
      <c r="BK44" s="255"/>
      <c r="BL44" s="255"/>
      <c r="BM44" s="255"/>
      <c r="BN44" s="255"/>
      <c r="BO44" s="255"/>
      <c r="BP44" s="255"/>
      <c r="BQ44" s="255"/>
      <c r="BR44" s="255"/>
      <c r="BS44" s="255"/>
      <c r="BT44" s="308"/>
      <c r="BU44" s="308"/>
      <c r="BV44" s="308"/>
      <c r="BW44" s="308"/>
      <c r="BX44" s="308"/>
      <c r="BY44" s="308"/>
      <c r="BZ44" s="308"/>
      <c r="CA44" s="308"/>
      <c r="CB44" s="308"/>
      <c r="CC44" s="308"/>
      <c r="CD44" s="308"/>
      <c r="CE44" s="308"/>
      <c r="CF44" s="308"/>
      <c r="CG44" s="308"/>
      <c r="CH44" s="308"/>
      <c r="CI44" s="308"/>
      <c r="CJ44" s="308"/>
      <c r="CK44" s="308"/>
      <c r="CL44" s="308"/>
      <c r="CM44" s="308"/>
      <c r="CN44" s="308"/>
      <c r="CO44" s="308"/>
      <c r="CP44" s="308"/>
      <c r="CQ44" s="308"/>
      <c r="CR44" s="308"/>
      <c r="CS44" s="308"/>
      <c r="CT44" s="308"/>
      <c r="CU44" s="308"/>
      <c r="CV44" s="308"/>
      <c r="CW44" s="308"/>
      <c r="CX44" s="308"/>
      <c r="CY44" s="308"/>
      <c r="CZ44" s="308"/>
      <c r="DA44" s="308"/>
      <c r="DB44" s="308"/>
      <c r="DC44" s="308"/>
      <c r="DD44" s="308"/>
      <c r="DE44" s="308"/>
      <c r="DF44" s="308"/>
      <c r="DG44" s="308"/>
      <c r="DH44" s="308"/>
      <c r="DI44" s="308"/>
      <c r="DJ44" s="308"/>
      <c r="DK44" s="308"/>
      <c r="DL44" s="308"/>
    </row>
    <row r="45" spans="1:116" s="309" customFormat="1" ht="39.950000000000003" customHeight="1" thickBot="1" x14ac:dyDescent="0.6">
      <c r="A45" s="259"/>
      <c r="B45" s="260" t="s">
        <v>123</v>
      </c>
      <c r="C45" s="261"/>
      <c r="D45" s="298"/>
      <c r="E45" s="298"/>
      <c r="F45" s="299"/>
      <c r="G45" s="299"/>
      <c r="H45" s="299"/>
      <c r="I45" s="299"/>
      <c r="J45" s="299"/>
      <c r="K45" s="300"/>
      <c r="L45" s="301"/>
      <c r="M45" s="302"/>
      <c r="N45" s="303"/>
      <c r="O45" s="303"/>
      <c r="P45" s="303"/>
      <c r="Q45" s="303"/>
      <c r="R45" s="303"/>
      <c r="S45" s="291">
        <v>0</v>
      </c>
      <c r="T45" s="274"/>
      <c r="U45" s="330" t="s">
        <v>1164</v>
      </c>
      <c r="V45" s="288" t="str">
        <f>IF(OR(Sheet1!C342="",Sheet1!C342=" "),"",Sheet1!C342)</f>
        <v/>
      </c>
      <c r="W45" s="228"/>
      <c r="X45" s="310"/>
      <c r="Y45" s="332"/>
      <c r="Z45" s="310"/>
      <c r="AA45" s="310"/>
      <c r="AB45" s="310"/>
      <c r="AC45" s="310"/>
      <c r="AD45" s="310"/>
      <c r="AE45" s="310"/>
      <c r="AF45" s="310"/>
      <c r="AG45" s="310"/>
      <c r="AH45" s="310"/>
      <c r="AI45" s="275"/>
      <c r="AJ45" s="331" t="s">
        <v>1170</v>
      </c>
      <c r="AK45" s="444" t="str">
        <f>IF(OR(Sheet1!C351="",Sheet1!C351=" "),"",Sheet1!C351)</f>
        <v/>
      </c>
      <c r="AL45" s="248"/>
      <c r="AM45" s="282"/>
      <c r="AN45" s="282"/>
      <c r="AO45" s="228"/>
      <c r="AP45" s="275"/>
      <c r="AQ45" s="310"/>
      <c r="AR45" s="310"/>
      <c r="AS45" s="275"/>
      <c r="AT45" s="310"/>
      <c r="AU45" s="275"/>
      <c r="AV45" s="275"/>
      <c r="AW45" s="275"/>
      <c r="AX45" s="255"/>
      <c r="AY45" s="255"/>
      <c r="AZ45" s="255"/>
      <c r="BA45" s="255"/>
      <c r="BB45" s="255"/>
      <c r="BC45" s="255"/>
      <c r="BD45" s="255"/>
      <c r="BE45" s="255"/>
      <c r="BF45" s="255"/>
      <c r="BG45" s="255"/>
      <c r="BH45" s="255"/>
      <c r="BI45" s="255"/>
      <c r="BJ45" s="255"/>
      <c r="BK45" s="255"/>
      <c r="BL45" s="255"/>
      <c r="BM45" s="255"/>
      <c r="BN45" s="255"/>
      <c r="BO45" s="255"/>
      <c r="BP45" s="255"/>
      <c r="BQ45" s="255"/>
      <c r="BR45" s="255"/>
      <c r="BS45" s="255"/>
      <c r="BT45" s="308"/>
      <c r="BU45" s="308"/>
      <c r="BV45" s="308"/>
      <c r="BW45" s="308"/>
      <c r="BX45" s="308"/>
      <c r="BY45" s="308"/>
      <c r="BZ45" s="308"/>
      <c r="CA45" s="308"/>
      <c r="CB45" s="308"/>
      <c r="CC45" s="308"/>
      <c r="CD45" s="308"/>
      <c r="CE45" s="308"/>
      <c r="CF45" s="308"/>
      <c r="CG45" s="308"/>
      <c r="CH45" s="308"/>
      <c r="CI45" s="308"/>
      <c r="CJ45" s="308"/>
      <c r="CK45" s="308"/>
      <c r="CL45" s="308"/>
      <c r="CM45" s="308"/>
      <c r="CN45" s="308"/>
      <c r="CO45" s="308"/>
      <c r="CP45" s="308"/>
      <c r="CQ45" s="308"/>
      <c r="CR45" s="308"/>
      <c r="CS45" s="308"/>
      <c r="CT45" s="308"/>
      <c r="CU45" s="308"/>
      <c r="CV45" s="308"/>
      <c r="CW45" s="308"/>
      <c r="CX45" s="308"/>
      <c r="CY45" s="308"/>
      <c r="CZ45" s="308"/>
      <c r="DA45" s="308"/>
      <c r="DB45" s="308"/>
      <c r="DC45" s="308"/>
      <c r="DD45" s="308"/>
      <c r="DE45" s="308"/>
      <c r="DF45" s="308"/>
      <c r="DG45" s="308"/>
      <c r="DH45" s="308"/>
      <c r="DI45" s="308"/>
      <c r="DJ45" s="308"/>
      <c r="DK45" s="308"/>
      <c r="DL45" s="308"/>
    </row>
    <row r="46" spans="1:116" s="309" customFormat="1" ht="39.950000000000003" customHeight="1" thickBot="1" x14ac:dyDescent="0.6">
      <c r="A46" s="259"/>
      <c r="B46" s="260" t="s">
        <v>124</v>
      </c>
      <c r="C46" s="261"/>
      <c r="D46" s="298"/>
      <c r="E46" s="298"/>
      <c r="F46" s="299"/>
      <c r="G46" s="299"/>
      <c r="H46" s="299"/>
      <c r="I46" s="299"/>
      <c r="J46" s="299"/>
      <c r="K46" s="300"/>
      <c r="L46" s="301"/>
      <c r="M46" s="302"/>
      <c r="N46" s="303"/>
      <c r="O46" s="303"/>
      <c r="P46" s="303"/>
      <c r="Q46" s="303"/>
      <c r="R46" s="303"/>
      <c r="S46" s="291">
        <f>IF(OR(Sheet1!C68="",Sheet1!C68=" "),0,Sheet1!C68)</f>
        <v>0</v>
      </c>
      <c r="T46" s="274"/>
      <c r="U46" s="330" t="s">
        <v>1165</v>
      </c>
      <c r="V46" s="288" t="str">
        <f>IF(OR(Sheet1!C343="",Sheet1!C343=" "),"",Sheet1!C343)</f>
        <v/>
      </c>
      <c r="W46" s="228"/>
      <c r="X46" s="310"/>
      <c r="Y46" s="332"/>
      <c r="Z46" s="310"/>
      <c r="AA46" s="310"/>
      <c r="AB46" s="310"/>
      <c r="AC46" s="310"/>
      <c r="AD46" s="310"/>
      <c r="AE46" s="310"/>
      <c r="AF46" s="310"/>
      <c r="AG46" s="310"/>
      <c r="AH46" s="310"/>
      <c r="AI46" s="275"/>
      <c r="AJ46" s="331" t="s">
        <v>1171</v>
      </c>
      <c r="AK46" s="444" t="str">
        <f>IF(OR(Sheet1!C352="",Sheet1!C352=" "),"",Sheet1!C352)</f>
        <v/>
      </c>
      <c r="AL46" s="248"/>
      <c r="AM46" s="282"/>
      <c r="AN46" s="282"/>
      <c r="AO46" s="228"/>
      <c r="AP46" s="275"/>
      <c r="AQ46" s="310"/>
      <c r="AR46" s="310"/>
      <c r="AS46" s="275"/>
      <c r="AT46" s="310"/>
      <c r="AU46" s="275"/>
      <c r="AV46" s="275"/>
      <c r="AW46" s="275"/>
      <c r="AX46" s="255"/>
      <c r="AY46" s="255"/>
      <c r="AZ46" s="255"/>
      <c r="BA46" s="255"/>
      <c r="BB46" s="255"/>
      <c r="BC46" s="255"/>
      <c r="BD46" s="255"/>
      <c r="BE46" s="255"/>
      <c r="BF46" s="255"/>
      <c r="BG46" s="255"/>
      <c r="BH46" s="255"/>
      <c r="BI46" s="255"/>
      <c r="BJ46" s="255"/>
      <c r="BK46" s="255"/>
      <c r="BL46" s="255"/>
      <c r="BM46" s="255"/>
      <c r="BN46" s="255"/>
      <c r="BO46" s="255"/>
      <c r="BP46" s="255"/>
      <c r="BQ46" s="255"/>
      <c r="BR46" s="255"/>
      <c r="BS46" s="255"/>
      <c r="BT46" s="308"/>
      <c r="BU46" s="308"/>
      <c r="BV46" s="308"/>
      <c r="BW46" s="308"/>
      <c r="BX46" s="308"/>
      <c r="BY46" s="308"/>
      <c r="BZ46" s="308"/>
      <c r="CA46" s="308"/>
      <c r="CB46" s="308"/>
      <c r="CC46" s="308"/>
      <c r="CD46" s="308"/>
      <c r="CE46" s="308"/>
      <c r="CF46" s="308"/>
      <c r="CG46" s="308"/>
      <c r="CH46" s="308"/>
      <c r="CI46" s="308"/>
      <c r="CJ46" s="308"/>
      <c r="CK46" s="308"/>
      <c r="CL46" s="308"/>
      <c r="CM46" s="308"/>
      <c r="CN46" s="308"/>
      <c r="CO46" s="308"/>
      <c r="CP46" s="308"/>
      <c r="CQ46" s="308"/>
      <c r="CR46" s="308"/>
      <c r="CS46" s="308"/>
      <c r="CT46" s="308"/>
      <c r="CU46" s="308"/>
      <c r="CV46" s="308"/>
      <c r="CW46" s="308"/>
      <c r="CX46" s="308"/>
      <c r="CY46" s="308"/>
      <c r="CZ46" s="308"/>
      <c r="DA46" s="308"/>
      <c r="DB46" s="308"/>
      <c r="DC46" s="308"/>
      <c r="DD46" s="308"/>
      <c r="DE46" s="308"/>
      <c r="DF46" s="308"/>
      <c r="DG46" s="308"/>
      <c r="DH46" s="308"/>
      <c r="DI46" s="308"/>
      <c r="DJ46" s="308"/>
      <c r="DK46" s="308"/>
      <c r="DL46" s="308"/>
    </row>
    <row r="47" spans="1:116" s="309" customFormat="1" ht="39.950000000000003" customHeight="1" x14ac:dyDescent="0.55000000000000004">
      <c r="A47" s="259"/>
      <c r="B47" s="260" t="s">
        <v>125</v>
      </c>
      <c r="C47" s="261"/>
      <c r="D47" s="298"/>
      <c r="E47" s="298"/>
      <c r="F47" s="299"/>
      <c r="G47" s="299"/>
      <c r="H47" s="299"/>
      <c r="I47" s="299"/>
      <c r="J47" s="299"/>
      <c r="K47" s="300"/>
      <c r="L47" s="301"/>
      <c r="M47" s="302"/>
      <c r="N47" s="303"/>
      <c r="O47" s="303"/>
      <c r="P47" s="303"/>
      <c r="Q47" s="303"/>
      <c r="R47" s="303"/>
      <c r="S47" s="291" t="str">
        <f>IF(OR(Sheet1!C69="",Sheet1!C69=" "),0,Sheet1!C69)</f>
        <v xml:space="preserve"> 1/2</v>
      </c>
      <c r="T47" s="274"/>
      <c r="U47" s="330" t="s">
        <v>1166</v>
      </c>
      <c r="V47" s="288" t="str">
        <f>IF(OR(Sheet1!C344="",Sheet1!C344=" "),"",Sheet1!C344)</f>
        <v/>
      </c>
      <c r="W47" s="228"/>
      <c r="X47" s="310"/>
      <c r="Y47" s="332"/>
      <c r="Z47" s="310"/>
      <c r="AA47" s="310"/>
      <c r="AB47" s="310"/>
      <c r="AC47" s="310"/>
      <c r="AD47" s="310"/>
      <c r="AE47" s="310"/>
      <c r="AF47" s="310"/>
      <c r="AG47" s="310"/>
      <c r="AH47" s="310"/>
      <c r="AI47" s="275"/>
      <c r="AJ47" s="331" t="s">
        <v>1209</v>
      </c>
      <c r="AK47" s="288" t="str">
        <f>IF(OR(Sheet1!C361="",Sheet1!C361=" "),"",Sheet1!C361)</f>
        <v/>
      </c>
      <c r="AL47" s="248"/>
      <c r="AM47" s="282"/>
      <c r="AN47" s="282"/>
      <c r="AO47" s="228"/>
      <c r="AP47" s="275"/>
      <c r="AQ47" s="310"/>
      <c r="AR47" s="310"/>
      <c r="AS47" s="275"/>
      <c r="AT47" s="310"/>
      <c r="AU47" s="275"/>
      <c r="AV47" s="275"/>
      <c r="AW47" s="275"/>
      <c r="AX47" s="255"/>
      <c r="AY47" s="255"/>
      <c r="AZ47" s="255"/>
      <c r="BA47" s="255"/>
      <c r="BB47" s="255"/>
      <c r="BC47" s="255"/>
      <c r="BD47" s="255"/>
      <c r="BE47" s="255"/>
      <c r="BF47" s="255"/>
      <c r="BG47" s="255"/>
      <c r="BH47" s="255"/>
      <c r="BI47" s="255"/>
      <c r="BJ47" s="255"/>
      <c r="BK47" s="255"/>
      <c r="BL47" s="255"/>
      <c r="BM47" s="255"/>
      <c r="BN47" s="255"/>
      <c r="BO47" s="255"/>
      <c r="BP47" s="255"/>
      <c r="BQ47" s="255"/>
      <c r="BR47" s="255"/>
      <c r="BS47" s="255"/>
      <c r="BT47" s="308"/>
      <c r="BU47" s="308"/>
      <c r="BV47" s="308"/>
      <c r="BW47" s="308"/>
      <c r="BX47" s="308"/>
      <c r="BY47" s="308"/>
      <c r="BZ47" s="308"/>
      <c r="CA47" s="308"/>
      <c r="CB47" s="308"/>
      <c r="CC47" s="308"/>
      <c r="CD47" s="308"/>
      <c r="CE47" s="308"/>
      <c r="CF47" s="308"/>
      <c r="CG47" s="308"/>
      <c r="CH47" s="308"/>
      <c r="CI47" s="308"/>
      <c r="CJ47" s="308"/>
      <c r="CK47" s="308"/>
      <c r="CL47" s="308"/>
      <c r="CM47" s="308"/>
      <c r="CN47" s="308"/>
      <c r="CO47" s="308"/>
      <c r="CP47" s="308"/>
      <c r="CQ47" s="308"/>
      <c r="CR47" s="308"/>
      <c r="CS47" s="308"/>
      <c r="CT47" s="308"/>
      <c r="CU47" s="308"/>
      <c r="CV47" s="308"/>
      <c r="CW47" s="308"/>
      <c r="CX47" s="308"/>
      <c r="CY47" s="308"/>
      <c r="CZ47" s="308"/>
      <c r="DA47" s="308"/>
      <c r="DB47" s="308"/>
      <c r="DC47" s="308"/>
      <c r="DD47" s="308"/>
      <c r="DE47" s="308"/>
      <c r="DF47" s="308"/>
      <c r="DG47" s="308"/>
      <c r="DH47" s="308"/>
      <c r="DI47" s="308"/>
      <c r="DJ47" s="308"/>
      <c r="DK47" s="308"/>
      <c r="DL47" s="308"/>
    </row>
    <row r="48" spans="1:116" s="309" customFormat="1" ht="39.950000000000003" customHeight="1" thickBot="1" x14ac:dyDescent="0.6">
      <c r="A48" s="259"/>
      <c r="B48" s="333" t="s">
        <v>126</v>
      </c>
      <c r="C48" s="334"/>
      <c r="D48" s="335"/>
      <c r="E48" s="335"/>
      <c r="F48" s="336"/>
      <c r="G48" s="336"/>
      <c r="H48" s="336"/>
      <c r="I48" s="336"/>
      <c r="J48" s="336"/>
      <c r="K48" s="337"/>
      <c r="L48" s="338"/>
      <c r="M48" s="339"/>
      <c r="N48" s="340"/>
      <c r="O48" s="340"/>
      <c r="P48" s="340"/>
      <c r="Q48" s="340"/>
      <c r="R48" s="340"/>
      <c r="S48" s="291">
        <f>IF(OR(Sheet1!C70="",Sheet1!C70=" "),0,Sheet1!C70)</f>
        <v>0</v>
      </c>
      <c r="T48" s="274"/>
      <c r="U48" s="330" t="s">
        <v>1167</v>
      </c>
      <c r="V48" s="288" t="str">
        <f>IF(OR(Sheet1!C345="",Sheet1!C345=" "),"",Sheet1!C345)</f>
        <v/>
      </c>
      <c r="W48" s="228"/>
      <c r="X48" s="310"/>
      <c r="Y48" s="332"/>
      <c r="Z48" s="310"/>
      <c r="AA48" s="310"/>
      <c r="AB48" s="310"/>
      <c r="AC48" s="310"/>
      <c r="AD48" s="310"/>
      <c r="AE48" s="310"/>
      <c r="AF48" s="310"/>
      <c r="AG48" s="310"/>
      <c r="AH48" s="310"/>
      <c r="AI48" s="275"/>
      <c r="AJ48" s="331" t="s">
        <v>1210</v>
      </c>
      <c r="AK48" s="288" t="str">
        <f>IF(OR(Sheet1!C362="",Sheet1!C362=" "),"",Sheet1!C362)</f>
        <v/>
      </c>
      <c r="AL48" s="248"/>
      <c r="AM48" s="282"/>
      <c r="AN48" s="282"/>
      <c r="AO48" s="228"/>
      <c r="AP48" s="275"/>
      <c r="AQ48" s="310"/>
      <c r="AR48" s="310"/>
      <c r="AS48" s="275"/>
      <c r="AT48" s="310"/>
      <c r="AU48" s="275"/>
      <c r="AV48" s="275"/>
      <c r="AW48" s="275"/>
      <c r="AX48" s="255"/>
      <c r="AY48" s="255"/>
      <c r="AZ48" s="255"/>
      <c r="BA48" s="255"/>
      <c r="BB48" s="255"/>
      <c r="BC48" s="255"/>
      <c r="BD48" s="255"/>
      <c r="BE48" s="255"/>
      <c r="BF48" s="255"/>
      <c r="BG48" s="255"/>
      <c r="BH48" s="255"/>
      <c r="BI48" s="255"/>
      <c r="BJ48" s="255"/>
      <c r="BK48" s="255"/>
      <c r="BL48" s="255"/>
      <c r="BM48" s="255"/>
      <c r="BN48" s="255"/>
      <c r="BO48" s="255"/>
      <c r="BP48" s="255"/>
      <c r="BQ48" s="255"/>
      <c r="BR48" s="255"/>
      <c r="BS48" s="255"/>
      <c r="BT48" s="308"/>
      <c r="BU48" s="308"/>
      <c r="BV48" s="308"/>
      <c r="BW48" s="308"/>
      <c r="BX48" s="308"/>
      <c r="BY48" s="308"/>
      <c r="BZ48" s="308"/>
      <c r="CA48" s="308"/>
      <c r="CB48" s="308"/>
      <c r="CC48" s="308"/>
      <c r="CD48" s="308"/>
      <c r="CE48" s="308"/>
      <c r="CF48" s="308"/>
      <c r="CG48" s="308"/>
      <c r="CH48" s="308"/>
      <c r="CI48" s="308"/>
      <c r="CJ48" s="308"/>
      <c r="CK48" s="308"/>
      <c r="CL48" s="308"/>
      <c r="CM48" s="308"/>
      <c r="CN48" s="308"/>
      <c r="CO48" s="308"/>
      <c r="CP48" s="308"/>
      <c r="CQ48" s="308"/>
      <c r="CR48" s="308"/>
      <c r="CS48" s="308"/>
      <c r="CT48" s="308"/>
      <c r="CU48" s="308"/>
      <c r="CV48" s="308"/>
      <c r="CW48" s="308"/>
      <c r="CX48" s="308"/>
      <c r="CY48" s="308"/>
      <c r="CZ48" s="308"/>
      <c r="DA48" s="308"/>
      <c r="DB48" s="308"/>
      <c r="DC48" s="308"/>
      <c r="DD48" s="308"/>
      <c r="DE48" s="308"/>
      <c r="DF48" s="308"/>
      <c r="DG48" s="308"/>
      <c r="DH48" s="308"/>
      <c r="DI48" s="308"/>
      <c r="DJ48" s="308"/>
      <c r="DK48" s="308"/>
      <c r="DL48" s="308"/>
    </row>
    <row r="49" spans="1:116" ht="39.950000000000003" customHeight="1" thickBot="1" x14ac:dyDescent="0.6">
      <c r="A49" s="259"/>
      <c r="B49" s="260" t="s">
        <v>618</v>
      </c>
      <c r="C49" s="261"/>
      <c r="D49" s="298"/>
      <c r="E49" s="298"/>
      <c r="F49" s="299"/>
      <c r="G49" s="299"/>
      <c r="H49" s="299"/>
      <c r="I49" s="299"/>
      <c r="J49" s="299"/>
      <c r="K49" s="300"/>
      <c r="L49" s="301"/>
      <c r="M49" s="339"/>
      <c r="N49" s="340"/>
      <c r="O49" s="340"/>
      <c r="P49" s="340"/>
      <c r="Q49" s="340"/>
      <c r="R49" s="340"/>
      <c r="S49" s="291">
        <f>IF(OR(Sheet1!C71="",Sheet1!C71=" "),0,Sheet1!C71)</f>
        <v>0</v>
      </c>
      <c r="T49" s="341"/>
      <c r="U49" s="330" t="s">
        <v>1169</v>
      </c>
      <c r="V49" s="288" t="str">
        <f>IF(OR(Sheet1!C346="",Sheet1!C346=" "),"",Sheet1!C346)</f>
        <v/>
      </c>
      <c r="W49" s="228"/>
      <c r="X49" s="310"/>
      <c r="Y49" s="332"/>
      <c r="Z49" s="310"/>
      <c r="AA49" s="310"/>
      <c r="AB49" s="310"/>
      <c r="AC49" s="310"/>
      <c r="AD49" s="310"/>
      <c r="AE49" s="310"/>
      <c r="AF49" s="310"/>
      <c r="AG49" s="310"/>
      <c r="AH49" s="310"/>
      <c r="AI49" s="310"/>
      <c r="AJ49" s="310"/>
      <c r="AK49" s="310"/>
      <c r="AL49" s="342"/>
      <c r="AM49" s="342"/>
      <c r="AN49" s="342"/>
      <c r="AO49" s="228"/>
      <c r="AP49" s="275"/>
      <c r="AQ49" s="310"/>
      <c r="AR49" s="310"/>
      <c r="AS49" s="310"/>
      <c r="AT49" s="310"/>
      <c r="AU49" s="310"/>
      <c r="AV49" s="310"/>
      <c r="AW49" s="310"/>
      <c r="AX49" s="255"/>
      <c r="AY49" s="255"/>
      <c r="AZ49" s="255"/>
      <c r="BA49" s="255"/>
      <c r="BB49" s="255"/>
      <c r="BC49" s="255"/>
      <c r="BD49" s="255"/>
      <c r="BE49" s="255"/>
      <c r="BF49" s="255"/>
      <c r="BG49" s="255"/>
      <c r="BH49" s="255"/>
      <c r="BI49" s="255"/>
      <c r="BJ49" s="255"/>
      <c r="BK49" s="255"/>
      <c r="BL49" s="255"/>
      <c r="BM49" s="255"/>
      <c r="BN49" s="255"/>
      <c r="BO49" s="255"/>
      <c r="BP49" s="255"/>
      <c r="BQ49" s="255"/>
      <c r="BR49" s="255"/>
      <c r="BS49" s="255"/>
      <c r="BT49" s="308"/>
      <c r="BU49" s="308"/>
      <c r="BV49" s="308"/>
      <c r="BW49" s="308"/>
      <c r="BX49" s="308"/>
      <c r="BY49" s="308"/>
      <c r="BZ49" s="308"/>
      <c r="CA49" s="308"/>
      <c r="CB49" s="308"/>
      <c r="CC49" s="308"/>
      <c r="CD49" s="308"/>
      <c r="CE49" s="308"/>
      <c r="CF49" s="308"/>
      <c r="CG49" s="308"/>
      <c r="CH49" s="308"/>
      <c r="CI49" s="308"/>
      <c r="CJ49" s="308"/>
      <c r="CK49" s="308"/>
      <c r="CL49" s="308"/>
      <c r="CM49" s="308"/>
      <c r="CN49" s="308"/>
      <c r="CO49" s="308"/>
      <c r="CP49" s="308"/>
      <c r="CQ49" s="308"/>
      <c r="CR49" s="308"/>
      <c r="CS49" s="308"/>
      <c r="CT49" s="308"/>
      <c r="CU49" s="308"/>
      <c r="CV49" s="308"/>
      <c r="CW49" s="308"/>
      <c r="CX49" s="308"/>
      <c r="CY49" s="308"/>
      <c r="CZ49" s="308"/>
      <c r="DA49" s="308"/>
      <c r="DB49" s="308"/>
      <c r="DC49" s="308"/>
      <c r="DD49" s="308"/>
      <c r="DE49" s="308"/>
      <c r="DF49" s="308"/>
      <c r="DG49" s="308"/>
      <c r="DH49" s="308"/>
      <c r="DI49" s="308"/>
      <c r="DJ49" s="308"/>
      <c r="DK49" s="308"/>
      <c r="DL49" s="308"/>
    </row>
    <row r="50" spans="1:116" ht="39.950000000000003" customHeight="1" thickBot="1" x14ac:dyDescent="0.6">
      <c r="A50" s="259"/>
      <c r="B50" s="260" t="s">
        <v>645</v>
      </c>
      <c r="C50" s="261"/>
      <c r="D50" s="298"/>
      <c r="E50" s="298"/>
      <c r="F50" s="299"/>
      <c r="G50" s="299"/>
      <c r="H50" s="299"/>
      <c r="I50" s="299"/>
      <c r="J50" s="299"/>
      <c r="K50" s="300"/>
      <c r="L50" s="301"/>
      <c r="M50" s="339"/>
      <c r="N50" s="340"/>
      <c r="O50" s="340"/>
      <c r="P50" s="340"/>
      <c r="Q50" s="340"/>
      <c r="R50" s="340"/>
      <c r="S50" s="291">
        <f>IF(OR(Sheet1!C72="",Sheet1!C72=" "),0,Sheet1!C72)</f>
        <v>0</v>
      </c>
      <c r="T50" s="341"/>
      <c r="U50" s="439" t="s">
        <v>1168</v>
      </c>
      <c r="V50" s="438" t="str">
        <f>IF(OR(Sheet1!C347="",Sheet1!C347=" "),"",Sheet1!C347)</f>
        <v/>
      </c>
      <c r="W50" s="228"/>
      <c r="X50" s="310"/>
      <c r="Y50" s="332"/>
      <c r="Z50" s="310"/>
      <c r="AA50" s="310"/>
      <c r="AB50" s="310"/>
      <c r="AC50" s="310"/>
      <c r="AD50" s="310"/>
      <c r="AE50" s="310"/>
      <c r="AF50" s="310"/>
      <c r="AG50" s="310"/>
      <c r="AH50" s="310"/>
      <c r="AI50" s="310"/>
      <c r="AJ50" s="310"/>
      <c r="AK50" s="310"/>
      <c r="AL50" s="342"/>
      <c r="AM50" s="342"/>
      <c r="AN50" s="342"/>
      <c r="AO50" s="228"/>
      <c r="AP50" s="310"/>
      <c r="AQ50" s="310"/>
      <c r="AR50" s="310"/>
      <c r="AS50" s="310"/>
      <c r="AT50" s="310"/>
      <c r="AU50" s="310"/>
      <c r="AV50" s="310"/>
      <c r="AW50" s="310"/>
      <c r="AX50" s="255"/>
      <c r="AY50" s="255"/>
      <c r="AZ50" s="255"/>
      <c r="BA50" s="255"/>
      <c r="BB50" s="255"/>
      <c r="BC50" s="255"/>
      <c r="BD50" s="255"/>
      <c r="BE50" s="255"/>
      <c r="BF50" s="255"/>
      <c r="BG50" s="255"/>
      <c r="BH50" s="255"/>
      <c r="BI50" s="255"/>
      <c r="BJ50" s="255"/>
      <c r="BK50" s="255"/>
      <c r="BL50" s="255"/>
      <c r="BM50" s="255"/>
      <c r="BN50" s="255"/>
      <c r="BO50" s="255"/>
      <c r="BP50" s="255"/>
      <c r="BQ50" s="255"/>
      <c r="BR50" s="255"/>
      <c r="BS50" s="255"/>
      <c r="BT50" s="308"/>
      <c r="BU50" s="308"/>
      <c r="BV50" s="308"/>
      <c r="BW50" s="308"/>
      <c r="BX50" s="308"/>
      <c r="BY50" s="308"/>
      <c r="BZ50" s="308"/>
      <c r="CA50" s="308"/>
      <c r="CB50" s="308"/>
      <c r="CC50" s="308"/>
      <c r="CD50" s="308"/>
      <c r="CE50" s="308"/>
      <c r="CF50" s="308"/>
      <c r="CG50" s="308"/>
      <c r="CH50" s="308"/>
      <c r="CI50" s="308"/>
      <c r="CJ50" s="308"/>
      <c r="CK50" s="308"/>
      <c r="CL50" s="308"/>
      <c r="CM50" s="308"/>
      <c r="CN50" s="308"/>
      <c r="CO50" s="308"/>
      <c r="CP50" s="308"/>
      <c r="CQ50" s="308"/>
      <c r="CR50" s="308"/>
      <c r="CS50" s="308"/>
      <c r="CT50" s="308"/>
      <c r="CU50" s="308"/>
      <c r="CV50" s="308"/>
      <c r="CW50" s="308"/>
      <c r="CX50" s="308"/>
      <c r="CY50" s="308"/>
      <c r="CZ50" s="308"/>
      <c r="DA50" s="308"/>
      <c r="DB50" s="308"/>
      <c r="DC50" s="308"/>
      <c r="DD50" s="308"/>
      <c r="DE50" s="308"/>
      <c r="DF50" s="308"/>
      <c r="DG50" s="308"/>
      <c r="DH50" s="308"/>
      <c r="DI50" s="308"/>
      <c r="DJ50" s="308"/>
      <c r="DK50" s="308"/>
      <c r="DL50" s="308"/>
    </row>
    <row r="51" spans="1:116" ht="39.950000000000003" customHeight="1" thickBot="1" x14ac:dyDescent="0.6">
      <c r="A51" s="457"/>
      <c r="B51" s="260" t="s">
        <v>619</v>
      </c>
      <c r="C51" s="261"/>
      <c r="D51" s="298"/>
      <c r="E51" s="298"/>
      <c r="F51" s="299"/>
      <c r="G51" s="299"/>
      <c r="H51" s="299"/>
      <c r="I51" s="299"/>
      <c r="J51" s="299"/>
      <c r="K51" s="300"/>
      <c r="L51" s="301"/>
      <c r="M51" s="339"/>
      <c r="N51" s="340"/>
      <c r="O51" s="340"/>
      <c r="P51" s="340"/>
      <c r="Q51" s="340"/>
      <c r="R51" s="340"/>
      <c r="S51" s="291">
        <f>IF(K3=L3,(L3-SUM(K3,N3:R3)),IF(M3=0,0,L3-SUM(K3,N3:R3)))</f>
        <v>-4.5</v>
      </c>
      <c r="T51" s="341"/>
      <c r="U51" s="260" t="s">
        <v>1223</v>
      </c>
      <c r="V51" s="465" t="str">
        <f>IF(OR(Sheet1!C364="",Sheet1!C364=" "),"",Sheet1!C364)</f>
        <v xml:space="preserve"> 1/4</v>
      </c>
      <c r="W51" s="228"/>
      <c r="X51" s="310"/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42"/>
      <c r="AM51" s="342"/>
      <c r="AN51" s="342"/>
      <c r="AO51" s="228"/>
      <c r="AP51" s="310"/>
      <c r="AQ51" s="310"/>
      <c r="AR51" s="310"/>
      <c r="AS51" s="310"/>
      <c r="AT51" s="310"/>
      <c r="AU51" s="310"/>
      <c r="AV51" s="310"/>
      <c r="AW51" s="310"/>
      <c r="AX51" s="255"/>
      <c r="AY51" s="255"/>
      <c r="AZ51" s="255"/>
      <c r="BA51" s="255"/>
      <c r="BB51" s="255"/>
      <c r="BC51" s="255"/>
      <c r="BD51" s="255"/>
      <c r="BE51" s="255"/>
      <c r="BF51" s="255"/>
      <c r="BG51" s="255"/>
      <c r="BH51" s="255"/>
      <c r="BI51" s="255"/>
      <c r="BJ51" s="255"/>
      <c r="BK51" s="255"/>
      <c r="BL51" s="255"/>
      <c r="BM51" s="255"/>
      <c r="BN51" s="255"/>
      <c r="BO51" s="255"/>
      <c r="BP51" s="255"/>
      <c r="BQ51" s="255"/>
      <c r="BR51" s="255"/>
      <c r="BS51" s="255"/>
    </row>
    <row r="52" spans="1:116" ht="39.950000000000003" customHeight="1" thickBot="1" x14ac:dyDescent="0.6">
      <c r="A52" s="457"/>
      <c r="B52" s="260" t="s">
        <v>620</v>
      </c>
      <c r="C52" s="261"/>
      <c r="D52" s="298"/>
      <c r="E52" s="298"/>
      <c r="F52" s="299"/>
      <c r="G52" s="299"/>
      <c r="H52" s="299"/>
      <c r="I52" s="299"/>
      <c r="J52" s="299"/>
      <c r="K52" s="300"/>
      <c r="L52" s="301"/>
      <c r="M52" s="339"/>
      <c r="N52" s="340"/>
      <c r="O52" s="340"/>
      <c r="P52" s="340"/>
      <c r="Q52" s="340"/>
      <c r="R52" s="340"/>
      <c r="S52" s="291">
        <f>IF(OR(Sheet1!C74="",Sheet1!C74=" "),0,Sheet1!C74)</f>
        <v>0</v>
      </c>
      <c r="T52" s="341"/>
      <c r="U52" s="260" t="s">
        <v>1225</v>
      </c>
      <c r="V52" s="465" t="str">
        <f>IF(OR(Sheet1!C365="",Sheet1!C365=" "),"",Sheet1!C365)</f>
        <v/>
      </c>
      <c r="W52" s="228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42"/>
      <c r="AM52" s="342"/>
      <c r="AN52" s="342"/>
      <c r="AO52" s="228"/>
      <c r="AP52" s="310"/>
      <c r="AQ52" s="310"/>
      <c r="AR52" s="310"/>
      <c r="AS52" s="310"/>
      <c r="AT52" s="310"/>
      <c r="AU52" s="310"/>
      <c r="AV52" s="310"/>
      <c r="AW52" s="310"/>
      <c r="AX52" s="255"/>
      <c r="AY52" s="255"/>
      <c r="AZ52" s="255"/>
      <c r="BA52" s="255"/>
      <c r="BB52" s="255"/>
      <c r="BC52" s="255"/>
      <c r="BD52" s="255"/>
      <c r="BE52" s="255"/>
      <c r="BF52" s="255"/>
      <c r="BG52" s="255"/>
      <c r="BH52" s="255"/>
      <c r="BI52" s="255"/>
      <c r="BJ52" s="255"/>
      <c r="BK52" s="255"/>
      <c r="BL52" s="255"/>
      <c r="BM52" s="255"/>
      <c r="BN52" s="255"/>
      <c r="BO52" s="255"/>
      <c r="BP52" s="255"/>
      <c r="BQ52" s="255"/>
      <c r="BR52" s="255"/>
      <c r="BS52" s="255"/>
    </row>
    <row r="53" spans="1:116" ht="39.950000000000003" customHeight="1" thickBot="1" x14ac:dyDescent="0.6">
      <c r="A53" s="457"/>
      <c r="B53" s="326" t="s">
        <v>646</v>
      </c>
      <c r="C53" s="343"/>
      <c r="D53" s="344"/>
      <c r="E53" s="344"/>
      <c r="F53" s="345"/>
      <c r="G53" s="345"/>
      <c r="H53" s="345"/>
      <c r="I53" s="345"/>
      <c r="J53" s="345"/>
      <c r="K53" s="346"/>
      <c r="L53" s="347"/>
      <c r="M53" s="339"/>
      <c r="N53" s="340"/>
      <c r="O53" s="340"/>
      <c r="P53" s="340"/>
      <c r="Q53" s="340"/>
      <c r="R53" s="340"/>
      <c r="S53" s="329">
        <f>IF(OR(Sheet1!C75="",Sheet1!C75=" "),0,Sheet1!C75)</f>
        <v>0</v>
      </c>
      <c r="T53" s="341"/>
      <c r="U53" s="260" t="s">
        <v>1229</v>
      </c>
      <c r="V53" s="465" t="str">
        <f>IF(OR(Sheet1!C366="",Sheet1!C366=" "),"",Sheet1!C366)</f>
        <v/>
      </c>
      <c r="W53" s="228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42"/>
      <c r="AM53" s="342"/>
      <c r="AN53" s="342"/>
      <c r="AO53" s="228"/>
      <c r="AP53" s="310"/>
      <c r="AQ53" s="310"/>
      <c r="AR53" s="310"/>
      <c r="AS53" s="310"/>
      <c r="AT53" s="310"/>
      <c r="AU53" s="310"/>
      <c r="AV53" s="310"/>
      <c r="AW53" s="310"/>
      <c r="AX53" s="255"/>
      <c r="AY53" s="255"/>
      <c r="AZ53" s="255"/>
      <c r="BA53" s="255"/>
      <c r="BB53" s="255"/>
      <c r="BC53" s="255"/>
      <c r="BD53" s="255"/>
      <c r="BE53" s="255"/>
      <c r="BF53" s="255"/>
      <c r="BG53" s="255"/>
      <c r="BH53" s="255"/>
      <c r="BI53" s="255"/>
      <c r="BJ53" s="255"/>
      <c r="BK53" s="255"/>
      <c r="BL53" s="255"/>
      <c r="BM53" s="255"/>
      <c r="BN53" s="255"/>
      <c r="BO53" s="255"/>
      <c r="BP53" s="255"/>
      <c r="BQ53" s="255"/>
      <c r="BR53" s="255"/>
      <c r="BS53" s="255"/>
    </row>
    <row r="54" spans="1:116" ht="39.950000000000003" customHeight="1" thickBot="1" x14ac:dyDescent="0.6">
      <c r="A54" s="457"/>
      <c r="B54" s="326" t="s">
        <v>1160</v>
      </c>
      <c r="C54" s="343"/>
      <c r="D54" s="344"/>
      <c r="E54" s="344"/>
      <c r="F54" s="345"/>
      <c r="G54" s="345"/>
      <c r="H54" s="345"/>
      <c r="I54" s="345"/>
      <c r="J54" s="345"/>
      <c r="K54" s="346"/>
      <c r="L54" s="347"/>
      <c r="M54" s="339"/>
      <c r="N54" s="340"/>
      <c r="O54" s="340"/>
      <c r="P54" s="340"/>
      <c r="Q54" s="340"/>
      <c r="R54" s="340"/>
      <c r="S54" s="329">
        <f>IF(OR(Sheet1!C337="",Sheet1!C337=" "),0,Sheet1!C337)</f>
        <v>0</v>
      </c>
      <c r="T54" s="341"/>
      <c r="U54" s="260" t="s">
        <v>1230</v>
      </c>
      <c r="V54" s="465" t="str">
        <f>IF(OR(Sheet1!C367="",Sheet1!C367=" "),"",Sheet1!C367)</f>
        <v/>
      </c>
      <c r="W54" s="228"/>
      <c r="X54" s="310"/>
      <c r="Y54" s="310"/>
      <c r="Z54" s="310"/>
      <c r="AA54" s="310"/>
      <c r="AB54" s="310"/>
      <c r="AC54" s="310"/>
      <c r="AD54" s="310"/>
      <c r="AE54" s="310"/>
      <c r="AF54" s="310"/>
      <c r="AG54" s="310"/>
      <c r="AH54" s="310"/>
      <c r="AI54" s="310"/>
      <c r="AJ54" s="310"/>
      <c r="AK54" s="310"/>
      <c r="AL54" s="342"/>
      <c r="AM54" s="342"/>
      <c r="AN54" s="342"/>
      <c r="AO54" s="228"/>
      <c r="AP54" s="310"/>
      <c r="AQ54" s="310"/>
      <c r="AR54" s="310"/>
      <c r="AS54" s="310"/>
      <c r="AT54" s="310"/>
      <c r="AU54" s="310"/>
      <c r="AV54" s="310"/>
      <c r="AW54" s="310"/>
      <c r="AX54" s="255"/>
      <c r="AY54" s="255"/>
      <c r="AZ54" s="255"/>
      <c r="BA54" s="255"/>
      <c r="BB54" s="255"/>
      <c r="BC54" s="255"/>
      <c r="BD54" s="255"/>
      <c r="BE54" s="255"/>
      <c r="BF54" s="255"/>
      <c r="BG54" s="255"/>
      <c r="BH54" s="255"/>
      <c r="BI54" s="255"/>
      <c r="BJ54" s="255"/>
      <c r="BK54" s="255"/>
      <c r="BL54" s="255"/>
      <c r="BM54" s="255"/>
      <c r="BN54" s="255"/>
      <c r="BO54" s="255"/>
      <c r="BP54" s="255"/>
      <c r="BQ54" s="255"/>
      <c r="BR54" s="255"/>
      <c r="BS54" s="255"/>
    </row>
    <row r="55" spans="1:116" ht="39.950000000000003" customHeight="1" x14ac:dyDescent="0.55000000000000004">
      <c r="A55" s="470"/>
      <c r="B55" s="260" t="s">
        <v>1202</v>
      </c>
      <c r="C55" s="261"/>
      <c r="D55" s="298"/>
      <c r="E55" s="298"/>
      <c r="F55" s="299"/>
      <c r="G55" s="299"/>
      <c r="H55" s="299"/>
      <c r="I55" s="299"/>
      <c r="J55" s="299"/>
      <c r="K55" s="300"/>
      <c r="L55" s="301"/>
      <c r="M55" s="302"/>
      <c r="N55" s="303"/>
      <c r="O55" s="303"/>
      <c r="P55" s="303"/>
      <c r="Q55" s="303"/>
      <c r="R55" s="303"/>
      <c r="S55" s="456">
        <f>IF(OR(Sheet1!C355="",Sheet1!C355=" "),0,Sheet1!C355)</f>
        <v>0</v>
      </c>
      <c r="T55" s="356"/>
      <c r="U55" s="260" t="s">
        <v>1254</v>
      </c>
      <c r="V55" s="465" t="str">
        <f>Sheet1!E57</f>
        <v/>
      </c>
      <c r="W55" s="228"/>
      <c r="X55" s="350"/>
      <c r="Y55" s="349"/>
      <c r="Z55" s="350"/>
      <c r="AA55" s="348"/>
      <c r="AB55" s="348"/>
      <c r="AC55" s="348"/>
      <c r="AD55" s="348"/>
      <c r="AE55" s="348"/>
      <c r="AF55" s="348"/>
      <c r="AG55" s="350"/>
      <c r="AH55" s="350"/>
      <c r="AI55" s="356"/>
      <c r="AJ55" s="350"/>
      <c r="AK55" s="356"/>
      <c r="AL55" s="357"/>
      <c r="AM55" s="356"/>
      <c r="AN55" s="356"/>
      <c r="AO55" s="228"/>
      <c r="AP55" s="358"/>
      <c r="AQ55" s="358"/>
      <c r="AR55" s="359"/>
      <c r="AS55" s="282"/>
      <c r="AT55" s="359"/>
      <c r="AU55" s="282"/>
      <c r="AV55" s="282"/>
      <c r="AW55" s="282"/>
      <c r="AX55" s="255"/>
      <c r="AY55" s="255"/>
      <c r="AZ55" s="255"/>
      <c r="BA55" s="255"/>
      <c r="BB55" s="255"/>
      <c r="BC55" s="255"/>
      <c r="BD55" s="255"/>
      <c r="BE55" s="255"/>
      <c r="BF55" s="255"/>
      <c r="BG55" s="255"/>
      <c r="BH55" s="255"/>
      <c r="BI55" s="255"/>
      <c r="BJ55" s="255"/>
      <c r="BK55" s="255"/>
      <c r="BL55" s="255"/>
      <c r="BM55" s="255"/>
      <c r="BN55" s="255"/>
      <c r="BO55" s="255"/>
      <c r="BP55" s="255"/>
      <c r="BQ55" s="255"/>
      <c r="BR55" s="255"/>
      <c r="BS55" s="255"/>
    </row>
    <row r="56" spans="1:116" ht="39.950000000000003" customHeight="1" x14ac:dyDescent="0.55000000000000004">
      <c r="A56" s="470"/>
      <c r="B56" s="260" t="s">
        <v>1198</v>
      </c>
      <c r="C56" s="261"/>
      <c r="D56" s="298"/>
      <c r="E56" s="298"/>
      <c r="F56" s="299"/>
      <c r="G56" s="299"/>
      <c r="H56" s="299"/>
      <c r="I56" s="299"/>
      <c r="J56" s="299"/>
      <c r="K56" s="300"/>
      <c r="L56" s="301"/>
      <c r="M56" s="302"/>
      <c r="N56" s="303"/>
      <c r="O56" s="303"/>
      <c r="P56" s="303"/>
      <c r="Q56" s="303"/>
      <c r="R56" s="303"/>
      <c r="S56" s="456" t="str">
        <f>IF(Sheet1!C356=1,0.394,"0.000")</f>
        <v>0.000</v>
      </c>
      <c r="T56" s="356"/>
      <c r="U56" s="260" t="s">
        <v>1253</v>
      </c>
      <c r="V56" s="465" t="str">
        <f>Sheet1!E59</f>
        <v/>
      </c>
      <c r="W56" s="356"/>
      <c r="X56" s="350"/>
      <c r="Y56" s="310" t="s">
        <v>504</v>
      </c>
      <c r="Z56" s="350"/>
      <c r="AA56" s="348"/>
      <c r="AB56" s="348"/>
      <c r="AC56" s="348"/>
      <c r="AD56" s="348"/>
      <c r="AE56" s="348"/>
      <c r="AF56" s="348"/>
      <c r="AG56" s="310"/>
      <c r="AH56" s="310" t="str">
        <f>$Y$1</f>
        <v>Peter Reardon 20737</v>
      </c>
      <c r="AI56" s="310"/>
      <c r="AJ56" s="350"/>
      <c r="AK56" s="356"/>
      <c r="AL56" s="357"/>
      <c r="AM56" s="356"/>
      <c r="AN56" s="356"/>
      <c r="AO56" s="356"/>
      <c r="AP56" s="310" t="s">
        <v>559</v>
      </c>
      <c r="AQ56" s="358"/>
      <c r="AR56" s="359"/>
      <c r="AS56" s="282"/>
      <c r="AT56" s="359"/>
      <c r="AU56" s="282"/>
      <c r="AV56" s="282"/>
      <c r="AW56" s="282"/>
      <c r="AX56" s="255"/>
      <c r="AY56" s="255"/>
      <c r="AZ56" s="255"/>
      <c r="BA56" s="255"/>
      <c r="BB56" s="255"/>
      <c r="BC56" s="255"/>
      <c r="BD56" s="255"/>
      <c r="BE56" s="255"/>
      <c r="BF56" s="255"/>
      <c r="BG56" s="255"/>
      <c r="BH56" s="255"/>
      <c r="BI56" s="255"/>
      <c r="BJ56" s="255"/>
      <c r="BK56" s="255"/>
      <c r="BL56" s="255"/>
      <c r="BM56" s="255"/>
      <c r="BN56" s="255"/>
      <c r="BO56" s="255"/>
      <c r="BP56" s="255"/>
      <c r="BQ56" s="255"/>
      <c r="BR56" s="255"/>
      <c r="BS56" s="255"/>
    </row>
    <row r="57" spans="1:116" ht="39.950000000000003" customHeight="1" x14ac:dyDescent="0.55000000000000004">
      <c r="A57" s="470"/>
      <c r="B57" s="260" t="s">
        <v>1199</v>
      </c>
      <c r="C57" s="261"/>
      <c r="D57" s="298"/>
      <c r="E57" s="298"/>
      <c r="F57" s="299"/>
      <c r="G57" s="299"/>
      <c r="H57" s="299"/>
      <c r="I57" s="299"/>
      <c r="J57" s="299"/>
      <c r="K57" s="300"/>
      <c r="L57" s="301"/>
      <c r="M57" s="302"/>
      <c r="N57" s="303"/>
      <c r="O57" s="303"/>
      <c r="P57" s="303"/>
      <c r="Q57" s="303"/>
      <c r="R57" s="303"/>
      <c r="S57" s="456">
        <f>IF(OR(Sheet1!C357="",Sheet1!C357=" "),0,Sheet1!C357)</f>
        <v>0</v>
      </c>
      <c r="T57" s="356"/>
      <c r="U57" s="260" t="s">
        <v>1255</v>
      </c>
      <c r="V57" s="465" t="str">
        <f>Sheet1!E58</f>
        <v/>
      </c>
      <c r="W57" s="356"/>
      <c r="X57" s="350"/>
      <c r="Y57" s="349"/>
      <c r="Z57" s="350"/>
      <c r="AA57" s="348"/>
      <c r="AB57" s="348"/>
      <c r="AC57" s="348"/>
      <c r="AD57" s="348"/>
      <c r="AE57" s="348"/>
      <c r="AF57" s="348"/>
      <c r="AG57" s="350"/>
      <c r="AH57" s="350"/>
      <c r="AI57" s="356"/>
      <c r="AJ57" s="350"/>
      <c r="AK57" s="356"/>
      <c r="AL57" s="357"/>
      <c r="AM57" s="356"/>
      <c r="AN57" s="356"/>
      <c r="AO57" s="356"/>
      <c r="AP57" s="358"/>
      <c r="AQ57" s="358"/>
      <c r="AR57" s="359"/>
      <c r="AS57" s="282"/>
      <c r="AT57" s="359"/>
      <c r="AU57" s="282"/>
      <c r="AV57" s="282"/>
      <c r="AW57" s="282"/>
      <c r="AX57" s="255"/>
      <c r="AY57" s="255"/>
      <c r="AZ57" s="255"/>
      <c r="BA57" s="255"/>
      <c r="BB57" s="255"/>
      <c r="BC57" s="255"/>
      <c r="BD57" s="255"/>
      <c r="BE57" s="255"/>
      <c r="BF57" s="255"/>
      <c r="BG57" s="255"/>
      <c r="BH57" s="255"/>
      <c r="BI57" s="255"/>
      <c r="BJ57" s="255"/>
      <c r="BK57" s="255"/>
      <c r="BL57" s="255"/>
      <c r="BM57" s="255"/>
      <c r="BN57" s="255"/>
      <c r="BO57" s="255"/>
      <c r="BP57" s="255"/>
      <c r="BQ57" s="255"/>
      <c r="BR57" s="255"/>
      <c r="BS57" s="255"/>
    </row>
    <row r="58" spans="1:116" ht="39.950000000000003" customHeight="1" x14ac:dyDescent="0.55000000000000004">
      <c r="A58" s="470"/>
      <c r="B58" s="260" t="s">
        <v>1252</v>
      </c>
      <c r="C58" s="261"/>
      <c r="D58" s="298"/>
      <c r="E58" s="298"/>
      <c r="F58" s="299"/>
      <c r="G58" s="299"/>
      <c r="H58" s="299"/>
      <c r="I58" s="299"/>
      <c r="J58" s="299"/>
      <c r="K58" s="300"/>
      <c r="L58" s="301"/>
      <c r="M58" s="302"/>
      <c r="N58" s="303"/>
      <c r="O58" s="303"/>
      <c r="P58" s="303"/>
      <c r="Q58" s="303"/>
      <c r="R58" s="303"/>
      <c r="S58" s="456"/>
      <c r="T58" s="356"/>
      <c r="U58" s="310" t="s">
        <v>1193</v>
      </c>
      <c r="V58" s="356"/>
      <c r="W58" s="356"/>
      <c r="X58" s="350"/>
      <c r="Y58" s="349"/>
      <c r="Z58" s="350"/>
      <c r="AA58" s="348"/>
      <c r="AB58" s="348"/>
      <c r="AC58" s="348"/>
      <c r="AD58" s="348"/>
      <c r="AE58" s="348"/>
      <c r="AF58" s="348"/>
      <c r="AG58" s="350"/>
      <c r="AH58" s="350"/>
      <c r="AI58" s="356"/>
      <c r="AJ58" s="350"/>
      <c r="AK58" s="356"/>
      <c r="AL58" s="357"/>
      <c r="AM58" s="356"/>
      <c r="AN58" s="356"/>
      <c r="AO58" s="356"/>
      <c r="AP58" s="358"/>
      <c r="AQ58" s="358"/>
      <c r="AR58" s="359"/>
      <c r="AS58" s="282"/>
      <c r="AT58" s="359"/>
      <c r="AU58" s="282"/>
      <c r="AV58" s="282"/>
      <c r="AW58" s="282"/>
      <c r="AX58" s="255"/>
      <c r="AY58" s="255"/>
      <c r="AZ58" s="255"/>
      <c r="BA58" s="255"/>
      <c r="BB58" s="255"/>
      <c r="BC58" s="255"/>
      <c r="BD58" s="255"/>
      <c r="BE58" s="255"/>
      <c r="BF58" s="255"/>
      <c r="BG58" s="255"/>
      <c r="BH58" s="255"/>
      <c r="BI58" s="255"/>
      <c r="BJ58" s="255"/>
      <c r="BK58" s="255"/>
      <c r="BL58" s="255"/>
      <c r="BM58" s="255"/>
      <c r="BN58" s="255"/>
      <c r="BO58" s="255"/>
      <c r="BP58" s="255"/>
      <c r="BQ58" s="255"/>
      <c r="BR58" s="255"/>
      <c r="BS58" s="255"/>
    </row>
    <row r="59" spans="1:116" ht="39.950000000000003" customHeight="1" x14ac:dyDescent="0.55000000000000004">
      <c r="A59" s="350"/>
      <c r="B59" s="349"/>
      <c r="C59" s="350"/>
      <c r="D59" s="351"/>
      <c r="E59" s="351"/>
      <c r="F59" s="352"/>
      <c r="G59" s="352"/>
      <c r="H59" s="352"/>
      <c r="I59" s="352"/>
      <c r="J59" s="352"/>
      <c r="K59" s="353"/>
      <c r="L59" s="350"/>
      <c r="M59" s="350"/>
      <c r="N59" s="354"/>
      <c r="O59" s="354"/>
      <c r="P59" s="354"/>
      <c r="Q59" s="354"/>
      <c r="R59" s="354"/>
      <c r="S59" s="350"/>
      <c r="T59" s="356"/>
      <c r="U59" s="356"/>
      <c r="V59" s="356"/>
      <c r="W59" s="356"/>
      <c r="X59" s="350"/>
      <c r="Y59" s="349"/>
      <c r="Z59" s="350"/>
      <c r="AA59" s="348"/>
      <c r="AB59" s="348"/>
      <c r="AC59" s="348"/>
      <c r="AD59" s="348"/>
      <c r="AE59" s="348"/>
      <c r="AF59" s="348"/>
      <c r="AG59" s="350"/>
      <c r="AH59" s="350"/>
      <c r="AI59" s="356"/>
      <c r="AJ59" s="350"/>
      <c r="AK59" s="356"/>
      <c r="AL59" s="357"/>
      <c r="AM59" s="356"/>
      <c r="AN59" s="356"/>
      <c r="AO59" s="356"/>
      <c r="AP59" s="358"/>
      <c r="AQ59" s="358"/>
      <c r="AR59" s="359"/>
      <c r="AS59" s="282"/>
      <c r="AT59" s="359"/>
      <c r="AU59" s="282"/>
      <c r="AV59" s="282"/>
      <c r="AW59" s="282"/>
      <c r="AX59" s="255"/>
      <c r="AY59" s="255"/>
      <c r="AZ59" s="255"/>
      <c r="BA59" s="255"/>
      <c r="BB59" s="255"/>
      <c r="BC59" s="255"/>
      <c r="BD59" s="255"/>
      <c r="BE59" s="255"/>
      <c r="BF59" s="255"/>
      <c r="BG59" s="255"/>
      <c r="BH59" s="255"/>
      <c r="BI59" s="255"/>
      <c r="BJ59" s="255"/>
      <c r="BK59" s="255"/>
      <c r="BL59" s="255"/>
      <c r="BM59" s="255"/>
      <c r="BN59" s="255"/>
      <c r="BO59" s="255"/>
      <c r="BP59" s="255"/>
      <c r="BQ59" s="255"/>
      <c r="BR59" s="255"/>
      <c r="BS59" s="255"/>
    </row>
    <row r="60" spans="1:116" ht="39.950000000000003" customHeight="1" x14ac:dyDescent="0.55000000000000004">
      <c r="A60" s="350"/>
      <c r="B60" s="349"/>
      <c r="C60" s="350"/>
      <c r="D60" s="351"/>
      <c r="E60" s="351"/>
      <c r="F60" s="352"/>
      <c r="G60" s="352"/>
      <c r="H60" s="352"/>
      <c r="I60" s="352"/>
      <c r="J60" s="352"/>
      <c r="K60" s="353"/>
      <c r="L60" s="350"/>
      <c r="M60" s="350"/>
      <c r="N60" s="354"/>
      <c r="O60" s="354"/>
      <c r="P60" s="354"/>
      <c r="Q60" s="354"/>
      <c r="R60" s="354"/>
      <c r="S60" s="350"/>
      <c r="T60" s="356"/>
      <c r="U60" s="356"/>
      <c r="V60" s="356"/>
      <c r="W60" s="356"/>
      <c r="X60" s="350"/>
      <c r="Y60" s="349"/>
      <c r="Z60" s="350"/>
      <c r="AA60" s="348"/>
      <c r="AB60" s="348"/>
      <c r="AC60" s="348"/>
      <c r="AD60" s="348"/>
      <c r="AE60" s="348"/>
      <c r="AF60" s="348"/>
      <c r="AG60" s="350"/>
      <c r="AH60" s="350"/>
      <c r="AI60" s="356"/>
      <c r="AJ60" s="350"/>
      <c r="AK60" s="356"/>
      <c r="AL60" s="357"/>
      <c r="AM60" s="356"/>
      <c r="AN60" s="356"/>
      <c r="AO60" s="356"/>
      <c r="AP60" s="358"/>
      <c r="AQ60" s="358"/>
      <c r="AR60" s="359"/>
      <c r="AS60" s="282"/>
      <c r="AT60" s="359"/>
      <c r="AU60" s="282"/>
      <c r="AV60" s="282"/>
      <c r="AW60" s="282"/>
      <c r="AX60" s="255"/>
      <c r="AY60" s="255"/>
      <c r="AZ60" s="255"/>
      <c r="BA60" s="255"/>
      <c r="BB60" s="255"/>
      <c r="BC60" s="255"/>
      <c r="BD60" s="255"/>
      <c r="BE60" s="255"/>
      <c r="BF60" s="255"/>
      <c r="BG60" s="255"/>
      <c r="BH60" s="255"/>
      <c r="BI60" s="255"/>
      <c r="BJ60" s="255"/>
      <c r="BK60" s="255"/>
      <c r="BL60" s="255"/>
      <c r="BM60" s="255"/>
      <c r="BN60" s="255"/>
      <c r="BO60" s="255"/>
      <c r="BP60" s="255"/>
      <c r="BQ60" s="255"/>
      <c r="BR60" s="255"/>
      <c r="BS60" s="255"/>
    </row>
    <row r="61" spans="1:116" ht="39.950000000000003" customHeight="1" x14ac:dyDescent="0.55000000000000004">
      <c r="A61" s="350"/>
      <c r="B61" s="349"/>
      <c r="C61" s="350"/>
      <c r="D61" s="351"/>
      <c r="E61" s="351"/>
      <c r="F61" s="352"/>
      <c r="G61" s="352"/>
      <c r="H61" s="352"/>
      <c r="I61" s="352"/>
      <c r="J61" s="352"/>
      <c r="K61" s="353"/>
      <c r="L61" s="350"/>
      <c r="M61" s="350"/>
      <c r="N61" s="354"/>
      <c r="O61" s="354"/>
      <c r="P61" s="354"/>
      <c r="Q61" s="354"/>
      <c r="R61" s="354"/>
      <c r="S61" s="350"/>
      <c r="T61" s="356"/>
      <c r="U61" s="356"/>
      <c r="V61" s="356"/>
      <c r="W61" s="356"/>
      <c r="X61" s="350"/>
      <c r="Y61" s="349"/>
      <c r="Z61" s="350"/>
      <c r="AA61" s="348"/>
      <c r="AB61" s="348"/>
      <c r="AC61" s="348"/>
      <c r="AD61" s="348"/>
      <c r="AE61" s="348"/>
      <c r="AF61" s="348"/>
      <c r="AG61" s="350"/>
      <c r="AH61" s="350"/>
      <c r="AI61" s="356"/>
      <c r="AJ61" s="350"/>
      <c r="AK61" s="356"/>
      <c r="AL61" s="357"/>
      <c r="AM61" s="356"/>
      <c r="AN61" s="356"/>
      <c r="AO61" s="356"/>
      <c r="AP61" s="358"/>
      <c r="AQ61" s="358"/>
      <c r="AR61" s="359"/>
      <c r="AS61" s="282"/>
      <c r="AT61" s="359"/>
      <c r="AU61" s="282"/>
      <c r="AV61" s="282"/>
      <c r="AW61" s="282"/>
      <c r="AX61" s="255"/>
      <c r="AY61" s="255"/>
      <c r="AZ61" s="255"/>
      <c r="BA61" s="255"/>
      <c r="BB61" s="255"/>
      <c r="BC61" s="255"/>
      <c r="BD61" s="255"/>
      <c r="BE61" s="255"/>
      <c r="BF61" s="255"/>
      <c r="BG61" s="255"/>
      <c r="BH61" s="255"/>
      <c r="BI61" s="255"/>
      <c r="BJ61" s="255"/>
      <c r="BK61" s="255"/>
      <c r="BL61" s="255"/>
      <c r="BM61" s="255"/>
      <c r="BN61" s="255"/>
      <c r="BO61" s="255"/>
      <c r="BP61" s="255"/>
      <c r="BQ61" s="255"/>
      <c r="BR61" s="255"/>
      <c r="BS61" s="255"/>
    </row>
    <row r="62" spans="1:116" ht="39.950000000000003" customHeight="1" x14ac:dyDescent="0.55000000000000004">
      <c r="A62" s="350"/>
      <c r="B62" s="349"/>
      <c r="C62" s="350"/>
      <c r="D62" s="351"/>
      <c r="E62" s="351"/>
      <c r="F62" s="352"/>
      <c r="G62" s="352"/>
      <c r="H62" s="352"/>
      <c r="I62" s="352"/>
      <c r="J62" s="352"/>
      <c r="K62" s="353"/>
      <c r="L62" s="350"/>
      <c r="M62" s="350"/>
      <c r="N62" s="354"/>
      <c r="O62" s="354"/>
      <c r="P62" s="354"/>
      <c r="Q62" s="354"/>
      <c r="R62" s="354"/>
      <c r="S62" s="350"/>
      <c r="T62" s="356"/>
      <c r="U62" s="356"/>
      <c r="V62" s="356"/>
      <c r="W62" s="356"/>
      <c r="X62" s="350"/>
      <c r="Y62" s="349"/>
      <c r="Z62" s="350"/>
      <c r="AA62" s="348"/>
      <c r="AB62" s="348"/>
      <c r="AC62" s="348"/>
      <c r="AD62" s="348"/>
      <c r="AE62" s="348"/>
      <c r="AF62" s="348"/>
      <c r="AG62" s="350"/>
      <c r="AH62" s="350"/>
      <c r="AI62" s="356"/>
      <c r="AJ62" s="350"/>
      <c r="AK62" s="356"/>
      <c r="AL62" s="357"/>
      <c r="AM62" s="356"/>
      <c r="AN62" s="356"/>
      <c r="AO62" s="356"/>
      <c r="AP62" s="358"/>
      <c r="AQ62" s="358"/>
      <c r="AR62" s="359"/>
      <c r="AS62" s="282"/>
      <c r="AT62" s="359"/>
      <c r="AU62" s="282"/>
      <c r="AV62" s="282"/>
      <c r="AW62" s="282"/>
      <c r="AX62" s="255"/>
      <c r="AY62" s="255"/>
      <c r="AZ62" s="255"/>
      <c r="BA62" s="255"/>
      <c r="BB62" s="255"/>
      <c r="BC62" s="255"/>
      <c r="BD62" s="255"/>
      <c r="BE62" s="255"/>
      <c r="BF62" s="255"/>
      <c r="BG62" s="255"/>
      <c r="BH62" s="255"/>
      <c r="BI62" s="255"/>
      <c r="BJ62" s="255"/>
      <c r="BK62" s="255"/>
      <c r="BL62" s="255"/>
      <c r="BM62" s="255"/>
      <c r="BN62" s="255"/>
      <c r="BO62" s="255"/>
      <c r="BP62" s="255"/>
      <c r="BQ62" s="255"/>
      <c r="BR62" s="255"/>
      <c r="BS62" s="255"/>
    </row>
    <row r="63" spans="1:116" ht="39.950000000000003" customHeight="1" x14ac:dyDescent="0.55000000000000004">
      <c r="A63" s="359"/>
      <c r="B63" s="361"/>
      <c r="C63" s="359"/>
      <c r="L63" s="359"/>
      <c r="M63" s="359"/>
      <c r="N63" s="365"/>
      <c r="O63" s="365"/>
      <c r="P63" s="365"/>
      <c r="Q63" s="365"/>
      <c r="R63" s="365"/>
      <c r="S63" s="359"/>
      <c r="T63" s="282"/>
      <c r="U63" s="282"/>
      <c r="V63" s="282"/>
      <c r="W63" s="282"/>
      <c r="X63" s="359"/>
      <c r="Y63" s="361"/>
      <c r="Z63" s="359"/>
      <c r="AA63" s="360"/>
      <c r="AB63" s="360"/>
      <c r="AC63" s="360"/>
      <c r="AD63" s="360"/>
      <c r="AE63" s="360"/>
      <c r="AF63" s="360"/>
      <c r="AG63" s="359"/>
      <c r="AH63" s="359"/>
      <c r="AI63" s="282"/>
      <c r="AJ63" s="350"/>
      <c r="AK63" s="282"/>
      <c r="AM63" s="282"/>
      <c r="AN63" s="282"/>
      <c r="AO63" s="282"/>
      <c r="AP63" s="367"/>
      <c r="AQ63" s="367"/>
      <c r="AR63" s="359"/>
      <c r="AS63" s="282"/>
      <c r="AT63" s="359"/>
      <c r="AU63" s="282"/>
      <c r="AV63" s="282"/>
      <c r="AW63" s="282"/>
      <c r="AX63" s="255"/>
      <c r="AY63" s="255"/>
      <c r="AZ63" s="255"/>
      <c r="BA63" s="255"/>
      <c r="BB63" s="255"/>
      <c r="BC63" s="255"/>
      <c r="BD63" s="255"/>
      <c r="BE63" s="255"/>
      <c r="BF63" s="255"/>
      <c r="BG63" s="255"/>
      <c r="BH63" s="255"/>
      <c r="BI63" s="255"/>
      <c r="BJ63" s="255"/>
      <c r="BK63" s="255"/>
      <c r="BL63" s="255"/>
      <c r="BM63" s="255"/>
      <c r="BN63" s="255"/>
      <c r="BO63" s="255"/>
      <c r="BP63" s="255"/>
      <c r="BQ63" s="255"/>
      <c r="BR63" s="255"/>
      <c r="BS63" s="255"/>
    </row>
    <row r="64" spans="1:116" ht="39.950000000000003" customHeight="1" x14ac:dyDescent="0.55000000000000004">
      <c r="A64" s="359"/>
      <c r="B64" s="361"/>
      <c r="C64" s="359"/>
      <c r="L64" s="359"/>
      <c r="M64" s="359"/>
      <c r="N64" s="365"/>
      <c r="O64" s="365"/>
      <c r="P64" s="365"/>
      <c r="Q64" s="365"/>
      <c r="R64" s="365"/>
      <c r="S64" s="359"/>
      <c r="T64" s="282"/>
      <c r="U64" s="282"/>
      <c r="V64" s="282"/>
      <c r="W64" s="282"/>
      <c r="X64" s="359"/>
      <c r="Y64" s="361"/>
      <c r="Z64" s="359"/>
      <c r="AA64" s="360"/>
      <c r="AB64" s="360"/>
      <c r="AC64" s="360"/>
      <c r="AD64" s="360"/>
      <c r="AE64" s="360"/>
      <c r="AF64" s="360"/>
      <c r="AG64" s="359"/>
      <c r="AH64" s="359"/>
      <c r="AI64" s="282"/>
      <c r="AJ64" s="359"/>
      <c r="AK64" s="282"/>
      <c r="AM64" s="282"/>
      <c r="AN64" s="282"/>
      <c r="AO64" s="282"/>
      <c r="AP64" s="367"/>
      <c r="AQ64" s="367"/>
      <c r="AR64" s="359"/>
      <c r="AS64" s="282"/>
      <c r="AT64" s="359"/>
      <c r="AU64" s="282"/>
      <c r="AV64" s="282"/>
      <c r="AW64" s="282"/>
      <c r="AX64" s="255"/>
      <c r="AY64" s="255"/>
      <c r="AZ64" s="255"/>
      <c r="BA64" s="255"/>
      <c r="BB64" s="255"/>
      <c r="BC64" s="255"/>
      <c r="BD64" s="255"/>
      <c r="BE64" s="255"/>
      <c r="BF64" s="255"/>
      <c r="BG64" s="255"/>
      <c r="BH64" s="255"/>
      <c r="BI64" s="255"/>
      <c r="BJ64" s="255"/>
      <c r="BK64" s="255"/>
      <c r="BL64" s="255"/>
      <c r="BM64" s="255"/>
      <c r="BN64" s="255"/>
      <c r="BO64" s="255"/>
      <c r="BP64" s="255"/>
      <c r="BQ64" s="255"/>
      <c r="BR64" s="255"/>
      <c r="BS64" s="255"/>
    </row>
    <row r="65" spans="1:71" ht="39.950000000000003" customHeight="1" x14ac:dyDescent="0.55000000000000004">
      <c r="A65" s="359"/>
      <c r="B65" s="361"/>
      <c r="C65" s="359"/>
      <c r="L65" s="359"/>
      <c r="M65" s="359"/>
      <c r="N65" s="365"/>
      <c r="O65" s="365"/>
      <c r="P65" s="365"/>
      <c r="Q65" s="365"/>
      <c r="R65" s="365"/>
      <c r="S65" s="359"/>
      <c r="T65" s="282"/>
      <c r="U65" s="282"/>
      <c r="V65" s="282"/>
      <c r="W65" s="282"/>
      <c r="X65" s="359"/>
      <c r="Y65" s="361"/>
      <c r="Z65" s="359"/>
      <c r="AA65" s="360"/>
      <c r="AB65" s="360"/>
      <c r="AC65" s="360"/>
      <c r="AD65" s="360"/>
      <c r="AE65" s="360"/>
      <c r="AF65" s="360"/>
      <c r="AG65" s="359"/>
      <c r="AH65" s="359"/>
      <c r="AI65" s="282"/>
      <c r="AJ65" s="359"/>
      <c r="AK65" s="282"/>
      <c r="AM65" s="282"/>
      <c r="AN65" s="282"/>
      <c r="AO65" s="282"/>
      <c r="AP65" s="367"/>
      <c r="AQ65" s="367"/>
      <c r="AR65" s="359"/>
      <c r="AS65" s="282"/>
      <c r="AT65" s="359"/>
      <c r="AU65" s="282"/>
      <c r="AV65" s="282"/>
      <c r="AW65" s="282"/>
      <c r="AX65" s="255"/>
      <c r="AY65" s="255"/>
      <c r="AZ65" s="255"/>
      <c r="BA65" s="255"/>
      <c r="BB65" s="255"/>
      <c r="BC65" s="255"/>
      <c r="BD65" s="255"/>
      <c r="BE65" s="255"/>
      <c r="BF65" s="255"/>
      <c r="BG65" s="255"/>
      <c r="BH65" s="255"/>
      <c r="BI65" s="255"/>
      <c r="BJ65" s="255"/>
      <c r="BK65" s="255"/>
      <c r="BL65" s="255"/>
      <c r="BM65" s="255"/>
      <c r="BN65" s="255"/>
      <c r="BO65" s="255"/>
      <c r="BP65" s="255"/>
      <c r="BQ65" s="255"/>
      <c r="BR65" s="255"/>
      <c r="BS65" s="255"/>
    </row>
    <row r="66" spans="1:71" ht="39.950000000000003" customHeight="1" x14ac:dyDescent="0.55000000000000004">
      <c r="A66" s="359"/>
      <c r="B66" s="361"/>
      <c r="C66" s="359"/>
      <c r="L66" s="359"/>
      <c r="M66" s="359"/>
      <c r="N66" s="365"/>
      <c r="O66" s="365"/>
      <c r="P66" s="365"/>
      <c r="Q66" s="365"/>
      <c r="R66" s="365"/>
      <c r="S66" s="359"/>
      <c r="T66" s="282"/>
      <c r="U66" s="282"/>
      <c r="V66" s="282"/>
      <c r="W66" s="282"/>
      <c r="X66" s="359"/>
      <c r="Y66" s="361"/>
      <c r="Z66" s="359"/>
      <c r="AA66" s="360"/>
      <c r="AB66" s="360"/>
      <c r="AC66" s="360"/>
      <c r="AD66" s="360"/>
      <c r="AE66" s="360"/>
      <c r="AF66" s="360"/>
      <c r="AG66" s="359"/>
      <c r="AH66" s="359"/>
      <c r="AI66" s="282"/>
      <c r="AJ66" s="359"/>
      <c r="AK66" s="282"/>
      <c r="AM66" s="282"/>
      <c r="AN66" s="282"/>
      <c r="AO66" s="282"/>
      <c r="AP66" s="367"/>
      <c r="AQ66" s="367"/>
      <c r="AR66" s="359"/>
      <c r="AS66" s="282"/>
      <c r="AT66" s="359"/>
      <c r="AU66" s="282"/>
      <c r="AV66" s="282"/>
      <c r="AW66" s="282"/>
      <c r="AX66" s="255"/>
      <c r="AY66" s="255"/>
      <c r="AZ66" s="255"/>
      <c r="BA66" s="255"/>
      <c r="BB66" s="255"/>
      <c r="BC66" s="255"/>
      <c r="BD66" s="255"/>
      <c r="BE66" s="255"/>
      <c r="BF66" s="255"/>
      <c r="BG66" s="255"/>
      <c r="BH66" s="255"/>
      <c r="BI66" s="255"/>
      <c r="BJ66" s="255"/>
      <c r="BK66" s="255"/>
      <c r="BL66" s="255"/>
      <c r="BM66" s="255"/>
      <c r="BN66" s="255"/>
      <c r="BO66" s="255"/>
      <c r="BP66" s="255"/>
      <c r="BQ66" s="255"/>
      <c r="BR66" s="255"/>
      <c r="BS66" s="255"/>
    </row>
    <row r="67" spans="1:71" ht="39.950000000000003" customHeight="1" x14ac:dyDescent="0.55000000000000004">
      <c r="A67" s="359"/>
      <c r="B67" s="361"/>
      <c r="C67" s="359"/>
      <c r="L67" s="359"/>
      <c r="M67" s="359"/>
      <c r="N67" s="365"/>
      <c r="O67" s="365"/>
      <c r="P67" s="365"/>
      <c r="Q67" s="365"/>
      <c r="R67" s="365"/>
      <c r="S67" s="359"/>
      <c r="T67" s="282"/>
      <c r="U67" s="282"/>
      <c r="V67" s="282"/>
      <c r="W67" s="282"/>
      <c r="X67" s="359"/>
      <c r="Y67" s="361"/>
      <c r="Z67" s="359"/>
      <c r="AA67" s="360"/>
      <c r="AB67" s="360"/>
      <c r="AC67" s="360"/>
      <c r="AD67" s="360"/>
      <c r="AE67" s="360"/>
      <c r="AF67" s="360"/>
      <c r="AG67" s="359"/>
      <c r="AH67" s="359"/>
      <c r="AI67" s="282"/>
      <c r="AJ67" s="359"/>
      <c r="AK67" s="282"/>
      <c r="AM67" s="282"/>
      <c r="AN67" s="282"/>
      <c r="AO67" s="282"/>
      <c r="AP67" s="367"/>
      <c r="AQ67" s="367"/>
      <c r="AR67" s="359"/>
      <c r="AS67" s="282"/>
      <c r="AT67" s="359"/>
      <c r="AU67" s="282"/>
      <c r="AV67" s="282"/>
      <c r="AW67" s="282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</row>
    <row r="68" spans="1:71" ht="39.950000000000003" customHeight="1" x14ac:dyDescent="0.55000000000000004">
      <c r="A68" s="359"/>
      <c r="B68" s="361"/>
      <c r="C68" s="359"/>
      <c r="L68" s="359"/>
      <c r="M68" s="359"/>
      <c r="N68" s="365"/>
      <c r="O68" s="365"/>
      <c r="P68" s="365"/>
      <c r="Q68" s="365"/>
      <c r="R68" s="365"/>
      <c r="S68" s="359"/>
      <c r="T68" s="282"/>
      <c r="U68" s="282"/>
      <c r="V68" s="282"/>
      <c r="W68" s="282"/>
      <c r="X68" s="359"/>
      <c r="Y68" s="361"/>
      <c r="Z68" s="359"/>
      <c r="AA68" s="360"/>
      <c r="AB68" s="360"/>
      <c r="AC68" s="360"/>
      <c r="AD68" s="360"/>
      <c r="AE68" s="360"/>
      <c r="AF68" s="360"/>
      <c r="AG68" s="359"/>
      <c r="AH68" s="359"/>
      <c r="AI68" s="282"/>
      <c r="AJ68" s="359"/>
      <c r="AK68" s="282"/>
      <c r="AM68" s="282"/>
      <c r="AN68" s="282"/>
      <c r="AO68" s="282"/>
      <c r="AP68" s="367"/>
      <c r="AQ68" s="367"/>
      <c r="AR68" s="359"/>
      <c r="AS68" s="282"/>
      <c r="AT68" s="359"/>
      <c r="AU68" s="282"/>
      <c r="AV68" s="282"/>
      <c r="AW68" s="282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</row>
    <row r="69" spans="1:71" ht="39.950000000000003" customHeight="1" x14ac:dyDescent="0.55000000000000004">
      <c r="A69" s="359"/>
      <c r="B69" s="361"/>
      <c r="C69" s="359"/>
      <c r="L69" s="359"/>
      <c r="M69" s="359"/>
      <c r="N69" s="365"/>
      <c r="O69" s="365"/>
      <c r="P69" s="365"/>
      <c r="Q69" s="365"/>
      <c r="R69" s="365"/>
      <c r="S69" s="359"/>
      <c r="T69" s="282"/>
      <c r="U69" s="282"/>
      <c r="V69" s="282"/>
      <c r="W69" s="282"/>
      <c r="X69" s="359"/>
      <c r="Y69" s="361"/>
      <c r="Z69" s="359"/>
      <c r="AA69" s="360"/>
      <c r="AB69" s="360"/>
      <c r="AC69" s="360"/>
      <c r="AD69" s="360"/>
      <c r="AE69" s="360"/>
      <c r="AF69" s="360"/>
      <c r="AG69" s="359"/>
      <c r="AH69" s="359"/>
      <c r="AI69" s="282"/>
      <c r="AJ69" s="359"/>
      <c r="AK69" s="282"/>
      <c r="AM69" s="282"/>
      <c r="AN69" s="282"/>
      <c r="AO69" s="282"/>
      <c r="AP69" s="367"/>
      <c r="AQ69" s="367"/>
      <c r="AR69" s="359"/>
      <c r="AS69" s="282"/>
      <c r="AT69" s="359"/>
      <c r="AU69" s="282"/>
      <c r="AV69" s="282"/>
      <c r="AW69" s="282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</row>
    <row r="70" spans="1:71" ht="39.950000000000003" customHeight="1" x14ac:dyDescent="0.55000000000000004">
      <c r="A70" s="359"/>
      <c r="B70" s="361"/>
      <c r="C70" s="359"/>
      <c r="L70" s="359"/>
      <c r="M70" s="359"/>
      <c r="N70" s="365"/>
      <c r="O70" s="365"/>
      <c r="P70" s="365"/>
      <c r="Q70" s="365"/>
      <c r="R70" s="365"/>
      <c r="S70" s="359"/>
      <c r="T70" s="282"/>
      <c r="U70" s="282"/>
      <c r="V70" s="282"/>
      <c r="W70" s="282"/>
      <c r="X70" s="359"/>
      <c r="Y70" s="361"/>
      <c r="Z70" s="359"/>
      <c r="AA70" s="360"/>
      <c r="AB70" s="360"/>
      <c r="AC70" s="360"/>
      <c r="AD70" s="360"/>
      <c r="AE70" s="360"/>
      <c r="AF70" s="360"/>
      <c r="AG70" s="359"/>
      <c r="AH70" s="359"/>
      <c r="AI70" s="282"/>
      <c r="AJ70" s="359"/>
      <c r="AK70" s="282"/>
      <c r="AM70" s="282"/>
      <c r="AN70" s="282"/>
      <c r="AO70" s="282"/>
      <c r="AP70" s="367"/>
      <c r="AQ70" s="367"/>
      <c r="AR70" s="359"/>
      <c r="AS70" s="282"/>
      <c r="AT70" s="359"/>
      <c r="AU70" s="282"/>
      <c r="AV70" s="282"/>
      <c r="AW70" s="282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</row>
    <row r="71" spans="1:71" ht="39.950000000000003" customHeight="1" x14ac:dyDescent="0.55000000000000004">
      <c r="A71" s="359"/>
      <c r="B71" s="361"/>
      <c r="C71" s="359"/>
      <c r="L71" s="359"/>
      <c r="M71" s="359"/>
      <c r="N71" s="365"/>
      <c r="O71" s="365"/>
      <c r="P71" s="365"/>
      <c r="Q71" s="365"/>
      <c r="R71" s="365"/>
      <c r="S71" s="359"/>
      <c r="T71" s="282"/>
      <c r="U71" s="282"/>
      <c r="V71" s="282"/>
      <c r="W71" s="282"/>
      <c r="X71" s="359"/>
      <c r="Y71" s="361"/>
      <c r="Z71" s="359"/>
      <c r="AA71" s="360"/>
      <c r="AB71" s="360"/>
      <c r="AC71" s="360"/>
      <c r="AD71" s="360"/>
      <c r="AE71" s="360"/>
      <c r="AF71" s="360"/>
      <c r="AG71" s="359"/>
      <c r="AH71" s="359"/>
      <c r="AI71" s="282"/>
      <c r="AJ71" s="359"/>
      <c r="AK71" s="282"/>
      <c r="AM71" s="282"/>
      <c r="AN71" s="282"/>
      <c r="AO71" s="282"/>
      <c r="AP71" s="367"/>
      <c r="AQ71" s="367"/>
      <c r="AR71" s="359"/>
      <c r="AS71" s="282"/>
      <c r="AT71" s="359"/>
      <c r="AU71" s="282"/>
      <c r="AV71" s="282"/>
      <c r="AW71" s="282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</row>
    <row r="72" spans="1:71" ht="39.950000000000003" customHeight="1" x14ac:dyDescent="0.55000000000000004">
      <c r="A72" s="359"/>
      <c r="B72" s="361"/>
      <c r="C72" s="359"/>
      <c r="L72" s="359"/>
      <c r="M72" s="359"/>
      <c r="N72" s="365"/>
      <c r="O72" s="365"/>
      <c r="P72" s="365"/>
      <c r="Q72" s="365"/>
      <c r="R72" s="365"/>
      <c r="S72" s="359"/>
      <c r="T72" s="282"/>
      <c r="U72" s="282"/>
      <c r="V72" s="282"/>
      <c r="W72" s="282"/>
      <c r="X72" s="359"/>
      <c r="Y72" s="361"/>
      <c r="Z72" s="359"/>
      <c r="AA72" s="360"/>
      <c r="AB72" s="360"/>
      <c r="AC72" s="360"/>
      <c r="AD72" s="360"/>
      <c r="AE72" s="360"/>
      <c r="AF72" s="360"/>
      <c r="AG72" s="359"/>
      <c r="AH72" s="359"/>
      <c r="AI72" s="282"/>
      <c r="AJ72" s="359"/>
      <c r="AK72" s="282"/>
      <c r="AM72" s="282"/>
      <c r="AN72" s="282"/>
      <c r="AO72" s="282"/>
      <c r="AP72" s="367"/>
      <c r="AQ72" s="367"/>
      <c r="AR72" s="359"/>
      <c r="AS72" s="282"/>
      <c r="AT72" s="359"/>
      <c r="AU72" s="282"/>
      <c r="AV72" s="282"/>
      <c r="AW72" s="282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</row>
    <row r="73" spans="1:71" ht="39.950000000000003" customHeight="1" x14ac:dyDescent="0.55000000000000004">
      <c r="A73" s="359"/>
      <c r="B73" s="361"/>
      <c r="C73" s="359"/>
      <c r="L73" s="359"/>
      <c r="M73" s="359"/>
      <c r="N73" s="365"/>
      <c r="O73" s="365"/>
      <c r="P73" s="365"/>
      <c r="Q73" s="365"/>
      <c r="R73" s="365"/>
      <c r="S73" s="359"/>
      <c r="T73" s="282"/>
      <c r="U73" s="282"/>
      <c r="V73" s="282"/>
      <c r="W73" s="282"/>
      <c r="X73" s="359"/>
      <c r="Y73" s="361"/>
      <c r="Z73" s="359"/>
      <c r="AA73" s="360"/>
      <c r="AB73" s="360"/>
      <c r="AC73" s="360"/>
      <c r="AD73" s="360"/>
      <c r="AE73" s="360"/>
      <c r="AF73" s="360"/>
      <c r="AG73" s="359"/>
      <c r="AH73" s="359"/>
      <c r="AI73" s="282"/>
      <c r="AJ73" s="359"/>
      <c r="AK73" s="282"/>
      <c r="AM73" s="282"/>
      <c r="AN73" s="282"/>
      <c r="AO73" s="282"/>
      <c r="AP73" s="282"/>
      <c r="AQ73" s="359"/>
      <c r="AR73" s="359"/>
      <c r="AS73" s="282"/>
      <c r="AT73" s="359"/>
      <c r="AU73" s="282"/>
      <c r="AV73" s="282"/>
      <c r="AW73" s="282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</row>
    <row r="74" spans="1:71" ht="39.950000000000003" customHeight="1" x14ac:dyDescent="0.55000000000000004">
      <c r="A74" s="359"/>
      <c r="B74" s="361"/>
      <c r="C74" s="359"/>
      <c r="L74" s="359"/>
      <c r="M74" s="359"/>
      <c r="N74" s="365"/>
      <c r="O74" s="365"/>
      <c r="P74" s="365"/>
      <c r="Q74" s="365"/>
      <c r="R74" s="365"/>
      <c r="S74" s="359"/>
      <c r="T74" s="282"/>
      <c r="U74" s="282"/>
      <c r="V74" s="282"/>
      <c r="W74" s="282"/>
      <c r="X74" s="359"/>
      <c r="Y74" s="361"/>
      <c r="Z74" s="359"/>
      <c r="AA74" s="360"/>
      <c r="AB74" s="360"/>
      <c r="AC74" s="360"/>
      <c r="AD74" s="360"/>
      <c r="AE74" s="360"/>
      <c r="AF74" s="360"/>
      <c r="AG74" s="359"/>
      <c r="AH74" s="359"/>
      <c r="AI74" s="282"/>
      <c r="AJ74" s="359"/>
      <c r="AK74" s="282"/>
      <c r="AM74" s="282"/>
      <c r="AN74" s="282"/>
      <c r="AO74" s="282"/>
      <c r="AP74" s="282"/>
      <c r="AQ74" s="359"/>
      <c r="AR74" s="359"/>
      <c r="AS74" s="282"/>
      <c r="AT74" s="359"/>
      <c r="AU74" s="282"/>
      <c r="AV74" s="282"/>
      <c r="AW74" s="282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</row>
    <row r="75" spans="1:71" ht="39.950000000000003" customHeight="1" x14ac:dyDescent="0.55000000000000004">
      <c r="A75" s="359"/>
      <c r="B75" s="361"/>
      <c r="C75" s="359"/>
      <c r="L75" s="359"/>
      <c r="M75" s="359"/>
      <c r="N75" s="365"/>
      <c r="O75" s="365"/>
      <c r="P75" s="365"/>
      <c r="Q75" s="365"/>
      <c r="R75" s="365"/>
      <c r="S75" s="359"/>
      <c r="T75" s="282"/>
      <c r="U75" s="282"/>
      <c r="V75" s="282"/>
      <c r="W75" s="282"/>
      <c r="X75" s="359"/>
      <c r="Y75" s="361"/>
      <c r="Z75" s="359"/>
      <c r="AA75" s="360"/>
      <c r="AB75" s="360"/>
      <c r="AC75" s="360"/>
      <c r="AD75" s="360"/>
      <c r="AE75" s="360"/>
      <c r="AF75" s="360"/>
      <c r="AG75" s="359"/>
      <c r="AH75" s="359"/>
      <c r="AI75" s="282"/>
      <c r="AJ75" s="359"/>
      <c r="AK75" s="282"/>
      <c r="AM75" s="282"/>
      <c r="AN75" s="282"/>
      <c r="AO75" s="282"/>
      <c r="AP75" s="282"/>
      <c r="AQ75" s="359"/>
      <c r="AR75" s="359"/>
      <c r="AS75" s="282"/>
      <c r="AT75" s="359"/>
      <c r="AU75" s="282"/>
      <c r="AV75" s="282"/>
      <c r="AW75" s="282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</row>
    <row r="76" spans="1:71" ht="39.950000000000003" customHeight="1" x14ac:dyDescent="0.55000000000000004">
      <c r="A76" s="359"/>
      <c r="B76" s="361"/>
      <c r="C76" s="359"/>
      <c r="L76" s="359"/>
      <c r="M76" s="359"/>
      <c r="N76" s="365"/>
      <c r="O76" s="365"/>
      <c r="P76" s="365"/>
      <c r="Q76" s="365"/>
      <c r="R76" s="365"/>
      <c r="S76" s="359"/>
      <c r="T76" s="282"/>
      <c r="U76" s="282"/>
      <c r="V76" s="282"/>
      <c r="W76" s="282"/>
      <c r="X76" s="359"/>
      <c r="Y76" s="361"/>
      <c r="Z76" s="359"/>
      <c r="AA76" s="360"/>
      <c r="AB76" s="360"/>
      <c r="AC76" s="360"/>
      <c r="AD76" s="360"/>
      <c r="AE76" s="360"/>
      <c r="AF76" s="360"/>
      <c r="AG76" s="359"/>
      <c r="AH76" s="359"/>
      <c r="AI76" s="282"/>
      <c r="AJ76" s="359"/>
      <c r="AK76" s="282"/>
      <c r="AM76" s="282"/>
      <c r="AN76" s="282"/>
      <c r="AO76" s="282"/>
      <c r="AP76" s="282"/>
      <c r="AQ76" s="359"/>
      <c r="AR76" s="359"/>
      <c r="AS76" s="282"/>
      <c r="AT76" s="359"/>
      <c r="AU76" s="282"/>
      <c r="AV76" s="282"/>
      <c r="AW76" s="282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</row>
    <row r="77" spans="1:71" ht="39.950000000000003" customHeight="1" x14ac:dyDescent="0.55000000000000004">
      <c r="A77" s="359"/>
      <c r="B77" s="361"/>
      <c r="C77" s="359"/>
      <c r="L77" s="359"/>
      <c r="M77" s="359"/>
      <c r="N77" s="365"/>
      <c r="O77" s="365"/>
      <c r="P77" s="365"/>
      <c r="Q77" s="365"/>
      <c r="R77" s="365"/>
      <c r="S77" s="359"/>
      <c r="T77" s="282"/>
      <c r="U77" s="282"/>
      <c r="V77" s="282"/>
      <c r="W77" s="282"/>
      <c r="X77" s="359"/>
      <c r="Y77" s="361"/>
      <c r="Z77" s="359"/>
      <c r="AA77" s="360"/>
      <c r="AB77" s="360"/>
      <c r="AC77" s="360"/>
      <c r="AD77" s="360"/>
      <c r="AE77" s="360"/>
      <c r="AF77" s="360"/>
      <c r="AG77" s="359"/>
      <c r="AH77" s="359"/>
      <c r="AI77" s="282"/>
      <c r="AJ77" s="359"/>
      <c r="AK77" s="282"/>
      <c r="AM77" s="282"/>
      <c r="AN77" s="282"/>
      <c r="AO77" s="282"/>
      <c r="AP77" s="282"/>
      <c r="AQ77" s="359"/>
      <c r="AR77" s="359"/>
      <c r="AS77" s="282"/>
      <c r="AT77" s="359"/>
      <c r="AU77" s="282"/>
      <c r="AV77" s="282"/>
      <c r="AW77" s="282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</row>
    <row r="78" spans="1:71" ht="39.950000000000003" customHeight="1" x14ac:dyDescent="0.55000000000000004">
      <c r="A78" s="359"/>
      <c r="B78" s="361"/>
      <c r="C78" s="359"/>
      <c r="L78" s="359"/>
      <c r="M78" s="359"/>
      <c r="N78" s="365"/>
      <c r="O78" s="365"/>
      <c r="P78" s="365"/>
      <c r="Q78" s="365"/>
      <c r="R78" s="365"/>
      <c r="S78" s="359"/>
      <c r="T78" s="282"/>
      <c r="U78" s="282"/>
      <c r="V78" s="282"/>
      <c r="W78" s="282"/>
      <c r="X78" s="359"/>
      <c r="Y78" s="361"/>
      <c r="Z78" s="359"/>
      <c r="AA78" s="360"/>
      <c r="AB78" s="360"/>
      <c r="AC78" s="360"/>
      <c r="AD78" s="360"/>
      <c r="AE78" s="360"/>
      <c r="AF78" s="360"/>
      <c r="AG78" s="359"/>
      <c r="AH78" s="359"/>
      <c r="AI78" s="282"/>
      <c r="AJ78" s="359"/>
      <c r="AK78" s="282"/>
      <c r="AM78" s="282"/>
      <c r="AN78" s="282"/>
      <c r="AO78" s="282"/>
      <c r="AP78" s="282"/>
      <c r="AQ78" s="359"/>
      <c r="AR78" s="359"/>
      <c r="AS78" s="282"/>
      <c r="AT78" s="359"/>
      <c r="AU78" s="282"/>
      <c r="AV78" s="282"/>
      <c r="AW78" s="282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</row>
    <row r="79" spans="1:71" ht="39.950000000000003" customHeight="1" x14ac:dyDescent="0.55000000000000004">
      <c r="A79" s="359"/>
      <c r="B79" s="361"/>
      <c r="C79" s="359"/>
      <c r="L79" s="359"/>
      <c r="M79" s="359"/>
      <c r="N79" s="365"/>
      <c r="O79" s="365"/>
      <c r="P79" s="365"/>
      <c r="Q79" s="365"/>
      <c r="R79" s="365"/>
      <c r="S79" s="359"/>
      <c r="T79" s="282"/>
      <c r="U79" s="282"/>
      <c r="V79" s="282"/>
      <c r="W79" s="282"/>
      <c r="X79" s="359"/>
      <c r="Y79" s="361"/>
      <c r="Z79" s="359"/>
      <c r="AA79" s="360"/>
      <c r="AB79" s="360"/>
      <c r="AC79" s="360"/>
      <c r="AD79" s="360"/>
      <c r="AE79" s="360"/>
      <c r="AF79" s="360"/>
      <c r="AG79" s="359"/>
      <c r="AH79" s="359"/>
      <c r="AI79" s="282"/>
      <c r="AJ79" s="359"/>
      <c r="AK79" s="282"/>
      <c r="AM79" s="282"/>
      <c r="AN79" s="282"/>
      <c r="AO79" s="282"/>
      <c r="AP79" s="282"/>
      <c r="AQ79" s="359"/>
      <c r="AR79" s="359"/>
      <c r="AS79" s="282"/>
      <c r="AT79" s="359"/>
      <c r="AU79" s="282"/>
      <c r="AV79" s="282"/>
      <c r="AW79" s="282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</row>
    <row r="80" spans="1:71" ht="39.950000000000003" customHeight="1" x14ac:dyDescent="0.55000000000000004">
      <c r="A80" s="359"/>
      <c r="B80" s="361"/>
      <c r="C80" s="359"/>
      <c r="L80" s="359"/>
      <c r="M80" s="359"/>
      <c r="N80" s="365"/>
      <c r="O80" s="365"/>
      <c r="P80" s="365"/>
      <c r="Q80" s="365"/>
      <c r="R80" s="365"/>
      <c r="S80" s="359"/>
      <c r="T80" s="282"/>
      <c r="U80" s="282"/>
      <c r="V80" s="282"/>
      <c r="W80" s="282"/>
      <c r="X80" s="359"/>
      <c r="Y80" s="361"/>
      <c r="Z80" s="359"/>
      <c r="AA80" s="360"/>
      <c r="AB80" s="360"/>
      <c r="AC80" s="360"/>
      <c r="AD80" s="360"/>
      <c r="AE80" s="360"/>
      <c r="AF80" s="360"/>
      <c r="AG80" s="359"/>
      <c r="AH80" s="359"/>
      <c r="AI80" s="282"/>
      <c r="AJ80" s="359"/>
      <c r="AK80" s="282"/>
      <c r="AM80" s="282"/>
      <c r="AN80" s="282"/>
      <c r="AO80" s="282"/>
      <c r="AP80" s="282"/>
      <c r="AQ80" s="359"/>
      <c r="AR80" s="359"/>
      <c r="AS80" s="282"/>
      <c r="AT80" s="359"/>
      <c r="AU80" s="282"/>
      <c r="AV80" s="282"/>
      <c r="AW80" s="282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</row>
    <row r="81" spans="1:71" ht="39.950000000000003" customHeight="1" x14ac:dyDescent="0.55000000000000004">
      <c r="A81" s="359"/>
      <c r="B81" s="361"/>
      <c r="C81" s="359"/>
      <c r="L81" s="359"/>
      <c r="M81" s="359"/>
      <c r="N81" s="365"/>
      <c r="O81" s="365"/>
      <c r="P81" s="365"/>
      <c r="Q81" s="365"/>
      <c r="R81" s="365"/>
      <c r="S81" s="359"/>
      <c r="T81" s="282"/>
      <c r="U81" s="282"/>
      <c r="V81" s="282"/>
      <c r="W81" s="282"/>
      <c r="X81" s="359"/>
      <c r="Y81" s="361"/>
      <c r="Z81" s="359"/>
      <c r="AA81" s="360"/>
      <c r="AB81" s="360"/>
      <c r="AC81" s="360"/>
      <c r="AD81" s="360"/>
      <c r="AE81" s="360"/>
      <c r="AF81" s="360"/>
      <c r="AG81" s="359"/>
      <c r="AH81" s="359"/>
      <c r="AI81" s="282"/>
      <c r="AJ81" s="359"/>
      <c r="AK81" s="282"/>
      <c r="AM81" s="282"/>
      <c r="AN81" s="282"/>
      <c r="AO81" s="282"/>
      <c r="AP81" s="282"/>
      <c r="AQ81" s="359"/>
      <c r="AR81" s="359"/>
      <c r="AS81" s="282"/>
      <c r="AT81" s="359"/>
      <c r="AU81" s="282"/>
      <c r="AV81" s="282"/>
      <c r="AW81" s="282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</row>
    <row r="82" spans="1:71" ht="39.950000000000003" customHeight="1" x14ac:dyDescent="0.55000000000000004">
      <c r="A82" s="359"/>
      <c r="B82" s="361"/>
      <c r="C82" s="359"/>
      <c r="L82" s="359"/>
      <c r="M82" s="359"/>
      <c r="N82" s="365"/>
      <c r="O82" s="365"/>
      <c r="P82" s="365"/>
      <c r="Q82" s="365"/>
      <c r="R82" s="365"/>
      <c r="S82" s="359"/>
      <c r="T82" s="282"/>
      <c r="U82" s="282"/>
      <c r="V82" s="282"/>
      <c r="W82" s="282"/>
      <c r="X82" s="359"/>
      <c r="Y82" s="361"/>
      <c r="Z82" s="359"/>
      <c r="AA82" s="360"/>
      <c r="AB82" s="360"/>
      <c r="AC82" s="360"/>
      <c r="AD82" s="360"/>
      <c r="AE82" s="360"/>
      <c r="AF82" s="360"/>
      <c r="AG82" s="359"/>
      <c r="AH82" s="359"/>
      <c r="AI82" s="282"/>
      <c r="AJ82" s="359"/>
      <c r="AK82" s="282"/>
      <c r="AM82" s="282"/>
      <c r="AN82" s="282"/>
      <c r="AO82" s="282"/>
      <c r="AP82" s="282"/>
      <c r="AQ82" s="359"/>
      <c r="AR82" s="359"/>
      <c r="AS82" s="282"/>
      <c r="AT82" s="359"/>
      <c r="AU82" s="282"/>
      <c r="AV82" s="282"/>
      <c r="AW82" s="282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</row>
    <row r="83" spans="1:71" ht="39.950000000000003" customHeight="1" x14ac:dyDescent="0.55000000000000004">
      <c r="A83" s="359"/>
      <c r="B83" s="361"/>
      <c r="C83" s="359"/>
      <c r="L83" s="359"/>
      <c r="M83" s="359"/>
      <c r="N83" s="365"/>
      <c r="O83" s="365"/>
      <c r="P83" s="365"/>
      <c r="Q83" s="365"/>
      <c r="R83" s="365"/>
      <c r="S83" s="359"/>
      <c r="T83" s="282"/>
      <c r="U83" s="282"/>
      <c r="V83" s="282"/>
      <c r="W83" s="282"/>
      <c r="X83" s="359"/>
      <c r="Y83" s="361"/>
      <c r="Z83" s="359"/>
      <c r="AA83" s="360"/>
      <c r="AB83" s="360"/>
      <c r="AC83" s="360"/>
      <c r="AD83" s="360"/>
      <c r="AE83" s="360"/>
      <c r="AF83" s="360"/>
      <c r="AG83" s="359"/>
      <c r="AH83" s="359"/>
      <c r="AI83" s="282"/>
      <c r="AJ83" s="359"/>
      <c r="AK83" s="282"/>
      <c r="AM83" s="282"/>
      <c r="AN83" s="282"/>
      <c r="AO83" s="282"/>
      <c r="AP83" s="282"/>
      <c r="AQ83" s="359"/>
      <c r="AR83" s="359"/>
      <c r="AS83" s="282"/>
      <c r="AT83" s="359"/>
      <c r="AU83" s="282"/>
      <c r="AV83" s="282"/>
      <c r="AW83" s="282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</row>
    <row r="84" spans="1:71" ht="39.950000000000003" customHeight="1" x14ac:dyDescent="0.55000000000000004">
      <c r="A84" s="359"/>
      <c r="B84" s="361"/>
      <c r="C84" s="359"/>
      <c r="L84" s="359"/>
      <c r="M84" s="359"/>
      <c r="N84" s="365"/>
      <c r="O84" s="365"/>
      <c r="P84" s="365"/>
      <c r="Q84" s="365"/>
      <c r="R84" s="365"/>
      <c r="S84" s="359"/>
      <c r="T84" s="282"/>
      <c r="U84" s="282"/>
      <c r="V84" s="282"/>
      <c r="W84" s="282"/>
      <c r="X84" s="359"/>
      <c r="Y84" s="361"/>
      <c r="Z84" s="359"/>
      <c r="AA84" s="360"/>
      <c r="AB84" s="360"/>
      <c r="AC84" s="360"/>
      <c r="AD84" s="360"/>
      <c r="AE84" s="360"/>
      <c r="AF84" s="360"/>
      <c r="AG84" s="359"/>
      <c r="AH84" s="359"/>
      <c r="AI84" s="282"/>
      <c r="AJ84" s="359"/>
      <c r="AK84" s="282"/>
      <c r="AM84" s="282"/>
      <c r="AN84" s="282"/>
      <c r="AO84" s="282"/>
      <c r="AP84" s="282"/>
      <c r="AQ84" s="359"/>
      <c r="AR84" s="359"/>
      <c r="AS84" s="282"/>
      <c r="AT84" s="359"/>
      <c r="AU84" s="282"/>
      <c r="AV84" s="282"/>
      <c r="AW84" s="282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</row>
    <row r="85" spans="1:71" ht="39.950000000000003" customHeight="1" x14ac:dyDescent="0.55000000000000004">
      <c r="A85" s="359"/>
      <c r="B85" s="361"/>
      <c r="C85" s="359"/>
      <c r="L85" s="359"/>
      <c r="M85" s="359"/>
      <c r="N85" s="365"/>
      <c r="O85" s="365"/>
      <c r="P85" s="365"/>
      <c r="Q85" s="365"/>
      <c r="R85" s="365"/>
      <c r="S85" s="359"/>
      <c r="T85" s="282"/>
      <c r="U85" s="282"/>
      <c r="V85" s="282"/>
      <c r="W85" s="282"/>
      <c r="X85" s="359"/>
      <c r="Y85" s="361"/>
      <c r="Z85" s="359"/>
      <c r="AA85" s="360"/>
      <c r="AB85" s="360"/>
      <c r="AC85" s="360"/>
      <c r="AD85" s="360"/>
      <c r="AE85" s="360"/>
      <c r="AF85" s="360"/>
      <c r="AG85" s="359"/>
      <c r="AH85" s="359"/>
      <c r="AI85" s="282"/>
      <c r="AJ85" s="359"/>
      <c r="AK85" s="282"/>
      <c r="AM85" s="282"/>
      <c r="AN85" s="282"/>
      <c r="AO85" s="282"/>
      <c r="AP85" s="282"/>
      <c r="AQ85" s="359"/>
      <c r="AR85" s="359"/>
      <c r="AS85" s="282"/>
      <c r="AT85" s="359"/>
      <c r="AU85" s="282"/>
      <c r="AV85" s="282"/>
      <c r="AW85" s="282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</row>
    <row r="86" spans="1:71" ht="39.950000000000003" customHeight="1" x14ac:dyDescent="0.55000000000000004">
      <c r="A86" s="359"/>
      <c r="B86" s="361"/>
      <c r="C86" s="359"/>
      <c r="L86" s="359"/>
      <c r="M86" s="359"/>
      <c r="N86" s="365"/>
      <c r="O86" s="365"/>
      <c r="P86" s="365"/>
      <c r="Q86" s="365"/>
      <c r="R86" s="365"/>
      <c r="S86" s="359"/>
      <c r="T86" s="282"/>
      <c r="U86" s="282"/>
      <c r="V86" s="282"/>
      <c r="W86" s="282"/>
      <c r="X86" s="359"/>
      <c r="Y86" s="361"/>
      <c r="Z86" s="359"/>
      <c r="AA86" s="360"/>
      <c r="AB86" s="360"/>
      <c r="AC86" s="360"/>
      <c r="AD86" s="360"/>
      <c r="AE86" s="360"/>
      <c r="AF86" s="360"/>
      <c r="AG86" s="359"/>
      <c r="AH86" s="359"/>
      <c r="AI86" s="282"/>
      <c r="AJ86" s="359"/>
      <c r="AK86" s="282"/>
      <c r="AM86" s="282"/>
      <c r="AN86" s="282"/>
      <c r="AO86" s="282"/>
      <c r="AP86" s="282"/>
      <c r="AQ86" s="359"/>
      <c r="AR86" s="359"/>
      <c r="AS86" s="282"/>
      <c r="AT86" s="359"/>
      <c r="AU86" s="282"/>
      <c r="AV86" s="282"/>
      <c r="AW86" s="282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</row>
    <row r="87" spans="1:71" ht="39.950000000000003" customHeight="1" x14ac:dyDescent="0.55000000000000004">
      <c r="A87" s="359"/>
      <c r="B87" s="361"/>
      <c r="C87" s="359"/>
      <c r="L87" s="359"/>
      <c r="M87" s="359"/>
      <c r="N87" s="365"/>
      <c r="O87" s="365"/>
      <c r="P87" s="365"/>
      <c r="Q87" s="365"/>
      <c r="R87" s="365"/>
      <c r="S87" s="359"/>
      <c r="T87" s="282"/>
      <c r="U87" s="282"/>
      <c r="V87" s="282"/>
      <c r="W87" s="282"/>
      <c r="X87" s="359"/>
      <c r="Y87" s="361"/>
      <c r="Z87" s="359"/>
      <c r="AA87" s="360"/>
      <c r="AB87" s="360"/>
      <c r="AC87" s="360"/>
      <c r="AD87" s="360"/>
      <c r="AE87" s="360"/>
      <c r="AF87" s="360"/>
      <c r="AG87" s="359"/>
      <c r="AH87" s="359"/>
      <c r="AI87" s="282"/>
      <c r="AJ87" s="359"/>
      <c r="AK87" s="282"/>
      <c r="AM87" s="282"/>
      <c r="AN87" s="282"/>
      <c r="AO87" s="282"/>
      <c r="AP87" s="282"/>
      <c r="AQ87" s="359"/>
      <c r="AR87" s="359"/>
      <c r="AS87" s="282"/>
      <c r="AT87" s="359"/>
      <c r="AU87" s="282"/>
      <c r="AV87" s="282"/>
      <c r="AW87" s="282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</row>
    <row r="88" spans="1:71" ht="39.950000000000003" customHeight="1" x14ac:dyDescent="0.55000000000000004">
      <c r="A88" s="359"/>
      <c r="B88" s="361"/>
      <c r="C88" s="359"/>
      <c r="L88" s="359"/>
      <c r="M88" s="359"/>
      <c r="N88" s="365"/>
      <c r="O88" s="365"/>
      <c r="P88" s="365"/>
      <c r="Q88" s="365"/>
      <c r="R88" s="365"/>
      <c r="S88" s="359"/>
      <c r="T88" s="282"/>
      <c r="U88" s="282"/>
      <c r="V88" s="282"/>
      <c r="W88" s="282"/>
      <c r="X88" s="359"/>
      <c r="Y88" s="361"/>
      <c r="Z88" s="359"/>
      <c r="AA88" s="360"/>
      <c r="AB88" s="360"/>
      <c r="AC88" s="360"/>
      <c r="AD88" s="360"/>
      <c r="AE88" s="360"/>
      <c r="AF88" s="360"/>
      <c r="AG88" s="359"/>
      <c r="AH88" s="359"/>
      <c r="AI88" s="282"/>
      <c r="AJ88" s="359"/>
      <c r="AK88" s="282"/>
      <c r="AM88" s="282"/>
      <c r="AN88" s="282"/>
      <c r="AO88" s="282"/>
      <c r="AP88" s="282"/>
      <c r="AQ88" s="359"/>
      <c r="AR88" s="359"/>
      <c r="AS88" s="282"/>
      <c r="AT88" s="359"/>
      <c r="AU88" s="282"/>
      <c r="AV88" s="282"/>
      <c r="AW88" s="282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</row>
    <row r="89" spans="1:71" ht="39.950000000000003" customHeight="1" x14ac:dyDescent="0.55000000000000004">
      <c r="A89" s="359"/>
      <c r="B89" s="361"/>
      <c r="C89" s="359"/>
      <c r="L89" s="359"/>
      <c r="M89" s="359"/>
      <c r="N89" s="365"/>
      <c r="O89" s="365"/>
      <c r="P89" s="365"/>
      <c r="Q89" s="365"/>
      <c r="R89" s="365"/>
      <c r="S89" s="359"/>
      <c r="T89" s="282"/>
      <c r="U89" s="282"/>
      <c r="V89" s="282"/>
      <c r="W89" s="282"/>
      <c r="X89" s="359"/>
      <c r="Y89" s="361"/>
      <c r="Z89" s="359"/>
      <c r="AA89" s="360"/>
      <c r="AB89" s="360"/>
      <c r="AC89" s="360"/>
      <c r="AD89" s="360"/>
      <c r="AE89" s="360"/>
      <c r="AF89" s="360"/>
      <c r="AG89" s="359"/>
      <c r="AH89" s="359"/>
      <c r="AI89" s="282"/>
      <c r="AJ89" s="359"/>
      <c r="AK89" s="282"/>
      <c r="AM89" s="282"/>
      <c r="AN89" s="282"/>
      <c r="AO89" s="282"/>
      <c r="AP89" s="282"/>
      <c r="AQ89" s="359"/>
      <c r="AR89" s="359"/>
      <c r="AS89" s="282"/>
      <c r="AT89" s="359"/>
      <c r="AU89" s="282"/>
      <c r="AV89" s="282"/>
      <c r="AW89" s="282"/>
      <c r="AX89" s="255"/>
      <c r="AY89" s="255"/>
      <c r="AZ89" s="255"/>
      <c r="BA89" s="255"/>
      <c r="BB89" s="255"/>
      <c r="BC89" s="255"/>
      <c r="BD89" s="255"/>
      <c r="BE89" s="255"/>
      <c r="BF89" s="255"/>
      <c r="BG89" s="255"/>
      <c r="BH89" s="255"/>
      <c r="BI89" s="255"/>
      <c r="BJ89" s="255"/>
      <c r="BK89" s="255"/>
      <c r="BL89" s="255"/>
      <c r="BM89" s="255"/>
      <c r="BN89" s="255"/>
      <c r="BO89" s="255"/>
      <c r="BP89" s="255"/>
      <c r="BQ89" s="255"/>
      <c r="BR89" s="255"/>
      <c r="BS89" s="255"/>
    </row>
    <row r="90" spans="1:71" ht="39.950000000000003" customHeight="1" x14ac:dyDescent="0.55000000000000004">
      <c r="A90" s="359"/>
      <c r="B90" s="361"/>
      <c r="C90" s="359"/>
      <c r="L90" s="359"/>
      <c r="M90" s="359"/>
      <c r="N90" s="365"/>
      <c r="O90" s="365"/>
      <c r="P90" s="365"/>
      <c r="Q90" s="365"/>
      <c r="R90" s="365"/>
      <c r="S90" s="359"/>
      <c r="T90" s="282"/>
      <c r="U90" s="282"/>
      <c r="V90" s="282"/>
      <c r="W90" s="282"/>
      <c r="X90" s="359"/>
      <c r="Y90" s="361"/>
      <c r="Z90" s="359"/>
      <c r="AA90" s="360"/>
      <c r="AB90" s="360"/>
      <c r="AC90" s="360"/>
      <c r="AD90" s="360"/>
      <c r="AE90" s="360"/>
      <c r="AF90" s="360"/>
      <c r="AG90" s="359"/>
      <c r="AH90" s="359"/>
      <c r="AI90" s="282"/>
      <c r="AJ90" s="359"/>
      <c r="AK90" s="282"/>
      <c r="AM90" s="282"/>
      <c r="AN90" s="282"/>
      <c r="AO90" s="282"/>
      <c r="AP90" s="282"/>
      <c r="AQ90" s="359"/>
      <c r="AR90" s="359"/>
      <c r="AS90" s="282"/>
      <c r="AT90" s="359"/>
      <c r="AU90" s="282"/>
      <c r="AV90" s="282"/>
      <c r="AW90" s="282"/>
      <c r="AX90" s="255"/>
      <c r="AY90" s="255"/>
      <c r="AZ90" s="255"/>
      <c r="BA90" s="255"/>
      <c r="BB90" s="255"/>
      <c r="BC90" s="255"/>
      <c r="BD90" s="255"/>
      <c r="BE90" s="255"/>
      <c r="BF90" s="255"/>
      <c r="BG90" s="255"/>
      <c r="BH90" s="255"/>
      <c r="BI90" s="255"/>
      <c r="BJ90" s="255"/>
      <c r="BK90" s="255"/>
      <c r="BL90" s="255"/>
      <c r="BM90" s="255"/>
      <c r="BN90" s="255"/>
      <c r="BO90" s="255"/>
      <c r="BP90" s="255"/>
      <c r="BQ90" s="255"/>
      <c r="BR90" s="255"/>
      <c r="BS90" s="255"/>
    </row>
    <row r="91" spans="1:71" ht="39.950000000000003" customHeight="1" x14ac:dyDescent="0.55000000000000004">
      <c r="A91" s="359"/>
      <c r="B91" s="361"/>
      <c r="C91" s="359"/>
      <c r="L91" s="359"/>
      <c r="M91" s="359"/>
      <c r="N91" s="365"/>
      <c r="O91" s="365"/>
      <c r="P91" s="365"/>
      <c r="Q91" s="365"/>
      <c r="R91" s="365"/>
      <c r="S91" s="359"/>
      <c r="T91" s="282"/>
      <c r="U91" s="282"/>
      <c r="V91" s="282"/>
      <c r="W91" s="282"/>
      <c r="X91" s="359"/>
      <c r="Y91" s="361"/>
      <c r="Z91" s="359"/>
      <c r="AA91" s="360"/>
      <c r="AB91" s="360"/>
      <c r="AC91" s="360"/>
      <c r="AD91" s="360"/>
      <c r="AE91" s="360"/>
      <c r="AF91" s="360"/>
      <c r="AG91" s="359"/>
      <c r="AH91" s="359"/>
      <c r="AI91" s="282"/>
      <c r="AJ91" s="359"/>
      <c r="AK91" s="282"/>
      <c r="AM91" s="282"/>
      <c r="AN91" s="282"/>
      <c r="AO91" s="282"/>
      <c r="AP91" s="282"/>
      <c r="AQ91" s="359"/>
      <c r="AR91" s="359"/>
      <c r="AS91" s="282"/>
      <c r="AT91" s="359"/>
      <c r="AU91" s="282"/>
      <c r="AV91" s="282"/>
      <c r="AW91" s="282"/>
      <c r="AX91" s="255"/>
      <c r="AY91" s="255"/>
      <c r="AZ91" s="255"/>
      <c r="BA91" s="255"/>
      <c r="BB91" s="255"/>
      <c r="BC91" s="255"/>
      <c r="BD91" s="255"/>
      <c r="BE91" s="255"/>
      <c r="BF91" s="255"/>
      <c r="BG91" s="255"/>
      <c r="BH91" s="255"/>
      <c r="BI91" s="255"/>
      <c r="BJ91" s="255"/>
      <c r="BK91" s="255"/>
      <c r="BL91" s="255"/>
      <c r="BM91" s="255"/>
      <c r="BN91" s="255"/>
      <c r="BO91" s="255"/>
      <c r="BP91" s="255"/>
      <c r="BQ91" s="255"/>
      <c r="BR91" s="255"/>
      <c r="BS91" s="255"/>
    </row>
    <row r="92" spans="1:71" ht="39.950000000000003" customHeight="1" x14ac:dyDescent="0.55000000000000004">
      <c r="A92" s="359"/>
      <c r="B92" s="361"/>
      <c r="C92" s="359"/>
      <c r="L92" s="359"/>
      <c r="M92" s="359"/>
      <c r="N92" s="365"/>
      <c r="O92" s="365"/>
      <c r="P92" s="365"/>
      <c r="Q92" s="365"/>
      <c r="R92" s="365"/>
      <c r="S92" s="359"/>
      <c r="T92" s="282"/>
      <c r="U92" s="282"/>
      <c r="V92" s="282"/>
      <c r="W92" s="282"/>
      <c r="X92" s="359"/>
      <c r="Y92" s="361"/>
      <c r="Z92" s="359"/>
      <c r="AA92" s="360"/>
      <c r="AB92" s="360"/>
      <c r="AC92" s="360"/>
      <c r="AD92" s="360"/>
      <c r="AE92" s="360"/>
      <c r="AF92" s="360"/>
      <c r="AG92" s="359"/>
      <c r="AH92" s="359"/>
      <c r="AI92" s="282"/>
      <c r="AJ92" s="359"/>
      <c r="AK92" s="282"/>
      <c r="AM92" s="282"/>
      <c r="AN92" s="282"/>
      <c r="AO92" s="282"/>
      <c r="AP92" s="282"/>
      <c r="AQ92" s="359"/>
      <c r="AR92" s="359"/>
      <c r="AS92" s="282"/>
      <c r="AT92" s="359"/>
      <c r="AU92" s="282"/>
      <c r="AV92" s="282"/>
      <c r="AW92" s="282"/>
      <c r="AX92" s="255"/>
      <c r="AY92" s="255"/>
      <c r="AZ92" s="255"/>
      <c r="BA92" s="255"/>
      <c r="BB92" s="255"/>
      <c r="BC92" s="255"/>
      <c r="BD92" s="255"/>
      <c r="BE92" s="255"/>
      <c r="BF92" s="255"/>
      <c r="BG92" s="255"/>
      <c r="BH92" s="255"/>
      <c r="BI92" s="255"/>
      <c r="BJ92" s="255"/>
      <c r="BK92" s="255"/>
      <c r="BL92" s="255"/>
      <c r="BM92" s="255"/>
      <c r="BN92" s="255"/>
      <c r="BO92" s="255"/>
      <c r="BP92" s="255"/>
      <c r="BQ92" s="255"/>
      <c r="BR92" s="255"/>
      <c r="BS92" s="255"/>
    </row>
    <row r="93" spans="1:71" ht="39.950000000000003" customHeight="1" x14ac:dyDescent="0.55000000000000004">
      <c r="A93" s="359"/>
      <c r="B93" s="361"/>
      <c r="C93" s="359"/>
      <c r="L93" s="359"/>
      <c r="M93" s="359"/>
      <c r="N93" s="365"/>
      <c r="O93" s="365"/>
      <c r="P93" s="365"/>
      <c r="Q93" s="365"/>
      <c r="R93" s="365"/>
      <c r="S93" s="359"/>
      <c r="T93" s="282"/>
      <c r="U93" s="282"/>
      <c r="V93" s="282"/>
      <c r="W93" s="282"/>
      <c r="X93" s="359"/>
      <c r="Y93" s="361"/>
      <c r="Z93" s="359"/>
      <c r="AA93" s="360"/>
      <c r="AB93" s="360"/>
      <c r="AC93" s="360"/>
      <c r="AD93" s="360"/>
      <c r="AE93" s="360"/>
      <c r="AF93" s="360"/>
      <c r="AG93" s="359"/>
      <c r="AH93" s="359"/>
      <c r="AI93" s="282"/>
      <c r="AJ93" s="359"/>
      <c r="AK93" s="282"/>
      <c r="AM93" s="282"/>
      <c r="AN93" s="282"/>
      <c r="AO93" s="282"/>
      <c r="AP93" s="282"/>
      <c r="AQ93" s="359"/>
      <c r="AR93" s="359"/>
      <c r="AS93" s="282"/>
      <c r="AT93" s="359"/>
      <c r="AU93" s="282"/>
      <c r="AV93" s="282"/>
      <c r="AW93" s="282"/>
      <c r="AX93" s="255"/>
      <c r="AY93" s="255"/>
      <c r="AZ93" s="255"/>
      <c r="BA93" s="255"/>
      <c r="BB93" s="255"/>
      <c r="BC93" s="255"/>
      <c r="BD93" s="255"/>
      <c r="BE93" s="255"/>
      <c r="BF93" s="255"/>
      <c r="BG93" s="255"/>
      <c r="BH93" s="255"/>
      <c r="BI93" s="255"/>
      <c r="BJ93" s="255"/>
      <c r="BK93" s="255"/>
      <c r="BL93" s="255"/>
      <c r="BM93" s="255"/>
      <c r="BN93" s="255"/>
      <c r="BO93" s="255"/>
      <c r="BP93" s="255"/>
      <c r="BQ93" s="255"/>
      <c r="BR93" s="255"/>
      <c r="BS93" s="255"/>
    </row>
    <row r="94" spans="1:71" ht="39.950000000000003" customHeight="1" x14ac:dyDescent="0.55000000000000004">
      <c r="A94" s="359"/>
      <c r="B94" s="361"/>
      <c r="C94" s="359"/>
      <c r="L94" s="359"/>
      <c r="M94" s="359"/>
      <c r="N94" s="365"/>
      <c r="O94" s="365"/>
      <c r="P94" s="365"/>
      <c r="Q94" s="365"/>
      <c r="R94" s="365"/>
      <c r="S94" s="359"/>
      <c r="T94" s="282"/>
      <c r="U94" s="282"/>
      <c r="V94" s="282"/>
      <c r="W94" s="282"/>
      <c r="X94" s="359"/>
      <c r="Y94" s="361"/>
      <c r="Z94" s="359"/>
      <c r="AA94" s="360"/>
      <c r="AB94" s="360"/>
      <c r="AC94" s="360"/>
      <c r="AD94" s="360"/>
      <c r="AE94" s="360"/>
      <c r="AF94" s="360"/>
      <c r="AG94" s="359"/>
      <c r="AH94" s="359"/>
      <c r="AI94" s="282"/>
      <c r="AJ94" s="359"/>
      <c r="AK94" s="282"/>
      <c r="AM94" s="282"/>
      <c r="AN94" s="282"/>
      <c r="AO94" s="282"/>
      <c r="AP94" s="282"/>
      <c r="AQ94" s="359"/>
      <c r="AR94" s="359"/>
      <c r="AS94" s="282"/>
      <c r="AT94" s="359"/>
      <c r="AU94" s="282"/>
      <c r="AV94" s="282"/>
      <c r="AW94" s="282"/>
      <c r="AX94" s="255"/>
      <c r="AY94" s="255"/>
      <c r="AZ94" s="255"/>
      <c r="BA94" s="255"/>
      <c r="BB94" s="255"/>
      <c r="BC94" s="255"/>
      <c r="BD94" s="255"/>
      <c r="BE94" s="255"/>
      <c r="BF94" s="255"/>
      <c r="BG94" s="255"/>
      <c r="BH94" s="255"/>
      <c r="BI94" s="255"/>
      <c r="BJ94" s="255"/>
      <c r="BK94" s="255"/>
      <c r="BL94" s="255"/>
      <c r="BM94" s="255"/>
      <c r="BN94" s="255"/>
      <c r="BO94" s="255"/>
      <c r="BP94" s="255"/>
      <c r="BQ94" s="255"/>
      <c r="BR94" s="255"/>
      <c r="BS94" s="255"/>
    </row>
    <row r="95" spans="1:71" ht="39.950000000000003" customHeight="1" x14ac:dyDescent="0.55000000000000004">
      <c r="A95" s="359"/>
      <c r="B95" s="361"/>
      <c r="C95" s="359"/>
      <c r="L95" s="359"/>
      <c r="M95" s="359"/>
      <c r="N95" s="365"/>
      <c r="O95" s="365"/>
      <c r="P95" s="365"/>
      <c r="Q95" s="365"/>
      <c r="R95" s="365"/>
      <c r="S95" s="359"/>
      <c r="T95" s="282"/>
      <c r="U95" s="282"/>
      <c r="V95" s="282"/>
      <c r="W95" s="282"/>
      <c r="X95" s="359"/>
      <c r="Y95" s="361"/>
      <c r="Z95" s="359"/>
      <c r="AA95" s="360"/>
      <c r="AB95" s="360"/>
      <c r="AC95" s="360"/>
      <c r="AD95" s="360"/>
      <c r="AE95" s="360"/>
      <c r="AF95" s="360"/>
      <c r="AG95" s="359"/>
      <c r="AH95" s="359"/>
      <c r="AI95" s="282"/>
      <c r="AJ95" s="359"/>
      <c r="AK95" s="282"/>
      <c r="AM95" s="282"/>
      <c r="AN95" s="282"/>
      <c r="AO95" s="282"/>
      <c r="AP95" s="282"/>
      <c r="AQ95" s="359"/>
      <c r="AR95" s="359"/>
      <c r="AS95" s="282"/>
      <c r="AT95" s="359"/>
      <c r="AU95" s="282"/>
      <c r="AV95" s="282"/>
      <c r="AW95" s="282"/>
      <c r="AX95" s="255"/>
      <c r="AY95" s="255"/>
      <c r="AZ95" s="255"/>
      <c r="BA95" s="255"/>
      <c r="BB95" s="255"/>
      <c r="BC95" s="255"/>
      <c r="BD95" s="255"/>
      <c r="BE95" s="255"/>
      <c r="BF95" s="255"/>
      <c r="BG95" s="255"/>
      <c r="BH95" s="255"/>
      <c r="BI95" s="255"/>
      <c r="BJ95" s="255"/>
      <c r="BK95" s="255"/>
      <c r="BL95" s="255"/>
      <c r="BM95" s="255"/>
      <c r="BN95" s="255"/>
      <c r="BO95" s="255"/>
      <c r="BP95" s="255"/>
      <c r="BQ95" s="255"/>
      <c r="BR95" s="255"/>
      <c r="BS95" s="255"/>
    </row>
    <row r="96" spans="1:71" ht="39.950000000000003" customHeight="1" x14ac:dyDescent="0.55000000000000004">
      <c r="A96" s="359"/>
      <c r="B96" s="361"/>
      <c r="C96" s="359"/>
      <c r="L96" s="359"/>
      <c r="M96" s="359"/>
      <c r="N96" s="365"/>
      <c r="O96" s="365"/>
      <c r="P96" s="365"/>
      <c r="Q96" s="365"/>
      <c r="R96" s="365"/>
      <c r="S96" s="359"/>
      <c r="T96" s="282"/>
      <c r="U96" s="282"/>
      <c r="V96" s="282"/>
      <c r="W96" s="282"/>
      <c r="X96" s="359"/>
      <c r="Y96" s="361"/>
      <c r="Z96" s="359"/>
      <c r="AA96" s="360"/>
      <c r="AB96" s="360"/>
      <c r="AC96" s="360"/>
      <c r="AD96" s="360"/>
      <c r="AE96" s="360"/>
      <c r="AF96" s="360"/>
      <c r="AG96" s="359"/>
      <c r="AH96" s="359"/>
      <c r="AI96" s="282"/>
      <c r="AJ96" s="359"/>
      <c r="AK96" s="282"/>
      <c r="AM96" s="282"/>
      <c r="AN96" s="282"/>
      <c r="AO96" s="282"/>
      <c r="AP96" s="282"/>
      <c r="AQ96" s="359"/>
      <c r="AR96" s="359"/>
      <c r="AS96" s="282"/>
      <c r="AT96" s="359"/>
      <c r="AU96" s="282"/>
      <c r="AV96" s="282"/>
      <c r="AW96" s="282"/>
      <c r="AX96" s="255"/>
      <c r="AY96" s="255"/>
      <c r="AZ96" s="255"/>
      <c r="BA96" s="255"/>
      <c r="BB96" s="255"/>
      <c r="BC96" s="255"/>
      <c r="BD96" s="255"/>
      <c r="BE96" s="255"/>
      <c r="BF96" s="255"/>
      <c r="BG96" s="255"/>
      <c r="BH96" s="255"/>
      <c r="BI96" s="255"/>
      <c r="BJ96" s="255"/>
      <c r="BK96" s="255"/>
      <c r="BL96" s="255"/>
      <c r="BM96" s="255"/>
      <c r="BN96" s="255"/>
      <c r="BO96" s="255"/>
      <c r="BP96" s="255"/>
      <c r="BQ96" s="255"/>
      <c r="BR96" s="255"/>
      <c r="BS96" s="255"/>
    </row>
    <row r="97" spans="1:71" ht="39.950000000000003" customHeight="1" x14ac:dyDescent="0.55000000000000004">
      <c r="A97" s="359"/>
      <c r="B97" s="361"/>
      <c r="C97" s="359"/>
      <c r="L97" s="359"/>
      <c r="M97" s="359"/>
      <c r="N97" s="365"/>
      <c r="O97" s="365"/>
      <c r="P97" s="365"/>
      <c r="Q97" s="365"/>
      <c r="R97" s="365"/>
      <c r="S97" s="359"/>
      <c r="T97" s="282"/>
      <c r="U97" s="282"/>
      <c r="V97" s="282"/>
      <c r="W97" s="282"/>
      <c r="X97" s="359"/>
      <c r="Y97" s="361"/>
      <c r="Z97" s="359"/>
      <c r="AA97" s="360"/>
      <c r="AB97" s="360"/>
      <c r="AC97" s="360"/>
      <c r="AD97" s="360"/>
      <c r="AE97" s="360"/>
      <c r="AF97" s="360"/>
      <c r="AG97" s="359"/>
      <c r="AH97" s="359"/>
      <c r="AI97" s="282"/>
      <c r="AJ97" s="359"/>
      <c r="AK97" s="282"/>
      <c r="AM97" s="282"/>
      <c r="AN97" s="282"/>
      <c r="AO97" s="282"/>
      <c r="AP97" s="282"/>
      <c r="AQ97" s="359"/>
      <c r="AR97" s="359"/>
      <c r="AS97" s="282"/>
      <c r="AT97" s="359"/>
      <c r="AU97" s="282"/>
      <c r="AV97" s="282"/>
      <c r="AW97" s="282"/>
      <c r="AX97" s="255"/>
      <c r="AY97" s="255"/>
      <c r="AZ97" s="255"/>
      <c r="BA97" s="255"/>
      <c r="BB97" s="255"/>
      <c r="BC97" s="255"/>
      <c r="BD97" s="255"/>
      <c r="BE97" s="255"/>
      <c r="BF97" s="255"/>
      <c r="BG97" s="255"/>
      <c r="BH97" s="255"/>
      <c r="BI97" s="255"/>
      <c r="BJ97" s="255"/>
      <c r="BK97" s="255"/>
      <c r="BL97" s="255"/>
      <c r="BM97" s="255"/>
      <c r="BN97" s="255"/>
      <c r="BO97" s="255"/>
      <c r="BP97" s="255"/>
      <c r="BQ97" s="255"/>
      <c r="BR97" s="255"/>
      <c r="BS97" s="255"/>
    </row>
    <row r="98" spans="1:71" ht="39.950000000000003" customHeight="1" x14ac:dyDescent="0.55000000000000004">
      <c r="A98" s="359"/>
      <c r="B98" s="361"/>
      <c r="C98" s="359"/>
      <c r="L98" s="359"/>
      <c r="M98" s="359"/>
      <c r="N98" s="365"/>
      <c r="O98" s="365"/>
      <c r="P98" s="365"/>
      <c r="Q98" s="365"/>
      <c r="R98" s="365"/>
      <c r="S98" s="359"/>
      <c r="T98" s="282"/>
      <c r="U98" s="282"/>
      <c r="V98" s="282"/>
      <c r="W98" s="282"/>
      <c r="X98" s="359"/>
      <c r="Y98" s="361"/>
      <c r="Z98" s="359"/>
      <c r="AA98" s="360"/>
      <c r="AB98" s="360"/>
      <c r="AC98" s="360"/>
      <c r="AD98" s="360"/>
      <c r="AE98" s="360"/>
      <c r="AF98" s="360"/>
      <c r="AG98" s="359"/>
      <c r="AH98" s="359"/>
      <c r="AI98" s="282"/>
      <c r="AJ98" s="359"/>
      <c r="AK98" s="282"/>
      <c r="AM98" s="282"/>
      <c r="AN98" s="282"/>
      <c r="AO98" s="282"/>
      <c r="AP98" s="282"/>
      <c r="AQ98" s="359"/>
      <c r="AR98" s="359"/>
      <c r="AS98" s="282"/>
      <c r="AT98" s="359"/>
      <c r="AU98" s="282"/>
      <c r="AV98" s="282"/>
      <c r="AW98" s="282"/>
      <c r="AX98" s="255"/>
      <c r="AY98" s="255"/>
      <c r="AZ98" s="255"/>
      <c r="BA98" s="255"/>
      <c r="BB98" s="255"/>
      <c r="BC98" s="255"/>
      <c r="BD98" s="255"/>
      <c r="BE98" s="255"/>
      <c r="BF98" s="255"/>
      <c r="BG98" s="255"/>
      <c r="BH98" s="255"/>
      <c r="BI98" s="255"/>
      <c r="BJ98" s="255"/>
      <c r="BK98" s="255"/>
      <c r="BL98" s="255"/>
      <c r="BM98" s="255"/>
      <c r="BN98" s="255"/>
      <c r="BO98" s="255"/>
      <c r="BP98" s="255"/>
      <c r="BQ98" s="255"/>
      <c r="BR98" s="255"/>
      <c r="BS98" s="255"/>
    </row>
    <row r="99" spans="1:71" ht="39.950000000000003" customHeight="1" x14ac:dyDescent="0.55000000000000004">
      <c r="A99" s="359"/>
      <c r="B99" s="361"/>
      <c r="C99" s="359"/>
      <c r="L99" s="359"/>
      <c r="M99" s="359"/>
      <c r="N99" s="365"/>
      <c r="O99" s="365"/>
      <c r="P99" s="365"/>
      <c r="Q99" s="365"/>
      <c r="R99" s="365"/>
      <c r="S99" s="359"/>
      <c r="T99" s="282"/>
      <c r="U99" s="367"/>
      <c r="V99" s="282"/>
      <c r="W99" s="282"/>
      <c r="X99" s="359"/>
      <c r="Y99" s="361"/>
      <c r="Z99" s="359"/>
      <c r="AA99" s="360"/>
      <c r="AB99" s="360"/>
      <c r="AC99" s="360"/>
      <c r="AD99" s="360"/>
      <c r="AE99" s="360"/>
      <c r="AF99" s="360"/>
      <c r="AG99" s="359"/>
      <c r="AH99" s="359"/>
      <c r="AI99" s="282"/>
      <c r="AJ99" s="359"/>
      <c r="AK99" s="282"/>
      <c r="AM99" s="282"/>
      <c r="AN99" s="282"/>
      <c r="AO99" s="282"/>
      <c r="AP99" s="282"/>
      <c r="AQ99" s="359"/>
      <c r="AR99" s="359"/>
      <c r="AS99" s="282"/>
      <c r="AT99" s="359"/>
      <c r="AU99" s="282"/>
      <c r="AV99" s="282"/>
      <c r="AW99" s="282"/>
      <c r="AX99" s="255"/>
      <c r="AY99" s="255"/>
      <c r="AZ99" s="255"/>
      <c r="BA99" s="255"/>
      <c r="BB99" s="255"/>
      <c r="BC99" s="255"/>
      <c r="BD99" s="255"/>
      <c r="BE99" s="255"/>
      <c r="BF99" s="255"/>
      <c r="BG99" s="255"/>
      <c r="BH99" s="255"/>
      <c r="BI99" s="255"/>
      <c r="BJ99" s="255"/>
      <c r="BK99" s="255"/>
      <c r="BL99" s="255"/>
      <c r="BM99" s="255"/>
      <c r="BN99" s="255"/>
      <c r="BO99" s="255"/>
      <c r="BP99" s="255"/>
      <c r="BQ99" s="255"/>
      <c r="BR99" s="255"/>
      <c r="BS99" s="255"/>
    </row>
    <row r="100" spans="1:71" ht="39.950000000000003" customHeight="1" x14ac:dyDescent="0.55000000000000004">
      <c r="A100" s="359"/>
      <c r="B100" s="361"/>
      <c r="C100" s="359"/>
      <c r="L100" s="359"/>
      <c r="M100" s="359"/>
      <c r="N100" s="365"/>
      <c r="O100" s="365"/>
      <c r="P100" s="365"/>
      <c r="Q100" s="365"/>
      <c r="R100" s="365"/>
      <c r="S100" s="359"/>
      <c r="T100" s="282"/>
      <c r="U100" s="282"/>
      <c r="V100" s="282"/>
      <c r="W100" s="282"/>
      <c r="X100" s="359"/>
      <c r="Y100" s="361"/>
      <c r="Z100" s="359"/>
      <c r="AA100" s="360"/>
      <c r="AB100" s="360"/>
      <c r="AC100" s="360"/>
      <c r="AD100" s="360"/>
      <c r="AE100" s="360"/>
      <c r="AF100" s="360"/>
      <c r="AG100" s="359"/>
      <c r="AH100" s="359"/>
      <c r="AI100" s="282"/>
      <c r="AJ100" s="359"/>
      <c r="AK100" s="282"/>
      <c r="AM100" s="282"/>
      <c r="AN100" s="282"/>
      <c r="AO100" s="282"/>
      <c r="AP100" s="282"/>
      <c r="AQ100" s="359"/>
      <c r="AR100" s="359"/>
      <c r="AS100" s="282"/>
      <c r="AT100" s="359"/>
      <c r="AU100" s="282"/>
      <c r="AV100" s="282"/>
      <c r="AW100" s="282"/>
      <c r="AX100" s="255"/>
      <c r="AY100" s="255"/>
      <c r="AZ100" s="255"/>
      <c r="BA100" s="255"/>
      <c r="BB100" s="255"/>
      <c r="BC100" s="255"/>
      <c r="BD100" s="255"/>
      <c r="BE100" s="255"/>
      <c r="BF100" s="255"/>
      <c r="BG100" s="255"/>
      <c r="BH100" s="255"/>
      <c r="BI100" s="255"/>
      <c r="BJ100" s="255"/>
      <c r="BK100" s="255"/>
      <c r="BL100" s="255"/>
      <c r="BM100" s="255"/>
      <c r="BN100" s="255"/>
      <c r="BO100" s="255"/>
      <c r="BP100" s="255"/>
      <c r="BQ100" s="255"/>
      <c r="BR100" s="255"/>
      <c r="BS100" s="255"/>
    </row>
    <row r="101" spans="1:71" ht="39.950000000000003" customHeight="1" x14ac:dyDescent="0.55000000000000004">
      <c r="A101" s="359"/>
      <c r="B101" s="361"/>
      <c r="C101" s="359"/>
      <c r="L101" s="359"/>
      <c r="M101" s="359"/>
      <c r="N101" s="365"/>
      <c r="O101" s="365"/>
      <c r="P101" s="365"/>
      <c r="Q101" s="365"/>
      <c r="R101" s="365"/>
      <c r="S101" s="359"/>
      <c r="T101" s="282"/>
      <c r="U101" s="282"/>
      <c r="V101" s="282"/>
      <c r="W101" s="282"/>
      <c r="X101" s="359"/>
      <c r="Y101" s="361"/>
      <c r="Z101" s="359"/>
      <c r="AA101" s="360"/>
      <c r="AB101" s="360"/>
      <c r="AC101" s="360"/>
      <c r="AD101" s="360"/>
      <c r="AE101" s="360"/>
      <c r="AF101" s="360"/>
      <c r="AG101" s="359"/>
      <c r="AH101" s="359"/>
      <c r="AI101" s="282"/>
      <c r="AJ101" s="359"/>
      <c r="AK101" s="282"/>
      <c r="AM101" s="282"/>
      <c r="AN101" s="282"/>
      <c r="AO101" s="282"/>
      <c r="AP101" s="282"/>
      <c r="AQ101" s="359"/>
      <c r="AR101" s="359"/>
      <c r="AS101" s="282"/>
      <c r="AT101" s="359"/>
      <c r="AU101" s="282"/>
      <c r="AV101" s="282"/>
      <c r="AW101" s="282"/>
      <c r="AX101" s="255"/>
      <c r="AY101" s="255"/>
      <c r="AZ101" s="255"/>
      <c r="BA101" s="255"/>
      <c r="BB101" s="255"/>
      <c r="BC101" s="255"/>
      <c r="BD101" s="255"/>
      <c r="BE101" s="255"/>
      <c r="BF101" s="255"/>
      <c r="BG101" s="255"/>
      <c r="BH101" s="255"/>
      <c r="BI101" s="255"/>
      <c r="BJ101" s="255"/>
      <c r="BK101" s="255"/>
      <c r="BL101" s="255"/>
      <c r="BM101" s="255"/>
      <c r="BN101" s="255"/>
      <c r="BO101" s="255"/>
      <c r="BP101" s="255"/>
      <c r="BQ101" s="255"/>
      <c r="BR101" s="255"/>
      <c r="BS101" s="255"/>
    </row>
    <row r="102" spans="1:71" ht="39.950000000000003" customHeight="1" x14ac:dyDescent="0.55000000000000004">
      <c r="A102" s="359"/>
      <c r="B102" s="361"/>
      <c r="C102" s="359"/>
      <c r="L102" s="359"/>
      <c r="M102" s="359"/>
      <c r="N102" s="365"/>
      <c r="O102" s="365"/>
      <c r="P102" s="365"/>
      <c r="Q102" s="365"/>
      <c r="R102" s="365"/>
      <c r="S102" s="359"/>
      <c r="T102" s="282"/>
      <c r="U102" s="282"/>
      <c r="V102" s="282"/>
      <c r="W102" s="282"/>
      <c r="X102" s="359"/>
      <c r="Y102" s="361"/>
      <c r="Z102" s="359"/>
      <c r="AA102" s="360"/>
      <c r="AB102" s="360"/>
      <c r="AC102" s="360"/>
      <c r="AD102" s="360"/>
      <c r="AE102" s="360"/>
      <c r="AF102" s="360"/>
      <c r="AG102" s="359"/>
      <c r="AH102" s="359"/>
      <c r="AI102" s="282"/>
      <c r="AJ102" s="359"/>
      <c r="AK102" s="282"/>
      <c r="AM102" s="282"/>
      <c r="AN102" s="282"/>
      <c r="AO102" s="282"/>
      <c r="AP102" s="282"/>
      <c r="AQ102" s="359"/>
      <c r="AR102" s="359"/>
      <c r="AS102" s="282"/>
      <c r="AT102" s="359"/>
      <c r="AU102" s="282"/>
      <c r="AV102" s="282"/>
      <c r="AW102" s="282"/>
      <c r="AX102" s="255"/>
      <c r="AY102" s="255"/>
      <c r="AZ102" s="255"/>
      <c r="BA102" s="255"/>
      <c r="BB102" s="255"/>
      <c r="BC102" s="255"/>
      <c r="BD102" s="255"/>
      <c r="BE102" s="255"/>
      <c r="BF102" s="255"/>
      <c r="BG102" s="255"/>
      <c r="BH102" s="255"/>
      <c r="BI102" s="255"/>
      <c r="BJ102" s="255"/>
      <c r="BK102" s="255"/>
      <c r="BL102" s="255"/>
      <c r="BM102" s="255"/>
      <c r="BN102" s="255"/>
      <c r="BO102" s="255"/>
      <c r="BP102" s="255"/>
      <c r="BQ102" s="255"/>
      <c r="BR102" s="255"/>
      <c r="BS102" s="255"/>
    </row>
    <row r="103" spans="1:71" ht="39.950000000000003" customHeight="1" x14ac:dyDescent="0.55000000000000004">
      <c r="A103" s="359"/>
      <c r="B103" s="361"/>
      <c r="C103" s="359"/>
      <c r="L103" s="359"/>
      <c r="M103" s="359"/>
      <c r="N103" s="365"/>
      <c r="O103" s="365"/>
      <c r="P103" s="365"/>
      <c r="Q103" s="365"/>
      <c r="R103" s="365"/>
      <c r="S103" s="359"/>
      <c r="T103" s="282"/>
      <c r="U103" s="282"/>
      <c r="V103" s="282"/>
      <c r="W103" s="282"/>
      <c r="X103" s="359"/>
      <c r="Y103" s="361"/>
      <c r="Z103" s="359"/>
      <c r="AA103" s="360"/>
      <c r="AB103" s="360"/>
      <c r="AC103" s="360"/>
      <c r="AD103" s="360"/>
      <c r="AE103" s="360"/>
      <c r="AF103" s="360"/>
      <c r="AG103" s="359"/>
      <c r="AH103" s="359"/>
      <c r="AI103" s="282"/>
      <c r="AJ103" s="359"/>
      <c r="AK103" s="282"/>
      <c r="AM103" s="282"/>
      <c r="AN103" s="282"/>
      <c r="AO103" s="282"/>
      <c r="AP103" s="282"/>
      <c r="AQ103" s="359"/>
      <c r="AR103" s="359"/>
      <c r="AS103" s="282"/>
      <c r="AT103" s="359"/>
      <c r="AU103" s="282"/>
      <c r="AV103" s="282"/>
      <c r="AW103" s="282"/>
      <c r="AX103" s="255"/>
      <c r="AY103" s="255"/>
      <c r="AZ103" s="255"/>
      <c r="BA103" s="255"/>
      <c r="BB103" s="255"/>
      <c r="BC103" s="255"/>
      <c r="BD103" s="255"/>
      <c r="BE103" s="255"/>
      <c r="BF103" s="255"/>
      <c r="BG103" s="255"/>
      <c r="BH103" s="255"/>
      <c r="BI103" s="255"/>
      <c r="BJ103" s="255"/>
      <c r="BK103" s="255"/>
      <c r="BL103" s="255"/>
      <c r="BM103" s="255"/>
      <c r="BN103" s="255"/>
      <c r="BO103" s="255"/>
      <c r="BP103" s="255"/>
      <c r="BQ103" s="255"/>
      <c r="BR103" s="255"/>
      <c r="BS103" s="255"/>
    </row>
    <row r="104" spans="1:71" ht="39.950000000000003" customHeight="1" x14ac:dyDescent="0.55000000000000004">
      <c r="A104" s="359"/>
      <c r="B104" s="361"/>
      <c r="C104" s="359"/>
      <c r="L104" s="359"/>
      <c r="M104" s="359"/>
      <c r="N104" s="365"/>
      <c r="O104" s="365"/>
      <c r="P104" s="365"/>
      <c r="Q104" s="365"/>
      <c r="R104" s="365"/>
      <c r="S104" s="359"/>
      <c r="T104" s="282"/>
      <c r="U104" s="282"/>
      <c r="V104" s="282"/>
      <c r="W104" s="282"/>
      <c r="X104" s="359"/>
      <c r="Y104" s="361"/>
      <c r="Z104" s="359"/>
      <c r="AA104" s="360"/>
      <c r="AB104" s="360"/>
      <c r="AC104" s="360"/>
      <c r="AD104" s="360"/>
      <c r="AE104" s="360"/>
      <c r="AF104" s="360"/>
      <c r="AG104" s="359"/>
      <c r="AH104" s="359"/>
      <c r="AI104" s="282"/>
      <c r="AJ104" s="359"/>
      <c r="AK104" s="282"/>
      <c r="AM104" s="282"/>
      <c r="AN104" s="282"/>
      <c r="AO104" s="282"/>
      <c r="AP104" s="282"/>
      <c r="AQ104" s="359"/>
      <c r="AR104" s="359"/>
      <c r="AS104" s="282"/>
      <c r="AT104" s="359"/>
      <c r="AU104" s="282"/>
      <c r="AV104" s="282"/>
      <c r="AW104" s="282"/>
      <c r="AX104" s="255"/>
      <c r="AY104" s="255"/>
      <c r="AZ104" s="255"/>
      <c r="BA104" s="255"/>
      <c r="BB104" s="255"/>
      <c r="BC104" s="255"/>
      <c r="BD104" s="255"/>
      <c r="BE104" s="255"/>
      <c r="BF104" s="255"/>
      <c r="BG104" s="255"/>
      <c r="BH104" s="255"/>
      <c r="BI104" s="255"/>
      <c r="BJ104" s="255"/>
      <c r="BK104" s="255"/>
      <c r="BL104" s="255"/>
      <c r="BM104" s="255"/>
      <c r="BN104" s="255"/>
      <c r="BO104" s="255"/>
      <c r="BP104" s="255"/>
      <c r="BQ104" s="255"/>
      <c r="BR104" s="255"/>
      <c r="BS104" s="255"/>
    </row>
    <row r="105" spans="1:71" ht="39.950000000000003" customHeight="1" x14ac:dyDescent="0.55000000000000004">
      <c r="A105" s="359"/>
      <c r="B105" s="361"/>
      <c r="C105" s="359"/>
      <c r="L105" s="359"/>
      <c r="M105" s="359"/>
      <c r="N105" s="365"/>
      <c r="O105" s="365"/>
      <c r="P105" s="365"/>
      <c r="Q105" s="365"/>
      <c r="R105" s="365"/>
      <c r="S105" s="359"/>
      <c r="T105" s="282"/>
      <c r="U105" s="282"/>
      <c r="V105" s="282"/>
      <c r="W105" s="282"/>
      <c r="X105" s="359"/>
      <c r="Y105" s="361"/>
      <c r="Z105" s="359"/>
      <c r="AA105" s="360"/>
      <c r="AB105" s="360"/>
      <c r="AC105" s="360"/>
      <c r="AD105" s="360"/>
      <c r="AE105" s="360"/>
      <c r="AF105" s="360"/>
      <c r="AG105" s="359"/>
      <c r="AH105" s="359"/>
      <c r="AI105" s="282"/>
      <c r="AJ105" s="359"/>
      <c r="AK105" s="282"/>
      <c r="AM105" s="282"/>
      <c r="AN105" s="282"/>
      <c r="AO105" s="282"/>
      <c r="AP105" s="282"/>
      <c r="AQ105" s="359"/>
      <c r="AR105" s="359"/>
      <c r="AS105" s="282"/>
      <c r="AT105" s="359"/>
      <c r="AU105" s="282"/>
      <c r="AV105" s="282"/>
      <c r="AW105" s="282"/>
      <c r="AX105" s="255"/>
      <c r="AY105" s="255"/>
      <c r="AZ105" s="255"/>
      <c r="BA105" s="255"/>
      <c r="BB105" s="255"/>
      <c r="BC105" s="255"/>
      <c r="BD105" s="255"/>
      <c r="BE105" s="255"/>
      <c r="BF105" s="255"/>
      <c r="BG105" s="255"/>
      <c r="BH105" s="255"/>
      <c r="BI105" s="255"/>
      <c r="BJ105" s="255"/>
      <c r="BK105" s="255"/>
      <c r="BL105" s="255"/>
      <c r="BM105" s="255"/>
      <c r="BN105" s="255"/>
      <c r="BO105" s="255"/>
      <c r="BP105" s="255"/>
      <c r="BQ105" s="255"/>
      <c r="BR105" s="255"/>
      <c r="BS105" s="255"/>
    </row>
    <row r="106" spans="1:71" ht="39.950000000000003" customHeight="1" x14ac:dyDescent="0.55000000000000004">
      <c r="A106" s="359"/>
      <c r="B106" s="361"/>
      <c r="C106" s="359"/>
      <c r="L106" s="359"/>
      <c r="M106" s="359"/>
      <c r="N106" s="365"/>
      <c r="O106" s="365"/>
      <c r="P106" s="365"/>
      <c r="Q106" s="365"/>
      <c r="R106" s="365"/>
      <c r="S106" s="359"/>
      <c r="T106" s="282"/>
      <c r="U106" s="282"/>
      <c r="V106" s="282"/>
      <c r="W106" s="282"/>
      <c r="X106" s="359"/>
      <c r="Y106" s="361"/>
      <c r="Z106" s="359"/>
      <c r="AA106" s="360"/>
      <c r="AB106" s="360"/>
      <c r="AC106" s="360"/>
      <c r="AD106" s="360"/>
      <c r="AE106" s="360"/>
      <c r="AF106" s="360"/>
      <c r="AG106" s="359"/>
      <c r="AH106" s="359"/>
      <c r="AI106" s="282"/>
      <c r="AJ106" s="359"/>
      <c r="AK106" s="282"/>
      <c r="AM106" s="282"/>
      <c r="AN106" s="282"/>
      <c r="AO106" s="282"/>
      <c r="AP106" s="282"/>
      <c r="AQ106" s="359"/>
      <c r="AR106" s="359"/>
      <c r="AS106" s="282"/>
      <c r="AT106" s="359"/>
      <c r="AU106" s="282"/>
      <c r="AV106" s="282"/>
      <c r="AW106" s="282"/>
      <c r="AX106" s="255"/>
      <c r="AY106" s="255"/>
      <c r="AZ106" s="255"/>
      <c r="BA106" s="255"/>
      <c r="BB106" s="255"/>
      <c r="BC106" s="255"/>
      <c r="BD106" s="255"/>
      <c r="BE106" s="255"/>
      <c r="BF106" s="255"/>
      <c r="BG106" s="255"/>
      <c r="BH106" s="255"/>
      <c r="BI106" s="255"/>
      <c r="BJ106" s="255"/>
      <c r="BK106" s="255"/>
      <c r="BL106" s="255"/>
      <c r="BM106" s="255"/>
      <c r="BN106" s="255"/>
      <c r="BO106" s="255"/>
      <c r="BP106" s="255"/>
      <c r="BQ106" s="255"/>
      <c r="BR106" s="255"/>
      <c r="BS106" s="255"/>
    </row>
    <row r="107" spans="1:71" ht="39.950000000000003" customHeight="1" x14ac:dyDescent="0.55000000000000004">
      <c r="A107" s="359"/>
      <c r="B107" s="361"/>
      <c r="C107" s="359"/>
      <c r="L107" s="359"/>
      <c r="M107" s="359"/>
      <c r="N107" s="365"/>
      <c r="O107" s="365"/>
      <c r="P107" s="365"/>
      <c r="Q107" s="365"/>
      <c r="R107" s="365"/>
      <c r="S107" s="359"/>
      <c r="T107" s="282"/>
      <c r="U107" s="282"/>
      <c r="V107" s="282"/>
      <c r="W107" s="282"/>
      <c r="X107" s="359"/>
      <c r="Y107" s="361"/>
      <c r="Z107" s="359"/>
      <c r="AA107" s="360"/>
      <c r="AB107" s="360"/>
      <c r="AC107" s="360"/>
      <c r="AD107" s="360"/>
      <c r="AE107" s="360"/>
      <c r="AF107" s="360"/>
      <c r="AG107" s="359"/>
      <c r="AH107" s="359"/>
      <c r="AI107" s="282"/>
      <c r="AJ107" s="359"/>
      <c r="AK107" s="282"/>
      <c r="AM107" s="282"/>
      <c r="AN107" s="282"/>
      <c r="AO107" s="282"/>
      <c r="AP107" s="282"/>
      <c r="AQ107" s="359"/>
      <c r="AR107" s="359"/>
      <c r="AS107" s="282"/>
      <c r="AT107" s="359"/>
      <c r="AU107" s="282"/>
      <c r="AV107" s="282"/>
      <c r="AW107" s="282"/>
      <c r="AX107" s="255"/>
      <c r="AY107" s="255"/>
      <c r="AZ107" s="255"/>
      <c r="BA107" s="255"/>
      <c r="BB107" s="255"/>
      <c r="BC107" s="255"/>
      <c r="BD107" s="255"/>
      <c r="BE107" s="255"/>
      <c r="BF107" s="255"/>
      <c r="BG107" s="255"/>
      <c r="BH107" s="255"/>
      <c r="BI107" s="255"/>
      <c r="BJ107" s="255"/>
      <c r="BK107" s="255"/>
      <c r="BL107" s="255"/>
      <c r="BM107" s="255"/>
      <c r="BN107" s="255"/>
      <c r="BO107" s="255"/>
      <c r="BP107" s="255"/>
      <c r="BQ107" s="255"/>
      <c r="BR107" s="255"/>
      <c r="BS107" s="255"/>
    </row>
    <row r="108" spans="1:71" ht="39.950000000000003" customHeight="1" x14ac:dyDescent="0.55000000000000004">
      <c r="A108" s="359"/>
      <c r="B108" s="361"/>
      <c r="C108" s="359"/>
      <c r="L108" s="359"/>
      <c r="M108" s="359"/>
      <c r="N108" s="365"/>
      <c r="O108" s="365"/>
      <c r="P108" s="365"/>
      <c r="Q108" s="365"/>
      <c r="R108" s="365"/>
      <c r="S108" s="359"/>
      <c r="T108" s="282"/>
      <c r="U108" s="282"/>
      <c r="V108" s="282"/>
      <c r="W108" s="282"/>
      <c r="X108" s="359"/>
      <c r="Y108" s="361"/>
      <c r="Z108" s="359"/>
      <c r="AA108" s="360"/>
      <c r="AB108" s="360"/>
      <c r="AC108" s="360"/>
      <c r="AD108" s="360"/>
      <c r="AE108" s="360"/>
      <c r="AF108" s="360"/>
      <c r="AG108" s="359"/>
      <c r="AH108" s="359"/>
      <c r="AI108" s="282"/>
      <c r="AJ108" s="359"/>
      <c r="AK108" s="282"/>
      <c r="AM108" s="282"/>
      <c r="AN108" s="282"/>
      <c r="AO108" s="282"/>
      <c r="AP108" s="282"/>
      <c r="AQ108" s="359"/>
      <c r="AR108" s="359"/>
      <c r="AS108" s="282"/>
      <c r="AT108" s="359"/>
      <c r="AU108" s="282"/>
      <c r="AV108" s="282"/>
      <c r="AW108" s="282"/>
      <c r="AX108" s="255"/>
      <c r="AY108" s="255"/>
      <c r="AZ108" s="255"/>
      <c r="BA108" s="255"/>
      <c r="BB108" s="255"/>
      <c r="BC108" s="255"/>
      <c r="BD108" s="255"/>
      <c r="BE108" s="255"/>
      <c r="BF108" s="255"/>
      <c r="BG108" s="255"/>
      <c r="BH108" s="255"/>
      <c r="BI108" s="255"/>
      <c r="BJ108" s="255"/>
      <c r="BK108" s="255"/>
      <c r="BL108" s="255"/>
      <c r="BM108" s="255"/>
      <c r="BN108" s="255"/>
      <c r="BO108" s="255"/>
      <c r="BP108" s="255"/>
      <c r="BQ108" s="255"/>
      <c r="BR108" s="255"/>
      <c r="BS108" s="255"/>
    </row>
    <row r="109" spans="1:71" ht="39.950000000000003" customHeight="1" x14ac:dyDescent="0.55000000000000004">
      <c r="A109" s="359"/>
      <c r="B109" s="361"/>
      <c r="C109" s="359"/>
      <c r="L109" s="359"/>
      <c r="M109" s="359"/>
      <c r="N109" s="365"/>
      <c r="O109" s="365"/>
      <c r="P109" s="365"/>
      <c r="Q109" s="365"/>
      <c r="R109" s="365"/>
      <c r="S109" s="359"/>
      <c r="T109" s="282"/>
      <c r="U109" s="282"/>
      <c r="V109" s="282"/>
      <c r="W109" s="282"/>
      <c r="X109" s="359"/>
      <c r="Y109" s="361"/>
      <c r="Z109" s="359"/>
      <c r="AA109" s="360"/>
      <c r="AB109" s="360"/>
      <c r="AC109" s="360"/>
      <c r="AD109" s="360"/>
      <c r="AE109" s="360"/>
      <c r="AF109" s="360"/>
      <c r="AG109" s="359"/>
      <c r="AH109" s="359"/>
      <c r="AI109" s="282"/>
      <c r="AJ109" s="359"/>
      <c r="AK109" s="282"/>
      <c r="AM109" s="282"/>
      <c r="AN109" s="282"/>
      <c r="AO109" s="282"/>
      <c r="AP109" s="282"/>
      <c r="AQ109" s="359"/>
      <c r="AR109" s="359"/>
      <c r="AS109" s="282"/>
      <c r="AT109" s="359"/>
      <c r="AU109" s="282"/>
      <c r="AV109" s="282"/>
      <c r="AW109" s="282"/>
      <c r="AX109" s="255"/>
      <c r="AY109" s="255"/>
      <c r="AZ109" s="255"/>
      <c r="BA109" s="255"/>
      <c r="BB109" s="255"/>
      <c r="BC109" s="255"/>
      <c r="BD109" s="255"/>
      <c r="BE109" s="255"/>
      <c r="BF109" s="255"/>
      <c r="BG109" s="255"/>
      <c r="BH109" s="255"/>
      <c r="BI109" s="255"/>
      <c r="BJ109" s="255"/>
      <c r="BK109" s="255"/>
      <c r="BL109" s="255"/>
      <c r="BM109" s="255"/>
      <c r="BN109" s="255"/>
      <c r="BO109" s="255"/>
      <c r="BP109" s="255"/>
      <c r="BQ109" s="255"/>
      <c r="BR109" s="255"/>
      <c r="BS109" s="255"/>
    </row>
    <row r="110" spans="1:71" ht="39.950000000000003" customHeight="1" x14ac:dyDescent="0.55000000000000004">
      <c r="A110" s="359"/>
      <c r="B110" s="361"/>
      <c r="C110" s="359"/>
      <c r="L110" s="359"/>
      <c r="M110" s="359"/>
      <c r="N110" s="365"/>
      <c r="O110" s="365"/>
      <c r="P110" s="365"/>
      <c r="Q110" s="365"/>
      <c r="R110" s="365"/>
      <c r="S110" s="359"/>
      <c r="T110" s="282"/>
      <c r="U110" s="282"/>
      <c r="V110" s="282"/>
      <c r="W110" s="282"/>
      <c r="X110" s="359"/>
      <c r="Y110" s="361"/>
      <c r="Z110" s="359"/>
      <c r="AA110" s="360"/>
      <c r="AB110" s="360"/>
      <c r="AC110" s="360"/>
      <c r="AD110" s="360"/>
      <c r="AE110" s="360"/>
      <c r="AF110" s="360"/>
      <c r="AG110" s="359"/>
      <c r="AH110" s="359"/>
      <c r="AI110" s="282"/>
      <c r="AJ110" s="359"/>
      <c r="AK110" s="282"/>
      <c r="AM110" s="282"/>
      <c r="AN110" s="282"/>
      <c r="AO110" s="282"/>
      <c r="AP110" s="282"/>
      <c r="AQ110" s="359"/>
      <c r="AR110" s="359"/>
      <c r="AS110" s="282"/>
      <c r="AT110" s="359"/>
      <c r="AU110" s="282"/>
      <c r="AV110" s="282"/>
      <c r="AW110" s="282"/>
      <c r="AX110" s="255"/>
      <c r="AY110" s="255"/>
      <c r="AZ110" s="255"/>
      <c r="BA110" s="255"/>
      <c r="BB110" s="255"/>
      <c r="BC110" s="255"/>
      <c r="BD110" s="255"/>
      <c r="BE110" s="255"/>
      <c r="BF110" s="255"/>
      <c r="BG110" s="255"/>
      <c r="BH110" s="255"/>
      <c r="BI110" s="255"/>
      <c r="BJ110" s="255"/>
      <c r="BK110" s="255"/>
      <c r="BL110" s="255"/>
      <c r="BM110" s="255"/>
      <c r="BN110" s="255"/>
      <c r="BO110" s="255"/>
      <c r="BP110" s="255"/>
      <c r="BQ110" s="255"/>
      <c r="BR110" s="255"/>
      <c r="BS110" s="255"/>
    </row>
    <row r="111" spans="1:71" ht="39.950000000000003" customHeight="1" x14ac:dyDescent="0.55000000000000004">
      <c r="A111" s="359"/>
      <c r="B111" s="361"/>
      <c r="C111" s="359"/>
      <c r="L111" s="359"/>
      <c r="M111" s="359"/>
      <c r="N111" s="365"/>
      <c r="O111" s="365"/>
      <c r="P111" s="365"/>
      <c r="Q111" s="365"/>
      <c r="R111" s="365"/>
      <c r="S111" s="359"/>
      <c r="T111" s="282"/>
      <c r="U111" s="282"/>
      <c r="V111" s="282"/>
      <c r="W111" s="282"/>
      <c r="X111" s="359"/>
      <c r="Y111" s="361"/>
      <c r="Z111" s="359"/>
      <c r="AA111" s="360"/>
      <c r="AB111" s="360"/>
      <c r="AC111" s="360"/>
      <c r="AD111" s="360"/>
      <c r="AE111" s="360"/>
      <c r="AF111" s="360"/>
      <c r="AG111" s="359"/>
      <c r="AH111" s="359"/>
      <c r="AI111" s="282"/>
      <c r="AJ111" s="359"/>
      <c r="AK111" s="282"/>
      <c r="AM111" s="282"/>
      <c r="AN111" s="282"/>
      <c r="AO111" s="282"/>
      <c r="AP111" s="282"/>
      <c r="AQ111" s="359"/>
      <c r="AR111" s="359"/>
      <c r="AS111" s="282"/>
      <c r="AT111" s="359"/>
      <c r="AU111" s="282"/>
      <c r="AV111" s="282"/>
      <c r="AW111" s="282"/>
      <c r="AX111" s="255"/>
      <c r="AY111" s="255"/>
      <c r="AZ111" s="255"/>
      <c r="BA111" s="255"/>
      <c r="BB111" s="255"/>
      <c r="BC111" s="255"/>
      <c r="BD111" s="255"/>
      <c r="BE111" s="255"/>
      <c r="BF111" s="255"/>
      <c r="BG111" s="255"/>
      <c r="BH111" s="255"/>
      <c r="BI111" s="255"/>
      <c r="BJ111" s="255"/>
      <c r="BK111" s="255"/>
      <c r="BL111" s="255"/>
      <c r="BM111" s="255"/>
      <c r="BN111" s="255"/>
      <c r="BO111" s="255"/>
      <c r="BP111" s="255"/>
      <c r="BQ111" s="255"/>
      <c r="BR111" s="255"/>
      <c r="BS111" s="255"/>
    </row>
    <row r="112" spans="1:71" ht="39.950000000000003" customHeight="1" x14ac:dyDescent="0.55000000000000004">
      <c r="A112" s="359"/>
      <c r="B112" s="361"/>
      <c r="C112" s="359"/>
      <c r="L112" s="359"/>
      <c r="M112" s="359"/>
      <c r="N112" s="365"/>
      <c r="O112" s="365"/>
      <c r="P112" s="365"/>
      <c r="Q112" s="365"/>
      <c r="R112" s="365"/>
      <c r="S112" s="359"/>
      <c r="T112" s="282"/>
      <c r="U112" s="282"/>
      <c r="V112" s="282"/>
      <c r="W112" s="282"/>
      <c r="X112" s="359"/>
      <c r="Y112" s="361"/>
      <c r="Z112" s="359"/>
      <c r="AA112" s="360"/>
      <c r="AB112" s="360"/>
      <c r="AC112" s="360"/>
      <c r="AD112" s="360"/>
      <c r="AE112" s="360"/>
      <c r="AF112" s="360"/>
      <c r="AG112" s="359"/>
      <c r="AH112" s="359"/>
      <c r="AI112" s="282"/>
      <c r="AJ112" s="359"/>
      <c r="AK112" s="282"/>
      <c r="AM112" s="282"/>
      <c r="AN112" s="282"/>
      <c r="AO112" s="282"/>
      <c r="AP112" s="282"/>
      <c r="AQ112" s="359"/>
      <c r="AR112" s="359"/>
      <c r="AS112" s="282"/>
      <c r="AT112" s="359"/>
      <c r="AU112" s="282"/>
      <c r="AV112" s="282"/>
      <c r="AW112" s="282"/>
      <c r="AX112" s="255"/>
      <c r="AY112" s="255"/>
      <c r="AZ112" s="255"/>
      <c r="BA112" s="255"/>
      <c r="BB112" s="255"/>
      <c r="BC112" s="255"/>
      <c r="BD112" s="255"/>
      <c r="BE112" s="255"/>
      <c r="BF112" s="255"/>
      <c r="BG112" s="255"/>
      <c r="BH112" s="255"/>
      <c r="BI112" s="255"/>
      <c r="BJ112" s="255"/>
      <c r="BK112" s="255"/>
      <c r="BL112" s="255"/>
      <c r="BM112" s="255"/>
      <c r="BN112" s="255"/>
      <c r="BO112" s="255"/>
      <c r="BP112" s="255"/>
      <c r="BQ112" s="255"/>
      <c r="BR112" s="255"/>
      <c r="BS112" s="255"/>
    </row>
    <row r="113" spans="1:71" ht="39.950000000000003" customHeight="1" x14ac:dyDescent="0.55000000000000004">
      <c r="A113" s="359"/>
      <c r="B113" s="361"/>
      <c r="C113" s="359"/>
      <c r="L113" s="359"/>
      <c r="M113" s="359"/>
      <c r="N113" s="365"/>
      <c r="O113" s="365"/>
      <c r="P113" s="365"/>
      <c r="Q113" s="365"/>
      <c r="R113" s="365"/>
      <c r="S113" s="359"/>
      <c r="T113" s="282"/>
      <c r="U113" s="282"/>
      <c r="V113" s="282"/>
      <c r="W113" s="282"/>
      <c r="X113" s="359"/>
      <c r="Y113" s="361"/>
      <c r="Z113" s="359"/>
      <c r="AA113" s="360"/>
      <c r="AB113" s="360"/>
      <c r="AC113" s="360"/>
      <c r="AD113" s="360"/>
      <c r="AE113" s="360"/>
      <c r="AF113" s="360"/>
      <c r="AG113" s="359"/>
      <c r="AH113" s="359"/>
      <c r="AI113" s="282"/>
      <c r="AJ113" s="359"/>
      <c r="AK113" s="282"/>
      <c r="AM113" s="282"/>
      <c r="AN113" s="282"/>
      <c r="AO113" s="282"/>
      <c r="AP113" s="282"/>
      <c r="AQ113" s="359"/>
      <c r="AR113" s="359"/>
      <c r="AS113" s="282"/>
      <c r="AT113" s="359"/>
      <c r="AU113" s="282"/>
      <c r="AV113" s="282"/>
      <c r="AW113" s="282"/>
      <c r="AX113" s="255"/>
      <c r="AY113" s="255"/>
      <c r="AZ113" s="255"/>
      <c r="BA113" s="255"/>
      <c r="BB113" s="255"/>
      <c r="BC113" s="255"/>
      <c r="BD113" s="255"/>
      <c r="BE113" s="255"/>
      <c r="BF113" s="255"/>
      <c r="BG113" s="255"/>
      <c r="BH113" s="255"/>
      <c r="BI113" s="255"/>
      <c r="BJ113" s="255"/>
      <c r="BK113" s="255"/>
      <c r="BL113" s="255"/>
      <c r="BM113" s="255"/>
      <c r="BN113" s="255"/>
      <c r="BO113" s="255"/>
      <c r="BP113" s="255"/>
      <c r="BQ113" s="255"/>
      <c r="BR113" s="255"/>
      <c r="BS113" s="255"/>
    </row>
    <row r="114" spans="1:71" ht="39.950000000000003" customHeight="1" x14ac:dyDescent="0.55000000000000004">
      <c r="A114" s="359"/>
      <c r="B114" s="361"/>
      <c r="C114" s="359"/>
      <c r="L114" s="359"/>
      <c r="M114" s="359"/>
      <c r="N114" s="365"/>
      <c r="O114" s="365"/>
      <c r="P114" s="365"/>
      <c r="Q114" s="365"/>
      <c r="R114" s="365"/>
      <c r="S114" s="359"/>
      <c r="T114" s="282"/>
      <c r="U114" s="282"/>
      <c r="V114" s="282"/>
      <c r="W114" s="282"/>
      <c r="X114" s="359"/>
      <c r="Y114" s="361"/>
      <c r="Z114" s="359"/>
      <c r="AA114" s="360"/>
      <c r="AB114" s="360"/>
      <c r="AC114" s="360"/>
      <c r="AD114" s="360"/>
      <c r="AE114" s="360"/>
      <c r="AF114" s="360"/>
      <c r="AG114" s="359"/>
      <c r="AH114" s="359"/>
      <c r="AI114" s="282"/>
      <c r="AJ114" s="359"/>
      <c r="AK114" s="282"/>
      <c r="AM114" s="282"/>
      <c r="AN114" s="282"/>
      <c r="AO114" s="282"/>
      <c r="AP114" s="282"/>
      <c r="AQ114" s="359"/>
      <c r="AR114" s="359"/>
      <c r="AS114" s="282"/>
      <c r="AT114" s="359"/>
      <c r="AU114" s="282"/>
      <c r="AV114" s="282"/>
      <c r="AW114" s="282"/>
      <c r="AX114" s="255"/>
      <c r="AY114" s="255"/>
      <c r="AZ114" s="255"/>
      <c r="BA114" s="255"/>
      <c r="BB114" s="255"/>
      <c r="BC114" s="255"/>
      <c r="BD114" s="255"/>
      <c r="BE114" s="255"/>
      <c r="BF114" s="255"/>
      <c r="BG114" s="255"/>
      <c r="BH114" s="255"/>
      <c r="BI114" s="255"/>
      <c r="BJ114" s="255"/>
      <c r="BK114" s="255"/>
      <c r="BL114" s="255"/>
      <c r="BM114" s="255"/>
      <c r="BN114" s="255"/>
      <c r="BO114" s="255"/>
      <c r="BP114" s="255"/>
      <c r="BQ114" s="255"/>
      <c r="BR114" s="255"/>
      <c r="BS114" s="255"/>
    </row>
    <row r="115" spans="1:71" ht="39.950000000000003" customHeight="1" x14ac:dyDescent="0.55000000000000004">
      <c r="A115" s="359"/>
      <c r="B115" s="361"/>
      <c r="C115" s="359"/>
      <c r="L115" s="359"/>
      <c r="M115" s="359"/>
      <c r="N115" s="365"/>
      <c r="O115" s="365"/>
      <c r="P115" s="365"/>
      <c r="Q115" s="365"/>
      <c r="R115" s="365"/>
      <c r="S115" s="359"/>
      <c r="T115" s="282"/>
      <c r="U115" s="282"/>
      <c r="V115" s="282"/>
      <c r="W115" s="282"/>
      <c r="X115" s="359"/>
      <c r="Y115" s="361"/>
      <c r="Z115" s="359"/>
      <c r="AA115" s="360"/>
      <c r="AB115" s="360"/>
      <c r="AC115" s="360"/>
      <c r="AD115" s="360"/>
      <c r="AE115" s="360"/>
      <c r="AF115" s="360"/>
      <c r="AG115" s="359"/>
      <c r="AH115" s="359"/>
      <c r="AI115" s="282"/>
      <c r="AJ115" s="359"/>
      <c r="AK115" s="282"/>
      <c r="AM115" s="282"/>
      <c r="AN115" s="282"/>
      <c r="AO115" s="282"/>
      <c r="AP115" s="282"/>
      <c r="AQ115" s="359"/>
      <c r="AR115" s="359"/>
      <c r="AS115" s="282"/>
      <c r="AT115" s="359"/>
      <c r="AU115" s="282"/>
      <c r="AV115" s="282"/>
      <c r="AW115" s="282"/>
      <c r="AX115" s="255"/>
      <c r="AY115" s="255"/>
      <c r="AZ115" s="255"/>
      <c r="BA115" s="255"/>
      <c r="BB115" s="255"/>
      <c r="BC115" s="255"/>
      <c r="BD115" s="255"/>
      <c r="BE115" s="255"/>
      <c r="BF115" s="255"/>
      <c r="BG115" s="255"/>
      <c r="BH115" s="255"/>
      <c r="BI115" s="255"/>
      <c r="BJ115" s="255"/>
      <c r="BK115" s="255"/>
      <c r="BL115" s="255"/>
      <c r="BM115" s="255"/>
      <c r="BN115" s="255"/>
      <c r="BO115" s="255"/>
      <c r="BP115" s="255"/>
      <c r="BQ115" s="255"/>
      <c r="BR115" s="255"/>
      <c r="BS115" s="255"/>
    </row>
    <row r="116" spans="1:71" ht="39.950000000000003" customHeight="1" x14ac:dyDescent="0.55000000000000004">
      <c r="A116" s="359"/>
      <c r="B116" s="361"/>
      <c r="C116" s="359"/>
      <c r="L116" s="359"/>
      <c r="M116" s="359"/>
      <c r="N116" s="365"/>
      <c r="O116" s="365"/>
      <c r="P116" s="365"/>
      <c r="Q116" s="365"/>
      <c r="R116" s="365"/>
      <c r="S116" s="359"/>
      <c r="T116" s="282"/>
      <c r="U116" s="282"/>
      <c r="V116" s="282"/>
      <c r="W116" s="282"/>
      <c r="X116" s="359"/>
      <c r="Y116" s="361"/>
      <c r="Z116" s="359"/>
      <c r="AA116" s="360"/>
      <c r="AB116" s="360"/>
      <c r="AC116" s="360"/>
      <c r="AD116" s="360"/>
      <c r="AE116" s="360"/>
      <c r="AF116" s="360"/>
      <c r="AG116" s="359"/>
      <c r="AH116" s="359"/>
      <c r="AI116" s="282"/>
      <c r="AJ116" s="359"/>
      <c r="AK116" s="282"/>
      <c r="AM116" s="282"/>
      <c r="AN116" s="282"/>
      <c r="AO116" s="282"/>
      <c r="AP116" s="282"/>
      <c r="AQ116" s="359"/>
      <c r="AR116" s="359"/>
      <c r="AS116" s="282"/>
      <c r="AT116" s="359"/>
      <c r="AU116" s="282"/>
      <c r="AV116" s="282"/>
      <c r="AW116" s="282"/>
      <c r="AX116" s="255"/>
      <c r="AY116" s="255"/>
      <c r="AZ116" s="255"/>
      <c r="BA116" s="255"/>
      <c r="BB116" s="255"/>
      <c r="BC116" s="255"/>
      <c r="BD116" s="255"/>
      <c r="BE116" s="255"/>
      <c r="BF116" s="255"/>
      <c r="BG116" s="255"/>
      <c r="BH116" s="255"/>
      <c r="BI116" s="255"/>
      <c r="BJ116" s="255"/>
      <c r="BK116" s="255"/>
      <c r="BL116" s="255"/>
      <c r="BM116" s="255"/>
      <c r="BN116" s="255"/>
      <c r="BO116" s="255"/>
      <c r="BP116" s="255"/>
      <c r="BQ116" s="255"/>
      <c r="BR116" s="255"/>
      <c r="BS116" s="255"/>
    </row>
    <row r="117" spans="1:71" ht="39.950000000000003" customHeight="1" x14ac:dyDescent="0.55000000000000004">
      <c r="A117" s="359"/>
      <c r="B117" s="361"/>
      <c r="C117" s="359"/>
      <c r="L117" s="359"/>
      <c r="M117" s="359"/>
      <c r="N117" s="365"/>
      <c r="O117" s="365"/>
      <c r="P117" s="365"/>
      <c r="Q117" s="365"/>
      <c r="R117" s="365"/>
      <c r="S117" s="359"/>
      <c r="T117" s="282"/>
      <c r="U117" s="282"/>
      <c r="V117" s="282"/>
      <c r="W117" s="282"/>
      <c r="X117" s="359"/>
      <c r="Y117" s="361"/>
      <c r="Z117" s="359"/>
      <c r="AA117" s="360"/>
      <c r="AB117" s="360"/>
      <c r="AC117" s="360"/>
      <c r="AD117" s="360"/>
      <c r="AE117" s="360"/>
      <c r="AF117" s="360"/>
      <c r="AG117" s="359"/>
      <c r="AH117" s="359"/>
      <c r="AI117" s="282"/>
      <c r="AJ117" s="359"/>
      <c r="AK117" s="282"/>
      <c r="AM117" s="282"/>
      <c r="AN117" s="282"/>
      <c r="AO117" s="282"/>
      <c r="AP117" s="282"/>
      <c r="AQ117" s="359"/>
      <c r="AR117" s="359"/>
      <c r="AS117" s="282"/>
      <c r="AT117" s="359"/>
      <c r="AU117" s="282"/>
      <c r="AV117" s="282"/>
      <c r="AW117" s="282"/>
      <c r="AX117" s="255"/>
      <c r="AY117" s="255"/>
      <c r="AZ117" s="255"/>
      <c r="BA117" s="255"/>
      <c r="BB117" s="255"/>
      <c r="BC117" s="255"/>
      <c r="BD117" s="255"/>
      <c r="BE117" s="255"/>
      <c r="BF117" s="255"/>
      <c r="BG117" s="255"/>
      <c r="BH117" s="255"/>
      <c r="BI117" s="255"/>
      <c r="BJ117" s="255"/>
      <c r="BK117" s="255"/>
      <c r="BL117" s="255"/>
      <c r="BM117" s="255"/>
      <c r="BN117" s="255"/>
      <c r="BO117" s="255"/>
      <c r="BP117" s="255"/>
      <c r="BQ117" s="255"/>
      <c r="BR117" s="255"/>
      <c r="BS117" s="255"/>
    </row>
    <row r="118" spans="1:71" ht="39.950000000000003" customHeight="1" x14ac:dyDescent="0.55000000000000004">
      <c r="A118" s="359"/>
      <c r="B118" s="361"/>
      <c r="C118" s="359"/>
      <c r="L118" s="359"/>
      <c r="M118" s="359"/>
      <c r="N118" s="365"/>
      <c r="O118" s="365"/>
      <c r="P118" s="365"/>
      <c r="Q118" s="365"/>
      <c r="R118" s="365"/>
      <c r="S118" s="359"/>
      <c r="T118" s="282"/>
      <c r="U118" s="282"/>
      <c r="V118" s="282"/>
      <c r="W118" s="282"/>
      <c r="X118" s="359"/>
      <c r="Y118" s="361"/>
      <c r="Z118" s="359"/>
      <c r="AA118" s="360"/>
      <c r="AB118" s="360"/>
      <c r="AC118" s="360"/>
      <c r="AD118" s="360"/>
      <c r="AE118" s="360"/>
      <c r="AF118" s="360"/>
      <c r="AG118" s="359"/>
      <c r="AH118" s="359"/>
      <c r="AI118" s="282"/>
      <c r="AJ118" s="359"/>
      <c r="AK118" s="282"/>
      <c r="AM118" s="282"/>
      <c r="AN118" s="282"/>
      <c r="AO118" s="282"/>
      <c r="AP118" s="282"/>
      <c r="AQ118" s="359"/>
      <c r="AR118" s="359"/>
      <c r="AS118" s="282"/>
      <c r="AT118" s="359"/>
      <c r="AU118" s="282"/>
      <c r="AV118" s="282"/>
      <c r="AW118" s="282"/>
      <c r="AX118" s="255"/>
      <c r="AY118" s="255"/>
      <c r="AZ118" s="255"/>
      <c r="BA118" s="255"/>
      <c r="BB118" s="255"/>
      <c r="BC118" s="255"/>
      <c r="BD118" s="255"/>
      <c r="BE118" s="255"/>
      <c r="BF118" s="255"/>
      <c r="BG118" s="255"/>
      <c r="BH118" s="255"/>
      <c r="BI118" s="255"/>
      <c r="BJ118" s="255"/>
      <c r="BK118" s="255"/>
      <c r="BL118" s="255"/>
      <c r="BM118" s="255"/>
      <c r="BN118" s="255"/>
      <c r="BO118" s="255"/>
      <c r="BP118" s="255"/>
      <c r="BQ118" s="255"/>
      <c r="BR118" s="255"/>
      <c r="BS118" s="255"/>
    </row>
    <row r="119" spans="1:71" ht="39.950000000000003" customHeight="1" x14ac:dyDescent="0.55000000000000004">
      <c r="A119" s="359"/>
      <c r="B119" s="361"/>
      <c r="C119" s="359"/>
      <c r="L119" s="359"/>
      <c r="M119" s="359"/>
      <c r="N119" s="365"/>
      <c r="O119" s="365"/>
      <c r="P119" s="365"/>
      <c r="Q119" s="365"/>
      <c r="R119" s="365"/>
      <c r="S119" s="359"/>
      <c r="T119" s="282"/>
      <c r="U119" s="282"/>
      <c r="V119" s="282"/>
      <c r="W119" s="282"/>
      <c r="X119" s="359"/>
      <c r="Y119" s="361"/>
      <c r="Z119" s="359"/>
      <c r="AA119" s="360"/>
      <c r="AB119" s="360"/>
      <c r="AC119" s="360"/>
      <c r="AD119" s="360"/>
      <c r="AE119" s="360"/>
      <c r="AF119" s="360"/>
      <c r="AG119" s="359"/>
      <c r="AH119" s="359"/>
      <c r="AI119" s="282"/>
      <c r="AJ119" s="359"/>
      <c r="AK119" s="282"/>
      <c r="AM119" s="282"/>
      <c r="AN119" s="282"/>
      <c r="AO119" s="282"/>
      <c r="AP119" s="282"/>
      <c r="AQ119" s="359"/>
      <c r="AR119" s="359"/>
      <c r="AS119" s="282"/>
      <c r="AT119" s="359"/>
      <c r="AU119" s="282"/>
      <c r="AV119" s="282"/>
      <c r="AW119" s="282"/>
      <c r="AX119" s="255"/>
      <c r="AY119" s="255"/>
      <c r="AZ119" s="255"/>
      <c r="BA119" s="255"/>
      <c r="BB119" s="255"/>
      <c r="BC119" s="255"/>
      <c r="BD119" s="255"/>
      <c r="BE119" s="255"/>
      <c r="BF119" s="255"/>
      <c r="BG119" s="255"/>
      <c r="BH119" s="255"/>
      <c r="BI119" s="255"/>
      <c r="BJ119" s="255"/>
      <c r="BK119" s="255"/>
      <c r="BL119" s="255"/>
      <c r="BM119" s="255"/>
      <c r="BN119" s="255"/>
      <c r="BO119" s="255"/>
      <c r="BP119" s="255"/>
      <c r="BQ119" s="255"/>
      <c r="BR119" s="255"/>
      <c r="BS119" s="255"/>
    </row>
    <row r="120" spans="1:71" ht="39.950000000000003" customHeight="1" x14ac:dyDescent="0.55000000000000004">
      <c r="A120" s="359"/>
      <c r="B120" s="361"/>
      <c r="C120" s="359"/>
      <c r="L120" s="359"/>
      <c r="M120" s="359"/>
      <c r="N120" s="365"/>
      <c r="O120" s="365"/>
      <c r="P120" s="365"/>
      <c r="Q120" s="365"/>
      <c r="R120" s="365"/>
      <c r="S120" s="359"/>
      <c r="T120" s="282"/>
      <c r="U120" s="282"/>
      <c r="V120" s="282"/>
      <c r="W120" s="282"/>
      <c r="X120" s="359"/>
      <c r="Y120" s="361"/>
      <c r="Z120" s="359"/>
      <c r="AA120" s="360"/>
      <c r="AB120" s="360"/>
      <c r="AC120" s="360"/>
      <c r="AD120" s="360"/>
      <c r="AE120" s="360"/>
      <c r="AF120" s="360"/>
      <c r="AG120" s="359"/>
      <c r="AH120" s="359"/>
      <c r="AI120" s="282"/>
      <c r="AJ120" s="359"/>
      <c r="AK120" s="282"/>
      <c r="AM120" s="282"/>
      <c r="AN120" s="282"/>
      <c r="AO120" s="282"/>
      <c r="AP120" s="282"/>
      <c r="AQ120" s="359"/>
      <c r="AR120" s="359"/>
      <c r="AS120" s="282"/>
      <c r="AT120" s="359"/>
      <c r="AU120" s="282"/>
      <c r="AV120" s="282"/>
      <c r="AW120" s="282"/>
      <c r="AX120" s="255"/>
      <c r="AY120" s="255"/>
      <c r="AZ120" s="255"/>
      <c r="BA120" s="255"/>
      <c r="BB120" s="255"/>
      <c r="BC120" s="255"/>
      <c r="BD120" s="255"/>
      <c r="BE120" s="255"/>
      <c r="BF120" s="255"/>
      <c r="BG120" s="255"/>
      <c r="BH120" s="255"/>
      <c r="BI120" s="255"/>
      <c r="BJ120" s="255"/>
      <c r="BK120" s="255"/>
      <c r="BL120" s="255"/>
      <c r="BM120" s="255"/>
      <c r="BN120" s="255"/>
      <c r="BO120" s="255"/>
      <c r="BP120" s="255"/>
      <c r="BQ120" s="255"/>
      <c r="BR120" s="255"/>
      <c r="BS120" s="255"/>
    </row>
    <row r="121" spans="1:71" ht="39.950000000000003" customHeight="1" x14ac:dyDescent="0.55000000000000004">
      <c r="A121" s="359"/>
      <c r="B121" s="361"/>
      <c r="C121" s="359"/>
      <c r="L121" s="359"/>
      <c r="M121" s="359"/>
      <c r="N121" s="365"/>
      <c r="O121" s="365"/>
      <c r="P121" s="365"/>
      <c r="Q121" s="365"/>
      <c r="R121" s="365"/>
      <c r="S121" s="359"/>
      <c r="T121" s="282"/>
      <c r="U121" s="282"/>
      <c r="V121" s="282"/>
      <c r="W121" s="282"/>
      <c r="X121" s="359"/>
      <c r="Y121" s="361"/>
      <c r="Z121" s="359"/>
      <c r="AA121" s="360"/>
      <c r="AB121" s="360"/>
      <c r="AC121" s="360"/>
      <c r="AD121" s="360"/>
      <c r="AE121" s="360"/>
      <c r="AF121" s="360"/>
      <c r="AG121" s="359"/>
      <c r="AH121" s="359"/>
      <c r="AI121" s="282"/>
      <c r="AJ121" s="359"/>
      <c r="AK121" s="282"/>
      <c r="AM121" s="282"/>
      <c r="AN121" s="282"/>
      <c r="AO121" s="282"/>
      <c r="AP121" s="282"/>
      <c r="AQ121" s="359"/>
      <c r="AR121" s="359"/>
      <c r="AS121" s="282"/>
      <c r="AT121" s="359"/>
      <c r="AU121" s="282"/>
      <c r="AV121" s="282"/>
      <c r="AW121" s="282"/>
      <c r="AX121" s="255"/>
      <c r="AY121" s="255"/>
      <c r="AZ121" s="255"/>
      <c r="BA121" s="255"/>
      <c r="BB121" s="255"/>
      <c r="BC121" s="255"/>
      <c r="BD121" s="255"/>
      <c r="BE121" s="255"/>
      <c r="BF121" s="255"/>
      <c r="BG121" s="255"/>
      <c r="BH121" s="255"/>
      <c r="BI121" s="255"/>
      <c r="BJ121" s="255"/>
      <c r="BK121" s="255"/>
      <c r="BL121" s="255"/>
      <c r="BM121" s="255"/>
      <c r="BN121" s="255"/>
      <c r="BO121" s="255"/>
      <c r="BP121" s="255"/>
      <c r="BQ121" s="255"/>
      <c r="BR121" s="255"/>
      <c r="BS121" s="255"/>
    </row>
    <row r="122" spans="1:71" ht="39.950000000000003" customHeight="1" x14ac:dyDescent="0.55000000000000004">
      <c r="A122" s="359"/>
      <c r="B122" s="361"/>
      <c r="C122" s="359"/>
      <c r="L122" s="359"/>
      <c r="M122" s="359"/>
      <c r="N122" s="365"/>
      <c r="O122" s="365"/>
      <c r="P122" s="365"/>
      <c r="Q122" s="365"/>
      <c r="R122" s="365"/>
      <c r="S122" s="359"/>
      <c r="T122" s="282"/>
      <c r="U122" s="282"/>
      <c r="V122" s="282"/>
      <c r="W122" s="282"/>
      <c r="X122" s="359"/>
      <c r="Y122" s="361"/>
      <c r="Z122" s="359"/>
      <c r="AA122" s="360"/>
      <c r="AB122" s="360"/>
      <c r="AC122" s="360"/>
      <c r="AD122" s="360"/>
      <c r="AE122" s="360"/>
      <c r="AF122" s="360"/>
      <c r="AG122" s="359"/>
      <c r="AH122" s="359"/>
      <c r="AI122" s="282"/>
      <c r="AJ122" s="359"/>
      <c r="AK122" s="282"/>
      <c r="AM122" s="282"/>
      <c r="AN122" s="282"/>
      <c r="AO122" s="282"/>
      <c r="AP122" s="282"/>
      <c r="AQ122" s="359"/>
      <c r="AR122" s="359"/>
      <c r="AS122" s="282"/>
      <c r="AT122" s="359"/>
      <c r="AU122" s="282"/>
      <c r="AV122" s="282"/>
      <c r="AW122" s="282"/>
      <c r="AX122" s="255"/>
      <c r="AY122" s="255"/>
      <c r="AZ122" s="255"/>
      <c r="BA122" s="255"/>
      <c r="BB122" s="255"/>
      <c r="BC122" s="255"/>
      <c r="BD122" s="255"/>
      <c r="BE122" s="255"/>
      <c r="BF122" s="255"/>
      <c r="BG122" s="255"/>
      <c r="BH122" s="255"/>
      <c r="BI122" s="255"/>
      <c r="BJ122" s="255"/>
      <c r="BK122" s="255"/>
      <c r="BL122" s="255"/>
      <c r="BM122" s="255"/>
      <c r="BN122" s="255"/>
      <c r="BO122" s="255"/>
      <c r="BP122" s="255"/>
      <c r="BQ122" s="255"/>
      <c r="BR122" s="255"/>
      <c r="BS122" s="255"/>
    </row>
    <row r="123" spans="1:71" ht="39.950000000000003" customHeight="1" x14ac:dyDescent="0.55000000000000004">
      <c r="A123" s="359"/>
      <c r="B123" s="361"/>
      <c r="C123" s="359"/>
      <c r="L123" s="359"/>
      <c r="M123" s="359"/>
      <c r="N123" s="365"/>
      <c r="O123" s="365"/>
      <c r="P123" s="365"/>
      <c r="Q123" s="365"/>
      <c r="R123" s="365"/>
      <c r="S123" s="359"/>
      <c r="T123" s="282"/>
      <c r="U123" s="282"/>
      <c r="V123" s="282"/>
      <c r="W123" s="282"/>
      <c r="X123" s="359"/>
      <c r="Y123" s="361"/>
      <c r="Z123" s="359"/>
      <c r="AA123" s="360"/>
      <c r="AB123" s="360"/>
      <c r="AC123" s="360"/>
      <c r="AD123" s="360"/>
      <c r="AE123" s="360"/>
      <c r="AF123" s="360"/>
      <c r="AG123" s="359"/>
      <c r="AH123" s="359"/>
      <c r="AI123" s="282"/>
      <c r="AJ123" s="359"/>
      <c r="AK123" s="282"/>
      <c r="AM123" s="282"/>
      <c r="AN123" s="282"/>
      <c r="AO123" s="282"/>
      <c r="AP123" s="282"/>
      <c r="AQ123" s="359"/>
      <c r="AR123" s="359"/>
      <c r="AS123" s="282"/>
      <c r="AT123" s="359"/>
      <c r="AU123" s="282"/>
      <c r="AV123" s="282"/>
      <c r="AW123" s="282"/>
      <c r="AX123" s="255"/>
      <c r="AY123" s="255"/>
      <c r="AZ123" s="255"/>
      <c r="BA123" s="255"/>
      <c r="BB123" s="255"/>
      <c r="BC123" s="255"/>
      <c r="BD123" s="255"/>
      <c r="BE123" s="255"/>
      <c r="BF123" s="255"/>
      <c r="BG123" s="255"/>
      <c r="BH123" s="255"/>
      <c r="BI123" s="255"/>
      <c r="BJ123" s="255"/>
      <c r="BK123" s="255"/>
      <c r="BL123" s="255"/>
      <c r="BM123" s="255"/>
      <c r="BN123" s="255"/>
      <c r="BO123" s="255"/>
      <c r="BP123" s="255"/>
      <c r="BQ123" s="255"/>
      <c r="BR123" s="255"/>
      <c r="BS123" s="255"/>
    </row>
    <row r="124" spans="1:71" ht="39.950000000000003" customHeight="1" x14ac:dyDescent="0.55000000000000004">
      <c r="A124" s="359"/>
      <c r="B124" s="361"/>
      <c r="C124" s="359"/>
      <c r="L124" s="359"/>
      <c r="M124" s="359"/>
      <c r="N124" s="365"/>
      <c r="O124" s="365"/>
      <c r="P124" s="365"/>
      <c r="Q124" s="365"/>
      <c r="R124" s="365"/>
      <c r="S124" s="359"/>
      <c r="T124" s="282"/>
      <c r="U124" s="282"/>
      <c r="V124" s="282"/>
      <c r="W124" s="282"/>
      <c r="X124" s="359"/>
      <c r="Y124" s="361"/>
      <c r="Z124" s="359"/>
      <c r="AA124" s="360"/>
      <c r="AB124" s="360"/>
      <c r="AC124" s="360"/>
      <c r="AD124" s="360"/>
      <c r="AE124" s="360"/>
      <c r="AF124" s="360"/>
      <c r="AG124" s="359"/>
      <c r="AH124" s="359"/>
      <c r="AI124" s="282"/>
      <c r="AJ124" s="359"/>
      <c r="AK124" s="282"/>
      <c r="AM124" s="282"/>
      <c r="AN124" s="282"/>
      <c r="AO124" s="282"/>
      <c r="AP124" s="282"/>
      <c r="AQ124" s="359"/>
      <c r="AR124" s="359"/>
      <c r="AS124" s="282"/>
      <c r="AT124" s="359"/>
      <c r="AU124" s="282"/>
      <c r="AV124" s="282"/>
      <c r="AW124" s="282"/>
      <c r="AX124" s="255"/>
      <c r="AY124" s="255"/>
      <c r="AZ124" s="255"/>
      <c r="BA124" s="255"/>
      <c r="BB124" s="255"/>
      <c r="BC124" s="255"/>
      <c r="BD124" s="255"/>
      <c r="BE124" s="255"/>
      <c r="BF124" s="255"/>
      <c r="BG124" s="255"/>
      <c r="BH124" s="255"/>
      <c r="BI124" s="255"/>
      <c r="BJ124" s="255"/>
      <c r="BK124" s="255"/>
      <c r="BL124" s="255"/>
      <c r="BM124" s="255"/>
      <c r="BN124" s="255"/>
      <c r="BO124" s="255"/>
      <c r="BP124" s="255"/>
      <c r="BQ124" s="255"/>
      <c r="BR124" s="255"/>
      <c r="BS124" s="255"/>
    </row>
    <row r="125" spans="1:71" ht="39.950000000000003" customHeight="1" x14ac:dyDescent="0.55000000000000004">
      <c r="A125" s="359"/>
      <c r="B125" s="361"/>
      <c r="C125" s="359"/>
      <c r="L125" s="359"/>
      <c r="M125" s="359"/>
      <c r="N125" s="365"/>
      <c r="O125" s="365"/>
      <c r="P125" s="365"/>
      <c r="Q125" s="365"/>
      <c r="R125" s="365"/>
      <c r="S125" s="359"/>
      <c r="T125" s="282"/>
      <c r="U125" s="282"/>
      <c r="V125" s="282"/>
      <c r="W125" s="282"/>
      <c r="X125" s="359"/>
      <c r="Y125" s="361"/>
      <c r="Z125" s="359"/>
      <c r="AA125" s="360"/>
      <c r="AB125" s="360"/>
      <c r="AC125" s="360"/>
      <c r="AD125" s="360"/>
      <c r="AE125" s="360"/>
      <c r="AF125" s="360"/>
      <c r="AG125" s="359"/>
      <c r="AH125" s="359"/>
      <c r="AI125" s="282"/>
      <c r="AJ125" s="359"/>
      <c r="AK125" s="282"/>
      <c r="AM125" s="282"/>
      <c r="AN125" s="282"/>
      <c r="AO125" s="282"/>
      <c r="AP125" s="282"/>
      <c r="AQ125" s="359"/>
      <c r="AR125" s="359"/>
      <c r="AS125" s="282"/>
      <c r="AT125" s="359"/>
      <c r="AU125" s="282"/>
      <c r="AV125" s="282"/>
      <c r="AW125" s="282"/>
      <c r="AX125" s="255"/>
      <c r="AY125" s="255"/>
      <c r="AZ125" s="255"/>
      <c r="BA125" s="255"/>
      <c r="BB125" s="255"/>
      <c r="BC125" s="255"/>
      <c r="BD125" s="255"/>
      <c r="BE125" s="255"/>
      <c r="BF125" s="255"/>
      <c r="BG125" s="255"/>
      <c r="BH125" s="255"/>
      <c r="BI125" s="255"/>
      <c r="BJ125" s="255"/>
      <c r="BK125" s="255"/>
      <c r="BL125" s="255"/>
      <c r="BM125" s="255"/>
      <c r="BN125" s="255"/>
      <c r="BO125" s="255"/>
      <c r="BP125" s="255"/>
      <c r="BQ125" s="255"/>
      <c r="BR125" s="255"/>
      <c r="BS125" s="255"/>
    </row>
    <row r="126" spans="1:71" ht="39.950000000000003" customHeight="1" x14ac:dyDescent="0.55000000000000004">
      <c r="A126" s="359"/>
      <c r="B126" s="361"/>
      <c r="C126" s="359"/>
      <c r="L126" s="359"/>
      <c r="M126" s="359"/>
      <c r="N126" s="365"/>
      <c r="O126" s="365"/>
      <c r="P126" s="365"/>
      <c r="Q126" s="365"/>
      <c r="R126" s="365"/>
      <c r="S126" s="359"/>
      <c r="T126" s="282"/>
      <c r="U126" s="282"/>
      <c r="V126" s="282"/>
      <c r="W126" s="282"/>
      <c r="X126" s="359"/>
      <c r="Y126" s="361"/>
      <c r="Z126" s="359"/>
      <c r="AA126" s="360"/>
      <c r="AB126" s="360"/>
      <c r="AC126" s="360"/>
      <c r="AD126" s="360"/>
      <c r="AE126" s="360"/>
      <c r="AF126" s="360"/>
      <c r="AG126" s="359"/>
      <c r="AH126" s="359"/>
      <c r="AI126" s="282"/>
      <c r="AJ126" s="359"/>
      <c r="AK126" s="282"/>
      <c r="AM126" s="282"/>
      <c r="AN126" s="282"/>
      <c r="AO126" s="282"/>
      <c r="AP126" s="282"/>
      <c r="AQ126" s="359"/>
      <c r="AR126" s="359"/>
      <c r="AS126" s="282"/>
      <c r="AT126" s="359"/>
      <c r="AU126" s="282"/>
      <c r="AV126" s="282"/>
      <c r="AW126" s="282"/>
      <c r="AX126" s="255"/>
      <c r="AY126" s="255"/>
      <c r="AZ126" s="255"/>
      <c r="BA126" s="255"/>
      <c r="BB126" s="255"/>
      <c r="BC126" s="255"/>
      <c r="BD126" s="255"/>
      <c r="BE126" s="255"/>
      <c r="BF126" s="255"/>
      <c r="BG126" s="255"/>
      <c r="BH126" s="255"/>
      <c r="BI126" s="255"/>
      <c r="BJ126" s="255"/>
      <c r="BK126" s="255"/>
      <c r="BL126" s="255"/>
      <c r="BM126" s="255"/>
      <c r="BN126" s="255"/>
      <c r="BO126" s="255"/>
      <c r="BP126" s="255"/>
      <c r="BQ126" s="255"/>
      <c r="BR126" s="255"/>
      <c r="BS126" s="255"/>
    </row>
    <row r="127" spans="1:71" ht="39.950000000000003" customHeight="1" x14ac:dyDescent="0.55000000000000004">
      <c r="A127" s="359"/>
      <c r="B127" s="361"/>
      <c r="C127" s="359"/>
      <c r="L127" s="359"/>
      <c r="M127" s="359"/>
      <c r="N127" s="365"/>
      <c r="O127" s="365"/>
      <c r="P127" s="365"/>
      <c r="Q127" s="365"/>
      <c r="R127" s="365"/>
      <c r="S127" s="359"/>
      <c r="T127" s="282"/>
      <c r="U127" s="282"/>
      <c r="V127" s="282"/>
      <c r="W127" s="282"/>
      <c r="X127" s="359"/>
      <c r="Y127" s="361"/>
      <c r="Z127" s="359"/>
      <c r="AA127" s="360"/>
      <c r="AB127" s="360"/>
      <c r="AC127" s="360"/>
      <c r="AD127" s="360"/>
      <c r="AE127" s="360"/>
      <c r="AF127" s="360"/>
      <c r="AG127" s="359"/>
      <c r="AH127" s="359"/>
      <c r="AI127" s="282"/>
      <c r="AJ127" s="359"/>
      <c r="AK127" s="282"/>
      <c r="AM127" s="282"/>
      <c r="AN127" s="282"/>
      <c r="AO127" s="282"/>
      <c r="AP127" s="282"/>
      <c r="AQ127" s="359"/>
      <c r="AR127" s="359"/>
      <c r="AS127" s="282"/>
      <c r="AT127" s="359"/>
      <c r="AU127" s="282"/>
      <c r="AV127" s="282"/>
      <c r="AW127" s="282"/>
      <c r="AX127" s="255"/>
      <c r="AY127" s="255"/>
      <c r="AZ127" s="255"/>
      <c r="BA127" s="255"/>
      <c r="BB127" s="255"/>
      <c r="BC127" s="255"/>
      <c r="BD127" s="255"/>
      <c r="BE127" s="255"/>
      <c r="BF127" s="255"/>
      <c r="BG127" s="255"/>
      <c r="BH127" s="255"/>
      <c r="BI127" s="255"/>
      <c r="BJ127" s="255"/>
      <c r="BK127" s="255"/>
      <c r="BL127" s="255"/>
      <c r="BM127" s="255"/>
      <c r="BN127" s="255"/>
      <c r="BO127" s="255"/>
      <c r="BP127" s="255"/>
      <c r="BQ127" s="255"/>
      <c r="BR127" s="255"/>
      <c r="BS127" s="255"/>
    </row>
    <row r="128" spans="1:71" ht="39.950000000000003" customHeight="1" x14ac:dyDescent="0.55000000000000004">
      <c r="A128" s="359"/>
      <c r="B128" s="361"/>
      <c r="C128" s="359"/>
      <c r="L128" s="359"/>
      <c r="M128" s="359"/>
      <c r="N128" s="365"/>
      <c r="O128" s="365"/>
      <c r="P128" s="365"/>
      <c r="Q128" s="365"/>
      <c r="R128" s="365"/>
      <c r="S128" s="359"/>
      <c r="T128" s="282"/>
      <c r="U128" s="282"/>
      <c r="V128" s="282"/>
      <c r="W128" s="282"/>
      <c r="X128" s="359"/>
      <c r="Y128" s="361"/>
      <c r="Z128" s="359"/>
      <c r="AA128" s="360"/>
      <c r="AB128" s="360"/>
      <c r="AC128" s="360"/>
      <c r="AD128" s="360"/>
      <c r="AE128" s="360"/>
      <c r="AF128" s="360"/>
      <c r="AG128" s="359"/>
      <c r="AH128" s="359"/>
      <c r="AI128" s="282"/>
      <c r="AJ128" s="359"/>
      <c r="AK128" s="282"/>
      <c r="AM128" s="282"/>
      <c r="AN128" s="282"/>
      <c r="AO128" s="282"/>
      <c r="AP128" s="282"/>
      <c r="AQ128" s="359"/>
      <c r="AR128" s="359"/>
      <c r="AS128" s="282"/>
      <c r="AT128" s="359"/>
      <c r="AU128" s="282"/>
      <c r="AV128" s="282"/>
      <c r="AW128" s="282"/>
      <c r="AX128" s="255"/>
      <c r="AY128" s="255"/>
      <c r="AZ128" s="255"/>
      <c r="BA128" s="255"/>
      <c r="BB128" s="255"/>
      <c r="BC128" s="255"/>
      <c r="BD128" s="255"/>
      <c r="BE128" s="255"/>
      <c r="BF128" s="255"/>
      <c r="BG128" s="255"/>
      <c r="BH128" s="255"/>
      <c r="BI128" s="255"/>
      <c r="BJ128" s="255"/>
      <c r="BK128" s="255"/>
      <c r="BL128" s="255"/>
      <c r="BM128" s="255"/>
      <c r="BN128" s="255"/>
      <c r="BO128" s="255"/>
      <c r="BP128" s="255"/>
      <c r="BQ128" s="255"/>
      <c r="BR128" s="255"/>
      <c r="BS128" s="255"/>
    </row>
    <row r="129" spans="1:71" ht="39.950000000000003" customHeight="1" x14ac:dyDescent="0.55000000000000004">
      <c r="A129" s="359"/>
      <c r="B129" s="361"/>
      <c r="C129" s="359"/>
      <c r="L129" s="359"/>
      <c r="M129" s="359"/>
      <c r="N129" s="365"/>
      <c r="O129" s="365"/>
      <c r="P129" s="365"/>
      <c r="Q129" s="365"/>
      <c r="R129" s="365"/>
      <c r="S129" s="359"/>
      <c r="T129" s="282"/>
      <c r="U129" s="282"/>
      <c r="V129" s="282"/>
      <c r="W129" s="282"/>
      <c r="X129" s="359"/>
      <c r="Y129" s="361"/>
      <c r="Z129" s="359"/>
      <c r="AA129" s="360"/>
      <c r="AB129" s="360"/>
      <c r="AC129" s="360"/>
      <c r="AD129" s="360"/>
      <c r="AE129" s="360"/>
      <c r="AF129" s="360"/>
      <c r="AG129" s="359"/>
      <c r="AH129" s="359"/>
      <c r="AI129" s="282"/>
      <c r="AJ129" s="359"/>
      <c r="AK129" s="282"/>
      <c r="AM129" s="282"/>
      <c r="AN129" s="282"/>
      <c r="AO129" s="282"/>
      <c r="AP129" s="282"/>
      <c r="AQ129" s="359"/>
      <c r="AR129" s="359"/>
      <c r="AS129" s="282"/>
      <c r="AT129" s="359"/>
      <c r="AU129" s="282"/>
      <c r="AV129" s="282"/>
      <c r="AW129" s="282"/>
      <c r="AX129" s="255"/>
      <c r="AY129" s="255"/>
      <c r="AZ129" s="255"/>
      <c r="BA129" s="255"/>
      <c r="BB129" s="255"/>
      <c r="BC129" s="255"/>
      <c r="BD129" s="255"/>
      <c r="BE129" s="255"/>
      <c r="BF129" s="255"/>
      <c r="BG129" s="255"/>
      <c r="BH129" s="255"/>
      <c r="BI129" s="255"/>
      <c r="BJ129" s="255"/>
      <c r="BK129" s="255"/>
      <c r="BL129" s="255"/>
      <c r="BM129" s="255"/>
      <c r="BN129" s="255"/>
      <c r="BO129" s="255"/>
      <c r="BP129" s="255"/>
      <c r="BQ129" s="255"/>
      <c r="BR129" s="255"/>
      <c r="BS129" s="255"/>
    </row>
    <row r="130" spans="1:71" ht="39.950000000000003" customHeight="1" x14ac:dyDescent="0.55000000000000004">
      <c r="A130" s="359"/>
      <c r="B130" s="361"/>
      <c r="C130" s="359"/>
      <c r="L130" s="359"/>
      <c r="M130" s="359"/>
      <c r="N130" s="365"/>
      <c r="O130" s="365"/>
      <c r="P130" s="365"/>
      <c r="Q130" s="365"/>
      <c r="R130" s="365"/>
      <c r="S130" s="359"/>
      <c r="T130" s="369"/>
      <c r="U130" s="369"/>
      <c r="V130" s="369"/>
      <c r="W130" s="369"/>
      <c r="X130" s="372"/>
      <c r="Y130" s="371"/>
      <c r="Z130" s="372"/>
      <c r="AA130" s="370"/>
      <c r="AB130" s="370"/>
      <c r="AC130" s="370"/>
      <c r="AD130" s="370"/>
      <c r="AE130" s="370"/>
      <c r="AF130" s="370"/>
      <c r="AG130" s="372"/>
      <c r="AH130" s="372"/>
      <c r="AI130" s="369"/>
      <c r="AJ130" s="359"/>
      <c r="AK130" s="369"/>
      <c r="AL130" s="373"/>
      <c r="AM130" s="369"/>
      <c r="AN130" s="369"/>
      <c r="AO130" s="369"/>
      <c r="AP130" s="369"/>
      <c r="AQ130" s="372"/>
      <c r="AR130" s="372"/>
      <c r="AS130" s="369"/>
      <c r="AT130" s="372"/>
      <c r="AU130" s="369"/>
      <c r="AV130" s="369"/>
      <c r="AW130" s="282"/>
      <c r="AX130" s="255"/>
      <c r="AY130" s="255"/>
      <c r="AZ130" s="255"/>
      <c r="BA130" s="255"/>
      <c r="BB130" s="255"/>
      <c r="BC130" s="255"/>
      <c r="BD130" s="255"/>
      <c r="BE130" s="255"/>
      <c r="BF130" s="255"/>
      <c r="BG130" s="255"/>
      <c r="BH130" s="255"/>
      <c r="BI130" s="255"/>
      <c r="BJ130" s="255"/>
      <c r="BK130" s="255"/>
      <c r="BL130" s="255"/>
      <c r="BM130" s="255"/>
      <c r="BN130" s="255"/>
      <c r="BO130" s="255"/>
      <c r="BP130" s="255"/>
      <c r="BQ130" s="255"/>
      <c r="BR130" s="255"/>
      <c r="BS130" s="255"/>
    </row>
    <row r="131" spans="1:71" ht="39.950000000000003" customHeight="1" x14ac:dyDescent="0.55000000000000004">
      <c r="A131" s="359"/>
      <c r="B131" s="361"/>
      <c r="C131" s="359"/>
      <c r="L131" s="359"/>
      <c r="M131" s="359"/>
      <c r="N131" s="365"/>
      <c r="O131" s="365"/>
      <c r="P131" s="365"/>
      <c r="Q131" s="365"/>
      <c r="R131" s="365"/>
      <c r="S131" s="359"/>
      <c r="T131" s="369"/>
      <c r="U131" s="369"/>
      <c r="V131" s="369"/>
      <c r="W131" s="369"/>
      <c r="X131" s="372"/>
      <c r="Y131" s="371"/>
      <c r="Z131" s="372"/>
      <c r="AA131" s="370"/>
      <c r="AB131" s="370"/>
      <c r="AC131" s="370"/>
      <c r="AD131" s="370"/>
      <c r="AE131" s="370"/>
      <c r="AF131" s="370"/>
      <c r="AG131" s="372"/>
      <c r="AH131" s="372"/>
      <c r="AI131" s="369"/>
      <c r="AJ131" s="372"/>
      <c r="AK131" s="369"/>
      <c r="AL131" s="373"/>
      <c r="AM131" s="369"/>
      <c r="AN131" s="369"/>
      <c r="AO131" s="369"/>
      <c r="AP131" s="369"/>
      <c r="AQ131" s="372"/>
      <c r="AR131" s="372"/>
      <c r="AS131" s="369"/>
      <c r="AT131" s="372"/>
      <c r="AU131" s="369"/>
      <c r="AV131" s="369"/>
      <c r="AW131" s="282"/>
      <c r="AX131" s="255"/>
      <c r="AY131" s="255"/>
      <c r="AZ131" s="255"/>
      <c r="BA131" s="255"/>
      <c r="BB131" s="255"/>
      <c r="BC131" s="255"/>
      <c r="BD131" s="255"/>
      <c r="BE131" s="255"/>
      <c r="BF131" s="255"/>
      <c r="BG131" s="255"/>
      <c r="BH131" s="255"/>
      <c r="BI131" s="255"/>
      <c r="BJ131" s="255"/>
      <c r="BK131" s="255"/>
      <c r="BL131" s="255"/>
      <c r="BM131" s="255"/>
      <c r="BN131" s="255"/>
      <c r="BO131" s="255"/>
      <c r="BP131" s="255"/>
      <c r="BQ131" s="255"/>
      <c r="BR131" s="255"/>
      <c r="BS131" s="255"/>
    </row>
    <row r="132" spans="1:71" ht="39.950000000000003" customHeight="1" x14ac:dyDescent="0.55000000000000004">
      <c r="A132" s="359"/>
      <c r="B132" s="361"/>
      <c r="C132" s="359"/>
      <c r="L132" s="359"/>
      <c r="M132" s="359"/>
      <c r="N132" s="365"/>
      <c r="O132" s="365"/>
      <c r="P132" s="365"/>
      <c r="Q132" s="365"/>
      <c r="R132" s="365"/>
      <c r="S132" s="359"/>
      <c r="T132" s="369"/>
      <c r="U132" s="369"/>
      <c r="V132" s="369"/>
      <c r="W132" s="369"/>
      <c r="X132" s="372"/>
      <c r="Y132" s="371"/>
      <c r="Z132" s="372"/>
      <c r="AA132" s="370"/>
      <c r="AB132" s="370"/>
      <c r="AC132" s="370"/>
      <c r="AD132" s="370"/>
      <c r="AE132" s="370"/>
      <c r="AF132" s="370"/>
      <c r="AG132" s="372"/>
      <c r="AH132" s="372"/>
      <c r="AI132" s="369"/>
      <c r="AJ132" s="372"/>
      <c r="AK132" s="369"/>
      <c r="AL132" s="373"/>
      <c r="AM132" s="369"/>
      <c r="AN132" s="369"/>
      <c r="AO132" s="369"/>
      <c r="AP132" s="369"/>
      <c r="AQ132" s="372"/>
      <c r="AR132" s="372"/>
      <c r="AS132" s="369"/>
      <c r="AT132" s="372"/>
      <c r="AU132" s="369"/>
      <c r="AV132" s="369"/>
      <c r="AW132" s="282"/>
      <c r="AX132" s="255"/>
      <c r="AY132" s="255"/>
      <c r="AZ132" s="255"/>
      <c r="BA132" s="255"/>
      <c r="BB132" s="255"/>
      <c r="BC132" s="255"/>
      <c r="BD132" s="255"/>
      <c r="BE132" s="255"/>
      <c r="BF132" s="255"/>
      <c r="BG132" s="255"/>
      <c r="BH132" s="255"/>
      <c r="BI132" s="255"/>
      <c r="BJ132" s="255"/>
      <c r="BK132" s="255"/>
      <c r="BL132" s="255"/>
      <c r="BM132" s="255"/>
      <c r="BN132" s="255"/>
      <c r="BO132" s="255"/>
      <c r="BP132" s="255"/>
      <c r="BQ132" s="255"/>
      <c r="BR132" s="255"/>
      <c r="BS132" s="255"/>
    </row>
    <row r="133" spans="1:71" ht="39.950000000000003" customHeight="1" x14ac:dyDescent="0.55000000000000004">
      <c r="A133" s="359"/>
      <c r="B133" s="361"/>
      <c r="C133" s="359"/>
      <c r="L133" s="359"/>
      <c r="M133" s="359"/>
      <c r="N133" s="365"/>
      <c r="O133" s="365"/>
      <c r="P133" s="365"/>
      <c r="Q133" s="365"/>
      <c r="R133" s="365"/>
      <c r="S133" s="359"/>
      <c r="T133" s="369"/>
      <c r="U133" s="369"/>
      <c r="V133" s="369"/>
      <c r="W133" s="369"/>
      <c r="X133" s="372"/>
      <c r="Y133" s="371"/>
      <c r="Z133" s="372"/>
      <c r="AA133" s="370"/>
      <c r="AB133" s="370"/>
      <c r="AC133" s="370"/>
      <c r="AD133" s="370"/>
      <c r="AE133" s="370"/>
      <c r="AF133" s="370"/>
      <c r="AG133" s="372"/>
      <c r="AH133" s="372"/>
      <c r="AI133" s="369"/>
      <c r="AJ133" s="374"/>
      <c r="AK133" s="369"/>
      <c r="AL133" s="373"/>
      <c r="AM133" s="369"/>
      <c r="AN133" s="369"/>
      <c r="AO133" s="369"/>
      <c r="AP133" s="369"/>
      <c r="AQ133" s="372"/>
      <c r="AR133" s="372"/>
      <c r="AS133" s="369"/>
      <c r="AT133" s="372"/>
      <c r="AU133" s="369"/>
      <c r="AV133" s="369"/>
      <c r="AW133" s="282"/>
      <c r="AX133" s="255"/>
      <c r="AY133" s="255"/>
      <c r="AZ133" s="255"/>
      <c r="BA133" s="255"/>
      <c r="BB133" s="255"/>
      <c r="BC133" s="255"/>
      <c r="BD133" s="255"/>
      <c r="BE133" s="255"/>
      <c r="BF133" s="255"/>
      <c r="BG133" s="255"/>
      <c r="BH133" s="255"/>
      <c r="BI133" s="255"/>
      <c r="BJ133" s="255"/>
      <c r="BK133" s="255"/>
      <c r="BL133" s="255"/>
      <c r="BM133" s="255"/>
      <c r="BN133" s="255"/>
      <c r="BO133" s="255"/>
      <c r="BP133" s="255"/>
      <c r="BQ133" s="255"/>
      <c r="BR133" s="255"/>
      <c r="BS133" s="255"/>
    </row>
    <row r="134" spans="1:71" ht="39.950000000000003" customHeight="1" x14ac:dyDescent="0.55000000000000004">
      <c r="A134" s="359"/>
      <c r="B134" s="361"/>
      <c r="C134" s="359"/>
      <c r="L134" s="359"/>
      <c r="M134" s="359"/>
      <c r="N134" s="365"/>
      <c r="O134" s="365"/>
      <c r="P134" s="365"/>
      <c r="Q134" s="365"/>
      <c r="R134" s="365"/>
      <c r="S134" s="359"/>
      <c r="T134" s="369"/>
      <c r="U134" s="375" t="s">
        <v>606</v>
      </c>
      <c r="V134" s="369"/>
      <c r="W134" s="369"/>
      <c r="X134" s="372"/>
      <c r="Y134" s="371"/>
      <c r="Z134" s="372"/>
      <c r="AA134" s="370"/>
      <c r="AB134" s="370"/>
      <c r="AC134" s="370"/>
      <c r="AD134" s="370"/>
      <c r="AE134" s="370"/>
      <c r="AF134" s="370"/>
      <c r="AG134" s="372"/>
      <c r="AH134" s="372"/>
      <c r="AI134" s="369"/>
      <c r="AJ134" s="374"/>
      <c r="AK134" s="369"/>
      <c r="AL134" s="373"/>
      <c r="AM134" s="369"/>
      <c r="AN134" s="369"/>
      <c r="AO134" s="369"/>
      <c r="AP134" s="376" t="s">
        <v>606</v>
      </c>
      <c r="AQ134" s="372"/>
      <c r="AR134" s="372"/>
      <c r="AS134" s="369"/>
      <c r="AT134" s="372"/>
      <c r="AU134" s="369"/>
      <c r="AV134" s="369"/>
      <c r="AW134" s="282"/>
      <c r="AX134" s="255"/>
      <c r="AY134" s="255"/>
      <c r="AZ134" s="255"/>
      <c r="BA134" s="255"/>
      <c r="BB134" s="255"/>
      <c r="BC134" s="255"/>
      <c r="BD134" s="255"/>
      <c r="BE134" s="255"/>
      <c r="BF134" s="255"/>
      <c r="BG134" s="255"/>
      <c r="BH134" s="255"/>
      <c r="BI134" s="255"/>
      <c r="BJ134" s="255"/>
      <c r="BK134" s="255"/>
      <c r="BL134" s="255"/>
      <c r="BM134" s="255"/>
      <c r="BN134" s="255"/>
      <c r="BO134" s="255"/>
      <c r="BP134" s="255"/>
      <c r="BQ134" s="255"/>
      <c r="BR134" s="255"/>
      <c r="BS134" s="255"/>
    </row>
    <row r="135" spans="1:71" ht="39.950000000000003" customHeight="1" x14ac:dyDescent="0.55000000000000004">
      <c r="A135" s="359"/>
      <c r="B135" s="361"/>
      <c r="C135" s="359"/>
      <c r="L135" s="359"/>
      <c r="M135" s="359"/>
      <c r="N135" s="365"/>
      <c r="O135" s="365"/>
      <c r="P135" s="365"/>
      <c r="Q135" s="365"/>
      <c r="R135" s="365"/>
      <c r="S135" s="359"/>
      <c r="T135" s="369"/>
      <c r="U135" s="377" t="s">
        <v>524</v>
      </c>
      <c r="V135" s="369"/>
      <c r="W135" s="369"/>
      <c r="X135" s="372"/>
      <c r="Y135" s="371"/>
      <c r="Z135" s="372"/>
      <c r="AA135" s="370"/>
      <c r="AB135" s="370"/>
      <c r="AC135" s="370"/>
      <c r="AD135" s="370"/>
      <c r="AE135" s="370"/>
      <c r="AF135" s="370"/>
      <c r="AG135" s="372"/>
      <c r="AH135" s="372"/>
      <c r="AI135" s="369"/>
      <c r="AJ135" s="378" t="s">
        <v>606</v>
      </c>
      <c r="AK135" s="369"/>
      <c r="AL135" s="373"/>
      <c r="AM135" s="369"/>
      <c r="AN135" s="369"/>
      <c r="AO135" s="369"/>
      <c r="AP135" s="379" t="s">
        <v>524</v>
      </c>
      <c r="AQ135" s="372"/>
      <c r="AR135" s="372"/>
      <c r="AS135" s="369"/>
      <c r="AT135" s="372"/>
      <c r="AU135" s="369"/>
      <c r="AV135" s="369"/>
      <c r="AW135" s="282"/>
      <c r="AX135" s="255"/>
      <c r="AY135" s="255"/>
      <c r="AZ135" s="255"/>
      <c r="BA135" s="255"/>
      <c r="BB135" s="255"/>
      <c r="BC135" s="255"/>
      <c r="BD135" s="255"/>
      <c r="BE135" s="255"/>
      <c r="BF135" s="255"/>
      <c r="BG135" s="255"/>
      <c r="BH135" s="255"/>
      <c r="BI135" s="255"/>
      <c r="BJ135" s="255"/>
      <c r="BK135" s="255"/>
      <c r="BL135" s="255"/>
      <c r="BM135" s="255"/>
      <c r="BN135" s="255"/>
      <c r="BO135" s="255"/>
      <c r="BP135" s="255"/>
      <c r="BQ135" s="255"/>
      <c r="BR135" s="255"/>
      <c r="BS135" s="255"/>
    </row>
    <row r="136" spans="1:71" ht="39.950000000000003" customHeight="1" x14ac:dyDescent="0.55000000000000004">
      <c r="A136" s="359"/>
      <c r="B136" s="361"/>
      <c r="C136" s="359"/>
      <c r="L136" s="359"/>
      <c r="M136" s="359"/>
      <c r="N136" s="365"/>
      <c r="O136" s="365"/>
      <c r="P136" s="365"/>
      <c r="Q136" s="365"/>
      <c r="R136" s="365"/>
      <c r="S136" s="359"/>
      <c r="T136" s="369"/>
      <c r="U136" s="377" t="s">
        <v>525</v>
      </c>
      <c r="V136" s="369"/>
      <c r="W136" s="369"/>
      <c r="X136" s="372"/>
      <c r="Y136" s="371"/>
      <c r="Z136" s="372"/>
      <c r="AA136" s="370"/>
      <c r="AB136" s="370"/>
      <c r="AC136" s="370"/>
      <c r="AD136" s="370"/>
      <c r="AE136" s="370"/>
      <c r="AF136" s="370"/>
      <c r="AG136" s="372"/>
      <c r="AH136" s="372"/>
      <c r="AI136" s="369"/>
      <c r="AJ136" s="380" t="s">
        <v>524</v>
      </c>
      <c r="AK136" s="369"/>
      <c r="AL136" s="373"/>
      <c r="AM136" s="369"/>
      <c r="AN136" s="369"/>
      <c r="AO136" s="369"/>
      <c r="AP136" s="379" t="str">
        <f>$U$136</f>
        <v>S95-SHELL SOLID</v>
      </c>
      <c r="AQ136" s="372"/>
      <c r="AR136" s="372"/>
      <c r="AS136" s="369"/>
      <c r="AT136" s="372"/>
      <c r="AU136" s="369"/>
      <c r="AV136" s="369"/>
      <c r="AW136" s="282"/>
      <c r="AX136" s="255"/>
      <c r="AY136" s="255"/>
      <c r="AZ136" s="255"/>
      <c r="BA136" s="255"/>
      <c r="BB136" s="255"/>
      <c r="BC136" s="255"/>
      <c r="BD136" s="255"/>
      <c r="BE136" s="255"/>
      <c r="BF136" s="255"/>
      <c r="BG136" s="255"/>
      <c r="BH136" s="255"/>
      <c r="BI136" s="255"/>
      <c r="BJ136" s="255"/>
      <c r="BK136" s="255"/>
      <c r="BL136" s="255"/>
      <c r="BM136" s="255"/>
      <c r="BN136" s="255"/>
      <c r="BO136" s="255"/>
      <c r="BP136" s="255"/>
      <c r="BQ136" s="255"/>
      <c r="BR136" s="255"/>
      <c r="BS136" s="255"/>
    </row>
    <row r="137" spans="1:71" ht="39.950000000000003" customHeight="1" x14ac:dyDescent="0.55000000000000004">
      <c r="A137" s="359"/>
      <c r="B137" s="361"/>
      <c r="C137" s="359"/>
      <c r="L137" s="359"/>
      <c r="M137" s="359"/>
      <c r="N137" s="365"/>
      <c r="O137" s="365"/>
      <c r="P137" s="365"/>
      <c r="Q137" s="365"/>
      <c r="R137" s="365"/>
      <c r="S137" s="359"/>
      <c r="T137" s="369"/>
      <c r="U137" s="377" t="s">
        <v>526</v>
      </c>
      <c r="V137" s="369"/>
      <c r="W137" s="369"/>
      <c r="X137" s="372"/>
      <c r="Y137" s="371"/>
      <c r="Z137" s="372"/>
      <c r="AA137" s="370"/>
      <c r="AB137" s="370"/>
      <c r="AC137" s="370"/>
      <c r="AD137" s="370"/>
      <c r="AE137" s="370"/>
      <c r="AF137" s="370"/>
      <c r="AG137" s="372"/>
      <c r="AH137" s="372"/>
      <c r="AI137" s="369"/>
      <c r="AJ137" s="380" t="s">
        <v>525</v>
      </c>
      <c r="AK137" s="369"/>
      <c r="AL137" s="373"/>
      <c r="AM137" s="369"/>
      <c r="AN137" s="369"/>
      <c r="AO137" s="369"/>
      <c r="AP137" s="379" t="s">
        <v>526</v>
      </c>
      <c r="AQ137" s="372"/>
      <c r="AR137" s="372"/>
      <c r="AS137" s="369"/>
      <c r="AT137" s="372"/>
      <c r="AU137" s="369"/>
      <c r="AV137" s="369"/>
      <c r="AW137" s="282"/>
      <c r="AX137" s="255"/>
      <c r="AY137" s="255"/>
      <c r="AZ137" s="255"/>
      <c r="BA137" s="255"/>
      <c r="BB137" s="255"/>
      <c r="BC137" s="255"/>
      <c r="BD137" s="255"/>
      <c r="BE137" s="255"/>
      <c r="BF137" s="255"/>
      <c r="BG137" s="255"/>
      <c r="BH137" s="255"/>
      <c r="BI137" s="255"/>
      <c r="BJ137" s="255"/>
      <c r="BK137" s="255"/>
      <c r="BL137" s="255"/>
      <c r="BM137" s="255"/>
      <c r="BN137" s="255"/>
      <c r="BO137" s="255"/>
      <c r="BP137" s="255"/>
      <c r="BQ137" s="255"/>
      <c r="BR137" s="255"/>
      <c r="BS137" s="255"/>
    </row>
    <row r="138" spans="1:71" ht="39.950000000000003" customHeight="1" x14ac:dyDescent="0.55000000000000004">
      <c r="A138" s="359"/>
      <c r="B138" s="361"/>
      <c r="C138" s="359"/>
      <c r="L138" s="359"/>
      <c r="M138" s="359"/>
      <c r="N138" s="365"/>
      <c r="O138" s="365"/>
      <c r="P138" s="365"/>
      <c r="Q138" s="365"/>
      <c r="R138" s="365"/>
      <c r="S138" s="359"/>
      <c r="T138" s="369"/>
      <c r="U138" s="377" t="s">
        <v>607</v>
      </c>
      <c r="V138" s="369"/>
      <c r="W138" s="369"/>
      <c r="X138" s="372"/>
      <c r="Y138" s="371"/>
      <c r="Z138" s="372"/>
      <c r="AA138" s="370"/>
      <c r="AB138" s="370"/>
      <c r="AC138" s="370"/>
      <c r="AD138" s="370"/>
      <c r="AE138" s="370"/>
      <c r="AF138" s="370"/>
      <c r="AG138" s="372"/>
      <c r="AH138" s="372"/>
      <c r="AI138" s="369"/>
      <c r="AJ138" s="380" t="s">
        <v>526</v>
      </c>
      <c r="AK138" s="369"/>
      <c r="AL138" s="373"/>
      <c r="AM138" s="369"/>
      <c r="AN138" s="369"/>
      <c r="AO138" s="369"/>
      <c r="AP138" s="376" t="s">
        <v>607</v>
      </c>
      <c r="AQ138" s="372"/>
      <c r="AR138" s="372"/>
      <c r="AS138" s="369"/>
      <c r="AT138" s="372"/>
      <c r="AU138" s="369"/>
      <c r="AV138" s="369"/>
      <c r="AW138" s="282"/>
      <c r="AX138" s="255"/>
      <c r="AY138" s="255"/>
      <c r="AZ138" s="255"/>
      <c r="BA138" s="255"/>
      <c r="BB138" s="255"/>
      <c r="BC138" s="255"/>
      <c r="BD138" s="255"/>
      <c r="BE138" s="255"/>
      <c r="BF138" s="255"/>
      <c r="BG138" s="255"/>
      <c r="BH138" s="255"/>
      <c r="BI138" s="255"/>
      <c r="BJ138" s="255"/>
      <c r="BK138" s="255"/>
      <c r="BL138" s="255"/>
      <c r="BM138" s="255"/>
      <c r="BN138" s="255"/>
      <c r="BO138" s="255"/>
      <c r="BP138" s="255"/>
      <c r="BQ138" s="255"/>
      <c r="BR138" s="255"/>
      <c r="BS138" s="255"/>
    </row>
    <row r="139" spans="1:71" ht="39.950000000000003" customHeight="1" x14ac:dyDescent="0.55000000000000004">
      <c r="A139" s="359"/>
      <c r="B139" s="361"/>
      <c r="C139" s="359"/>
      <c r="L139" s="359"/>
      <c r="M139" s="359"/>
      <c r="N139" s="365"/>
      <c r="O139" s="365"/>
      <c r="P139" s="365"/>
      <c r="Q139" s="365"/>
      <c r="R139" s="365"/>
      <c r="S139" s="359"/>
      <c r="T139" s="369"/>
      <c r="U139" s="377" t="s">
        <v>505</v>
      </c>
      <c r="V139" s="369"/>
      <c r="W139" s="369"/>
      <c r="X139" s="372"/>
      <c r="Y139" s="371"/>
      <c r="Z139" s="372"/>
      <c r="AA139" s="370"/>
      <c r="AB139" s="370"/>
      <c r="AC139" s="370"/>
      <c r="AD139" s="370"/>
      <c r="AE139" s="370"/>
      <c r="AF139" s="370"/>
      <c r="AG139" s="372"/>
      <c r="AH139" s="372"/>
      <c r="AI139" s="369"/>
      <c r="AJ139" s="377" t="s">
        <v>607</v>
      </c>
      <c r="AK139" s="369"/>
      <c r="AL139" s="373"/>
      <c r="AM139" s="369"/>
      <c r="AN139" s="369"/>
      <c r="AO139" s="369"/>
      <c r="AP139" s="379" t="s">
        <v>505</v>
      </c>
      <c r="AQ139" s="372"/>
      <c r="AR139" s="372"/>
      <c r="AS139" s="369"/>
      <c r="AT139" s="372"/>
      <c r="AU139" s="369"/>
      <c r="AV139" s="369"/>
      <c r="AW139" s="282"/>
      <c r="AX139" s="255"/>
      <c r="AY139" s="255"/>
      <c r="AZ139" s="255"/>
      <c r="BA139" s="255"/>
      <c r="BB139" s="255"/>
      <c r="BC139" s="255"/>
      <c r="BD139" s="255"/>
      <c r="BE139" s="255"/>
      <c r="BF139" s="255"/>
      <c r="BG139" s="255"/>
      <c r="BH139" s="255"/>
      <c r="BI139" s="255"/>
      <c r="BJ139" s="255"/>
      <c r="BK139" s="255"/>
      <c r="BL139" s="255"/>
      <c r="BM139" s="255"/>
      <c r="BN139" s="255"/>
      <c r="BO139" s="255"/>
      <c r="BP139" s="255"/>
      <c r="BQ139" s="255"/>
      <c r="BR139" s="255"/>
      <c r="BS139" s="255"/>
    </row>
    <row r="140" spans="1:71" ht="39.950000000000003" customHeight="1" x14ac:dyDescent="0.55000000000000004">
      <c r="A140" s="359"/>
      <c r="B140" s="361"/>
      <c r="C140" s="359"/>
      <c r="L140" s="359"/>
      <c r="M140" s="359"/>
      <c r="N140" s="365"/>
      <c r="O140" s="365"/>
      <c r="P140" s="365"/>
      <c r="Q140" s="365"/>
      <c r="R140" s="365"/>
      <c r="S140" s="359"/>
      <c r="T140" s="369"/>
      <c r="U140" s="377" t="s">
        <v>506</v>
      </c>
      <c r="V140" s="369"/>
      <c r="W140" s="369"/>
      <c r="X140" s="372"/>
      <c r="Y140" s="371"/>
      <c r="Z140" s="372"/>
      <c r="AA140" s="370"/>
      <c r="AB140" s="370"/>
      <c r="AC140" s="370"/>
      <c r="AD140" s="370"/>
      <c r="AE140" s="370"/>
      <c r="AF140" s="370"/>
      <c r="AG140" s="372"/>
      <c r="AH140" s="372"/>
      <c r="AI140" s="369"/>
      <c r="AJ140" s="380" t="s">
        <v>505</v>
      </c>
      <c r="AK140" s="369"/>
      <c r="AL140" s="373"/>
      <c r="AM140" s="369"/>
      <c r="AN140" s="369"/>
      <c r="AO140" s="369"/>
      <c r="AP140" s="379" t="s">
        <v>506</v>
      </c>
      <c r="AQ140" s="372"/>
      <c r="AR140" s="372"/>
      <c r="AS140" s="369"/>
      <c r="AT140" s="372"/>
      <c r="AU140" s="369"/>
      <c r="AV140" s="369"/>
      <c r="AW140" s="282"/>
      <c r="AX140" s="255"/>
      <c r="AY140" s="255"/>
      <c r="AZ140" s="255"/>
      <c r="BA140" s="255"/>
      <c r="BB140" s="255"/>
      <c r="BC140" s="255"/>
      <c r="BD140" s="255"/>
      <c r="BE140" s="255"/>
      <c r="BF140" s="255"/>
      <c r="BG140" s="255"/>
      <c r="BH140" s="255"/>
      <c r="BI140" s="255"/>
      <c r="BJ140" s="255"/>
      <c r="BK140" s="255"/>
      <c r="BL140" s="255"/>
      <c r="BM140" s="255"/>
      <c r="BN140" s="255"/>
      <c r="BO140" s="255"/>
      <c r="BP140" s="255"/>
      <c r="BQ140" s="255"/>
      <c r="BR140" s="255"/>
      <c r="BS140" s="255"/>
    </row>
    <row r="141" spans="1:71" ht="39.950000000000003" customHeight="1" x14ac:dyDescent="0.55000000000000004">
      <c r="A141" s="359"/>
      <c r="B141" s="361"/>
      <c r="C141" s="359"/>
      <c r="L141" s="359"/>
      <c r="M141" s="359"/>
      <c r="N141" s="365"/>
      <c r="O141" s="365"/>
      <c r="P141" s="365"/>
      <c r="Q141" s="365"/>
      <c r="R141" s="365"/>
      <c r="S141" s="359"/>
      <c r="T141" s="369"/>
      <c r="U141" s="377" t="s">
        <v>591</v>
      </c>
      <c r="V141" s="369"/>
      <c r="W141" s="369"/>
      <c r="X141" s="372"/>
      <c r="Y141" s="371"/>
      <c r="Z141" s="372"/>
      <c r="AA141" s="370"/>
      <c r="AB141" s="370"/>
      <c r="AC141" s="370"/>
      <c r="AD141" s="370"/>
      <c r="AE141" s="370"/>
      <c r="AF141" s="370"/>
      <c r="AG141" s="372"/>
      <c r="AH141" s="372"/>
      <c r="AI141" s="369"/>
      <c r="AJ141" s="380" t="s">
        <v>506</v>
      </c>
      <c r="AK141" s="369"/>
      <c r="AL141" s="373"/>
      <c r="AM141" s="369"/>
      <c r="AN141" s="369"/>
      <c r="AO141" s="369"/>
      <c r="AP141" s="379" t="s">
        <v>591</v>
      </c>
      <c r="AQ141" s="372"/>
      <c r="AR141" s="372"/>
      <c r="AS141" s="369"/>
      <c r="AT141" s="372"/>
      <c r="AU141" s="369"/>
      <c r="AV141" s="369"/>
      <c r="AW141" s="282"/>
      <c r="AX141" s="255"/>
      <c r="AY141" s="255"/>
      <c r="AZ141" s="255"/>
      <c r="BA141" s="255"/>
      <c r="BB141" s="255"/>
      <c r="BC141" s="255"/>
      <c r="BD141" s="255"/>
      <c r="BE141" s="255"/>
      <c r="BF141" s="255"/>
      <c r="BG141" s="255"/>
      <c r="BH141" s="255"/>
      <c r="BI141" s="255"/>
      <c r="BJ141" s="255"/>
      <c r="BK141" s="255"/>
      <c r="BL141" s="255"/>
      <c r="BM141" s="255"/>
      <c r="BN141" s="255"/>
      <c r="BO141" s="255"/>
      <c r="BP141" s="255"/>
      <c r="BQ141" s="255"/>
      <c r="BR141" s="255"/>
      <c r="BS141" s="255"/>
    </row>
    <row r="142" spans="1:71" ht="39.950000000000003" customHeight="1" x14ac:dyDescent="0.55000000000000004">
      <c r="A142" s="359"/>
      <c r="B142" s="361"/>
      <c r="C142" s="359"/>
      <c r="L142" s="359"/>
      <c r="M142" s="359"/>
      <c r="N142" s="365"/>
      <c r="O142" s="365"/>
      <c r="P142" s="365"/>
      <c r="Q142" s="365"/>
      <c r="R142" s="365"/>
      <c r="S142" s="359"/>
      <c r="T142" s="369"/>
      <c r="U142" s="377" t="s">
        <v>609</v>
      </c>
      <c r="V142" s="369"/>
      <c r="W142" s="369"/>
      <c r="X142" s="372"/>
      <c r="Y142" s="371"/>
      <c r="Z142" s="372"/>
      <c r="AA142" s="370"/>
      <c r="AB142" s="370"/>
      <c r="AC142" s="370"/>
      <c r="AD142" s="370"/>
      <c r="AE142" s="370"/>
      <c r="AF142" s="370"/>
      <c r="AG142" s="372"/>
      <c r="AH142" s="372"/>
      <c r="AI142" s="369"/>
      <c r="AJ142" s="380" t="s">
        <v>591</v>
      </c>
      <c r="AK142" s="369"/>
      <c r="AL142" s="373"/>
      <c r="AM142" s="369"/>
      <c r="AN142" s="369"/>
      <c r="AO142" s="369"/>
      <c r="AP142" s="381" t="s">
        <v>560</v>
      </c>
      <c r="AQ142" s="372"/>
      <c r="AR142" s="372"/>
      <c r="AS142" s="369"/>
      <c r="AT142" s="372"/>
      <c r="AU142" s="369"/>
      <c r="AV142" s="369"/>
      <c r="AW142" s="282"/>
      <c r="AX142" s="255"/>
      <c r="AY142" s="255"/>
      <c r="AZ142" s="255"/>
      <c r="BA142" s="255"/>
      <c r="BB142" s="255"/>
      <c r="BC142" s="255"/>
      <c r="BD142" s="255"/>
      <c r="BE142" s="255"/>
      <c r="BF142" s="255"/>
      <c r="BG142" s="255"/>
      <c r="BH142" s="255"/>
      <c r="BI142" s="255"/>
      <c r="BJ142" s="255"/>
      <c r="BK142" s="255"/>
      <c r="BL142" s="255"/>
      <c r="BM142" s="255"/>
      <c r="BN142" s="255"/>
      <c r="BO142" s="255"/>
      <c r="BP142" s="255"/>
      <c r="BQ142" s="255"/>
      <c r="BR142" s="255"/>
      <c r="BS142" s="255"/>
    </row>
    <row r="143" spans="1:71" ht="39.950000000000003" customHeight="1" x14ac:dyDescent="0.55000000000000004">
      <c r="A143" s="359"/>
      <c r="B143" s="361"/>
      <c r="C143" s="359"/>
      <c r="L143" s="359"/>
      <c r="M143" s="359"/>
      <c r="N143" s="365"/>
      <c r="O143" s="365"/>
      <c r="P143" s="365"/>
      <c r="Q143" s="365"/>
      <c r="R143" s="365"/>
      <c r="S143" s="359"/>
      <c r="T143" s="369"/>
      <c r="U143" s="377" t="s">
        <v>438</v>
      </c>
      <c r="V143" s="369"/>
      <c r="W143" s="369"/>
      <c r="X143" s="372"/>
      <c r="Y143" s="371"/>
      <c r="Z143" s="372"/>
      <c r="AA143" s="370"/>
      <c r="AB143" s="370"/>
      <c r="AC143" s="370"/>
      <c r="AD143" s="370"/>
      <c r="AE143" s="370"/>
      <c r="AF143" s="370"/>
      <c r="AG143" s="372"/>
      <c r="AH143" s="372"/>
      <c r="AI143" s="369"/>
      <c r="AJ143" s="378" t="s">
        <v>594</v>
      </c>
      <c r="AK143" s="369"/>
      <c r="AL143" s="373"/>
      <c r="AM143" s="369"/>
      <c r="AN143" s="369"/>
      <c r="AO143" s="369"/>
      <c r="AP143" s="382" t="s">
        <v>561</v>
      </c>
      <c r="AQ143" s="372"/>
      <c r="AR143" s="372"/>
      <c r="AS143" s="369"/>
      <c r="AT143" s="372"/>
      <c r="AU143" s="369"/>
      <c r="AV143" s="369"/>
      <c r="AW143" s="282"/>
      <c r="AX143" s="255"/>
      <c r="AY143" s="255"/>
      <c r="AZ143" s="255"/>
      <c r="BA143" s="255"/>
      <c r="BB143" s="255"/>
      <c r="BC143" s="255"/>
      <c r="BD143" s="255"/>
      <c r="BE143" s="255"/>
      <c r="BF143" s="255"/>
      <c r="BG143" s="255"/>
      <c r="BH143" s="255"/>
      <c r="BI143" s="255"/>
      <c r="BJ143" s="255"/>
      <c r="BK143" s="255"/>
      <c r="BL143" s="255"/>
      <c r="BM143" s="255"/>
      <c r="BN143" s="255"/>
      <c r="BO143" s="255"/>
      <c r="BP143" s="255"/>
      <c r="BQ143" s="255"/>
      <c r="BR143" s="255"/>
      <c r="BS143" s="255"/>
    </row>
    <row r="144" spans="1:71" ht="39.950000000000003" customHeight="1" x14ac:dyDescent="0.55000000000000004">
      <c r="A144" s="359"/>
      <c r="B144" s="361"/>
      <c r="C144" s="359"/>
      <c r="L144" s="359"/>
      <c r="M144" s="359"/>
      <c r="N144" s="365"/>
      <c r="O144" s="365"/>
      <c r="P144" s="365"/>
      <c r="Q144" s="365"/>
      <c r="R144" s="365"/>
      <c r="S144" s="359"/>
      <c r="T144" s="369"/>
      <c r="U144" s="377" t="s">
        <v>439</v>
      </c>
      <c r="V144" s="369"/>
      <c r="W144" s="369"/>
      <c r="X144" s="372"/>
      <c r="Y144" s="371"/>
      <c r="Z144" s="372"/>
      <c r="AA144" s="370"/>
      <c r="AB144" s="370"/>
      <c r="AC144" s="370"/>
      <c r="AD144" s="370"/>
      <c r="AE144" s="370"/>
      <c r="AF144" s="370"/>
      <c r="AG144" s="372"/>
      <c r="AH144" s="372"/>
      <c r="AI144" s="369"/>
      <c r="AJ144" s="383" t="s">
        <v>508</v>
      </c>
      <c r="AK144" s="369"/>
      <c r="AL144" s="373"/>
      <c r="AM144" s="369"/>
      <c r="AN144" s="369"/>
      <c r="AO144" s="369"/>
      <c r="AP144" s="382" t="s">
        <v>562</v>
      </c>
      <c r="AQ144" s="372"/>
      <c r="AR144" s="372"/>
      <c r="AS144" s="369"/>
      <c r="AT144" s="372"/>
      <c r="AU144" s="369"/>
      <c r="AV144" s="369"/>
      <c r="AW144" s="282"/>
      <c r="AX144" s="255"/>
      <c r="AY144" s="255"/>
      <c r="AZ144" s="255"/>
      <c r="BA144" s="255"/>
      <c r="BB144" s="255"/>
      <c r="BC144" s="255"/>
      <c r="BD144" s="255"/>
      <c r="BE144" s="255"/>
      <c r="BF144" s="255"/>
      <c r="BG144" s="255"/>
      <c r="BH144" s="255"/>
      <c r="BI144" s="255"/>
      <c r="BJ144" s="255"/>
      <c r="BK144" s="255"/>
      <c r="BL144" s="255"/>
      <c r="BM144" s="255"/>
      <c r="BN144" s="255"/>
      <c r="BO144" s="255"/>
      <c r="BP144" s="255"/>
      <c r="BQ144" s="255"/>
      <c r="BR144" s="255"/>
      <c r="BS144" s="255"/>
    </row>
    <row r="145" spans="1:71" ht="39.950000000000003" customHeight="1" x14ac:dyDescent="0.55000000000000004">
      <c r="A145" s="359"/>
      <c r="B145" s="361"/>
      <c r="C145" s="359"/>
      <c r="L145" s="359"/>
      <c r="M145" s="359"/>
      <c r="N145" s="365"/>
      <c r="O145" s="365"/>
      <c r="P145" s="365"/>
      <c r="Q145" s="365"/>
      <c r="R145" s="365"/>
      <c r="S145" s="359"/>
      <c r="T145" s="369"/>
      <c r="U145" s="377" t="s">
        <v>440</v>
      </c>
      <c r="V145" s="369"/>
      <c r="W145" s="369"/>
      <c r="X145" s="372"/>
      <c r="Y145" s="371"/>
      <c r="Z145" s="372"/>
      <c r="AA145" s="370"/>
      <c r="AB145" s="370"/>
      <c r="AC145" s="370"/>
      <c r="AD145" s="370"/>
      <c r="AE145" s="370"/>
      <c r="AF145" s="370"/>
      <c r="AG145" s="372"/>
      <c r="AH145" s="372"/>
      <c r="AI145" s="369"/>
      <c r="AJ145" s="383" t="s">
        <v>507</v>
      </c>
      <c r="AK145" s="369"/>
      <c r="AL145" s="373"/>
      <c r="AM145" s="369"/>
      <c r="AN145" s="369"/>
      <c r="AO145" s="369"/>
      <c r="AP145" s="382" t="s">
        <v>563</v>
      </c>
      <c r="AQ145" s="372"/>
      <c r="AR145" s="372"/>
      <c r="AS145" s="369"/>
      <c r="AT145" s="372"/>
      <c r="AU145" s="369"/>
      <c r="AV145" s="369"/>
      <c r="AW145" s="282"/>
      <c r="AX145" s="255"/>
      <c r="AY145" s="255"/>
      <c r="AZ145" s="255"/>
      <c r="BA145" s="255"/>
      <c r="BB145" s="255"/>
      <c r="BC145" s="255"/>
      <c r="BD145" s="255"/>
      <c r="BE145" s="255"/>
      <c r="BF145" s="255"/>
      <c r="BG145" s="255"/>
      <c r="BH145" s="255"/>
      <c r="BI145" s="255"/>
      <c r="BJ145" s="255"/>
      <c r="BK145" s="255"/>
      <c r="BL145" s="255"/>
      <c r="BM145" s="255"/>
      <c r="BN145" s="255"/>
      <c r="BO145" s="255"/>
      <c r="BP145" s="255"/>
      <c r="BQ145" s="255"/>
      <c r="BR145" s="255"/>
      <c r="BS145" s="255"/>
    </row>
    <row r="146" spans="1:71" ht="39.950000000000003" customHeight="1" x14ac:dyDescent="0.55000000000000004">
      <c r="A146" s="359"/>
      <c r="B146" s="361"/>
      <c r="C146" s="359"/>
      <c r="L146" s="359"/>
      <c r="M146" s="359"/>
      <c r="N146" s="365"/>
      <c r="O146" s="365"/>
      <c r="P146" s="365"/>
      <c r="Q146" s="365"/>
      <c r="R146" s="365"/>
      <c r="S146" s="359"/>
      <c r="T146" s="369"/>
      <c r="U146" s="377" t="s">
        <v>441</v>
      </c>
      <c r="V146" s="369"/>
      <c r="W146" s="369"/>
      <c r="X146" s="372"/>
      <c r="Y146" s="371"/>
      <c r="Z146" s="372"/>
      <c r="AA146" s="370"/>
      <c r="AB146" s="370"/>
      <c r="AC146" s="370"/>
      <c r="AD146" s="370"/>
      <c r="AE146" s="370"/>
      <c r="AF146" s="370"/>
      <c r="AG146" s="372"/>
      <c r="AH146" s="372"/>
      <c r="AI146" s="369"/>
      <c r="AJ146" s="383" t="s">
        <v>509</v>
      </c>
      <c r="AK146" s="369"/>
      <c r="AL146" s="373"/>
      <c r="AM146" s="369"/>
      <c r="AN146" s="369"/>
      <c r="AO146" s="369"/>
      <c r="AP146" s="382" t="s">
        <v>564</v>
      </c>
      <c r="AQ146" s="372"/>
      <c r="AR146" s="372"/>
      <c r="AS146" s="369"/>
      <c r="AT146" s="372"/>
      <c r="AU146" s="369"/>
      <c r="AV146" s="369"/>
      <c r="AW146" s="282"/>
      <c r="AX146" s="255"/>
      <c r="AY146" s="255"/>
      <c r="AZ146" s="255"/>
      <c r="BA146" s="255"/>
      <c r="BB146" s="255"/>
      <c r="BC146" s="255"/>
      <c r="BD146" s="255"/>
      <c r="BE146" s="255"/>
      <c r="BF146" s="255"/>
      <c r="BG146" s="255"/>
      <c r="BH146" s="255"/>
      <c r="BI146" s="255"/>
      <c r="BJ146" s="255"/>
      <c r="BK146" s="255"/>
      <c r="BL146" s="255"/>
      <c r="BM146" s="255"/>
      <c r="BN146" s="255"/>
      <c r="BO146" s="255"/>
      <c r="BP146" s="255"/>
      <c r="BQ146" s="255"/>
      <c r="BR146" s="255"/>
      <c r="BS146" s="255"/>
    </row>
    <row r="147" spans="1:71" ht="39.950000000000003" customHeight="1" x14ac:dyDescent="0.55000000000000004">
      <c r="A147" s="359"/>
      <c r="B147" s="361"/>
      <c r="C147" s="359"/>
      <c r="L147" s="359"/>
      <c r="M147" s="359"/>
      <c r="N147" s="365"/>
      <c r="O147" s="365"/>
      <c r="P147" s="365"/>
      <c r="Q147" s="365"/>
      <c r="R147" s="365"/>
      <c r="S147" s="359"/>
      <c r="T147" s="369"/>
      <c r="U147" s="377" t="s">
        <v>442</v>
      </c>
      <c r="V147" s="369"/>
      <c r="W147" s="369"/>
      <c r="X147" s="372"/>
      <c r="Y147" s="371"/>
      <c r="Z147" s="372"/>
      <c r="AA147" s="370"/>
      <c r="AB147" s="370"/>
      <c r="AC147" s="370"/>
      <c r="AD147" s="370"/>
      <c r="AE147" s="370"/>
      <c r="AF147" s="370"/>
      <c r="AG147" s="372"/>
      <c r="AH147" s="372"/>
      <c r="AI147" s="369"/>
      <c r="AJ147" s="383" t="s">
        <v>510</v>
      </c>
      <c r="AK147" s="369"/>
      <c r="AL147" s="373"/>
      <c r="AM147" s="369"/>
      <c r="AN147" s="369"/>
      <c r="AO147" s="369"/>
      <c r="AP147" s="382" t="s">
        <v>565</v>
      </c>
      <c r="AQ147" s="372"/>
      <c r="AR147" s="372"/>
      <c r="AS147" s="369"/>
      <c r="AT147" s="372"/>
      <c r="AU147" s="369"/>
      <c r="AV147" s="369"/>
      <c r="AW147" s="282"/>
      <c r="AX147" s="255"/>
      <c r="AY147" s="255"/>
      <c r="AZ147" s="255"/>
      <c r="BA147" s="255"/>
      <c r="BB147" s="255"/>
      <c r="BC147" s="255"/>
      <c r="BD147" s="255"/>
      <c r="BE147" s="255"/>
      <c r="BF147" s="255"/>
      <c r="BG147" s="255"/>
      <c r="BH147" s="255"/>
      <c r="BI147" s="255"/>
      <c r="BJ147" s="255"/>
      <c r="BK147" s="255"/>
      <c r="BL147" s="255"/>
      <c r="BM147" s="255"/>
      <c r="BN147" s="255"/>
      <c r="BO147" s="255"/>
      <c r="BP147" s="255"/>
      <c r="BQ147" s="255"/>
      <c r="BR147" s="255"/>
      <c r="BS147" s="255"/>
    </row>
    <row r="148" spans="1:71" ht="39.950000000000003" customHeight="1" x14ac:dyDescent="0.55000000000000004">
      <c r="A148" s="359"/>
      <c r="B148" s="361"/>
      <c r="C148" s="359"/>
      <c r="L148" s="359"/>
      <c r="M148" s="359"/>
      <c r="N148" s="365"/>
      <c r="O148" s="365"/>
      <c r="P148" s="365"/>
      <c r="Q148" s="365"/>
      <c r="R148" s="365"/>
      <c r="S148" s="359"/>
      <c r="T148" s="369"/>
      <c r="U148" s="377" t="s">
        <v>443</v>
      </c>
      <c r="V148" s="369"/>
      <c r="W148" s="369"/>
      <c r="X148" s="372"/>
      <c r="Y148" s="371"/>
      <c r="Z148" s="372"/>
      <c r="AA148" s="370"/>
      <c r="AB148" s="370"/>
      <c r="AC148" s="370"/>
      <c r="AD148" s="370"/>
      <c r="AE148" s="370"/>
      <c r="AF148" s="370"/>
      <c r="AG148" s="372"/>
      <c r="AH148" s="372"/>
      <c r="AI148" s="369"/>
      <c r="AJ148" s="383" t="s">
        <v>511</v>
      </c>
      <c r="AK148" s="369"/>
      <c r="AL148" s="373"/>
      <c r="AM148" s="369"/>
      <c r="AN148" s="369"/>
      <c r="AO148" s="369"/>
      <c r="AP148" s="382" t="s">
        <v>566</v>
      </c>
      <c r="AQ148" s="372"/>
      <c r="AR148" s="372"/>
      <c r="AS148" s="369"/>
      <c r="AT148" s="372"/>
      <c r="AU148" s="369"/>
      <c r="AV148" s="369"/>
      <c r="AW148" s="282"/>
      <c r="AX148" s="255"/>
      <c r="AY148" s="255"/>
      <c r="AZ148" s="255"/>
      <c r="BA148" s="255"/>
      <c r="BB148" s="255"/>
      <c r="BC148" s="255"/>
      <c r="BD148" s="255"/>
      <c r="BE148" s="255"/>
      <c r="BF148" s="255"/>
      <c r="BG148" s="255"/>
      <c r="BH148" s="255"/>
      <c r="BI148" s="255"/>
      <c r="BJ148" s="255"/>
      <c r="BK148" s="255"/>
      <c r="BL148" s="255"/>
      <c r="BM148" s="255"/>
      <c r="BN148" s="255"/>
      <c r="BO148" s="255"/>
      <c r="BP148" s="255"/>
      <c r="BQ148" s="255"/>
      <c r="BR148" s="255"/>
      <c r="BS148" s="255"/>
    </row>
    <row r="149" spans="1:71" ht="39.950000000000003" customHeight="1" x14ac:dyDescent="0.55000000000000004">
      <c r="A149" s="359"/>
      <c r="B149" s="361"/>
      <c r="C149" s="359"/>
      <c r="L149" s="359"/>
      <c r="M149" s="359"/>
      <c r="N149" s="365"/>
      <c r="O149" s="365"/>
      <c r="P149" s="365"/>
      <c r="Q149" s="365"/>
      <c r="R149" s="365"/>
      <c r="S149" s="359"/>
      <c r="T149" s="369"/>
      <c r="U149" s="377" t="s">
        <v>445</v>
      </c>
      <c r="V149" s="369"/>
      <c r="W149" s="369"/>
      <c r="X149" s="372"/>
      <c r="Y149" s="371"/>
      <c r="Z149" s="372"/>
      <c r="AA149" s="370"/>
      <c r="AB149" s="370"/>
      <c r="AC149" s="370"/>
      <c r="AD149" s="370"/>
      <c r="AE149" s="370"/>
      <c r="AF149" s="370"/>
      <c r="AG149" s="372"/>
      <c r="AH149" s="372"/>
      <c r="AI149" s="369"/>
      <c r="AJ149" s="383" t="s">
        <v>512</v>
      </c>
      <c r="AK149" s="369"/>
      <c r="AL149" s="373"/>
      <c r="AM149" s="369"/>
      <c r="AN149" s="369"/>
      <c r="AO149" s="369"/>
      <c r="AP149" s="382" t="s">
        <v>567</v>
      </c>
      <c r="AQ149" s="372"/>
      <c r="AR149" s="372"/>
      <c r="AS149" s="369"/>
      <c r="AT149" s="372"/>
      <c r="AU149" s="369"/>
      <c r="AV149" s="369"/>
      <c r="AW149" s="282"/>
      <c r="AX149" s="255"/>
      <c r="AY149" s="255"/>
      <c r="AZ149" s="255"/>
      <c r="BA149" s="255"/>
      <c r="BB149" s="255"/>
      <c r="BC149" s="255"/>
      <c r="BD149" s="255"/>
      <c r="BE149" s="255"/>
      <c r="BF149" s="255"/>
      <c r="BG149" s="255"/>
      <c r="BH149" s="255"/>
      <c r="BI149" s="255"/>
      <c r="BJ149" s="255"/>
      <c r="BK149" s="255"/>
      <c r="BL149" s="255"/>
      <c r="BM149" s="255"/>
      <c r="BN149" s="255"/>
      <c r="BO149" s="255"/>
      <c r="BP149" s="255"/>
      <c r="BQ149" s="255"/>
      <c r="BR149" s="255"/>
      <c r="BS149" s="255"/>
    </row>
    <row r="150" spans="1:71" ht="39.950000000000003" customHeight="1" x14ac:dyDescent="0.55000000000000004">
      <c r="A150" s="359"/>
      <c r="B150" s="361"/>
      <c r="C150" s="359"/>
      <c r="L150" s="359"/>
      <c r="M150" s="359"/>
      <c r="N150" s="365"/>
      <c r="O150" s="365"/>
      <c r="P150" s="365"/>
      <c r="Q150" s="365"/>
      <c r="R150" s="365"/>
      <c r="S150" s="359"/>
      <c r="T150" s="369"/>
      <c r="U150" s="377" t="s">
        <v>444</v>
      </c>
      <c r="V150" s="369"/>
      <c r="W150" s="369"/>
      <c r="X150" s="372"/>
      <c r="Y150" s="371"/>
      <c r="Z150" s="372"/>
      <c r="AA150" s="370"/>
      <c r="AB150" s="370"/>
      <c r="AC150" s="370"/>
      <c r="AD150" s="370"/>
      <c r="AE150" s="370"/>
      <c r="AF150" s="370"/>
      <c r="AG150" s="372"/>
      <c r="AH150" s="372"/>
      <c r="AI150" s="369"/>
      <c r="AJ150" s="383" t="s">
        <v>513</v>
      </c>
      <c r="AK150" s="369"/>
      <c r="AL150" s="373"/>
      <c r="AM150" s="369"/>
      <c r="AN150" s="369"/>
      <c r="AO150" s="369"/>
      <c r="AP150" s="382" t="s">
        <v>568</v>
      </c>
      <c r="AQ150" s="372"/>
      <c r="AR150" s="372"/>
      <c r="AS150" s="369"/>
      <c r="AT150" s="372"/>
      <c r="AU150" s="369"/>
      <c r="AV150" s="369"/>
      <c r="AW150" s="282"/>
      <c r="AX150" s="255"/>
      <c r="AY150" s="255"/>
      <c r="AZ150" s="255"/>
      <c r="BA150" s="255"/>
      <c r="BB150" s="255"/>
      <c r="BC150" s="255"/>
      <c r="BD150" s="255"/>
      <c r="BE150" s="255"/>
      <c r="BF150" s="255"/>
      <c r="BG150" s="255"/>
      <c r="BH150" s="255"/>
      <c r="BI150" s="255"/>
      <c r="BJ150" s="255"/>
      <c r="BK150" s="255"/>
      <c r="BL150" s="255"/>
      <c r="BM150" s="255"/>
      <c r="BN150" s="255"/>
      <c r="BO150" s="255"/>
      <c r="BP150" s="255"/>
      <c r="BQ150" s="255"/>
      <c r="BR150" s="255"/>
      <c r="BS150" s="255"/>
    </row>
    <row r="151" spans="1:71" ht="39.950000000000003" customHeight="1" x14ac:dyDescent="0.55000000000000004">
      <c r="B151" s="361"/>
      <c r="C151" s="359"/>
      <c r="L151" s="360"/>
      <c r="M151" s="360"/>
      <c r="N151" s="384"/>
      <c r="O151" s="384"/>
      <c r="P151" s="384"/>
      <c r="Q151" s="384"/>
      <c r="R151" s="384"/>
      <c r="S151" s="360"/>
      <c r="T151" s="385"/>
      <c r="U151" s="377" t="s">
        <v>446</v>
      </c>
      <c r="V151" s="385"/>
      <c r="W151" s="385"/>
      <c r="X151" s="374"/>
      <c r="Y151" s="386"/>
      <c r="Z151" s="370"/>
      <c r="AA151" s="370"/>
      <c r="AB151" s="370"/>
      <c r="AC151" s="370"/>
      <c r="AD151" s="370"/>
      <c r="AE151" s="370"/>
      <c r="AF151" s="370"/>
      <c r="AG151" s="370"/>
      <c r="AH151" s="370"/>
      <c r="AI151" s="385"/>
      <c r="AJ151" s="383" t="s">
        <v>514</v>
      </c>
      <c r="AK151" s="385"/>
      <c r="AL151" s="373"/>
      <c r="AM151" s="385"/>
      <c r="AN151" s="385"/>
      <c r="AO151" s="385"/>
      <c r="AP151" s="382" t="s">
        <v>569</v>
      </c>
      <c r="AQ151" s="374"/>
      <c r="AR151" s="374"/>
      <c r="AS151" s="385"/>
      <c r="AT151" s="374"/>
      <c r="AU151" s="385"/>
      <c r="AV151" s="385"/>
    </row>
    <row r="152" spans="1:71" ht="39.950000000000003" customHeight="1" x14ac:dyDescent="0.55000000000000004">
      <c r="B152" s="361"/>
      <c r="C152" s="359"/>
      <c r="L152" s="360"/>
      <c r="M152" s="360"/>
      <c r="N152" s="384"/>
      <c r="O152" s="384"/>
      <c r="P152" s="384"/>
      <c r="Q152" s="384"/>
      <c r="R152" s="384"/>
      <c r="S152" s="360"/>
      <c r="T152" s="385"/>
      <c r="U152" s="377" t="s">
        <v>447</v>
      </c>
      <c r="V152" s="385"/>
      <c r="W152" s="385"/>
      <c r="X152" s="374"/>
      <c r="Y152" s="386"/>
      <c r="Z152" s="370"/>
      <c r="AA152" s="370"/>
      <c r="AB152" s="370"/>
      <c r="AC152" s="370"/>
      <c r="AD152" s="370"/>
      <c r="AE152" s="370"/>
      <c r="AF152" s="370"/>
      <c r="AG152" s="370"/>
      <c r="AH152" s="370"/>
      <c r="AI152" s="385"/>
      <c r="AJ152" s="383" t="s">
        <v>515</v>
      </c>
      <c r="AK152" s="385"/>
      <c r="AL152" s="373"/>
      <c r="AM152" s="385"/>
      <c r="AN152" s="385"/>
      <c r="AO152" s="385"/>
      <c r="AP152" s="382" t="s">
        <v>570</v>
      </c>
      <c r="AQ152" s="374"/>
      <c r="AR152" s="374"/>
      <c r="AS152" s="385"/>
      <c r="AT152" s="374"/>
      <c r="AU152" s="385"/>
      <c r="AV152" s="385"/>
    </row>
    <row r="153" spans="1:71" ht="39.950000000000003" customHeight="1" x14ac:dyDescent="0.55000000000000004">
      <c r="B153" s="361"/>
      <c r="C153" s="359"/>
      <c r="L153" s="360"/>
      <c r="M153" s="360"/>
      <c r="N153" s="384"/>
      <c r="O153" s="384"/>
      <c r="P153" s="384"/>
      <c r="Q153" s="384"/>
      <c r="R153" s="384"/>
      <c r="S153" s="360"/>
      <c r="T153" s="385"/>
      <c r="U153" s="377" t="s">
        <v>448</v>
      </c>
      <c r="V153" s="385"/>
      <c r="W153" s="385"/>
      <c r="X153" s="374"/>
      <c r="Y153" s="386"/>
      <c r="Z153" s="370"/>
      <c r="AA153" s="370"/>
      <c r="AB153" s="370"/>
      <c r="AC153" s="370"/>
      <c r="AD153" s="370"/>
      <c r="AE153" s="370"/>
      <c r="AF153" s="370"/>
      <c r="AG153" s="370"/>
      <c r="AH153" s="370"/>
      <c r="AI153" s="385"/>
      <c r="AJ153" s="383" t="s">
        <v>516</v>
      </c>
      <c r="AK153" s="385"/>
      <c r="AL153" s="373"/>
      <c r="AM153" s="385"/>
      <c r="AN153" s="385"/>
      <c r="AO153" s="385"/>
      <c r="AP153" s="382" t="s">
        <v>571</v>
      </c>
      <c r="AQ153" s="374"/>
      <c r="AR153" s="374"/>
      <c r="AS153" s="385"/>
      <c r="AT153" s="374"/>
      <c r="AU153" s="385"/>
      <c r="AV153" s="385"/>
    </row>
    <row r="154" spans="1:71" ht="39.950000000000003" customHeight="1" x14ac:dyDescent="0.55000000000000004">
      <c r="B154" s="361"/>
      <c r="C154" s="359"/>
      <c r="L154" s="360"/>
      <c r="M154" s="360"/>
      <c r="N154" s="384"/>
      <c r="O154" s="384"/>
      <c r="P154" s="384"/>
      <c r="Q154" s="384"/>
      <c r="R154" s="384"/>
      <c r="S154" s="360"/>
      <c r="T154" s="385"/>
      <c r="U154" s="377" t="s">
        <v>449</v>
      </c>
      <c r="V154" s="385"/>
      <c r="W154" s="385"/>
      <c r="X154" s="374"/>
      <c r="Y154" s="386"/>
      <c r="Z154" s="370"/>
      <c r="AA154" s="370"/>
      <c r="AB154" s="370"/>
      <c r="AC154" s="370"/>
      <c r="AD154" s="370"/>
      <c r="AE154" s="370"/>
      <c r="AF154" s="370"/>
      <c r="AG154" s="370"/>
      <c r="AH154" s="370"/>
      <c r="AI154" s="385"/>
      <c r="AJ154" s="388"/>
      <c r="AK154" s="389"/>
      <c r="AL154" s="373"/>
      <c r="AM154" s="385"/>
      <c r="AN154" s="385"/>
      <c r="AO154" s="385"/>
      <c r="AP154" s="382" t="s">
        <v>572</v>
      </c>
      <c r="AQ154" s="374"/>
      <c r="AR154" s="374"/>
      <c r="AS154" s="385"/>
      <c r="AT154" s="374"/>
      <c r="AU154" s="385"/>
      <c r="AV154" s="385"/>
    </row>
    <row r="155" spans="1:71" ht="39.950000000000003" customHeight="1" x14ac:dyDescent="0.55000000000000004">
      <c r="B155" s="361"/>
      <c r="C155" s="359"/>
      <c r="L155" s="360"/>
      <c r="M155" s="360"/>
      <c r="N155" s="384"/>
      <c r="O155" s="384"/>
      <c r="P155" s="384"/>
      <c r="Q155" s="384"/>
      <c r="R155" s="384"/>
      <c r="S155" s="360"/>
      <c r="T155" s="385"/>
      <c r="U155" s="377" t="s">
        <v>450</v>
      </c>
      <c r="V155" s="385"/>
      <c r="W155" s="385"/>
      <c r="X155" s="374"/>
      <c r="Y155" s="386"/>
      <c r="Z155" s="370"/>
      <c r="AA155" s="370"/>
      <c r="AB155" s="370"/>
      <c r="AC155" s="370"/>
      <c r="AD155" s="370"/>
      <c r="AE155" s="370"/>
      <c r="AF155" s="370"/>
      <c r="AG155" s="370"/>
      <c r="AH155" s="370"/>
      <c r="AI155" s="385"/>
      <c r="AJ155" s="378" t="s">
        <v>518</v>
      </c>
      <c r="AK155" s="389"/>
      <c r="AL155" s="373"/>
      <c r="AM155" s="385"/>
      <c r="AN155" s="385"/>
      <c r="AO155" s="385"/>
      <c r="AP155" s="382" t="s">
        <v>573</v>
      </c>
      <c r="AQ155" s="374"/>
      <c r="AR155" s="374"/>
      <c r="AS155" s="385"/>
      <c r="AT155" s="374"/>
      <c r="AU155" s="385"/>
      <c r="AV155" s="385"/>
    </row>
    <row r="156" spans="1:71" ht="39.950000000000003" customHeight="1" x14ac:dyDescent="0.55000000000000004">
      <c r="B156" s="361"/>
      <c r="C156" s="359"/>
      <c r="L156" s="360"/>
      <c r="M156" s="360"/>
      <c r="N156" s="384"/>
      <c r="O156" s="384"/>
      <c r="P156" s="384"/>
      <c r="Q156" s="384"/>
      <c r="R156" s="384"/>
      <c r="S156" s="360"/>
      <c r="T156" s="385"/>
      <c r="U156" s="377" t="s">
        <v>451</v>
      </c>
      <c r="V156" s="385"/>
      <c r="W156" s="385"/>
      <c r="X156" s="374"/>
      <c r="Y156" s="386"/>
      <c r="Z156" s="370"/>
      <c r="AA156" s="370"/>
      <c r="AB156" s="370"/>
      <c r="AC156" s="370"/>
      <c r="AD156" s="370"/>
      <c r="AE156" s="370"/>
      <c r="AF156" s="370"/>
      <c r="AG156" s="370"/>
      <c r="AH156" s="370"/>
      <c r="AI156" s="385"/>
      <c r="AJ156" s="383" t="s">
        <v>519</v>
      </c>
      <c r="AK156" s="389"/>
      <c r="AL156" s="373"/>
      <c r="AM156" s="385"/>
      <c r="AN156" s="385"/>
      <c r="AO156" s="385"/>
      <c r="AP156" s="382" t="s">
        <v>574</v>
      </c>
      <c r="AQ156" s="374"/>
      <c r="AR156" s="374"/>
      <c r="AS156" s="385"/>
      <c r="AT156" s="374"/>
      <c r="AU156" s="385"/>
      <c r="AV156" s="385"/>
    </row>
    <row r="157" spans="1:71" ht="39.950000000000003" customHeight="1" x14ac:dyDescent="0.55000000000000004">
      <c r="B157" s="361"/>
      <c r="C157" s="359"/>
      <c r="L157" s="360"/>
      <c r="M157" s="360"/>
      <c r="N157" s="384"/>
      <c r="O157" s="384"/>
      <c r="P157" s="384"/>
      <c r="Q157" s="384"/>
      <c r="R157" s="384"/>
      <c r="S157" s="360"/>
      <c r="T157" s="385"/>
      <c r="U157" s="377" t="s">
        <v>452</v>
      </c>
      <c r="V157" s="385"/>
      <c r="W157" s="385"/>
      <c r="X157" s="374"/>
      <c r="Y157" s="386"/>
      <c r="Z157" s="370"/>
      <c r="AA157" s="370"/>
      <c r="AB157" s="370"/>
      <c r="AC157" s="370"/>
      <c r="AD157" s="370"/>
      <c r="AE157" s="370"/>
      <c r="AF157" s="370"/>
      <c r="AG157" s="370"/>
      <c r="AH157" s="370"/>
      <c r="AI157" s="385"/>
      <c r="AJ157" s="383" t="s">
        <v>520</v>
      </c>
      <c r="AK157" s="389"/>
      <c r="AL157" s="373"/>
      <c r="AM157" s="385"/>
      <c r="AN157" s="385"/>
      <c r="AO157" s="385"/>
      <c r="AP157" s="385"/>
      <c r="AQ157" s="374"/>
      <c r="AR157" s="374"/>
      <c r="AS157" s="385"/>
      <c r="AT157" s="374"/>
      <c r="AU157" s="385"/>
      <c r="AV157" s="385"/>
    </row>
    <row r="158" spans="1:71" ht="39.950000000000003" customHeight="1" x14ac:dyDescent="0.55000000000000004">
      <c r="B158" s="361"/>
      <c r="C158" s="359"/>
      <c r="L158" s="360"/>
      <c r="M158" s="360"/>
      <c r="N158" s="384"/>
      <c r="O158" s="384"/>
      <c r="P158" s="384"/>
      <c r="Q158" s="384"/>
      <c r="R158" s="384"/>
      <c r="S158" s="360"/>
      <c r="T158" s="385"/>
      <c r="U158" s="377" t="s">
        <v>453</v>
      </c>
      <c r="V158" s="385"/>
      <c r="W158" s="385"/>
      <c r="X158" s="374"/>
      <c r="Y158" s="386"/>
      <c r="Z158" s="370"/>
      <c r="AA158" s="370"/>
      <c r="AB158" s="370"/>
      <c r="AC158" s="370"/>
      <c r="AD158" s="370"/>
      <c r="AE158" s="370"/>
      <c r="AF158" s="370"/>
      <c r="AG158" s="370"/>
      <c r="AH158" s="370"/>
      <c r="AI158" s="385"/>
      <c r="AJ158" s="383" t="s">
        <v>521</v>
      </c>
      <c r="AK158" s="389"/>
      <c r="AL158" s="373"/>
      <c r="AM158" s="385"/>
      <c r="AN158" s="385"/>
      <c r="AO158" s="385"/>
      <c r="AP158" s="385"/>
      <c r="AQ158" s="374"/>
      <c r="AR158" s="374"/>
      <c r="AS158" s="385"/>
      <c r="AT158" s="374"/>
      <c r="AU158" s="385"/>
      <c r="AV158" s="385"/>
    </row>
    <row r="159" spans="1:71" ht="39.950000000000003" customHeight="1" x14ac:dyDescent="0.55000000000000004">
      <c r="B159" s="361"/>
      <c r="C159" s="359"/>
      <c r="L159" s="360"/>
      <c r="M159" s="360"/>
      <c r="N159" s="384"/>
      <c r="O159" s="384"/>
      <c r="P159" s="384"/>
      <c r="Q159" s="384"/>
      <c r="R159" s="384"/>
      <c r="S159" s="360"/>
      <c r="T159" s="385"/>
      <c r="U159" s="377" t="s">
        <v>454</v>
      </c>
      <c r="V159" s="385"/>
      <c r="W159" s="385"/>
      <c r="X159" s="374"/>
      <c r="Y159" s="386"/>
      <c r="Z159" s="370"/>
      <c r="AA159" s="370"/>
      <c r="AB159" s="370"/>
      <c r="AC159" s="370"/>
      <c r="AD159" s="370"/>
      <c r="AE159" s="370"/>
      <c r="AF159" s="370"/>
      <c r="AG159" s="370"/>
      <c r="AH159" s="370"/>
      <c r="AI159" s="385"/>
      <c r="AJ159" s="383" t="s">
        <v>522</v>
      </c>
      <c r="AK159" s="389"/>
      <c r="AL159" s="373"/>
      <c r="AM159" s="385"/>
      <c r="AN159" s="385"/>
      <c r="AO159" s="385"/>
      <c r="AP159" s="385"/>
      <c r="AQ159" s="374"/>
      <c r="AR159" s="374"/>
      <c r="AS159" s="385"/>
      <c r="AT159" s="374"/>
      <c r="AU159" s="385"/>
      <c r="AV159" s="385"/>
    </row>
    <row r="160" spans="1:71" ht="39.950000000000003" customHeight="1" x14ac:dyDescent="0.55000000000000004">
      <c r="B160" s="361"/>
      <c r="C160" s="359"/>
      <c r="L160" s="360"/>
      <c r="M160" s="360"/>
      <c r="N160" s="384"/>
      <c r="O160" s="384"/>
      <c r="P160" s="384"/>
      <c r="Q160" s="384"/>
      <c r="R160" s="384"/>
      <c r="S160" s="360"/>
      <c r="T160" s="385"/>
      <c r="U160" s="377" t="s">
        <v>455</v>
      </c>
      <c r="V160" s="385"/>
      <c r="W160" s="385"/>
      <c r="X160" s="374"/>
      <c r="Y160" s="386"/>
      <c r="Z160" s="370"/>
      <c r="AA160" s="370"/>
      <c r="AB160" s="370"/>
      <c r="AC160" s="370"/>
      <c r="AD160" s="370"/>
      <c r="AE160" s="370"/>
      <c r="AF160" s="370"/>
      <c r="AG160" s="370"/>
      <c r="AH160" s="370"/>
      <c r="AI160" s="385"/>
      <c r="AJ160" s="383" t="s">
        <v>527</v>
      </c>
      <c r="AK160" s="385"/>
      <c r="AL160" s="373"/>
      <c r="AM160" s="385"/>
      <c r="AN160" s="385"/>
      <c r="AO160" s="385"/>
      <c r="AP160" s="385"/>
      <c r="AQ160" s="374"/>
      <c r="AR160" s="374"/>
      <c r="AS160" s="385"/>
      <c r="AT160" s="374"/>
      <c r="AU160" s="385"/>
      <c r="AV160" s="385"/>
    </row>
    <row r="161" spans="2:48" ht="39.950000000000003" customHeight="1" x14ac:dyDescent="0.55000000000000004">
      <c r="B161" s="361"/>
      <c r="C161" s="359"/>
      <c r="L161" s="360"/>
      <c r="M161" s="360"/>
      <c r="N161" s="384"/>
      <c r="O161" s="384"/>
      <c r="P161" s="384"/>
      <c r="Q161" s="384"/>
      <c r="R161" s="384"/>
      <c r="S161" s="360"/>
      <c r="T161" s="385"/>
      <c r="U161" s="377" t="s">
        <v>456</v>
      </c>
      <c r="V161" s="385"/>
      <c r="W161" s="385"/>
      <c r="X161" s="374"/>
      <c r="Y161" s="386"/>
      <c r="Z161" s="370"/>
      <c r="AA161" s="370"/>
      <c r="AB161" s="370"/>
      <c r="AC161" s="370"/>
      <c r="AD161" s="370"/>
      <c r="AE161" s="370"/>
      <c r="AF161" s="370"/>
      <c r="AG161" s="370"/>
      <c r="AH161" s="370"/>
      <c r="AI161" s="385"/>
      <c r="AJ161" s="374"/>
      <c r="AK161" s="385"/>
      <c r="AL161" s="373"/>
      <c r="AM161" s="385"/>
      <c r="AN161" s="385"/>
      <c r="AO161" s="385"/>
      <c r="AP161" s="385"/>
      <c r="AQ161" s="374"/>
      <c r="AR161" s="374"/>
      <c r="AS161" s="385"/>
      <c r="AT161" s="374"/>
      <c r="AU161" s="385"/>
      <c r="AV161" s="385"/>
    </row>
    <row r="162" spans="2:48" ht="39.950000000000003" customHeight="1" x14ac:dyDescent="0.55000000000000004">
      <c r="B162" s="361"/>
      <c r="C162" s="359"/>
      <c r="L162" s="360"/>
      <c r="M162" s="360"/>
      <c r="N162" s="384"/>
      <c r="O162" s="384"/>
      <c r="P162" s="384"/>
      <c r="Q162" s="384"/>
      <c r="R162" s="384"/>
      <c r="S162" s="360"/>
      <c r="T162" s="385"/>
      <c r="U162" s="377" t="s">
        <v>457</v>
      </c>
      <c r="V162" s="385"/>
      <c r="W162" s="385"/>
      <c r="X162" s="374"/>
      <c r="Y162" s="386"/>
      <c r="Z162" s="370"/>
      <c r="AA162" s="370"/>
      <c r="AB162" s="370"/>
      <c r="AC162" s="370"/>
      <c r="AD162" s="370"/>
      <c r="AE162" s="370"/>
      <c r="AF162" s="370"/>
      <c r="AG162" s="370"/>
      <c r="AH162" s="370"/>
      <c r="AI162" s="385"/>
      <c r="AJ162" s="374"/>
      <c r="AK162" s="385"/>
      <c r="AL162" s="373"/>
      <c r="AM162" s="385"/>
      <c r="AN162" s="385"/>
      <c r="AO162" s="385"/>
      <c r="AP162" s="385"/>
      <c r="AQ162" s="374"/>
      <c r="AR162" s="374"/>
      <c r="AS162" s="385"/>
      <c r="AT162" s="374"/>
      <c r="AU162" s="385"/>
      <c r="AV162" s="385"/>
    </row>
    <row r="163" spans="2:48" ht="39.950000000000003" customHeight="1" x14ac:dyDescent="0.55000000000000004">
      <c r="B163" s="361"/>
      <c r="C163" s="359"/>
      <c r="L163" s="360"/>
      <c r="M163" s="360"/>
      <c r="N163" s="384"/>
      <c r="O163" s="384"/>
      <c r="P163" s="384"/>
      <c r="Q163" s="384"/>
      <c r="R163" s="384"/>
      <c r="S163" s="360"/>
      <c r="T163" s="385"/>
      <c r="U163" s="377" t="s">
        <v>458</v>
      </c>
      <c r="V163" s="385"/>
      <c r="W163" s="385"/>
      <c r="X163" s="374"/>
      <c r="Y163" s="386"/>
      <c r="Z163" s="370"/>
      <c r="AA163" s="370"/>
      <c r="AB163" s="370"/>
      <c r="AC163" s="370"/>
      <c r="AD163" s="370"/>
      <c r="AE163" s="370"/>
      <c r="AF163" s="370"/>
      <c r="AG163" s="370"/>
      <c r="AH163" s="370"/>
      <c r="AI163" s="385"/>
      <c r="AJ163" s="374"/>
      <c r="AK163" s="385"/>
      <c r="AL163" s="373"/>
      <c r="AM163" s="385"/>
      <c r="AN163" s="385"/>
      <c r="AO163" s="385"/>
      <c r="AP163" s="385"/>
      <c r="AQ163" s="374"/>
      <c r="AR163" s="374"/>
      <c r="AS163" s="385"/>
      <c r="AT163" s="374"/>
      <c r="AU163" s="385"/>
      <c r="AV163" s="385"/>
    </row>
    <row r="164" spans="2:48" ht="39.950000000000003" customHeight="1" x14ac:dyDescent="0.55000000000000004">
      <c r="B164" s="361"/>
      <c r="C164" s="359"/>
      <c r="L164" s="360"/>
      <c r="M164" s="360"/>
      <c r="N164" s="384"/>
      <c r="O164" s="384"/>
      <c r="P164" s="384"/>
      <c r="Q164" s="384"/>
      <c r="R164" s="384"/>
      <c r="S164" s="360"/>
      <c r="T164" s="385"/>
      <c r="U164" s="377" t="s">
        <v>459</v>
      </c>
      <c r="V164" s="385"/>
      <c r="W164" s="385"/>
      <c r="X164" s="374"/>
      <c r="Y164" s="386"/>
      <c r="Z164" s="370"/>
      <c r="AA164" s="370"/>
      <c r="AB164" s="370"/>
      <c r="AC164" s="370"/>
      <c r="AD164" s="370"/>
      <c r="AE164" s="370"/>
      <c r="AF164" s="370"/>
      <c r="AG164" s="370"/>
      <c r="AH164" s="370"/>
      <c r="AI164" s="385"/>
      <c r="AJ164" s="374"/>
      <c r="AK164" s="385"/>
      <c r="AL164" s="373"/>
      <c r="AM164" s="385"/>
      <c r="AN164" s="385"/>
      <c r="AO164" s="385"/>
      <c r="AP164" s="385"/>
      <c r="AQ164" s="374"/>
      <c r="AR164" s="374"/>
      <c r="AS164" s="385"/>
      <c r="AT164" s="374"/>
      <c r="AU164" s="385"/>
      <c r="AV164" s="385"/>
    </row>
    <row r="165" spans="2:48" ht="39.950000000000003" customHeight="1" x14ac:dyDescent="0.55000000000000004">
      <c r="B165" s="361"/>
      <c r="C165" s="359"/>
      <c r="L165" s="360"/>
      <c r="M165" s="360"/>
      <c r="N165" s="384"/>
      <c r="O165" s="384"/>
      <c r="P165" s="384"/>
      <c r="Q165" s="384"/>
      <c r="R165" s="384"/>
      <c r="S165" s="360"/>
      <c r="T165" s="385"/>
      <c r="U165" s="377" t="s">
        <v>460</v>
      </c>
      <c r="V165" s="385"/>
      <c r="W165" s="385"/>
      <c r="X165" s="374"/>
      <c r="Y165" s="386"/>
      <c r="Z165" s="370"/>
      <c r="AA165" s="370"/>
      <c r="AB165" s="370"/>
      <c r="AC165" s="370"/>
      <c r="AD165" s="370"/>
      <c r="AE165" s="370"/>
      <c r="AF165" s="370"/>
      <c r="AG165" s="370"/>
      <c r="AH165" s="370"/>
      <c r="AI165" s="385"/>
      <c r="AJ165" s="374"/>
      <c r="AK165" s="385"/>
      <c r="AL165" s="373"/>
      <c r="AM165" s="385"/>
      <c r="AN165" s="385"/>
      <c r="AO165" s="385"/>
      <c r="AP165" s="385"/>
      <c r="AQ165" s="374"/>
      <c r="AR165" s="374"/>
      <c r="AS165" s="385"/>
      <c r="AT165" s="374"/>
      <c r="AU165" s="385"/>
      <c r="AV165" s="385"/>
    </row>
    <row r="166" spans="2:48" ht="39.950000000000003" customHeight="1" x14ac:dyDescent="0.55000000000000004">
      <c r="B166" s="361"/>
      <c r="C166" s="359"/>
      <c r="L166" s="360"/>
      <c r="M166" s="360"/>
      <c r="N166" s="384"/>
      <c r="O166" s="384"/>
      <c r="P166" s="384"/>
      <c r="Q166" s="384"/>
      <c r="R166" s="384"/>
      <c r="S166" s="360"/>
      <c r="T166" s="385"/>
      <c r="U166" s="377" t="s">
        <v>461</v>
      </c>
      <c r="V166" s="385"/>
      <c r="W166" s="385"/>
      <c r="X166" s="374"/>
      <c r="Y166" s="386"/>
      <c r="Z166" s="370"/>
      <c r="AA166" s="370"/>
      <c r="AB166" s="370"/>
      <c r="AC166" s="370"/>
      <c r="AD166" s="370"/>
      <c r="AE166" s="370"/>
      <c r="AF166" s="370"/>
      <c r="AG166" s="370"/>
      <c r="AH166" s="370"/>
      <c r="AI166" s="385"/>
      <c r="AJ166" s="374"/>
      <c r="AK166" s="385"/>
      <c r="AL166" s="373"/>
      <c r="AM166" s="385"/>
      <c r="AN166" s="385"/>
      <c r="AO166" s="385"/>
      <c r="AP166" s="385"/>
      <c r="AQ166" s="374"/>
      <c r="AR166" s="374"/>
      <c r="AS166" s="385"/>
      <c r="AT166" s="374"/>
      <c r="AU166" s="385"/>
      <c r="AV166" s="385"/>
    </row>
    <row r="167" spans="2:48" ht="39.950000000000003" customHeight="1" x14ac:dyDescent="0.55000000000000004">
      <c r="B167" s="361"/>
      <c r="C167" s="359"/>
      <c r="L167" s="360"/>
      <c r="M167" s="360"/>
      <c r="N167" s="384"/>
      <c r="O167" s="384"/>
      <c r="P167" s="384"/>
      <c r="Q167" s="384"/>
      <c r="R167" s="384"/>
      <c r="S167" s="360"/>
      <c r="T167" s="385"/>
      <c r="U167" s="377" t="s">
        <v>462</v>
      </c>
      <c r="V167" s="385"/>
      <c r="W167" s="385"/>
      <c r="X167" s="374"/>
      <c r="Y167" s="386"/>
      <c r="Z167" s="370"/>
      <c r="AA167" s="370"/>
      <c r="AB167" s="370"/>
      <c r="AC167" s="370"/>
      <c r="AD167" s="370"/>
      <c r="AE167" s="370"/>
      <c r="AF167" s="370"/>
      <c r="AG167" s="370"/>
      <c r="AH167" s="370"/>
      <c r="AI167" s="385"/>
      <c r="AJ167" s="374"/>
      <c r="AK167" s="385"/>
      <c r="AL167" s="373"/>
      <c r="AM167" s="385"/>
      <c r="AN167" s="385"/>
      <c r="AO167" s="385"/>
      <c r="AP167" s="385"/>
      <c r="AQ167" s="374"/>
      <c r="AR167" s="374"/>
      <c r="AS167" s="385"/>
      <c r="AT167" s="374"/>
      <c r="AU167" s="385"/>
      <c r="AV167" s="385"/>
    </row>
    <row r="168" spans="2:48" ht="39.950000000000003" customHeight="1" x14ac:dyDescent="0.55000000000000004">
      <c r="B168" s="361"/>
      <c r="C168" s="359"/>
      <c r="L168" s="360"/>
      <c r="M168" s="360"/>
      <c r="N168" s="384"/>
      <c r="O168" s="384"/>
      <c r="P168" s="384"/>
      <c r="Q168" s="384"/>
      <c r="R168" s="384"/>
      <c r="S168" s="360"/>
      <c r="T168" s="385"/>
      <c r="U168" s="377" t="s">
        <v>463</v>
      </c>
      <c r="V168" s="385"/>
      <c r="W168" s="385"/>
      <c r="X168" s="374"/>
      <c r="Y168" s="386"/>
      <c r="Z168" s="370"/>
      <c r="AA168" s="370"/>
      <c r="AB168" s="370"/>
      <c r="AC168" s="370"/>
      <c r="AD168" s="370"/>
      <c r="AE168" s="370"/>
      <c r="AF168" s="370"/>
      <c r="AG168" s="370"/>
      <c r="AH168" s="370"/>
      <c r="AI168" s="385"/>
      <c r="AJ168" s="374"/>
      <c r="AK168" s="385"/>
      <c r="AL168" s="373"/>
      <c r="AM168" s="385"/>
      <c r="AN168" s="385"/>
      <c r="AO168" s="385"/>
      <c r="AP168" s="385"/>
      <c r="AQ168" s="374"/>
      <c r="AR168" s="374"/>
      <c r="AS168" s="385"/>
      <c r="AT168" s="374"/>
      <c r="AU168" s="385"/>
      <c r="AV168" s="385"/>
    </row>
    <row r="169" spans="2:48" ht="39.950000000000003" customHeight="1" x14ac:dyDescent="0.55000000000000004">
      <c r="B169" s="361"/>
      <c r="C169" s="359"/>
      <c r="L169" s="360"/>
      <c r="M169" s="360"/>
      <c r="N169" s="384"/>
      <c r="O169" s="384"/>
      <c r="P169" s="384"/>
      <c r="Q169" s="384"/>
      <c r="R169" s="384"/>
      <c r="S169" s="360"/>
      <c r="T169" s="385"/>
      <c r="U169" s="377" t="s">
        <v>464</v>
      </c>
      <c r="V169" s="385"/>
      <c r="W169" s="385"/>
      <c r="X169" s="374"/>
      <c r="Y169" s="386"/>
      <c r="Z169" s="370"/>
      <c r="AA169" s="370"/>
      <c r="AB169" s="370"/>
      <c r="AC169" s="370"/>
      <c r="AD169" s="370"/>
      <c r="AE169" s="370"/>
      <c r="AF169" s="370"/>
      <c r="AG169" s="370"/>
      <c r="AH169" s="370"/>
      <c r="AI169" s="385"/>
      <c r="AJ169" s="374"/>
      <c r="AK169" s="385"/>
      <c r="AL169" s="373"/>
      <c r="AM169" s="385"/>
      <c r="AN169" s="385"/>
      <c r="AO169" s="385"/>
      <c r="AP169" s="385"/>
      <c r="AQ169" s="374"/>
      <c r="AR169" s="374"/>
      <c r="AS169" s="385"/>
      <c r="AT169" s="374"/>
      <c r="AU169" s="385"/>
      <c r="AV169" s="385"/>
    </row>
    <row r="170" spans="2:48" ht="39.950000000000003" customHeight="1" x14ac:dyDescent="0.55000000000000004">
      <c r="B170" s="361"/>
      <c r="C170" s="359"/>
      <c r="L170" s="360"/>
      <c r="M170" s="360"/>
      <c r="N170" s="384"/>
      <c r="O170" s="384"/>
      <c r="P170" s="384"/>
      <c r="Q170" s="384"/>
      <c r="R170" s="384"/>
      <c r="S170" s="360"/>
      <c r="T170" s="385"/>
      <c r="U170" s="369"/>
      <c r="V170" s="385"/>
      <c r="W170" s="385"/>
      <c r="X170" s="374"/>
      <c r="Y170" s="386"/>
      <c r="Z170" s="370"/>
      <c r="AA170" s="370"/>
      <c r="AB170" s="370"/>
      <c r="AC170" s="370"/>
      <c r="AD170" s="370"/>
      <c r="AE170" s="370"/>
      <c r="AF170" s="370"/>
      <c r="AG170" s="370"/>
      <c r="AH170" s="370"/>
      <c r="AI170" s="385"/>
      <c r="AJ170" s="374"/>
      <c r="AK170" s="385"/>
      <c r="AL170" s="373"/>
      <c r="AM170" s="385"/>
      <c r="AN170" s="385"/>
      <c r="AO170" s="385"/>
      <c r="AP170" s="385"/>
      <c r="AQ170" s="374"/>
      <c r="AR170" s="374"/>
      <c r="AS170" s="385"/>
      <c r="AT170" s="374"/>
      <c r="AU170" s="385"/>
      <c r="AV170" s="385"/>
    </row>
    <row r="171" spans="2:48" ht="39.950000000000003" customHeight="1" x14ac:dyDescent="0.55000000000000004">
      <c r="B171" s="361"/>
      <c r="C171" s="359"/>
      <c r="L171" s="360"/>
      <c r="M171" s="360"/>
      <c r="N171" s="384"/>
      <c r="O171" s="384"/>
      <c r="P171" s="384"/>
      <c r="Q171" s="384"/>
      <c r="R171" s="384"/>
      <c r="S171" s="360"/>
      <c r="T171" s="385"/>
      <c r="U171" s="369"/>
      <c r="V171" s="385"/>
      <c r="W171" s="385"/>
      <c r="X171" s="374"/>
      <c r="Y171" s="386"/>
      <c r="Z171" s="370"/>
      <c r="AA171" s="370"/>
      <c r="AB171" s="370"/>
      <c r="AC171" s="370"/>
      <c r="AD171" s="370"/>
      <c r="AE171" s="370"/>
      <c r="AF171" s="370"/>
      <c r="AG171" s="370"/>
      <c r="AH171" s="370"/>
      <c r="AI171" s="385"/>
      <c r="AJ171" s="374"/>
      <c r="AK171" s="385"/>
      <c r="AL171" s="373"/>
      <c r="AM171" s="385"/>
      <c r="AN171" s="385"/>
      <c r="AO171" s="385"/>
      <c r="AP171" s="385"/>
      <c r="AQ171" s="374"/>
      <c r="AR171" s="374"/>
      <c r="AS171" s="385"/>
      <c r="AT171" s="374"/>
      <c r="AU171" s="385"/>
      <c r="AV171" s="385"/>
    </row>
    <row r="172" spans="2:48" ht="39.950000000000003" customHeight="1" x14ac:dyDescent="0.55000000000000004">
      <c r="B172" s="361"/>
      <c r="C172" s="359"/>
      <c r="L172" s="360"/>
      <c r="M172" s="360"/>
      <c r="N172" s="384"/>
      <c r="O172" s="384"/>
      <c r="P172" s="384"/>
      <c r="Q172" s="384"/>
      <c r="R172" s="384"/>
      <c r="S172" s="360"/>
      <c r="T172" s="385"/>
      <c r="U172" s="369"/>
      <c r="V172" s="385"/>
      <c r="W172" s="385"/>
      <c r="X172" s="374"/>
      <c r="Y172" s="386"/>
      <c r="Z172" s="370"/>
      <c r="AA172" s="370"/>
      <c r="AB172" s="370"/>
      <c r="AC172" s="370"/>
      <c r="AD172" s="370"/>
      <c r="AE172" s="370"/>
      <c r="AF172" s="370"/>
      <c r="AG172" s="370"/>
      <c r="AH172" s="370"/>
      <c r="AI172" s="385"/>
      <c r="AJ172" s="374"/>
      <c r="AK172" s="385"/>
      <c r="AL172" s="373"/>
      <c r="AM172" s="385"/>
      <c r="AN172" s="385"/>
      <c r="AO172" s="385"/>
      <c r="AP172" s="385"/>
      <c r="AQ172" s="374"/>
      <c r="AR172" s="374"/>
      <c r="AS172" s="385"/>
      <c r="AT172" s="374"/>
      <c r="AU172" s="385"/>
      <c r="AV172" s="385"/>
    </row>
    <row r="173" spans="2:48" ht="39.950000000000003" customHeight="1" x14ac:dyDescent="0.55000000000000004">
      <c r="B173" s="361"/>
      <c r="C173" s="359"/>
      <c r="L173" s="360"/>
      <c r="M173" s="360"/>
      <c r="N173" s="384"/>
      <c r="O173" s="384"/>
      <c r="P173" s="384"/>
      <c r="Q173" s="384"/>
      <c r="R173" s="384"/>
      <c r="S173" s="360"/>
      <c r="T173" s="385"/>
      <c r="U173" s="369"/>
      <c r="V173" s="385"/>
      <c r="W173" s="385"/>
      <c r="X173" s="374"/>
      <c r="Y173" s="386"/>
      <c r="Z173" s="370"/>
      <c r="AA173" s="370"/>
      <c r="AB173" s="370"/>
      <c r="AC173" s="370"/>
      <c r="AD173" s="370"/>
      <c r="AE173" s="370"/>
      <c r="AF173" s="370"/>
      <c r="AG173" s="370"/>
      <c r="AH173" s="370"/>
      <c r="AI173" s="385"/>
      <c r="AJ173" s="374"/>
      <c r="AK173" s="385"/>
      <c r="AL173" s="373"/>
      <c r="AM173" s="385"/>
      <c r="AN173" s="385"/>
      <c r="AO173" s="385"/>
      <c r="AP173" s="385"/>
      <c r="AQ173" s="374"/>
      <c r="AR173" s="374"/>
      <c r="AS173" s="385"/>
      <c r="AT173" s="374"/>
      <c r="AU173" s="385"/>
      <c r="AV173" s="385"/>
    </row>
    <row r="174" spans="2:48" ht="39.950000000000003" customHeight="1" x14ac:dyDescent="0.55000000000000004">
      <c r="B174" s="361"/>
      <c r="C174" s="359"/>
      <c r="L174" s="360"/>
      <c r="M174" s="360"/>
      <c r="N174" s="384"/>
      <c r="O174" s="384"/>
      <c r="P174" s="384"/>
      <c r="Q174" s="384"/>
      <c r="R174" s="384"/>
      <c r="S174" s="360"/>
      <c r="T174" s="385"/>
      <c r="U174" s="369"/>
      <c r="V174" s="385"/>
      <c r="W174" s="385"/>
      <c r="X174" s="374"/>
      <c r="Y174" s="386"/>
      <c r="Z174" s="370"/>
      <c r="AA174" s="370"/>
      <c r="AB174" s="370"/>
      <c r="AC174" s="370"/>
      <c r="AD174" s="370"/>
      <c r="AE174" s="370"/>
      <c r="AF174" s="370"/>
      <c r="AG174" s="370"/>
      <c r="AH174" s="370"/>
      <c r="AI174" s="385"/>
      <c r="AJ174" s="374"/>
      <c r="AK174" s="385"/>
      <c r="AL174" s="373"/>
      <c r="AM174" s="385"/>
      <c r="AN174" s="385"/>
      <c r="AO174" s="385"/>
      <c r="AP174" s="385"/>
      <c r="AQ174" s="374"/>
      <c r="AR174" s="374"/>
      <c r="AS174" s="385"/>
      <c r="AT174" s="374"/>
      <c r="AU174" s="385"/>
      <c r="AV174" s="385"/>
    </row>
    <row r="175" spans="2:48" ht="39.950000000000003" customHeight="1" x14ac:dyDescent="0.55000000000000004">
      <c r="B175" s="361"/>
      <c r="C175" s="359"/>
      <c r="L175" s="360"/>
      <c r="M175" s="360"/>
      <c r="N175" s="384"/>
      <c r="O175" s="384"/>
      <c r="P175" s="384"/>
      <c r="Q175" s="384"/>
      <c r="R175" s="384"/>
      <c r="S175" s="360"/>
      <c r="T175" s="385"/>
      <c r="U175" s="369"/>
      <c r="V175" s="385"/>
      <c r="W175" s="385"/>
      <c r="X175" s="374"/>
      <c r="Y175" s="386"/>
      <c r="Z175" s="370"/>
      <c r="AA175" s="370"/>
      <c r="AB175" s="370"/>
      <c r="AC175" s="370"/>
      <c r="AD175" s="370"/>
      <c r="AE175" s="370"/>
      <c r="AF175" s="370"/>
      <c r="AG175" s="370"/>
      <c r="AH175" s="370"/>
      <c r="AI175" s="385"/>
      <c r="AJ175" s="374"/>
      <c r="AK175" s="385"/>
      <c r="AL175" s="373"/>
      <c r="AM175" s="385"/>
      <c r="AN175" s="385"/>
      <c r="AO175" s="385"/>
      <c r="AP175" s="385"/>
      <c r="AQ175" s="374"/>
      <c r="AR175" s="374"/>
      <c r="AS175" s="385"/>
      <c r="AT175" s="374"/>
      <c r="AU175" s="385"/>
      <c r="AV175" s="385"/>
    </row>
    <row r="176" spans="2:48" ht="39.950000000000003" customHeight="1" x14ac:dyDescent="0.55000000000000004">
      <c r="B176" s="361"/>
      <c r="C176" s="359"/>
      <c r="L176" s="360"/>
      <c r="M176" s="360"/>
      <c r="N176" s="384"/>
      <c r="O176" s="384"/>
      <c r="P176" s="384"/>
      <c r="Q176" s="384"/>
      <c r="R176" s="384"/>
      <c r="S176" s="360"/>
      <c r="T176" s="385"/>
      <c r="U176" s="369"/>
      <c r="V176" s="385"/>
      <c r="W176" s="385"/>
      <c r="X176" s="374"/>
      <c r="Y176" s="386"/>
      <c r="Z176" s="370"/>
      <c r="AA176" s="370"/>
      <c r="AB176" s="370"/>
      <c r="AC176" s="370"/>
      <c r="AD176" s="370"/>
      <c r="AE176" s="370"/>
      <c r="AF176" s="370"/>
      <c r="AG176" s="370"/>
      <c r="AH176" s="370"/>
      <c r="AI176" s="385"/>
      <c r="AJ176" s="374"/>
      <c r="AK176" s="385"/>
      <c r="AL176" s="373"/>
      <c r="AM176" s="385"/>
      <c r="AN176" s="385"/>
      <c r="AO176" s="385"/>
      <c r="AP176" s="385"/>
      <c r="AQ176" s="374"/>
      <c r="AR176" s="374"/>
      <c r="AS176" s="385"/>
      <c r="AT176" s="374"/>
      <c r="AU176" s="385"/>
      <c r="AV176" s="385"/>
    </row>
    <row r="177" spans="12:48" ht="39.950000000000003" customHeight="1" x14ac:dyDescent="0.55000000000000004">
      <c r="L177" s="360"/>
      <c r="M177" s="360"/>
      <c r="N177" s="384"/>
      <c r="O177" s="384"/>
      <c r="P177" s="384"/>
      <c r="Q177" s="384"/>
      <c r="R177" s="384"/>
      <c r="S177" s="360"/>
      <c r="T177" s="385"/>
      <c r="U177" s="369"/>
      <c r="V177" s="385"/>
      <c r="W177" s="385"/>
      <c r="X177" s="374"/>
      <c r="Y177" s="386"/>
      <c r="Z177" s="370"/>
      <c r="AA177" s="370"/>
      <c r="AB177" s="370"/>
      <c r="AC177" s="370"/>
      <c r="AD177" s="370"/>
      <c r="AE177" s="370"/>
      <c r="AF177" s="370"/>
      <c r="AG177" s="370"/>
      <c r="AH177" s="370"/>
      <c r="AI177" s="385"/>
      <c r="AJ177" s="374"/>
      <c r="AK177" s="385"/>
      <c r="AL177" s="373"/>
      <c r="AM177" s="385"/>
      <c r="AN177" s="385"/>
      <c r="AO177" s="385"/>
      <c r="AP177" s="385"/>
      <c r="AQ177" s="374"/>
      <c r="AR177" s="374"/>
      <c r="AS177" s="385"/>
      <c r="AT177" s="374"/>
      <c r="AU177" s="385"/>
      <c r="AV177" s="385"/>
    </row>
    <row r="178" spans="12:48" ht="39.950000000000003" customHeight="1" x14ac:dyDescent="0.55000000000000004">
      <c r="L178" s="360"/>
      <c r="M178" s="360"/>
      <c r="N178" s="384"/>
      <c r="O178" s="384"/>
      <c r="P178" s="384"/>
      <c r="Q178" s="384"/>
      <c r="R178" s="384"/>
      <c r="S178" s="360"/>
      <c r="T178" s="385"/>
      <c r="U178" s="369"/>
      <c r="V178" s="385"/>
      <c r="W178" s="385"/>
      <c r="X178" s="374"/>
      <c r="Y178" s="386"/>
      <c r="Z178" s="370"/>
      <c r="AA178" s="370"/>
      <c r="AB178" s="370"/>
      <c r="AC178" s="370"/>
      <c r="AD178" s="370"/>
      <c r="AE178" s="370"/>
      <c r="AF178" s="370"/>
      <c r="AG178" s="370"/>
      <c r="AH178" s="370"/>
      <c r="AI178" s="385"/>
      <c r="AJ178" s="374"/>
      <c r="AK178" s="385"/>
      <c r="AL178" s="373"/>
      <c r="AM178" s="385"/>
      <c r="AN178" s="385"/>
      <c r="AO178" s="385"/>
      <c r="AP178" s="385"/>
      <c r="AQ178" s="374"/>
      <c r="AR178" s="374"/>
      <c r="AS178" s="385"/>
      <c r="AT178" s="374"/>
      <c r="AU178" s="385"/>
      <c r="AV178" s="385"/>
    </row>
    <row r="179" spans="12:48" ht="39.950000000000003" customHeight="1" x14ac:dyDescent="0.55000000000000004">
      <c r="L179" s="360"/>
      <c r="M179" s="360"/>
      <c r="N179" s="384"/>
      <c r="O179" s="384"/>
      <c r="P179" s="384"/>
      <c r="Q179" s="384"/>
      <c r="R179" s="384"/>
      <c r="S179" s="360"/>
      <c r="T179" s="385"/>
      <c r="U179" s="369"/>
      <c r="V179" s="385"/>
      <c r="W179" s="385"/>
      <c r="X179" s="374"/>
      <c r="Y179" s="386"/>
      <c r="Z179" s="370"/>
      <c r="AA179" s="370"/>
      <c r="AB179" s="370"/>
      <c r="AC179" s="370"/>
      <c r="AD179" s="370"/>
      <c r="AE179" s="370"/>
      <c r="AF179" s="370"/>
      <c r="AG179" s="370"/>
      <c r="AH179" s="370"/>
      <c r="AI179" s="385"/>
      <c r="AJ179" s="374"/>
      <c r="AK179" s="385"/>
      <c r="AL179" s="373"/>
      <c r="AM179" s="385"/>
      <c r="AN179" s="385"/>
      <c r="AO179" s="385"/>
      <c r="AP179" s="385"/>
      <c r="AQ179" s="374"/>
      <c r="AR179" s="374"/>
      <c r="AS179" s="385"/>
      <c r="AT179" s="374"/>
      <c r="AU179" s="385"/>
      <c r="AV179" s="385"/>
    </row>
    <row r="180" spans="12:48" ht="39.950000000000003" customHeight="1" x14ac:dyDescent="0.55000000000000004">
      <c r="L180" s="360"/>
      <c r="M180" s="360"/>
      <c r="N180" s="384"/>
      <c r="O180" s="384"/>
      <c r="P180" s="384"/>
      <c r="Q180" s="384"/>
      <c r="R180" s="384"/>
      <c r="S180" s="360"/>
      <c r="T180" s="385"/>
      <c r="U180" s="369"/>
      <c r="V180" s="385"/>
      <c r="W180" s="385"/>
      <c r="X180" s="374"/>
      <c r="Y180" s="386"/>
      <c r="Z180" s="370"/>
      <c r="AA180" s="370"/>
      <c r="AB180" s="370"/>
      <c r="AC180" s="370"/>
      <c r="AD180" s="370"/>
      <c r="AE180" s="370"/>
      <c r="AF180" s="370"/>
      <c r="AG180" s="370"/>
      <c r="AH180" s="370"/>
      <c r="AI180" s="385"/>
      <c r="AJ180" s="374"/>
      <c r="AK180" s="385"/>
      <c r="AL180" s="373"/>
      <c r="AM180" s="385"/>
      <c r="AN180" s="385"/>
      <c r="AO180" s="385"/>
      <c r="AP180" s="385"/>
      <c r="AQ180" s="374"/>
      <c r="AR180" s="374"/>
      <c r="AS180" s="385"/>
      <c r="AT180" s="374"/>
      <c r="AU180" s="385"/>
      <c r="AV180" s="385"/>
    </row>
    <row r="181" spans="12:48" ht="39.950000000000003" customHeight="1" x14ac:dyDescent="0.55000000000000004">
      <c r="L181" s="360"/>
      <c r="M181" s="360"/>
      <c r="N181" s="384"/>
      <c r="O181" s="384"/>
      <c r="P181" s="384"/>
      <c r="Q181" s="384"/>
      <c r="R181" s="384"/>
      <c r="S181" s="360"/>
      <c r="T181" s="385"/>
      <c r="U181" s="369"/>
      <c r="V181" s="385"/>
      <c r="W181" s="385"/>
      <c r="X181" s="374"/>
      <c r="Y181" s="386"/>
      <c r="Z181" s="370"/>
      <c r="AA181" s="370"/>
      <c r="AB181" s="370"/>
      <c r="AC181" s="370"/>
      <c r="AD181" s="370"/>
      <c r="AE181" s="370"/>
      <c r="AF181" s="370"/>
      <c r="AG181" s="370"/>
      <c r="AH181" s="370"/>
      <c r="AI181" s="385"/>
      <c r="AJ181" s="374"/>
      <c r="AK181" s="385"/>
      <c r="AL181" s="373"/>
      <c r="AM181" s="385"/>
      <c r="AN181" s="385"/>
      <c r="AO181" s="385"/>
      <c r="AP181" s="385"/>
      <c r="AQ181" s="374"/>
      <c r="AR181" s="374"/>
      <c r="AS181" s="385"/>
      <c r="AT181" s="374"/>
      <c r="AU181" s="385"/>
      <c r="AV181" s="385"/>
    </row>
    <row r="182" spans="12:48" ht="39.950000000000003" customHeight="1" x14ac:dyDescent="0.55000000000000004">
      <c r="L182" s="360"/>
      <c r="M182" s="360"/>
      <c r="N182" s="384"/>
      <c r="O182" s="384"/>
      <c r="P182" s="384"/>
      <c r="Q182" s="384"/>
      <c r="R182" s="384"/>
      <c r="S182" s="360"/>
      <c r="T182" s="385"/>
      <c r="U182" s="369"/>
      <c r="V182" s="385"/>
      <c r="W182" s="385"/>
      <c r="X182" s="374"/>
      <c r="Y182" s="386"/>
      <c r="Z182" s="370"/>
      <c r="AA182" s="370"/>
      <c r="AB182" s="370"/>
      <c r="AC182" s="370"/>
      <c r="AD182" s="370"/>
      <c r="AE182" s="370"/>
      <c r="AF182" s="370"/>
      <c r="AG182" s="370"/>
      <c r="AH182" s="370"/>
      <c r="AI182" s="385"/>
      <c r="AJ182" s="374"/>
      <c r="AK182" s="385"/>
      <c r="AL182" s="373"/>
      <c r="AM182" s="385"/>
      <c r="AN182" s="385"/>
      <c r="AO182" s="385"/>
      <c r="AP182" s="385"/>
      <c r="AQ182" s="374"/>
      <c r="AR182" s="374"/>
      <c r="AS182" s="385"/>
      <c r="AT182" s="374"/>
      <c r="AU182" s="385"/>
      <c r="AV182" s="385"/>
    </row>
    <row r="183" spans="12:48" ht="39.950000000000003" customHeight="1" x14ac:dyDescent="0.55000000000000004">
      <c r="L183" s="360"/>
      <c r="M183" s="360"/>
      <c r="N183" s="384"/>
      <c r="O183" s="384"/>
      <c r="P183" s="384"/>
      <c r="Q183" s="384"/>
      <c r="R183" s="384"/>
      <c r="S183" s="360"/>
      <c r="T183" s="385"/>
      <c r="U183" s="369"/>
      <c r="V183" s="385"/>
      <c r="W183" s="385"/>
      <c r="X183" s="374"/>
      <c r="Y183" s="386"/>
      <c r="Z183" s="370"/>
      <c r="AA183" s="370"/>
      <c r="AB183" s="370"/>
      <c r="AC183" s="370"/>
      <c r="AD183" s="370"/>
      <c r="AE183" s="370"/>
      <c r="AF183" s="370"/>
      <c r="AG183" s="370"/>
      <c r="AH183" s="370"/>
      <c r="AI183" s="385"/>
      <c r="AJ183" s="374"/>
      <c r="AK183" s="385"/>
      <c r="AL183" s="373"/>
      <c r="AM183" s="385"/>
      <c r="AN183" s="385"/>
      <c r="AO183" s="385"/>
      <c r="AP183" s="385"/>
      <c r="AQ183" s="374"/>
      <c r="AR183" s="374"/>
      <c r="AS183" s="385"/>
      <c r="AT183" s="374"/>
      <c r="AU183" s="385"/>
      <c r="AV183" s="385"/>
    </row>
    <row r="184" spans="12:48" ht="39.950000000000003" customHeight="1" x14ac:dyDescent="0.55000000000000004">
      <c r="L184" s="360"/>
      <c r="M184" s="360"/>
      <c r="N184" s="384"/>
      <c r="O184" s="384"/>
      <c r="P184" s="384"/>
      <c r="Q184" s="384"/>
      <c r="R184" s="384"/>
      <c r="S184" s="360"/>
      <c r="T184" s="385"/>
      <c r="U184" s="369"/>
      <c r="V184" s="385"/>
      <c r="W184" s="385"/>
      <c r="X184" s="374"/>
      <c r="Y184" s="386"/>
      <c r="Z184" s="370"/>
      <c r="AA184" s="370"/>
      <c r="AB184" s="370"/>
      <c r="AC184" s="370"/>
      <c r="AD184" s="370"/>
      <c r="AE184" s="370"/>
      <c r="AF184" s="370"/>
      <c r="AG184" s="370"/>
      <c r="AH184" s="370"/>
      <c r="AI184" s="385"/>
      <c r="AJ184" s="374"/>
      <c r="AK184" s="385"/>
      <c r="AL184" s="373"/>
      <c r="AM184" s="385"/>
      <c r="AN184" s="385"/>
      <c r="AO184" s="385"/>
      <c r="AP184" s="385"/>
      <c r="AQ184" s="374"/>
      <c r="AR184" s="374"/>
      <c r="AS184" s="385"/>
      <c r="AT184" s="374"/>
      <c r="AU184" s="385"/>
      <c r="AV184" s="385"/>
    </row>
    <row r="185" spans="12:48" ht="39.950000000000003" customHeight="1" x14ac:dyDescent="0.55000000000000004">
      <c r="L185" s="360"/>
      <c r="M185" s="360"/>
      <c r="N185" s="384"/>
      <c r="O185" s="384"/>
      <c r="P185" s="384"/>
      <c r="Q185" s="384"/>
      <c r="R185" s="384"/>
      <c r="S185" s="360"/>
      <c r="T185" s="385"/>
      <c r="U185" s="369"/>
      <c r="V185" s="385"/>
      <c r="W185" s="385"/>
      <c r="X185" s="374"/>
      <c r="Y185" s="386"/>
      <c r="Z185" s="370"/>
      <c r="AA185" s="370"/>
      <c r="AB185" s="370"/>
      <c r="AC185" s="370"/>
      <c r="AD185" s="370"/>
      <c r="AE185" s="370"/>
      <c r="AF185" s="370"/>
      <c r="AG185" s="370"/>
      <c r="AH185" s="370"/>
      <c r="AI185" s="385"/>
      <c r="AJ185" s="374"/>
      <c r="AK185" s="385"/>
      <c r="AL185" s="373"/>
      <c r="AM185" s="385"/>
      <c r="AN185" s="385"/>
      <c r="AO185" s="385"/>
      <c r="AP185" s="385"/>
      <c r="AQ185" s="374"/>
      <c r="AR185" s="374"/>
      <c r="AS185" s="385"/>
      <c r="AT185" s="374"/>
      <c r="AU185" s="385"/>
      <c r="AV185" s="385"/>
    </row>
    <row r="186" spans="12:48" ht="39.950000000000003" customHeight="1" x14ac:dyDescent="0.55000000000000004">
      <c r="L186" s="360"/>
      <c r="M186" s="360"/>
      <c r="N186" s="384"/>
      <c r="O186" s="384"/>
      <c r="P186" s="384"/>
      <c r="Q186" s="384"/>
      <c r="R186" s="384"/>
      <c r="S186" s="360"/>
      <c r="T186" s="385"/>
      <c r="U186" s="369"/>
      <c r="V186" s="385"/>
      <c r="W186" s="385"/>
      <c r="X186" s="374"/>
      <c r="Y186" s="386"/>
      <c r="Z186" s="370"/>
      <c r="AA186" s="370"/>
      <c r="AB186" s="370"/>
      <c r="AC186" s="370"/>
      <c r="AD186" s="370"/>
      <c r="AE186" s="370"/>
      <c r="AF186" s="370"/>
      <c r="AG186" s="370"/>
      <c r="AH186" s="370"/>
      <c r="AI186" s="385"/>
      <c r="AJ186" s="374"/>
      <c r="AK186" s="385"/>
      <c r="AL186" s="373"/>
      <c r="AM186" s="385"/>
      <c r="AN186" s="385"/>
      <c r="AO186" s="385"/>
      <c r="AP186" s="385"/>
      <c r="AQ186" s="374"/>
      <c r="AR186" s="374"/>
      <c r="AS186" s="385"/>
      <c r="AT186" s="374"/>
      <c r="AU186" s="385"/>
      <c r="AV186" s="385"/>
    </row>
    <row r="187" spans="12:48" ht="39.950000000000003" customHeight="1" x14ac:dyDescent="0.55000000000000004">
      <c r="L187" s="360"/>
      <c r="M187" s="360"/>
      <c r="N187" s="384"/>
      <c r="O187" s="384"/>
      <c r="P187" s="384"/>
      <c r="Q187" s="384"/>
      <c r="R187" s="384"/>
      <c r="S187" s="360"/>
      <c r="T187" s="385"/>
      <c r="U187" s="369"/>
      <c r="V187" s="385"/>
      <c r="W187" s="385"/>
      <c r="X187" s="374"/>
      <c r="Y187" s="386"/>
      <c r="Z187" s="370"/>
      <c r="AA187" s="370"/>
      <c r="AB187" s="370"/>
      <c r="AC187" s="370"/>
      <c r="AD187" s="370"/>
      <c r="AE187" s="370"/>
      <c r="AF187" s="370"/>
      <c r="AG187" s="370"/>
      <c r="AH187" s="370"/>
      <c r="AI187" s="385"/>
      <c r="AJ187" s="374"/>
      <c r="AK187" s="385"/>
      <c r="AL187" s="373"/>
      <c r="AM187" s="385"/>
      <c r="AN187" s="385"/>
      <c r="AO187" s="385"/>
      <c r="AP187" s="385"/>
      <c r="AQ187" s="374"/>
      <c r="AR187" s="374"/>
      <c r="AS187" s="385"/>
      <c r="AT187" s="374"/>
      <c r="AU187" s="385"/>
      <c r="AV187" s="385"/>
    </row>
    <row r="188" spans="12:48" ht="39.950000000000003" customHeight="1" x14ac:dyDescent="0.55000000000000004">
      <c r="L188" s="360"/>
      <c r="M188" s="360"/>
      <c r="N188" s="384"/>
      <c r="O188" s="384"/>
      <c r="P188" s="384"/>
      <c r="Q188" s="384"/>
      <c r="R188" s="384"/>
      <c r="S188" s="360"/>
      <c r="T188" s="385"/>
      <c r="U188" s="369"/>
      <c r="V188" s="385"/>
      <c r="W188" s="385"/>
      <c r="X188" s="374"/>
      <c r="Y188" s="386"/>
      <c r="Z188" s="370"/>
      <c r="AA188" s="370"/>
      <c r="AB188" s="370"/>
      <c r="AC188" s="370"/>
      <c r="AD188" s="370"/>
      <c r="AE188" s="370"/>
      <c r="AF188" s="370"/>
      <c r="AG188" s="370"/>
      <c r="AH188" s="370"/>
      <c r="AI188" s="385"/>
      <c r="AJ188" s="374"/>
      <c r="AK188" s="385"/>
      <c r="AL188" s="373"/>
      <c r="AM188" s="385"/>
      <c r="AN188" s="385"/>
      <c r="AO188" s="385"/>
      <c r="AP188" s="385"/>
      <c r="AQ188" s="374"/>
      <c r="AR188" s="374"/>
      <c r="AS188" s="385"/>
      <c r="AT188" s="374"/>
      <c r="AU188" s="385"/>
      <c r="AV188" s="385"/>
    </row>
    <row r="189" spans="12:48" ht="39.950000000000003" customHeight="1" x14ac:dyDescent="0.55000000000000004">
      <c r="L189" s="360"/>
      <c r="M189" s="360"/>
      <c r="N189" s="384"/>
      <c r="O189" s="384"/>
      <c r="P189" s="384"/>
      <c r="Q189" s="384"/>
      <c r="R189" s="384"/>
      <c r="S189" s="360"/>
      <c r="T189" s="385"/>
      <c r="U189" s="369"/>
      <c r="V189" s="385"/>
      <c r="W189" s="385"/>
      <c r="X189" s="374"/>
      <c r="Y189" s="386"/>
      <c r="Z189" s="370"/>
      <c r="AA189" s="370"/>
      <c r="AB189" s="370"/>
      <c r="AC189" s="370"/>
      <c r="AD189" s="370"/>
      <c r="AE189" s="370"/>
      <c r="AF189" s="370"/>
      <c r="AG189" s="370"/>
      <c r="AH189" s="370"/>
      <c r="AI189" s="385"/>
      <c r="AJ189" s="374"/>
      <c r="AK189" s="385"/>
      <c r="AL189" s="373"/>
      <c r="AM189" s="385"/>
      <c r="AN189" s="385"/>
      <c r="AO189" s="385"/>
      <c r="AP189" s="385"/>
      <c r="AQ189" s="374"/>
      <c r="AR189" s="374"/>
      <c r="AS189" s="385"/>
      <c r="AT189" s="374"/>
      <c r="AU189" s="385"/>
      <c r="AV189" s="385"/>
    </row>
    <row r="190" spans="12:48" ht="39.950000000000003" customHeight="1" x14ac:dyDescent="0.55000000000000004">
      <c r="L190" s="360"/>
      <c r="M190" s="360"/>
      <c r="N190" s="384"/>
      <c r="O190" s="384"/>
      <c r="P190" s="384"/>
      <c r="Q190" s="384"/>
      <c r="R190" s="384"/>
      <c r="S190" s="360"/>
      <c r="T190" s="385"/>
      <c r="U190" s="369"/>
      <c r="V190" s="385"/>
      <c r="W190" s="385"/>
      <c r="X190" s="374"/>
      <c r="Y190" s="386"/>
      <c r="Z190" s="370"/>
      <c r="AA190" s="370"/>
      <c r="AB190" s="370"/>
      <c r="AC190" s="370"/>
      <c r="AD190" s="370"/>
      <c r="AE190" s="370"/>
      <c r="AF190" s="370"/>
      <c r="AG190" s="370"/>
      <c r="AH190" s="370"/>
      <c r="AI190" s="385"/>
      <c r="AJ190" s="374"/>
      <c r="AK190" s="385"/>
      <c r="AL190" s="373"/>
      <c r="AM190" s="385"/>
      <c r="AN190" s="385"/>
      <c r="AO190" s="385"/>
      <c r="AP190" s="385"/>
      <c r="AQ190" s="374"/>
      <c r="AR190" s="374"/>
      <c r="AS190" s="385"/>
      <c r="AT190" s="374"/>
      <c r="AU190" s="385"/>
      <c r="AV190" s="385"/>
    </row>
    <row r="191" spans="12:48" ht="39.950000000000003" customHeight="1" x14ac:dyDescent="0.55000000000000004">
      <c r="L191" s="360"/>
      <c r="M191" s="360"/>
      <c r="N191" s="384"/>
      <c r="O191" s="384"/>
      <c r="P191" s="384"/>
      <c r="Q191" s="384"/>
      <c r="R191" s="384"/>
      <c r="S191" s="360"/>
      <c r="T191" s="385"/>
      <c r="U191" s="369"/>
      <c r="V191" s="385"/>
      <c r="W191" s="385"/>
      <c r="X191" s="374"/>
      <c r="Y191" s="386"/>
      <c r="Z191" s="370"/>
      <c r="AA191" s="370"/>
      <c r="AB191" s="370"/>
      <c r="AC191" s="370"/>
      <c r="AD191" s="370"/>
      <c r="AE191" s="370"/>
      <c r="AF191" s="370"/>
      <c r="AG191" s="370"/>
      <c r="AH191" s="370"/>
      <c r="AI191" s="385"/>
      <c r="AJ191" s="374"/>
      <c r="AK191" s="385"/>
      <c r="AL191" s="373"/>
      <c r="AM191" s="385"/>
      <c r="AN191" s="385"/>
      <c r="AO191" s="385"/>
      <c r="AP191" s="385"/>
      <c r="AQ191" s="374"/>
      <c r="AR191" s="374"/>
      <c r="AS191" s="385"/>
      <c r="AT191" s="374"/>
      <c r="AU191" s="385"/>
      <c r="AV191" s="385"/>
    </row>
    <row r="192" spans="12:48" ht="39.950000000000003" customHeight="1" x14ac:dyDescent="0.55000000000000004">
      <c r="L192" s="360"/>
      <c r="M192" s="360"/>
      <c r="N192" s="384"/>
      <c r="O192" s="384"/>
      <c r="P192" s="384"/>
      <c r="Q192" s="384"/>
      <c r="R192" s="384"/>
      <c r="S192" s="360"/>
      <c r="T192" s="385"/>
      <c r="U192" s="369"/>
      <c r="V192" s="385"/>
      <c r="W192" s="385"/>
      <c r="X192" s="374"/>
      <c r="Y192" s="386"/>
      <c r="Z192" s="370"/>
      <c r="AA192" s="370"/>
      <c r="AB192" s="370"/>
      <c r="AC192" s="370"/>
      <c r="AD192" s="370"/>
      <c r="AE192" s="370"/>
      <c r="AF192" s="370"/>
      <c r="AG192" s="370"/>
      <c r="AH192" s="370"/>
      <c r="AI192" s="385"/>
      <c r="AJ192" s="374"/>
      <c r="AK192" s="385"/>
      <c r="AL192" s="373"/>
      <c r="AM192" s="385"/>
      <c r="AN192" s="385"/>
      <c r="AO192" s="385"/>
      <c r="AP192" s="385"/>
      <c r="AQ192" s="374"/>
      <c r="AR192" s="374"/>
      <c r="AS192" s="385"/>
      <c r="AT192" s="374"/>
      <c r="AU192" s="385"/>
      <c r="AV192" s="385"/>
    </row>
    <row r="193" spans="12:48" ht="39.950000000000003" customHeight="1" x14ac:dyDescent="0.55000000000000004">
      <c r="L193" s="360"/>
      <c r="M193" s="360"/>
      <c r="N193" s="384"/>
      <c r="O193" s="384"/>
      <c r="P193" s="384"/>
      <c r="Q193" s="384"/>
      <c r="R193" s="384"/>
      <c r="S193" s="360"/>
      <c r="T193" s="385"/>
      <c r="U193" s="369"/>
      <c r="V193" s="385"/>
      <c r="W193" s="385"/>
      <c r="X193" s="374"/>
      <c r="Y193" s="386"/>
      <c r="Z193" s="370"/>
      <c r="AA193" s="370"/>
      <c r="AB193" s="370"/>
      <c r="AC193" s="370"/>
      <c r="AD193" s="370"/>
      <c r="AE193" s="370"/>
      <c r="AF193" s="370"/>
      <c r="AG193" s="370"/>
      <c r="AH193" s="370"/>
      <c r="AI193" s="385"/>
      <c r="AJ193" s="374"/>
      <c r="AK193" s="385"/>
      <c r="AL193" s="373"/>
      <c r="AM193" s="385"/>
      <c r="AN193" s="385"/>
      <c r="AO193" s="385"/>
      <c r="AP193" s="385"/>
      <c r="AQ193" s="374"/>
      <c r="AR193" s="374"/>
      <c r="AS193" s="385"/>
      <c r="AT193" s="374"/>
      <c r="AU193" s="385"/>
      <c r="AV193" s="385"/>
    </row>
    <row r="194" spans="12:48" ht="39.950000000000003" customHeight="1" x14ac:dyDescent="0.55000000000000004">
      <c r="L194" s="360"/>
      <c r="M194" s="360"/>
      <c r="N194" s="384"/>
      <c r="O194" s="384"/>
      <c r="P194" s="384"/>
      <c r="Q194" s="384"/>
      <c r="R194" s="384"/>
      <c r="S194" s="360"/>
      <c r="T194" s="385"/>
      <c r="U194" s="369"/>
      <c r="V194" s="385"/>
      <c r="W194" s="385"/>
      <c r="X194" s="374"/>
      <c r="Y194" s="386"/>
      <c r="Z194" s="370"/>
      <c r="AA194" s="370"/>
      <c r="AB194" s="370"/>
      <c r="AC194" s="370"/>
      <c r="AD194" s="370"/>
      <c r="AE194" s="370"/>
      <c r="AF194" s="370"/>
      <c r="AG194" s="370"/>
      <c r="AH194" s="370"/>
      <c r="AI194" s="385"/>
      <c r="AJ194" s="374"/>
      <c r="AK194" s="385"/>
      <c r="AL194" s="373"/>
      <c r="AM194" s="385"/>
      <c r="AN194" s="385"/>
      <c r="AO194" s="385"/>
      <c r="AP194" s="385"/>
      <c r="AQ194" s="374"/>
      <c r="AR194" s="374"/>
      <c r="AS194" s="385"/>
      <c r="AT194" s="374"/>
      <c r="AU194" s="385"/>
      <c r="AV194" s="385"/>
    </row>
    <row r="195" spans="12:48" ht="39.950000000000003" customHeight="1" x14ac:dyDescent="0.55000000000000004">
      <c r="L195" s="360"/>
      <c r="M195" s="360"/>
      <c r="N195" s="384"/>
      <c r="O195" s="384"/>
      <c r="P195" s="384"/>
      <c r="Q195" s="384"/>
      <c r="R195" s="384"/>
      <c r="S195" s="360"/>
      <c r="T195" s="385"/>
      <c r="U195" s="369"/>
      <c r="V195" s="385"/>
      <c r="W195" s="385"/>
      <c r="X195" s="374"/>
      <c r="Y195" s="386"/>
      <c r="Z195" s="370"/>
      <c r="AA195" s="370"/>
      <c r="AB195" s="370"/>
      <c r="AC195" s="370"/>
      <c r="AD195" s="370"/>
      <c r="AE195" s="370"/>
      <c r="AF195" s="370"/>
      <c r="AG195" s="370"/>
      <c r="AH195" s="370"/>
      <c r="AI195" s="385"/>
      <c r="AJ195" s="374"/>
      <c r="AK195" s="385"/>
      <c r="AL195" s="373"/>
      <c r="AM195" s="385"/>
      <c r="AN195" s="385"/>
      <c r="AO195" s="385"/>
      <c r="AP195" s="385"/>
      <c r="AQ195" s="374"/>
      <c r="AR195" s="374"/>
      <c r="AS195" s="385"/>
      <c r="AT195" s="374"/>
      <c r="AU195" s="385"/>
      <c r="AV195" s="385"/>
    </row>
    <row r="196" spans="12:48" ht="39.950000000000003" customHeight="1" x14ac:dyDescent="0.55000000000000004">
      <c r="L196" s="360"/>
      <c r="M196" s="360"/>
      <c r="N196" s="384"/>
      <c r="O196" s="384"/>
      <c r="P196" s="384"/>
      <c r="Q196" s="384"/>
      <c r="R196" s="384"/>
      <c r="S196" s="360"/>
      <c r="T196" s="385"/>
      <c r="U196" s="369"/>
      <c r="V196" s="385"/>
      <c r="W196" s="385"/>
      <c r="X196" s="374"/>
      <c r="Y196" s="386"/>
      <c r="Z196" s="370"/>
      <c r="AA196" s="370"/>
      <c r="AB196" s="370"/>
      <c r="AC196" s="370"/>
      <c r="AD196" s="370"/>
      <c r="AE196" s="370"/>
      <c r="AF196" s="370"/>
      <c r="AG196" s="370"/>
      <c r="AH196" s="370"/>
      <c r="AI196" s="385"/>
      <c r="AJ196" s="374"/>
      <c r="AK196" s="385"/>
      <c r="AL196" s="373"/>
      <c r="AM196" s="385"/>
      <c r="AN196" s="385"/>
      <c r="AO196" s="385"/>
      <c r="AP196" s="385"/>
      <c r="AQ196" s="374"/>
      <c r="AR196" s="374"/>
      <c r="AS196" s="385"/>
      <c r="AT196" s="374"/>
      <c r="AU196" s="385"/>
      <c r="AV196" s="385"/>
    </row>
    <row r="197" spans="12:48" ht="39.950000000000003" customHeight="1" x14ac:dyDescent="0.55000000000000004">
      <c r="L197" s="360"/>
      <c r="M197" s="360"/>
      <c r="N197" s="384"/>
      <c r="O197" s="384"/>
      <c r="P197" s="384"/>
      <c r="Q197" s="384"/>
      <c r="R197" s="384"/>
      <c r="S197" s="360"/>
      <c r="T197" s="385"/>
      <c r="U197" s="369"/>
      <c r="V197" s="385"/>
      <c r="W197" s="385"/>
      <c r="X197" s="374"/>
      <c r="Y197" s="386"/>
      <c r="Z197" s="370"/>
      <c r="AA197" s="370"/>
      <c r="AB197" s="370"/>
      <c r="AC197" s="370"/>
      <c r="AD197" s="370"/>
      <c r="AE197" s="370"/>
      <c r="AF197" s="370"/>
      <c r="AG197" s="370"/>
      <c r="AH197" s="370"/>
      <c r="AI197" s="385"/>
      <c r="AJ197" s="374"/>
      <c r="AK197" s="385"/>
      <c r="AL197" s="373"/>
      <c r="AM197" s="385"/>
      <c r="AN197" s="385"/>
      <c r="AO197" s="385"/>
      <c r="AP197" s="385"/>
      <c r="AQ197" s="374"/>
      <c r="AR197" s="374"/>
      <c r="AS197" s="385"/>
      <c r="AT197" s="374"/>
      <c r="AU197" s="385"/>
      <c r="AV197" s="385"/>
    </row>
    <row r="198" spans="12:48" ht="39.950000000000003" customHeight="1" x14ac:dyDescent="0.55000000000000004">
      <c r="L198" s="360"/>
      <c r="M198" s="360"/>
      <c r="N198" s="384"/>
      <c r="O198" s="384"/>
      <c r="P198" s="384"/>
      <c r="Q198" s="384"/>
      <c r="R198" s="384"/>
      <c r="S198" s="360"/>
      <c r="T198" s="385"/>
      <c r="U198" s="369"/>
      <c r="V198" s="385"/>
      <c r="W198" s="385"/>
      <c r="X198" s="374"/>
      <c r="Y198" s="386"/>
      <c r="Z198" s="370"/>
      <c r="AA198" s="370"/>
      <c r="AB198" s="370"/>
      <c r="AC198" s="370"/>
      <c r="AD198" s="370"/>
      <c r="AE198" s="370"/>
      <c r="AF198" s="370"/>
      <c r="AG198" s="370"/>
      <c r="AH198" s="370"/>
      <c r="AI198" s="385"/>
      <c r="AJ198" s="374"/>
      <c r="AK198" s="385"/>
      <c r="AL198" s="373"/>
      <c r="AM198" s="385"/>
      <c r="AN198" s="385"/>
      <c r="AO198" s="385"/>
      <c r="AP198" s="385"/>
      <c r="AQ198" s="374"/>
      <c r="AR198" s="374"/>
      <c r="AS198" s="385"/>
      <c r="AT198" s="374"/>
      <c r="AU198" s="385"/>
      <c r="AV198" s="385"/>
    </row>
    <row r="199" spans="12:48" ht="39.950000000000003" customHeight="1" x14ac:dyDescent="0.55000000000000004">
      <c r="L199" s="360"/>
      <c r="M199" s="360"/>
      <c r="N199" s="384"/>
      <c r="O199" s="384"/>
      <c r="P199" s="384"/>
      <c r="Q199" s="384"/>
      <c r="R199" s="384"/>
      <c r="S199" s="360"/>
      <c r="T199" s="385"/>
      <c r="U199" s="369"/>
      <c r="V199" s="385"/>
      <c r="W199" s="385"/>
      <c r="X199" s="374"/>
      <c r="Y199" s="386"/>
      <c r="Z199" s="370"/>
      <c r="AA199" s="370"/>
      <c r="AB199" s="370"/>
      <c r="AC199" s="370"/>
      <c r="AD199" s="370"/>
      <c r="AE199" s="370"/>
      <c r="AF199" s="370"/>
      <c r="AG199" s="370"/>
      <c r="AH199" s="370"/>
      <c r="AI199" s="385"/>
      <c r="AJ199" s="374"/>
      <c r="AK199" s="385"/>
      <c r="AL199" s="373"/>
      <c r="AM199" s="385"/>
      <c r="AN199" s="385"/>
      <c r="AO199" s="385"/>
      <c r="AP199" s="385"/>
      <c r="AQ199" s="374"/>
      <c r="AR199" s="374"/>
      <c r="AS199" s="385"/>
      <c r="AT199" s="374"/>
      <c r="AU199" s="385"/>
      <c r="AV199" s="385"/>
    </row>
    <row r="200" spans="12:48" ht="39.950000000000003" customHeight="1" x14ac:dyDescent="0.55000000000000004">
      <c r="L200" s="360"/>
      <c r="M200" s="360"/>
      <c r="N200" s="384"/>
      <c r="O200" s="384"/>
      <c r="P200" s="384"/>
      <c r="Q200" s="384"/>
      <c r="R200" s="384"/>
      <c r="S200" s="360"/>
      <c r="T200" s="385"/>
      <c r="U200" s="369"/>
      <c r="V200" s="385"/>
      <c r="W200" s="385"/>
      <c r="X200" s="374"/>
      <c r="Y200" s="386"/>
      <c r="Z200" s="370"/>
      <c r="AA200" s="370"/>
      <c r="AB200" s="370"/>
      <c r="AC200" s="370"/>
      <c r="AD200" s="370"/>
      <c r="AE200" s="370"/>
      <c r="AF200" s="370"/>
      <c r="AG200" s="370"/>
      <c r="AH200" s="370"/>
      <c r="AI200" s="385"/>
      <c r="AJ200" s="374"/>
      <c r="AK200" s="385"/>
      <c r="AL200" s="373"/>
      <c r="AM200" s="385"/>
      <c r="AN200" s="385"/>
      <c r="AO200" s="385"/>
      <c r="AP200" s="385"/>
      <c r="AQ200" s="374"/>
      <c r="AR200" s="374"/>
      <c r="AS200" s="385"/>
      <c r="AT200" s="374"/>
      <c r="AU200" s="385"/>
      <c r="AV200" s="385"/>
    </row>
    <row r="201" spans="12:48" ht="39.950000000000003" customHeight="1" x14ac:dyDescent="0.55000000000000004">
      <c r="L201" s="360"/>
      <c r="M201" s="360"/>
      <c r="N201" s="384"/>
      <c r="O201" s="384"/>
      <c r="P201" s="384"/>
      <c r="Q201" s="384"/>
      <c r="R201" s="384"/>
      <c r="S201" s="360"/>
      <c r="T201" s="385"/>
      <c r="U201" s="369"/>
      <c r="V201" s="385"/>
      <c r="W201" s="385"/>
      <c r="X201" s="374"/>
      <c r="Y201" s="386"/>
      <c r="Z201" s="370"/>
      <c r="AA201" s="370"/>
      <c r="AB201" s="370"/>
      <c r="AC201" s="370"/>
      <c r="AD201" s="370"/>
      <c r="AE201" s="370"/>
      <c r="AF201" s="370"/>
      <c r="AG201" s="370"/>
      <c r="AH201" s="370"/>
      <c r="AI201" s="385"/>
      <c r="AJ201" s="374"/>
      <c r="AK201" s="385"/>
      <c r="AL201" s="373"/>
      <c r="AM201" s="385"/>
      <c r="AN201" s="385"/>
      <c r="AO201" s="385"/>
      <c r="AP201" s="385"/>
      <c r="AQ201" s="374"/>
      <c r="AR201" s="374"/>
      <c r="AS201" s="385"/>
      <c r="AT201" s="374"/>
      <c r="AU201" s="385"/>
      <c r="AV201" s="385"/>
    </row>
    <row r="202" spans="12:48" ht="39.950000000000003" customHeight="1" x14ac:dyDescent="0.55000000000000004">
      <c r="L202" s="360"/>
      <c r="M202" s="360"/>
      <c r="N202" s="384"/>
      <c r="O202" s="384"/>
      <c r="P202" s="384"/>
      <c r="Q202" s="384"/>
      <c r="R202" s="384"/>
      <c r="S202" s="360"/>
      <c r="T202" s="385"/>
      <c r="U202" s="369"/>
      <c r="V202" s="385"/>
      <c r="W202" s="385"/>
      <c r="X202" s="374"/>
      <c r="Y202" s="386"/>
      <c r="Z202" s="370"/>
      <c r="AA202" s="370"/>
      <c r="AB202" s="370"/>
      <c r="AC202" s="370"/>
      <c r="AD202" s="370"/>
      <c r="AE202" s="370"/>
      <c r="AF202" s="370"/>
      <c r="AG202" s="370"/>
      <c r="AH202" s="370"/>
      <c r="AI202" s="385"/>
      <c r="AJ202" s="374"/>
      <c r="AK202" s="385"/>
      <c r="AL202" s="373"/>
      <c r="AM202" s="385"/>
      <c r="AN202" s="385"/>
      <c r="AO202" s="385"/>
      <c r="AP202" s="385"/>
      <c r="AQ202" s="374"/>
      <c r="AR202" s="374"/>
      <c r="AS202" s="385"/>
      <c r="AT202" s="374"/>
      <c r="AU202" s="385"/>
      <c r="AV202" s="385"/>
    </row>
    <row r="203" spans="12:48" ht="39.950000000000003" customHeight="1" x14ac:dyDescent="0.55000000000000004">
      <c r="L203" s="360"/>
      <c r="M203" s="360"/>
      <c r="N203" s="384"/>
      <c r="O203" s="384"/>
      <c r="P203" s="384"/>
      <c r="Q203" s="384"/>
      <c r="R203" s="384"/>
      <c r="S203" s="360"/>
      <c r="T203" s="385"/>
      <c r="U203" s="369"/>
      <c r="V203" s="385"/>
      <c r="W203" s="385"/>
      <c r="X203" s="374"/>
      <c r="Y203" s="386"/>
      <c r="Z203" s="370"/>
      <c r="AA203" s="370"/>
      <c r="AB203" s="370"/>
      <c r="AC203" s="370"/>
      <c r="AD203" s="370"/>
      <c r="AE203" s="370"/>
      <c r="AF203" s="370"/>
      <c r="AG203" s="370"/>
      <c r="AH203" s="370"/>
      <c r="AI203" s="385"/>
      <c r="AJ203" s="374"/>
      <c r="AK203" s="385"/>
      <c r="AL203" s="373"/>
      <c r="AM203" s="385"/>
      <c r="AN203" s="385"/>
      <c r="AO203" s="385"/>
      <c r="AP203" s="385"/>
      <c r="AQ203" s="374"/>
      <c r="AR203" s="374"/>
      <c r="AS203" s="385"/>
      <c r="AT203" s="374"/>
      <c r="AU203" s="385"/>
      <c r="AV203" s="385"/>
    </row>
    <row r="204" spans="12:48" ht="39.950000000000003" customHeight="1" x14ac:dyDescent="0.55000000000000004">
      <c r="L204" s="360"/>
      <c r="M204" s="360"/>
      <c r="N204" s="384"/>
      <c r="O204" s="384"/>
      <c r="P204" s="384"/>
      <c r="Q204" s="384"/>
      <c r="R204" s="384"/>
      <c r="S204" s="360"/>
      <c r="T204" s="385"/>
      <c r="U204" s="385"/>
      <c r="V204" s="385"/>
      <c r="W204" s="385"/>
      <c r="X204" s="374"/>
      <c r="Y204" s="386"/>
      <c r="Z204" s="370"/>
      <c r="AA204" s="370"/>
      <c r="AB204" s="370"/>
      <c r="AC204" s="370"/>
      <c r="AD204" s="370"/>
      <c r="AE204" s="370"/>
      <c r="AF204" s="370"/>
      <c r="AG204" s="370"/>
      <c r="AH204" s="370"/>
      <c r="AI204" s="385"/>
      <c r="AJ204" s="374"/>
      <c r="AK204" s="385"/>
      <c r="AL204" s="373"/>
      <c r="AM204" s="385"/>
      <c r="AN204" s="385"/>
      <c r="AO204" s="385"/>
      <c r="AP204" s="385"/>
      <c r="AQ204" s="374"/>
      <c r="AR204" s="374"/>
      <c r="AS204" s="385"/>
      <c r="AT204" s="374"/>
      <c r="AU204" s="385"/>
      <c r="AV204" s="385"/>
    </row>
    <row r="205" spans="12:48" ht="39.950000000000003" customHeight="1" x14ac:dyDescent="0.55000000000000004">
      <c r="L205" s="360"/>
      <c r="M205" s="360"/>
      <c r="N205" s="384"/>
      <c r="O205" s="384"/>
      <c r="P205" s="384"/>
      <c r="Q205" s="384"/>
      <c r="R205" s="384"/>
      <c r="S205" s="360"/>
      <c r="T205" s="385"/>
      <c r="U205" s="385"/>
      <c r="V205" s="385"/>
      <c r="W205" s="385"/>
      <c r="X205" s="374"/>
      <c r="Y205" s="386"/>
      <c r="Z205" s="370"/>
      <c r="AA205" s="370"/>
      <c r="AB205" s="370"/>
      <c r="AC205" s="370"/>
      <c r="AD205" s="370"/>
      <c r="AE205" s="370"/>
      <c r="AF205" s="370"/>
      <c r="AG205" s="370"/>
      <c r="AH205" s="370"/>
      <c r="AI205" s="385"/>
      <c r="AJ205" s="374"/>
      <c r="AK205" s="385"/>
      <c r="AL205" s="373"/>
      <c r="AM205" s="385"/>
      <c r="AN205" s="385"/>
      <c r="AO205" s="385"/>
      <c r="AP205" s="385"/>
      <c r="AQ205" s="374"/>
      <c r="AR205" s="374"/>
      <c r="AS205" s="385"/>
      <c r="AT205" s="374"/>
      <c r="AU205" s="385"/>
      <c r="AV205" s="385"/>
    </row>
    <row r="206" spans="12:48" ht="39.950000000000003" customHeight="1" x14ac:dyDescent="0.55000000000000004">
      <c r="L206" s="360"/>
      <c r="M206" s="360"/>
      <c r="N206" s="384"/>
      <c r="O206" s="384"/>
      <c r="P206" s="384"/>
      <c r="Q206" s="384"/>
      <c r="R206" s="384"/>
      <c r="S206" s="360"/>
      <c r="T206" s="385"/>
      <c r="U206" s="385"/>
      <c r="V206" s="385"/>
      <c r="W206" s="385"/>
      <c r="X206" s="374"/>
      <c r="Y206" s="386"/>
      <c r="Z206" s="370"/>
      <c r="AA206" s="370"/>
      <c r="AB206" s="370"/>
      <c r="AC206" s="370"/>
      <c r="AD206" s="370"/>
      <c r="AE206" s="370"/>
      <c r="AF206" s="370"/>
      <c r="AG206" s="370"/>
      <c r="AH206" s="370"/>
      <c r="AI206" s="385"/>
      <c r="AJ206" s="374"/>
      <c r="AK206" s="385"/>
      <c r="AL206" s="373"/>
      <c r="AM206" s="385"/>
      <c r="AN206" s="385"/>
      <c r="AO206" s="385"/>
      <c r="AP206" s="385"/>
      <c r="AQ206" s="374"/>
      <c r="AR206" s="374"/>
      <c r="AS206" s="385"/>
      <c r="AT206" s="374"/>
      <c r="AU206" s="385"/>
      <c r="AV206" s="385"/>
    </row>
    <row r="207" spans="12:48" ht="39.950000000000003" customHeight="1" x14ac:dyDescent="0.55000000000000004">
      <c r="L207" s="360"/>
      <c r="M207" s="360"/>
      <c r="N207" s="384"/>
      <c r="O207" s="384"/>
      <c r="P207" s="384"/>
      <c r="Q207" s="384"/>
      <c r="R207" s="384"/>
      <c r="S207" s="360"/>
      <c r="T207" s="385"/>
      <c r="U207" s="385"/>
      <c r="V207" s="385"/>
      <c r="W207" s="385"/>
      <c r="X207" s="374"/>
      <c r="Y207" s="386"/>
      <c r="Z207" s="370"/>
      <c r="AA207" s="370"/>
      <c r="AB207" s="370"/>
      <c r="AC207" s="370"/>
      <c r="AD207" s="370"/>
      <c r="AE207" s="370"/>
      <c r="AF207" s="370"/>
      <c r="AG207" s="370"/>
      <c r="AH207" s="370"/>
      <c r="AI207" s="385"/>
      <c r="AJ207" s="374"/>
      <c r="AK207" s="385"/>
      <c r="AL207" s="373"/>
      <c r="AM207" s="385"/>
      <c r="AN207" s="385"/>
      <c r="AO207" s="385"/>
      <c r="AP207" s="385"/>
      <c r="AQ207" s="374"/>
      <c r="AR207" s="374"/>
      <c r="AS207" s="385"/>
      <c r="AT207" s="374"/>
      <c r="AU207" s="385"/>
      <c r="AV207" s="385"/>
    </row>
    <row r="208" spans="12:48" ht="39.950000000000003" customHeight="1" x14ac:dyDescent="0.55000000000000004">
      <c r="L208" s="360"/>
      <c r="M208" s="360"/>
      <c r="N208" s="384"/>
      <c r="O208" s="384"/>
      <c r="P208" s="384"/>
      <c r="Q208" s="384"/>
      <c r="R208" s="384"/>
      <c r="S208" s="360"/>
      <c r="T208" s="385"/>
      <c r="U208" s="385"/>
      <c r="V208" s="385"/>
      <c r="W208" s="385"/>
      <c r="X208" s="374"/>
      <c r="Y208" s="386"/>
      <c r="Z208" s="370"/>
      <c r="AA208" s="370"/>
      <c r="AB208" s="370"/>
      <c r="AC208" s="370"/>
      <c r="AD208" s="370"/>
      <c r="AE208" s="370"/>
      <c r="AF208" s="370"/>
      <c r="AG208" s="370"/>
      <c r="AH208" s="370"/>
      <c r="AI208" s="385"/>
      <c r="AJ208" s="374"/>
      <c r="AK208" s="385"/>
      <c r="AL208" s="373"/>
      <c r="AM208" s="385"/>
      <c r="AN208" s="385"/>
      <c r="AO208" s="385"/>
      <c r="AP208" s="385"/>
      <c r="AQ208" s="374"/>
      <c r="AR208" s="374"/>
      <c r="AS208" s="385"/>
      <c r="AT208" s="374"/>
      <c r="AU208" s="385"/>
      <c r="AV208" s="385"/>
    </row>
    <row r="209" spans="12:48" ht="39.950000000000003" customHeight="1" x14ac:dyDescent="0.55000000000000004">
      <c r="L209" s="360"/>
      <c r="M209" s="360"/>
      <c r="N209" s="384"/>
      <c r="O209" s="384"/>
      <c r="P209" s="384"/>
      <c r="Q209" s="384"/>
      <c r="R209" s="384"/>
      <c r="S209" s="360"/>
      <c r="T209" s="385"/>
      <c r="U209" s="385"/>
      <c r="V209" s="385"/>
      <c r="W209" s="385"/>
      <c r="X209" s="374"/>
      <c r="Y209" s="386"/>
      <c r="Z209" s="370"/>
      <c r="AA209" s="370"/>
      <c r="AB209" s="370"/>
      <c r="AC209" s="370"/>
      <c r="AD209" s="370"/>
      <c r="AE209" s="370"/>
      <c r="AF209" s="370"/>
      <c r="AG209" s="370"/>
      <c r="AH209" s="370"/>
      <c r="AI209" s="385"/>
      <c r="AJ209" s="374"/>
      <c r="AK209" s="385"/>
      <c r="AL209" s="373"/>
      <c r="AM209" s="385"/>
      <c r="AN209" s="385"/>
      <c r="AO209" s="385"/>
      <c r="AP209" s="385"/>
      <c r="AQ209" s="374"/>
      <c r="AR209" s="374"/>
      <c r="AS209" s="385"/>
      <c r="AT209" s="374"/>
      <c r="AU209" s="385"/>
      <c r="AV209" s="385"/>
    </row>
    <row r="210" spans="12:48" ht="39.950000000000003" customHeight="1" x14ac:dyDescent="0.55000000000000004">
      <c r="L210" s="360"/>
      <c r="M210" s="360"/>
      <c r="N210" s="384"/>
      <c r="O210" s="384"/>
      <c r="P210" s="384"/>
      <c r="Q210" s="384"/>
      <c r="R210" s="384"/>
      <c r="S210" s="360"/>
      <c r="T210" s="385"/>
      <c r="U210" s="385"/>
      <c r="V210" s="385"/>
      <c r="W210" s="385"/>
      <c r="X210" s="374"/>
      <c r="Y210" s="386"/>
      <c r="Z210" s="370"/>
      <c r="AA210" s="370"/>
      <c r="AB210" s="370"/>
      <c r="AC210" s="370"/>
      <c r="AD210" s="370"/>
      <c r="AE210" s="370"/>
      <c r="AF210" s="370"/>
      <c r="AG210" s="370"/>
      <c r="AH210" s="370"/>
      <c r="AI210" s="385"/>
      <c r="AJ210" s="374"/>
      <c r="AK210" s="385"/>
      <c r="AL210" s="373"/>
      <c r="AM210" s="385"/>
      <c r="AN210" s="385"/>
      <c r="AO210" s="385"/>
      <c r="AP210" s="385"/>
      <c r="AQ210" s="374"/>
      <c r="AR210" s="374"/>
      <c r="AS210" s="385"/>
      <c r="AT210" s="374"/>
      <c r="AU210" s="385"/>
      <c r="AV210" s="385"/>
    </row>
    <row r="211" spans="12:48" ht="39.950000000000003" customHeight="1" x14ac:dyDescent="0.55000000000000004">
      <c r="L211" s="360"/>
      <c r="M211" s="360"/>
      <c r="N211" s="384"/>
      <c r="O211" s="384"/>
      <c r="P211" s="384"/>
      <c r="Q211" s="384"/>
      <c r="R211" s="384"/>
      <c r="S211" s="360"/>
      <c r="T211" s="385"/>
      <c r="U211" s="385"/>
      <c r="V211" s="385"/>
      <c r="W211" s="385"/>
      <c r="X211" s="374"/>
      <c r="Y211" s="386"/>
      <c r="Z211" s="370"/>
      <c r="AA211" s="370"/>
      <c r="AB211" s="370"/>
      <c r="AC211" s="370"/>
      <c r="AD211" s="370"/>
      <c r="AE211" s="370"/>
      <c r="AF211" s="370"/>
      <c r="AG211" s="370"/>
      <c r="AH211" s="370"/>
      <c r="AI211" s="385"/>
      <c r="AJ211" s="374"/>
      <c r="AK211" s="385"/>
      <c r="AL211" s="373"/>
      <c r="AM211" s="385"/>
      <c r="AN211" s="385"/>
      <c r="AO211" s="385"/>
      <c r="AP211" s="385"/>
      <c r="AQ211" s="374"/>
      <c r="AR211" s="374"/>
      <c r="AS211" s="385"/>
      <c r="AT211" s="374"/>
      <c r="AU211" s="385"/>
      <c r="AV211" s="385"/>
    </row>
    <row r="212" spans="12:48" ht="39.950000000000003" customHeight="1" x14ac:dyDescent="0.55000000000000004">
      <c r="L212" s="360"/>
      <c r="M212" s="360"/>
      <c r="N212" s="384"/>
      <c r="O212" s="384"/>
      <c r="P212" s="384"/>
      <c r="Q212" s="384"/>
      <c r="R212" s="384"/>
      <c r="S212" s="360"/>
      <c r="T212" s="385"/>
      <c r="U212" s="385"/>
      <c r="V212" s="385"/>
      <c r="W212" s="385"/>
      <c r="X212" s="374"/>
      <c r="Y212" s="386"/>
      <c r="Z212" s="370"/>
      <c r="AA212" s="370"/>
      <c r="AB212" s="370"/>
      <c r="AC212" s="370"/>
      <c r="AD212" s="370"/>
      <c r="AE212" s="370"/>
      <c r="AF212" s="370"/>
      <c r="AG212" s="370"/>
      <c r="AH212" s="370"/>
      <c r="AI212" s="385"/>
      <c r="AJ212" s="374"/>
      <c r="AK212" s="385"/>
      <c r="AL212" s="373"/>
      <c r="AM212" s="385"/>
      <c r="AN212" s="385"/>
      <c r="AO212" s="385"/>
      <c r="AP212" s="385"/>
      <c r="AQ212" s="374"/>
      <c r="AR212" s="374"/>
      <c r="AS212" s="385"/>
      <c r="AT212" s="374"/>
      <c r="AU212" s="385"/>
      <c r="AV212" s="385"/>
    </row>
    <row r="213" spans="12:48" ht="39.950000000000003" customHeight="1" x14ac:dyDescent="0.55000000000000004">
      <c r="L213" s="360"/>
      <c r="M213" s="360"/>
      <c r="N213" s="384"/>
      <c r="O213" s="384"/>
      <c r="P213" s="384"/>
      <c r="Q213" s="384"/>
      <c r="R213" s="384"/>
      <c r="S213" s="360"/>
      <c r="T213" s="385"/>
      <c r="U213" s="385"/>
      <c r="V213" s="385"/>
      <c r="W213" s="385"/>
      <c r="X213" s="374"/>
      <c r="Y213" s="386"/>
      <c r="Z213" s="370"/>
      <c r="AA213" s="370"/>
      <c r="AB213" s="370"/>
      <c r="AC213" s="370"/>
      <c r="AD213" s="370"/>
      <c r="AE213" s="370"/>
      <c r="AF213" s="370"/>
      <c r="AG213" s="370"/>
      <c r="AH213" s="370"/>
      <c r="AI213" s="385"/>
      <c r="AJ213" s="374"/>
      <c r="AK213" s="385"/>
      <c r="AL213" s="373"/>
      <c r="AM213" s="385"/>
      <c r="AN213" s="385"/>
      <c r="AO213" s="385"/>
      <c r="AP213" s="385"/>
      <c r="AQ213" s="374"/>
      <c r="AR213" s="374"/>
      <c r="AS213" s="385"/>
      <c r="AT213" s="374"/>
      <c r="AU213" s="385"/>
      <c r="AV213" s="385"/>
    </row>
    <row r="214" spans="12:48" ht="39.950000000000003" customHeight="1" x14ac:dyDescent="0.55000000000000004">
      <c r="L214" s="360"/>
      <c r="M214" s="360"/>
      <c r="N214" s="384"/>
      <c r="O214" s="384"/>
      <c r="P214" s="384"/>
      <c r="Q214" s="384"/>
      <c r="R214" s="384"/>
      <c r="S214" s="360"/>
      <c r="T214" s="385"/>
      <c r="U214" s="385"/>
      <c r="V214" s="385"/>
      <c r="W214" s="385"/>
      <c r="X214" s="374"/>
      <c r="Y214" s="386"/>
      <c r="Z214" s="370"/>
      <c r="AA214" s="370"/>
      <c r="AB214" s="370"/>
      <c r="AC214" s="370"/>
      <c r="AD214" s="370"/>
      <c r="AE214" s="370"/>
      <c r="AF214" s="370"/>
      <c r="AG214" s="370"/>
      <c r="AH214" s="370"/>
      <c r="AI214" s="385"/>
      <c r="AJ214" s="374"/>
      <c r="AK214" s="385"/>
      <c r="AL214" s="373"/>
      <c r="AM214" s="385"/>
      <c r="AN214" s="385"/>
      <c r="AO214" s="385"/>
      <c r="AP214" s="385"/>
      <c r="AQ214" s="374"/>
      <c r="AR214" s="374"/>
      <c r="AS214" s="385"/>
      <c r="AT214" s="374"/>
      <c r="AU214" s="385"/>
      <c r="AV214" s="385"/>
    </row>
    <row r="215" spans="12:48" ht="39.950000000000003" customHeight="1" x14ac:dyDescent="0.55000000000000004">
      <c r="L215" s="360"/>
      <c r="M215" s="360"/>
      <c r="N215" s="384"/>
      <c r="O215" s="384"/>
      <c r="P215" s="384"/>
      <c r="Q215" s="384"/>
      <c r="R215" s="384"/>
      <c r="S215" s="360"/>
      <c r="T215" s="385"/>
      <c r="U215" s="385"/>
      <c r="V215" s="385"/>
      <c r="W215" s="385"/>
      <c r="X215" s="374"/>
      <c r="Y215" s="386"/>
      <c r="Z215" s="370"/>
      <c r="AA215" s="370"/>
      <c r="AB215" s="370"/>
      <c r="AC215" s="370"/>
      <c r="AD215" s="370"/>
      <c r="AE215" s="370"/>
      <c r="AF215" s="370"/>
      <c r="AG215" s="370"/>
      <c r="AH215" s="370"/>
      <c r="AI215" s="385"/>
      <c r="AJ215" s="374"/>
      <c r="AK215" s="385"/>
      <c r="AL215" s="373"/>
      <c r="AM215" s="385"/>
      <c r="AN215" s="385"/>
      <c r="AO215" s="385"/>
      <c r="AP215" s="385"/>
      <c r="AQ215" s="374"/>
      <c r="AR215" s="374"/>
      <c r="AS215" s="385"/>
      <c r="AT215" s="374"/>
      <c r="AU215" s="385"/>
      <c r="AV215" s="385"/>
    </row>
    <row r="216" spans="12:48" ht="39.950000000000003" customHeight="1" x14ac:dyDescent="0.55000000000000004">
      <c r="L216" s="360"/>
      <c r="M216" s="360"/>
      <c r="N216" s="384"/>
      <c r="O216" s="384"/>
      <c r="P216" s="384"/>
      <c r="Q216" s="384"/>
      <c r="R216" s="384"/>
      <c r="S216" s="360"/>
      <c r="T216" s="385"/>
      <c r="U216" s="385"/>
      <c r="V216" s="385"/>
      <c r="W216" s="385"/>
      <c r="X216" s="374"/>
      <c r="Y216" s="386"/>
      <c r="Z216" s="370"/>
      <c r="AA216" s="370"/>
      <c r="AB216" s="370"/>
      <c r="AC216" s="370"/>
      <c r="AD216" s="370"/>
      <c r="AE216" s="370"/>
      <c r="AF216" s="370"/>
      <c r="AG216" s="370"/>
      <c r="AH216" s="370"/>
      <c r="AI216" s="385"/>
      <c r="AJ216" s="374"/>
      <c r="AK216" s="385"/>
      <c r="AL216" s="373"/>
      <c r="AM216" s="385"/>
      <c r="AN216" s="385"/>
      <c r="AO216" s="385"/>
      <c r="AP216" s="385"/>
      <c r="AQ216" s="374"/>
      <c r="AR216" s="374"/>
      <c r="AS216" s="385"/>
      <c r="AT216" s="374"/>
      <c r="AU216" s="385"/>
      <c r="AV216" s="385"/>
    </row>
    <row r="217" spans="12:48" ht="39.950000000000003" customHeight="1" x14ac:dyDescent="0.55000000000000004">
      <c r="L217" s="360"/>
      <c r="M217" s="360"/>
      <c r="N217" s="384"/>
      <c r="O217" s="384"/>
      <c r="P217" s="384"/>
      <c r="Q217" s="384"/>
      <c r="R217" s="384"/>
      <c r="S217" s="360"/>
      <c r="T217" s="385"/>
      <c r="U217" s="385"/>
      <c r="V217" s="385"/>
      <c r="W217" s="385"/>
      <c r="X217" s="374"/>
      <c r="Y217" s="386"/>
      <c r="Z217" s="370"/>
      <c r="AA217" s="370"/>
      <c r="AB217" s="370"/>
      <c r="AC217" s="370"/>
      <c r="AD217" s="370"/>
      <c r="AE217" s="370"/>
      <c r="AF217" s="370"/>
      <c r="AG217" s="370"/>
      <c r="AH217" s="370"/>
      <c r="AI217" s="385"/>
      <c r="AJ217" s="374"/>
      <c r="AK217" s="385"/>
      <c r="AL217" s="373"/>
      <c r="AM217" s="385"/>
      <c r="AN217" s="385"/>
      <c r="AO217" s="385"/>
      <c r="AP217" s="385"/>
      <c r="AQ217" s="374"/>
      <c r="AR217" s="374"/>
      <c r="AS217" s="385"/>
      <c r="AT217" s="374"/>
      <c r="AU217" s="385"/>
      <c r="AV217" s="385"/>
    </row>
    <row r="218" spans="12:48" ht="39.950000000000003" customHeight="1" x14ac:dyDescent="0.55000000000000004">
      <c r="L218" s="360"/>
      <c r="M218" s="360"/>
      <c r="N218" s="384"/>
      <c r="O218" s="384"/>
      <c r="P218" s="384"/>
      <c r="Q218" s="384"/>
      <c r="R218" s="384"/>
      <c r="S218" s="360"/>
      <c r="T218" s="385"/>
      <c r="U218" s="385"/>
      <c r="V218" s="385"/>
      <c r="W218" s="385"/>
      <c r="X218" s="374"/>
      <c r="Y218" s="386"/>
      <c r="Z218" s="370"/>
      <c r="AA218" s="370"/>
      <c r="AB218" s="370"/>
      <c r="AC218" s="370"/>
      <c r="AD218" s="370"/>
      <c r="AE218" s="370"/>
      <c r="AF218" s="370"/>
      <c r="AG218" s="370"/>
      <c r="AH218" s="370"/>
      <c r="AI218" s="385"/>
      <c r="AJ218" s="374"/>
      <c r="AK218" s="385"/>
      <c r="AL218" s="373"/>
      <c r="AM218" s="385"/>
      <c r="AN218" s="385"/>
      <c r="AO218" s="385"/>
      <c r="AP218" s="385"/>
      <c r="AQ218" s="374"/>
      <c r="AR218" s="374"/>
      <c r="AS218" s="385"/>
      <c r="AT218" s="374"/>
      <c r="AU218" s="385"/>
      <c r="AV218" s="385"/>
    </row>
    <row r="219" spans="12:48" ht="39.950000000000003" customHeight="1" x14ac:dyDescent="0.55000000000000004">
      <c r="L219" s="360"/>
      <c r="M219" s="360"/>
      <c r="N219" s="384"/>
      <c r="O219" s="384"/>
      <c r="P219" s="384"/>
      <c r="Q219" s="384"/>
      <c r="R219" s="384"/>
      <c r="S219" s="360"/>
      <c r="T219" s="385"/>
      <c r="U219" s="385"/>
      <c r="V219" s="385"/>
      <c r="W219" s="385"/>
      <c r="X219" s="374"/>
      <c r="Y219" s="386"/>
      <c r="Z219" s="370"/>
      <c r="AA219" s="370"/>
      <c r="AB219" s="370"/>
      <c r="AC219" s="370"/>
      <c r="AD219" s="370"/>
      <c r="AE219" s="370"/>
      <c r="AF219" s="370"/>
      <c r="AG219" s="370"/>
      <c r="AH219" s="370"/>
      <c r="AI219" s="385"/>
      <c r="AJ219" s="374"/>
      <c r="AK219" s="385"/>
      <c r="AL219" s="373"/>
      <c r="AM219" s="385"/>
      <c r="AN219" s="385"/>
      <c r="AO219" s="385"/>
      <c r="AP219" s="385"/>
      <c r="AQ219" s="374"/>
      <c r="AR219" s="374"/>
      <c r="AS219" s="385"/>
      <c r="AT219" s="374"/>
      <c r="AU219" s="385"/>
      <c r="AV219" s="385"/>
    </row>
    <row r="220" spans="12:48" ht="39.950000000000003" customHeight="1" x14ac:dyDescent="0.55000000000000004">
      <c r="L220" s="360"/>
      <c r="M220" s="360"/>
      <c r="N220" s="384"/>
      <c r="O220" s="384"/>
      <c r="P220" s="384"/>
      <c r="Q220" s="384"/>
      <c r="R220" s="384"/>
      <c r="S220" s="360"/>
      <c r="T220" s="385"/>
      <c r="U220" s="385"/>
      <c r="V220" s="385"/>
      <c r="W220" s="385"/>
      <c r="X220" s="374"/>
      <c r="Y220" s="386"/>
      <c r="Z220" s="370"/>
      <c r="AA220" s="370"/>
      <c r="AB220" s="370"/>
      <c r="AC220" s="370"/>
      <c r="AD220" s="370"/>
      <c r="AE220" s="370"/>
      <c r="AF220" s="370"/>
      <c r="AG220" s="370"/>
      <c r="AH220" s="370"/>
      <c r="AI220" s="385"/>
      <c r="AJ220" s="374"/>
      <c r="AK220" s="385"/>
      <c r="AL220" s="373"/>
      <c r="AM220" s="385"/>
      <c r="AN220" s="385"/>
      <c r="AO220" s="385"/>
      <c r="AP220" s="385"/>
      <c r="AQ220" s="374"/>
      <c r="AR220" s="374"/>
      <c r="AS220" s="385"/>
      <c r="AT220" s="374"/>
      <c r="AU220" s="385"/>
      <c r="AV220" s="385"/>
    </row>
    <row r="221" spans="12:48" ht="39.950000000000003" customHeight="1" x14ac:dyDescent="0.55000000000000004">
      <c r="L221" s="360"/>
      <c r="M221" s="360"/>
      <c r="N221" s="384"/>
      <c r="O221" s="384"/>
      <c r="P221" s="384"/>
      <c r="Q221" s="384"/>
      <c r="R221" s="384"/>
      <c r="S221" s="360"/>
      <c r="T221" s="385"/>
      <c r="U221" s="385"/>
      <c r="V221" s="385"/>
      <c r="W221" s="385"/>
      <c r="X221" s="374"/>
      <c r="Y221" s="386"/>
      <c r="Z221" s="370"/>
      <c r="AA221" s="370"/>
      <c r="AB221" s="370"/>
      <c r="AC221" s="370"/>
      <c r="AD221" s="370"/>
      <c r="AE221" s="370"/>
      <c r="AF221" s="370"/>
      <c r="AG221" s="370"/>
      <c r="AH221" s="370"/>
      <c r="AI221" s="385"/>
      <c r="AJ221" s="374"/>
      <c r="AK221" s="385"/>
      <c r="AL221" s="373"/>
      <c r="AM221" s="385"/>
      <c r="AN221" s="385"/>
      <c r="AO221" s="385"/>
      <c r="AP221" s="385"/>
      <c r="AQ221" s="374"/>
      <c r="AR221" s="374"/>
      <c r="AS221" s="385"/>
      <c r="AT221" s="374"/>
      <c r="AU221" s="385"/>
      <c r="AV221" s="385"/>
    </row>
    <row r="222" spans="12:48" ht="39.950000000000003" customHeight="1" x14ac:dyDescent="0.55000000000000004">
      <c r="L222" s="360"/>
      <c r="M222" s="360"/>
      <c r="N222" s="384"/>
      <c r="O222" s="384"/>
      <c r="P222" s="384"/>
      <c r="Q222" s="384"/>
      <c r="R222" s="384"/>
      <c r="S222" s="360"/>
      <c r="T222" s="385"/>
      <c r="U222" s="385"/>
      <c r="V222" s="385"/>
      <c r="W222" s="385"/>
      <c r="X222" s="374"/>
      <c r="Y222" s="386"/>
      <c r="Z222" s="370"/>
      <c r="AA222" s="370"/>
      <c r="AB222" s="370"/>
      <c r="AC222" s="370"/>
      <c r="AD222" s="370"/>
      <c r="AE222" s="370"/>
      <c r="AF222" s="370"/>
      <c r="AG222" s="370"/>
      <c r="AH222" s="370"/>
      <c r="AI222" s="385"/>
      <c r="AJ222" s="374"/>
      <c r="AK222" s="385"/>
      <c r="AL222" s="373"/>
      <c r="AM222" s="385"/>
      <c r="AN222" s="385"/>
      <c r="AO222" s="385"/>
      <c r="AP222" s="385"/>
      <c r="AQ222" s="374"/>
      <c r="AR222" s="374"/>
      <c r="AS222" s="385"/>
      <c r="AT222" s="374"/>
      <c r="AU222" s="385"/>
      <c r="AV222" s="385"/>
    </row>
    <row r="223" spans="12:48" ht="39.950000000000003" customHeight="1" x14ac:dyDescent="0.55000000000000004">
      <c r="L223" s="360"/>
      <c r="M223" s="360"/>
      <c r="N223" s="384"/>
      <c r="O223" s="384"/>
      <c r="P223" s="384"/>
      <c r="Q223" s="384"/>
      <c r="R223" s="384"/>
      <c r="S223" s="360"/>
      <c r="T223" s="385"/>
      <c r="U223" s="385"/>
      <c r="V223" s="385"/>
      <c r="W223" s="385"/>
      <c r="X223" s="374"/>
      <c r="Y223" s="386"/>
      <c r="Z223" s="370"/>
      <c r="AA223" s="370"/>
      <c r="AB223" s="370"/>
      <c r="AC223" s="370"/>
      <c r="AD223" s="370"/>
      <c r="AE223" s="370"/>
      <c r="AF223" s="370"/>
      <c r="AG223" s="370"/>
      <c r="AH223" s="370"/>
      <c r="AI223" s="385"/>
      <c r="AJ223" s="374"/>
      <c r="AK223" s="385"/>
      <c r="AL223" s="373"/>
      <c r="AM223" s="385"/>
      <c r="AN223" s="385"/>
      <c r="AO223" s="385"/>
      <c r="AP223" s="385"/>
      <c r="AQ223" s="374"/>
      <c r="AR223" s="374"/>
      <c r="AS223" s="385"/>
      <c r="AT223" s="374"/>
      <c r="AU223" s="385"/>
      <c r="AV223" s="385"/>
    </row>
    <row r="224" spans="12:48" ht="39.950000000000003" customHeight="1" x14ac:dyDescent="0.55000000000000004">
      <c r="L224" s="360"/>
      <c r="M224" s="360"/>
      <c r="N224" s="384"/>
      <c r="O224" s="384"/>
      <c r="P224" s="384"/>
      <c r="Q224" s="384"/>
      <c r="R224" s="384"/>
      <c r="S224" s="360"/>
      <c r="T224" s="385"/>
      <c r="U224" s="385"/>
      <c r="V224" s="385"/>
      <c r="W224" s="385"/>
      <c r="X224" s="374"/>
      <c r="Y224" s="386"/>
      <c r="Z224" s="370"/>
      <c r="AA224" s="370"/>
      <c r="AB224" s="370"/>
      <c r="AC224" s="370"/>
      <c r="AD224" s="370"/>
      <c r="AE224" s="370"/>
      <c r="AF224" s="370"/>
      <c r="AG224" s="370"/>
      <c r="AH224" s="370"/>
      <c r="AI224" s="385"/>
      <c r="AJ224" s="374"/>
      <c r="AK224" s="385"/>
      <c r="AL224" s="373"/>
      <c r="AM224" s="385"/>
      <c r="AN224" s="385"/>
      <c r="AO224" s="385"/>
      <c r="AP224" s="385"/>
      <c r="AQ224" s="374"/>
      <c r="AR224" s="374"/>
      <c r="AS224" s="385"/>
      <c r="AT224" s="374"/>
      <c r="AU224" s="385"/>
      <c r="AV224" s="385"/>
    </row>
    <row r="225" spans="12:48" ht="39.950000000000003" customHeight="1" x14ac:dyDescent="0.55000000000000004">
      <c r="L225" s="360"/>
      <c r="M225" s="360"/>
      <c r="N225" s="384"/>
      <c r="O225" s="384"/>
      <c r="P225" s="384"/>
      <c r="Q225" s="384"/>
      <c r="R225" s="384"/>
      <c r="S225" s="360"/>
      <c r="T225" s="385"/>
      <c r="U225" s="385"/>
      <c r="V225" s="385"/>
      <c r="W225" s="385"/>
      <c r="X225" s="374"/>
      <c r="Y225" s="386"/>
      <c r="Z225" s="370"/>
      <c r="AA225" s="370"/>
      <c r="AB225" s="370"/>
      <c r="AC225" s="370"/>
      <c r="AD225" s="370"/>
      <c r="AE225" s="370"/>
      <c r="AF225" s="370"/>
      <c r="AG225" s="370"/>
      <c r="AH225" s="370"/>
      <c r="AI225" s="385"/>
      <c r="AJ225" s="374"/>
      <c r="AK225" s="385"/>
      <c r="AL225" s="373"/>
      <c r="AM225" s="385"/>
      <c r="AN225" s="385"/>
      <c r="AO225" s="385"/>
      <c r="AP225" s="385"/>
      <c r="AQ225" s="374"/>
      <c r="AR225" s="374"/>
      <c r="AS225" s="385"/>
      <c r="AT225" s="374"/>
      <c r="AU225" s="385"/>
      <c r="AV225" s="385"/>
    </row>
    <row r="226" spans="12:48" ht="39.950000000000003" customHeight="1" x14ac:dyDescent="0.55000000000000004">
      <c r="L226" s="360"/>
      <c r="M226" s="360"/>
      <c r="N226" s="384"/>
      <c r="O226" s="384"/>
      <c r="P226" s="384"/>
      <c r="Q226" s="384"/>
      <c r="R226" s="384"/>
      <c r="S226" s="360"/>
      <c r="T226" s="385"/>
      <c r="U226" s="385"/>
      <c r="V226" s="385"/>
      <c r="W226" s="385"/>
      <c r="X226" s="374"/>
      <c r="Y226" s="386"/>
      <c r="Z226" s="370"/>
      <c r="AA226" s="370"/>
      <c r="AB226" s="370"/>
      <c r="AC226" s="370"/>
      <c r="AD226" s="370"/>
      <c r="AE226" s="370"/>
      <c r="AF226" s="370"/>
      <c r="AG226" s="370"/>
      <c r="AH226" s="370"/>
      <c r="AI226" s="385"/>
      <c r="AJ226" s="374"/>
      <c r="AK226" s="385"/>
      <c r="AL226" s="373"/>
      <c r="AM226" s="385"/>
      <c r="AN226" s="385"/>
      <c r="AO226" s="385"/>
      <c r="AP226" s="385"/>
      <c r="AQ226" s="374"/>
      <c r="AR226" s="374"/>
      <c r="AS226" s="385"/>
      <c r="AT226" s="374"/>
      <c r="AU226" s="385"/>
      <c r="AV226" s="385"/>
    </row>
    <row r="227" spans="12:48" ht="39.950000000000003" customHeight="1" x14ac:dyDescent="0.55000000000000004">
      <c r="L227" s="360"/>
      <c r="M227" s="360"/>
      <c r="N227" s="384"/>
      <c r="O227" s="384"/>
      <c r="P227" s="384"/>
      <c r="Q227" s="384"/>
      <c r="R227" s="384"/>
      <c r="S227" s="360"/>
      <c r="T227" s="385"/>
      <c r="U227" s="385"/>
      <c r="V227" s="385"/>
      <c r="W227" s="385"/>
      <c r="X227" s="374"/>
      <c r="Y227" s="386"/>
      <c r="Z227" s="370"/>
      <c r="AA227" s="370"/>
      <c r="AB227" s="370"/>
      <c r="AC227" s="370"/>
      <c r="AD227" s="370"/>
      <c r="AE227" s="370"/>
      <c r="AF227" s="370"/>
      <c r="AG227" s="370"/>
      <c r="AH227" s="370"/>
      <c r="AI227" s="385"/>
      <c r="AJ227" s="374"/>
      <c r="AK227" s="385"/>
      <c r="AL227" s="373"/>
      <c r="AM227" s="385"/>
      <c r="AN227" s="385"/>
      <c r="AO227" s="385"/>
      <c r="AP227" s="385"/>
      <c r="AQ227" s="374"/>
      <c r="AR227" s="374"/>
      <c r="AS227" s="385"/>
      <c r="AT227" s="374"/>
      <c r="AU227" s="385"/>
      <c r="AV227" s="385"/>
    </row>
    <row r="228" spans="12:48" ht="39.950000000000003" customHeight="1" x14ac:dyDescent="0.55000000000000004">
      <c r="L228" s="360"/>
      <c r="M228" s="360"/>
      <c r="N228" s="384"/>
      <c r="O228" s="384"/>
      <c r="P228" s="384"/>
      <c r="Q228" s="384"/>
      <c r="R228" s="384"/>
      <c r="S228" s="360"/>
      <c r="T228" s="385"/>
      <c r="U228" s="385"/>
      <c r="V228" s="385"/>
      <c r="W228" s="385"/>
      <c r="X228" s="374"/>
      <c r="Y228" s="386"/>
      <c r="Z228" s="370"/>
      <c r="AA228" s="370"/>
      <c r="AB228" s="370"/>
      <c r="AC228" s="370"/>
      <c r="AD228" s="370"/>
      <c r="AE228" s="370"/>
      <c r="AF228" s="370"/>
      <c r="AG228" s="370"/>
      <c r="AH228" s="370"/>
      <c r="AI228" s="385"/>
      <c r="AJ228" s="374"/>
      <c r="AK228" s="385"/>
      <c r="AL228" s="373"/>
      <c r="AM228" s="385"/>
      <c r="AN228" s="385"/>
      <c r="AO228" s="385"/>
      <c r="AP228" s="385"/>
      <c r="AQ228" s="374"/>
      <c r="AR228" s="374"/>
      <c r="AS228" s="385"/>
      <c r="AT228" s="374"/>
      <c r="AU228" s="385"/>
      <c r="AV228" s="385"/>
    </row>
    <row r="229" spans="12:48" ht="39.950000000000003" customHeight="1" x14ac:dyDescent="0.55000000000000004">
      <c r="L229" s="360"/>
      <c r="M229" s="360"/>
      <c r="N229" s="384"/>
      <c r="O229" s="384"/>
      <c r="P229" s="384"/>
      <c r="Q229" s="384"/>
      <c r="R229" s="384"/>
      <c r="S229" s="360"/>
      <c r="T229" s="385"/>
      <c r="U229" s="385"/>
      <c r="V229" s="385"/>
      <c r="W229" s="385"/>
      <c r="X229" s="374"/>
      <c r="Y229" s="386"/>
      <c r="Z229" s="370"/>
      <c r="AA229" s="370"/>
      <c r="AB229" s="370"/>
      <c r="AC229" s="370"/>
      <c r="AD229" s="370"/>
      <c r="AE229" s="370"/>
      <c r="AF229" s="370"/>
      <c r="AG229" s="370"/>
      <c r="AH229" s="370"/>
      <c r="AI229" s="385"/>
      <c r="AJ229" s="374"/>
      <c r="AK229" s="385"/>
      <c r="AL229" s="373"/>
      <c r="AM229" s="385"/>
      <c r="AN229" s="385"/>
      <c r="AO229" s="385"/>
      <c r="AP229" s="385"/>
      <c r="AQ229" s="374"/>
      <c r="AR229" s="374"/>
      <c r="AS229" s="385"/>
      <c r="AT229" s="374"/>
      <c r="AU229" s="385"/>
      <c r="AV229" s="385"/>
    </row>
    <row r="230" spans="12:48" ht="39.950000000000003" customHeight="1" x14ac:dyDescent="0.55000000000000004">
      <c r="L230" s="360"/>
      <c r="M230" s="360"/>
      <c r="N230" s="384"/>
      <c r="O230" s="384"/>
      <c r="P230" s="384"/>
      <c r="Q230" s="384"/>
      <c r="R230" s="384"/>
      <c r="S230" s="360"/>
      <c r="T230" s="385"/>
      <c r="U230" s="385"/>
      <c r="V230" s="385"/>
      <c r="W230" s="385"/>
      <c r="X230" s="374"/>
      <c r="Y230" s="386"/>
      <c r="Z230" s="370"/>
      <c r="AA230" s="370"/>
      <c r="AB230" s="370"/>
      <c r="AC230" s="370"/>
      <c r="AD230" s="370"/>
      <c r="AE230" s="370"/>
      <c r="AF230" s="370"/>
      <c r="AG230" s="370"/>
      <c r="AH230" s="370"/>
      <c r="AI230" s="385"/>
      <c r="AJ230" s="374"/>
      <c r="AK230" s="385"/>
      <c r="AL230" s="373"/>
      <c r="AM230" s="385"/>
      <c r="AN230" s="385"/>
      <c r="AO230" s="385"/>
      <c r="AP230" s="385"/>
      <c r="AQ230" s="374"/>
      <c r="AR230" s="374"/>
      <c r="AS230" s="385"/>
      <c r="AT230" s="374"/>
      <c r="AU230" s="385"/>
      <c r="AV230" s="385"/>
    </row>
    <row r="231" spans="12:48" ht="39.950000000000003" customHeight="1" x14ac:dyDescent="0.55000000000000004">
      <c r="L231" s="360"/>
      <c r="M231" s="360"/>
      <c r="N231" s="384"/>
      <c r="O231" s="384"/>
      <c r="P231" s="384"/>
      <c r="Q231" s="384"/>
      <c r="R231" s="384"/>
      <c r="S231" s="360"/>
      <c r="T231" s="385"/>
      <c r="U231" s="385"/>
      <c r="V231" s="385"/>
      <c r="W231" s="385"/>
      <c r="X231" s="374"/>
      <c r="Y231" s="386"/>
      <c r="Z231" s="370"/>
      <c r="AA231" s="370"/>
      <c r="AB231" s="370"/>
      <c r="AC231" s="370"/>
      <c r="AD231" s="370"/>
      <c r="AE231" s="370"/>
      <c r="AF231" s="370"/>
      <c r="AG231" s="370"/>
      <c r="AH231" s="370"/>
      <c r="AI231" s="385"/>
      <c r="AJ231" s="374"/>
      <c r="AK231" s="385"/>
      <c r="AL231" s="373"/>
      <c r="AM231" s="385"/>
      <c r="AN231" s="385"/>
      <c r="AO231" s="385"/>
      <c r="AP231" s="385"/>
      <c r="AQ231" s="374"/>
      <c r="AR231" s="374"/>
      <c r="AS231" s="385"/>
      <c r="AT231" s="374"/>
      <c r="AU231" s="385"/>
      <c r="AV231" s="385"/>
    </row>
    <row r="232" spans="12:48" ht="39.950000000000003" customHeight="1" x14ac:dyDescent="0.55000000000000004">
      <c r="L232" s="360"/>
      <c r="M232" s="360"/>
      <c r="N232" s="384"/>
      <c r="O232" s="384"/>
      <c r="P232" s="384"/>
      <c r="Q232" s="384"/>
      <c r="R232" s="384"/>
      <c r="S232" s="360"/>
      <c r="T232" s="385"/>
      <c r="U232" s="385"/>
      <c r="V232" s="385"/>
      <c r="W232" s="385"/>
      <c r="X232" s="374"/>
      <c r="Y232" s="386"/>
      <c r="Z232" s="370"/>
      <c r="AA232" s="370"/>
      <c r="AB232" s="370"/>
      <c r="AC232" s="370"/>
      <c r="AD232" s="370"/>
      <c r="AE232" s="370"/>
      <c r="AF232" s="370"/>
      <c r="AG232" s="370"/>
      <c r="AH232" s="370"/>
      <c r="AI232" s="385"/>
      <c r="AJ232" s="374"/>
      <c r="AK232" s="385"/>
      <c r="AL232" s="373"/>
      <c r="AM232" s="385"/>
      <c r="AN232" s="385"/>
      <c r="AO232" s="385"/>
      <c r="AP232" s="385"/>
      <c r="AQ232" s="374"/>
      <c r="AR232" s="374"/>
      <c r="AS232" s="385"/>
      <c r="AT232" s="374"/>
      <c r="AU232" s="385"/>
      <c r="AV232" s="385"/>
    </row>
    <row r="233" spans="12:48" ht="39.950000000000003" customHeight="1" x14ac:dyDescent="0.55000000000000004">
      <c r="L233" s="360"/>
      <c r="M233" s="360"/>
      <c r="N233" s="384"/>
      <c r="O233" s="384"/>
      <c r="P233" s="384"/>
      <c r="Q233" s="384"/>
      <c r="R233" s="384"/>
      <c r="S233" s="360"/>
      <c r="T233" s="385"/>
      <c r="U233" s="385"/>
      <c r="V233" s="385"/>
      <c r="W233" s="385"/>
      <c r="X233" s="374"/>
      <c r="Y233" s="386"/>
      <c r="Z233" s="370"/>
      <c r="AA233" s="370"/>
      <c r="AB233" s="370"/>
      <c r="AC233" s="370"/>
      <c r="AD233" s="370"/>
      <c r="AE233" s="370"/>
      <c r="AF233" s="370"/>
      <c r="AG233" s="370"/>
      <c r="AH233" s="370"/>
      <c r="AI233" s="385"/>
      <c r="AJ233" s="374"/>
      <c r="AK233" s="385"/>
      <c r="AL233" s="373"/>
      <c r="AM233" s="385"/>
      <c r="AN233" s="385"/>
      <c r="AO233" s="385"/>
      <c r="AP233" s="385"/>
      <c r="AQ233" s="374"/>
      <c r="AR233" s="374"/>
      <c r="AS233" s="385"/>
      <c r="AT233" s="374"/>
      <c r="AU233" s="385"/>
      <c r="AV233" s="385"/>
    </row>
    <row r="234" spans="12:48" ht="39.950000000000003" customHeight="1" x14ac:dyDescent="0.55000000000000004">
      <c r="L234" s="360"/>
      <c r="M234" s="360"/>
      <c r="N234" s="384"/>
      <c r="O234" s="384"/>
      <c r="P234" s="384"/>
      <c r="Q234" s="384"/>
      <c r="R234" s="384"/>
      <c r="S234" s="360"/>
      <c r="T234" s="385"/>
      <c r="U234" s="385"/>
      <c r="V234" s="385"/>
      <c r="W234" s="385"/>
      <c r="X234" s="374"/>
      <c r="Y234" s="386"/>
      <c r="Z234" s="370"/>
      <c r="AA234" s="370"/>
      <c r="AB234" s="370"/>
      <c r="AC234" s="370"/>
      <c r="AD234" s="370"/>
      <c r="AE234" s="370"/>
      <c r="AF234" s="370"/>
      <c r="AG234" s="370"/>
      <c r="AH234" s="370"/>
      <c r="AI234" s="385"/>
      <c r="AJ234" s="374"/>
      <c r="AK234" s="385"/>
      <c r="AL234" s="373"/>
      <c r="AM234" s="385"/>
      <c r="AN234" s="385"/>
      <c r="AO234" s="385"/>
      <c r="AP234" s="385"/>
      <c r="AQ234" s="374"/>
      <c r="AR234" s="374"/>
      <c r="AS234" s="385"/>
      <c r="AT234" s="374"/>
      <c r="AU234" s="385"/>
      <c r="AV234" s="385"/>
    </row>
    <row r="235" spans="12:48" ht="39.950000000000003" customHeight="1" x14ac:dyDescent="0.55000000000000004">
      <c r="L235" s="360"/>
      <c r="M235" s="360"/>
      <c r="N235" s="384"/>
      <c r="O235" s="384"/>
      <c r="P235" s="384"/>
      <c r="Q235" s="384"/>
      <c r="R235" s="384"/>
      <c r="S235" s="360"/>
      <c r="T235" s="385"/>
      <c r="U235" s="385"/>
      <c r="V235" s="385"/>
      <c r="W235" s="385"/>
      <c r="X235" s="374"/>
      <c r="Y235" s="386"/>
      <c r="Z235" s="370"/>
      <c r="AA235" s="370"/>
      <c r="AB235" s="370"/>
      <c r="AC235" s="370"/>
      <c r="AD235" s="370"/>
      <c r="AE235" s="370"/>
      <c r="AF235" s="370"/>
      <c r="AG235" s="370"/>
      <c r="AH235" s="370"/>
      <c r="AI235" s="385"/>
      <c r="AJ235" s="374"/>
      <c r="AK235" s="385"/>
      <c r="AL235" s="373"/>
      <c r="AM235" s="385"/>
      <c r="AN235" s="385"/>
      <c r="AO235" s="385"/>
      <c r="AP235" s="385"/>
      <c r="AQ235" s="374"/>
      <c r="AR235" s="374"/>
      <c r="AS235" s="385"/>
      <c r="AT235" s="374"/>
      <c r="AU235" s="385"/>
      <c r="AV235" s="385"/>
    </row>
    <row r="236" spans="12:48" ht="39.950000000000003" customHeight="1" x14ac:dyDescent="0.55000000000000004">
      <c r="L236" s="360"/>
      <c r="M236" s="360"/>
      <c r="N236" s="384"/>
      <c r="O236" s="384"/>
      <c r="P236" s="384"/>
      <c r="Q236" s="384"/>
      <c r="R236" s="384"/>
      <c r="S236" s="360"/>
      <c r="T236" s="385"/>
      <c r="U236" s="385"/>
      <c r="V236" s="385"/>
      <c r="W236" s="385"/>
      <c r="X236" s="374"/>
      <c r="Y236" s="386"/>
      <c r="Z236" s="370"/>
      <c r="AA236" s="370"/>
      <c r="AB236" s="370"/>
      <c r="AC236" s="370"/>
      <c r="AD236" s="370"/>
      <c r="AE236" s="370"/>
      <c r="AF236" s="370"/>
      <c r="AG236" s="370"/>
      <c r="AH236" s="370"/>
      <c r="AI236" s="385"/>
      <c r="AJ236" s="374"/>
      <c r="AK236" s="385"/>
      <c r="AL236" s="373"/>
      <c r="AM236" s="385"/>
      <c r="AN236" s="385"/>
      <c r="AO236" s="385"/>
      <c r="AP236" s="385"/>
      <c r="AQ236" s="374"/>
      <c r="AR236" s="374"/>
      <c r="AS236" s="385"/>
      <c r="AT236" s="374"/>
      <c r="AU236" s="385"/>
      <c r="AV236" s="385"/>
    </row>
    <row r="237" spans="12:48" ht="39.950000000000003" customHeight="1" x14ac:dyDescent="0.55000000000000004">
      <c r="L237" s="360"/>
      <c r="M237" s="360"/>
      <c r="N237" s="384"/>
      <c r="O237" s="384"/>
      <c r="P237" s="384"/>
      <c r="Q237" s="384"/>
      <c r="R237" s="384"/>
      <c r="S237" s="360"/>
      <c r="T237" s="385"/>
      <c r="U237" s="385"/>
      <c r="V237" s="385"/>
      <c r="W237" s="385"/>
      <c r="X237" s="374"/>
      <c r="Y237" s="386"/>
      <c r="Z237" s="370"/>
      <c r="AA237" s="370"/>
      <c r="AB237" s="370"/>
      <c r="AC237" s="370"/>
      <c r="AD237" s="370"/>
      <c r="AE237" s="370"/>
      <c r="AF237" s="370"/>
      <c r="AG237" s="370"/>
      <c r="AH237" s="370"/>
      <c r="AI237" s="385"/>
      <c r="AJ237" s="374"/>
      <c r="AK237" s="385"/>
      <c r="AL237" s="373"/>
      <c r="AM237" s="385"/>
      <c r="AN237" s="385"/>
      <c r="AO237" s="385"/>
      <c r="AP237" s="385"/>
      <c r="AQ237" s="374"/>
      <c r="AR237" s="374"/>
      <c r="AS237" s="385"/>
      <c r="AT237" s="374"/>
      <c r="AU237" s="385"/>
      <c r="AV237" s="385"/>
    </row>
    <row r="238" spans="12:48" ht="39.950000000000003" customHeight="1" x14ac:dyDescent="0.55000000000000004">
      <c r="L238" s="360"/>
      <c r="M238" s="360"/>
      <c r="N238" s="384"/>
      <c r="O238" s="384"/>
      <c r="P238" s="384"/>
      <c r="Q238" s="384"/>
      <c r="R238" s="384"/>
      <c r="S238" s="360"/>
      <c r="T238" s="385"/>
      <c r="U238" s="385"/>
      <c r="V238" s="385"/>
      <c r="W238" s="385"/>
      <c r="X238" s="374"/>
      <c r="Y238" s="386"/>
      <c r="Z238" s="370"/>
      <c r="AA238" s="370"/>
      <c r="AB238" s="370"/>
      <c r="AC238" s="370"/>
      <c r="AD238" s="370"/>
      <c r="AE238" s="370"/>
      <c r="AF238" s="370"/>
      <c r="AG238" s="370"/>
      <c r="AH238" s="370"/>
      <c r="AI238" s="385"/>
      <c r="AJ238" s="374"/>
      <c r="AK238" s="385"/>
      <c r="AL238" s="373"/>
      <c r="AM238" s="385"/>
      <c r="AN238" s="385"/>
      <c r="AO238" s="385"/>
      <c r="AP238" s="385"/>
      <c r="AQ238" s="374"/>
      <c r="AR238" s="374"/>
      <c r="AS238" s="385"/>
      <c r="AT238" s="374"/>
      <c r="AU238" s="385"/>
      <c r="AV238" s="385"/>
    </row>
    <row r="239" spans="12:48" ht="39.950000000000003" customHeight="1" x14ac:dyDescent="0.55000000000000004">
      <c r="L239" s="360"/>
      <c r="M239" s="360"/>
      <c r="N239" s="384"/>
      <c r="O239" s="384"/>
      <c r="P239" s="384"/>
      <c r="Q239" s="384"/>
      <c r="R239" s="384"/>
      <c r="S239" s="360"/>
      <c r="T239" s="385"/>
      <c r="U239" s="385"/>
      <c r="V239" s="385"/>
      <c r="W239" s="385"/>
      <c r="X239" s="374"/>
      <c r="Y239" s="386"/>
      <c r="Z239" s="370"/>
      <c r="AA239" s="370"/>
      <c r="AB239" s="370"/>
      <c r="AC239" s="370"/>
      <c r="AD239" s="370"/>
      <c r="AE239" s="370"/>
      <c r="AF239" s="370"/>
      <c r="AG239" s="370"/>
      <c r="AH239" s="370"/>
      <c r="AI239" s="385"/>
      <c r="AJ239" s="374"/>
      <c r="AK239" s="385"/>
      <c r="AL239" s="373"/>
      <c r="AM239" s="385"/>
      <c r="AN239" s="385"/>
      <c r="AO239" s="385"/>
      <c r="AP239" s="385"/>
      <c r="AQ239" s="374"/>
      <c r="AR239" s="374"/>
      <c r="AS239" s="385"/>
      <c r="AT239" s="374"/>
      <c r="AU239" s="385"/>
      <c r="AV239" s="385"/>
    </row>
    <row r="240" spans="12:48" ht="39.950000000000003" customHeight="1" x14ac:dyDescent="0.55000000000000004">
      <c r="L240" s="360"/>
      <c r="M240" s="360"/>
      <c r="N240" s="384"/>
      <c r="O240" s="384"/>
      <c r="P240" s="384"/>
      <c r="Q240" s="384"/>
      <c r="R240" s="384"/>
      <c r="S240" s="360"/>
      <c r="T240" s="385"/>
      <c r="U240" s="385"/>
      <c r="V240" s="385"/>
      <c r="W240" s="385"/>
      <c r="X240" s="374"/>
      <c r="Y240" s="386"/>
      <c r="Z240" s="370"/>
      <c r="AA240" s="370"/>
      <c r="AB240" s="370"/>
      <c r="AC240" s="370"/>
      <c r="AD240" s="370"/>
      <c r="AE240" s="370"/>
      <c r="AF240" s="370"/>
      <c r="AG240" s="370"/>
      <c r="AH240" s="370"/>
      <c r="AI240" s="385"/>
      <c r="AJ240" s="374"/>
      <c r="AK240" s="385"/>
      <c r="AL240" s="373"/>
      <c r="AM240" s="385"/>
      <c r="AN240" s="385"/>
      <c r="AO240" s="385"/>
      <c r="AP240" s="385"/>
      <c r="AQ240" s="374"/>
      <c r="AR240" s="374"/>
      <c r="AS240" s="385"/>
      <c r="AT240" s="374"/>
      <c r="AU240" s="385"/>
      <c r="AV240" s="385"/>
    </row>
    <row r="241" spans="12:48" ht="39.950000000000003" customHeight="1" x14ac:dyDescent="0.55000000000000004">
      <c r="L241" s="360"/>
      <c r="M241" s="360"/>
      <c r="N241" s="384"/>
      <c r="O241" s="384"/>
      <c r="P241" s="384"/>
      <c r="Q241" s="384"/>
      <c r="R241" s="384"/>
      <c r="S241" s="360"/>
      <c r="T241" s="385"/>
      <c r="U241" s="385"/>
      <c r="V241" s="385"/>
      <c r="W241" s="385"/>
      <c r="X241" s="374"/>
      <c r="Y241" s="386"/>
      <c r="Z241" s="370"/>
      <c r="AA241" s="370"/>
      <c r="AB241" s="370"/>
      <c r="AC241" s="370"/>
      <c r="AD241" s="370"/>
      <c r="AE241" s="370"/>
      <c r="AF241" s="370"/>
      <c r="AG241" s="370"/>
      <c r="AH241" s="370"/>
      <c r="AI241" s="385"/>
      <c r="AJ241" s="374"/>
      <c r="AK241" s="385"/>
      <c r="AL241" s="373"/>
      <c r="AM241" s="385"/>
      <c r="AN241" s="385"/>
      <c r="AO241" s="385"/>
      <c r="AP241" s="385"/>
      <c r="AQ241" s="374"/>
      <c r="AR241" s="374"/>
      <c r="AS241" s="385"/>
      <c r="AT241" s="374"/>
      <c r="AU241" s="385"/>
      <c r="AV241" s="385"/>
    </row>
    <row r="242" spans="12:48" ht="39.950000000000003" customHeight="1" x14ac:dyDescent="0.55000000000000004">
      <c r="L242" s="360"/>
      <c r="M242" s="360"/>
      <c r="N242" s="384"/>
      <c r="O242" s="384"/>
      <c r="P242" s="384"/>
      <c r="Q242" s="384"/>
      <c r="R242" s="384"/>
      <c r="S242" s="360"/>
      <c r="T242" s="385"/>
      <c r="U242" s="385"/>
      <c r="V242" s="385"/>
      <c r="W242" s="385"/>
      <c r="X242" s="374"/>
      <c r="Y242" s="386"/>
      <c r="Z242" s="370"/>
      <c r="AA242" s="370"/>
      <c r="AB242" s="370"/>
      <c r="AC242" s="370"/>
      <c r="AD242" s="370"/>
      <c r="AE242" s="370"/>
      <c r="AF242" s="370"/>
      <c r="AG242" s="370"/>
      <c r="AH242" s="370"/>
      <c r="AI242" s="385"/>
      <c r="AJ242" s="374"/>
      <c r="AK242" s="385"/>
      <c r="AL242" s="373"/>
      <c r="AM242" s="385"/>
      <c r="AN242" s="385"/>
      <c r="AO242" s="385"/>
      <c r="AP242" s="385"/>
      <c r="AQ242" s="374"/>
      <c r="AR242" s="374"/>
      <c r="AS242" s="385"/>
      <c r="AT242" s="374"/>
      <c r="AU242" s="385"/>
      <c r="AV242" s="385"/>
    </row>
    <row r="243" spans="12:48" ht="39.950000000000003" customHeight="1" x14ac:dyDescent="0.55000000000000004">
      <c r="L243" s="360"/>
      <c r="M243" s="360"/>
      <c r="N243" s="384"/>
      <c r="O243" s="384"/>
      <c r="P243" s="384"/>
      <c r="Q243" s="384"/>
      <c r="R243" s="384"/>
      <c r="S243" s="360"/>
      <c r="T243" s="385"/>
      <c r="U243" s="385"/>
      <c r="V243" s="385"/>
      <c r="W243" s="385"/>
      <c r="X243" s="374"/>
      <c r="Y243" s="386"/>
      <c r="Z243" s="370"/>
      <c r="AA243" s="370"/>
      <c r="AB243" s="370"/>
      <c r="AC243" s="370"/>
      <c r="AD243" s="370"/>
      <c r="AE243" s="370"/>
      <c r="AF243" s="370"/>
      <c r="AG243" s="370"/>
      <c r="AH243" s="370"/>
      <c r="AI243" s="385"/>
      <c r="AJ243" s="374"/>
      <c r="AK243" s="385"/>
      <c r="AL243" s="373"/>
      <c r="AM243" s="385"/>
      <c r="AN243" s="385"/>
      <c r="AO243" s="385"/>
      <c r="AP243" s="385"/>
      <c r="AQ243" s="374"/>
      <c r="AR243" s="374"/>
      <c r="AS243" s="385"/>
      <c r="AT243" s="374"/>
      <c r="AU243" s="385"/>
      <c r="AV243" s="385"/>
    </row>
    <row r="244" spans="12:48" ht="39.950000000000003" customHeight="1" x14ac:dyDescent="0.55000000000000004">
      <c r="L244" s="360"/>
      <c r="M244" s="360"/>
      <c r="N244" s="384"/>
      <c r="O244" s="384"/>
      <c r="P244" s="384"/>
      <c r="Q244" s="384"/>
      <c r="R244" s="384"/>
      <c r="S244" s="360"/>
      <c r="T244" s="385"/>
      <c r="U244" s="385"/>
      <c r="V244" s="385"/>
      <c r="W244" s="385"/>
      <c r="X244" s="374"/>
      <c r="Y244" s="386"/>
      <c r="Z244" s="370"/>
      <c r="AA244" s="370"/>
      <c r="AB244" s="370"/>
      <c r="AC244" s="370"/>
      <c r="AD244" s="370"/>
      <c r="AE244" s="370"/>
      <c r="AF244" s="370"/>
      <c r="AG244" s="370"/>
      <c r="AH244" s="370"/>
      <c r="AI244" s="385"/>
      <c r="AJ244" s="374"/>
      <c r="AK244" s="385"/>
      <c r="AL244" s="373"/>
      <c r="AM244" s="385"/>
      <c r="AN244" s="385"/>
      <c r="AO244" s="385"/>
      <c r="AP244" s="385"/>
      <c r="AQ244" s="374"/>
      <c r="AR244" s="374"/>
      <c r="AS244" s="385"/>
      <c r="AT244" s="374"/>
      <c r="AU244" s="385"/>
      <c r="AV244" s="385"/>
    </row>
    <row r="245" spans="12:48" ht="39.950000000000003" customHeight="1" x14ac:dyDescent="0.55000000000000004">
      <c r="L245" s="360"/>
      <c r="M245" s="360"/>
      <c r="N245" s="384"/>
      <c r="O245" s="384"/>
      <c r="P245" s="384"/>
      <c r="Q245" s="384"/>
      <c r="R245" s="384"/>
      <c r="S245" s="360"/>
      <c r="T245" s="385"/>
      <c r="U245" s="385"/>
      <c r="V245" s="385"/>
      <c r="W245" s="385"/>
      <c r="X245" s="374"/>
      <c r="Y245" s="386"/>
      <c r="Z245" s="370"/>
      <c r="AA245" s="370"/>
      <c r="AB245" s="370"/>
      <c r="AC245" s="370"/>
      <c r="AD245" s="370"/>
      <c r="AE245" s="370"/>
      <c r="AF245" s="370"/>
      <c r="AG245" s="370"/>
      <c r="AH245" s="370"/>
      <c r="AI245" s="385"/>
      <c r="AJ245" s="374"/>
      <c r="AK245" s="385"/>
      <c r="AL245" s="373"/>
      <c r="AM245" s="385"/>
      <c r="AN245" s="385"/>
      <c r="AO245" s="385"/>
      <c r="AP245" s="385"/>
      <c r="AQ245" s="374"/>
      <c r="AR245" s="374"/>
      <c r="AS245" s="385"/>
      <c r="AT245" s="374"/>
      <c r="AU245" s="385"/>
      <c r="AV245" s="385"/>
    </row>
    <row r="246" spans="12:48" ht="39.950000000000003" customHeight="1" x14ac:dyDescent="0.55000000000000004">
      <c r="L246" s="360"/>
      <c r="M246" s="360"/>
      <c r="N246" s="384"/>
      <c r="O246" s="384"/>
      <c r="P246" s="384"/>
      <c r="Q246" s="384"/>
      <c r="R246" s="384"/>
      <c r="S246" s="360"/>
      <c r="T246" s="385"/>
      <c r="U246" s="385"/>
      <c r="V246" s="385"/>
      <c r="W246" s="385"/>
      <c r="X246" s="374"/>
      <c r="Y246" s="386"/>
      <c r="Z246" s="370"/>
      <c r="AA246" s="370"/>
      <c r="AB246" s="370"/>
      <c r="AC246" s="370"/>
      <c r="AD246" s="370"/>
      <c r="AE246" s="370"/>
      <c r="AF246" s="370"/>
      <c r="AG246" s="370"/>
      <c r="AH246" s="370"/>
      <c r="AI246" s="385"/>
      <c r="AJ246" s="374"/>
      <c r="AK246" s="385"/>
      <c r="AL246" s="373"/>
      <c r="AM246" s="385"/>
      <c r="AN246" s="385"/>
      <c r="AO246" s="385"/>
      <c r="AP246" s="385"/>
      <c r="AQ246" s="374"/>
      <c r="AR246" s="374"/>
      <c r="AS246" s="385"/>
      <c r="AT246" s="374"/>
      <c r="AU246" s="385"/>
      <c r="AV246" s="385"/>
    </row>
    <row r="247" spans="12:48" ht="39.950000000000003" customHeight="1" x14ac:dyDescent="0.55000000000000004">
      <c r="L247" s="360"/>
      <c r="M247" s="360"/>
      <c r="N247" s="384"/>
      <c r="O247" s="384"/>
      <c r="P247" s="384"/>
      <c r="Q247" s="384"/>
      <c r="R247" s="384"/>
      <c r="S247" s="360"/>
      <c r="T247" s="385"/>
      <c r="U247" s="385"/>
      <c r="V247" s="385"/>
      <c r="W247" s="385"/>
      <c r="X247" s="374"/>
      <c r="Y247" s="386"/>
      <c r="Z247" s="370"/>
      <c r="AA247" s="370"/>
      <c r="AB247" s="370"/>
      <c r="AC247" s="370"/>
      <c r="AD247" s="370"/>
      <c r="AE247" s="370"/>
      <c r="AF247" s="370"/>
      <c r="AG247" s="370"/>
      <c r="AH247" s="370"/>
      <c r="AI247" s="385"/>
      <c r="AJ247" s="374"/>
      <c r="AK247" s="385"/>
      <c r="AL247" s="373"/>
      <c r="AM247" s="385"/>
      <c r="AN247" s="385"/>
      <c r="AO247" s="385"/>
      <c r="AP247" s="385"/>
      <c r="AQ247" s="374"/>
      <c r="AR247" s="374"/>
      <c r="AS247" s="385"/>
      <c r="AT247" s="374"/>
      <c r="AU247" s="385"/>
      <c r="AV247" s="385"/>
    </row>
    <row r="248" spans="12:48" ht="39.950000000000003" customHeight="1" x14ac:dyDescent="0.55000000000000004">
      <c r="L248" s="360"/>
      <c r="M248" s="360"/>
      <c r="N248" s="384"/>
      <c r="O248" s="384"/>
      <c r="P248" s="384"/>
      <c r="Q248" s="384"/>
      <c r="R248" s="384"/>
      <c r="S248" s="360"/>
      <c r="T248" s="385"/>
      <c r="U248" s="385"/>
      <c r="V248" s="385"/>
      <c r="W248" s="385"/>
      <c r="X248" s="374"/>
      <c r="Y248" s="386"/>
      <c r="Z248" s="370"/>
      <c r="AA248" s="370"/>
      <c r="AB248" s="370"/>
      <c r="AC248" s="370"/>
      <c r="AD248" s="370"/>
      <c r="AE248" s="370"/>
      <c r="AF248" s="370"/>
      <c r="AG248" s="370"/>
      <c r="AH248" s="370"/>
      <c r="AI248" s="385"/>
      <c r="AJ248" s="374"/>
      <c r="AK248" s="385"/>
      <c r="AL248" s="373"/>
      <c r="AM248" s="385"/>
      <c r="AN248" s="385"/>
      <c r="AO248" s="385"/>
      <c r="AP248" s="385"/>
      <c r="AQ248" s="374"/>
      <c r="AR248" s="374"/>
      <c r="AS248" s="385"/>
      <c r="AT248" s="374"/>
      <c r="AU248" s="385"/>
      <c r="AV248" s="385"/>
    </row>
    <row r="249" spans="12:48" ht="39.950000000000003" customHeight="1" x14ac:dyDescent="0.55000000000000004">
      <c r="L249" s="360"/>
      <c r="M249" s="360"/>
      <c r="N249" s="384"/>
      <c r="O249" s="384"/>
      <c r="P249" s="384"/>
      <c r="Q249" s="384"/>
      <c r="R249" s="384"/>
      <c r="S249" s="360"/>
      <c r="T249" s="385"/>
      <c r="U249" s="385"/>
      <c r="V249" s="385"/>
      <c r="W249" s="385"/>
      <c r="X249" s="374"/>
      <c r="Y249" s="386"/>
      <c r="Z249" s="370"/>
      <c r="AA249" s="370"/>
      <c r="AB249" s="370"/>
      <c r="AC249" s="370"/>
      <c r="AD249" s="370"/>
      <c r="AE249" s="370"/>
      <c r="AF249" s="370"/>
      <c r="AG249" s="370"/>
      <c r="AH249" s="370"/>
      <c r="AI249" s="385"/>
      <c r="AJ249" s="374"/>
      <c r="AK249" s="385"/>
      <c r="AL249" s="373"/>
      <c r="AM249" s="385"/>
      <c r="AN249" s="385"/>
      <c r="AO249" s="385"/>
      <c r="AP249" s="385"/>
      <c r="AQ249" s="374"/>
      <c r="AR249" s="374"/>
      <c r="AS249" s="385"/>
      <c r="AT249" s="374"/>
      <c r="AU249" s="385"/>
      <c r="AV249" s="385"/>
    </row>
    <row r="250" spans="12:48" ht="39.950000000000003" customHeight="1" x14ac:dyDescent="0.55000000000000004">
      <c r="L250" s="360"/>
      <c r="M250" s="360"/>
      <c r="N250" s="384"/>
      <c r="O250" s="384"/>
      <c r="P250" s="384"/>
      <c r="Q250" s="384"/>
      <c r="R250" s="384"/>
      <c r="S250" s="360"/>
      <c r="T250" s="385"/>
      <c r="U250" s="385"/>
      <c r="V250" s="385"/>
      <c r="W250" s="385"/>
      <c r="X250" s="374"/>
      <c r="Y250" s="386"/>
      <c r="Z250" s="370"/>
      <c r="AA250" s="370"/>
      <c r="AB250" s="370"/>
      <c r="AC250" s="370"/>
      <c r="AD250" s="370"/>
      <c r="AE250" s="370"/>
      <c r="AF250" s="370"/>
      <c r="AG250" s="370"/>
      <c r="AH250" s="370"/>
      <c r="AI250" s="385"/>
      <c r="AJ250" s="374"/>
      <c r="AK250" s="385"/>
      <c r="AL250" s="373"/>
      <c r="AM250" s="385"/>
      <c r="AN250" s="385"/>
      <c r="AO250" s="385"/>
      <c r="AP250" s="385"/>
      <c r="AQ250" s="374"/>
      <c r="AR250" s="374"/>
      <c r="AS250" s="385"/>
      <c r="AT250" s="374"/>
      <c r="AU250" s="385"/>
      <c r="AV250" s="385"/>
    </row>
    <row r="251" spans="12:48" ht="39.950000000000003" customHeight="1" x14ac:dyDescent="0.55000000000000004">
      <c r="L251" s="360"/>
      <c r="M251" s="360"/>
      <c r="N251" s="384"/>
      <c r="O251" s="384"/>
      <c r="P251" s="384"/>
      <c r="Q251" s="384"/>
      <c r="R251" s="384"/>
      <c r="S251" s="360"/>
      <c r="T251" s="385"/>
      <c r="U251" s="385"/>
      <c r="V251" s="385"/>
      <c r="W251" s="385"/>
      <c r="X251" s="374"/>
      <c r="Y251" s="386"/>
      <c r="Z251" s="370"/>
      <c r="AA251" s="370"/>
      <c r="AB251" s="370"/>
      <c r="AC251" s="370"/>
      <c r="AD251" s="370"/>
      <c r="AE251" s="370"/>
      <c r="AF251" s="370"/>
      <c r="AG251" s="370"/>
      <c r="AH251" s="370"/>
      <c r="AI251" s="385"/>
      <c r="AJ251" s="374"/>
      <c r="AK251" s="385"/>
      <c r="AL251" s="373"/>
      <c r="AM251" s="385"/>
      <c r="AN251" s="385"/>
      <c r="AO251" s="385"/>
      <c r="AP251" s="385"/>
      <c r="AQ251" s="374"/>
      <c r="AR251" s="374"/>
      <c r="AS251" s="385"/>
      <c r="AT251" s="374"/>
      <c r="AU251" s="385"/>
      <c r="AV251" s="385"/>
    </row>
    <row r="252" spans="12:48" ht="39.950000000000003" customHeight="1" x14ac:dyDescent="0.55000000000000004">
      <c r="L252" s="360"/>
      <c r="M252" s="360"/>
      <c r="N252" s="384"/>
      <c r="O252" s="384"/>
      <c r="P252" s="384"/>
      <c r="Q252" s="384"/>
      <c r="R252" s="384"/>
      <c r="S252" s="360"/>
      <c r="T252" s="385"/>
      <c r="U252" s="385"/>
      <c r="V252" s="385"/>
      <c r="W252" s="385"/>
      <c r="X252" s="374"/>
      <c r="Y252" s="386"/>
      <c r="Z252" s="370"/>
      <c r="AA252" s="370"/>
      <c r="AB252" s="370"/>
      <c r="AC252" s="370"/>
      <c r="AD252" s="370"/>
      <c r="AE252" s="370"/>
      <c r="AF252" s="370"/>
      <c r="AG252" s="370"/>
      <c r="AH252" s="370"/>
      <c r="AI252" s="385"/>
      <c r="AJ252" s="374"/>
      <c r="AK252" s="385"/>
      <c r="AL252" s="373"/>
      <c r="AM252" s="385"/>
      <c r="AN252" s="385"/>
      <c r="AO252" s="385"/>
      <c r="AP252" s="385"/>
      <c r="AQ252" s="374"/>
      <c r="AR252" s="374"/>
      <c r="AS252" s="385"/>
      <c r="AT252" s="374"/>
      <c r="AU252" s="385"/>
      <c r="AV252" s="385"/>
    </row>
    <row r="253" spans="12:48" ht="39.950000000000003" customHeight="1" x14ac:dyDescent="0.55000000000000004">
      <c r="L253" s="360"/>
      <c r="M253" s="360"/>
      <c r="N253" s="384"/>
      <c r="O253" s="384"/>
      <c r="P253" s="384"/>
      <c r="Q253" s="384"/>
      <c r="R253" s="384"/>
      <c r="S253" s="360"/>
      <c r="T253" s="385"/>
      <c r="U253" s="385"/>
      <c r="V253" s="385"/>
      <c r="W253" s="385"/>
      <c r="X253" s="374"/>
      <c r="Y253" s="386"/>
      <c r="Z253" s="370"/>
      <c r="AA253" s="370"/>
      <c r="AB253" s="370"/>
      <c r="AC253" s="370"/>
      <c r="AD253" s="370"/>
      <c r="AE253" s="370"/>
      <c r="AF253" s="370"/>
      <c r="AG253" s="370"/>
      <c r="AH253" s="370"/>
      <c r="AI253" s="385"/>
      <c r="AJ253" s="374"/>
      <c r="AK253" s="385"/>
      <c r="AL253" s="373"/>
      <c r="AM253" s="385"/>
      <c r="AN253" s="385"/>
      <c r="AO253" s="385"/>
      <c r="AP253" s="385"/>
      <c r="AQ253" s="374"/>
      <c r="AR253" s="374"/>
      <c r="AS253" s="385"/>
      <c r="AT253" s="374"/>
      <c r="AU253" s="385"/>
      <c r="AV253" s="385"/>
    </row>
    <row r="254" spans="12:48" ht="39.950000000000003" customHeight="1" x14ac:dyDescent="0.55000000000000004">
      <c r="L254" s="360"/>
      <c r="M254" s="360"/>
      <c r="N254" s="384"/>
      <c r="O254" s="384"/>
      <c r="P254" s="384"/>
      <c r="Q254" s="384"/>
      <c r="R254" s="384"/>
      <c r="S254" s="360"/>
      <c r="T254" s="385"/>
      <c r="U254" s="385"/>
      <c r="V254" s="385"/>
      <c r="W254" s="385"/>
      <c r="X254" s="374"/>
      <c r="Y254" s="386"/>
      <c r="Z254" s="370"/>
      <c r="AA254" s="370"/>
      <c r="AB254" s="370"/>
      <c r="AC254" s="370"/>
      <c r="AD254" s="370"/>
      <c r="AE254" s="370"/>
      <c r="AF254" s="370"/>
      <c r="AG254" s="370"/>
      <c r="AH254" s="370"/>
      <c r="AI254" s="385"/>
      <c r="AJ254" s="374"/>
      <c r="AK254" s="385"/>
      <c r="AL254" s="373"/>
      <c r="AM254" s="385"/>
      <c r="AN254" s="385"/>
      <c r="AO254" s="385"/>
      <c r="AP254" s="385"/>
      <c r="AQ254" s="374"/>
      <c r="AR254" s="374"/>
      <c r="AS254" s="385"/>
      <c r="AT254" s="374"/>
      <c r="AU254" s="385"/>
      <c r="AV254" s="385"/>
    </row>
    <row r="255" spans="12:48" ht="39.950000000000003" customHeight="1" x14ac:dyDescent="0.55000000000000004">
      <c r="L255" s="360"/>
      <c r="M255" s="360"/>
      <c r="N255" s="384"/>
      <c r="O255" s="384"/>
      <c r="P255" s="384"/>
      <c r="Q255" s="384"/>
      <c r="R255" s="384"/>
      <c r="S255" s="360"/>
      <c r="T255" s="385"/>
      <c r="U255" s="385"/>
      <c r="V255" s="385"/>
      <c r="W255" s="385"/>
      <c r="X255" s="374"/>
      <c r="Y255" s="386"/>
      <c r="Z255" s="370"/>
      <c r="AA255" s="370"/>
      <c r="AB255" s="370"/>
      <c r="AC255" s="370"/>
      <c r="AD255" s="370"/>
      <c r="AE255" s="370"/>
      <c r="AF255" s="370"/>
      <c r="AG255" s="370"/>
      <c r="AH255" s="370"/>
      <c r="AI255" s="385"/>
      <c r="AJ255" s="374"/>
      <c r="AK255" s="385"/>
      <c r="AL255" s="373"/>
      <c r="AM255" s="385"/>
      <c r="AN255" s="385"/>
      <c r="AO255" s="385"/>
      <c r="AP255" s="385"/>
      <c r="AQ255" s="374"/>
      <c r="AR255" s="374"/>
      <c r="AS255" s="385"/>
      <c r="AT255" s="374"/>
      <c r="AU255" s="385"/>
      <c r="AV255" s="385"/>
    </row>
    <row r="256" spans="12:48" ht="39.950000000000003" customHeight="1" x14ac:dyDescent="0.55000000000000004">
      <c r="L256" s="360"/>
      <c r="M256" s="360"/>
      <c r="N256" s="384"/>
      <c r="O256" s="384"/>
      <c r="P256" s="384"/>
      <c r="Q256" s="384"/>
      <c r="R256" s="384"/>
      <c r="S256" s="360"/>
      <c r="T256" s="385"/>
      <c r="U256" s="385"/>
      <c r="V256" s="385"/>
      <c r="W256" s="385"/>
      <c r="X256" s="374"/>
      <c r="Y256" s="386"/>
      <c r="Z256" s="370"/>
      <c r="AA256" s="370"/>
      <c r="AB256" s="370"/>
      <c r="AC256" s="370"/>
      <c r="AD256" s="370"/>
      <c r="AE256" s="370"/>
      <c r="AF256" s="370"/>
      <c r="AG256" s="370"/>
      <c r="AH256" s="370"/>
      <c r="AI256" s="385"/>
      <c r="AJ256" s="374"/>
      <c r="AK256" s="385"/>
      <c r="AL256" s="373"/>
      <c r="AM256" s="385"/>
      <c r="AN256" s="385"/>
      <c r="AO256" s="385"/>
      <c r="AP256" s="385"/>
      <c r="AQ256" s="374"/>
      <c r="AR256" s="374"/>
      <c r="AS256" s="385"/>
      <c r="AT256" s="374"/>
      <c r="AU256" s="385"/>
      <c r="AV256" s="385"/>
    </row>
    <row r="257" spans="12:36" ht="39.950000000000003" customHeight="1" x14ac:dyDescent="0.55000000000000004">
      <c r="L257" s="360"/>
      <c r="M257" s="360"/>
      <c r="N257" s="384"/>
      <c r="O257" s="384"/>
      <c r="P257" s="384"/>
      <c r="Q257" s="384"/>
      <c r="R257" s="384"/>
      <c r="S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J257" s="374"/>
    </row>
    <row r="258" spans="12:36" ht="39.950000000000003" customHeight="1" x14ac:dyDescent="0.55000000000000004">
      <c r="L258" s="360"/>
      <c r="M258" s="360"/>
      <c r="N258" s="384"/>
      <c r="O258" s="384"/>
      <c r="P258" s="384"/>
      <c r="Q258" s="384"/>
      <c r="R258" s="384"/>
      <c r="S258" s="360"/>
      <c r="Z258" s="360"/>
      <c r="AA258" s="360"/>
      <c r="AB258" s="360"/>
      <c r="AC258" s="360"/>
      <c r="AD258" s="360"/>
      <c r="AE258" s="360"/>
      <c r="AF258" s="360"/>
      <c r="AG258" s="360"/>
      <c r="AH258" s="360"/>
    </row>
    <row r="259" spans="12:36" ht="39.950000000000003" customHeight="1" x14ac:dyDescent="0.55000000000000004">
      <c r="L259" s="360"/>
      <c r="M259" s="360"/>
      <c r="N259" s="384"/>
      <c r="O259" s="384"/>
      <c r="P259" s="384"/>
      <c r="Q259" s="384"/>
      <c r="R259" s="384"/>
      <c r="S259" s="360"/>
      <c r="Z259" s="360"/>
      <c r="AA259" s="360"/>
      <c r="AB259" s="360"/>
      <c r="AC259" s="360"/>
      <c r="AD259" s="360"/>
      <c r="AE259" s="360"/>
      <c r="AF259" s="360"/>
      <c r="AG259" s="360"/>
      <c r="AH259" s="360"/>
    </row>
    <row r="260" spans="12:36" ht="39.950000000000003" customHeight="1" x14ac:dyDescent="0.55000000000000004">
      <c r="L260" s="360"/>
      <c r="M260" s="360"/>
      <c r="N260" s="384"/>
      <c r="O260" s="384"/>
      <c r="P260" s="384"/>
      <c r="Q260" s="384"/>
      <c r="R260" s="384"/>
      <c r="S260" s="360"/>
      <c r="Z260" s="360"/>
      <c r="AA260" s="360"/>
      <c r="AB260" s="360"/>
      <c r="AC260" s="360"/>
      <c r="AD260" s="360"/>
      <c r="AE260" s="360"/>
      <c r="AF260" s="360"/>
      <c r="AG260" s="360"/>
      <c r="AH260" s="360"/>
    </row>
    <row r="261" spans="12:36" ht="39.950000000000003" customHeight="1" x14ac:dyDescent="0.55000000000000004">
      <c r="L261" s="360"/>
      <c r="M261" s="360"/>
      <c r="N261" s="384"/>
      <c r="O261" s="384"/>
      <c r="P261" s="384"/>
      <c r="Q261" s="384"/>
      <c r="R261" s="384"/>
      <c r="S261" s="360"/>
      <c r="Z261" s="360"/>
      <c r="AA261" s="360"/>
      <c r="AB261" s="360"/>
      <c r="AC261" s="360"/>
      <c r="AD261" s="360"/>
      <c r="AE261" s="360"/>
      <c r="AF261" s="360"/>
      <c r="AG261" s="360"/>
      <c r="AH261" s="360"/>
    </row>
    <row r="262" spans="12:36" ht="39.950000000000003" customHeight="1" x14ac:dyDescent="0.55000000000000004">
      <c r="L262" s="360"/>
      <c r="M262" s="360"/>
      <c r="N262" s="384"/>
      <c r="O262" s="384"/>
      <c r="P262" s="384"/>
      <c r="Q262" s="384"/>
      <c r="R262" s="384"/>
      <c r="S262" s="360"/>
      <c r="Z262" s="360"/>
      <c r="AA262" s="360"/>
      <c r="AB262" s="360"/>
      <c r="AC262" s="360"/>
      <c r="AD262" s="360"/>
      <c r="AE262" s="360"/>
      <c r="AF262" s="360"/>
      <c r="AG262" s="360"/>
      <c r="AH262" s="360"/>
    </row>
    <row r="263" spans="12:36" ht="39.950000000000003" customHeight="1" x14ac:dyDescent="0.55000000000000004">
      <c r="L263" s="360"/>
      <c r="M263" s="360"/>
      <c r="N263" s="384"/>
      <c r="O263" s="384"/>
      <c r="P263" s="384"/>
      <c r="Q263" s="384"/>
      <c r="R263" s="384"/>
      <c r="S263" s="360"/>
      <c r="Z263" s="360"/>
      <c r="AA263" s="360"/>
      <c r="AB263" s="360"/>
      <c r="AC263" s="360"/>
      <c r="AD263" s="360"/>
      <c r="AE263" s="360"/>
      <c r="AF263" s="360"/>
      <c r="AG263" s="360"/>
      <c r="AH263" s="360"/>
    </row>
    <row r="264" spans="12:36" ht="39.950000000000003" customHeight="1" x14ac:dyDescent="0.55000000000000004">
      <c r="L264" s="360"/>
      <c r="M264" s="360"/>
      <c r="N264" s="384"/>
      <c r="O264" s="384"/>
      <c r="P264" s="384"/>
      <c r="Q264" s="384"/>
      <c r="R264" s="384"/>
      <c r="S264" s="360"/>
      <c r="Z264" s="360"/>
      <c r="AA264" s="360"/>
      <c r="AB264" s="360"/>
      <c r="AC264" s="360"/>
      <c r="AD264" s="360"/>
      <c r="AE264" s="360"/>
      <c r="AF264" s="360"/>
      <c r="AG264" s="360"/>
      <c r="AH264" s="360"/>
    </row>
    <row r="265" spans="12:36" ht="39.950000000000003" customHeight="1" x14ac:dyDescent="0.55000000000000004">
      <c r="L265" s="360"/>
      <c r="M265" s="360"/>
      <c r="N265" s="384"/>
      <c r="O265" s="384"/>
      <c r="P265" s="384"/>
      <c r="Q265" s="384"/>
      <c r="R265" s="384"/>
      <c r="S265" s="360"/>
      <c r="Z265" s="360"/>
      <c r="AA265" s="360"/>
      <c r="AB265" s="360"/>
      <c r="AC265" s="360"/>
      <c r="AD265" s="360"/>
      <c r="AE265" s="360"/>
      <c r="AF265" s="360"/>
      <c r="AG265" s="360"/>
      <c r="AH265" s="360"/>
    </row>
    <row r="266" spans="12:36" ht="39.950000000000003" customHeight="1" x14ac:dyDescent="0.55000000000000004">
      <c r="L266" s="360"/>
      <c r="M266" s="360"/>
      <c r="N266" s="384"/>
      <c r="O266" s="384"/>
      <c r="P266" s="384"/>
      <c r="Q266" s="384"/>
      <c r="R266" s="384"/>
      <c r="S266" s="360"/>
      <c r="Z266" s="360"/>
      <c r="AA266" s="360"/>
      <c r="AB266" s="360"/>
      <c r="AC266" s="360"/>
      <c r="AD266" s="360"/>
      <c r="AE266" s="360"/>
      <c r="AF266" s="360"/>
      <c r="AG266" s="360"/>
      <c r="AH266" s="360"/>
    </row>
    <row r="267" spans="12:36" ht="39.950000000000003" customHeight="1" x14ac:dyDescent="0.55000000000000004">
      <c r="L267" s="360"/>
      <c r="M267" s="360"/>
      <c r="N267" s="384"/>
      <c r="O267" s="384"/>
      <c r="P267" s="384"/>
      <c r="Q267" s="384"/>
      <c r="R267" s="384"/>
      <c r="S267" s="360"/>
      <c r="Z267" s="360"/>
      <c r="AA267" s="360"/>
      <c r="AB267" s="360"/>
      <c r="AC267" s="360"/>
      <c r="AD267" s="360"/>
      <c r="AE267" s="360"/>
      <c r="AF267" s="360"/>
      <c r="AG267" s="360"/>
      <c r="AH267" s="360"/>
    </row>
    <row r="268" spans="12:36" ht="39.950000000000003" customHeight="1" x14ac:dyDescent="0.55000000000000004">
      <c r="L268" s="360"/>
      <c r="M268" s="360"/>
      <c r="N268" s="384"/>
      <c r="O268" s="384"/>
      <c r="P268" s="384"/>
      <c r="Q268" s="384"/>
      <c r="R268" s="384"/>
      <c r="S268" s="360"/>
      <c r="Z268" s="360"/>
      <c r="AA268" s="360"/>
      <c r="AB268" s="360"/>
      <c r="AC268" s="360"/>
      <c r="AD268" s="360"/>
      <c r="AE268" s="360"/>
      <c r="AF268" s="360"/>
      <c r="AG268" s="360"/>
      <c r="AH268" s="360"/>
    </row>
    <row r="269" spans="12:36" ht="39.950000000000003" customHeight="1" x14ac:dyDescent="0.55000000000000004">
      <c r="L269" s="360"/>
      <c r="M269" s="360"/>
      <c r="N269" s="384"/>
      <c r="O269" s="384"/>
      <c r="P269" s="384"/>
      <c r="Q269" s="384"/>
      <c r="R269" s="384"/>
      <c r="S269" s="360"/>
      <c r="Z269" s="360"/>
      <c r="AA269" s="360"/>
      <c r="AB269" s="360"/>
      <c r="AC269" s="360"/>
      <c r="AD269" s="360"/>
      <c r="AE269" s="360"/>
      <c r="AF269" s="360"/>
      <c r="AG269" s="360"/>
      <c r="AH269" s="360"/>
    </row>
    <row r="270" spans="12:36" ht="39.950000000000003" customHeight="1" x14ac:dyDescent="0.55000000000000004">
      <c r="L270" s="360"/>
      <c r="M270" s="360"/>
      <c r="N270" s="384"/>
      <c r="O270" s="384"/>
      <c r="P270" s="384"/>
      <c r="Q270" s="384"/>
      <c r="R270" s="384"/>
      <c r="S270" s="360"/>
      <c r="Z270" s="360"/>
      <c r="AA270" s="360"/>
      <c r="AB270" s="360"/>
      <c r="AC270" s="360"/>
      <c r="AD270" s="360"/>
      <c r="AE270" s="360"/>
      <c r="AF270" s="360"/>
      <c r="AG270" s="360"/>
      <c r="AH270" s="360"/>
    </row>
    <row r="271" spans="12:36" ht="39.950000000000003" customHeight="1" x14ac:dyDescent="0.55000000000000004">
      <c r="L271" s="360"/>
      <c r="M271" s="360"/>
      <c r="N271" s="384"/>
      <c r="O271" s="384"/>
      <c r="P271" s="384"/>
      <c r="Q271" s="384"/>
      <c r="R271" s="384"/>
      <c r="S271" s="360"/>
      <c r="Z271" s="360"/>
      <c r="AA271" s="360"/>
      <c r="AB271" s="360"/>
      <c r="AC271" s="360"/>
      <c r="AD271" s="360"/>
      <c r="AE271" s="360"/>
      <c r="AF271" s="360"/>
      <c r="AG271" s="360"/>
      <c r="AH271" s="360"/>
    </row>
    <row r="272" spans="12:36" ht="39.950000000000003" customHeight="1" x14ac:dyDescent="0.55000000000000004">
      <c r="L272" s="360"/>
      <c r="M272" s="360"/>
      <c r="N272" s="384"/>
      <c r="O272" s="384"/>
      <c r="P272" s="384"/>
      <c r="Q272" s="384"/>
      <c r="R272" s="384"/>
      <c r="S272" s="360"/>
      <c r="Z272" s="360"/>
      <c r="AA272" s="360"/>
      <c r="AB272" s="360"/>
      <c r="AC272" s="360"/>
      <c r="AD272" s="360"/>
      <c r="AE272" s="360"/>
      <c r="AF272" s="360"/>
      <c r="AG272" s="360"/>
      <c r="AH272" s="360"/>
    </row>
    <row r="273" spans="12:34" ht="39.950000000000003" customHeight="1" x14ac:dyDescent="0.55000000000000004">
      <c r="L273" s="360"/>
      <c r="M273" s="360"/>
      <c r="N273" s="384"/>
      <c r="O273" s="384"/>
      <c r="P273" s="384"/>
      <c r="Q273" s="384"/>
      <c r="R273" s="384"/>
      <c r="S273" s="360"/>
      <c r="Z273" s="360"/>
      <c r="AA273" s="360"/>
      <c r="AB273" s="360"/>
      <c r="AC273" s="360"/>
      <c r="AD273" s="360"/>
      <c r="AE273" s="360"/>
      <c r="AF273" s="360"/>
      <c r="AG273" s="360"/>
      <c r="AH273" s="360"/>
    </row>
    <row r="274" spans="12:34" ht="39.950000000000003" customHeight="1" x14ac:dyDescent="0.55000000000000004">
      <c r="L274" s="360"/>
      <c r="M274" s="360"/>
      <c r="N274" s="384"/>
      <c r="O274" s="384"/>
      <c r="P274" s="384"/>
      <c r="Q274" s="384"/>
      <c r="R274" s="384"/>
      <c r="S274" s="360"/>
      <c r="Z274" s="360"/>
      <c r="AA274" s="360"/>
      <c r="AB274" s="360"/>
      <c r="AC274" s="360"/>
      <c r="AD274" s="360"/>
      <c r="AE274" s="360"/>
      <c r="AF274" s="360"/>
      <c r="AG274" s="360"/>
      <c r="AH274" s="360"/>
    </row>
    <row r="275" spans="12:34" ht="39.950000000000003" customHeight="1" x14ac:dyDescent="0.55000000000000004">
      <c r="L275" s="360"/>
      <c r="M275" s="360"/>
      <c r="N275" s="384"/>
      <c r="O275" s="384"/>
      <c r="P275" s="384"/>
      <c r="Q275" s="384"/>
      <c r="R275" s="384"/>
      <c r="S275" s="360"/>
      <c r="Z275" s="360"/>
      <c r="AA275" s="360"/>
      <c r="AB275" s="360"/>
      <c r="AC275" s="360"/>
      <c r="AD275" s="360"/>
      <c r="AE275" s="360"/>
      <c r="AF275" s="360"/>
      <c r="AG275" s="360"/>
      <c r="AH275" s="360"/>
    </row>
    <row r="276" spans="12:34" ht="39.950000000000003" customHeight="1" x14ac:dyDescent="0.55000000000000004">
      <c r="L276" s="360"/>
      <c r="M276" s="360"/>
      <c r="N276" s="384"/>
      <c r="O276" s="384"/>
      <c r="P276" s="384"/>
      <c r="Q276" s="384"/>
      <c r="R276" s="384"/>
      <c r="S276" s="360"/>
      <c r="Z276" s="360"/>
      <c r="AA276" s="360"/>
      <c r="AB276" s="360"/>
      <c r="AC276" s="360"/>
      <c r="AD276" s="360"/>
      <c r="AE276" s="360"/>
      <c r="AF276" s="360"/>
      <c r="AG276" s="360"/>
      <c r="AH276" s="360"/>
    </row>
    <row r="277" spans="12:34" ht="39.950000000000003" customHeight="1" x14ac:dyDescent="0.55000000000000004">
      <c r="L277" s="360"/>
      <c r="M277" s="360"/>
      <c r="N277" s="384"/>
      <c r="O277" s="384"/>
      <c r="P277" s="384"/>
      <c r="Q277" s="384"/>
      <c r="R277" s="384"/>
      <c r="S277" s="360"/>
      <c r="Z277" s="360"/>
      <c r="AA277" s="360"/>
      <c r="AB277" s="360"/>
      <c r="AC277" s="360"/>
      <c r="AD277" s="360"/>
      <c r="AE277" s="360"/>
      <c r="AF277" s="360"/>
      <c r="AG277" s="360"/>
      <c r="AH277" s="360"/>
    </row>
    <row r="278" spans="12:34" ht="39.950000000000003" customHeight="1" x14ac:dyDescent="0.55000000000000004">
      <c r="L278" s="360"/>
      <c r="M278" s="360"/>
      <c r="N278" s="384"/>
      <c r="O278" s="384"/>
      <c r="P278" s="384"/>
      <c r="Q278" s="384"/>
      <c r="R278" s="384"/>
      <c r="S278" s="360"/>
      <c r="Z278" s="360"/>
      <c r="AA278" s="360"/>
      <c r="AB278" s="360"/>
      <c r="AC278" s="360"/>
      <c r="AD278" s="360"/>
      <c r="AE278" s="360"/>
      <c r="AF278" s="360"/>
      <c r="AG278" s="360"/>
      <c r="AH278" s="360"/>
    </row>
    <row r="279" spans="12:34" ht="39.950000000000003" customHeight="1" x14ac:dyDescent="0.55000000000000004">
      <c r="L279" s="360"/>
      <c r="M279" s="360"/>
      <c r="N279" s="384"/>
      <c r="O279" s="384"/>
      <c r="P279" s="384"/>
      <c r="Q279" s="384"/>
      <c r="R279" s="384"/>
      <c r="S279" s="360"/>
      <c r="Z279" s="360"/>
      <c r="AA279" s="360"/>
      <c r="AB279" s="360"/>
      <c r="AC279" s="360"/>
      <c r="AD279" s="360"/>
      <c r="AE279" s="360"/>
      <c r="AF279" s="360"/>
      <c r="AG279" s="360"/>
      <c r="AH279" s="360"/>
    </row>
    <row r="280" spans="12:34" ht="39.950000000000003" customHeight="1" x14ac:dyDescent="0.55000000000000004">
      <c r="L280" s="360"/>
      <c r="M280" s="360"/>
      <c r="N280" s="384"/>
      <c r="O280" s="384"/>
      <c r="P280" s="384"/>
      <c r="Q280" s="384"/>
      <c r="R280" s="384"/>
      <c r="S280" s="360"/>
      <c r="Z280" s="360"/>
      <c r="AA280" s="360"/>
      <c r="AB280" s="360"/>
      <c r="AC280" s="360"/>
      <c r="AD280" s="360"/>
      <c r="AE280" s="360"/>
      <c r="AF280" s="360"/>
      <c r="AG280" s="360"/>
      <c r="AH280" s="360"/>
    </row>
    <row r="281" spans="12:34" ht="39.950000000000003" customHeight="1" x14ac:dyDescent="0.55000000000000004">
      <c r="L281" s="360"/>
      <c r="M281" s="360"/>
      <c r="N281" s="384"/>
      <c r="O281" s="384"/>
      <c r="P281" s="384"/>
      <c r="Q281" s="384"/>
      <c r="R281" s="384"/>
      <c r="S281" s="360"/>
      <c r="Z281" s="360"/>
      <c r="AA281" s="360"/>
      <c r="AB281" s="360"/>
      <c r="AC281" s="360"/>
      <c r="AD281" s="360"/>
      <c r="AE281" s="360"/>
      <c r="AF281" s="360"/>
      <c r="AG281" s="360"/>
      <c r="AH281" s="360"/>
    </row>
    <row r="282" spans="12:34" ht="39.950000000000003" customHeight="1" x14ac:dyDescent="0.55000000000000004">
      <c r="L282" s="360"/>
      <c r="M282" s="360"/>
      <c r="N282" s="384"/>
      <c r="O282" s="384"/>
      <c r="P282" s="384"/>
      <c r="Q282" s="384"/>
      <c r="R282" s="384"/>
      <c r="S282" s="360"/>
      <c r="Z282" s="360"/>
      <c r="AA282" s="360"/>
      <c r="AB282" s="360"/>
      <c r="AC282" s="360"/>
      <c r="AD282" s="360"/>
      <c r="AE282" s="360"/>
      <c r="AF282" s="360"/>
      <c r="AG282" s="360"/>
      <c r="AH282" s="360"/>
    </row>
    <row r="283" spans="12:34" ht="39.950000000000003" customHeight="1" x14ac:dyDescent="0.55000000000000004">
      <c r="L283" s="360"/>
      <c r="M283" s="360"/>
      <c r="N283" s="384"/>
      <c r="O283" s="384"/>
      <c r="P283" s="384"/>
      <c r="Q283" s="384"/>
      <c r="R283" s="384"/>
      <c r="S283" s="360"/>
      <c r="Z283" s="360"/>
      <c r="AA283" s="360"/>
      <c r="AB283" s="360"/>
      <c r="AC283" s="360"/>
      <c r="AD283" s="360"/>
      <c r="AE283" s="360"/>
      <c r="AF283" s="360"/>
      <c r="AG283" s="360"/>
      <c r="AH283" s="360"/>
    </row>
    <row r="284" spans="12:34" ht="39.950000000000003" customHeight="1" x14ac:dyDescent="0.55000000000000004">
      <c r="L284" s="360"/>
      <c r="M284" s="360"/>
      <c r="N284" s="384"/>
      <c r="O284" s="384"/>
      <c r="P284" s="384"/>
      <c r="Q284" s="384"/>
      <c r="R284" s="384"/>
      <c r="S284" s="360"/>
      <c r="Z284" s="360"/>
      <c r="AA284" s="360"/>
      <c r="AB284" s="360"/>
      <c r="AC284" s="360"/>
      <c r="AD284" s="360"/>
      <c r="AE284" s="360"/>
      <c r="AF284" s="360"/>
      <c r="AG284" s="360"/>
      <c r="AH284" s="360"/>
    </row>
    <row r="285" spans="12:34" ht="39.950000000000003" customHeight="1" x14ac:dyDescent="0.55000000000000004">
      <c r="L285" s="360"/>
      <c r="M285" s="360"/>
      <c r="N285" s="384"/>
      <c r="O285" s="384"/>
      <c r="P285" s="384"/>
      <c r="Q285" s="384"/>
      <c r="R285" s="384"/>
      <c r="S285" s="360"/>
      <c r="Z285" s="360"/>
      <c r="AA285" s="360"/>
      <c r="AB285" s="360"/>
      <c r="AC285" s="360"/>
      <c r="AD285" s="360"/>
      <c r="AE285" s="360"/>
      <c r="AF285" s="360"/>
      <c r="AG285" s="360"/>
      <c r="AH285" s="360"/>
    </row>
    <row r="286" spans="12:34" ht="39.950000000000003" customHeight="1" x14ac:dyDescent="0.55000000000000004">
      <c r="L286" s="360"/>
      <c r="M286" s="360"/>
      <c r="N286" s="384"/>
      <c r="O286" s="384"/>
      <c r="P286" s="384"/>
      <c r="Q286" s="384"/>
      <c r="R286" s="384"/>
      <c r="S286" s="360"/>
      <c r="Z286" s="360"/>
      <c r="AA286" s="360"/>
      <c r="AB286" s="360"/>
      <c r="AC286" s="360"/>
      <c r="AD286" s="360"/>
      <c r="AE286" s="360"/>
      <c r="AF286" s="360"/>
      <c r="AG286" s="360"/>
      <c r="AH286" s="360"/>
    </row>
    <row r="287" spans="12:34" ht="39.950000000000003" customHeight="1" x14ac:dyDescent="0.55000000000000004">
      <c r="L287" s="360"/>
      <c r="M287" s="360"/>
      <c r="N287" s="384"/>
      <c r="O287" s="384"/>
      <c r="P287" s="384"/>
      <c r="Q287" s="384"/>
      <c r="R287" s="384"/>
      <c r="S287" s="360"/>
      <c r="Z287" s="360"/>
      <c r="AA287" s="360"/>
      <c r="AB287" s="360"/>
      <c r="AC287" s="360"/>
      <c r="AD287" s="360"/>
      <c r="AE287" s="360"/>
      <c r="AF287" s="360"/>
      <c r="AG287" s="360"/>
      <c r="AH287" s="360"/>
    </row>
    <row r="288" spans="12:34" ht="39.950000000000003" customHeight="1" x14ac:dyDescent="0.55000000000000004">
      <c r="L288" s="360"/>
      <c r="M288" s="360"/>
      <c r="N288" s="384"/>
      <c r="O288" s="384"/>
      <c r="P288" s="384"/>
      <c r="Q288" s="384"/>
      <c r="R288" s="384"/>
      <c r="S288" s="360"/>
      <c r="Z288" s="360"/>
      <c r="AA288" s="360"/>
      <c r="AB288" s="360"/>
      <c r="AC288" s="360"/>
      <c r="AD288" s="360"/>
      <c r="AE288" s="360"/>
      <c r="AF288" s="360"/>
      <c r="AG288" s="360"/>
      <c r="AH288" s="360"/>
    </row>
    <row r="289" spans="12:34" ht="39.950000000000003" customHeight="1" x14ac:dyDescent="0.55000000000000004">
      <c r="L289" s="360"/>
      <c r="M289" s="360"/>
      <c r="N289" s="384"/>
      <c r="O289" s="384"/>
      <c r="P289" s="384"/>
      <c r="Q289" s="384"/>
      <c r="R289" s="384"/>
      <c r="S289" s="360"/>
      <c r="Z289" s="360"/>
      <c r="AA289" s="360"/>
      <c r="AB289" s="360"/>
      <c r="AC289" s="360"/>
      <c r="AD289" s="360"/>
      <c r="AE289" s="360"/>
      <c r="AF289" s="360"/>
      <c r="AG289" s="360"/>
      <c r="AH289" s="360"/>
    </row>
    <row r="290" spans="12:34" ht="39.950000000000003" customHeight="1" x14ac:dyDescent="0.55000000000000004">
      <c r="L290" s="360"/>
      <c r="M290" s="360"/>
      <c r="N290" s="384"/>
      <c r="O290" s="384"/>
      <c r="P290" s="384"/>
      <c r="Q290" s="384"/>
      <c r="R290" s="384"/>
      <c r="S290" s="360"/>
      <c r="Z290" s="360"/>
      <c r="AA290" s="360"/>
      <c r="AB290" s="360"/>
      <c r="AC290" s="360"/>
      <c r="AD290" s="360"/>
      <c r="AE290" s="360"/>
      <c r="AF290" s="360"/>
      <c r="AG290" s="360"/>
      <c r="AH290" s="360"/>
    </row>
    <row r="291" spans="12:34" ht="39.950000000000003" customHeight="1" x14ac:dyDescent="0.55000000000000004">
      <c r="L291" s="360"/>
      <c r="M291" s="360"/>
      <c r="N291" s="384"/>
      <c r="O291" s="384"/>
      <c r="P291" s="384"/>
      <c r="Q291" s="384"/>
      <c r="R291" s="384"/>
      <c r="S291" s="360"/>
      <c r="Z291" s="360"/>
      <c r="AA291" s="360"/>
      <c r="AB291" s="360"/>
      <c r="AC291" s="360"/>
      <c r="AD291" s="360"/>
      <c r="AE291" s="360"/>
      <c r="AF291" s="360"/>
      <c r="AG291" s="360"/>
      <c r="AH291" s="360"/>
    </row>
    <row r="292" spans="12:34" ht="39.950000000000003" customHeight="1" x14ac:dyDescent="0.55000000000000004">
      <c r="L292" s="360"/>
      <c r="M292" s="360"/>
      <c r="N292" s="384"/>
      <c r="O292" s="384"/>
      <c r="P292" s="384"/>
      <c r="Q292" s="384"/>
      <c r="R292" s="384"/>
      <c r="S292" s="360"/>
      <c r="Z292" s="360"/>
      <c r="AA292" s="360"/>
      <c r="AB292" s="360"/>
      <c r="AC292" s="360"/>
      <c r="AD292" s="360"/>
      <c r="AE292" s="360"/>
      <c r="AF292" s="360"/>
      <c r="AG292" s="360"/>
      <c r="AH292" s="360"/>
    </row>
    <row r="293" spans="12:34" ht="39.950000000000003" customHeight="1" x14ac:dyDescent="0.55000000000000004">
      <c r="L293" s="360"/>
      <c r="M293" s="360"/>
      <c r="N293" s="384"/>
      <c r="O293" s="384"/>
      <c r="P293" s="384"/>
      <c r="Q293" s="384"/>
      <c r="R293" s="384"/>
      <c r="S293" s="360"/>
      <c r="Z293" s="360"/>
      <c r="AA293" s="360"/>
      <c r="AB293" s="360"/>
      <c r="AC293" s="360"/>
      <c r="AD293" s="360"/>
      <c r="AE293" s="360"/>
      <c r="AF293" s="360"/>
      <c r="AG293" s="360"/>
      <c r="AH293" s="360"/>
    </row>
    <row r="294" spans="12:34" ht="39.950000000000003" customHeight="1" x14ac:dyDescent="0.55000000000000004">
      <c r="L294" s="360"/>
      <c r="M294" s="360"/>
      <c r="N294" s="384"/>
      <c r="O294" s="384"/>
      <c r="P294" s="384"/>
      <c r="Q294" s="384"/>
      <c r="R294" s="384"/>
      <c r="S294" s="360"/>
      <c r="Z294" s="360"/>
      <c r="AA294" s="360"/>
      <c r="AB294" s="360"/>
      <c r="AC294" s="360"/>
      <c r="AD294" s="360"/>
      <c r="AE294" s="360"/>
      <c r="AF294" s="360"/>
      <c r="AG294" s="360"/>
      <c r="AH294" s="360"/>
    </row>
    <row r="295" spans="12:34" ht="39.950000000000003" customHeight="1" x14ac:dyDescent="0.55000000000000004">
      <c r="L295" s="360"/>
      <c r="M295" s="360"/>
      <c r="N295" s="384"/>
      <c r="O295" s="384"/>
      <c r="P295" s="384"/>
      <c r="Q295" s="384"/>
      <c r="R295" s="384"/>
      <c r="S295" s="360"/>
      <c r="Z295" s="360"/>
      <c r="AA295" s="360"/>
      <c r="AB295" s="360"/>
      <c r="AC295" s="360"/>
      <c r="AD295" s="360"/>
      <c r="AE295" s="360"/>
      <c r="AF295" s="360"/>
      <c r="AG295" s="360"/>
      <c r="AH295" s="360"/>
    </row>
    <row r="296" spans="12:34" ht="39.950000000000003" customHeight="1" x14ac:dyDescent="0.55000000000000004">
      <c r="L296" s="360"/>
      <c r="M296" s="360"/>
      <c r="N296" s="384"/>
      <c r="O296" s="384"/>
      <c r="P296" s="384"/>
      <c r="Q296" s="384"/>
      <c r="R296" s="384"/>
      <c r="S296" s="360"/>
      <c r="Z296" s="360"/>
      <c r="AA296" s="360"/>
      <c r="AB296" s="360"/>
      <c r="AC296" s="360"/>
      <c r="AD296" s="360"/>
      <c r="AE296" s="360"/>
      <c r="AF296" s="360"/>
      <c r="AG296" s="360"/>
      <c r="AH296" s="360"/>
    </row>
    <row r="297" spans="12:34" ht="39.950000000000003" customHeight="1" x14ac:dyDescent="0.55000000000000004">
      <c r="L297" s="360"/>
      <c r="M297" s="360"/>
      <c r="N297" s="384"/>
      <c r="O297" s="384"/>
      <c r="P297" s="384"/>
      <c r="Q297" s="384"/>
      <c r="R297" s="384"/>
      <c r="S297" s="360"/>
      <c r="Z297" s="360"/>
      <c r="AA297" s="360"/>
      <c r="AB297" s="360"/>
      <c r="AC297" s="360"/>
      <c r="AD297" s="360"/>
      <c r="AE297" s="360"/>
      <c r="AF297" s="360"/>
      <c r="AG297" s="360"/>
      <c r="AH297" s="360"/>
    </row>
    <row r="298" spans="12:34" ht="39.950000000000003" customHeight="1" x14ac:dyDescent="0.55000000000000004">
      <c r="L298" s="360"/>
      <c r="M298" s="360"/>
      <c r="N298" s="384"/>
      <c r="O298" s="384"/>
      <c r="P298" s="384"/>
      <c r="Q298" s="384"/>
      <c r="R298" s="384"/>
      <c r="S298" s="360"/>
      <c r="Z298" s="360"/>
      <c r="AA298" s="360"/>
      <c r="AB298" s="360"/>
      <c r="AC298" s="360"/>
      <c r="AD298" s="360"/>
      <c r="AE298" s="360"/>
      <c r="AF298" s="360"/>
      <c r="AG298" s="360"/>
      <c r="AH298" s="360"/>
    </row>
    <row r="299" spans="12:34" ht="39.950000000000003" customHeight="1" x14ac:dyDescent="0.55000000000000004">
      <c r="L299" s="360"/>
      <c r="M299" s="360"/>
      <c r="N299" s="384"/>
      <c r="O299" s="384"/>
      <c r="P299" s="384"/>
      <c r="Q299" s="384"/>
      <c r="R299" s="384"/>
      <c r="S299" s="360"/>
      <c r="Z299" s="360"/>
      <c r="AA299" s="360"/>
      <c r="AB299" s="360"/>
      <c r="AC299" s="360"/>
      <c r="AD299" s="360"/>
      <c r="AE299" s="360"/>
      <c r="AF299" s="360"/>
      <c r="AG299" s="360"/>
      <c r="AH299" s="360"/>
    </row>
    <row r="300" spans="12:34" ht="39.950000000000003" customHeight="1" x14ac:dyDescent="0.55000000000000004">
      <c r="L300" s="360"/>
      <c r="M300" s="360"/>
      <c r="N300" s="384"/>
      <c r="O300" s="384"/>
      <c r="P300" s="384"/>
      <c r="Q300" s="384"/>
      <c r="R300" s="384"/>
      <c r="S300" s="360"/>
      <c r="Z300" s="360"/>
      <c r="AA300" s="360"/>
      <c r="AB300" s="360"/>
      <c r="AC300" s="360"/>
      <c r="AD300" s="360"/>
      <c r="AE300" s="360"/>
      <c r="AF300" s="360"/>
      <c r="AG300" s="360"/>
      <c r="AH300" s="360"/>
    </row>
    <row r="301" spans="12:34" ht="39.950000000000003" customHeight="1" x14ac:dyDescent="0.55000000000000004">
      <c r="L301" s="360"/>
      <c r="M301" s="360"/>
      <c r="N301" s="384"/>
      <c r="O301" s="384"/>
      <c r="P301" s="384"/>
      <c r="Q301" s="384"/>
      <c r="R301" s="384"/>
      <c r="S301" s="360"/>
      <c r="Z301" s="360"/>
      <c r="AA301" s="360"/>
      <c r="AB301" s="360"/>
      <c r="AC301" s="360"/>
      <c r="AD301" s="360"/>
      <c r="AE301" s="360"/>
      <c r="AF301" s="360"/>
      <c r="AG301" s="360"/>
      <c r="AH301" s="360"/>
    </row>
    <row r="302" spans="12:34" ht="39.950000000000003" customHeight="1" x14ac:dyDescent="0.55000000000000004">
      <c r="L302" s="360"/>
      <c r="M302" s="360"/>
      <c r="N302" s="384"/>
      <c r="O302" s="384"/>
      <c r="P302" s="384"/>
      <c r="Q302" s="384"/>
      <c r="R302" s="384"/>
      <c r="S302" s="360"/>
      <c r="Z302" s="360"/>
      <c r="AA302" s="360"/>
      <c r="AB302" s="360"/>
      <c r="AC302" s="360"/>
      <c r="AD302" s="360"/>
      <c r="AE302" s="360"/>
      <c r="AF302" s="360"/>
      <c r="AG302" s="360"/>
      <c r="AH302" s="360"/>
    </row>
    <row r="303" spans="12:34" ht="39.950000000000003" customHeight="1" x14ac:dyDescent="0.55000000000000004">
      <c r="L303" s="360"/>
      <c r="M303" s="360"/>
      <c r="N303" s="384"/>
      <c r="O303" s="384"/>
      <c r="P303" s="384"/>
      <c r="Q303" s="384"/>
      <c r="R303" s="384"/>
      <c r="S303" s="360"/>
      <c r="Z303" s="360"/>
      <c r="AA303" s="360"/>
      <c r="AB303" s="360"/>
      <c r="AC303" s="360"/>
      <c r="AD303" s="360"/>
      <c r="AE303" s="360"/>
      <c r="AF303" s="360"/>
      <c r="AG303" s="360"/>
      <c r="AH303" s="360"/>
    </row>
    <row r="304" spans="12:34" ht="39.950000000000003" customHeight="1" x14ac:dyDescent="0.55000000000000004">
      <c r="L304" s="360"/>
      <c r="M304" s="360"/>
      <c r="N304" s="384"/>
      <c r="O304" s="384"/>
      <c r="P304" s="384"/>
      <c r="Q304" s="384"/>
      <c r="R304" s="384"/>
      <c r="S304" s="360"/>
      <c r="Z304" s="360"/>
      <c r="AA304" s="360"/>
      <c r="AB304" s="360"/>
      <c r="AC304" s="360"/>
      <c r="AD304" s="360"/>
      <c r="AE304" s="360"/>
      <c r="AF304" s="360"/>
      <c r="AG304" s="360"/>
      <c r="AH304" s="360"/>
    </row>
    <row r="305" spans="12:34" ht="39.950000000000003" customHeight="1" x14ac:dyDescent="0.55000000000000004">
      <c r="L305" s="360"/>
      <c r="M305" s="360"/>
      <c r="N305" s="384"/>
      <c r="O305" s="384"/>
      <c r="P305" s="384"/>
      <c r="Q305" s="384"/>
      <c r="R305" s="384"/>
      <c r="S305" s="360"/>
      <c r="Z305" s="360"/>
      <c r="AA305" s="360"/>
      <c r="AB305" s="360"/>
      <c r="AC305" s="360"/>
      <c r="AD305" s="360"/>
      <c r="AE305" s="360"/>
      <c r="AF305" s="360"/>
      <c r="AG305" s="360"/>
      <c r="AH305" s="360"/>
    </row>
    <row r="306" spans="12:34" ht="39.950000000000003" customHeight="1" x14ac:dyDescent="0.55000000000000004">
      <c r="L306" s="360"/>
      <c r="M306" s="360"/>
      <c r="N306" s="384"/>
      <c r="O306" s="384"/>
      <c r="P306" s="384"/>
      <c r="Q306" s="384"/>
      <c r="R306" s="384"/>
      <c r="S306" s="360"/>
      <c r="Z306" s="360"/>
      <c r="AA306" s="360"/>
      <c r="AB306" s="360"/>
      <c r="AC306" s="360"/>
      <c r="AD306" s="360"/>
      <c r="AE306" s="360"/>
      <c r="AF306" s="360"/>
      <c r="AG306" s="360"/>
      <c r="AH306" s="360"/>
    </row>
    <row r="307" spans="12:34" ht="39.950000000000003" customHeight="1" x14ac:dyDescent="0.55000000000000004">
      <c r="L307" s="360"/>
      <c r="M307" s="360"/>
      <c r="N307" s="384"/>
      <c r="O307" s="384"/>
      <c r="P307" s="384"/>
      <c r="Q307" s="384"/>
      <c r="R307" s="384"/>
      <c r="S307" s="360"/>
      <c r="Z307" s="360"/>
      <c r="AA307" s="360"/>
      <c r="AB307" s="360"/>
      <c r="AC307" s="360"/>
      <c r="AD307" s="360"/>
      <c r="AE307" s="360"/>
      <c r="AF307" s="360"/>
      <c r="AG307" s="360"/>
      <c r="AH307" s="360"/>
    </row>
    <row r="308" spans="12:34" ht="39.950000000000003" customHeight="1" x14ac:dyDescent="0.55000000000000004">
      <c r="L308" s="360"/>
      <c r="M308" s="360"/>
      <c r="N308" s="384"/>
      <c r="O308" s="384"/>
      <c r="P308" s="384"/>
      <c r="Q308" s="384"/>
      <c r="R308" s="384"/>
      <c r="S308" s="360"/>
      <c r="Z308" s="360"/>
      <c r="AA308" s="360"/>
      <c r="AB308" s="360"/>
      <c r="AC308" s="360"/>
      <c r="AD308" s="360"/>
      <c r="AE308" s="360"/>
      <c r="AF308" s="360"/>
      <c r="AG308" s="360"/>
      <c r="AH308" s="360"/>
    </row>
    <row r="309" spans="12:34" ht="39.950000000000003" customHeight="1" x14ac:dyDescent="0.55000000000000004">
      <c r="L309" s="360"/>
      <c r="M309" s="360"/>
      <c r="N309" s="384"/>
      <c r="O309" s="384"/>
      <c r="P309" s="384"/>
      <c r="Q309" s="384"/>
      <c r="R309" s="384"/>
      <c r="S309" s="360"/>
      <c r="Z309" s="360"/>
      <c r="AA309" s="360"/>
      <c r="AB309" s="360"/>
      <c r="AC309" s="360"/>
      <c r="AD309" s="360"/>
      <c r="AE309" s="360"/>
      <c r="AF309" s="360"/>
      <c r="AG309" s="360"/>
      <c r="AH309" s="360"/>
    </row>
    <row r="310" spans="12:34" ht="39.950000000000003" customHeight="1" x14ac:dyDescent="0.55000000000000004">
      <c r="L310" s="360"/>
      <c r="M310" s="360"/>
      <c r="N310" s="384"/>
      <c r="O310" s="384"/>
      <c r="P310" s="384"/>
      <c r="Q310" s="384"/>
      <c r="R310" s="384"/>
      <c r="S310" s="360"/>
      <c r="Z310" s="360"/>
      <c r="AA310" s="360"/>
      <c r="AB310" s="360"/>
      <c r="AC310" s="360"/>
      <c r="AD310" s="360"/>
      <c r="AE310" s="360"/>
      <c r="AF310" s="360"/>
      <c r="AG310" s="360"/>
      <c r="AH310" s="360"/>
    </row>
    <row r="311" spans="12:34" ht="39.950000000000003" customHeight="1" x14ac:dyDescent="0.55000000000000004">
      <c r="L311" s="360"/>
      <c r="M311" s="360"/>
      <c r="N311" s="384"/>
      <c r="O311" s="384"/>
      <c r="P311" s="384"/>
      <c r="Q311" s="384"/>
      <c r="R311" s="384"/>
      <c r="S311" s="360"/>
      <c r="Z311" s="360"/>
      <c r="AA311" s="360"/>
      <c r="AB311" s="360"/>
      <c r="AC311" s="360"/>
      <c r="AD311" s="360"/>
      <c r="AE311" s="360"/>
      <c r="AF311" s="360"/>
      <c r="AG311" s="360"/>
      <c r="AH311" s="360"/>
    </row>
    <row r="312" spans="12:34" ht="39.950000000000003" customHeight="1" x14ac:dyDescent="0.55000000000000004">
      <c r="L312" s="360"/>
      <c r="M312" s="360"/>
      <c r="N312" s="384"/>
      <c r="O312" s="384"/>
      <c r="P312" s="384"/>
      <c r="Q312" s="384"/>
      <c r="R312" s="384"/>
      <c r="S312" s="360"/>
      <c r="Z312" s="360"/>
      <c r="AA312" s="360"/>
      <c r="AB312" s="360"/>
      <c r="AC312" s="360"/>
      <c r="AD312" s="360"/>
      <c r="AE312" s="360"/>
      <c r="AF312" s="360"/>
      <c r="AG312" s="360"/>
      <c r="AH312" s="360"/>
    </row>
    <row r="313" spans="12:34" ht="39.950000000000003" customHeight="1" x14ac:dyDescent="0.55000000000000004">
      <c r="L313" s="360"/>
      <c r="M313" s="360"/>
      <c r="N313" s="384"/>
      <c r="O313" s="384"/>
      <c r="P313" s="384"/>
      <c r="Q313" s="384"/>
      <c r="R313" s="384"/>
      <c r="S313" s="360"/>
      <c r="Z313" s="360"/>
      <c r="AA313" s="360"/>
      <c r="AB313" s="360"/>
      <c r="AC313" s="360"/>
      <c r="AD313" s="360"/>
      <c r="AE313" s="360"/>
      <c r="AF313" s="360"/>
      <c r="AG313" s="360"/>
      <c r="AH313" s="360"/>
    </row>
    <row r="314" spans="12:34" ht="39.950000000000003" customHeight="1" x14ac:dyDescent="0.55000000000000004">
      <c r="L314" s="360"/>
      <c r="M314" s="360"/>
      <c r="N314" s="384"/>
      <c r="O314" s="384"/>
      <c r="P314" s="384"/>
      <c r="Q314" s="384"/>
      <c r="R314" s="384"/>
      <c r="S314" s="360"/>
      <c r="Z314" s="360"/>
      <c r="AA314" s="360"/>
      <c r="AB314" s="360"/>
      <c r="AC314" s="360"/>
      <c r="AD314" s="360"/>
      <c r="AE314" s="360"/>
      <c r="AF314" s="360"/>
      <c r="AG314" s="360"/>
      <c r="AH314" s="360"/>
    </row>
    <row r="315" spans="12:34" ht="39.950000000000003" customHeight="1" x14ac:dyDescent="0.55000000000000004">
      <c r="L315" s="360"/>
      <c r="M315" s="360"/>
      <c r="N315" s="384"/>
      <c r="O315" s="384"/>
      <c r="P315" s="384"/>
      <c r="Q315" s="384"/>
      <c r="R315" s="384"/>
      <c r="S315" s="360"/>
      <c r="Z315" s="360"/>
      <c r="AA315" s="360"/>
      <c r="AB315" s="360"/>
      <c r="AC315" s="360"/>
      <c r="AD315" s="360"/>
      <c r="AE315" s="360"/>
      <c r="AF315" s="360"/>
      <c r="AG315" s="360"/>
      <c r="AH315" s="360"/>
    </row>
    <row r="316" spans="12:34" ht="39.950000000000003" customHeight="1" x14ac:dyDescent="0.55000000000000004">
      <c r="L316" s="360"/>
      <c r="M316" s="360"/>
      <c r="N316" s="384"/>
      <c r="O316" s="384"/>
      <c r="P316" s="384"/>
      <c r="Q316" s="384"/>
      <c r="R316" s="384"/>
      <c r="S316" s="360"/>
      <c r="Z316" s="360"/>
      <c r="AA316" s="360"/>
      <c r="AB316" s="360"/>
      <c r="AC316" s="360"/>
      <c r="AD316" s="360"/>
      <c r="AE316" s="360"/>
      <c r="AF316" s="360"/>
      <c r="AG316" s="360"/>
      <c r="AH316" s="360"/>
    </row>
    <row r="317" spans="12:34" ht="39.950000000000003" customHeight="1" x14ac:dyDescent="0.55000000000000004">
      <c r="L317" s="360"/>
      <c r="M317" s="360"/>
      <c r="N317" s="384"/>
      <c r="O317" s="384"/>
      <c r="P317" s="384"/>
      <c r="Q317" s="384"/>
      <c r="R317" s="384"/>
      <c r="S317" s="360"/>
      <c r="Z317" s="360"/>
      <c r="AA317" s="360"/>
      <c r="AB317" s="360"/>
      <c r="AC317" s="360"/>
      <c r="AD317" s="360"/>
      <c r="AE317" s="360"/>
      <c r="AF317" s="360"/>
      <c r="AG317" s="360"/>
      <c r="AH317" s="360"/>
    </row>
    <row r="318" spans="12:34" ht="39.950000000000003" customHeight="1" x14ac:dyDescent="0.55000000000000004">
      <c r="L318" s="360"/>
      <c r="M318" s="360"/>
      <c r="N318" s="384"/>
      <c r="O318" s="384"/>
      <c r="P318" s="384"/>
      <c r="Q318" s="384"/>
      <c r="R318" s="384"/>
      <c r="S318" s="360"/>
      <c r="Z318" s="360"/>
      <c r="AA318" s="360"/>
      <c r="AB318" s="360"/>
      <c r="AC318" s="360"/>
      <c r="AD318" s="360"/>
      <c r="AE318" s="360"/>
      <c r="AF318" s="360"/>
      <c r="AG318" s="360"/>
      <c r="AH318" s="360"/>
    </row>
    <row r="319" spans="12:34" ht="39.950000000000003" customHeight="1" x14ac:dyDescent="0.55000000000000004">
      <c r="L319" s="360"/>
      <c r="M319" s="360"/>
      <c r="N319" s="384"/>
      <c r="O319" s="384"/>
      <c r="P319" s="384"/>
      <c r="Q319" s="384"/>
      <c r="R319" s="384"/>
      <c r="S319" s="360"/>
      <c r="Z319" s="360"/>
      <c r="AA319" s="360"/>
      <c r="AB319" s="360"/>
      <c r="AC319" s="360"/>
      <c r="AD319" s="360"/>
      <c r="AE319" s="360"/>
      <c r="AF319" s="360"/>
      <c r="AG319" s="360"/>
      <c r="AH319" s="360"/>
    </row>
    <row r="320" spans="12:34" ht="39.950000000000003" customHeight="1" x14ac:dyDescent="0.55000000000000004">
      <c r="L320" s="360"/>
      <c r="M320" s="360"/>
      <c r="N320" s="384"/>
      <c r="O320" s="384"/>
      <c r="P320" s="384"/>
      <c r="Q320" s="384"/>
      <c r="R320" s="384"/>
      <c r="S320" s="360"/>
      <c r="Z320" s="360"/>
      <c r="AA320" s="360"/>
      <c r="AB320" s="360"/>
      <c r="AC320" s="360"/>
      <c r="AD320" s="360"/>
      <c r="AE320" s="360"/>
      <c r="AF320" s="360"/>
      <c r="AG320" s="360"/>
      <c r="AH320" s="360"/>
    </row>
    <row r="321" spans="12:34" ht="39.950000000000003" customHeight="1" x14ac:dyDescent="0.55000000000000004">
      <c r="L321" s="360"/>
      <c r="M321" s="360"/>
      <c r="N321" s="384"/>
      <c r="O321" s="384"/>
      <c r="P321" s="384"/>
      <c r="Q321" s="384"/>
      <c r="R321" s="384"/>
      <c r="S321" s="360"/>
      <c r="Z321" s="360"/>
      <c r="AA321" s="360"/>
      <c r="AB321" s="360"/>
      <c r="AC321" s="360"/>
      <c r="AD321" s="360"/>
      <c r="AE321" s="360"/>
      <c r="AF321" s="360"/>
      <c r="AG321" s="360"/>
      <c r="AH321" s="360"/>
    </row>
    <row r="322" spans="12:34" ht="39.950000000000003" customHeight="1" x14ac:dyDescent="0.55000000000000004">
      <c r="L322" s="360"/>
      <c r="M322" s="360"/>
      <c r="N322" s="384"/>
      <c r="O322" s="384"/>
      <c r="P322" s="384"/>
      <c r="Q322" s="384"/>
      <c r="R322" s="384"/>
      <c r="S322" s="360"/>
      <c r="Z322" s="360"/>
      <c r="AA322" s="360"/>
      <c r="AB322" s="360"/>
      <c r="AC322" s="360"/>
      <c r="AD322" s="360"/>
      <c r="AE322" s="360"/>
      <c r="AF322" s="360"/>
      <c r="AG322" s="360"/>
      <c r="AH322" s="360"/>
    </row>
    <row r="323" spans="12:34" ht="39.950000000000003" customHeight="1" x14ac:dyDescent="0.55000000000000004">
      <c r="L323" s="360"/>
      <c r="M323" s="360"/>
      <c r="N323" s="384"/>
      <c r="O323" s="384"/>
      <c r="P323" s="384"/>
      <c r="Q323" s="384"/>
      <c r="R323" s="384"/>
      <c r="S323" s="360"/>
      <c r="Z323" s="360"/>
      <c r="AA323" s="360"/>
      <c r="AB323" s="360"/>
      <c r="AC323" s="360"/>
      <c r="AD323" s="360"/>
      <c r="AE323" s="360"/>
      <c r="AF323" s="360"/>
      <c r="AG323" s="360"/>
      <c r="AH323" s="360"/>
    </row>
    <row r="324" spans="12:34" ht="39.950000000000003" customHeight="1" x14ac:dyDescent="0.55000000000000004">
      <c r="L324" s="360"/>
      <c r="M324" s="360"/>
      <c r="N324" s="384"/>
      <c r="O324" s="384"/>
      <c r="P324" s="384"/>
      <c r="Q324" s="384"/>
      <c r="R324" s="384"/>
      <c r="S324" s="360"/>
      <c r="Z324" s="360"/>
      <c r="AA324" s="360"/>
      <c r="AB324" s="360"/>
      <c r="AC324" s="360"/>
      <c r="AD324" s="360"/>
      <c r="AE324" s="360"/>
      <c r="AF324" s="360"/>
      <c r="AG324" s="360"/>
      <c r="AH324" s="360"/>
    </row>
    <row r="325" spans="12:34" ht="39.950000000000003" customHeight="1" x14ac:dyDescent="0.55000000000000004">
      <c r="L325" s="360"/>
      <c r="M325" s="360"/>
      <c r="N325" s="384"/>
      <c r="O325" s="384"/>
      <c r="P325" s="384"/>
      <c r="Q325" s="384"/>
      <c r="R325" s="384"/>
      <c r="S325" s="360"/>
      <c r="Z325" s="360"/>
      <c r="AA325" s="360"/>
      <c r="AB325" s="360"/>
      <c r="AC325" s="360"/>
      <c r="AD325" s="360"/>
      <c r="AE325" s="360"/>
      <c r="AF325" s="360"/>
      <c r="AG325" s="360"/>
      <c r="AH325" s="360"/>
    </row>
    <row r="326" spans="12:34" ht="39.950000000000003" customHeight="1" x14ac:dyDescent="0.55000000000000004">
      <c r="L326" s="360"/>
      <c r="M326" s="360"/>
      <c r="N326" s="384"/>
      <c r="O326" s="384"/>
      <c r="P326" s="384"/>
      <c r="Q326" s="384"/>
      <c r="R326" s="384"/>
      <c r="S326" s="360"/>
      <c r="Z326" s="360"/>
      <c r="AA326" s="360"/>
      <c r="AB326" s="360"/>
      <c r="AC326" s="360"/>
      <c r="AD326" s="360"/>
      <c r="AE326" s="360"/>
      <c r="AF326" s="360"/>
      <c r="AG326" s="360"/>
      <c r="AH326" s="360"/>
    </row>
    <row r="327" spans="12:34" ht="39.950000000000003" customHeight="1" x14ac:dyDescent="0.55000000000000004">
      <c r="L327" s="360"/>
      <c r="M327" s="360"/>
      <c r="N327" s="384"/>
      <c r="O327" s="384"/>
      <c r="P327" s="384"/>
      <c r="Q327" s="384"/>
      <c r="R327" s="384"/>
      <c r="S327" s="360"/>
      <c r="Z327" s="360"/>
      <c r="AA327" s="360"/>
      <c r="AB327" s="360"/>
      <c r="AC327" s="360"/>
      <c r="AD327" s="360"/>
      <c r="AE327" s="360"/>
      <c r="AF327" s="360"/>
      <c r="AG327" s="360"/>
      <c r="AH327" s="360"/>
    </row>
    <row r="328" spans="12:34" ht="39.950000000000003" customHeight="1" x14ac:dyDescent="0.55000000000000004">
      <c r="L328" s="360"/>
      <c r="M328" s="360"/>
      <c r="N328" s="384"/>
      <c r="O328" s="384"/>
      <c r="P328" s="384"/>
      <c r="Q328" s="384"/>
      <c r="R328" s="384"/>
      <c r="S328" s="360"/>
      <c r="Z328" s="360"/>
      <c r="AA328" s="360"/>
      <c r="AB328" s="360"/>
      <c r="AC328" s="360"/>
      <c r="AD328" s="360"/>
      <c r="AE328" s="360"/>
      <c r="AF328" s="360"/>
      <c r="AG328" s="360"/>
      <c r="AH328" s="360"/>
    </row>
    <row r="329" spans="12:34" ht="39.950000000000003" customHeight="1" x14ac:dyDescent="0.55000000000000004">
      <c r="L329" s="360"/>
      <c r="M329" s="360"/>
      <c r="N329" s="384"/>
      <c r="O329" s="384"/>
      <c r="P329" s="384"/>
      <c r="Q329" s="384"/>
      <c r="R329" s="384"/>
      <c r="S329" s="360"/>
      <c r="Z329" s="360"/>
      <c r="AA329" s="360"/>
      <c r="AB329" s="360"/>
      <c r="AC329" s="360"/>
      <c r="AD329" s="360"/>
      <c r="AE329" s="360"/>
      <c r="AF329" s="360"/>
      <c r="AG329" s="360"/>
      <c r="AH329" s="360"/>
    </row>
    <row r="330" spans="12:34" ht="39.950000000000003" customHeight="1" x14ac:dyDescent="0.55000000000000004">
      <c r="L330" s="360"/>
      <c r="M330" s="360"/>
      <c r="N330" s="384"/>
      <c r="O330" s="384"/>
      <c r="P330" s="384"/>
      <c r="Q330" s="384"/>
      <c r="R330" s="384"/>
      <c r="S330" s="360"/>
      <c r="Z330" s="360"/>
      <c r="AA330" s="360"/>
      <c r="AB330" s="360"/>
      <c r="AC330" s="360"/>
      <c r="AD330" s="360"/>
      <c r="AE330" s="360"/>
      <c r="AF330" s="360"/>
      <c r="AG330" s="360"/>
      <c r="AH330" s="360"/>
    </row>
    <row r="331" spans="12:34" ht="39.950000000000003" customHeight="1" x14ac:dyDescent="0.55000000000000004">
      <c r="L331" s="360"/>
      <c r="M331" s="360"/>
      <c r="N331" s="384"/>
      <c r="O331" s="384"/>
      <c r="P331" s="384"/>
      <c r="Q331" s="384"/>
      <c r="R331" s="384"/>
      <c r="S331" s="360"/>
      <c r="Z331" s="360"/>
      <c r="AA331" s="360"/>
      <c r="AB331" s="360"/>
      <c r="AC331" s="360"/>
      <c r="AD331" s="360"/>
      <c r="AE331" s="360"/>
      <c r="AF331" s="360"/>
      <c r="AG331" s="360"/>
      <c r="AH331" s="360"/>
    </row>
    <row r="332" spans="12:34" ht="39.950000000000003" customHeight="1" x14ac:dyDescent="0.55000000000000004">
      <c r="L332" s="360"/>
      <c r="M332" s="360"/>
      <c r="N332" s="384"/>
      <c r="O332" s="384"/>
      <c r="P332" s="384"/>
      <c r="Q332" s="384"/>
      <c r="R332" s="384"/>
      <c r="S332" s="360"/>
      <c r="Z332" s="360"/>
      <c r="AA332" s="360"/>
      <c r="AB332" s="360"/>
      <c r="AC332" s="360"/>
      <c r="AD332" s="360"/>
      <c r="AE332" s="360"/>
      <c r="AF332" s="360"/>
      <c r="AG332" s="360"/>
      <c r="AH332" s="360"/>
    </row>
    <row r="333" spans="12:34" ht="39.950000000000003" customHeight="1" x14ac:dyDescent="0.55000000000000004">
      <c r="L333" s="360"/>
      <c r="M333" s="360"/>
      <c r="N333" s="384"/>
      <c r="O333" s="384"/>
      <c r="P333" s="384"/>
      <c r="Q333" s="384"/>
      <c r="R333" s="384"/>
      <c r="S333" s="360"/>
      <c r="Z333" s="360"/>
      <c r="AA333" s="360"/>
      <c r="AB333" s="360"/>
      <c r="AC333" s="360"/>
      <c r="AD333" s="360"/>
      <c r="AE333" s="360"/>
      <c r="AF333" s="360"/>
      <c r="AG333" s="360"/>
      <c r="AH333" s="360"/>
    </row>
    <row r="334" spans="12:34" ht="39.950000000000003" customHeight="1" x14ac:dyDescent="0.55000000000000004">
      <c r="L334" s="360"/>
      <c r="M334" s="360"/>
      <c r="N334" s="384"/>
      <c r="O334" s="384"/>
      <c r="P334" s="384"/>
      <c r="Q334" s="384"/>
      <c r="R334" s="384"/>
      <c r="S334" s="360"/>
      <c r="Z334" s="360"/>
      <c r="AA334" s="360"/>
      <c r="AB334" s="360"/>
      <c r="AC334" s="360"/>
      <c r="AD334" s="360"/>
      <c r="AE334" s="360"/>
      <c r="AF334" s="360"/>
      <c r="AG334" s="360"/>
      <c r="AH334" s="360"/>
    </row>
    <row r="335" spans="12:34" ht="39.950000000000003" customHeight="1" x14ac:dyDescent="0.55000000000000004">
      <c r="L335" s="360"/>
      <c r="M335" s="360"/>
      <c r="N335" s="384"/>
      <c r="O335" s="384"/>
      <c r="P335" s="384"/>
      <c r="Q335" s="384"/>
      <c r="R335" s="384"/>
      <c r="S335" s="360"/>
      <c r="Z335" s="360"/>
      <c r="AA335" s="360"/>
      <c r="AB335" s="360"/>
      <c r="AC335" s="360"/>
      <c r="AD335" s="360"/>
      <c r="AE335" s="360"/>
      <c r="AF335" s="360"/>
      <c r="AG335" s="360"/>
      <c r="AH335" s="360"/>
    </row>
    <row r="336" spans="12:34" ht="39.950000000000003" customHeight="1" x14ac:dyDescent="0.55000000000000004">
      <c r="L336" s="360"/>
      <c r="M336" s="360"/>
      <c r="N336" s="384"/>
      <c r="O336" s="384"/>
      <c r="P336" s="384"/>
      <c r="Q336" s="384"/>
      <c r="R336" s="384"/>
      <c r="S336" s="360"/>
      <c r="Z336" s="360"/>
      <c r="AA336" s="360"/>
      <c r="AB336" s="360"/>
      <c r="AC336" s="360"/>
      <c r="AD336" s="360"/>
      <c r="AE336" s="360"/>
      <c r="AF336" s="360"/>
      <c r="AG336" s="360"/>
      <c r="AH336" s="360"/>
    </row>
    <row r="337" spans="12:34" ht="39.950000000000003" customHeight="1" x14ac:dyDescent="0.55000000000000004">
      <c r="L337" s="360"/>
      <c r="M337" s="360"/>
      <c r="N337" s="384"/>
      <c r="O337" s="384"/>
      <c r="P337" s="384"/>
      <c r="Q337" s="384"/>
      <c r="R337" s="384"/>
      <c r="S337" s="360"/>
      <c r="Z337" s="360"/>
      <c r="AA337" s="360"/>
      <c r="AB337" s="360"/>
      <c r="AC337" s="360"/>
      <c r="AD337" s="360"/>
      <c r="AE337" s="360"/>
      <c r="AF337" s="360"/>
      <c r="AG337" s="360"/>
      <c r="AH337" s="360"/>
    </row>
    <row r="338" spans="12:34" ht="39.950000000000003" customHeight="1" x14ac:dyDescent="0.55000000000000004">
      <c r="L338" s="360"/>
      <c r="M338" s="360"/>
      <c r="N338" s="384"/>
      <c r="O338" s="384"/>
      <c r="P338" s="384"/>
      <c r="Q338" s="384"/>
      <c r="R338" s="384"/>
      <c r="S338" s="360"/>
      <c r="Z338" s="360"/>
      <c r="AA338" s="360"/>
      <c r="AB338" s="360"/>
      <c r="AC338" s="360"/>
      <c r="AD338" s="360"/>
      <c r="AE338" s="360"/>
      <c r="AF338" s="360"/>
      <c r="AG338" s="360"/>
      <c r="AH338" s="360"/>
    </row>
    <row r="339" spans="12:34" ht="39.950000000000003" customHeight="1" x14ac:dyDescent="0.55000000000000004">
      <c r="L339" s="360"/>
      <c r="M339" s="360"/>
      <c r="N339" s="384"/>
      <c r="O339" s="384"/>
      <c r="P339" s="384"/>
      <c r="Q339" s="384"/>
      <c r="R339" s="384"/>
      <c r="S339" s="360"/>
      <c r="Z339" s="360"/>
      <c r="AA339" s="360"/>
      <c r="AB339" s="360"/>
      <c r="AC339" s="360"/>
      <c r="AD339" s="360"/>
      <c r="AE339" s="360"/>
      <c r="AF339" s="360"/>
      <c r="AG339" s="360"/>
      <c r="AH339" s="360"/>
    </row>
    <row r="340" spans="12:34" ht="39.950000000000003" customHeight="1" x14ac:dyDescent="0.55000000000000004">
      <c r="L340" s="360"/>
      <c r="M340" s="360"/>
      <c r="N340" s="384"/>
      <c r="O340" s="384"/>
      <c r="P340" s="384"/>
      <c r="Q340" s="384"/>
      <c r="R340" s="384"/>
      <c r="S340" s="360"/>
      <c r="Z340" s="360"/>
      <c r="AA340" s="360"/>
      <c r="AB340" s="360"/>
      <c r="AC340" s="360"/>
      <c r="AD340" s="360"/>
      <c r="AE340" s="360"/>
      <c r="AF340" s="360"/>
      <c r="AG340" s="360"/>
      <c r="AH340" s="360"/>
    </row>
    <row r="341" spans="12:34" ht="39.950000000000003" customHeight="1" x14ac:dyDescent="0.55000000000000004">
      <c r="L341" s="360"/>
      <c r="M341" s="360"/>
      <c r="N341" s="384"/>
      <c r="O341" s="384"/>
      <c r="P341" s="384"/>
      <c r="Q341" s="384"/>
      <c r="R341" s="384"/>
      <c r="S341" s="360"/>
      <c r="Z341" s="360"/>
      <c r="AA341" s="360"/>
      <c r="AB341" s="360"/>
      <c r="AC341" s="360"/>
      <c r="AD341" s="360"/>
      <c r="AE341" s="360"/>
      <c r="AF341" s="360"/>
      <c r="AG341" s="360"/>
      <c r="AH341" s="360"/>
    </row>
    <row r="342" spans="12:34" ht="39.950000000000003" customHeight="1" x14ac:dyDescent="0.55000000000000004">
      <c r="L342" s="360"/>
      <c r="M342" s="360"/>
      <c r="N342" s="384"/>
      <c r="O342" s="384"/>
      <c r="P342" s="384"/>
      <c r="Q342" s="384"/>
      <c r="R342" s="384"/>
      <c r="S342" s="360"/>
      <c r="Z342" s="360"/>
      <c r="AA342" s="360"/>
      <c r="AB342" s="360"/>
      <c r="AC342" s="360"/>
      <c r="AD342" s="360"/>
      <c r="AE342" s="360"/>
      <c r="AF342" s="360"/>
      <c r="AG342" s="360"/>
      <c r="AH342" s="360"/>
    </row>
    <row r="343" spans="12:34" ht="39.950000000000003" customHeight="1" x14ac:dyDescent="0.55000000000000004">
      <c r="L343" s="360"/>
      <c r="M343" s="360"/>
      <c r="N343" s="384"/>
      <c r="O343" s="384"/>
      <c r="P343" s="384"/>
      <c r="Q343" s="384"/>
      <c r="R343" s="384"/>
      <c r="S343" s="360"/>
      <c r="Z343" s="360"/>
      <c r="AA343" s="360"/>
      <c r="AB343" s="360"/>
      <c r="AC343" s="360"/>
      <c r="AD343" s="360"/>
      <c r="AE343" s="360"/>
      <c r="AF343" s="360"/>
      <c r="AG343" s="360"/>
      <c r="AH343" s="360"/>
    </row>
    <row r="344" spans="12:34" ht="39.950000000000003" customHeight="1" x14ac:dyDescent="0.55000000000000004">
      <c r="L344" s="360"/>
      <c r="M344" s="360"/>
      <c r="N344" s="384"/>
      <c r="O344" s="384"/>
      <c r="P344" s="384"/>
      <c r="Q344" s="384"/>
      <c r="R344" s="384"/>
      <c r="S344" s="360"/>
      <c r="Z344" s="360"/>
      <c r="AA344" s="360"/>
      <c r="AB344" s="360"/>
      <c r="AC344" s="360"/>
      <c r="AD344" s="360"/>
      <c r="AE344" s="360"/>
      <c r="AF344" s="360"/>
      <c r="AG344" s="360"/>
      <c r="AH344" s="360"/>
    </row>
    <row r="345" spans="12:34" ht="39.950000000000003" customHeight="1" x14ac:dyDescent="0.55000000000000004">
      <c r="L345" s="360"/>
      <c r="M345" s="360"/>
      <c r="N345" s="384"/>
      <c r="O345" s="384"/>
      <c r="P345" s="384"/>
      <c r="Q345" s="384"/>
      <c r="R345" s="384"/>
      <c r="S345" s="360"/>
      <c r="Z345" s="360"/>
      <c r="AA345" s="360"/>
      <c r="AB345" s="360"/>
      <c r="AC345" s="360"/>
      <c r="AD345" s="360"/>
      <c r="AE345" s="360"/>
      <c r="AF345" s="360"/>
      <c r="AG345" s="360"/>
      <c r="AH345" s="360"/>
    </row>
    <row r="346" spans="12:34" ht="39.950000000000003" customHeight="1" x14ac:dyDescent="0.55000000000000004">
      <c r="L346" s="360"/>
      <c r="M346" s="360"/>
      <c r="N346" s="384"/>
      <c r="O346" s="384"/>
      <c r="P346" s="384"/>
      <c r="Q346" s="384"/>
      <c r="R346" s="384"/>
      <c r="S346" s="360"/>
      <c r="Z346" s="360"/>
      <c r="AA346" s="360"/>
      <c r="AB346" s="360"/>
      <c r="AC346" s="360"/>
      <c r="AD346" s="360"/>
      <c r="AE346" s="360"/>
      <c r="AF346" s="360"/>
      <c r="AG346" s="360"/>
      <c r="AH346" s="360"/>
    </row>
    <row r="347" spans="12:34" ht="39.950000000000003" customHeight="1" x14ac:dyDescent="0.55000000000000004">
      <c r="L347" s="360"/>
      <c r="M347" s="360"/>
      <c r="N347" s="384"/>
      <c r="O347" s="384"/>
      <c r="P347" s="384"/>
      <c r="Q347" s="384"/>
      <c r="R347" s="384"/>
      <c r="S347" s="360"/>
      <c r="Z347" s="360"/>
      <c r="AA347" s="360"/>
      <c r="AB347" s="360"/>
      <c r="AC347" s="360"/>
      <c r="AD347" s="360"/>
      <c r="AE347" s="360"/>
      <c r="AF347" s="360"/>
      <c r="AG347" s="360"/>
      <c r="AH347" s="360"/>
    </row>
    <row r="348" spans="12:34" ht="39.950000000000003" customHeight="1" x14ac:dyDescent="0.55000000000000004">
      <c r="L348" s="360"/>
      <c r="M348" s="360"/>
      <c r="N348" s="384"/>
      <c r="O348" s="384"/>
      <c r="P348" s="384"/>
      <c r="Q348" s="384"/>
      <c r="R348" s="384"/>
      <c r="S348" s="360"/>
      <c r="Z348" s="360"/>
      <c r="AA348" s="360"/>
      <c r="AB348" s="360"/>
      <c r="AC348" s="360"/>
      <c r="AD348" s="360"/>
      <c r="AE348" s="360"/>
      <c r="AF348" s="360"/>
      <c r="AG348" s="360"/>
      <c r="AH348" s="360"/>
    </row>
    <row r="349" spans="12:34" ht="39.950000000000003" customHeight="1" x14ac:dyDescent="0.55000000000000004">
      <c r="L349" s="360"/>
      <c r="M349" s="360"/>
      <c r="N349" s="384"/>
      <c r="O349" s="384"/>
      <c r="P349" s="384"/>
      <c r="Q349" s="384"/>
      <c r="R349" s="384"/>
      <c r="S349" s="360"/>
      <c r="Z349" s="360"/>
      <c r="AA349" s="360"/>
      <c r="AB349" s="360"/>
      <c r="AC349" s="360"/>
      <c r="AD349" s="360"/>
      <c r="AE349" s="360"/>
      <c r="AF349" s="360"/>
      <c r="AG349" s="360"/>
      <c r="AH349" s="360"/>
    </row>
    <row r="350" spans="12:34" ht="39.950000000000003" customHeight="1" x14ac:dyDescent="0.55000000000000004">
      <c r="L350" s="360"/>
      <c r="M350" s="360"/>
      <c r="N350" s="384"/>
      <c r="O350" s="384"/>
      <c r="P350" s="384"/>
      <c r="Q350" s="384"/>
      <c r="R350" s="384"/>
      <c r="S350" s="360"/>
      <c r="Z350" s="360"/>
      <c r="AA350" s="360"/>
      <c r="AB350" s="360"/>
      <c r="AC350" s="360"/>
      <c r="AD350" s="360"/>
      <c r="AE350" s="360"/>
      <c r="AF350" s="360"/>
      <c r="AG350" s="360"/>
      <c r="AH350" s="360"/>
    </row>
    <row r="351" spans="12:34" ht="39.950000000000003" customHeight="1" x14ac:dyDescent="0.55000000000000004">
      <c r="L351" s="360"/>
      <c r="M351" s="360"/>
      <c r="N351" s="384"/>
      <c r="O351" s="384"/>
      <c r="P351" s="384"/>
      <c r="Q351" s="384"/>
      <c r="R351" s="384"/>
      <c r="S351" s="360"/>
      <c r="Z351" s="360"/>
      <c r="AA351" s="360"/>
      <c r="AB351" s="360"/>
      <c r="AC351" s="360"/>
      <c r="AD351" s="360"/>
      <c r="AE351" s="360"/>
      <c r="AF351" s="360"/>
      <c r="AG351" s="360"/>
      <c r="AH351" s="360"/>
    </row>
    <row r="352" spans="12:34" ht="39.950000000000003" customHeight="1" x14ac:dyDescent="0.55000000000000004">
      <c r="L352" s="360"/>
      <c r="M352" s="360"/>
      <c r="N352" s="384"/>
      <c r="O352" s="384"/>
      <c r="P352" s="384"/>
      <c r="Q352" s="384"/>
      <c r="R352" s="384"/>
      <c r="S352" s="360"/>
      <c r="Z352" s="360"/>
      <c r="AA352" s="360"/>
      <c r="AB352" s="360"/>
      <c r="AC352" s="360"/>
      <c r="AD352" s="360"/>
      <c r="AE352" s="360"/>
      <c r="AF352" s="360"/>
      <c r="AG352" s="360"/>
      <c r="AH352" s="360"/>
    </row>
    <row r="353" spans="12:34" ht="39.950000000000003" customHeight="1" x14ac:dyDescent="0.55000000000000004">
      <c r="L353" s="360"/>
      <c r="M353" s="360"/>
      <c r="N353" s="384"/>
      <c r="O353" s="384"/>
      <c r="P353" s="384"/>
      <c r="Q353" s="384"/>
      <c r="R353" s="384"/>
      <c r="S353" s="360"/>
      <c r="Z353" s="360"/>
      <c r="AA353" s="360"/>
      <c r="AB353" s="360"/>
      <c r="AC353" s="360"/>
      <c r="AD353" s="360"/>
      <c r="AE353" s="360"/>
      <c r="AF353" s="360"/>
      <c r="AG353" s="360"/>
      <c r="AH353" s="360"/>
    </row>
    <row r="354" spans="12:34" ht="39.950000000000003" customHeight="1" x14ac:dyDescent="0.55000000000000004">
      <c r="L354" s="360"/>
      <c r="M354" s="360"/>
      <c r="N354" s="384"/>
      <c r="O354" s="384"/>
      <c r="P354" s="384"/>
      <c r="Q354" s="384"/>
      <c r="R354" s="384"/>
      <c r="S354" s="360"/>
      <c r="Z354" s="360"/>
      <c r="AA354" s="360"/>
      <c r="AB354" s="360"/>
      <c r="AC354" s="360"/>
      <c r="AD354" s="360"/>
      <c r="AE354" s="360"/>
      <c r="AF354" s="360"/>
      <c r="AG354" s="360"/>
      <c r="AH354" s="360"/>
    </row>
    <row r="355" spans="12:34" ht="39.950000000000003" customHeight="1" x14ac:dyDescent="0.55000000000000004">
      <c r="L355" s="360"/>
      <c r="M355" s="360"/>
      <c r="N355" s="384"/>
      <c r="O355" s="384"/>
      <c r="P355" s="384"/>
      <c r="Q355" s="384"/>
      <c r="R355" s="384"/>
      <c r="S355" s="360"/>
      <c r="Z355" s="360"/>
      <c r="AA355" s="360"/>
      <c r="AB355" s="360"/>
      <c r="AC355" s="360"/>
      <c r="AD355" s="360"/>
      <c r="AE355" s="360"/>
      <c r="AF355" s="360"/>
      <c r="AG355" s="360"/>
      <c r="AH355" s="360"/>
    </row>
    <row r="356" spans="12:34" ht="39.950000000000003" customHeight="1" x14ac:dyDescent="0.55000000000000004">
      <c r="L356" s="360"/>
      <c r="M356" s="360"/>
      <c r="N356" s="384"/>
      <c r="O356" s="384"/>
      <c r="P356" s="384"/>
      <c r="Q356" s="384"/>
      <c r="R356" s="384"/>
      <c r="S356" s="360"/>
      <c r="Z356" s="360"/>
      <c r="AA356" s="360"/>
      <c r="AB356" s="360"/>
      <c r="AC356" s="360"/>
      <c r="AD356" s="360"/>
      <c r="AE356" s="360"/>
      <c r="AF356" s="360"/>
      <c r="AG356" s="360"/>
      <c r="AH356" s="360"/>
    </row>
    <row r="357" spans="12:34" ht="39.950000000000003" customHeight="1" x14ac:dyDescent="0.55000000000000004">
      <c r="L357" s="360"/>
      <c r="M357" s="360"/>
      <c r="N357" s="384"/>
      <c r="O357" s="384"/>
      <c r="P357" s="384"/>
      <c r="Q357" s="384"/>
      <c r="R357" s="384"/>
      <c r="S357" s="360"/>
      <c r="Z357" s="360"/>
      <c r="AA357" s="360"/>
      <c r="AB357" s="360"/>
      <c r="AC357" s="360"/>
      <c r="AD357" s="360"/>
      <c r="AE357" s="360"/>
      <c r="AF357" s="360"/>
      <c r="AG357" s="360"/>
      <c r="AH357" s="360"/>
    </row>
    <row r="358" spans="12:34" ht="39.950000000000003" customHeight="1" x14ac:dyDescent="0.55000000000000004">
      <c r="L358" s="360"/>
      <c r="M358" s="360"/>
      <c r="N358" s="384"/>
      <c r="O358" s="384"/>
      <c r="P358" s="384"/>
      <c r="Q358" s="384"/>
      <c r="R358" s="384"/>
      <c r="S358" s="360"/>
      <c r="Z358" s="360"/>
      <c r="AA358" s="360"/>
      <c r="AB358" s="360"/>
      <c r="AC358" s="360"/>
      <c r="AD358" s="360"/>
      <c r="AE358" s="360"/>
      <c r="AF358" s="360"/>
      <c r="AG358" s="360"/>
      <c r="AH358" s="360"/>
    </row>
    <row r="359" spans="12:34" ht="39.950000000000003" customHeight="1" x14ac:dyDescent="0.55000000000000004">
      <c r="L359" s="360"/>
      <c r="M359" s="360"/>
      <c r="N359" s="384"/>
      <c r="O359" s="384"/>
      <c r="P359" s="384"/>
      <c r="Q359" s="384"/>
      <c r="R359" s="384"/>
      <c r="S359" s="360"/>
      <c r="Z359" s="360"/>
      <c r="AA359" s="360"/>
      <c r="AB359" s="360"/>
      <c r="AC359" s="360"/>
      <c r="AD359" s="360"/>
      <c r="AE359" s="360"/>
      <c r="AF359" s="360"/>
      <c r="AG359" s="360"/>
      <c r="AH359" s="360"/>
    </row>
    <row r="360" spans="12:34" ht="39.950000000000003" customHeight="1" x14ac:dyDescent="0.55000000000000004">
      <c r="L360" s="360"/>
      <c r="M360" s="360"/>
      <c r="N360" s="384"/>
      <c r="O360" s="384"/>
      <c r="P360" s="384"/>
      <c r="Q360" s="384"/>
      <c r="R360" s="384"/>
      <c r="S360" s="360"/>
      <c r="Z360" s="360"/>
      <c r="AA360" s="360"/>
      <c r="AB360" s="360"/>
      <c r="AC360" s="360"/>
      <c r="AD360" s="360"/>
      <c r="AE360" s="360"/>
      <c r="AF360" s="360"/>
      <c r="AG360" s="360"/>
      <c r="AH360" s="360"/>
    </row>
    <row r="361" spans="12:34" ht="39.950000000000003" customHeight="1" x14ac:dyDescent="0.55000000000000004">
      <c r="L361" s="360"/>
      <c r="M361" s="360"/>
      <c r="N361" s="384"/>
      <c r="O361" s="384"/>
      <c r="P361" s="384"/>
      <c r="Q361" s="384"/>
      <c r="R361" s="384"/>
      <c r="S361" s="360"/>
      <c r="Z361" s="360"/>
      <c r="AA361" s="360"/>
      <c r="AB361" s="360"/>
      <c r="AC361" s="360"/>
      <c r="AD361" s="360"/>
      <c r="AE361" s="360"/>
      <c r="AF361" s="360"/>
      <c r="AG361" s="360"/>
      <c r="AH361" s="360"/>
    </row>
    <row r="362" spans="12:34" ht="39.950000000000003" customHeight="1" x14ac:dyDescent="0.55000000000000004">
      <c r="L362" s="360"/>
      <c r="M362" s="360"/>
      <c r="N362" s="384"/>
      <c r="O362" s="384"/>
      <c r="P362" s="384"/>
      <c r="Q362" s="384"/>
      <c r="R362" s="384"/>
      <c r="S362" s="360"/>
      <c r="Z362" s="360"/>
      <c r="AA362" s="360"/>
      <c r="AB362" s="360"/>
      <c r="AC362" s="360"/>
      <c r="AD362" s="360"/>
      <c r="AE362" s="360"/>
      <c r="AF362" s="360"/>
      <c r="AG362" s="360"/>
      <c r="AH362" s="360"/>
    </row>
    <row r="363" spans="12:34" ht="39.950000000000003" customHeight="1" x14ac:dyDescent="0.55000000000000004">
      <c r="L363" s="360"/>
      <c r="M363" s="360"/>
      <c r="N363" s="384"/>
      <c r="O363" s="384"/>
      <c r="P363" s="384"/>
      <c r="Q363" s="384"/>
      <c r="R363" s="384"/>
      <c r="S363" s="360"/>
      <c r="Z363" s="360"/>
      <c r="AA363" s="360"/>
      <c r="AB363" s="360"/>
      <c r="AC363" s="360"/>
      <c r="AD363" s="360"/>
      <c r="AE363" s="360"/>
      <c r="AF363" s="360"/>
      <c r="AG363" s="360"/>
      <c r="AH363" s="360"/>
    </row>
    <row r="364" spans="12:34" ht="39.950000000000003" customHeight="1" x14ac:dyDescent="0.55000000000000004">
      <c r="L364" s="360"/>
      <c r="M364" s="360"/>
      <c r="N364" s="384"/>
      <c r="O364" s="384"/>
      <c r="P364" s="384"/>
      <c r="Q364" s="384"/>
      <c r="R364" s="384"/>
      <c r="S364" s="360"/>
      <c r="Z364" s="360"/>
      <c r="AA364" s="360"/>
      <c r="AB364" s="360"/>
      <c r="AC364" s="360"/>
      <c r="AD364" s="360"/>
      <c r="AE364" s="360"/>
      <c r="AF364" s="360"/>
      <c r="AG364" s="360"/>
      <c r="AH364" s="360"/>
    </row>
    <row r="365" spans="12:34" ht="39.950000000000003" customHeight="1" x14ac:dyDescent="0.55000000000000004">
      <c r="L365" s="360"/>
      <c r="M365" s="360"/>
      <c r="N365" s="384"/>
      <c r="O365" s="384"/>
      <c r="P365" s="384"/>
      <c r="Q365" s="384"/>
      <c r="R365" s="384"/>
      <c r="S365" s="360"/>
      <c r="Z365" s="360"/>
      <c r="AA365" s="360"/>
      <c r="AB365" s="360"/>
      <c r="AC365" s="360"/>
      <c r="AD365" s="360"/>
      <c r="AE365" s="360"/>
      <c r="AF365" s="360"/>
      <c r="AG365" s="360"/>
      <c r="AH365" s="360"/>
    </row>
    <row r="366" spans="12:34" ht="39.950000000000003" customHeight="1" x14ac:dyDescent="0.55000000000000004">
      <c r="L366" s="360"/>
      <c r="M366" s="360"/>
      <c r="N366" s="384"/>
      <c r="O366" s="384"/>
      <c r="P366" s="384"/>
      <c r="Q366" s="384"/>
      <c r="R366" s="384"/>
      <c r="S366" s="360"/>
      <c r="Z366" s="360"/>
      <c r="AA366" s="360"/>
      <c r="AB366" s="360"/>
      <c r="AC366" s="360"/>
      <c r="AD366" s="360"/>
      <c r="AE366" s="360"/>
      <c r="AF366" s="360"/>
      <c r="AG366" s="360"/>
      <c r="AH366" s="360"/>
    </row>
    <row r="367" spans="12:34" ht="39.950000000000003" customHeight="1" x14ac:dyDescent="0.55000000000000004">
      <c r="L367" s="360"/>
      <c r="M367" s="360"/>
      <c r="N367" s="384"/>
      <c r="O367" s="384"/>
      <c r="P367" s="384"/>
      <c r="Q367" s="384"/>
      <c r="R367" s="384"/>
      <c r="S367" s="360"/>
      <c r="Z367" s="360"/>
      <c r="AA367" s="360"/>
      <c r="AB367" s="360"/>
      <c r="AC367" s="360"/>
      <c r="AD367" s="360"/>
      <c r="AE367" s="360"/>
      <c r="AF367" s="360"/>
      <c r="AG367" s="360"/>
      <c r="AH367" s="360"/>
    </row>
    <row r="368" spans="12:34" ht="39.950000000000003" customHeight="1" x14ac:dyDescent="0.55000000000000004">
      <c r="L368" s="360"/>
      <c r="M368" s="360"/>
      <c r="N368" s="384"/>
      <c r="O368" s="384"/>
      <c r="P368" s="384"/>
      <c r="Q368" s="384"/>
      <c r="R368" s="384"/>
      <c r="S368" s="360"/>
      <c r="Z368" s="360"/>
      <c r="AA368" s="360"/>
      <c r="AB368" s="360"/>
      <c r="AC368" s="360"/>
      <c r="AD368" s="360"/>
      <c r="AE368" s="360"/>
      <c r="AF368" s="360"/>
      <c r="AG368" s="360"/>
      <c r="AH368" s="360"/>
    </row>
    <row r="369" spans="12:34" ht="39.950000000000003" customHeight="1" x14ac:dyDescent="0.55000000000000004">
      <c r="L369" s="360"/>
      <c r="M369" s="360"/>
      <c r="N369" s="384"/>
      <c r="O369" s="384"/>
      <c r="P369" s="384"/>
      <c r="Q369" s="384"/>
      <c r="R369" s="384"/>
      <c r="S369" s="360"/>
      <c r="Z369" s="360"/>
      <c r="AA369" s="360"/>
      <c r="AB369" s="360"/>
      <c r="AC369" s="360"/>
      <c r="AD369" s="360"/>
      <c r="AE369" s="360"/>
      <c r="AF369" s="360"/>
      <c r="AG369" s="360"/>
      <c r="AH369" s="360"/>
    </row>
    <row r="370" spans="12:34" ht="39.950000000000003" customHeight="1" x14ac:dyDescent="0.55000000000000004">
      <c r="L370" s="360"/>
      <c r="M370" s="360"/>
      <c r="N370" s="384"/>
      <c r="O370" s="384"/>
      <c r="P370" s="384"/>
      <c r="Q370" s="384"/>
      <c r="R370" s="384"/>
      <c r="S370" s="360"/>
      <c r="Z370" s="360"/>
      <c r="AA370" s="360"/>
      <c r="AB370" s="360"/>
      <c r="AC370" s="360"/>
      <c r="AD370" s="360"/>
      <c r="AE370" s="360"/>
      <c r="AF370" s="360"/>
      <c r="AG370" s="360"/>
      <c r="AH370" s="360"/>
    </row>
    <row r="371" spans="12:34" ht="39.950000000000003" customHeight="1" x14ac:dyDescent="0.55000000000000004">
      <c r="L371" s="360"/>
      <c r="M371" s="360"/>
      <c r="N371" s="384"/>
      <c r="O371" s="384"/>
      <c r="P371" s="384"/>
      <c r="Q371" s="384"/>
      <c r="R371" s="384"/>
      <c r="S371" s="360"/>
      <c r="Z371" s="360"/>
      <c r="AA371" s="360"/>
      <c r="AB371" s="360"/>
      <c r="AC371" s="360"/>
      <c r="AD371" s="360"/>
      <c r="AE371" s="360"/>
      <c r="AF371" s="360"/>
      <c r="AG371" s="360"/>
      <c r="AH371" s="360"/>
    </row>
    <row r="372" spans="12:34" ht="39.950000000000003" customHeight="1" x14ac:dyDescent="0.55000000000000004">
      <c r="L372" s="360"/>
      <c r="M372" s="360"/>
      <c r="N372" s="384"/>
      <c r="O372" s="384"/>
      <c r="P372" s="384"/>
      <c r="Q372" s="384"/>
      <c r="R372" s="384"/>
      <c r="S372" s="360"/>
      <c r="Z372" s="360"/>
      <c r="AA372" s="360"/>
      <c r="AB372" s="360"/>
      <c r="AC372" s="360"/>
      <c r="AD372" s="360"/>
      <c r="AE372" s="360"/>
      <c r="AF372" s="360"/>
      <c r="AG372" s="360"/>
      <c r="AH372" s="360"/>
    </row>
    <row r="373" spans="12:34" ht="39.950000000000003" customHeight="1" x14ac:dyDescent="0.55000000000000004">
      <c r="L373" s="360"/>
      <c r="M373" s="360"/>
      <c r="N373" s="384"/>
      <c r="O373" s="384"/>
      <c r="P373" s="384"/>
      <c r="Q373" s="384"/>
      <c r="R373" s="384"/>
      <c r="S373" s="360"/>
      <c r="Z373" s="360"/>
      <c r="AA373" s="360"/>
      <c r="AB373" s="360"/>
      <c r="AC373" s="360"/>
      <c r="AD373" s="360"/>
      <c r="AE373" s="360"/>
      <c r="AF373" s="360"/>
      <c r="AG373" s="360"/>
      <c r="AH373" s="360"/>
    </row>
    <row r="374" spans="12:34" ht="39.950000000000003" customHeight="1" x14ac:dyDescent="0.55000000000000004">
      <c r="L374" s="360"/>
      <c r="M374" s="360"/>
      <c r="N374" s="384"/>
      <c r="O374" s="384"/>
      <c r="P374" s="384"/>
      <c r="Q374" s="384"/>
      <c r="R374" s="384"/>
      <c r="S374" s="360"/>
      <c r="Z374" s="360"/>
      <c r="AA374" s="360"/>
      <c r="AB374" s="360"/>
      <c r="AC374" s="360"/>
      <c r="AD374" s="360"/>
      <c r="AE374" s="360"/>
      <c r="AF374" s="360"/>
      <c r="AG374" s="360"/>
      <c r="AH374" s="360"/>
    </row>
    <row r="375" spans="12:34" ht="39.950000000000003" customHeight="1" x14ac:dyDescent="0.55000000000000004">
      <c r="L375" s="360"/>
      <c r="M375" s="360"/>
      <c r="N375" s="384"/>
      <c r="O375" s="384"/>
      <c r="P375" s="384"/>
      <c r="Q375" s="384"/>
      <c r="R375" s="384"/>
      <c r="S375" s="360"/>
      <c r="Z375" s="360"/>
      <c r="AA375" s="360"/>
      <c r="AB375" s="360"/>
      <c r="AC375" s="360"/>
      <c r="AD375" s="360"/>
      <c r="AE375" s="360"/>
      <c r="AF375" s="360"/>
      <c r="AG375" s="360"/>
      <c r="AH375" s="360"/>
    </row>
    <row r="376" spans="12:34" ht="39.950000000000003" customHeight="1" x14ac:dyDescent="0.55000000000000004">
      <c r="L376" s="360"/>
      <c r="M376" s="360"/>
      <c r="N376" s="384"/>
      <c r="O376" s="384"/>
      <c r="P376" s="384"/>
      <c r="Q376" s="384"/>
      <c r="R376" s="384"/>
      <c r="S376" s="360"/>
      <c r="Z376" s="360"/>
      <c r="AA376" s="360"/>
      <c r="AB376" s="360"/>
      <c r="AC376" s="360"/>
      <c r="AD376" s="360"/>
      <c r="AE376" s="360"/>
      <c r="AF376" s="360"/>
      <c r="AG376" s="360"/>
      <c r="AH376" s="360"/>
    </row>
    <row r="377" spans="12:34" ht="39.950000000000003" customHeight="1" x14ac:dyDescent="0.55000000000000004">
      <c r="L377" s="360"/>
      <c r="M377" s="360"/>
      <c r="N377" s="384"/>
      <c r="O377" s="384"/>
      <c r="P377" s="384"/>
      <c r="Q377" s="384"/>
      <c r="R377" s="384"/>
      <c r="S377" s="360"/>
      <c r="Z377" s="360"/>
      <c r="AA377" s="360"/>
      <c r="AB377" s="360"/>
      <c r="AC377" s="360"/>
      <c r="AD377" s="360"/>
      <c r="AE377" s="360"/>
      <c r="AF377" s="360"/>
      <c r="AG377" s="360"/>
      <c r="AH377" s="360"/>
    </row>
    <row r="378" spans="12:34" ht="39.950000000000003" customHeight="1" x14ac:dyDescent="0.55000000000000004">
      <c r="L378" s="360"/>
      <c r="M378" s="360"/>
      <c r="N378" s="384"/>
      <c r="O378" s="384"/>
      <c r="P378" s="384"/>
      <c r="Q378" s="384"/>
      <c r="R378" s="384"/>
      <c r="S378" s="360"/>
      <c r="Z378" s="360"/>
      <c r="AA378" s="360"/>
      <c r="AB378" s="360"/>
      <c r="AC378" s="360"/>
      <c r="AD378" s="360"/>
      <c r="AE378" s="360"/>
      <c r="AF378" s="360"/>
      <c r="AG378" s="360"/>
      <c r="AH378" s="360"/>
    </row>
    <row r="379" spans="12:34" ht="39.950000000000003" customHeight="1" x14ac:dyDescent="0.55000000000000004">
      <c r="L379" s="360"/>
      <c r="M379" s="360"/>
      <c r="N379" s="384"/>
      <c r="O379" s="384"/>
      <c r="P379" s="384"/>
      <c r="Q379" s="384"/>
      <c r="R379" s="384"/>
      <c r="S379" s="360"/>
      <c r="Z379" s="360"/>
      <c r="AA379" s="360"/>
      <c r="AB379" s="360"/>
      <c r="AC379" s="360"/>
      <c r="AD379" s="360"/>
      <c r="AE379" s="360"/>
      <c r="AF379" s="360"/>
      <c r="AG379" s="360"/>
      <c r="AH379" s="360"/>
    </row>
    <row r="380" spans="12:34" ht="39.950000000000003" customHeight="1" x14ac:dyDescent="0.55000000000000004">
      <c r="L380" s="360"/>
      <c r="M380" s="360"/>
      <c r="N380" s="384"/>
      <c r="O380" s="384"/>
      <c r="P380" s="384"/>
      <c r="Q380" s="384"/>
      <c r="R380" s="384"/>
      <c r="S380" s="360"/>
      <c r="Z380" s="360"/>
      <c r="AA380" s="360"/>
      <c r="AB380" s="360"/>
      <c r="AC380" s="360"/>
      <c r="AD380" s="360"/>
      <c r="AE380" s="360"/>
      <c r="AF380" s="360"/>
      <c r="AG380" s="360"/>
      <c r="AH380" s="360"/>
    </row>
    <row r="381" spans="12:34" ht="39.950000000000003" customHeight="1" x14ac:dyDescent="0.55000000000000004">
      <c r="L381" s="360"/>
      <c r="M381" s="360"/>
      <c r="N381" s="384"/>
      <c r="O381" s="384"/>
      <c r="P381" s="384"/>
      <c r="Q381" s="384"/>
      <c r="R381" s="384"/>
      <c r="S381" s="360"/>
      <c r="Z381" s="360"/>
      <c r="AA381" s="360"/>
      <c r="AB381" s="360"/>
      <c r="AC381" s="360"/>
      <c r="AD381" s="360"/>
      <c r="AE381" s="360"/>
      <c r="AF381" s="360"/>
      <c r="AG381" s="360"/>
      <c r="AH381" s="360"/>
    </row>
    <row r="382" spans="12:34" ht="39.950000000000003" customHeight="1" x14ac:dyDescent="0.55000000000000004">
      <c r="L382" s="360"/>
      <c r="M382" s="360"/>
      <c r="N382" s="384"/>
      <c r="O382" s="384"/>
      <c r="P382" s="384"/>
      <c r="Q382" s="384"/>
      <c r="R382" s="384"/>
      <c r="S382" s="360"/>
      <c r="Z382" s="360"/>
      <c r="AA382" s="360"/>
      <c r="AB382" s="360"/>
      <c r="AC382" s="360"/>
      <c r="AD382" s="360"/>
      <c r="AE382" s="360"/>
      <c r="AF382" s="360"/>
      <c r="AG382" s="360"/>
      <c r="AH382" s="360"/>
    </row>
    <row r="383" spans="12:34" ht="39.950000000000003" customHeight="1" x14ac:dyDescent="0.55000000000000004">
      <c r="L383" s="360"/>
      <c r="M383" s="360"/>
      <c r="N383" s="384"/>
      <c r="O383" s="384"/>
      <c r="P383" s="384"/>
      <c r="Q383" s="384"/>
      <c r="R383" s="384"/>
      <c r="S383" s="360"/>
      <c r="Z383" s="360"/>
      <c r="AA383" s="360"/>
      <c r="AB383" s="360"/>
      <c r="AC383" s="360"/>
      <c r="AD383" s="360"/>
      <c r="AE383" s="360"/>
      <c r="AF383" s="360"/>
      <c r="AG383" s="360"/>
      <c r="AH383" s="360"/>
    </row>
    <row r="384" spans="12:34" ht="39.950000000000003" customHeight="1" x14ac:dyDescent="0.55000000000000004">
      <c r="L384" s="360"/>
      <c r="M384" s="360"/>
      <c r="N384" s="384"/>
      <c r="O384" s="384"/>
      <c r="P384" s="384"/>
      <c r="Q384" s="384"/>
      <c r="R384" s="384"/>
      <c r="S384" s="360"/>
      <c r="Z384" s="360"/>
      <c r="AA384" s="360"/>
      <c r="AB384" s="360"/>
      <c r="AC384" s="360"/>
      <c r="AD384" s="360"/>
      <c r="AE384" s="360"/>
      <c r="AF384" s="360"/>
      <c r="AG384" s="360"/>
      <c r="AH384" s="360"/>
    </row>
    <row r="385" spans="12:34" ht="39.950000000000003" customHeight="1" x14ac:dyDescent="0.55000000000000004">
      <c r="L385" s="360"/>
      <c r="M385" s="360"/>
      <c r="N385" s="384"/>
      <c r="O385" s="384"/>
      <c r="P385" s="384"/>
      <c r="Q385" s="384"/>
      <c r="R385" s="384"/>
      <c r="S385" s="360"/>
      <c r="Z385" s="360"/>
      <c r="AA385" s="360"/>
      <c r="AB385" s="360"/>
      <c r="AC385" s="360"/>
      <c r="AD385" s="360"/>
      <c r="AE385" s="360"/>
      <c r="AF385" s="360"/>
      <c r="AG385" s="360"/>
      <c r="AH385" s="360"/>
    </row>
    <row r="386" spans="12:34" ht="39.950000000000003" customHeight="1" x14ac:dyDescent="0.55000000000000004">
      <c r="L386" s="360"/>
      <c r="M386" s="360"/>
      <c r="N386" s="384"/>
      <c r="O386" s="384"/>
      <c r="P386" s="384"/>
      <c r="Q386" s="384"/>
      <c r="R386" s="384"/>
      <c r="S386" s="360"/>
      <c r="Z386" s="360"/>
      <c r="AA386" s="360"/>
      <c r="AB386" s="360"/>
      <c r="AC386" s="360"/>
      <c r="AD386" s="360"/>
      <c r="AE386" s="360"/>
      <c r="AF386" s="360"/>
      <c r="AG386" s="360"/>
      <c r="AH386" s="360"/>
    </row>
    <row r="387" spans="12:34" ht="39.950000000000003" customHeight="1" x14ac:dyDescent="0.55000000000000004">
      <c r="L387" s="360"/>
      <c r="M387" s="360"/>
      <c r="N387" s="384"/>
      <c r="O387" s="384"/>
      <c r="P387" s="384"/>
      <c r="Q387" s="384"/>
      <c r="R387" s="384"/>
      <c r="S387" s="360"/>
      <c r="Z387" s="360"/>
      <c r="AA387" s="360"/>
      <c r="AB387" s="360"/>
      <c r="AC387" s="360"/>
      <c r="AD387" s="360"/>
      <c r="AE387" s="360"/>
      <c r="AF387" s="360"/>
      <c r="AG387" s="360"/>
      <c r="AH387" s="360"/>
    </row>
    <row r="388" spans="12:34" ht="39.950000000000003" customHeight="1" x14ac:dyDescent="0.55000000000000004">
      <c r="L388" s="360"/>
      <c r="M388" s="360"/>
      <c r="N388" s="384"/>
      <c r="O388" s="384"/>
      <c r="P388" s="384"/>
      <c r="Q388" s="384"/>
      <c r="R388" s="384"/>
      <c r="S388" s="360"/>
      <c r="Z388" s="360"/>
      <c r="AA388" s="360"/>
      <c r="AB388" s="360"/>
      <c r="AC388" s="360"/>
      <c r="AD388" s="360"/>
      <c r="AE388" s="360"/>
      <c r="AF388" s="360"/>
      <c r="AG388" s="360"/>
      <c r="AH388" s="360"/>
    </row>
    <row r="389" spans="12:34" ht="39.950000000000003" customHeight="1" x14ac:dyDescent="0.55000000000000004">
      <c r="L389" s="360"/>
      <c r="M389" s="360"/>
      <c r="N389" s="384"/>
      <c r="O389" s="384"/>
      <c r="P389" s="384"/>
      <c r="Q389" s="384"/>
      <c r="R389" s="384"/>
      <c r="S389" s="360"/>
      <c r="Z389" s="360"/>
      <c r="AA389" s="360"/>
      <c r="AB389" s="360"/>
      <c r="AC389" s="360"/>
      <c r="AD389" s="360"/>
      <c r="AE389" s="360"/>
      <c r="AF389" s="360"/>
      <c r="AG389" s="360"/>
      <c r="AH389" s="360"/>
    </row>
    <row r="390" spans="12:34" ht="39.950000000000003" customHeight="1" x14ac:dyDescent="0.55000000000000004">
      <c r="L390" s="360"/>
      <c r="M390" s="360"/>
      <c r="N390" s="384"/>
      <c r="O390" s="384"/>
      <c r="P390" s="384"/>
      <c r="Q390" s="384"/>
      <c r="R390" s="384"/>
      <c r="S390" s="360"/>
      <c r="Z390" s="360"/>
      <c r="AA390" s="360"/>
      <c r="AB390" s="360"/>
      <c r="AC390" s="360"/>
      <c r="AD390" s="360"/>
      <c r="AE390" s="360"/>
      <c r="AF390" s="360"/>
      <c r="AG390" s="360"/>
      <c r="AH390" s="360"/>
    </row>
    <row r="391" spans="12:34" ht="39.950000000000003" customHeight="1" x14ac:dyDescent="0.55000000000000004">
      <c r="L391" s="360"/>
      <c r="M391" s="360"/>
      <c r="N391" s="384"/>
      <c r="O391" s="384"/>
      <c r="P391" s="384"/>
      <c r="Q391" s="384"/>
      <c r="R391" s="384"/>
      <c r="S391" s="360"/>
      <c r="Z391" s="360"/>
      <c r="AA391" s="360"/>
      <c r="AB391" s="360"/>
      <c r="AC391" s="360"/>
      <c r="AD391" s="360"/>
      <c r="AE391" s="360"/>
      <c r="AF391" s="360"/>
      <c r="AG391" s="360"/>
      <c r="AH391" s="360"/>
    </row>
    <row r="392" spans="12:34" ht="39.950000000000003" customHeight="1" x14ac:dyDescent="0.55000000000000004">
      <c r="L392" s="360"/>
      <c r="M392" s="360"/>
      <c r="N392" s="384"/>
      <c r="O392" s="384"/>
      <c r="P392" s="384"/>
      <c r="Q392" s="384"/>
      <c r="R392" s="384"/>
      <c r="S392" s="360"/>
      <c r="Z392" s="360"/>
      <c r="AA392" s="360"/>
      <c r="AB392" s="360"/>
      <c r="AC392" s="360"/>
      <c r="AD392" s="360"/>
      <c r="AE392" s="360"/>
      <c r="AF392" s="360"/>
      <c r="AG392" s="360"/>
      <c r="AH392" s="360"/>
    </row>
    <row r="393" spans="12:34" ht="39.950000000000003" customHeight="1" x14ac:dyDescent="0.55000000000000004">
      <c r="L393" s="360"/>
      <c r="M393" s="360"/>
      <c r="N393" s="384"/>
      <c r="O393" s="384"/>
      <c r="P393" s="384"/>
      <c r="Q393" s="384"/>
      <c r="R393" s="384"/>
      <c r="S393" s="360"/>
      <c r="Z393" s="360"/>
      <c r="AA393" s="360"/>
      <c r="AB393" s="360"/>
      <c r="AC393" s="360"/>
      <c r="AD393" s="360"/>
      <c r="AE393" s="360"/>
      <c r="AF393" s="360"/>
      <c r="AG393" s="360"/>
      <c r="AH393" s="360"/>
    </row>
    <row r="394" spans="12:34" ht="39.950000000000003" customHeight="1" x14ac:dyDescent="0.55000000000000004">
      <c r="L394" s="360"/>
      <c r="M394" s="360"/>
      <c r="N394" s="384"/>
      <c r="O394" s="384"/>
      <c r="P394" s="384"/>
      <c r="Q394" s="384"/>
      <c r="R394" s="384"/>
      <c r="S394" s="360"/>
      <c r="Z394" s="360"/>
      <c r="AA394" s="360"/>
      <c r="AB394" s="360"/>
      <c r="AC394" s="360"/>
      <c r="AD394" s="360"/>
      <c r="AE394" s="360"/>
      <c r="AF394" s="360"/>
      <c r="AG394" s="360"/>
      <c r="AH394" s="360"/>
    </row>
    <row r="395" spans="12:34" ht="39.950000000000003" customHeight="1" x14ac:dyDescent="0.55000000000000004">
      <c r="L395" s="360"/>
      <c r="M395" s="360"/>
      <c r="N395" s="384"/>
      <c r="O395" s="384"/>
      <c r="P395" s="384"/>
      <c r="Q395" s="384"/>
      <c r="R395" s="384"/>
      <c r="S395" s="360"/>
      <c r="Z395" s="360"/>
      <c r="AA395" s="360"/>
      <c r="AB395" s="360"/>
      <c r="AC395" s="360"/>
      <c r="AD395" s="360"/>
      <c r="AE395" s="360"/>
      <c r="AF395" s="360"/>
      <c r="AG395" s="360"/>
      <c r="AH395" s="360"/>
    </row>
    <row r="396" spans="12:34" ht="39.950000000000003" customHeight="1" x14ac:dyDescent="0.55000000000000004">
      <c r="L396" s="360"/>
      <c r="M396" s="360"/>
      <c r="N396" s="384"/>
      <c r="O396" s="384"/>
      <c r="P396" s="384"/>
      <c r="Q396" s="384"/>
      <c r="R396" s="384"/>
      <c r="S396" s="360"/>
      <c r="Z396" s="360"/>
      <c r="AA396" s="360"/>
      <c r="AB396" s="360"/>
      <c r="AC396" s="360"/>
      <c r="AD396" s="360"/>
      <c r="AE396" s="360"/>
      <c r="AF396" s="360"/>
      <c r="AG396" s="360"/>
      <c r="AH396" s="360"/>
    </row>
    <row r="397" spans="12:34" ht="39.950000000000003" customHeight="1" x14ac:dyDescent="0.55000000000000004">
      <c r="L397" s="360"/>
      <c r="M397" s="360"/>
      <c r="N397" s="384"/>
      <c r="O397" s="384"/>
      <c r="P397" s="384"/>
      <c r="Q397" s="384"/>
      <c r="R397" s="384"/>
      <c r="S397" s="360"/>
      <c r="Z397" s="360"/>
      <c r="AA397" s="360"/>
      <c r="AB397" s="360"/>
      <c r="AC397" s="360"/>
      <c r="AD397" s="360"/>
      <c r="AE397" s="360"/>
      <c r="AF397" s="360"/>
      <c r="AG397" s="360"/>
      <c r="AH397" s="360"/>
    </row>
    <row r="398" spans="12:34" ht="39.950000000000003" customHeight="1" x14ac:dyDescent="0.55000000000000004">
      <c r="L398" s="360"/>
      <c r="M398" s="360"/>
      <c r="N398" s="384"/>
      <c r="O398" s="384"/>
      <c r="P398" s="384"/>
      <c r="Q398" s="384"/>
      <c r="R398" s="384"/>
      <c r="S398" s="360"/>
      <c r="Z398" s="360"/>
      <c r="AA398" s="360"/>
      <c r="AB398" s="360"/>
      <c r="AC398" s="360"/>
      <c r="AD398" s="360"/>
      <c r="AE398" s="360"/>
      <c r="AF398" s="360"/>
      <c r="AG398" s="360"/>
      <c r="AH398" s="360"/>
    </row>
    <row r="399" spans="12:34" ht="39.950000000000003" customHeight="1" x14ac:dyDescent="0.55000000000000004">
      <c r="L399" s="360"/>
      <c r="M399" s="360"/>
      <c r="N399" s="384"/>
      <c r="O399" s="384"/>
      <c r="P399" s="384"/>
      <c r="Q399" s="384"/>
      <c r="R399" s="384"/>
      <c r="S399" s="360"/>
      <c r="Z399" s="360"/>
      <c r="AA399" s="360"/>
      <c r="AB399" s="360"/>
      <c r="AC399" s="360"/>
      <c r="AD399" s="360"/>
      <c r="AE399" s="360"/>
      <c r="AF399" s="360"/>
      <c r="AG399" s="360"/>
      <c r="AH399" s="360"/>
    </row>
    <row r="400" spans="12:34" ht="39.950000000000003" customHeight="1" x14ac:dyDescent="0.55000000000000004">
      <c r="L400" s="360"/>
      <c r="M400" s="360"/>
      <c r="N400" s="384"/>
      <c r="O400" s="384"/>
      <c r="P400" s="384"/>
      <c r="Q400" s="384"/>
      <c r="R400" s="384"/>
      <c r="S400" s="360"/>
      <c r="Z400" s="360"/>
      <c r="AA400" s="360"/>
      <c r="AB400" s="360"/>
      <c r="AC400" s="360"/>
      <c r="AD400" s="360"/>
      <c r="AE400" s="360"/>
      <c r="AF400" s="360"/>
      <c r="AG400" s="360"/>
      <c r="AH400" s="360"/>
    </row>
    <row r="401" spans="12:34" ht="39.950000000000003" customHeight="1" x14ac:dyDescent="0.55000000000000004">
      <c r="L401" s="360"/>
      <c r="M401" s="360"/>
      <c r="N401" s="384"/>
      <c r="O401" s="384"/>
      <c r="P401" s="384"/>
      <c r="Q401" s="384"/>
      <c r="R401" s="384"/>
      <c r="S401" s="360"/>
      <c r="Z401" s="360"/>
      <c r="AA401" s="360"/>
      <c r="AB401" s="360"/>
      <c r="AC401" s="360"/>
      <c r="AD401" s="360"/>
      <c r="AE401" s="360"/>
      <c r="AF401" s="360"/>
      <c r="AG401" s="360"/>
      <c r="AH401" s="360"/>
    </row>
    <row r="402" spans="12:34" ht="39.950000000000003" customHeight="1" x14ac:dyDescent="0.55000000000000004">
      <c r="L402" s="360"/>
      <c r="M402" s="360"/>
      <c r="N402" s="384"/>
      <c r="O402" s="384"/>
      <c r="P402" s="384"/>
      <c r="Q402" s="384"/>
      <c r="R402" s="384"/>
      <c r="S402" s="360"/>
      <c r="Z402" s="360"/>
      <c r="AA402" s="360"/>
      <c r="AB402" s="360"/>
      <c r="AC402" s="360"/>
      <c r="AD402" s="360"/>
      <c r="AE402" s="360"/>
      <c r="AF402" s="360"/>
      <c r="AG402" s="360"/>
      <c r="AH402" s="360"/>
    </row>
    <row r="403" spans="12:34" ht="39.950000000000003" customHeight="1" x14ac:dyDescent="0.55000000000000004">
      <c r="L403" s="360"/>
      <c r="M403" s="360"/>
      <c r="N403" s="384"/>
      <c r="O403" s="384"/>
      <c r="P403" s="384"/>
      <c r="Q403" s="384"/>
      <c r="R403" s="384"/>
      <c r="S403" s="360"/>
      <c r="Z403" s="360"/>
      <c r="AA403" s="360"/>
      <c r="AB403" s="360"/>
      <c r="AC403" s="360"/>
      <c r="AD403" s="360"/>
      <c r="AE403" s="360"/>
      <c r="AF403" s="360"/>
      <c r="AG403" s="360"/>
      <c r="AH403" s="360"/>
    </row>
    <row r="404" spans="12:34" ht="39.950000000000003" customHeight="1" x14ac:dyDescent="0.55000000000000004">
      <c r="L404" s="360"/>
      <c r="M404" s="360"/>
      <c r="N404" s="384"/>
      <c r="O404" s="384"/>
      <c r="P404" s="384"/>
      <c r="Q404" s="384"/>
      <c r="R404" s="384"/>
      <c r="S404" s="360"/>
      <c r="Z404" s="360"/>
      <c r="AA404" s="360"/>
      <c r="AB404" s="360"/>
      <c r="AC404" s="360"/>
      <c r="AD404" s="360"/>
      <c r="AE404" s="360"/>
      <c r="AF404" s="360"/>
      <c r="AG404" s="360"/>
      <c r="AH404" s="360"/>
    </row>
    <row r="405" spans="12:34" ht="39.950000000000003" customHeight="1" x14ac:dyDescent="0.55000000000000004">
      <c r="L405" s="360"/>
      <c r="M405" s="360"/>
      <c r="N405" s="384"/>
      <c r="O405" s="384"/>
      <c r="P405" s="384"/>
      <c r="Q405" s="384"/>
      <c r="R405" s="384"/>
      <c r="S405" s="360"/>
      <c r="Z405" s="360"/>
      <c r="AA405" s="360"/>
      <c r="AB405" s="360"/>
      <c r="AC405" s="360"/>
      <c r="AD405" s="360"/>
      <c r="AE405" s="360"/>
      <c r="AF405" s="360"/>
      <c r="AG405" s="360"/>
      <c r="AH405" s="360"/>
    </row>
    <row r="406" spans="12:34" ht="39.950000000000003" customHeight="1" x14ac:dyDescent="0.55000000000000004">
      <c r="L406" s="360"/>
      <c r="M406" s="360"/>
      <c r="N406" s="384"/>
      <c r="O406" s="384"/>
      <c r="P406" s="384"/>
      <c r="Q406" s="384"/>
      <c r="R406" s="384"/>
      <c r="S406" s="360"/>
      <c r="Z406" s="360"/>
      <c r="AA406" s="360"/>
      <c r="AB406" s="360"/>
      <c r="AC406" s="360"/>
      <c r="AD406" s="360"/>
      <c r="AE406" s="360"/>
      <c r="AF406" s="360"/>
      <c r="AG406" s="360"/>
      <c r="AH406" s="360"/>
    </row>
    <row r="407" spans="12:34" ht="39.950000000000003" customHeight="1" x14ac:dyDescent="0.55000000000000004">
      <c r="L407" s="360"/>
      <c r="M407" s="360"/>
      <c r="N407" s="384"/>
      <c r="O407" s="384"/>
      <c r="P407" s="384"/>
      <c r="Q407" s="384"/>
      <c r="R407" s="384"/>
      <c r="S407" s="360"/>
      <c r="Z407" s="360"/>
      <c r="AA407" s="360"/>
      <c r="AB407" s="360"/>
      <c r="AC407" s="360"/>
      <c r="AD407" s="360"/>
      <c r="AE407" s="360"/>
      <c r="AF407" s="360"/>
      <c r="AG407" s="360"/>
      <c r="AH407" s="360"/>
    </row>
    <row r="408" spans="12:34" ht="39.950000000000003" customHeight="1" x14ac:dyDescent="0.55000000000000004">
      <c r="L408" s="360"/>
      <c r="M408" s="360"/>
      <c r="N408" s="384"/>
      <c r="O408" s="384"/>
      <c r="P408" s="384"/>
      <c r="Q408" s="384"/>
      <c r="R408" s="384"/>
      <c r="S408" s="360"/>
      <c r="Z408" s="360"/>
      <c r="AA408" s="360"/>
      <c r="AB408" s="360"/>
      <c r="AC408" s="360"/>
      <c r="AD408" s="360"/>
      <c r="AE408" s="360"/>
      <c r="AF408" s="360"/>
      <c r="AG408" s="360"/>
      <c r="AH408" s="360"/>
    </row>
    <row r="409" spans="12:34" ht="39.950000000000003" customHeight="1" x14ac:dyDescent="0.55000000000000004">
      <c r="L409" s="360"/>
      <c r="M409" s="360"/>
      <c r="N409" s="384"/>
      <c r="O409" s="384"/>
      <c r="P409" s="384"/>
      <c r="Q409" s="384"/>
      <c r="R409" s="384"/>
      <c r="S409" s="360"/>
      <c r="Z409" s="360"/>
      <c r="AA409" s="360"/>
      <c r="AB409" s="360"/>
      <c r="AC409" s="360"/>
      <c r="AD409" s="360"/>
      <c r="AE409" s="360"/>
      <c r="AF409" s="360"/>
      <c r="AG409" s="360"/>
      <c r="AH409" s="360"/>
    </row>
    <row r="410" spans="12:34" ht="39.950000000000003" customHeight="1" x14ac:dyDescent="0.55000000000000004">
      <c r="L410" s="360"/>
      <c r="M410" s="360"/>
      <c r="N410" s="384"/>
      <c r="O410" s="384"/>
      <c r="P410" s="384"/>
      <c r="Q410" s="384"/>
      <c r="R410" s="384"/>
      <c r="S410" s="360"/>
      <c r="Z410" s="360"/>
      <c r="AA410" s="360"/>
      <c r="AB410" s="360"/>
      <c r="AC410" s="360"/>
      <c r="AD410" s="360"/>
      <c r="AE410" s="360"/>
      <c r="AF410" s="360"/>
      <c r="AG410" s="360"/>
      <c r="AH410" s="360"/>
    </row>
    <row r="411" spans="12:34" ht="39.950000000000003" customHeight="1" x14ac:dyDescent="0.55000000000000004">
      <c r="L411" s="360"/>
      <c r="M411" s="360"/>
      <c r="N411" s="384"/>
      <c r="O411" s="384"/>
      <c r="P411" s="384"/>
      <c r="Q411" s="384"/>
      <c r="R411" s="384"/>
      <c r="S411" s="360"/>
      <c r="Z411" s="360"/>
      <c r="AA411" s="360"/>
      <c r="AB411" s="360"/>
      <c r="AC411" s="360"/>
      <c r="AD411" s="360"/>
      <c r="AE411" s="360"/>
      <c r="AF411" s="360"/>
      <c r="AG411" s="360"/>
      <c r="AH411" s="360"/>
    </row>
    <row r="412" spans="12:34" ht="39.950000000000003" customHeight="1" x14ac:dyDescent="0.55000000000000004">
      <c r="L412" s="360"/>
      <c r="M412" s="360"/>
      <c r="N412" s="384"/>
      <c r="O412" s="384"/>
      <c r="P412" s="384"/>
      <c r="Q412" s="384"/>
      <c r="R412" s="384"/>
      <c r="S412" s="360"/>
      <c r="Z412" s="360"/>
      <c r="AA412" s="360"/>
      <c r="AB412" s="360"/>
      <c r="AC412" s="360"/>
      <c r="AD412" s="360"/>
      <c r="AE412" s="360"/>
      <c r="AF412" s="360"/>
      <c r="AG412" s="360"/>
      <c r="AH412" s="360"/>
    </row>
    <row r="413" spans="12:34" ht="39.950000000000003" customHeight="1" x14ac:dyDescent="0.55000000000000004">
      <c r="L413" s="360"/>
      <c r="M413" s="360"/>
      <c r="N413" s="384"/>
      <c r="O413" s="384"/>
      <c r="P413" s="384"/>
      <c r="Q413" s="384"/>
      <c r="R413" s="384"/>
      <c r="S413" s="360"/>
      <c r="Z413" s="360"/>
      <c r="AA413" s="360"/>
      <c r="AB413" s="360"/>
      <c r="AC413" s="360"/>
      <c r="AD413" s="360"/>
      <c r="AE413" s="360"/>
      <c r="AF413" s="360"/>
      <c r="AG413" s="360"/>
      <c r="AH413" s="360"/>
    </row>
    <row r="414" spans="12:34" ht="39.950000000000003" customHeight="1" x14ac:dyDescent="0.55000000000000004">
      <c r="L414" s="360"/>
      <c r="M414" s="360"/>
      <c r="N414" s="384"/>
      <c r="O414" s="384"/>
      <c r="P414" s="384"/>
      <c r="Q414" s="384"/>
      <c r="R414" s="384"/>
      <c r="S414" s="360"/>
      <c r="Z414" s="360"/>
      <c r="AA414" s="360"/>
      <c r="AB414" s="360"/>
      <c r="AC414" s="360"/>
      <c r="AD414" s="360"/>
      <c r="AE414" s="360"/>
      <c r="AF414" s="360"/>
      <c r="AG414" s="360"/>
      <c r="AH414" s="360"/>
    </row>
    <row r="415" spans="12:34" ht="39.950000000000003" customHeight="1" x14ac:dyDescent="0.55000000000000004">
      <c r="L415" s="360"/>
      <c r="M415" s="360"/>
      <c r="N415" s="384"/>
      <c r="O415" s="384"/>
      <c r="P415" s="384"/>
      <c r="Q415" s="384"/>
      <c r="R415" s="384"/>
      <c r="S415" s="360"/>
      <c r="Z415" s="360"/>
      <c r="AA415" s="360"/>
      <c r="AB415" s="360"/>
      <c r="AC415" s="360"/>
      <c r="AD415" s="360"/>
      <c r="AE415" s="360"/>
      <c r="AF415" s="360"/>
      <c r="AG415" s="360"/>
      <c r="AH415" s="360"/>
    </row>
    <row r="416" spans="12:34" ht="39.950000000000003" customHeight="1" x14ac:dyDescent="0.55000000000000004">
      <c r="L416" s="360"/>
      <c r="M416" s="360"/>
      <c r="N416" s="384"/>
      <c r="O416" s="384"/>
      <c r="P416" s="384"/>
      <c r="Q416" s="384"/>
      <c r="R416" s="384"/>
      <c r="S416" s="360"/>
      <c r="Z416" s="360"/>
      <c r="AA416" s="360"/>
      <c r="AB416" s="360"/>
      <c r="AC416" s="360"/>
      <c r="AD416" s="360"/>
      <c r="AE416" s="360"/>
      <c r="AF416" s="360"/>
      <c r="AG416" s="360"/>
      <c r="AH416" s="360"/>
    </row>
    <row r="417" spans="12:34" ht="39.950000000000003" customHeight="1" x14ac:dyDescent="0.55000000000000004">
      <c r="L417" s="360"/>
      <c r="M417" s="360"/>
      <c r="N417" s="384"/>
      <c r="O417" s="384"/>
      <c r="P417" s="384"/>
      <c r="Q417" s="384"/>
      <c r="R417" s="384"/>
      <c r="S417" s="360"/>
      <c r="Z417" s="360"/>
      <c r="AA417" s="360"/>
      <c r="AB417" s="360"/>
      <c r="AC417" s="360"/>
      <c r="AD417" s="360"/>
      <c r="AE417" s="360"/>
      <c r="AF417" s="360"/>
      <c r="AG417" s="360"/>
      <c r="AH417" s="360"/>
    </row>
    <row r="418" spans="12:34" ht="39.950000000000003" customHeight="1" x14ac:dyDescent="0.55000000000000004">
      <c r="L418" s="360"/>
      <c r="M418" s="360"/>
      <c r="N418" s="384"/>
      <c r="O418" s="384"/>
      <c r="P418" s="384"/>
      <c r="Q418" s="384"/>
      <c r="R418" s="384"/>
      <c r="S418" s="360"/>
      <c r="Z418" s="360"/>
      <c r="AA418" s="360"/>
      <c r="AB418" s="360"/>
      <c r="AC418" s="360"/>
      <c r="AD418" s="360"/>
      <c r="AE418" s="360"/>
      <c r="AF418" s="360"/>
      <c r="AG418" s="360"/>
      <c r="AH418" s="360"/>
    </row>
    <row r="419" spans="12:34" ht="39.950000000000003" customHeight="1" x14ac:dyDescent="0.55000000000000004">
      <c r="L419" s="360"/>
      <c r="M419" s="360"/>
      <c r="N419" s="384"/>
      <c r="O419" s="384"/>
      <c r="P419" s="384"/>
      <c r="Q419" s="384"/>
      <c r="R419" s="384"/>
      <c r="S419" s="360"/>
      <c r="Z419" s="360"/>
      <c r="AA419" s="360"/>
      <c r="AB419" s="360"/>
      <c r="AC419" s="360"/>
      <c r="AD419" s="360"/>
      <c r="AE419" s="360"/>
      <c r="AF419" s="360"/>
      <c r="AG419" s="360"/>
      <c r="AH419" s="360"/>
    </row>
    <row r="420" spans="12:34" ht="39.950000000000003" customHeight="1" x14ac:dyDescent="0.55000000000000004">
      <c r="L420" s="360"/>
      <c r="M420" s="360"/>
      <c r="N420" s="384"/>
      <c r="O420" s="384"/>
      <c r="P420" s="384"/>
      <c r="Q420" s="384"/>
      <c r="R420" s="384"/>
      <c r="S420" s="360"/>
      <c r="Z420" s="360"/>
      <c r="AA420" s="360"/>
      <c r="AB420" s="360"/>
      <c r="AC420" s="360"/>
      <c r="AD420" s="360"/>
      <c r="AE420" s="360"/>
      <c r="AF420" s="360"/>
      <c r="AG420" s="360"/>
      <c r="AH420" s="360"/>
    </row>
    <row r="421" spans="12:34" ht="39.950000000000003" customHeight="1" x14ac:dyDescent="0.55000000000000004">
      <c r="L421" s="360"/>
      <c r="M421" s="360"/>
      <c r="N421" s="384"/>
      <c r="O421" s="384"/>
      <c r="P421" s="384"/>
      <c r="Q421" s="384"/>
      <c r="R421" s="384"/>
      <c r="S421" s="360"/>
      <c r="Z421" s="360"/>
      <c r="AA421" s="360"/>
      <c r="AB421" s="360"/>
      <c r="AC421" s="360"/>
      <c r="AD421" s="360"/>
      <c r="AE421" s="360"/>
      <c r="AF421" s="360"/>
      <c r="AG421" s="360"/>
      <c r="AH421" s="360"/>
    </row>
    <row r="422" spans="12:34" ht="39.950000000000003" customHeight="1" x14ac:dyDescent="0.55000000000000004">
      <c r="L422" s="360"/>
      <c r="M422" s="360"/>
      <c r="N422" s="384"/>
      <c r="O422" s="384"/>
      <c r="P422" s="384"/>
      <c r="Q422" s="384"/>
      <c r="R422" s="384"/>
      <c r="S422" s="360"/>
      <c r="Z422" s="360"/>
      <c r="AA422" s="360"/>
      <c r="AB422" s="360"/>
      <c r="AC422" s="360"/>
      <c r="AD422" s="360"/>
      <c r="AE422" s="360"/>
      <c r="AF422" s="360"/>
      <c r="AG422" s="360"/>
      <c r="AH422" s="360"/>
    </row>
    <row r="423" spans="12:34" ht="39.950000000000003" customHeight="1" x14ac:dyDescent="0.55000000000000004">
      <c r="L423" s="360"/>
      <c r="M423" s="360"/>
      <c r="N423" s="384"/>
      <c r="O423" s="384"/>
      <c r="P423" s="384"/>
      <c r="Q423" s="384"/>
      <c r="R423" s="384"/>
      <c r="S423" s="360"/>
      <c r="Z423" s="360"/>
      <c r="AA423" s="360"/>
      <c r="AB423" s="360"/>
      <c r="AC423" s="360"/>
      <c r="AD423" s="360"/>
      <c r="AE423" s="360"/>
      <c r="AF423" s="360"/>
      <c r="AG423" s="360"/>
      <c r="AH423" s="360"/>
    </row>
    <row r="424" spans="12:34" ht="39.950000000000003" customHeight="1" x14ac:dyDescent="0.55000000000000004">
      <c r="L424" s="360"/>
      <c r="M424" s="360"/>
      <c r="N424" s="384"/>
      <c r="O424" s="384"/>
      <c r="P424" s="384"/>
      <c r="Q424" s="384"/>
      <c r="R424" s="384"/>
      <c r="S424" s="360"/>
      <c r="Z424" s="360"/>
      <c r="AA424" s="360"/>
      <c r="AB424" s="360"/>
      <c r="AC424" s="360"/>
      <c r="AD424" s="360"/>
      <c r="AE424" s="360"/>
      <c r="AF424" s="360"/>
      <c r="AG424" s="360"/>
      <c r="AH424" s="360"/>
    </row>
    <row r="425" spans="12:34" ht="39.950000000000003" customHeight="1" x14ac:dyDescent="0.55000000000000004">
      <c r="L425" s="360"/>
      <c r="M425" s="360"/>
      <c r="N425" s="384"/>
      <c r="O425" s="384"/>
      <c r="P425" s="384"/>
      <c r="Q425" s="384"/>
      <c r="R425" s="384"/>
      <c r="S425" s="360"/>
      <c r="Z425" s="360"/>
      <c r="AA425" s="360"/>
      <c r="AB425" s="360"/>
      <c r="AC425" s="360"/>
      <c r="AD425" s="360"/>
      <c r="AE425" s="360"/>
      <c r="AF425" s="360"/>
      <c r="AG425" s="360"/>
      <c r="AH425" s="360"/>
    </row>
    <row r="426" spans="12:34" ht="39.950000000000003" customHeight="1" x14ac:dyDescent="0.55000000000000004">
      <c r="L426" s="360"/>
      <c r="M426" s="360"/>
      <c r="N426" s="384"/>
      <c r="O426" s="384"/>
      <c r="P426" s="384"/>
      <c r="Q426" s="384"/>
      <c r="R426" s="384"/>
      <c r="S426" s="360"/>
      <c r="Z426" s="360"/>
      <c r="AA426" s="360"/>
      <c r="AB426" s="360"/>
      <c r="AC426" s="360"/>
      <c r="AD426" s="360"/>
      <c r="AE426" s="360"/>
      <c r="AF426" s="360"/>
      <c r="AG426" s="360"/>
      <c r="AH426" s="360"/>
    </row>
    <row r="427" spans="12:34" ht="39.950000000000003" customHeight="1" x14ac:dyDescent="0.55000000000000004">
      <c r="L427" s="360"/>
      <c r="M427" s="360"/>
      <c r="N427" s="384"/>
      <c r="O427" s="384"/>
      <c r="P427" s="384"/>
      <c r="Q427" s="384"/>
      <c r="R427" s="384"/>
      <c r="S427" s="360"/>
      <c r="Z427" s="360"/>
      <c r="AA427" s="360"/>
      <c r="AB427" s="360"/>
      <c r="AC427" s="360"/>
      <c r="AD427" s="360"/>
      <c r="AE427" s="360"/>
      <c r="AF427" s="360"/>
      <c r="AG427" s="360"/>
      <c r="AH427" s="360"/>
    </row>
    <row r="428" spans="12:34" ht="39.950000000000003" customHeight="1" x14ac:dyDescent="0.55000000000000004">
      <c r="L428" s="360"/>
      <c r="M428" s="360"/>
      <c r="N428" s="384"/>
      <c r="O428" s="384"/>
      <c r="P428" s="384"/>
      <c r="Q428" s="384"/>
      <c r="R428" s="384"/>
      <c r="S428" s="360"/>
      <c r="Z428" s="360"/>
      <c r="AA428" s="360"/>
      <c r="AB428" s="360"/>
      <c r="AC428" s="360"/>
      <c r="AD428" s="360"/>
      <c r="AE428" s="360"/>
      <c r="AF428" s="360"/>
      <c r="AG428" s="360"/>
      <c r="AH428" s="360"/>
    </row>
    <row r="429" spans="12:34" ht="39.950000000000003" customHeight="1" x14ac:dyDescent="0.55000000000000004">
      <c r="L429" s="360"/>
      <c r="M429" s="360"/>
      <c r="N429" s="384"/>
      <c r="O429" s="384"/>
      <c r="P429" s="384"/>
      <c r="Q429" s="384"/>
      <c r="R429" s="384"/>
      <c r="S429" s="360"/>
      <c r="Z429" s="360"/>
      <c r="AA429" s="360"/>
      <c r="AB429" s="360"/>
      <c r="AC429" s="360"/>
      <c r="AD429" s="360"/>
      <c r="AE429" s="360"/>
      <c r="AF429" s="360"/>
      <c r="AG429" s="360"/>
      <c r="AH429" s="360"/>
    </row>
    <row r="430" spans="12:34" ht="39.950000000000003" customHeight="1" x14ac:dyDescent="0.55000000000000004">
      <c r="L430" s="360"/>
      <c r="M430" s="360"/>
      <c r="N430" s="384"/>
      <c r="O430" s="384"/>
      <c r="P430" s="384"/>
      <c r="Q430" s="384"/>
      <c r="R430" s="384"/>
      <c r="S430" s="360"/>
      <c r="Z430" s="360"/>
      <c r="AA430" s="360"/>
      <c r="AB430" s="360"/>
      <c r="AC430" s="360"/>
      <c r="AD430" s="360"/>
      <c r="AE430" s="360"/>
      <c r="AF430" s="360"/>
      <c r="AG430" s="360"/>
      <c r="AH430" s="360"/>
    </row>
    <row r="431" spans="12:34" ht="39.950000000000003" customHeight="1" x14ac:dyDescent="0.55000000000000004">
      <c r="L431" s="360"/>
      <c r="M431" s="360"/>
      <c r="N431" s="384"/>
      <c r="O431" s="384"/>
      <c r="P431" s="384"/>
      <c r="Q431" s="384"/>
      <c r="R431" s="384"/>
      <c r="S431" s="360"/>
      <c r="Z431" s="360"/>
      <c r="AA431" s="360"/>
      <c r="AB431" s="360"/>
      <c r="AC431" s="360"/>
      <c r="AD431" s="360"/>
      <c r="AE431" s="360"/>
      <c r="AF431" s="360"/>
      <c r="AG431" s="360"/>
      <c r="AH431" s="360"/>
    </row>
    <row r="432" spans="12:34" ht="39.950000000000003" customHeight="1" x14ac:dyDescent="0.55000000000000004">
      <c r="L432" s="360"/>
      <c r="M432" s="360"/>
      <c r="N432" s="384"/>
      <c r="O432" s="384"/>
      <c r="P432" s="384"/>
      <c r="Q432" s="384"/>
      <c r="R432" s="384"/>
      <c r="S432" s="360"/>
      <c r="Z432" s="360"/>
      <c r="AA432" s="360"/>
      <c r="AB432" s="360"/>
      <c r="AC432" s="360"/>
      <c r="AD432" s="360"/>
      <c r="AE432" s="360"/>
      <c r="AF432" s="360"/>
      <c r="AG432" s="360"/>
      <c r="AH432" s="360"/>
    </row>
    <row r="433" spans="12:34" ht="39.950000000000003" customHeight="1" x14ac:dyDescent="0.55000000000000004">
      <c r="L433" s="360"/>
      <c r="M433" s="360"/>
      <c r="N433" s="384"/>
      <c r="O433" s="384"/>
      <c r="P433" s="384"/>
      <c r="Q433" s="384"/>
      <c r="R433" s="384"/>
      <c r="S433" s="360"/>
      <c r="Z433" s="360"/>
      <c r="AA433" s="360"/>
      <c r="AB433" s="360"/>
      <c r="AC433" s="360"/>
      <c r="AD433" s="360"/>
      <c r="AE433" s="360"/>
      <c r="AF433" s="360"/>
      <c r="AG433" s="360"/>
      <c r="AH433" s="360"/>
    </row>
    <row r="434" spans="12:34" ht="39.950000000000003" customHeight="1" x14ac:dyDescent="0.55000000000000004">
      <c r="L434" s="360"/>
      <c r="M434" s="360"/>
      <c r="N434" s="384"/>
      <c r="O434" s="384"/>
      <c r="P434" s="384"/>
      <c r="Q434" s="384"/>
      <c r="R434" s="384"/>
      <c r="S434" s="360"/>
      <c r="Z434" s="360"/>
      <c r="AA434" s="360"/>
      <c r="AB434" s="360"/>
      <c r="AC434" s="360"/>
      <c r="AD434" s="360"/>
      <c r="AE434" s="360"/>
      <c r="AF434" s="360"/>
      <c r="AG434" s="360"/>
      <c r="AH434" s="360"/>
    </row>
    <row r="435" spans="12:34" ht="39.950000000000003" customHeight="1" x14ac:dyDescent="0.55000000000000004">
      <c r="L435" s="360"/>
      <c r="M435" s="360"/>
      <c r="N435" s="384"/>
      <c r="O435" s="384"/>
      <c r="P435" s="384"/>
      <c r="Q435" s="384"/>
      <c r="R435" s="384"/>
      <c r="S435" s="360"/>
      <c r="Z435" s="360"/>
      <c r="AA435" s="360"/>
      <c r="AB435" s="360"/>
      <c r="AC435" s="360"/>
      <c r="AD435" s="360"/>
      <c r="AE435" s="360"/>
      <c r="AF435" s="360"/>
      <c r="AG435" s="360"/>
      <c r="AH435" s="360"/>
    </row>
    <row r="436" spans="12:34" ht="39.950000000000003" customHeight="1" x14ac:dyDescent="0.55000000000000004">
      <c r="L436" s="360"/>
      <c r="M436" s="360"/>
      <c r="N436" s="384"/>
      <c r="O436" s="384"/>
      <c r="P436" s="384"/>
      <c r="Q436" s="384"/>
      <c r="R436" s="384"/>
      <c r="S436" s="360"/>
      <c r="Z436" s="360"/>
      <c r="AA436" s="360"/>
      <c r="AB436" s="360"/>
      <c r="AC436" s="360"/>
      <c r="AD436" s="360"/>
      <c r="AE436" s="360"/>
      <c r="AF436" s="360"/>
      <c r="AG436" s="360"/>
      <c r="AH436" s="360"/>
    </row>
    <row r="437" spans="12:34" ht="39.950000000000003" customHeight="1" x14ac:dyDescent="0.55000000000000004">
      <c r="L437" s="360"/>
      <c r="M437" s="360"/>
      <c r="N437" s="384"/>
      <c r="O437" s="384"/>
      <c r="P437" s="384"/>
      <c r="Q437" s="384"/>
      <c r="R437" s="384"/>
      <c r="S437" s="360"/>
      <c r="Z437" s="360"/>
      <c r="AA437" s="360"/>
      <c r="AB437" s="360"/>
      <c r="AC437" s="360"/>
      <c r="AD437" s="360"/>
      <c r="AE437" s="360"/>
      <c r="AF437" s="360"/>
      <c r="AG437" s="360"/>
      <c r="AH437" s="360"/>
    </row>
    <row r="438" spans="12:34" ht="39.950000000000003" customHeight="1" x14ac:dyDescent="0.55000000000000004">
      <c r="L438" s="360"/>
      <c r="M438" s="360"/>
      <c r="N438" s="384"/>
      <c r="O438" s="384"/>
      <c r="P438" s="384"/>
      <c r="Q438" s="384"/>
      <c r="R438" s="384"/>
      <c r="S438" s="360"/>
      <c r="Z438" s="360"/>
      <c r="AA438" s="360"/>
      <c r="AB438" s="360"/>
      <c r="AC438" s="360"/>
      <c r="AD438" s="360"/>
      <c r="AE438" s="360"/>
      <c r="AF438" s="360"/>
      <c r="AG438" s="360"/>
      <c r="AH438" s="360"/>
    </row>
    <row r="439" spans="12:34" ht="39.950000000000003" customHeight="1" x14ac:dyDescent="0.55000000000000004">
      <c r="L439" s="360"/>
      <c r="M439" s="360"/>
      <c r="N439" s="384"/>
      <c r="O439" s="384"/>
      <c r="P439" s="384"/>
      <c r="Q439" s="384"/>
      <c r="R439" s="384"/>
      <c r="S439" s="360"/>
      <c r="Z439" s="360"/>
      <c r="AA439" s="360"/>
      <c r="AB439" s="360"/>
      <c r="AC439" s="360"/>
      <c r="AD439" s="360"/>
      <c r="AE439" s="360"/>
      <c r="AF439" s="360"/>
      <c r="AG439" s="360"/>
      <c r="AH439" s="360"/>
    </row>
    <row r="440" spans="12:34" ht="39.950000000000003" customHeight="1" x14ac:dyDescent="0.55000000000000004">
      <c r="L440" s="360"/>
      <c r="M440" s="360"/>
      <c r="N440" s="384"/>
      <c r="O440" s="384"/>
      <c r="P440" s="384"/>
      <c r="Q440" s="384"/>
      <c r="R440" s="384"/>
      <c r="S440" s="360"/>
      <c r="Z440" s="360"/>
      <c r="AA440" s="360"/>
      <c r="AB440" s="360"/>
      <c r="AC440" s="360"/>
      <c r="AD440" s="360"/>
      <c r="AE440" s="360"/>
      <c r="AF440" s="360"/>
      <c r="AG440" s="360"/>
      <c r="AH440" s="360"/>
    </row>
    <row r="441" spans="12:34" ht="39.950000000000003" customHeight="1" x14ac:dyDescent="0.55000000000000004">
      <c r="L441" s="360"/>
      <c r="M441" s="360"/>
      <c r="N441" s="384"/>
      <c r="O441" s="384"/>
      <c r="P441" s="384"/>
      <c r="Q441" s="384"/>
      <c r="R441" s="384"/>
      <c r="S441" s="360"/>
      <c r="Z441" s="360"/>
      <c r="AA441" s="360"/>
      <c r="AB441" s="360"/>
      <c r="AC441" s="360"/>
      <c r="AD441" s="360"/>
      <c r="AE441" s="360"/>
      <c r="AF441" s="360"/>
      <c r="AG441" s="360"/>
      <c r="AH441" s="360"/>
    </row>
    <row r="442" spans="12:34" ht="39.950000000000003" customHeight="1" x14ac:dyDescent="0.55000000000000004">
      <c r="L442" s="360"/>
      <c r="M442" s="360"/>
      <c r="N442" s="384"/>
      <c r="O442" s="384"/>
      <c r="P442" s="384"/>
      <c r="Q442" s="384"/>
      <c r="R442" s="384"/>
      <c r="S442" s="360"/>
      <c r="Z442" s="360"/>
      <c r="AA442" s="360"/>
      <c r="AB442" s="360"/>
      <c r="AC442" s="360"/>
      <c r="AD442" s="360"/>
      <c r="AE442" s="360"/>
      <c r="AF442" s="360"/>
      <c r="AG442" s="360"/>
      <c r="AH442" s="360"/>
    </row>
    <row r="443" spans="12:34" ht="39.950000000000003" customHeight="1" x14ac:dyDescent="0.55000000000000004">
      <c r="L443" s="360"/>
      <c r="M443" s="360"/>
      <c r="N443" s="384"/>
      <c r="O443" s="384"/>
      <c r="P443" s="384"/>
      <c r="Q443" s="384"/>
      <c r="R443" s="384"/>
      <c r="S443" s="360"/>
      <c r="Z443" s="360"/>
      <c r="AA443" s="360"/>
      <c r="AB443" s="360"/>
      <c r="AC443" s="360"/>
      <c r="AD443" s="360"/>
      <c r="AE443" s="360"/>
      <c r="AF443" s="360"/>
      <c r="AG443" s="360"/>
      <c r="AH443" s="360"/>
    </row>
    <row r="444" spans="12:34" ht="39.950000000000003" customHeight="1" x14ac:dyDescent="0.55000000000000004">
      <c r="L444" s="360"/>
      <c r="M444" s="360"/>
      <c r="N444" s="384"/>
      <c r="O444" s="384"/>
      <c r="P444" s="384"/>
      <c r="Q444" s="384"/>
      <c r="R444" s="384"/>
      <c r="S444" s="360"/>
      <c r="Z444" s="360"/>
      <c r="AA444" s="360"/>
      <c r="AB444" s="360"/>
      <c r="AC444" s="360"/>
      <c r="AD444" s="360"/>
      <c r="AE444" s="360"/>
      <c r="AF444" s="360"/>
      <c r="AG444" s="360"/>
      <c r="AH444" s="360"/>
    </row>
    <row r="445" spans="12:34" ht="39.950000000000003" customHeight="1" x14ac:dyDescent="0.55000000000000004">
      <c r="L445" s="360"/>
      <c r="M445" s="360"/>
      <c r="N445" s="384"/>
      <c r="O445" s="384"/>
      <c r="P445" s="384"/>
      <c r="Q445" s="384"/>
      <c r="R445" s="384"/>
      <c r="S445" s="360"/>
      <c r="Z445" s="360"/>
      <c r="AA445" s="360"/>
      <c r="AB445" s="360"/>
      <c r="AC445" s="360"/>
      <c r="AD445" s="360"/>
      <c r="AE445" s="360"/>
      <c r="AF445" s="360"/>
      <c r="AG445" s="360"/>
      <c r="AH445" s="360"/>
    </row>
    <row r="446" spans="12:34" ht="39.950000000000003" customHeight="1" x14ac:dyDescent="0.55000000000000004">
      <c r="L446" s="360"/>
      <c r="M446" s="360"/>
      <c r="N446" s="384"/>
      <c r="O446" s="384"/>
      <c r="P446" s="384"/>
      <c r="Q446" s="384"/>
      <c r="R446" s="384"/>
      <c r="S446" s="360"/>
      <c r="Z446" s="360"/>
      <c r="AA446" s="360"/>
      <c r="AB446" s="360"/>
      <c r="AC446" s="360"/>
      <c r="AD446" s="360"/>
      <c r="AE446" s="360"/>
      <c r="AF446" s="360"/>
      <c r="AG446" s="360"/>
      <c r="AH446" s="360"/>
    </row>
    <row r="447" spans="12:34" ht="39.950000000000003" customHeight="1" x14ac:dyDescent="0.55000000000000004">
      <c r="L447" s="360"/>
      <c r="M447" s="360"/>
      <c r="N447" s="384"/>
      <c r="O447" s="384"/>
      <c r="P447" s="384"/>
      <c r="Q447" s="384"/>
      <c r="R447" s="384"/>
      <c r="S447" s="360"/>
      <c r="Z447" s="360"/>
      <c r="AA447" s="360"/>
      <c r="AB447" s="360"/>
      <c r="AC447" s="360"/>
      <c r="AD447" s="360"/>
      <c r="AE447" s="360"/>
      <c r="AF447" s="360"/>
      <c r="AG447" s="360"/>
      <c r="AH447" s="360"/>
    </row>
    <row r="448" spans="12:34" ht="39.950000000000003" customHeight="1" x14ac:dyDescent="0.55000000000000004">
      <c r="L448" s="360"/>
      <c r="M448" s="360"/>
      <c r="N448" s="384"/>
      <c r="O448" s="384"/>
      <c r="P448" s="384"/>
      <c r="Q448" s="384"/>
      <c r="R448" s="384"/>
      <c r="S448" s="360"/>
      <c r="Z448" s="360"/>
      <c r="AA448" s="360"/>
      <c r="AB448" s="360"/>
      <c r="AC448" s="360"/>
      <c r="AD448" s="360"/>
      <c r="AE448" s="360"/>
      <c r="AF448" s="360"/>
      <c r="AG448" s="360"/>
      <c r="AH448" s="360"/>
    </row>
    <row r="449" spans="12:34" ht="39.950000000000003" customHeight="1" x14ac:dyDescent="0.55000000000000004">
      <c r="L449" s="360"/>
      <c r="M449" s="360"/>
      <c r="N449" s="384"/>
      <c r="O449" s="384"/>
      <c r="P449" s="384"/>
      <c r="Q449" s="384"/>
      <c r="R449" s="384"/>
      <c r="S449" s="360"/>
      <c r="Z449" s="360"/>
      <c r="AA449" s="360"/>
      <c r="AB449" s="360"/>
      <c r="AC449" s="360"/>
      <c r="AD449" s="360"/>
      <c r="AE449" s="360"/>
      <c r="AF449" s="360"/>
      <c r="AG449" s="360"/>
      <c r="AH449" s="360"/>
    </row>
    <row r="450" spans="12:34" ht="39.950000000000003" customHeight="1" x14ac:dyDescent="0.55000000000000004">
      <c r="L450" s="360"/>
      <c r="M450" s="360"/>
      <c r="N450" s="384"/>
      <c r="O450" s="384"/>
      <c r="P450" s="384"/>
      <c r="Q450" s="384"/>
      <c r="R450" s="384"/>
      <c r="S450" s="360"/>
      <c r="Z450" s="360"/>
      <c r="AA450" s="360"/>
      <c r="AB450" s="360"/>
      <c r="AC450" s="360"/>
      <c r="AD450" s="360"/>
      <c r="AE450" s="360"/>
      <c r="AF450" s="360"/>
      <c r="AG450" s="360"/>
      <c r="AH450" s="360"/>
    </row>
    <row r="451" spans="12:34" ht="39.950000000000003" customHeight="1" x14ac:dyDescent="0.55000000000000004">
      <c r="L451" s="360"/>
      <c r="M451" s="360"/>
      <c r="N451" s="384"/>
      <c r="O451" s="384"/>
      <c r="P451" s="384"/>
      <c r="Q451" s="384"/>
      <c r="R451" s="384"/>
      <c r="S451" s="360"/>
      <c r="Z451" s="360"/>
      <c r="AA451" s="360"/>
      <c r="AB451" s="360"/>
      <c r="AC451" s="360"/>
      <c r="AD451" s="360"/>
      <c r="AE451" s="360"/>
      <c r="AF451" s="360"/>
      <c r="AG451" s="360"/>
      <c r="AH451" s="360"/>
    </row>
    <row r="452" spans="12:34" ht="39.950000000000003" customHeight="1" x14ac:dyDescent="0.55000000000000004">
      <c r="L452" s="360"/>
      <c r="M452" s="360"/>
      <c r="N452" s="384"/>
      <c r="O452" s="384"/>
      <c r="P452" s="384"/>
      <c r="Q452" s="384"/>
      <c r="R452" s="384"/>
      <c r="S452" s="360"/>
      <c r="Z452" s="360"/>
      <c r="AA452" s="360"/>
      <c r="AB452" s="360"/>
      <c r="AC452" s="360"/>
      <c r="AD452" s="360"/>
      <c r="AE452" s="360"/>
      <c r="AF452" s="360"/>
      <c r="AG452" s="360"/>
      <c r="AH452" s="360"/>
    </row>
    <row r="453" spans="12:34" ht="39.950000000000003" customHeight="1" x14ac:dyDescent="0.55000000000000004">
      <c r="L453" s="360"/>
      <c r="M453" s="360"/>
      <c r="N453" s="384"/>
      <c r="O453" s="384"/>
      <c r="P453" s="384"/>
      <c r="Q453" s="384"/>
      <c r="R453" s="384"/>
      <c r="S453" s="360"/>
      <c r="Z453" s="360"/>
      <c r="AA453" s="360"/>
      <c r="AB453" s="360"/>
      <c r="AC453" s="360"/>
      <c r="AD453" s="360"/>
      <c r="AE453" s="360"/>
      <c r="AF453" s="360"/>
      <c r="AG453" s="360"/>
      <c r="AH453" s="360"/>
    </row>
    <row r="454" spans="12:34" ht="39.950000000000003" customHeight="1" x14ac:dyDescent="0.55000000000000004">
      <c r="L454" s="360"/>
      <c r="M454" s="360"/>
      <c r="N454" s="384"/>
      <c r="O454" s="384"/>
      <c r="P454" s="384"/>
      <c r="Q454" s="384"/>
      <c r="R454" s="384"/>
      <c r="S454" s="360"/>
      <c r="Z454" s="360"/>
      <c r="AA454" s="360"/>
      <c r="AB454" s="360"/>
      <c r="AC454" s="360"/>
      <c r="AD454" s="360"/>
      <c r="AE454" s="360"/>
      <c r="AF454" s="360"/>
      <c r="AG454" s="360"/>
      <c r="AH454" s="360"/>
    </row>
    <row r="455" spans="12:34" ht="39.950000000000003" customHeight="1" x14ac:dyDescent="0.55000000000000004">
      <c r="L455" s="360"/>
      <c r="M455" s="360"/>
      <c r="N455" s="384"/>
      <c r="O455" s="384"/>
      <c r="P455" s="384"/>
      <c r="Q455" s="384"/>
      <c r="R455" s="384"/>
      <c r="S455" s="360"/>
      <c r="Z455" s="360"/>
      <c r="AA455" s="360"/>
      <c r="AB455" s="360"/>
      <c r="AC455" s="360"/>
      <c r="AD455" s="360"/>
      <c r="AE455" s="360"/>
      <c r="AF455" s="360"/>
      <c r="AG455" s="360"/>
      <c r="AH455" s="360"/>
    </row>
    <row r="456" spans="12:34" ht="39.950000000000003" customHeight="1" x14ac:dyDescent="0.55000000000000004">
      <c r="L456" s="360"/>
      <c r="M456" s="360"/>
      <c r="N456" s="384"/>
      <c r="O456" s="384"/>
      <c r="P456" s="384"/>
      <c r="Q456" s="384"/>
      <c r="R456" s="384"/>
      <c r="S456" s="360"/>
      <c r="Z456" s="360"/>
      <c r="AA456" s="360"/>
      <c r="AB456" s="360"/>
      <c r="AC456" s="360"/>
      <c r="AD456" s="360"/>
      <c r="AE456" s="360"/>
      <c r="AF456" s="360"/>
      <c r="AG456" s="360"/>
      <c r="AH456" s="360"/>
    </row>
    <row r="457" spans="12:34" ht="39.950000000000003" customHeight="1" x14ac:dyDescent="0.55000000000000004">
      <c r="L457" s="360"/>
      <c r="M457" s="360"/>
      <c r="N457" s="384"/>
      <c r="O457" s="384"/>
      <c r="P457" s="384"/>
      <c r="Q457" s="384"/>
      <c r="R457" s="384"/>
      <c r="S457" s="360"/>
      <c r="Z457" s="360"/>
      <c r="AA457" s="360"/>
      <c r="AB457" s="360"/>
      <c r="AC457" s="360"/>
      <c r="AD457" s="360"/>
      <c r="AE457" s="360"/>
      <c r="AF457" s="360"/>
      <c r="AG457" s="360"/>
      <c r="AH457" s="360"/>
    </row>
    <row r="458" spans="12:34" ht="39.950000000000003" customHeight="1" x14ac:dyDescent="0.55000000000000004">
      <c r="L458" s="360"/>
      <c r="M458" s="360"/>
      <c r="N458" s="384"/>
      <c r="O458" s="384"/>
      <c r="P458" s="384"/>
      <c r="Q458" s="384"/>
      <c r="R458" s="384"/>
      <c r="S458" s="360"/>
      <c r="Z458" s="360"/>
      <c r="AA458" s="360"/>
      <c r="AB458" s="360"/>
      <c r="AC458" s="360"/>
      <c r="AD458" s="360"/>
      <c r="AE458" s="360"/>
      <c r="AF458" s="360"/>
      <c r="AG458" s="360"/>
      <c r="AH458" s="360"/>
    </row>
    <row r="459" spans="12:34" ht="39.950000000000003" customHeight="1" x14ac:dyDescent="0.55000000000000004">
      <c r="L459" s="360"/>
      <c r="M459" s="360"/>
      <c r="N459" s="384"/>
      <c r="O459" s="384"/>
      <c r="P459" s="384"/>
      <c r="Q459" s="384"/>
      <c r="R459" s="384"/>
      <c r="S459" s="360"/>
      <c r="Z459" s="360"/>
      <c r="AA459" s="360"/>
      <c r="AB459" s="360"/>
      <c r="AC459" s="360"/>
      <c r="AD459" s="360"/>
      <c r="AE459" s="360"/>
      <c r="AF459" s="360"/>
      <c r="AG459" s="360"/>
      <c r="AH459" s="360"/>
    </row>
    <row r="460" spans="12:34" ht="39.950000000000003" customHeight="1" x14ac:dyDescent="0.55000000000000004">
      <c r="L460" s="360"/>
      <c r="M460" s="360"/>
      <c r="N460" s="384"/>
      <c r="O460" s="384"/>
      <c r="P460" s="384"/>
      <c r="Q460" s="384"/>
      <c r="R460" s="384"/>
      <c r="S460" s="360"/>
      <c r="Z460" s="360"/>
      <c r="AA460" s="360"/>
      <c r="AB460" s="360"/>
      <c r="AC460" s="360"/>
      <c r="AD460" s="360"/>
      <c r="AE460" s="360"/>
      <c r="AF460" s="360"/>
      <c r="AG460" s="360"/>
      <c r="AH460" s="360"/>
    </row>
    <row r="461" spans="12:34" ht="39.950000000000003" customHeight="1" x14ac:dyDescent="0.55000000000000004">
      <c r="L461" s="360"/>
      <c r="M461" s="360"/>
      <c r="N461" s="384"/>
      <c r="O461" s="384"/>
      <c r="P461" s="384"/>
      <c r="Q461" s="384"/>
      <c r="R461" s="384"/>
      <c r="S461" s="360"/>
      <c r="Z461" s="360"/>
      <c r="AA461" s="360"/>
      <c r="AB461" s="360"/>
      <c r="AC461" s="360"/>
      <c r="AD461" s="360"/>
      <c r="AE461" s="360"/>
      <c r="AF461" s="360"/>
      <c r="AG461" s="360"/>
      <c r="AH461" s="360"/>
    </row>
    <row r="462" spans="12:34" ht="39.950000000000003" customHeight="1" x14ac:dyDescent="0.55000000000000004">
      <c r="L462" s="360"/>
      <c r="M462" s="360"/>
      <c r="N462" s="384"/>
      <c r="O462" s="384"/>
      <c r="P462" s="384"/>
      <c r="Q462" s="384"/>
      <c r="R462" s="384"/>
      <c r="S462" s="360"/>
      <c r="Z462" s="360"/>
      <c r="AA462" s="360"/>
      <c r="AB462" s="360"/>
      <c r="AC462" s="360"/>
      <c r="AD462" s="360"/>
      <c r="AE462" s="360"/>
      <c r="AF462" s="360"/>
      <c r="AG462" s="360"/>
      <c r="AH462" s="360"/>
    </row>
    <row r="463" spans="12:34" ht="39.950000000000003" customHeight="1" x14ac:dyDescent="0.55000000000000004">
      <c r="L463" s="360"/>
      <c r="M463" s="360"/>
      <c r="N463" s="384"/>
      <c r="O463" s="384"/>
      <c r="P463" s="384"/>
      <c r="Q463" s="384"/>
      <c r="R463" s="384"/>
      <c r="S463" s="360"/>
      <c r="Z463" s="360"/>
      <c r="AA463" s="360"/>
      <c r="AB463" s="360"/>
      <c r="AC463" s="360"/>
      <c r="AD463" s="360"/>
      <c r="AE463" s="360"/>
      <c r="AF463" s="360"/>
      <c r="AG463" s="360"/>
      <c r="AH463" s="360"/>
    </row>
    <row r="464" spans="12:34" ht="39.950000000000003" customHeight="1" x14ac:dyDescent="0.55000000000000004">
      <c r="L464" s="360"/>
      <c r="M464" s="360"/>
      <c r="N464" s="384"/>
      <c r="O464" s="384"/>
      <c r="P464" s="384"/>
      <c r="Q464" s="384"/>
      <c r="R464" s="384"/>
      <c r="S464" s="360"/>
      <c r="Z464" s="360"/>
      <c r="AA464" s="360"/>
      <c r="AB464" s="360"/>
      <c r="AC464" s="360"/>
      <c r="AD464" s="360"/>
      <c r="AE464" s="360"/>
      <c r="AF464" s="360"/>
      <c r="AG464" s="360"/>
      <c r="AH464" s="360"/>
    </row>
    <row r="465" spans="12:34" ht="39.950000000000003" customHeight="1" x14ac:dyDescent="0.55000000000000004">
      <c r="L465" s="360"/>
      <c r="M465" s="360"/>
      <c r="N465" s="384"/>
      <c r="O465" s="384"/>
      <c r="P465" s="384"/>
      <c r="Q465" s="384"/>
      <c r="R465" s="384"/>
      <c r="S465" s="360"/>
      <c r="Z465" s="360"/>
      <c r="AA465" s="360"/>
      <c r="AB465" s="360"/>
      <c r="AC465" s="360"/>
      <c r="AD465" s="360"/>
      <c r="AE465" s="360"/>
      <c r="AF465" s="360"/>
      <c r="AG465" s="360"/>
      <c r="AH465" s="360"/>
    </row>
    <row r="466" spans="12:34" ht="39.950000000000003" customHeight="1" x14ac:dyDescent="0.55000000000000004">
      <c r="L466" s="360"/>
      <c r="M466" s="360"/>
      <c r="N466" s="384"/>
      <c r="O466" s="384"/>
      <c r="P466" s="384"/>
      <c r="Q466" s="384"/>
      <c r="R466" s="384"/>
      <c r="S466" s="360"/>
      <c r="Z466" s="360"/>
      <c r="AA466" s="360"/>
      <c r="AB466" s="360"/>
      <c r="AC466" s="360"/>
      <c r="AD466" s="360"/>
      <c r="AE466" s="360"/>
      <c r="AF466" s="360"/>
      <c r="AG466" s="360"/>
      <c r="AH466" s="360"/>
    </row>
    <row r="467" spans="12:34" ht="39.950000000000003" customHeight="1" x14ac:dyDescent="0.55000000000000004">
      <c r="L467" s="360"/>
      <c r="M467" s="360"/>
      <c r="N467" s="384"/>
      <c r="O467" s="384"/>
      <c r="P467" s="384"/>
      <c r="Q467" s="384"/>
      <c r="R467" s="384"/>
      <c r="S467" s="360"/>
      <c r="Z467" s="360"/>
      <c r="AA467" s="360"/>
      <c r="AB467" s="360"/>
      <c r="AC467" s="360"/>
      <c r="AD467" s="360"/>
      <c r="AE467" s="360"/>
      <c r="AF467" s="360"/>
      <c r="AG467" s="360"/>
      <c r="AH467" s="360"/>
    </row>
    <row r="468" spans="12:34" ht="39.950000000000003" customHeight="1" x14ac:dyDescent="0.55000000000000004">
      <c r="L468" s="360"/>
      <c r="M468" s="360"/>
      <c r="N468" s="384"/>
      <c r="O468" s="384"/>
      <c r="P468" s="384"/>
      <c r="Q468" s="384"/>
      <c r="R468" s="384"/>
      <c r="S468" s="360"/>
      <c r="Z468" s="360"/>
      <c r="AA468" s="360"/>
      <c r="AB468" s="360"/>
      <c r="AC468" s="360"/>
      <c r="AD468" s="360"/>
      <c r="AE468" s="360"/>
      <c r="AF468" s="360"/>
      <c r="AG468" s="360"/>
      <c r="AH468" s="360"/>
    </row>
    <row r="469" spans="12:34" ht="39.950000000000003" customHeight="1" x14ac:dyDescent="0.55000000000000004">
      <c r="L469" s="360"/>
      <c r="M469" s="360"/>
      <c r="N469" s="384"/>
      <c r="O469" s="384"/>
      <c r="P469" s="384"/>
      <c r="Q469" s="384"/>
      <c r="R469" s="384"/>
      <c r="S469" s="360"/>
      <c r="Z469" s="360"/>
      <c r="AA469" s="360"/>
      <c r="AB469" s="360"/>
      <c r="AC469" s="360"/>
      <c r="AD469" s="360"/>
      <c r="AE469" s="360"/>
      <c r="AF469" s="360"/>
      <c r="AG469" s="360"/>
      <c r="AH469" s="360"/>
    </row>
    <row r="470" spans="12:34" ht="39.950000000000003" customHeight="1" x14ac:dyDescent="0.55000000000000004">
      <c r="L470" s="360"/>
      <c r="M470" s="360"/>
      <c r="N470" s="384"/>
      <c r="O470" s="384"/>
      <c r="P470" s="384"/>
      <c r="Q470" s="384"/>
      <c r="R470" s="384"/>
      <c r="S470" s="360"/>
      <c r="Z470" s="360"/>
      <c r="AA470" s="360"/>
      <c r="AB470" s="360"/>
      <c r="AC470" s="360"/>
      <c r="AD470" s="360"/>
      <c r="AE470" s="360"/>
      <c r="AF470" s="360"/>
      <c r="AG470" s="360"/>
      <c r="AH470" s="360"/>
    </row>
    <row r="471" spans="12:34" ht="39.950000000000003" customHeight="1" x14ac:dyDescent="0.55000000000000004">
      <c r="L471" s="360"/>
      <c r="M471" s="360"/>
      <c r="N471" s="384"/>
      <c r="O471" s="384"/>
      <c r="P471" s="384"/>
      <c r="Q471" s="384"/>
      <c r="R471" s="384"/>
      <c r="S471" s="360"/>
      <c r="Z471" s="360"/>
      <c r="AA471" s="360"/>
      <c r="AB471" s="360"/>
      <c r="AC471" s="360"/>
      <c r="AD471" s="360"/>
      <c r="AE471" s="360"/>
      <c r="AF471" s="360"/>
      <c r="AG471" s="360"/>
      <c r="AH471" s="360"/>
    </row>
    <row r="472" spans="12:34" ht="39.950000000000003" customHeight="1" x14ac:dyDescent="0.55000000000000004">
      <c r="L472" s="360"/>
      <c r="M472" s="360"/>
      <c r="N472" s="384"/>
      <c r="O472" s="384"/>
      <c r="P472" s="384"/>
      <c r="Q472" s="384"/>
      <c r="R472" s="384"/>
      <c r="S472" s="360"/>
      <c r="Z472" s="360"/>
      <c r="AA472" s="360"/>
      <c r="AB472" s="360"/>
      <c r="AC472" s="360"/>
      <c r="AD472" s="360"/>
      <c r="AE472" s="360"/>
      <c r="AF472" s="360"/>
      <c r="AG472" s="360"/>
      <c r="AH472" s="360"/>
    </row>
    <row r="473" spans="12:34" ht="39.950000000000003" customHeight="1" x14ac:dyDescent="0.55000000000000004">
      <c r="L473" s="360"/>
      <c r="M473" s="360"/>
      <c r="N473" s="384"/>
      <c r="O473" s="384"/>
      <c r="P473" s="384"/>
      <c r="Q473" s="384"/>
      <c r="R473" s="384"/>
      <c r="S473" s="360"/>
      <c r="Z473" s="360"/>
      <c r="AA473" s="360"/>
      <c r="AB473" s="360"/>
      <c r="AC473" s="360"/>
      <c r="AD473" s="360"/>
      <c r="AE473" s="360"/>
      <c r="AF473" s="360"/>
      <c r="AG473" s="360"/>
      <c r="AH473" s="360"/>
    </row>
    <row r="474" spans="12:34" ht="39.950000000000003" customHeight="1" x14ac:dyDescent="0.55000000000000004">
      <c r="L474" s="360"/>
      <c r="M474" s="360"/>
      <c r="N474" s="384"/>
      <c r="O474" s="384"/>
      <c r="P474" s="384"/>
      <c r="Q474" s="384"/>
      <c r="R474" s="384"/>
      <c r="S474" s="360"/>
      <c r="Z474" s="360"/>
      <c r="AA474" s="360"/>
      <c r="AB474" s="360"/>
      <c r="AC474" s="360"/>
      <c r="AD474" s="360"/>
      <c r="AE474" s="360"/>
      <c r="AF474" s="360"/>
      <c r="AG474" s="360"/>
      <c r="AH474" s="360"/>
    </row>
    <row r="475" spans="12:34" ht="39.950000000000003" customHeight="1" x14ac:dyDescent="0.55000000000000004">
      <c r="L475" s="360"/>
      <c r="M475" s="360"/>
      <c r="N475" s="384"/>
      <c r="O475" s="384"/>
      <c r="P475" s="384"/>
      <c r="Q475" s="384"/>
      <c r="R475" s="384"/>
      <c r="S475" s="360"/>
      <c r="Z475" s="360"/>
      <c r="AA475" s="360"/>
      <c r="AB475" s="360"/>
      <c r="AC475" s="360"/>
      <c r="AD475" s="360"/>
      <c r="AE475" s="360"/>
      <c r="AF475" s="360"/>
      <c r="AG475" s="360"/>
      <c r="AH475" s="360"/>
    </row>
    <row r="476" spans="12:34" ht="39.950000000000003" customHeight="1" x14ac:dyDescent="0.55000000000000004">
      <c r="L476" s="360"/>
      <c r="M476" s="360"/>
      <c r="N476" s="384"/>
      <c r="O476" s="384"/>
      <c r="P476" s="384"/>
      <c r="Q476" s="384"/>
      <c r="R476" s="384"/>
      <c r="S476" s="360"/>
      <c r="Z476" s="360"/>
      <c r="AA476" s="360"/>
      <c r="AB476" s="360"/>
      <c r="AC476" s="360"/>
      <c r="AD476" s="360"/>
      <c r="AE476" s="360"/>
      <c r="AF476" s="360"/>
      <c r="AG476" s="360"/>
      <c r="AH476" s="360"/>
    </row>
    <row r="477" spans="12:34" ht="39.950000000000003" customHeight="1" x14ac:dyDescent="0.55000000000000004">
      <c r="L477" s="360"/>
      <c r="M477" s="360"/>
      <c r="N477" s="384"/>
      <c r="O477" s="384"/>
      <c r="P477" s="384"/>
      <c r="Q477" s="384"/>
      <c r="R477" s="384"/>
      <c r="S477" s="360"/>
      <c r="Z477" s="360"/>
      <c r="AA477" s="360"/>
      <c r="AB477" s="360"/>
      <c r="AC477" s="360"/>
      <c r="AD477" s="360"/>
      <c r="AE477" s="360"/>
      <c r="AF477" s="360"/>
      <c r="AG477" s="360"/>
      <c r="AH477" s="360"/>
    </row>
    <row r="478" spans="12:34" ht="39.950000000000003" customHeight="1" x14ac:dyDescent="0.55000000000000004">
      <c r="L478" s="360"/>
      <c r="M478" s="360"/>
      <c r="N478" s="384"/>
      <c r="O478" s="384"/>
      <c r="P478" s="384"/>
      <c r="Q478" s="384"/>
      <c r="R478" s="384"/>
      <c r="S478" s="360"/>
      <c r="Z478" s="360"/>
      <c r="AA478" s="360"/>
      <c r="AB478" s="360"/>
      <c r="AC478" s="360"/>
      <c r="AD478" s="360"/>
      <c r="AE478" s="360"/>
      <c r="AF478" s="360"/>
      <c r="AG478" s="360"/>
      <c r="AH478" s="360"/>
    </row>
    <row r="479" spans="12:34" ht="39.950000000000003" customHeight="1" x14ac:dyDescent="0.55000000000000004">
      <c r="L479" s="360"/>
      <c r="M479" s="360"/>
      <c r="N479" s="384"/>
      <c r="O479" s="384"/>
      <c r="P479" s="384"/>
      <c r="Q479" s="384"/>
      <c r="R479" s="384"/>
      <c r="S479" s="360"/>
      <c r="Z479" s="360"/>
      <c r="AA479" s="360"/>
      <c r="AB479" s="360"/>
      <c r="AC479" s="360"/>
      <c r="AD479" s="360"/>
      <c r="AE479" s="360"/>
      <c r="AF479" s="360"/>
      <c r="AG479" s="360"/>
      <c r="AH479" s="360"/>
    </row>
    <row r="480" spans="12:34" ht="39.950000000000003" customHeight="1" x14ac:dyDescent="0.55000000000000004">
      <c r="L480" s="360"/>
      <c r="M480" s="360"/>
      <c r="N480" s="384"/>
      <c r="O480" s="384"/>
      <c r="P480" s="384"/>
      <c r="Q480" s="384"/>
      <c r="R480" s="384"/>
      <c r="S480" s="360"/>
      <c r="Z480" s="360"/>
      <c r="AA480" s="360"/>
      <c r="AB480" s="360"/>
      <c r="AC480" s="360"/>
      <c r="AD480" s="360"/>
      <c r="AE480" s="360"/>
      <c r="AF480" s="360"/>
      <c r="AG480" s="360"/>
      <c r="AH480" s="360"/>
    </row>
    <row r="481" spans="12:34" ht="39.950000000000003" customHeight="1" x14ac:dyDescent="0.55000000000000004">
      <c r="L481" s="360"/>
      <c r="M481" s="360"/>
      <c r="N481" s="384"/>
      <c r="O481" s="384"/>
      <c r="P481" s="384"/>
      <c r="Q481" s="384"/>
      <c r="R481" s="384"/>
      <c r="S481" s="360"/>
      <c r="Z481" s="360"/>
      <c r="AA481" s="360"/>
      <c r="AB481" s="360"/>
      <c r="AC481" s="360"/>
      <c r="AD481" s="360"/>
      <c r="AE481" s="360"/>
      <c r="AF481" s="360"/>
      <c r="AG481" s="360"/>
      <c r="AH481" s="360"/>
    </row>
    <row r="482" spans="12:34" ht="39.950000000000003" customHeight="1" x14ac:dyDescent="0.55000000000000004">
      <c r="L482" s="360"/>
      <c r="M482" s="360"/>
      <c r="N482" s="384"/>
      <c r="O482" s="384"/>
      <c r="P482" s="384"/>
      <c r="Q482" s="384"/>
      <c r="R482" s="384"/>
      <c r="S482" s="360"/>
      <c r="Z482" s="360"/>
      <c r="AA482" s="360"/>
      <c r="AB482" s="360"/>
      <c r="AC482" s="360"/>
      <c r="AD482" s="360"/>
      <c r="AE482" s="360"/>
      <c r="AF482" s="360"/>
      <c r="AG482" s="360"/>
      <c r="AH482" s="360"/>
    </row>
    <row r="483" spans="12:34" ht="39.950000000000003" customHeight="1" x14ac:dyDescent="0.55000000000000004">
      <c r="L483" s="360"/>
      <c r="M483" s="360"/>
      <c r="N483" s="384"/>
      <c r="O483" s="384"/>
      <c r="P483" s="384"/>
      <c r="Q483" s="384"/>
      <c r="R483" s="384"/>
      <c r="S483" s="360"/>
      <c r="Z483" s="360"/>
      <c r="AA483" s="360"/>
      <c r="AB483" s="360"/>
      <c r="AC483" s="360"/>
      <c r="AD483" s="360"/>
      <c r="AE483" s="360"/>
      <c r="AF483" s="360"/>
      <c r="AG483" s="360"/>
      <c r="AH483" s="360"/>
    </row>
    <row r="484" spans="12:34" ht="39.950000000000003" customHeight="1" x14ac:dyDescent="0.55000000000000004">
      <c r="L484" s="360"/>
      <c r="M484" s="360"/>
      <c r="N484" s="384"/>
      <c r="O484" s="384"/>
      <c r="P484" s="384"/>
      <c r="Q484" s="384"/>
      <c r="R484" s="384"/>
      <c r="S484" s="360"/>
      <c r="Z484" s="360"/>
      <c r="AA484" s="360"/>
      <c r="AB484" s="360"/>
      <c r="AC484" s="360"/>
      <c r="AD484" s="360"/>
      <c r="AE484" s="360"/>
      <c r="AF484" s="360"/>
      <c r="AG484" s="360"/>
      <c r="AH484" s="360"/>
    </row>
    <row r="485" spans="12:34" ht="39.950000000000003" customHeight="1" x14ac:dyDescent="0.55000000000000004">
      <c r="L485" s="360"/>
      <c r="M485" s="360"/>
      <c r="N485" s="384"/>
      <c r="O485" s="384"/>
      <c r="P485" s="384"/>
      <c r="Q485" s="384"/>
      <c r="R485" s="384"/>
      <c r="S485" s="360"/>
      <c r="Z485" s="360"/>
      <c r="AA485" s="360"/>
      <c r="AB485" s="360"/>
      <c r="AC485" s="360"/>
      <c r="AD485" s="360"/>
      <c r="AE485" s="360"/>
      <c r="AF485" s="360"/>
      <c r="AG485" s="360"/>
      <c r="AH485" s="360"/>
    </row>
    <row r="486" spans="12:34" ht="39.950000000000003" customHeight="1" x14ac:dyDescent="0.55000000000000004">
      <c r="L486" s="360"/>
      <c r="M486" s="360"/>
      <c r="N486" s="384"/>
      <c r="O486" s="384"/>
      <c r="P486" s="384"/>
      <c r="Q486" s="384"/>
      <c r="R486" s="384"/>
      <c r="S486" s="360"/>
      <c r="Z486" s="360"/>
      <c r="AA486" s="360"/>
      <c r="AB486" s="360"/>
      <c r="AC486" s="360"/>
      <c r="AD486" s="360"/>
      <c r="AE486" s="360"/>
      <c r="AF486" s="360"/>
      <c r="AG486" s="360"/>
      <c r="AH486" s="360"/>
    </row>
    <row r="487" spans="12:34" ht="39.950000000000003" customHeight="1" x14ac:dyDescent="0.55000000000000004">
      <c r="L487" s="360"/>
      <c r="M487" s="360"/>
      <c r="N487" s="384"/>
      <c r="O487" s="384"/>
      <c r="P487" s="384"/>
      <c r="Q487" s="384"/>
      <c r="R487" s="384"/>
      <c r="S487" s="360"/>
      <c r="Z487" s="360"/>
      <c r="AA487" s="360"/>
      <c r="AB487" s="360"/>
      <c r="AC487" s="360"/>
      <c r="AD487" s="360"/>
      <c r="AE487" s="360"/>
      <c r="AF487" s="360"/>
      <c r="AG487" s="360"/>
      <c r="AH487" s="360"/>
    </row>
    <row r="488" spans="12:34" ht="39.950000000000003" customHeight="1" x14ac:dyDescent="0.55000000000000004">
      <c r="L488" s="360"/>
      <c r="M488" s="360"/>
      <c r="N488" s="384"/>
      <c r="O488" s="384"/>
      <c r="P488" s="384"/>
      <c r="Q488" s="384"/>
      <c r="R488" s="384"/>
      <c r="S488" s="360"/>
      <c r="Z488" s="360"/>
      <c r="AA488" s="360"/>
      <c r="AB488" s="360"/>
      <c r="AC488" s="360"/>
      <c r="AD488" s="360"/>
      <c r="AE488" s="360"/>
      <c r="AF488" s="360"/>
      <c r="AG488" s="360"/>
      <c r="AH488" s="360"/>
    </row>
    <row r="489" spans="12:34" ht="39.950000000000003" customHeight="1" x14ac:dyDescent="0.55000000000000004">
      <c r="L489" s="360"/>
      <c r="M489" s="360"/>
      <c r="N489" s="384"/>
      <c r="O489" s="384"/>
      <c r="P489" s="384"/>
      <c r="Q489" s="384"/>
      <c r="R489" s="384"/>
      <c r="S489" s="360"/>
      <c r="Z489" s="360"/>
      <c r="AA489" s="360"/>
      <c r="AB489" s="360"/>
      <c r="AC489" s="360"/>
      <c r="AD489" s="360"/>
      <c r="AE489" s="360"/>
      <c r="AF489" s="360"/>
      <c r="AG489" s="360"/>
      <c r="AH489" s="360"/>
    </row>
    <row r="490" spans="12:34" ht="39.950000000000003" customHeight="1" x14ac:dyDescent="0.55000000000000004">
      <c r="L490" s="360"/>
      <c r="M490" s="360"/>
      <c r="N490" s="384"/>
      <c r="O490" s="384"/>
      <c r="P490" s="384"/>
      <c r="Q490" s="384"/>
      <c r="R490" s="384"/>
      <c r="S490" s="360"/>
      <c r="Z490" s="360"/>
      <c r="AA490" s="360"/>
      <c r="AB490" s="360"/>
      <c r="AC490" s="360"/>
      <c r="AD490" s="360"/>
      <c r="AE490" s="360"/>
      <c r="AF490" s="360"/>
      <c r="AG490" s="360"/>
      <c r="AH490" s="360"/>
    </row>
    <row r="491" spans="12:34" ht="39.950000000000003" customHeight="1" x14ac:dyDescent="0.55000000000000004">
      <c r="L491" s="360"/>
      <c r="M491" s="360"/>
      <c r="N491" s="384"/>
      <c r="O491" s="384"/>
      <c r="P491" s="384"/>
      <c r="Q491" s="384"/>
      <c r="R491" s="384"/>
      <c r="S491" s="360"/>
      <c r="Z491" s="360"/>
      <c r="AA491" s="360"/>
      <c r="AB491" s="360"/>
      <c r="AC491" s="360"/>
      <c r="AD491" s="360"/>
      <c r="AE491" s="360"/>
      <c r="AF491" s="360"/>
      <c r="AG491" s="360"/>
      <c r="AH491" s="360"/>
    </row>
    <row r="492" spans="12:34" ht="39.950000000000003" customHeight="1" x14ac:dyDescent="0.55000000000000004">
      <c r="L492" s="360"/>
      <c r="M492" s="360"/>
      <c r="N492" s="384"/>
      <c r="O492" s="384"/>
      <c r="P492" s="384"/>
      <c r="Q492" s="384"/>
      <c r="R492" s="384"/>
      <c r="S492" s="360"/>
      <c r="Z492" s="360"/>
      <c r="AA492" s="360"/>
      <c r="AB492" s="360"/>
      <c r="AC492" s="360"/>
      <c r="AD492" s="360"/>
      <c r="AE492" s="360"/>
      <c r="AF492" s="360"/>
      <c r="AG492" s="360"/>
      <c r="AH492" s="360"/>
    </row>
    <row r="493" spans="12:34" ht="39.950000000000003" customHeight="1" x14ac:dyDescent="0.55000000000000004">
      <c r="L493" s="360"/>
      <c r="M493" s="360"/>
      <c r="N493" s="384"/>
      <c r="O493" s="384"/>
      <c r="P493" s="384"/>
      <c r="Q493" s="384"/>
      <c r="R493" s="384"/>
      <c r="S493" s="360"/>
      <c r="Z493" s="360"/>
      <c r="AA493" s="360"/>
      <c r="AB493" s="360"/>
      <c r="AC493" s="360"/>
      <c r="AD493" s="360"/>
      <c r="AE493" s="360"/>
      <c r="AF493" s="360"/>
      <c r="AG493" s="360"/>
      <c r="AH493" s="360"/>
    </row>
    <row r="494" spans="12:34" ht="39.950000000000003" customHeight="1" x14ac:dyDescent="0.55000000000000004">
      <c r="L494" s="360"/>
      <c r="M494" s="360"/>
      <c r="N494" s="384"/>
      <c r="O494" s="384"/>
      <c r="P494" s="384"/>
      <c r="Q494" s="384"/>
      <c r="R494" s="384"/>
      <c r="S494" s="360"/>
      <c r="Z494" s="360"/>
      <c r="AA494" s="360"/>
      <c r="AB494" s="360"/>
      <c r="AC494" s="360"/>
      <c r="AD494" s="360"/>
      <c r="AE494" s="360"/>
      <c r="AF494" s="360"/>
      <c r="AG494" s="360"/>
      <c r="AH494" s="360"/>
    </row>
    <row r="495" spans="12:34" ht="39.950000000000003" customHeight="1" x14ac:dyDescent="0.55000000000000004">
      <c r="L495" s="360"/>
      <c r="M495" s="360"/>
      <c r="N495" s="384"/>
      <c r="O495" s="384"/>
      <c r="P495" s="384"/>
      <c r="Q495" s="384"/>
      <c r="R495" s="384"/>
      <c r="S495" s="360"/>
      <c r="Z495" s="360"/>
      <c r="AA495" s="360"/>
      <c r="AB495" s="360"/>
      <c r="AC495" s="360"/>
      <c r="AD495" s="360"/>
      <c r="AE495" s="360"/>
      <c r="AF495" s="360"/>
      <c r="AG495" s="360"/>
      <c r="AH495" s="360"/>
    </row>
    <row r="496" spans="12:34" ht="39.950000000000003" customHeight="1" x14ac:dyDescent="0.55000000000000004">
      <c r="L496" s="360"/>
      <c r="M496" s="360"/>
      <c r="N496" s="384"/>
      <c r="O496" s="384"/>
      <c r="P496" s="384"/>
      <c r="Q496" s="384"/>
      <c r="R496" s="384"/>
      <c r="S496" s="360"/>
      <c r="Z496" s="360"/>
      <c r="AA496" s="360"/>
      <c r="AB496" s="360"/>
      <c r="AC496" s="360"/>
      <c r="AD496" s="360"/>
      <c r="AE496" s="360"/>
      <c r="AF496" s="360"/>
      <c r="AG496" s="360"/>
      <c r="AH496" s="360"/>
    </row>
    <row r="497" spans="12:34" ht="39.950000000000003" customHeight="1" x14ac:dyDescent="0.55000000000000004">
      <c r="L497" s="360"/>
      <c r="M497" s="360"/>
      <c r="N497" s="384"/>
      <c r="O497" s="384"/>
      <c r="P497" s="384"/>
      <c r="Q497" s="384"/>
      <c r="R497" s="384"/>
      <c r="S497" s="360"/>
      <c r="Z497" s="360"/>
      <c r="AA497" s="360"/>
      <c r="AB497" s="360"/>
      <c r="AC497" s="360"/>
      <c r="AD497" s="360"/>
      <c r="AE497" s="360"/>
      <c r="AF497" s="360"/>
      <c r="AG497" s="360"/>
      <c r="AH497" s="360"/>
    </row>
    <row r="498" spans="12:34" ht="39.950000000000003" customHeight="1" x14ac:dyDescent="0.55000000000000004">
      <c r="L498" s="360"/>
      <c r="M498" s="360"/>
      <c r="N498" s="384"/>
      <c r="O498" s="384"/>
      <c r="P498" s="384"/>
      <c r="Q498" s="384"/>
      <c r="R498" s="384"/>
      <c r="S498" s="360"/>
      <c r="Z498" s="360"/>
      <c r="AA498" s="360"/>
      <c r="AB498" s="360"/>
      <c r="AC498" s="360"/>
      <c r="AD498" s="360"/>
      <c r="AE498" s="360"/>
      <c r="AF498" s="360"/>
      <c r="AG498" s="360"/>
      <c r="AH498" s="360"/>
    </row>
    <row r="499" spans="12:34" ht="39.950000000000003" customHeight="1" x14ac:dyDescent="0.55000000000000004">
      <c r="L499" s="360"/>
      <c r="M499" s="360"/>
      <c r="N499" s="384"/>
      <c r="O499" s="384"/>
      <c r="P499" s="384"/>
      <c r="Q499" s="384"/>
      <c r="R499" s="384"/>
      <c r="S499" s="360"/>
      <c r="Z499" s="360"/>
      <c r="AA499" s="360"/>
      <c r="AB499" s="360"/>
      <c r="AC499" s="360"/>
      <c r="AD499" s="360"/>
      <c r="AE499" s="360"/>
      <c r="AF499" s="360"/>
      <c r="AG499" s="360"/>
      <c r="AH499" s="360"/>
    </row>
    <row r="500" spans="12:34" ht="39.950000000000003" customHeight="1" x14ac:dyDescent="0.55000000000000004">
      <c r="L500" s="360"/>
      <c r="M500" s="360"/>
      <c r="N500" s="384"/>
      <c r="O500" s="384"/>
      <c r="P500" s="384"/>
      <c r="Q500" s="384"/>
      <c r="R500" s="384"/>
      <c r="S500" s="360"/>
      <c r="Z500" s="360"/>
      <c r="AA500" s="360"/>
      <c r="AB500" s="360"/>
      <c r="AC500" s="360"/>
      <c r="AD500" s="360"/>
      <c r="AE500" s="360"/>
      <c r="AF500" s="360"/>
      <c r="AG500" s="360"/>
      <c r="AH500" s="360"/>
    </row>
    <row r="501" spans="12:34" ht="39.950000000000003" customHeight="1" x14ac:dyDescent="0.55000000000000004">
      <c r="L501" s="360"/>
      <c r="M501" s="360"/>
      <c r="N501" s="384"/>
      <c r="O501" s="384"/>
      <c r="P501" s="384"/>
      <c r="Q501" s="384"/>
      <c r="R501" s="384"/>
      <c r="S501" s="360"/>
      <c r="Z501" s="360"/>
      <c r="AA501" s="360"/>
      <c r="AB501" s="360"/>
      <c r="AC501" s="360"/>
      <c r="AD501" s="360"/>
      <c r="AE501" s="360"/>
      <c r="AF501" s="360"/>
      <c r="AG501" s="360"/>
      <c r="AH501" s="360"/>
    </row>
    <row r="502" spans="12:34" ht="39.950000000000003" customHeight="1" x14ac:dyDescent="0.55000000000000004">
      <c r="L502" s="360"/>
      <c r="M502" s="360"/>
      <c r="N502" s="384"/>
      <c r="O502" s="384"/>
      <c r="P502" s="384"/>
      <c r="Q502" s="384"/>
      <c r="R502" s="384"/>
      <c r="S502" s="360"/>
      <c r="Z502" s="360"/>
      <c r="AA502" s="360"/>
      <c r="AB502" s="360"/>
      <c r="AC502" s="360"/>
      <c r="AD502" s="360"/>
      <c r="AE502" s="360"/>
      <c r="AF502" s="360"/>
      <c r="AG502" s="360"/>
      <c r="AH502" s="360"/>
    </row>
    <row r="503" spans="12:34" ht="39.950000000000003" customHeight="1" x14ac:dyDescent="0.55000000000000004">
      <c r="L503" s="360"/>
      <c r="M503" s="360"/>
      <c r="N503" s="384"/>
      <c r="O503" s="384"/>
      <c r="P503" s="384"/>
      <c r="Q503" s="384"/>
      <c r="R503" s="384"/>
      <c r="S503" s="360"/>
      <c r="Z503" s="360"/>
      <c r="AA503" s="360"/>
      <c r="AB503" s="360"/>
      <c r="AC503" s="360"/>
      <c r="AD503" s="360"/>
      <c r="AE503" s="360"/>
      <c r="AF503" s="360"/>
      <c r="AG503" s="360"/>
      <c r="AH503" s="360"/>
    </row>
    <row r="504" spans="12:34" ht="39.950000000000003" customHeight="1" x14ac:dyDescent="0.55000000000000004">
      <c r="L504" s="360"/>
      <c r="M504" s="360"/>
      <c r="N504" s="384"/>
      <c r="O504" s="384"/>
      <c r="P504" s="384"/>
      <c r="Q504" s="384"/>
      <c r="R504" s="384"/>
      <c r="S504" s="360"/>
      <c r="Z504" s="360"/>
      <c r="AA504" s="360"/>
      <c r="AB504" s="360"/>
      <c r="AC504" s="360"/>
      <c r="AD504" s="360"/>
      <c r="AE504" s="360"/>
      <c r="AF504" s="360"/>
      <c r="AG504" s="360"/>
      <c r="AH504" s="360"/>
    </row>
    <row r="505" spans="12:34" ht="39.950000000000003" customHeight="1" x14ac:dyDescent="0.55000000000000004">
      <c r="L505" s="360"/>
      <c r="M505" s="360"/>
      <c r="N505" s="384"/>
      <c r="O505" s="384"/>
      <c r="P505" s="384"/>
      <c r="Q505" s="384"/>
      <c r="R505" s="384"/>
      <c r="S505" s="360"/>
      <c r="Z505" s="360"/>
      <c r="AA505" s="360"/>
      <c r="AB505" s="360"/>
      <c r="AC505" s="360"/>
      <c r="AD505" s="360"/>
      <c r="AE505" s="360"/>
      <c r="AF505" s="360"/>
      <c r="AG505" s="360"/>
      <c r="AH505" s="360"/>
    </row>
    <row r="506" spans="12:34" ht="39.950000000000003" customHeight="1" x14ac:dyDescent="0.55000000000000004">
      <c r="L506" s="360"/>
      <c r="M506" s="360"/>
      <c r="N506" s="384"/>
      <c r="O506" s="384"/>
      <c r="P506" s="384"/>
      <c r="Q506" s="384"/>
      <c r="R506" s="384"/>
      <c r="S506" s="360"/>
      <c r="Z506" s="360"/>
      <c r="AA506" s="360"/>
      <c r="AB506" s="360"/>
      <c r="AC506" s="360"/>
      <c r="AD506" s="360"/>
      <c r="AE506" s="360"/>
      <c r="AF506" s="360"/>
      <c r="AG506" s="360"/>
      <c r="AH506" s="360"/>
    </row>
    <row r="507" spans="12:34" ht="39.950000000000003" customHeight="1" x14ac:dyDescent="0.55000000000000004">
      <c r="L507" s="360"/>
      <c r="M507" s="360"/>
      <c r="N507" s="384"/>
      <c r="O507" s="384"/>
      <c r="P507" s="384"/>
      <c r="Q507" s="384"/>
      <c r="R507" s="384"/>
      <c r="S507" s="360"/>
      <c r="Z507" s="360"/>
      <c r="AA507" s="360"/>
      <c r="AB507" s="360"/>
      <c r="AC507" s="360"/>
      <c r="AD507" s="360"/>
      <c r="AE507" s="360"/>
      <c r="AF507" s="360"/>
      <c r="AG507" s="360"/>
      <c r="AH507" s="360"/>
    </row>
    <row r="508" spans="12:34" ht="39.950000000000003" customHeight="1" x14ac:dyDescent="0.55000000000000004">
      <c r="L508" s="360"/>
      <c r="M508" s="360"/>
      <c r="N508" s="384"/>
      <c r="O508" s="384"/>
      <c r="P508" s="384"/>
      <c r="Q508" s="384"/>
      <c r="R508" s="384"/>
      <c r="S508" s="360"/>
      <c r="Z508" s="360"/>
      <c r="AA508" s="360"/>
      <c r="AB508" s="360"/>
      <c r="AC508" s="360"/>
      <c r="AD508" s="360"/>
      <c r="AE508" s="360"/>
      <c r="AF508" s="360"/>
      <c r="AG508" s="360"/>
      <c r="AH508" s="360"/>
    </row>
    <row r="509" spans="12:34" ht="39.950000000000003" customHeight="1" x14ac:dyDescent="0.55000000000000004">
      <c r="L509" s="360"/>
      <c r="M509" s="360"/>
      <c r="N509" s="384"/>
      <c r="O509" s="384"/>
      <c r="P509" s="384"/>
      <c r="Q509" s="384"/>
      <c r="R509" s="384"/>
      <c r="S509" s="360"/>
      <c r="Z509" s="360"/>
      <c r="AA509" s="360"/>
      <c r="AB509" s="360"/>
      <c r="AC509" s="360"/>
      <c r="AD509" s="360"/>
      <c r="AE509" s="360"/>
      <c r="AF509" s="360"/>
      <c r="AG509" s="360"/>
      <c r="AH509" s="360"/>
    </row>
    <row r="510" spans="12:34" ht="39.950000000000003" customHeight="1" x14ac:dyDescent="0.55000000000000004">
      <c r="L510" s="360"/>
      <c r="M510" s="360"/>
      <c r="N510" s="384"/>
      <c r="O510" s="384"/>
      <c r="P510" s="384"/>
      <c r="Q510" s="384"/>
      <c r="R510" s="384"/>
      <c r="S510" s="360"/>
      <c r="Z510" s="360"/>
      <c r="AA510" s="360"/>
      <c r="AB510" s="360"/>
      <c r="AC510" s="360"/>
      <c r="AD510" s="360"/>
      <c r="AE510" s="360"/>
      <c r="AF510" s="360"/>
      <c r="AG510" s="360"/>
      <c r="AH510" s="360"/>
    </row>
    <row r="511" spans="12:34" ht="39.950000000000003" customHeight="1" x14ac:dyDescent="0.55000000000000004">
      <c r="L511" s="360"/>
      <c r="M511" s="360"/>
      <c r="N511" s="384"/>
      <c r="O511" s="384"/>
      <c r="P511" s="384"/>
      <c r="Q511" s="384"/>
      <c r="R511" s="384"/>
      <c r="S511" s="360"/>
      <c r="Z511" s="360"/>
      <c r="AA511" s="360"/>
      <c r="AB511" s="360"/>
      <c r="AC511" s="360"/>
      <c r="AD511" s="360"/>
      <c r="AE511" s="360"/>
      <c r="AF511" s="360"/>
      <c r="AG511" s="360"/>
      <c r="AH511" s="360"/>
    </row>
    <row r="512" spans="12:34" ht="39.950000000000003" customHeight="1" x14ac:dyDescent="0.55000000000000004">
      <c r="L512" s="360"/>
      <c r="M512" s="360"/>
      <c r="N512" s="384"/>
      <c r="O512" s="384"/>
      <c r="P512" s="384"/>
      <c r="Q512" s="384"/>
      <c r="R512" s="384"/>
      <c r="S512" s="360"/>
      <c r="Z512" s="360"/>
      <c r="AA512" s="360"/>
      <c r="AB512" s="360"/>
      <c r="AC512" s="360"/>
      <c r="AD512" s="360"/>
      <c r="AE512" s="360"/>
      <c r="AF512" s="360"/>
      <c r="AG512" s="360"/>
      <c r="AH512" s="360"/>
    </row>
    <row r="513" spans="12:34" ht="39.950000000000003" customHeight="1" x14ac:dyDescent="0.55000000000000004">
      <c r="L513" s="360"/>
      <c r="M513" s="360"/>
      <c r="N513" s="384"/>
      <c r="O513" s="384"/>
      <c r="P513" s="384"/>
      <c r="Q513" s="384"/>
      <c r="R513" s="384"/>
      <c r="S513" s="360"/>
      <c r="Z513" s="360"/>
      <c r="AA513" s="360"/>
      <c r="AB513" s="360"/>
      <c r="AC513" s="360"/>
      <c r="AD513" s="360"/>
      <c r="AE513" s="360"/>
      <c r="AF513" s="360"/>
      <c r="AG513" s="360"/>
      <c r="AH513" s="360"/>
    </row>
    <row r="514" spans="12:34" ht="39.950000000000003" customHeight="1" x14ac:dyDescent="0.55000000000000004">
      <c r="L514" s="360"/>
      <c r="M514" s="360"/>
      <c r="N514" s="384"/>
      <c r="O514" s="384"/>
      <c r="P514" s="384"/>
      <c r="Q514" s="384"/>
      <c r="R514" s="384"/>
      <c r="S514" s="360"/>
      <c r="Z514" s="360"/>
      <c r="AA514" s="360"/>
      <c r="AB514" s="360"/>
      <c r="AC514" s="360"/>
      <c r="AD514" s="360"/>
      <c r="AE514" s="360"/>
      <c r="AF514" s="360"/>
      <c r="AG514" s="360"/>
      <c r="AH514" s="360"/>
    </row>
    <row r="515" spans="12:34" ht="39.950000000000003" customHeight="1" x14ac:dyDescent="0.55000000000000004">
      <c r="L515" s="360"/>
      <c r="M515" s="360"/>
      <c r="N515" s="384"/>
      <c r="O515" s="384"/>
      <c r="P515" s="384"/>
      <c r="Q515" s="384"/>
      <c r="R515" s="384"/>
      <c r="S515" s="360"/>
      <c r="Z515" s="360"/>
      <c r="AA515" s="360"/>
      <c r="AB515" s="360"/>
      <c r="AC515" s="360"/>
      <c r="AD515" s="360"/>
      <c r="AE515" s="360"/>
      <c r="AF515" s="360"/>
      <c r="AG515" s="360"/>
      <c r="AH515" s="360"/>
    </row>
    <row r="516" spans="12:34" ht="39.950000000000003" customHeight="1" x14ac:dyDescent="0.55000000000000004">
      <c r="L516" s="360"/>
      <c r="M516" s="360"/>
      <c r="N516" s="384"/>
      <c r="O516" s="384"/>
      <c r="P516" s="384"/>
      <c r="Q516" s="384"/>
      <c r="R516" s="384"/>
      <c r="S516" s="360"/>
      <c r="Z516" s="360"/>
      <c r="AA516" s="360"/>
      <c r="AB516" s="360"/>
      <c r="AC516" s="360"/>
      <c r="AD516" s="360"/>
      <c r="AE516" s="360"/>
      <c r="AF516" s="360"/>
      <c r="AG516" s="360"/>
      <c r="AH516" s="360"/>
    </row>
    <row r="517" spans="12:34" ht="39.950000000000003" customHeight="1" x14ac:dyDescent="0.55000000000000004">
      <c r="L517" s="360"/>
      <c r="M517" s="360"/>
      <c r="N517" s="384"/>
      <c r="O517" s="384"/>
      <c r="P517" s="384"/>
      <c r="Q517" s="384"/>
      <c r="R517" s="384"/>
      <c r="S517" s="360"/>
      <c r="Z517" s="360"/>
      <c r="AA517" s="360"/>
      <c r="AB517" s="360"/>
      <c r="AC517" s="360"/>
      <c r="AD517" s="360"/>
      <c r="AE517" s="360"/>
      <c r="AF517" s="360"/>
      <c r="AG517" s="360"/>
      <c r="AH517" s="360"/>
    </row>
    <row r="518" spans="12:34" ht="39.950000000000003" customHeight="1" x14ac:dyDescent="0.55000000000000004">
      <c r="L518" s="360"/>
      <c r="M518" s="360"/>
      <c r="N518" s="384"/>
      <c r="O518" s="384"/>
      <c r="P518" s="384"/>
      <c r="Q518" s="384"/>
      <c r="R518" s="384"/>
      <c r="S518" s="360"/>
      <c r="Z518" s="360"/>
      <c r="AA518" s="360"/>
      <c r="AB518" s="360"/>
      <c r="AC518" s="360"/>
      <c r="AD518" s="360"/>
      <c r="AE518" s="360"/>
      <c r="AF518" s="360"/>
      <c r="AG518" s="360"/>
      <c r="AH518" s="360"/>
    </row>
    <row r="519" spans="12:34" ht="39.950000000000003" customHeight="1" x14ac:dyDescent="0.55000000000000004">
      <c r="L519" s="360"/>
      <c r="M519" s="360"/>
      <c r="N519" s="384"/>
      <c r="O519" s="384"/>
      <c r="P519" s="384"/>
      <c r="Q519" s="384"/>
      <c r="R519" s="384"/>
      <c r="S519" s="360"/>
      <c r="Z519" s="360"/>
      <c r="AA519" s="360"/>
      <c r="AB519" s="360"/>
      <c r="AC519" s="360"/>
      <c r="AD519" s="360"/>
      <c r="AE519" s="360"/>
      <c r="AF519" s="360"/>
      <c r="AG519" s="360"/>
      <c r="AH519" s="360"/>
    </row>
    <row r="520" spans="12:34" ht="39.950000000000003" customHeight="1" x14ac:dyDescent="0.55000000000000004">
      <c r="L520" s="360"/>
      <c r="M520" s="360"/>
      <c r="N520" s="384"/>
      <c r="O520" s="384"/>
      <c r="P520" s="384"/>
      <c r="Q520" s="384"/>
      <c r="R520" s="384"/>
      <c r="S520" s="360"/>
      <c r="Z520" s="360"/>
      <c r="AA520" s="360"/>
      <c r="AB520" s="360"/>
      <c r="AC520" s="360"/>
      <c r="AD520" s="360"/>
      <c r="AE520" s="360"/>
      <c r="AF520" s="360"/>
      <c r="AG520" s="360"/>
      <c r="AH520" s="360"/>
    </row>
    <row r="521" spans="12:34" ht="39.950000000000003" customHeight="1" x14ac:dyDescent="0.55000000000000004">
      <c r="L521" s="360"/>
      <c r="M521" s="360"/>
      <c r="N521" s="384"/>
      <c r="O521" s="384"/>
      <c r="P521" s="384"/>
      <c r="Q521" s="384"/>
      <c r="R521" s="384"/>
      <c r="S521" s="360"/>
      <c r="Z521" s="360"/>
      <c r="AA521" s="360"/>
      <c r="AB521" s="360"/>
      <c r="AC521" s="360"/>
      <c r="AD521" s="360"/>
      <c r="AE521" s="360"/>
      <c r="AF521" s="360"/>
      <c r="AG521" s="360"/>
      <c r="AH521" s="360"/>
    </row>
    <row r="522" spans="12:34" ht="39.950000000000003" customHeight="1" x14ac:dyDescent="0.55000000000000004">
      <c r="L522" s="360"/>
      <c r="M522" s="360"/>
      <c r="N522" s="384"/>
      <c r="O522" s="384"/>
      <c r="P522" s="384"/>
      <c r="Q522" s="384"/>
      <c r="R522" s="384"/>
      <c r="S522" s="360"/>
      <c r="Z522" s="360"/>
      <c r="AA522" s="360"/>
      <c r="AB522" s="360"/>
      <c r="AC522" s="360"/>
      <c r="AD522" s="360"/>
      <c r="AE522" s="360"/>
      <c r="AF522" s="360"/>
      <c r="AG522" s="360"/>
      <c r="AH522" s="360"/>
    </row>
    <row r="523" spans="12:34" ht="39.950000000000003" customHeight="1" x14ac:dyDescent="0.55000000000000004">
      <c r="L523" s="360"/>
      <c r="M523" s="360"/>
      <c r="N523" s="384"/>
      <c r="O523" s="384"/>
      <c r="P523" s="384"/>
      <c r="Q523" s="384"/>
      <c r="R523" s="384"/>
      <c r="S523" s="360"/>
      <c r="Z523" s="360"/>
      <c r="AA523" s="360"/>
      <c r="AB523" s="360"/>
      <c r="AC523" s="360"/>
      <c r="AD523" s="360"/>
      <c r="AE523" s="360"/>
      <c r="AF523" s="360"/>
      <c r="AG523" s="360"/>
      <c r="AH523" s="360"/>
    </row>
    <row r="524" spans="12:34" ht="39.950000000000003" customHeight="1" x14ac:dyDescent="0.55000000000000004">
      <c r="L524" s="360"/>
      <c r="M524" s="360"/>
      <c r="N524" s="384"/>
      <c r="O524" s="384"/>
      <c r="P524" s="384"/>
      <c r="Q524" s="384"/>
      <c r="R524" s="384"/>
      <c r="S524" s="360"/>
      <c r="Z524" s="360"/>
      <c r="AA524" s="360"/>
      <c r="AB524" s="360"/>
      <c r="AC524" s="360"/>
      <c r="AD524" s="360"/>
      <c r="AE524" s="360"/>
      <c r="AF524" s="360"/>
      <c r="AG524" s="360"/>
      <c r="AH524" s="360"/>
    </row>
    <row r="525" spans="12:34" ht="39.950000000000003" customHeight="1" x14ac:dyDescent="0.55000000000000004">
      <c r="L525" s="360"/>
      <c r="M525" s="360"/>
      <c r="N525" s="384"/>
      <c r="O525" s="384"/>
      <c r="P525" s="384"/>
      <c r="Q525" s="384"/>
      <c r="R525" s="384"/>
      <c r="S525" s="360"/>
      <c r="Z525" s="360"/>
      <c r="AA525" s="360"/>
      <c r="AB525" s="360"/>
      <c r="AC525" s="360"/>
      <c r="AD525" s="360"/>
      <c r="AE525" s="360"/>
      <c r="AF525" s="360"/>
      <c r="AG525" s="360"/>
      <c r="AH525" s="360"/>
    </row>
    <row r="526" spans="12:34" ht="39.950000000000003" customHeight="1" x14ac:dyDescent="0.55000000000000004">
      <c r="L526" s="360"/>
      <c r="M526" s="360"/>
      <c r="N526" s="384"/>
      <c r="O526" s="384"/>
      <c r="P526" s="384"/>
      <c r="Q526" s="384"/>
      <c r="R526" s="384"/>
      <c r="S526" s="360"/>
      <c r="Z526" s="360"/>
      <c r="AA526" s="360"/>
      <c r="AB526" s="360"/>
      <c r="AC526" s="360"/>
      <c r="AD526" s="360"/>
      <c r="AE526" s="360"/>
      <c r="AF526" s="360"/>
      <c r="AG526" s="360"/>
      <c r="AH526" s="360"/>
    </row>
    <row r="527" spans="12:34" ht="39.950000000000003" customHeight="1" x14ac:dyDescent="0.55000000000000004">
      <c r="L527" s="360"/>
      <c r="M527" s="360"/>
      <c r="N527" s="384"/>
      <c r="O527" s="384"/>
      <c r="P527" s="384"/>
      <c r="Q527" s="384"/>
      <c r="R527" s="384"/>
      <c r="S527" s="360"/>
      <c r="Z527" s="360"/>
      <c r="AA527" s="360"/>
      <c r="AB527" s="360"/>
      <c r="AC527" s="360"/>
      <c r="AD527" s="360"/>
      <c r="AE527" s="360"/>
      <c r="AF527" s="360"/>
      <c r="AG527" s="360"/>
      <c r="AH527" s="360"/>
    </row>
    <row r="528" spans="12:34" ht="39.950000000000003" customHeight="1" x14ac:dyDescent="0.55000000000000004">
      <c r="L528" s="360"/>
      <c r="M528" s="360"/>
      <c r="N528" s="384"/>
      <c r="O528" s="384"/>
      <c r="P528" s="384"/>
      <c r="Q528" s="384"/>
      <c r="R528" s="384"/>
      <c r="S528" s="360"/>
      <c r="Z528" s="360"/>
      <c r="AA528" s="360"/>
      <c r="AB528" s="360"/>
      <c r="AC528" s="360"/>
      <c r="AD528" s="360"/>
      <c r="AE528" s="360"/>
      <c r="AF528" s="360"/>
      <c r="AG528" s="360"/>
      <c r="AH528" s="360"/>
    </row>
    <row r="529" spans="12:34" ht="39.950000000000003" customHeight="1" x14ac:dyDescent="0.55000000000000004">
      <c r="L529" s="360"/>
      <c r="M529" s="360"/>
      <c r="N529" s="384"/>
      <c r="O529" s="384"/>
      <c r="P529" s="384"/>
      <c r="Q529" s="384"/>
      <c r="R529" s="384"/>
      <c r="S529" s="360"/>
      <c r="Z529" s="360"/>
      <c r="AA529" s="360"/>
      <c r="AB529" s="360"/>
      <c r="AC529" s="360"/>
      <c r="AD529" s="360"/>
      <c r="AE529" s="360"/>
      <c r="AF529" s="360"/>
      <c r="AG529" s="360"/>
      <c r="AH529" s="360"/>
    </row>
    <row r="530" spans="12:34" ht="39.950000000000003" customHeight="1" x14ac:dyDescent="0.55000000000000004">
      <c r="L530" s="360"/>
      <c r="M530" s="360"/>
      <c r="N530" s="384"/>
      <c r="O530" s="384"/>
      <c r="P530" s="384"/>
      <c r="Q530" s="384"/>
      <c r="R530" s="384"/>
      <c r="S530" s="360"/>
      <c r="Z530" s="360"/>
      <c r="AA530" s="360"/>
      <c r="AB530" s="360"/>
      <c r="AC530" s="360"/>
      <c r="AD530" s="360"/>
      <c r="AE530" s="360"/>
      <c r="AF530" s="360"/>
      <c r="AG530" s="360"/>
      <c r="AH530" s="360"/>
    </row>
    <row r="531" spans="12:34" ht="39.950000000000003" customHeight="1" x14ac:dyDescent="0.55000000000000004">
      <c r="L531" s="360"/>
      <c r="M531" s="360"/>
      <c r="N531" s="384"/>
      <c r="O531" s="384"/>
      <c r="P531" s="384"/>
      <c r="Q531" s="384"/>
      <c r="R531" s="384"/>
      <c r="S531" s="360"/>
      <c r="Z531" s="360"/>
      <c r="AA531" s="360"/>
      <c r="AB531" s="360"/>
      <c r="AC531" s="360"/>
      <c r="AD531" s="360"/>
      <c r="AE531" s="360"/>
      <c r="AF531" s="360"/>
      <c r="AG531" s="360"/>
      <c r="AH531" s="360"/>
    </row>
    <row r="532" spans="12:34" ht="39.950000000000003" customHeight="1" x14ac:dyDescent="0.55000000000000004">
      <c r="L532" s="360"/>
      <c r="M532" s="360"/>
      <c r="N532" s="384"/>
      <c r="O532" s="384"/>
      <c r="P532" s="384"/>
      <c r="Q532" s="384"/>
      <c r="R532" s="384"/>
      <c r="S532" s="360"/>
      <c r="Z532" s="360"/>
      <c r="AA532" s="360"/>
      <c r="AB532" s="360"/>
      <c r="AC532" s="360"/>
      <c r="AD532" s="360"/>
      <c r="AE532" s="360"/>
      <c r="AF532" s="360"/>
      <c r="AG532" s="360"/>
      <c r="AH532" s="360"/>
    </row>
    <row r="533" spans="12:34" ht="39.950000000000003" customHeight="1" x14ac:dyDescent="0.55000000000000004">
      <c r="L533" s="360"/>
      <c r="M533" s="360"/>
      <c r="N533" s="384"/>
      <c r="O533" s="384"/>
      <c r="P533" s="384"/>
      <c r="Q533" s="384"/>
      <c r="R533" s="384"/>
      <c r="S533" s="360"/>
      <c r="Z533" s="360"/>
      <c r="AA533" s="360"/>
      <c r="AB533" s="360"/>
      <c r="AC533" s="360"/>
      <c r="AD533" s="360"/>
      <c r="AE533" s="360"/>
      <c r="AF533" s="360"/>
      <c r="AG533" s="360"/>
      <c r="AH533" s="360"/>
    </row>
    <row r="534" spans="12:34" ht="39.950000000000003" customHeight="1" x14ac:dyDescent="0.55000000000000004">
      <c r="L534" s="360"/>
      <c r="M534" s="360"/>
      <c r="N534" s="384"/>
      <c r="O534" s="384"/>
      <c r="P534" s="384"/>
      <c r="Q534" s="384"/>
      <c r="R534" s="384"/>
      <c r="S534" s="360"/>
      <c r="Z534" s="360"/>
      <c r="AA534" s="360"/>
      <c r="AB534" s="360"/>
      <c r="AC534" s="360"/>
      <c r="AD534" s="360"/>
      <c r="AE534" s="360"/>
      <c r="AF534" s="360"/>
      <c r="AG534" s="360"/>
      <c r="AH534" s="360"/>
    </row>
    <row r="535" spans="12:34" ht="39.950000000000003" customHeight="1" x14ac:dyDescent="0.55000000000000004">
      <c r="L535" s="360"/>
      <c r="M535" s="360"/>
      <c r="N535" s="384"/>
      <c r="O535" s="384"/>
      <c r="P535" s="384"/>
      <c r="Q535" s="384"/>
      <c r="R535" s="384"/>
      <c r="S535" s="360"/>
      <c r="Z535" s="360"/>
      <c r="AA535" s="360"/>
      <c r="AB535" s="360"/>
      <c r="AC535" s="360"/>
      <c r="AD535" s="360"/>
      <c r="AE535" s="360"/>
      <c r="AF535" s="360"/>
      <c r="AG535" s="360"/>
      <c r="AH535" s="360"/>
    </row>
    <row r="536" spans="12:34" ht="39.950000000000003" customHeight="1" x14ac:dyDescent="0.55000000000000004">
      <c r="L536" s="360"/>
      <c r="M536" s="360"/>
      <c r="N536" s="384"/>
      <c r="O536" s="384"/>
      <c r="P536" s="384"/>
      <c r="Q536" s="384"/>
      <c r="R536" s="384"/>
      <c r="S536" s="360"/>
      <c r="Z536" s="360"/>
      <c r="AA536" s="360"/>
      <c r="AB536" s="360"/>
      <c r="AC536" s="360"/>
      <c r="AD536" s="360"/>
      <c r="AE536" s="360"/>
      <c r="AF536" s="360"/>
      <c r="AG536" s="360"/>
      <c r="AH536" s="360"/>
    </row>
    <row r="537" spans="12:34" ht="39.950000000000003" customHeight="1" x14ac:dyDescent="0.55000000000000004">
      <c r="L537" s="360"/>
      <c r="M537" s="360"/>
      <c r="N537" s="384"/>
      <c r="O537" s="384"/>
      <c r="P537" s="384"/>
      <c r="Q537" s="384"/>
      <c r="R537" s="384"/>
      <c r="S537" s="360"/>
      <c r="Z537" s="360"/>
      <c r="AA537" s="360"/>
      <c r="AB537" s="360"/>
      <c r="AC537" s="360"/>
      <c r="AD537" s="360"/>
      <c r="AE537" s="360"/>
      <c r="AF537" s="360"/>
      <c r="AG537" s="360"/>
      <c r="AH537" s="360"/>
    </row>
    <row r="538" spans="12:34" ht="39.950000000000003" customHeight="1" x14ac:dyDescent="0.55000000000000004">
      <c r="L538" s="360"/>
      <c r="M538" s="360"/>
      <c r="N538" s="384"/>
      <c r="O538" s="384"/>
      <c r="P538" s="384"/>
      <c r="Q538" s="384"/>
      <c r="R538" s="384"/>
      <c r="S538" s="360"/>
      <c r="Z538" s="360"/>
      <c r="AA538" s="360"/>
      <c r="AB538" s="360"/>
      <c r="AC538" s="360"/>
      <c r="AD538" s="360"/>
      <c r="AE538" s="360"/>
      <c r="AF538" s="360"/>
      <c r="AG538" s="360"/>
      <c r="AH538" s="360"/>
    </row>
    <row r="539" spans="12:34" ht="39.950000000000003" customHeight="1" x14ac:dyDescent="0.55000000000000004">
      <c r="L539" s="360"/>
      <c r="M539" s="360"/>
      <c r="N539" s="384"/>
      <c r="O539" s="384"/>
      <c r="P539" s="384"/>
      <c r="Q539" s="384"/>
      <c r="R539" s="384"/>
      <c r="S539" s="360"/>
      <c r="Z539" s="360"/>
      <c r="AA539" s="360"/>
      <c r="AB539" s="360"/>
      <c r="AC539" s="360"/>
      <c r="AD539" s="360"/>
      <c r="AE539" s="360"/>
      <c r="AF539" s="360"/>
      <c r="AG539" s="360"/>
      <c r="AH539" s="360"/>
    </row>
    <row r="540" spans="12:34" ht="39.950000000000003" customHeight="1" x14ac:dyDescent="0.55000000000000004">
      <c r="L540" s="360"/>
      <c r="M540" s="360"/>
      <c r="N540" s="384"/>
      <c r="O540" s="384"/>
      <c r="P540" s="384"/>
      <c r="Q540" s="384"/>
      <c r="R540" s="384"/>
      <c r="S540" s="360"/>
      <c r="Z540" s="360"/>
      <c r="AA540" s="360"/>
      <c r="AB540" s="360"/>
      <c r="AC540" s="360"/>
      <c r="AD540" s="360"/>
      <c r="AE540" s="360"/>
      <c r="AF540" s="360"/>
      <c r="AG540" s="360"/>
      <c r="AH540" s="360"/>
    </row>
    <row r="541" spans="12:34" ht="39.950000000000003" customHeight="1" x14ac:dyDescent="0.55000000000000004">
      <c r="L541" s="360"/>
      <c r="M541" s="360"/>
      <c r="N541" s="384"/>
      <c r="O541" s="384"/>
      <c r="P541" s="384"/>
      <c r="Q541" s="384"/>
      <c r="R541" s="384"/>
      <c r="S541" s="360"/>
      <c r="Z541" s="360"/>
      <c r="AA541" s="360"/>
      <c r="AB541" s="360"/>
      <c r="AC541" s="360"/>
      <c r="AD541" s="360"/>
      <c r="AE541" s="360"/>
      <c r="AF541" s="360"/>
      <c r="AG541" s="360"/>
      <c r="AH541" s="360"/>
    </row>
    <row r="542" spans="12:34" ht="39.950000000000003" customHeight="1" x14ac:dyDescent="0.55000000000000004">
      <c r="L542" s="360"/>
      <c r="M542" s="360"/>
      <c r="N542" s="384"/>
      <c r="O542" s="384"/>
      <c r="P542" s="384"/>
      <c r="Q542" s="384"/>
      <c r="R542" s="384"/>
      <c r="S542" s="360"/>
      <c r="Z542" s="360"/>
      <c r="AA542" s="360"/>
      <c r="AB542" s="360"/>
      <c r="AC542" s="360"/>
      <c r="AD542" s="360"/>
      <c r="AE542" s="360"/>
      <c r="AF542" s="360"/>
      <c r="AG542" s="360"/>
      <c r="AH542" s="360"/>
    </row>
    <row r="543" spans="12:34" ht="39.950000000000003" customHeight="1" x14ac:dyDescent="0.55000000000000004">
      <c r="L543" s="360"/>
      <c r="M543" s="360"/>
      <c r="N543" s="384"/>
      <c r="O543" s="384"/>
      <c r="P543" s="384"/>
      <c r="Q543" s="384"/>
      <c r="R543" s="384"/>
      <c r="S543" s="360"/>
      <c r="Z543" s="360"/>
      <c r="AA543" s="360"/>
      <c r="AB543" s="360"/>
      <c r="AC543" s="360"/>
      <c r="AD543" s="360"/>
      <c r="AE543" s="360"/>
      <c r="AF543" s="360"/>
      <c r="AG543" s="360"/>
      <c r="AH543" s="360"/>
    </row>
    <row r="544" spans="12:34" ht="39.950000000000003" customHeight="1" x14ac:dyDescent="0.55000000000000004">
      <c r="L544" s="360"/>
      <c r="M544" s="360"/>
      <c r="N544" s="384"/>
      <c r="O544" s="384"/>
      <c r="P544" s="384"/>
      <c r="Q544" s="384"/>
      <c r="R544" s="384"/>
      <c r="S544" s="360"/>
      <c r="Z544" s="360"/>
      <c r="AA544" s="360"/>
      <c r="AB544" s="360"/>
      <c r="AC544" s="360"/>
      <c r="AD544" s="360"/>
      <c r="AE544" s="360"/>
      <c r="AF544" s="360"/>
      <c r="AG544" s="360"/>
      <c r="AH544" s="360"/>
    </row>
    <row r="545" spans="12:34" ht="39.950000000000003" customHeight="1" x14ac:dyDescent="0.55000000000000004">
      <c r="L545" s="360"/>
      <c r="M545" s="360"/>
      <c r="N545" s="384"/>
      <c r="O545" s="384"/>
      <c r="P545" s="384"/>
      <c r="Q545" s="384"/>
      <c r="R545" s="384"/>
      <c r="S545" s="360"/>
      <c r="Z545" s="360"/>
      <c r="AA545" s="360"/>
      <c r="AB545" s="360"/>
      <c r="AC545" s="360"/>
      <c r="AD545" s="360"/>
      <c r="AE545" s="360"/>
      <c r="AF545" s="360"/>
      <c r="AG545" s="360"/>
      <c r="AH545" s="360"/>
    </row>
    <row r="546" spans="12:34" ht="39.950000000000003" customHeight="1" x14ac:dyDescent="0.55000000000000004">
      <c r="L546" s="360"/>
      <c r="M546" s="360"/>
      <c r="N546" s="384"/>
      <c r="O546" s="384"/>
      <c r="P546" s="384"/>
      <c r="Q546" s="384"/>
      <c r="R546" s="384"/>
      <c r="S546" s="360"/>
      <c r="Z546" s="360"/>
      <c r="AA546" s="360"/>
      <c r="AB546" s="360"/>
      <c r="AC546" s="360"/>
      <c r="AD546" s="360"/>
      <c r="AE546" s="360"/>
      <c r="AF546" s="360"/>
      <c r="AG546" s="360"/>
      <c r="AH546" s="360"/>
    </row>
    <row r="547" spans="12:34" ht="39.950000000000003" customHeight="1" x14ac:dyDescent="0.55000000000000004">
      <c r="L547" s="360"/>
      <c r="M547" s="360"/>
      <c r="N547" s="384"/>
      <c r="O547" s="384"/>
      <c r="P547" s="384"/>
      <c r="Q547" s="384"/>
      <c r="R547" s="384"/>
      <c r="S547" s="360"/>
      <c r="Z547" s="360"/>
      <c r="AA547" s="360"/>
      <c r="AB547" s="360"/>
      <c r="AC547" s="360"/>
      <c r="AD547" s="360"/>
      <c r="AE547" s="360"/>
      <c r="AF547" s="360"/>
      <c r="AG547" s="360"/>
      <c r="AH547" s="360"/>
    </row>
    <row r="548" spans="12:34" ht="39.950000000000003" customHeight="1" x14ac:dyDescent="0.55000000000000004">
      <c r="L548" s="360"/>
      <c r="M548" s="360"/>
      <c r="N548" s="384"/>
      <c r="O548" s="384"/>
      <c r="P548" s="384"/>
      <c r="Q548" s="384"/>
      <c r="R548" s="384"/>
      <c r="S548" s="360"/>
      <c r="Z548" s="360"/>
      <c r="AA548" s="360"/>
      <c r="AB548" s="360"/>
      <c r="AC548" s="360"/>
      <c r="AD548" s="360"/>
      <c r="AE548" s="360"/>
      <c r="AF548" s="360"/>
      <c r="AG548" s="360"/>
      <c r="AH548" s="360"/>
    </row>
    <row r="549" spans="12:34" ht="39.950000000000003" customHeight="1" x14ac:dyDescent="0.55000000000000004">
      <c r="L549" s="360"/>
      <c r="M549" s="360"/>
      <c r="N549" s="384"/>
      <c r="O549" s="384"/>
      <c r="P549" s="384"/>
      <c r="Q549" s="384"/>
      <c r="R549" s="384"/>
      <c r="S549" s="360"/>
      <c r="Z549" s="360"/>
      <c r="AA549" s="360"/>
      <c r="AB549" s="360"/>
      <c r="AC549" s="360"/>
      <c r="AD549" s="360"/>
      <c r="AE549" s="360"/>
      <c r="AF549" s="360"/>
      <c r="AG549" s="360"/>
      <c r="AH549" s="360"/>
    </row>
    <row r="550" spans="12:34" ht="39.950000000000003" customHeight="1" x14ac:dyDescent="0.55000000000000004">
      <c r="L550" s="360"/>
      <c r="M550" s="360"/>
      <c r="N550" s="384"/>
      <c r="O550" s="384"/>
      <c r="P550" s="384"/>
      <c r="Q550" s="384"/>
      <c r="R550" s="384"/>
      <c r="S550" s="360"/>
      <c r="Z550" s="360"/>
      <c r="AA550" s="360"/>
      <c r="AB550" s="360"/>
      <c r="AC550" s="360"/>
      <c r="AD550" s="360"/>
      <c r="AE550" s="360"/>
      <c r="AF550" s="360"/>
      <c r="AG550" s="360"/>
      <c r="AH550" s="360"/>
    </row>
    <row r="551" spans="12:34" ht="39.950000000000003" customHeight="1" x14ac:dyDescent="0.55000000000000004">
      <c r="L551" s="360"/>
      <c r="M551" s="360"/>
      <c r="N551" s="384"/>
      <c r="O551" s="384"/>
      <c r="P551" s="384"/>
      <c r="Q551" s="384"/>
      <c r="R551" s="384"/>
      <c r="S551" s="360"/>
      <c r="Z551" s="360"/>
      <c r="AA551" s="360"/>
      <c r="AB551" s="360"/>
      <c r="AC551" s="360"/>
      <c r="AD551" s="360"/>
      <c r="AE551" s="360"/>
      <c r="AF551" s="360"/>
      <c r="AG551" s="360"/>
      <c r="AH551" s="360"/>
    </row>
    <row r="552" spans="12:34" ht="39.950000000000003" customHeight="1" x14ac:dyDescent="0.55000000000000004">
      <c r="L552" s="360"/>
      <c r="M552" s="360"/>
      <c r="N552" s="384"/>
      <c r="O552" s="384"/>
      <c r="P552" s="384"/>
      <c r="Q552" s="384"/>
      <c r="R552" s="384"/>
      <c r="S552" s="360"/>
      <c r="Z552" s="360"/>
      <c r="AA552" s="360"/>
      <c r="AB552" s="360"/>
      <c r="AC552" s="360"/>
      <c r="AD552" s="360"/>
      <c r="AE552" s="360"/>
      <c r="AF552" s="360"/>
      <c r="AG552" s="360"/>
      <c r="AH552" s="360"/>
    </row>
    <row r="553" spans="12:34" ht="39.950000000000003" customHeight="1" x14ac:dyDescent="0.55000000000000004">
      <c r="L553" s="360"/>
      <c r="M553" s="360"/>
      <c r="N553" s="384"/>
      <c r="O553" s="384"/>
      <c r="P553" s="384"/>
      <c r="Q553" s="384"/>
      <c r="R553" s="384"/>
      <c r="S553" s="360"/>
      <c r="Z553" s="360"/>
      <c r="AA553" s="360"/>
      <c r="AB553" s="360"/>
      <c r="AC553" s="360"/>
      <c r="AD553" s="360"/>
      <c r="AE553" s="360"/>
      <c r="AF553" s="360"/>
      <c r="AG553" s="360"/>
      <c r="AH553" s="360"/>
    </row>
    <row r="554" spans="12:34" ht="39.950000000000003" customHeight="1" x14ac:dyDescent="0.55000000000000004">
      <c r="L554" s="360"/>
      <c r="M554" s="360"/>
      <c r="N554" s="384"/>
      <c r="O554" s="384"/>
      <c r="P554" s="384"/>
      <c r="Q554" s="384"/>
      <c r="R554" s="384"/>
      <c r="S554" s="360"/>
      <c r="Z554" s="360"/>
      <c r="AA554" s="360"/>
      <c r="AB554" s="360"/>
      <c r="AC554" s="360"/>
      <c r="AD554" s="360"/>
      <c r="AE554" s="360"/>
      <c r="AF554" s="360"/>
      <c r="AG554" s="360"/>
      <c r="AH554" s="360"/>
    </row>
    <row r="555" spans="12:34" ht="39.950000000000003" customHeight="1" x14ac:dyDescent="0.55000000000000004">
      <c r="L555" s="360"/>
      <c r="M555" s="360"/>
      <c r="N555" s="384"/>
      <c r="O555" s="384"/>
      <c r="P555" s="384"/>
      <c r="Q555" s="384"/>
      <c r="R555" s="384"/>
      <c r="S555" s="360"/>
      <c r="Z555" s="360"/>
      <c r="AA555" s="360"/>
      <c r="AB555" s="360"/>
      <c r="AC555" s="360"/>
      <c r="AD555" s="360"/>
      <c r="AE555" s="360"/>
      <c r="AF555" s="360"/>
      <c r="AG555" s="360"/>
      <c r="AH555" s="360"/>
    </row>
    <row r="556" spans="12:34" ht="39.950000000000003" customHeight="1" x14ac:dyDescent="0.55000000000000004">
      <c r="L556" s="360"/>
      <c r="M556" s="360"/>
      <c r="N556" s="384"/>
      <c r="O556" s="384"/>
      <c r="P556" s="384"/>
      <c r="Q556" s="384"/>
      <c r="R556" s="384"/>
      <c r="S556" s="360"/>
      <c r="Z556" s="360"/>
      <c r="AA556" s="360"/>
      <c r="AB556" s="360"/>
      <c r="AC556" s="360"/>
      <c r="AD556" s="360"/>
      <c r="AE556" s="360"/>
      <c r="AF556" s="360"/>
      <c r="AG556" s="360"/>
      <c r="AH556" s="360"/>
    </row>
    <row r="557" spans="12:34" ht="39.950000000000003" customHeight="1" x14ac:dyDescent="0.55000000000000004">
      <c r="L557" s="360"/>
      <c r="M557" s="360"/>
      <c r="N557" s="384"/>
      <c r="O557" s="384"/>
      <c r="P557" s="384"/>
      <c r="Q557" s="384"/>
      <c r="R557" s="384"/>
      <c r="S557" s="360"/>
      <c r="Z557" s="360"/>
      <c r="AA557" s="360"/>
      <c r="AB557" s="360"/>
      <c r="AC557" s="360"/>
      <c r="AD557" s="360"/>
      <c r="AE557" s="360"/>
      <c r="AF557" s="360"/>
      <c r="AG557" s="360"/>
      <c r="AH557" s="360"/>
    </row>
    <row r="558" spans="12:34" ht="39.950000000000003" customHeight="1" x14ac:dyDescent="0.55000000000000004">
      <c r="L558" s="360"/>
      <c r="M558" s="360"/>
      <c r="N558" s="384"/>
      <c r="O558" s="384"/>
      <c r="P558" s="384"/>
      <c r="Q558" s="384"/>
      <c r="R558" s="384"/>
      <c r="S558" s="360"/>
      <c r="Z558" s="360"/>
      <c r="AA558" s="360"/>
      <c r="AB558" s="360"/>
      <c r="AC558" s="360"/>
      <c r="AD558" s="360"/>
      <c r="AE558" s="360"/>
      <c r="AF558" s="360"/>
      <c r="AG558" s="360"/>
      <c r="AH558" s="360"/>
    </row>
    <row r="559" spans="12:34" ht="39.950000000000003" customHeight="1" x14ac:dyDescent="0.55000000000000004">
      <c r="L559" s="360"/>
      <c r="M559" s="360"/>
      <c r="N559" s="384"/>
      <c r="O559" s="384"/>
      <c r="P559" s="384"/>
      <c r="Q559" s="384"/>
      <c r="R559" s="384"/>
      <c r="S559" s="360"/>
      <c r="Z559" s="360"/>
      <c r="AA559" s="360"/>
      <c r="AB559" s="360"/>
      <c r="AC559" s="360"/>
      <c r="AD559" s="360"/>
      <c r="AE559" s="360"/>
      <c r="AF559" s="360"/>
      <c r="AG559" s="360"/>
      <c r="AH559" s="360"/>
    </row>
    <row r="560" spans="12:34" ht="39.950000000000003" customHeight="1" x14ac:dyDescent="0.55000000000000004">
      <c r="L560" s="360"/>
      <c r="M560" s="360"/>
      <c r="N560" s="384"/>
      <c r="O560" s="384"/>
      <c r="P560" s="384"/>
      <c r="Q560" s="384"/>
      <c r="R560" s="384"/>
      <c r="S560" s="360"/>
      <c r="Z560" s="360"/>
      <c r="AA560" s="360"/>
      <c r="AB560" s="360"/>
      <c r="AC560" s="360"/>
      <c r="AD560" s="360"/>
      <c r="AE560" s="360"/>
      <c r="AF560" s="360"/>
      <c r="AG560" s="360"/>
      <c r="AH560" s="360"/>
    </row>
    <row r="561" spans="12:34" ht="39.950000000000003" customHeight="1" x14ac:dyDescent="0.55000000000000004">
      <c r="L561" s="360"/>
      <c r="M561" s="360"/>
      <c r="N561" s="384"/>
      <c r="O561" s="384"/>
      <c r="P561" s="384"/>
      <c r="Q561" s="384"/>
      <c r="R561" s="384"/>
      <c r="S561" s="360"/>
      <c r="Z561" s="360"/>
      <c r="AA561" s="360"/>
      <c r="AB561" s="360"/>
      <c r="AC561" s="360"/>
      <c r="AD561" s="360"/>
      <c r="AE561" s="360"/>
      <c r="AF561" s="360"/>
      <c r="AG561" s="360"/>
      <c r="AH561" s="360"/>
    </row>
    <row r="562" spans="12:34" ht="39.950000000000003" customHeight="1" x14ac:dyDescent="0.55000000000000004">
      <c r="L562" s="360"/>
      <c r="M562" s="360"/>
      <c r="N562" s="384"/>
      <c r="O562" s="384"/>
      <c r="P562" s="384"/>
      <c r="Q562" s="384"/>
      <c r="R562" s="384"/>
      <c r="S562" s="360"/>
      <c r="Z562" s="360"/>
      <c r="AA562" s="360"/>
      <c r="AB562" s="360"/>
      <c r="AC562" s="360"/>
      <c r="AD562" s="360"/>
      <c r="AE562" s="360"/>
      <c r="AF562" s="360"/>
      <c r="AG562" s="360"/>
      <c r="AH562" s="360"/>
    </row>
    <row r="563" spans="12:34" ht="39.950000000000003" customHeight="1" x14ac:dyDescent="0.55000000000000004">
      <c r="L563" s="360"/>
      <c r="M563" s="360"/>
      <c r="N563" s="384"/>
      <c r="O563" s="384"/>
      <c r="P563" s="384"/>
      <c r="Q563" s="384"/>
      <c r="R563" s="384"/>
      <c r="S563" s="360"/>
      <c r="Z563" s="360"/>
      <c r="AA563" s="360"/>
      <c r="AB563" s="360"/>
      <c r="AC563" s="360"/>
      <c r="AD563" s="360"/>
      <c r="AE563" s="360"/>
      <c r="AF563" s="360"/>
      <c r="AG563" s="360"/>
      <c r="AH563" s="360"/>
    </row>
    <row r="564" spans="12:34" ht="39.950000000000003" customHeight="1" x14ac:dyDescent="0.55000000000000004">
      <c r="L564" s="360"/>
      <c r="M564" s="360"/>
      <c r="N564" s="384"/>
      <c r="O564" s="384"/>
      <c r="P564" s="384"/>
      <c r="Q564" s="384"/>
      <c r="R564" s="384"/>
      <c r="S564" s="360"/>
      <c r="Z564" s="360"/>
      <c r="AA564" s="360"/>
      <c r="AB564" s="360"/>
      <c r="AC564" s="360"/>
      <c r="AD564" s="360"/>
      <c r="AE564" s="360"/>
      <c r="AF564" s="360"/>
      <c r="AG564" s="360"/>
      <c r="AH564" s="360"/>
    </row>
    <row r="565" spans="12:34" ht="39.950000000000003" customHeight="1" x14ac:dyDescent="0.55000000000000004">
      <c r="L565" s="360"/>
      <c r="M565" s="360"/>
      <c r="N565" s="384"/>
      <c r="O565" s="384"/>
      <c r="P565" s="384"/>
      <c r="Q565" s="384"/>
      <c r="R565" s="384"/>
      <c r="S565" s="360"/>
      <c r="Z565" s="360"/>
      <c r="AA565" s="360"/>
      <c r="AB565" s="360"/>
      <c r="AC565" s="360"/>
      <c r="AD565" s="360"/>
      <c r="AE565" s="360"/>
      <c r="AF565" s="360"/>
      <c r="AG565" s="360"/>
      <c r="AH565" s="360"/>
    </row>
    <row r="566" spans="12:34" ht="39.950000000000003" customHeight="1" x14ac:dyDescent="0.55000000000000004">
      <c r="L566" s="360"/>
      <c r="M566" s="360"/>
      <c r="N566" s="384"/>
      <c r="O566" s="384"/>
      <c r="P566" s="384"/>
      <c r="Q566" s="384"/>
      <c r="R566" s="384"/>
      <c r="S566" s="360"/>
      <c r="Z566" s="360"/>
      <c r="AA566" s="360"/>
      <c r="AB566" s="360"/>
      <c r="AC566" s="360"/>
      <c r="AD566" s="360"/>
      <c r="AE566" s="360"/>
      <c r="AF566" s="360"/>
      <c r="AG566" s="360"/>
      <c r="AH566" s="360"/>
    </row>
    <row r="567" spans="12:34" ht="39.950000000000003" customHeight="1" x14ac:dyDescent="0.55000000000000004">
      <c r="L567" s="360"/>
      <c r="M567" s="360"/>
      <c r="N567" s="384"/>
      <c r="O567" s="384"/>
      <c r="P567" s="384"/>
      <c r="Q567" s="384"/>
      <c r="R567" s="384"/>
      <c r="S567" s="360"/>
      <c r="Z567" s="360"/>
      <c r="AA567" s="360"/>
      <c r="AB567" s="360"/>
      <c r="AC567" s="360"/>
      <c r="AD567" s="360"/>
      <c r="AE567" s="360"/>
      <c r="AF567" s="360"/>
      <c r="AG567" s="360"/>
      <c r="AH567" s="360"/>
    </row>
    <row r="568" spans="12:34" ht="39.950000000000003" customHeight="1" x14ac:dyDescent="0.55000000000000004">
      <c r="L568" s="360"/>
      <c r="M568" s="360"/>
      <c r="N568" s="384"/>
      <c r="O568" s="384"/>
      <c r="P568" s="384"/>
      <c r="Q568" s="384"/>
      <c r="R568" s="384"/>
      <c r="S568" s="360"/>
      <c r="Z568" s="360"/>
      <c r="AA568" s="360"/>
      <c r="AB568" s="360"/>
      <c r="AC568" s="360"/>
      <c r="AD568" s="360"/>
      <c r="AE568" s="360"/>
      <c r="AF568" s="360"/>
      <c r="AG568" s="360"/>
      <c r="AH568" s="360"/>
    </row>
    <row r="569" spans="12:34" ht="39.950000000000003" customHeight="1" x14ac:dyDescent="0.55000000000000004">
      <c r="L569" s="360"/>
      <c r="M569" s="360"/>
      <c r="N569" s="384"/>
      <c r="O569" s="384"/>
      <c r="P569" s="384"/>
      <c r="Q569" s="384"/>
      <c r="R569" s="384"/>
      <c r="S569" s="360"/>
      <c r="Z569" s="360"/>
      <c r="AA569" s="360"/>
      <c r="AB569" s="360"/>
      <c r="AC569" s="360"/>
      <c r="AD569" s="360"/>
      <c r="AE569" s="360"/>
      <c r="AF569" s="360"/>
      <c r="AG569" s="360"/>
      <c r="AH569" s="360"/>
    </row>
    <row r="570" spans="12:34" ht="39.950000000000003" customHeight="1" x14ac:dyDescent="0.55000000000000004">
      <c r="L570" s="360"/>
      <c r="M570" s="360"/>
      <c r="N570" s="384"/>
      <c r="O570" s="384"/>
      <c r="P570" s="384"/>
      <c r="Q570" s="384"/>
      <c r="R570" s="384"/>
      <c r="S570" s="360"/>
      <c r="Z570" s="360"/>
      <c r="AA570" s="360"/>
      <c r="AB570" s="360"/>
      <c r="AC570" s="360"/>
      <c r="AD570" s="360"/>
      <c r="AE570" s="360"/>
      <c r="AF570" s="360"/>
      <c r="AG570" s="360"/>
      <c r="AH570" s="360"/>
    </row>
    <row r="571" spans="12:34" ht="39.950000000000003" customHeight="1" x14ac:dyDescent="0.55000000000000004">
      <c r="L571" s="360"/>
      <c r="M571" s="360"/>
      <c r="N571" s="384"/>
      <c r="O571" s="384"/>
      <c r="P571" s="384"/>
      <c r="Q571" s="384"/>
      <c r="R571" s="384"/>
      <c r="S571" s="360"/>
      <c r="Z571" s="360"/>
      <c r="AA571" s="360"/>
      <c r="AB571" s="360"/>
      <c r="AC571" s="360"/>
      <c r="AD571" s="360"/>
      <c r="AE571" s="360"/>
      <c r="AF571" s="360"/>
      <c r="AG571" s="360"/>
      <c r="AH571" s="360"/>
    </row>
    <row r="572" spans="12:34" ht="39.950000000000003" customHeight="1" x14ac:dyDescent="0.55000000000000004">
      <c r="L572" s="360"/>
      <c r="M572" s="360"/>
      <c r="N572" s="384"/>
      <c r="O572" s="384"/>
      <c r="P572" s="384"/>
      <c r="Q572" s="384"/>
      <c r="R572" s="384"/>
      <c r="S572" s="360"/>
      <c r="Z572" s="360"/>
      <c r="AA572" s="360"/>
      <c r="AB572" s="360"/>
      <c r="AC572" s="360"/>
      <c r="AD572" s="360"/>
      <c r="AE572" s="360"/>
      <c r="AF572" s="360"/>
      <c r="AG572" s="360"/>
      <c r="AH572" s="360"/>
    </row>
    <row r="573" spans="12:34" ht="39.950000000000003" customHeight="1" x14ac:dyDescent="0.55000000000000004">
      <c r="L573" s="360"/>
      <c r="M573" s="360"/>
      <c r="N573" s="384"/>
      <c r="O573" s="384"/>
      <c r="P573" s="384"/>
      <c r="Q573" s="384"/>
      <c r="R573" s="384"/>
      <c r="S573" s="360"/>
      <c r="Z573" s="360"/>
      <c r="AA573" s="360"/>
      <c r="AB573" s="360"/>
      <c r="AC573" s="360"/>
      <c r="AD573" s="360"/>
      <c r="AE573" s="360"/>
      <c r="AF573" s="360"/>
      <c r="AG573" s="360"/>
      <c r="AH573" s="360"/>
    </row>
    <row r="574" spans="12:34" ht="39.950000000000003" customHeight="1" x14ac:dyDescent="0.55000000000000004">
      <c r="L574" s="360"/>
      <c r="M574" s="360"/>
      <c r="N574" s="384"/>
      <c r="O574" s="384"/>
      <c r="P574" s="384"/>
      <c r="Q574" s="384"/>
      <c r="R574" s="384"/>
      <c r="S574" s="360"/>
      <c r="Z574" s="360"/>
      <c r="AA574" s="360"/>
      <c r="AB574" s="360"/>
      <c r="AC574" s="360"/>
      <c r="AD574" s="360"/>
      <c r="AE574" s="360"/>
      <c r="AF574" s="360"/>
      <c r="AG574" s="360"/>
      <c r="AH574" s="360"/>
    </row>
    <row r="575" spans="12:34" ht="39.950000000000003" customHeight="1" x14ac:dyDescent="0.55000000000000004">
      <c r="L575" s="360"/>
      <c r="M575" s="360"/>
      <c r="N575" s="384"/>
      <c r="O575" s="384"/>
      <c r="P575" s="384"/>
      <c r="Q575" s="384"/>
      <c r="R575" s="384"/>
      <c r="S575" s="360"/>
      <c r="Z575" s="360"/>
      <c r="AA575" s="360"/>
      <c r="AB575" s="360"/>
      <c r="AC575" s="360"/>
      <c r="AD575" s="360"/>
      <c r="AE575" s="360"/>
      <c r="AF575" s="360"/>
      <c r="AG575" s="360"/>
      <c r="AH575" s="360"/>
    </row>
    <row r="576" spans="12:34" ht="39.950000000000003" customHeight="1" x14ac:dyDescent="0.55000000000000004">
      <c r="L576" s="360"/>
      <c r="M576" s="360"/>
      <c r="N576" s="384"/>
      <c r="O576" s="384"/>
      <c r="P576" s="384"/>
      <c r="Q576" s="384"/>
      <c r="R576" s="384"/>
      <c r="S576" s="360"/>
      <c r="Z576" s="360"/>
      <c r="AA576" s="360"/>
      <c r="AB576" s="360"/>
      <c r="AC576" s="360"/>
      <c r="AD576" s="360"/>
      <c r="AE576" s="360"/>
      <c r="AF576" s="360"/>
      <c r="AG576" s="360"/>
      <c r="AH576" s="360"/>
    </row>
    <row r="577" spans="12:34" ht="39.950000000000003" customHeight="1" x14ac:dyDescent="0.55000000000000004">
      <c r="L577" s="360"/>
      <c r="M577" s="360"/>
      <c r="N577" s="384"/>
      <c r="O577" s="384"/>
      <c r="P577" s="384"/>
      <c r="Q577" s="384"/>
      <c r="R577" s="384"/>
      <c r="S577" s="360"/>
      <c r="Z577" s="360"/>
      <c r="AA577" s="360"/>
      <c r="AB577" s="360"/>
      <c r="AC577" s="360"/>
      <c r="AD577" s="360"/>
      <c r="AE577" s="360"/>
      <c r="AF577" s="360"/>
      <c r="AG577" s="360"/>
      <c r="AH577" s="360"/>
    </row>
    <row r="578" spans="12:34" ht="39.950000000000003" customHeight="1" x14ac:dyDescent="0.55000000000000004">
      <c r="L578" s="360"/>
      <c r="M578" s="360"/>
      <c r="N578" s="384"/>
      <c r="O578" s="384"/>
      <c r="P578" s="384"/>
      <c r="Q578" s="384"/>
      <c r="R578" s="384"/>
      <c r="S578" s="360"/>
      <c r="Z578" s="360"/>
      <c r="AA578" s="360"/>
      <c r="AB578" s="360"/>
      <c r="AC578" s="360"/>
      <c r="AD578" s="360"/>
      <c r="AE578" s="360"/>
      <c r="AF578" s="360"/>
      <c r="AG578" s="360"/>
      <c r="AH578" s="360"/>
    </row>
    <row r="579" spans="12:34" ht="39.950000000000003" customHeight="1" x14ac:dyDescent="0.55000000000000004">
      <c r="L579" s="360"/>
      <c r="M579" s="360"/>
      <c r="N579" s="384"/>
      <c r="O579" s="384"/>
      <c r="P579" s="384"/>
      <c r="Q579" s="384"/>
      <c r="R579" s="384"/>
      <c r="S579" s="360"/>
      <c r="Z579" s="360"/>
      <c r="AA579" s="360"/>
      <c r="AB579" s="360"/>
      <c r="AC579" s="360"/>
      <c r="AD579" s="360"/>
      <c r="AE579" s="360"/>
      <c r="AF579" s="360"/>
      <c r="AG579" s="360"/>
      <c r="AH579" s="360"/>
    </row>
    <row r="580" spans="12:34" ht="39.950000000000003" customHeight="1" x14ac:dyDescent="0.55000000000000004">
      <c r="L580" s="360"/>
      <c r="M580" s="360"/>
      <c r="N580" s="384"/>
      <c r="O580" s="384"/>
      <c r="P580" s="384"/>
      <c r="Q580" s="384"/>
      <c r="R580" s="384"/>
      <c r="S580" s="360"/>
      <c r="Z580" s="360"/>
      <c r="AA580" s="360"/>
      <c r="AB580" s="360"/>
      <c r="AC580" s="360"/>
      <c r="AD580" s="360"/>
      <c r="AE580" s="360"/>
      <c r="AF580" s="360"/>
      <c r="AG580" s="360"/>
      <c r="AH580" s="360"/>
    </row>
    <row r="581" spans="12:34" ht="39.950000000000003" customHeight="1" x14ac:dyDescent="0.55000000000000004">
      <c r="L581" s="360"/>
      <c r="M581" s="360"/>
      <c r="N581" s="384"/>
      <c r="O581" s="384"/>
      <c r="P581" s="384"/>
      <c r="Q581" s="384"/>
      <c r="R581" s="384"/>
      <c r="S581" s="360"/>
      <c r="Z581" s="360"/>
      <c r="AA581" s="360"/>
      <c r="AB581" s="360"/>
      <c r="AC581" s="360"/>
      <c r="AD581" s="360"/>
      <c r="AE581" s="360"/>
      <c r="AF581" s="360"/>
      <c r="AG581" s="360"/>
      <c r="AH581" s="360"/>
    </row>
    <row r="582" spans="12:34" ht="39.950000000000003" customHeight="1" x14ac:dyDescent="0.55000000000000004">
      <c r="L582" s="360"/>
      <c r="M582" s="360"/>
      <c r="N582" s="384"/>
      <c r="O582" s="384"/>
      <c r="P582" s="384"/>
      <c r="Q582" s="384"/>
      <c r="R582" s="384"/>
      <c r="S582" s="360"/>
      <c r="Z582" s="360"/>
      <c r="AA582" s="360"/>
      <c r="AB582" s="360"/>
      <c r="AC582" s="360"/>
      <c r="AD582" s="360"/>
      <c r="AE582" s="360"/>
      <c r="AF582" s="360"/>
      <c r="AG582" s="360"/>
      <c r="AH582" s="360"/>
    </row>
    <row r="583" spans="12:34" ht="39.950000000000003" customHeight="1" x14ac:dyDescent="0.55000000000000004">
      <c r="L583" s="360"/>
      <c r="M583" s="360"/>
      <c r="N583" s="384"/>
      <c r="O583" s="384"/>
      <c r="P583" s="384"/>
      <c r="Q583" s="384"/>
      <c r="R583" s="384"/>
      <c r="S583" s="360"/>
      <c r="Z583" s="360"/>
      <c r="AA583" s="360"/>
      <c r="AB583" s="360"/>
      <c r="AC583" s="360"/>
      <c r="AD583" s="360"/>
      <c r="AE583" s="360"/>
      <c r="AF583" s="360"/>
      <c r="AG583" s="360"/>
      <c r="AH583" s="360"/>
    </row>
    <row r="584" spans="12:34" ht="39.950000000000003" customHeight="1" x14ac:dyDescent="0.55000000000000004">
      <c r="L584" s="360"/>
      <c r="M584" s="360"/>
      <c r="N584" s="384"/>
      <c r="O584" s="384"/>
      <c r="P584" s="384"/>
      <c r="Q584" s="384"/>
      <c r="R584" s="384"/>
      <c r="S584" s="360"/>
      <c r="Z584" s="360"/>
      <c r="AA584" s="360"/>
      <c r="AB584" s="360"/>
      <c r="AC584" s="360"/>
      <c r="AD584" s="360"/>
      <c r="AE584" s="360"/>
      <c r="AF584" s="360"/>
      <c r="AG584" s="360"/>
      <c r="AH584" s="360"/>
    </row>
    <row r="585" spans="12:34" ht="39.950000000000003" customHeight="1" x14ac:dyDescent="0.55000000000000004">
      <c r="L585" s="360"/>
      <c r="M585" s="360"/>
      <c r="N585" s="384"/>
      <c r="O585" s="384"/>
      <c r="P585" s="384"/>
      <c r="Q585" s="384"/>
      <c r="R585" s="384"/>
      <c r="S585" s="360"/>
      <c r="Z585" s="360"/>
      <c r="AA585" s="360"/>
      <c r="AB585" s="360"/>
      <c r="AC585" s="360"/>
      <c r="AD585" s="360"/>
      <c r="AE585" s="360"/>
      <c r="AF585" s="360"/>
      <c r="AG585" s="360"/>
      <c r="AH585" s="360"/>
    </row>
    <row r="586" spans="12:34" ht="39.950000000000003" customHeight="1" x14ac:dyDescent="0.55000000000000004">
      <c r="L586" s="360"/>
      <c r="M586" s="360"/>
      <c r="N586" s="384"/>
      <c r="O586" s="384"/>
      <c r="P586" s="384"/>
      <c r="Q586" s="384"/>
      <c r="R586" s="384"/>
      <c r="S586" s="360"/>
      <c r="Z586" s="360"/>
      <c r="AA586" s="360"/>
      <c r="AB586" s="360"/>
      <c r="AC586" s="360"/>
      <c r="AD586" s="360"/>
      <c r="AE586" s="360"/>
      <c r="AF586" s="360"/>
      <c r="AG586" s="360"/>
      <c r="AH586" s="360"/>
    </row>
    <row r="587" spans="12:34" ht="39.950000000000003" customHeight="1" x14ac:dyDescent="0.55000000000000004">
      <c r="L587" s="360"/>
      <c r="M587" s="360"/>
      <c r="N587" s="384"/>
      <c r="O587" s="384"/>
      <c r="P587" s="384"/>
      <c r="Q587" s="384"/>
      <c r="R587" s="384"/>
      <c r="S587" s="360"/>
      <c r="Z587" s="360"/>
      <c r="AA587" s="360"/>
      <c r="AB587" s="360"/>
      <c r="AC587" s="360"/>
      <c r="AD587" s="360"/>
      <c r="AE587" s="360"/>
      <c r="AF587" s="360"/>
      <c r="AG587" s="360"/>
      <c r="AH587" s="360"/>
    </row>
    <row r="588" spans="12:34" ht="39.950000000000003" customHeight="1" x14ac:dyDescent="0.55000000000000004">
      <c r="L588" s="360"/>
      <c r="M588" s="360"/>
      <c r="N588" s="384"/>
      <c r="O588" s="384"/>
      <c r="P588" s="384"/>
      <c r="Q588" s="384"/>
      <c r="R588" s="384"/>
      <c r="S588" s="360"/>
      <c r="Z588" s="360"/>
      <c r="AA588" s="360"/>
      <c r="AB588" s="360"/>
      <c r="AC588" s="360"/>
      <c r="AD588" s="360"/>
      <c r="AE588" s="360"/>
      <c r="AF588" s="360"/>
      <c r="AG588" s="360"/>
      <c r="AH588" s="360"/>
    </row>
    <row r="589" spans="12:34" ht="39.950000000000003" customHeight="1" x14ac:dyDescent="0.55000000000000004">
      <c r="L589" s="360"/>
      <c r="M589" s="360"/>
      <c r="N589" s="384"/>
      <c r="O589" s="384"/>
      <c r="P589" s="384"/>
      <c r="Q589" s="384"/>
      <c r="R589" s="384"/>
      <c r="S589" s="360"/>
      <c r="Z589" s="360"/>
      <c r="AA589" s="360"/>
      <c r="AB589" s="360"/>
      <c r="AC589" s="360"/>
      <c r="AD589" s="360"/>
      <c r="AE589" s="360"/>
      <c r="AF589" s="360"/>
      <c r="AG589" s="360"/>
      <c r="AH589" s="360"/>
    </row>
    <row r="590" spans="12:34" ht="39.950000000000003" customHeight="1" x14ac:dyDescent="0.55000000000000004">
      <c r="L590" s="360"/>
      <c r="M590" s="360"/>
      <c r="N590" s="384"/>
      <c r="O590" s="384"/>
      <c r="P590" s="384"/>
      <c r="Q590" s="384"/>
      <c r="R590" s="384"/>
      <c r="S590" s="360"/>
      <c r="Z590" s="360"/>
      <c r="AA590" s="360"/>
      <c r="AB590" s="360"/>
      <c r="AC590" s="360"/>
      <c r="AD590" s="360"/>
      <c r="AE590" s="360"/>
      <c r="AF590" s="360"/>
      <c r="AG590" s="360"/>
      <c r="AH590" s="360"/>
    </row>
    <row r="591" spans="12:34" ht="39.950000000000003" customHeight="1" x14ac:dyDescent="0.55000000000000004">
      <c r="L591" s="360"/>
      <c r="M591" s="360"/>
      <c r="N591" s="384"/>
      <c r="O591" s="384"/>
      <c r="P591" s="384"/>
      <c r="Q591" s="384"/>
      <c r="R591" s="384"/>
      <c r="S591" s="360"/>
      <c r="Z591" s="360"/>
      <c r="AA591" s="360"/>
      <c r="AB591" s="360"/>
      <c r="AC591" s="360"/>
      <c r="AD591" s="360"/>
      <c r="AE591" s="360"/>
      <c r="AF591" s="360"/>
      <c r="AG591" s="360"/>
      <c r="AH591" s="360"/>
    </row>
    <row r="592" spans="12:34" ht="39.950000000000003" customHeight="1" x14ac:dyDescent="0.55000000000000004">
      <c r="L592" s="360"/>
      <c r="M592" s="360"/>
      <c r="N592" s="384"/>
      <c r="O592" s="384"/>
      <c r="P592" s="384"/>
      <c r="Q592" s="384"/>
      <c r="R592" s="384"/>
      <c r="S592" s="360"/>
      <c r="Z592" s="360"/>
      <c r="AA592" s="360"/>
      <c r="AB592" s="360"/>
      <c r="AC592" s="360"/>
      <c r="AD592" s="360"/>
      <c r="AE592" s="360"/>
      <c r="AF592" s="360"/>
      <c r="AG592" s="360"/>
      <c r="AH592" s="360"/>
    </row>
    <row r="593" spans="12:34" ht="39.950000000000003" customHeight="1" x14ac:dyDescent="0.55000000000000004">
      <c r="L593" s="360"/>
      <c r="M593" s="360"/>
      <c r="N593" s="384"/>
      <c r="O593" s="384"/>
      <c r="P593" s="384"/>
      <c r="Q593" s="384"/>
      <c r="R593" s="384"/>
      <c r="S593" s="360"/>
      <c r="Z593" s="360"/>
      <c r="AA593" s="360"/>
      <c r="AB593" s="360"/>
      <c r="AC593" s="360"/>
      <c r="AD593" s="360"/>
      <c r="AE593" s="360"/>
      <c r="AF593" s="360"/>
      <c r="AG593" s="360"/>
      <c r="AH593" s="360"/>
    </row>
    <row r="594" spans="12:34" ht="39.950000000000003" customHeight="1" x14ac:dyDescent="0.55000000000000004">
      <c r="L594" s="360"/>
      <c r="M594" s="360"/>
      <c r="N594" s="384"/>
      <c r="O594" s="384"/>
      <c r="P594" s="384"/>
      <c r="Q594" s="384"/>
      <c r="R594" s="384"/>
      <c r="S594" s="360"/>
      <c r="Z594" s="360"/>
      <c r="AA594" s="360"/>
      <c r="AB594" s="360"/>
      <c r="AC594" s="360"/>
      <c r="AD594" s="360"/>
      <c r="AE594" s="360"/>
      <c r="AF594" s="360"/>
      <c r="AG594" s="360"/>
      <c r="AH594" s="360"/>
    </row>
    <row r="595" spans="12:34" ht="39.950000000000003" customHeight="1" x14ac:dyDescent="0.55000000000000004">
      <c r="L595" s="360"/>
      <c r="M595" s="360"/>
      <c r="N595" s="384"/>
      <c r="O595" s="384"/>
      <c r="P595" s="384"/>
      <c r="Q595" s="384"/>
      <c r="R595" s="384"/>
      <c r="S595" s="360"/>
      <c r="Z595" s="360"/>
      <c r="AA595" s="360"/>
      <c r="AB595" s="360"/>
      <c r="AC595" s="360"/>
      <c r="AD595" s="360"/>
      <c r="AE595" s="360"/>
      <c r="AF595" s="360"/>
      <c r="AG595" s="360"/>
      <c r="AH595" s="360"/>
    </row>
    <row r="596" spans="12:34" ht="39.950000000000003" customHeight="1" x14ac:dyDescent="0.55000000000000004">
      <c r="L596" s="360"/>
      <c r="M596" s="360"/>
      <c r="N596" s="384"/>
      <c r="O596" s="384"/>
      <c r="P596" s="384"/>
      <c r="Q596" s="384"/>
      <c r="R596" s="384"/>
      <c r="S596" s="360"/>
      <c r="Z596" s="360"/>
      <c r="AA596" s="360"/>
      <c r="AB596" s="360"/>
      <c r="AC596" s="360"/>
      <c r="AD596" s="360"/>
      <c r="AE596" s="360"/>
      <c r="AF596" s="360"/>
      <c r="AG596" s="360"/>
      <c r="AH596" s="360"/>
    </row>
    <row r="597" spans="12:34" ht="39.950000000000003" customHeight="1" x14ac:dyDescent="0.55000000000000004">
      <c r="L597" s="360"/>
      <c r="M597" s="360"/>
      <c r="N597" s="384"/>
      <c r="O597" s="384"/>
      <c r="P597" s="384"/>
      <c r="Q597" s="384"/>
      <c r="R597" s="384"/>
      <c r="S597" s="360"/>
      <c r="Z597" s="360"/>
      <c r="AA597" s="360"/>
      <c r="AB597" s="360"/>
      <c r="AC597" s="360"/>
      <c r="AD597" s="360"/>
      <c r="AE597" s="360"/>
      <c r="AF597" s="360"/>
      <c r="AG597" s="360"/>
      <c r="AH597" s="360"/>
    </row>
    <row r="598" spans="12:34" ht="39.950000000000003" customHeight="1" x14ac:dyDescent="0.55000000000000004">
      <c r="L598" s="360"/>
      <c r="M598" s="360"/>
      <c r="N598" s="384"/>
      <c r="O598" s="384"/>
      <c r="P598" s="384"/>
      <c r="Q598" s="384"/>
      <c r="R598" s="384"/>
      <c r="S598" s="360"/>
      <c r="Z598" s="360"/>
      <c r="AA598" s="360"/>
      <c r="AB598" s="360"/>
      <c r="AC598" s="360"/>
      <c r="AD598" s="360"/>
      <c r="AE598" s="360"/>
      <c r="AF598" s="360"/>
      <c r="AG598" s="360"/>
      <c r="AH598" s="360"/>
    </row>
    <row r="599" spans="12:34" ht="39.950000000000003" customHeight="1" x14ac:dyDescent="0.55000000000000004">
      <c r="L599" s="360"/>
      <c r="M599" s="360"/>
      <c r="N599" s="384"/>
      <c r="O599" s="384"/>
      <c r="P599" s="384"/>
      <c r="Q599" s="384"/>
      <c r="R599" s="384"/>
      <c r="S599" s="360"/>
      <c r="Z599" s="360"/>
      <c r="AA599" s="360"/>
      <c r="AB599" s="360"/>
      <c r="AC599" s="360"/>
      <c r="AD599" s="360"/>
      <c r="AE599" s="360"/>
      <c r="AF599" s="360"/>
      <c r="AG599" s="360"/>
      <c r="AH599" s="360"/>
    </row>
    <row r="600" spans="12:34" ht="39.950000000000003" customHeight="1" x14ac:dyDescent="0.55000000000000004">
      <c r="L600" s="360"/>
      <c r="M600" s="360"/>
      <c r="N600" s="384"/>
      <c r="O600" s="384"/>
      <c r="P600" s="384"/>
      <c r="Q600" s="384"/>
      <c r="R600" s="384"/>
      <c r="S600" s="360"/>
      <c r="Z600" s="360"/>
      <c r="AA600" s="360"/>
      <c r="AB600" s="360"/>
      <c r="AC600" s="360"/>
      <c r="AD600" s="360"/>
      <c r="AE600" s="360"/>
      <c r="AF600" s="360"/>
      <c r="AG600" s="360"/>
      <c r="AH600" s="360"/>
    </row>
    <row r="601" spans="12:34" ht="39.950000000000003" customHeight="1" x14ac:dyDescent="0.55000000000000004">
      <c r="L601" s="360"/>
      <c r="M601" s="360"/>
      <c r="N601" s="384"/>
      <c r="O601" s="384"/>
      <c r="P601" s="384"/>
      <c r="Q601" s="384"/>
      <c r="R601" s="384"/>
      <c r="S601" s="360"/>
      <c r="Z601" s="360"/>
      <c r="AA601" s="360"/>
      <c r="AB601" s="360"/>
      <c r="AC601" s="360"/>
      <c r="AD601" s="360"/>
      <c r="AE601" s="360"/>
      <c r="AF601" s="360"/>
      <c r="AG601" s="360"/>
      <c r="AH601" s="360"/>
    </row>
    <row r="602" spans="12:34" ht="39.950000000000003" customHeight="1" x14ac:dyDescent="0.55000000000000004">
      <c r="L602" s="360"/>
      <c r="M602" s="360"/>
      <c r="N602" s="384"/>
      <c r="O602" s="384"/>
      <c r="P602" s="384"/>
      <c r="Q602" s="384"/>
      <c r="R602" s="384"/>
      <c r="S602" s="360"/>
      <c r="Z602" s="360"/>
      <c r="AA602" s="360"/>
      <c r="AB602" s="360"/>
      <c r="AC602" s="360"/>
      <c r="AD602" s="360"/>
      <c r="AE602" s="360"/>
      <c r="AF602" s="360"/>
      <c r="AG602" s="360"/>
      <c r="AH602" s="360"/>
    </row>
    <row r="603" spans="12:34" ht="39.950000000000003" customHeight="1" x14ac:dyDescent="0.55000000000000004">
      <c r="L603" s="360"/>
      <c r="M603" s="360"/>
      <c r="N603" s="384"/>
      <c r="O603" s="384"/>
      <c r="P603" s="384"/>
      <c r="Q603" s="384"/>
      <c r="R603" s="384"/>
      <c r="S603" s="360"/>
      <c r="Z603" s="360"/>
      <c r="AA603" s="360"/>
      <c r="AB603" s="360"/>
      <c r="AC603" s="360"/>
      <c r="AD603" s="360"/>
      <c r="AE603" s="360"/>
      <c r="AF603" s="360"/>
      <c r="AG603" s="360"/>
      <c r="AH603" s="360"/>
    </row>
    <row r="604" spans="12:34" ht="39.950000000000003" customHeight="1" x14ac:dyDescent="0.55000000000000004">
      <c r="L604" s="360"/>
      <c r="M604" s="360"/>
      <c r="N604" s="384"/>
      <c r="O604" s="384"/>
      <c r="P604" s="384"/>
      <c r="Q604" s="384"/>
      <c r="R604" s="384"/>
      <c r="S604" s="360"/>
      <c r="Z604" s="360"/>
      <c r="AA604" s="360"/>
      <c r="AB604" s="360"/>
      <c r="AC604" s="360"/>
      <c r="AD604" s="360"/>
      <c r="AE604" s="360"/>
      <c r="AF604" s="360"/>
      <c r="AG604" s="360"/>
      <c r="AH604" s="360"/>
    </row>
    <row r="605" spans="12:34" ht="39.950000000000003" customHeight="1" x14ac:dyDescent="0.55000000000000004">
      <c r="L605" s="360"/>
      <c r="M605" s="360"/>
      <c r="N605" s="384"/>
      <c r="O605" s="384"/>
      <c r="P605" s="384"/>
      <c r="Q605" s="384"/>
      <c r="R605" s="384"/>
      <c r="S605" s="360"/>
      <c r="Z605" s="360"/>
      <c r="AA605" s="360"/>
      <c r="AB605" s="360"/>
      <c r="AC605" s="360"/>
      <c r="AD605" s="360"/>
      <c r="AE605" s="360"/>
      <c r="AF605" s="360"/>
      <c r="AG605" s="360"/>
      <c r="AH605" s="360"/>
    </row>
    <row r="606" spans="12:34" ht="39.950000000000003" customHeight="1" x14ac:dyDescent="0.55000000000000004">
      <c r="L606" s="360"/>
      <c r="M606" s="360"/>
      <c r="N606" s="384"/>
      <c r="O606" s="384"/>
      <c r="P606" s="384"/>
      <c r="Q606" s="384"/>
      <c r="R606" s="384"/>
      <c r="S606" s="360"/>
      <c r="Z606" s="360"/>
      <c r="AA606" s="360"/>
      <c r="AB606" s="360"/>
      <c r="AC606" s="360"/>
      <c r="AD606" s="360"/>
      <c r="AE606" s="360"/>
      <c r="AF606" s="360"/>
      <c r="AG606" s="360"/>
      <c r="AH606" s="360"/>
    </row>
    <row r="607" spans="12:34" ht="39.950000000000003" customHeight="1" x14ac:dyDescent="0.55000000000000004">
      <c r="L607" s="360"/>
      <c r="M607" s="360"/>
      <c r="N607" s="384"/>
      <c r="O607" s="384"/>
      <c r="P607" s="384"/>
      <c r="Q607" s="384"/>
      <c r="R607" s="384"/>
      <c r="S607" s="360"/>
      <c r="Z607" s="360"/>
      <c r="AA607" s="360"/>
      <c r="AB607" s="360"/>
      <c r="AC607" s="360"/>
      <c r="AD607" s="360"/>
      <c r="AE607" s="360"/>
      <c r="AF607" s="360"/>
      <c r="AG607" s="360"/>
      <c r="AH607" s="360"/>
    </row>
    <row r="608" spans="12:34" ht="39.950000000000003" customHeight="1" x14ac:dyDescent="0.55000000000000004">
      <c r="L608" s="360"/>
      <c r="M608" s="360"/>
      <c r="N608" s="384"/>
      <c r="O608" s="384"/>
      <c r="P608" s="384"/>
      <c r="Q608" s="384"/>
      <c r="R608" s="384"/>
      <c r="S608" s="360"/>
      <c r="Z608" s="360"/>
      <c r="AA608" s="360"/>
      <c r="AB608" s="360"/>
      <c r="AC608" s="360"/>
      <c r="AD608" s="360"/>
      <c r="AE608" s="360"/>
      <c r="AF608" s="360"/>
      <c r="AG608" s="360"/>
      <c r="AH608" s="360"/>
    </row>
    <row r="609" spans="12:34" ht="39.950000000000003" customHeight="1" x14ac:dyDescent="0.55000000000000004">
      <c r="L609" s="360"/>
      <c r="M609" s="360"/>
      <c r="N609" s="384"/>
      <c r="O609" s="384"/>
      <c r="P609" s="384"/>
      <c r="Q609" s="384"/>
      <c r="R609" s="384"/>
      <c r="S609" s="360"/>
      <c r="Z609" s="360"/>
      <c r="AA609" s="360"/>
      <c r="AB609" s="360"/>
      <c r="AC609" s="360"/>
      <c r="AD609" s="360"/>
      <c r="AE609" s="360"/>
      <c r="AF609" s="360"/>
      <c r="AG609" s="360"/>
      <c r="AH609" s="360"/>
    </row>
    <row r="610" spans="12:34" ht="39.950000000000003" customHeight="1" x14ac:dyDescent="0.55000000000000004">
      <c r="L610" s="360"/>
      <c r="M610" s="360"/>
      <c r="N610" s="384"/>
      <c r="O610" s="384"/>
      <c r="P610" s="384"/>
      <c r="Q610" s="384"/>
      <c r="R610" s="384"/>
      <c r="S610" s="360"/>
      <c r="Z610" s="360"/>
      <c r="AA610" s="360"/>
      <c r="AB610" s="360"/>
      <c r="AC610" s="360"/>
      <c r="AD610" s="360"/>
      <c r="AE610" s="360"/>
      <c r="AF610" s="360"/>
      <c r="AG610" s="360"/>
      <c r="AH610" s="360"/>
    </row>
    <row r="611" spans="12:34" ht="39.950000000000003" customHeight="1" x14ac:dyDescent="0.55000000000000004">
      <c r="L611" s="360"/>
      <c r="M611" s="360"/>
      <c r="N611" s="384"/>
      <c r="O611" s="384"/>
      <c r="P611" s="384"/>
      <c r="Q611" s="384"/>
      <c r="R611" s="384"/>
      <c r="S611" s="360"/>
      <c r="Z611" s="360"/>
      <c r="AA611" s="360"/>
      <c r="AB611" s="360"/>
      <c r="AC611" s="360"/>
      <c r="AD611" s="360"/>
      <c r="AE611" s="360"/>
      <c r="AF611" s="360"/>
      <c r="AG611" s="360"/>
      <c r="AH611" s="360"/>
    </row>
    <row r="612" spans="12:34" ht="39.950000000000003" customHeight="1" x14ac:dyDescent="0.55000000000000004">
      <c r="L612" s="360"/>
      <c r="M612" s="360"/>
      <c r="N612" s="384"/>
      <c r="O612" s="384"/>
      <c r="P612" s="384"/>
      <c r="Q612" s="384"/>
      <c r="R612" s="384"/>
      <c r="S612" s="360"/>
      <c r="Z612" s="360"/>
      <c r="AA612" s="360"/>
      <c r="AB612" s="360"/>
      <c r="AC612" s="360"/>
      <c r="AD612" s="360"/>
      <c r="AE612" s="360"/>
      <c r="AF612" s="360"/>
      <c r="AG612" s="360"/>
      <c r="AH612" s="360"/>
    </row>
    <row r="613" spans="12:34" ht="39.950000000000003" customHeight="1" x14ac:dyDescent="0.55000000000000004">
      <c r="L613" s="360"/>
      <c r="M613" s="360"/>
      <c r="N613" s="384"/>
      <c r="O613" s="384"/>
      <c r="P613" s="384"/>
      <c r="Q613" s="384"/>
      <c r="R613" s="384"/>
      <c r="S613" s="360"/>
      <c r="Z613" s="360"/>
      <c r="AA613" s="360"/>
      <c r="AB613" s="360"/>
      <c r="AC613" s="360"/>
      <c r="AD613" s="360"/>
      <c r="AE613" s="360"/>
      <c r="AF613" s="360"/>
      <c r="AG613" s="360"/>
      <c r="AH613" s="360"/>
    </row>
    <row r="614" spans="12:34" ht="39.950000000000003" customHeight="1" x14ac:dyDescent="0.55000000000000004">
      <c r="L614" s="360"/>
      <c r="M614" s="360"/>
      <c r="N614" s="384"/>
      <c r="O614" s="384"/>
      <c r="P614" s="384"/>
      <c r="Q614" s="384"/>
      <c r="R614" s="384"/>
      <c r="S614" s="360"/>
      <c r="Z614" s="360"/>
      <c r="AA614" s="360"/>
      <c r="AB614" s="360"/>
      <c r="AC614" s="360"/>
      <c r="AD614" s="360"/>
      <c r="AE614" s="360"/>
      <c r="AF614" s="360"/>
      <c r="AG614" s="360"/>
      <c r="AH614" s="360"/>
    </row>
    <row r="615" spans="12:34" ht="39.950000000000003" customHeight="1" x14ac:dyDescent="0.55000000000000004">
      <c r="L615" s="360"/>
      <c r="M615" s="360"/>
      <c r="N615" s="384"/>
      <c r="O615" s="384"/>
      <c r="P615" s="384"/>
      <c r="Q615" s="384"/>
      <c r="R615" s="384"/>
      <c r="S615" s="360"/>
      <c r="Z615" s="360"/>
      <c r="AA615" s="360"/>
      <c r="AB615" s="360"/>
      <c r="AC615" s="360"/>
      <c r="AD615" s="360"/>
      <c r="AE615" s="360"/>
      <c r="AF615" s="360"/>
      <c r="AG615" s="360"/>
      <c r="AH615" s="360"/>
    </row>
    <row r="616" spans="12:34" ht="39.950000000000003" customHeight="1" x14ac:dyDescent="0.55000000000000004">
      <c r="L616" s="360"/>
      <c r="M616" s="360"/>
      <c r="N616" s="384"/>
      <c r="O616" s="384"/>
      <c r="P616" s="384"/>
      <c r="Q616" s="384"/>
      <c r="R616" s="384"/>
      <c r="S616" s="360"/>
      <c r="Z616" s="360"/>
      <c r="AA616" s="360"/>
      <c r="AB616" s="360"/>
      <c r="AC616" s="360"/>
      <c r="AD616" s="360"/>
      <c r="AE616" s="360"/>
      <c r="AF616" s="360"/>
      <c r="AG616" s="360"/>
      <c r="AH616" s="360"/>
    </row>
    <row r="617" spans="12:34" ht="39.950000000000003" customHeight="1" x14ac:dyDescent="0.55000000000000004">
      <c r="L617" s="360"/>
      <c r="M617" s="360"/>
      <c r="N617" s="384"/>
      <c r="O617" s="384"/>
      <c r="P617" s="384"/>
      <c r="Q617" s="384"/>
      <c r="R617" s="384"/>
      <c r="S617" s="360"/>
      <c r="Z617" s="360"/>
      <c r="AA617" s="360"/>
      <c r="AB617" s="360"/>
      <c r="AC617" s="360"/>
      <c r="AD617" s="360"/>
      <c r="AE617" s="360"/>
      <c r="AF617" s="360"/>
      <c r="AG617" s="360"/>
      <c r="AH617" s="360"/>
    </row>
    <row r="618" spans="12:34" ht="39.950000000000003" customHeight="1" x14ac:dyDescent="0.55000000000000004">
      <c r="L618" s="360"/>
      <c r="M618" s="360"/>
      <c r="N618" s="384"/>
      <c r="O618" s="384"/>
      <c r="P618" s="384"/>
      <c r="Q618" s="384"/>
      <c r="R618" s="384"/>
      <c r="S618" s="360"/>
      <c r="Z618" s="360"/>
      <c r="AA618" s="360"/>
      <c r="AB618" s="360"/>
      <c r="AC618" s="360"/>
      <c r="AD618" s="360"/>
      <c r="AE618" s="360"/>
      <c r="AF618" s="360"/>
      <c r="AG618" s="360"/>
      <c r="AH618" s="360"/>
    </row>
    <row r="619" spans="12:34" ht="39.950000000000003" customHeight="1" x14ac:dyDescent="0.55000000000000004">
      <c r="L619" s="360"/>
      <c r="M619" s="360"/>
      <c r="N619" s="384"/>
      <c r="O619" s="384"/>
      <c r="P619" s="384"/>
      <c r="Q619" s="384"/>
      <c r="R619" s="384"/>
      <c r="S619" s="360"/>
      <c r="Z619" s="360"/>
      <c r="AA619" s="360"/>
      <c r="AB619" s="360"/>
      <c r="AC619" s="360"/>
      <c r="AD619" s="360"/>
      <c r="AE619" s="360"/>
      <c r="AF619" s="360"/>
      <c r="AG619" s="360"/>
      <c r="AH619" s="360"/>
    </row>
    <row r="620" spans="12:34" ht="39.950000000000003" customHeight="1" x14ac:dyDescent="0.55000000000000004">
      <c r="L620" s="360"/>
      <c r="M620" s="360"/>
      <c r="N620" s="384"/>
      <c r="O620" s="384"/>
      <c r="P620" s="384"/>
      <c r="Q620" s="384"/>
      <c r="R620" s="384"/>
      <c r="S620" s="360"/>
      <c r="Z620" s="360"/>
      <c r="AA620" s="360"/>
      <c r="AB620" s="360"/>
      <c r="AC620" s="360"/>
      <c r="AD620" s="360"/>
      <c r="AE620" s="360"/>
      <c r="AF620" s="360"/>
      <c r="AG620" s="360"/>
      <c r="AH620" s="360"/>
    </row>
    <row r="621" spans="12:34" ht="39.950000000000003" customHeight="1" x14ac:dyDescent="0.55000000000000004">
      <c r="L621" s="360"/>
      <c r="M621" s="360"/>
      <c r="N621" s="384"/>
      <c r="O621" s="384"/>
      <c r="P621" s="384"/>
      <c r="Q621" s="384"/>
      <c r="R621" s="384"/>
      <c r="S621" s="360"/>
      <c r="Z621" s="360"/>
      <c r="AA621" s="360"/>
      <c r="AB621" s="360"/>
      <c r="AC621" s="360"/>
      <c r="AD621" s="360"/>
      <c r="AE621" s="360"/>
      <c r="AF621" s="360"/>
      <c r="AG621" s="360"/>
      <c r="AH621" s="360"/>
    </row>
    <row r="622" spans="12:34" ht="39.950000000000003" customHeight="1" x14ac:dyDescent="0.55000000000000004">
      <c r="L622" s="360"/>
      <c r="M622" s="360"/>
      <c r="N622" s="384"/>
      <c r="O622" s="384"/>
      <c r="P622" s="384"/>
      <c r="Q622" s="384"/>
      <c r="R622" s="384"/>
      <c r="S622" s="360"/>
      <c r="Z622" s="360"/>
      <c r="AA622" s="360"/>
      <c r="AB622" s="360"/>
      <c r="AC622" s="360"/>
      <c r="AD622" s="360"/>
      <c r="AE622" s="360"/>
      <c r="AF622" s="360"/>
      <c r="AG622" s="360"/>
      <c r="AH622" s="360"/>
    </row>
    <row r="623" spans="12:34" ht="39.950000000000003" customHeight="1" x14ac:dyDescent="0.55000000000000004">
      <c r="L623" s="360"/>
      <c r="M623" s="360"/>
      <c r="N623" s="384"/>
      <c r="O623" s="384"/>
      <c r="P623" s="384"/>
      <c r="Q623" s="384"/>
      <c r="R623" s="384"/>
      <c r="S623" s="360"/>
      <c r="Z623" s="360"/>
      <c r="AA623" s="360"/>
      <c r="AB623" s="360"/>
      <c r="AC623" s="360"/>
      <c r="AD623" s="360"/>
      <c r="AE623" s="360"/>
      <c r="AF623" s="360"/>
      <c r="AG623" s="360"/>
      <c r="AH623" s="360"/>
    </row>
    <row r="624" spans="12:34" ht="39.950000000000003" customHeight="1" x14ac:dyDescent="0.55000000000000004">
      <c r="L624" s="360"/>
      <c r="M624" s="360"/>
      <c r="N624" s="384"/>
      <c r="O624" s="384"/>
      <c r="P624" s="384"/>
      <c r="Q624" s="384"/>
      <c r="R624" s="384"/>
      <c r="S624" s="360"/>
      <c r="Z624" s="360"/>
      <c r="AA624" s="360"/>
      <c r="AB624" s="360"/>
      <c r="AC624" s="360"/>
      <c r="AD624" s="360"/>
      <c r="AE624" s="360"/>
      <c r="AF624" s="360"/>
      <c r="AG624" s="360"/>
      <c r="AH624" s="360"/>
    </row>
    <row r="625" spans="12:34" ht="39.950000000000003" customHeight="1" x14ac:dyDescent="0.55000000000000004">
      <c r="L625" s="360"/>
      <c r="M625" s="360"/>
      <c r="N625" s="384"/>
      <c r="O625" s="384"/>
      <c r="P625" s="384"/>
      <c r="Q625" s="384"/>
      <c r="R625" s="384"/>
      <c r="S625" s="360"/>
      <c r="Z625" s="360"/>
      <c r="AA625" s="360"/>
      <c r="AB625" s="360"/>
      <c r="AC625" s="360"/>
      <c r="AD625" s="360"/>
      <c r="AE625" s="360"/>
      <c r="AF625" s="360"/>
      <c r="AG625" s="360"/>
      <c r="AH625" s="360"/>
    </row>
    <row r="626" spans="12:34" ht="39.950000000000003" customHeight="1" x14ac:dyDescent="0.55000000000000004">
      <c r="L626" s="360"/>
      <c r="M626" s="360"/>
      <c r="N626" s="384"/>
      <c r="O626" s="384"/>
      <c r="P626" s="384"/>
      <c r="Q626" s="384"/>
      <c r="R626" s="384"/>
      <c r="S626" s="360"/>
      <c r="Z626" s="360"/>
      <c r="AA626" s="360"/>
      <c r="AB626" s="360"/>
      <c r="AC626" s="360"/>
      <c r="AD626" s="360"/>
      <c r="AE626" s="360"/>
      <c r="AF626" s="360"/>
      <c r="AG626" s="360"/>
      <c r="AH626" s="360"/>
    </row>
    <row r="627" spans="12:34" ht="39.950000000000003" customHeight="1" x14ac:dyDescent="0.55000000000000004">
      <c r="L627" s="360"/>
      <c r="M627" s="360"/>
      <c r="N627" s="384"/>
      <c r="O627" s="384"/>
      <c r="P627" s="384"/>
      <c r="Q627" s="384"/>
      <c r="R627" s="384"/>
      <c r="S627" s="360"/>
      <c r="Z627" s="360"/>
      <c r="AA627" s="360"/>
      <c r="AB627" s="360"/>
      <c r="AC627" s="360"/>
      <c r="AD627" s="360"/>
      <c r="AE627" s="360"/>
      <c r="AF627" s="360"/>
      <c r="AG627" s="360"/>
      <c r="AH627" s="360"/>
    </row>
    <row r="628" spans="12:34" ht="39.950000000000003" customHeight="1" x14ac:dyDescent="0.55000000000000004">
      <c r="L628" s="360"/>
      <c r="M628" s="360"/>
      <c r="N628" s="384"/>
      <c r="O628" s="384"/>
      <c r="P628" s="384"/>
      <c r="Q628" s="384"/>
      <c r="R628" s="384"/>
      <c r="S628" s="360"/>
      <c r="Z628" s="360"/>
      <c r="AA628" s="360"/>
      <c r="AB628" s="360"/>
      <c r="AC628" s="360"/>
      <c r="AD628" s="360"/>
      <c r="AE628" s="360"/>
      <c r="AF628" s="360"/>
      <c r="AG628" s="360"/>
      <c r="AH628" s="360"/>
    </row>
    <row r="629" spans="12:34" ht="39.950000000000003" customHeight="1" x14ac:dyDescent="0.55000000000000004">
      <c r="L629" s="360"/>
      <c r="M629" s="360"/>
      <c r="N629" s="384"/>
      <c r="O629" s="384"/>
      <c r="P629" s="384"/>
      <c r="Q629" s="384"/>
      <c r="R629" s="384"/>
      <c r="S629" s="360"/>
      <c r="Z629" s="360"/>
      <c r="AA629" s="360"/>
      <c r="AB629" s="360"/>
      <c r="AC629" s="360"/>
      <c r="AD629" s="360"/>
      <c r="AE629" s="360"/>
      <c r="AF629" s="360"/>
      <c r="AG629" s="360"/>
      <c r="AH629" s="360"/>
    </row>
    <row r="630" spans="12:34" ht="39.950000000000003" customHeight="1" x14ac:dyDescent="0.55000000000000004">
      <c r="L630" s="360"/>
      <c r="M630" s="360"/>
      <c r="N630" s="384"/>
      <c r="O630" s="384"/>
      <c r="P630" s="384"/>
      <c r="Q630" s="384"/>
      <c r="R630" s="384"/>
      <c r="S630" s="360"/>
      <c r="Z630" s="360"/>
      <c r="AA630" s="360"/>
      <c r="AB630" s="360"/>
      <c r="AC630" s="360"/>
      <c r="AD630" s="360"/>
      <c r="AE630" s="360"/>
      <c r="AF630" s="360"/>
      <c r="AG630" s="360"/>
      <c r="AH630" s="360"/>
    </row>
    <row r="631" spans="12:34" ht="39.950000000000003" customHeight="1" x14ac:dyDescent="0.55000000000000004">
      <c r="L631" s="360"/>
      <c r="M631" s="360"/>
      <c r="N631" s="384"/>
      <c r="O631" s="384"/>
      <c r="P631" s="384"/>
      <c r="Q631" s="384"/>
      <c r="R631" s="384"/>
      <c r="S631" s="360"/>
      <c r="Z631" s="360"/>
      <c r="AA631" s="360"/>
      <c r="AB631" s="360"/>
      <c r="AC631" s="360"/>
      <c r="AD631" s="360"/>
      <c r="AE631" s="360"/>
      <c r="AF631" s="360"/>
      <c r="AG631" s="360"/>
      <c r="AH631" s="360"/>
    </row>
    <row r="632" spans="12:34" ht="39.950000000000003" customHeight="1" x14ac:dyDescent="0.55000000000000004">
      <c r="L632" s="360"/>
      <c r="M632" s="360"/>
      <c r="N632" s="384"/>
      <c r="O632" s="384"/>
      <c r="P632" s="384"/>
      <c r="Q632" s="384"/>
      <c r="R632" s="384"/>
      <c r="S632" s="360"/>
      <c r="Z632" s="360"/>
      <c r="AA632" s="360"/>
      <c r="AB632" s="360"/>
      <c r="AC632" s="360"/>
      <c r="AD632" s="360"/>
      <c r="AE632" s="360"/>
      <c r="AF632" s="360"/>
      <c r="AG632" s="360"/>
      <c r="AH632" s="360"/>
    </row>
    <row r="633" spans="12:34" ht="39.950000000000003" customHeight="1" x14ac:dyDescent="0.55000000000000004">
      <c r="L633" s="360"/>
      <c r="M633" s="360"/>
      <c r="N633" s="384"/>
      <c r="O633" s="384"/>
      <c r="P633" s="384"/>
      <c r="Q633" s="384"/>
      <c r="R633" s="384"/>
      <c r="S633" s="360"/>
      <c r="Z633" s="360"/>
      <c r="AA633" s="360"/>
      <c r="AB633" s="360"/>
      <c r="AC633" s="360"/>
      <c r="AD633" s="360"/>
      <c r="AE633" s="360"/>
      <c r="AF633" s="360"/>
      <c r="AG633" s="360"/>
      <c r="AH633" s="360"/>
    </row>
    <row r="634" spans="12:34" ht="39.950000000000003" customHeight="1" x14ac:dyDescent="0.55000000000000004">
      <c r="L634" s="360"/>
      <c r="M634" s="360"/>
      <c r="N634" s="384"/>
      <c r="O634" s="384"/>
      <c r="P634" s="384"/>
      <c r="Q634" s="384"/>
      <c r="R634" s="384"/>
      <c r="S634" s="360"/>
      <c r="Z634" s="360"/>
      <c r="AA634" s="360"/>
      <c r="AB634" s="360"/>
      <c r="AC634" s="360"/>
      <c r="AD634" s="360"/>
      <c r="AE634" s="360"/>
      <c r="AF634" s="360"/>
      <c r="AG634" s="360"/>
      <c r="AH634" s="360"/>
    </row>
    <row r="635" spans="12:34" ht="39.950000000000003" customHeight="1" x14ac:dyDescent="0.55000000000000004">
      <c r="L635" s="360"/>
      <c r="M635" s="360"/>
      <c r="N635" s="384"/>
      <c r="O635" s="384"/>
      <c r="P635" s="384"/>
      <c r="Q635" s="384"/>
      <c r="R635" s="384"/>
      <c r="S635" s="360"/>
      <c r="Z635" s="360"/>
      <c r="AA635" s="360"/>
      <c r="AB635" s="360"/>
      <c r="AC635" s="360"/>
      <c r="AD635" s="360"/>
      <c r="AE635" s="360"/>
      <c r="AF635" s="360"/>
      <c r="AG635" s="360"/>
      <c r="AH635" s="360"/>
    </row>
    <row r="636" spans="12:34" ht="39.950000000000003" customHeight="1" x14ac:dyDescent="0.55000000000000004">
      <c r="L636" s="360"/>
      <c r="M636" s="360"/>
      <c r="N636" s="384"/>
      <c r="O636" s="384"/>
      <c r="P636" s="384"/>
      <c r="Q636" s="384"/>
      <c r="R636" s="384"/>
      <c r="S636" s="360"/>
      <c r="Z636" s="360"/>
      <c r="AA636" s="360"/>
      <c r="AB636" s="360"/>
      <c r="AC636" s="360"/>
      <c r="AD636" s="360"/>
      <c r="AE636" s="360"/>
      <c r="AF636" s="360"/>
      <c r="AG636" s="360"/>
      <c r="AH636" s="360"/>
    </row>
    <row r="637" spans="12:34" ht="39.950000000000003" customHeight="1" x14ac:dyDescent="0.55000000000000004">
      <c r="L637" s="360"/>
      <c r="M637" s="360"/>
      <c r="N637" s="384"/>
      <c r="O637" s="384"/>
      <c r="P637" s="384"/>
      <c r="Q637" s="384"/>
      <c r="R637" s="384"/>
      <c r="S637" s="360"/>
      <c r="Z637" s="360"/>
      <c r="AA637" s="360"/>
      <c r="AB637" s="360"/>
      <c r="AC637" s="360"/>
      <c r="AD637" s="360"/>
      <c r="AE637" s="360"/>
      <c r="AF637" s="360"/>
      <c r="AG637" s="360"/>
      <c r="AH637" s="360"/>
    </row>
    <row r="638" spans="12:34" ht="39.950000000000003" customHeight="1" x14ac:dyDescent="0.55000000000000004">
      <c r="L638" s="360"/>
      <c r="M638" s="360"/>
      <c r="N638" s="384"/>
      <c r="O638" s="384"/>
      <c r="P638" s="384"/>
      <c r="Q638" s="384"/>
      <c r="R638" s="384"/>
      <c r="S638" s="360"/>
      <c r="Z638" s="360"/>
      <c r="AA638" s="360"/>
      <c r="AB638" s="360"/>
      <c r="AC638" s="360"/>
      <c r="AD638" s="360"/>
      <c r="AE638" s="360"/>
      <c r="AF638" s="360"/>
      <c r="AG638" s="360"/>
      <c r="AH638" s="360"/>
    </row>
    <row r="639" spans="12:34" ht="39.950000000000003" customHeight="1" x14ac:dyDescent="0.55000000000000004">
      <c r="L639" s="360"/>
      <c r="M639" s="360"/>
      <c r="N639" s="384"/>
      <c r="O639" s="384"/>
      <c r="P639" s="384"/>
      <c r="Q639" s="384"/>
      <c r="R639" s="384"/>
      <c r="S639" s="360"/>
      <c r="Z639" s="360"/>
      <c r="AA639" s="360"/>
      <c r="AB639" s="360"/>
      <c r="AC639" s="360"/>
      <c r="AD639" s="360"/>
      <c r="AE639" s="360"/>
      <c r="AF639" s="360"/>
      <c r="AG639" s="360"/>
      <c r="AH639" s="360"/>
    </row>
    <row r="640" spans="12:34" ht="39.950000000000003" customHeight="1" x14ac:dyDescent="0.55000000000000004">
      <c r="L640" s="360"/>
      <c r="M640" s="360"/>
      <c r="N640" s="384"/>
      <c r="O640" s="384"/>
      <c r="P640" s="384"/>
      <c r="Q640" s="384"/>
      <c r="R640" s="384"/>
      <c r="S640" s="360"/>
      <c r="Z640" s="360"/>
      <c r="AA640" s="360"/>
      <c r="AB640" s="360"/>
      <c r="AC640" s="360"/>
      <c r="AD640" s="360"/>
      <c r="AE640" s="360"/>
      <c r="AF640" s="360"/>
      <c r="AG640" s="360"/>
      <c r="AH640" s="360"/>
    </row>
    <row r="641" spans="12:34" ht="39.950000000000003" customHeight="1" x14ac:dyDescent="0.55000000000000004">
      <c r="L641" s="360"/>
      <c r="M641" s="360"/>
      <c r="N641" s="384"/>
      <c r="O641" s="384"/>
      <c r="P641" s="384"/>
      <c r="Q641" s="384"/>
      <c r="R641" s="384"/>
      <c r="S641" s="360"/>
      <c r="Z641" s="360"/>
      <c r="AA641" s="360"/>
      <c r="AB641" s="360"/>
      <c r="AC641" s="360"/>
      <c r="AD641" s="360"/>
      <c r="AE641" s="360"/>
      <c r="AF641" s="360"/>
      <c r="AG641" s="360"/>
      <c r="AH641" s="360"/>
    </row>
    <row r="642" spans="12:34" ht="39.950000000000003" customHeight="1" x14ac:dyDescent="0.55000000000000004">
      <c r="L642" s="360"/>
      <c r="M642" s="360"/>
      <c r="N642" s="384"/>
      <c r="O642" s="384"/>
      <c r="P642" s="384"/>
      <c r="Q642" s="384"/>
      <c r="R642" s="384"/>
      <c r="S642" s="360"/>
      <c r="Z642" s="360"/>
      <c r="AA642" s="360"/>
      <c r="AB642" s="360"/>
      <c r="AC642" s="360"/>
      <c r="AD642" s="360"/>
      <c r="AE642" s="360"/>
      <c r="AF642" s="360"/>
      <c r="AG642" s="360"/>
      <c r="AH642" s="360"/>
    </row>
    <row r="643" spans="12:34" ht="39.950000000000003" customHeight="1" x14ac:dyDescent="0.55000000000000004">
      <c r="L643" s="360"/>
      <c r="M643" s="360"/>
      <c r="N643" s="384"/>
      <c r="O643" s="384"/>
      <c r="P643" s="384"/>
      <c r="Q643" s="384"/>
      <c r="R643" s="384"/>
      <c r="S643" s="360"/>
      <c r="Z643" s="360"/>
      <c r="AA643" s="360"/>
      <c r="AB643" s="360"/>
      <c r="AC643" s="360"/>
      <c r="AD643" s="360"/>
      <c r="AE643" s="360"/>
      <c r="AF643" s="360"/>
      <c r="AG643" s="360"/>
      <c r="AH643" s="360"/>
    </row>
    <row r="644" spans="12:34" ht="39.950000000000003" customHeight="1" x14ac:dyDescent="0.55000000000000004">
      <c r="L644" s="360"/>
      <c r="M644" s="360"/>
      <c r="N644" s="384"/>
      <c r="O644" s="384"/>
      <c r="P644" s="384"/>
      <c r="Q644" s="384"/>
      <c r="R644" s="384"/>
      <c r="S644" s="360"/>
      <c r="Z644" s="360"/>
      <c r="AA644" s="360"/>
      <c r="AB644" s="360"/>
      <c r="AC644" s="360"/>
      <c r="AD644" s="360"/>
      <c r="AE644" s="360"/>
      <c r="AF644" s="360"/>
      <c r="AG644" s="360"/>
      <c r="AH644" s="360"/>
    </row>
    <row r="645" spans="12:34" ht="39.950000000000003" customHeight="1" x14ac:dyDescent="0.55000000000000004">
      <c r="L645" s="360"/>
      <c r="M645" s="360"/>
      <c r="N645" s="384"/>
      <c r="O645" s="384"/>
      <c r="P645" s="384"/>
      <c r="Q645" s="384"/>
      <c r="R645" s="384"/>
      <c r="S645" s="360"/>
      <c r="Z645" s="360"/>
      <c r="AA645" s="360"/>
      <c r="AB645" s="360"/>
      <c r="AC645" s="360"/>
      <c r="AD645" s="360"/>
      <c r="AE645" s="360"/>
      <c r="AF645" s="360"/>
      <c r="AG645" s="360"/>
      <c r="AH645" s="360"/>
    </row>
    <row r="646" spans="12:34" ht="39.950000000000003" customHeight="1" x14ac:dyDescent="0.55000000000000004">
      <c r="L646" s="360"/>
      <c r="M646" s="360"/>
      <c r="N646" s="384"/>
      <c r="O646" s="384"/>
      <c r="P646" s="384"/>
      <c r="Q646" s="384"/>
      <c r="R646" s="384"/>
      <c r="S646" s="360"/>
      <c r="Z646" s="360"/>
      <c r="AA646" s="360"/>
      <c r="AB646" s="360"/>
      <c r="AC646" s="360"/>
      <c r="AD646" s="360"/>
      <c r="AE646" s="360"/>
      <c r="AF646" s="360"/>
      <c r="AG646" s="360"/>
      <c r="AH646" s="360"/>
    </row>
    <row r="647" spans="12:34" ht="39.950000000000003" customHeight="1" x14ac:dyDescent="0.55000000000000004">
      <c r="L647" s="360"/>
      <c r="M647" s="360"/>
      <c r="N647" s="384"/>
      <c r="O647" s="384"/>
      <c r="P647" s="384"/>
      <c r="Q647" s="384"/>
      <c r="R647" s="384"/>
      <c r="S647" s="360"/>
    </row>
    <row r="648" spans="12:34" ht="39.950000000000003" customHeight="1" x14ac:dyDescent="0.55000000000000004">
      <c r="L648" s="360"/>
      <c r="M648" s="360"/>
      <c r="N648" s="384"/>
      <c r="O648" s="384"/>
      <c r="P648" s="384"/>
      <c r="Q648" s="384"/>
      <c r="R648" s="384"/>
      <c r="S648" s="360"/>
    </row>
    <row r="649" spans="12:34" ht="39.950000000000003" customHeight="1" x14ac:dyDescent="0.55000000000000004">
      <c r="L649" s="360"/>
      <c r="M649" s="360"/>
      <c r="N649" s="384"/>
      <c r="O649" s="384"/>
      <c r="P649" s="384"/>
      <c r="Q649" s="384"/>
      <c r="R649" s="384"/>
      <c r="S649" s="360"/>
    </row>
    <row r="650" spans="12:34" ht="39.950000000000003" customHeight="1" x14ac:dyDescent="0.55000000000000004">
      <c r="L650" s="360"/>
      <c r="M650" s="360"/>
      <c r="N650" s="384"/>
      <c r="O650" s="384"/>
      <c r="P650" s="384"/>
      <c r="Q650" s="384"/>
      <c r="R650" s="384"/>
      <c r="S650" s="360"/>
    </row>
    <row r="651" spans="12:34" ht="39.950000000000003" customHeight="1" x14ac:dyDescent="0.55000000000000004">
      <c r="L651" s="360"/>
      <c r="M651" s="360"/>
      <c r="N651" s="384"/>
      <c r="O651" s="384"/>
      <c r="P651" s="384"/>
      <c r="Q651" s="384"/>
      <c r="R651" s="384"/>
      <c r="S651" s="360"/>
    </row>
    <row r="652" spans="12:34" ht="39.950000000000003" customHeight="1" x14ac:dyDescent="0.55000000000000004">
      <c r="L652" s="360"/>
      <c r="M652" s="360"/>
      <c r="N652" s="384"/>
      <c r="O652" s="384"/>
      <c r="P652" s="384"/>
      <c r="Q652" s="384"/>
      <c r="R652" s="384"/>
      <c r="S652" s="360"/>
    </row>
    <row r="653" spans="12:34" ht="39.950000000000003" customHeight="1" x14ac:dyDescent="0.55000000000000004">
      <c r="L653" s="360"/>
      <c r="M653" s="360"/>
      <c r="N653" s="384"/>
      <c r="O653" s="384"/>
      <c r="P653" s="384"/>
      <c r="Q653" s="384"/>
      <c r="R653" s="384"/>
      <c r="S653" s="360"/>
    </row>
    <row r="654" spans="12:34" ht="39.950000000000003" customHeight="1" x14ac:dyDescent="0.55000000000000004">
      <c r="L654" s="360"/>
      <c r="M654" s="360"/>
      <c r="N654" s="384"/>
      <c r="O654" s="384"/>
      <c r="P654" s="384"/>
      <c r="Q654" s="384"/>
      <c r="R654" s="384"/>
      <c r="S654" s="360"/>
    </row>
    <row r="655" spans="12:34" ht="39.950000000000003" customHeight="1" x14ac:dyDescent="0.55000000000000004">
      <c r="L655" s="360"/>
      <c r="M655" s="360"/>
      <c r="N655" s="384"/>
      <c r="O655" s="384"/>
      <c r="P655" s="384"/>
      <c r="Q655" s="384"/>
      <c r="R655" s="384"/>
      <c r="S655" s="360"/>
    </row>
    <row r="656" spans="12:34" ht="39.950000000000003" customHeight="1" x14ac:dyDescent="0.55000000000000004">
      <c r="L656" s="360"/>
      <c r="M656" s="360"/>
      <c r="N656" s="384"/>
      <c r="O656" s="384"/>
      <c r="P656" s="384"/>
      <c r="Q656" s="384"/>
      <c r="R656" s="384"/>
      <c r="S656" s="360"/>
    </row>
    <row r="657" spans="12:19" ht="39.950000000000003" customHeight="1" x14ac:dyDescent="0.55000000000000004">
      <c r="L657" s="360"/>
      <c r="M657" s="360"/>
      <c r="N657" s="384"/>
      <c r="O657" s="384"/>
      <c r="P657" s="384"/>
      <c r="Q657" s="384"/>
      <c r="R657" s="384"/>
      <c r="S657" s="360"/>
    </row>
    <row r="658" spans="12:19" ht="39.950000000000003" customHeight="1" x14ac:dyDescent="0.55000000000000004">
      <c r="L658" s="360"/>
      <c r="M658" s="360"/>
      <c r="N658" s="384"/>
      <c r="O658" s="384"/>
      <c r="P658" s="384"/>
      <c r="Q658" s="384"/>
      <c r="R658" s="384"/>
      <c r="S658" s="360"/>
    </row>
    <row r="659" spans="12:19" ht="39.950000000000003" customHeight="1" x14ac:dyDescent="0.55000000000000004">
      <c r="L659" s="360"/>
      <c r="M659" s="360"/>
      <c r="N659" s="384"/>
      <c r="O659" s="384"/>
      <c r="P659" s="384"/>
      <c r="Q659" s="384"/>
      <c r="R659" s="384"/>
      <c r="S659" s="360"/>
    </row>
    <row r="660" spans="12:19" ht="39.950000000000003" customHeight="1" x14ac:dyDescent="0.55000000000000004">
      <c r="L660" s="360"/>
      <c r="M660" s="360"/>
      <c r="N660" s="384"/>
      <c r="O660" s="384"/>
      <c r="P660" s="384"/>
      <c r="Q660" s="384"/>
      <c r="R660" s="384"/>
      <c r="S660" s="360"/>
    </row>
    <row r="661" spans="12:19" ht="39.950000000000003" customHeight="1" x14ac:dyDescent="0.55000000000000004">
      <c r="L661" s="360"/>
      <c r="M661" s="360"/>
      <c r="N661" s="384"/>
      <c r="O661" s="384"/>
      <c r="P661" s="384"/>
      <c r="Q661" s="384"/>
      <c r="R661" s="384"/>
      <c r="S661" s="360"/>
    </row>
  </sheetData>
  <sheetProtection formatCells="0" formatColumns="0" formatRows="0"/>
  <mergeCells count="17">
    <mergeCell ref="AP20:AP21"/>
    <mergeCell ref="AJ43:AK44"/>
    <mergeCell ref="BW4:BX4"/>
    <mergeCell ref="U9:V9"/>
    <mergeCell ref="AP23:AQ23"/>
    <mergeCell ref="U5:V5"/>
    <mergeCell ref="U7:V8"/>
    <mergeCell ref="AJ5:AK5"/>
    <mergeCell ref="AJ7:AK8"/>
    <mergeCell ref="AP15:AP16"/>
    <mergeCell ref="T2:T3"/>
    <mergeCell ref="AI2:AI3"/>
    <mergeCell ref="AW2:AW3"/>
    <mergeCell ref="BQ4:BR4"/>
    <mergeCell ref="BT4:BU4"/>
    <mergeCell ref="U2:V3"/>
    <mergeCell ref="AJ2:AK3"/>
  </mergeCells>
  <conditionalFormatting sqref="D2:J16">
    <cfRule type="cellIs" dxfId="8" priority="7" operator="notEqual">
      <formula>0</formula>
    </cfRule>
  </conditionalFormatting>
  <conditionalFormatting sqref="AA2:AE12">
    <cfRule type="cellIs" dxfId="7" priority="6" operator="notEqual">
      <formula>0</formula>
    </cfRule>
  </conditionalFormatting>
  <conditionalFormatting sqref="N2:N16">
    <cfRule type="cellIs" dxfId="6" priority="5" operator="notEqual">
      <formula>0</formula>
    </cfRule>
  </conditionalFormatting>
  <conditionalFormatting sqref="O2:O16">
    <cfRule type="cellIs" dxfId="5" priority="4" operator="notEqual">
      <formula>0</formula>
    </cfRule>
  </conditionalFormatting>
  <conditionalFormatting sqref="P2:P16">
    <cfRule type="cellIs" dxfId="4" priority="3" operator="notEqual">
      <formula>0</formula>
    </cfRule>
  </conditionalFormatting>
  <conditionalFormatting sqref="Q2:Q16">
    <cfRule type="cellIs" dxfId="3" priority="2" operator="notEqual">
      <formula>0</formula>
    </cfRule>
  </conditionalFormatting>
  <conditionalFormatting sqref="R2:R16">
    <cfRule type="cellIs" dxfId="2" priority="1" operator="notEqual">
      <formula>0</formula>
    </cfRule>
  </conditionalFormatting>
  <pageMargins left="0.19685039370078741" right="0.19685039370078741" top="0.43307086614173229" bottom="0.23622047244094491" header="0.31496062992125984" footer="0.19685039370078741"/>
  <pageSetup paperSize="9" scale="22" fitToHeight="0" orientation="landscape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4"/>
  <sheetViews>
    <sheetView workbookViewId="0">
      <selection activeCell="P31" sqref="P31"/>
    </sheetView>
  </sheetViews>
  <sheetFormatPr defaultRowHeight="15" x14ac:dyDescent="0.25"/>
  <sheetData>
    <row r="1" spans="1:8" x14ac:dyDescent="0.25">
      <c r="A1" s="169" t="s">
        <v>1258</v>
      </c>
      <c r="B1" s="169"/>
      <c r="C1" s="169" t="s">
        <v>1259</v>
      </c>
      <c r="D1" s="169">
        <f>B1</f>
        <v>0</v>
      </c>
      <c r="E1" s="169" t="s">
        <v>1260</v>
      </c>
      <c r="F1" s="169" t="str">
        <f>IF(OR(H2&lt;&gt;"",H3&lt;&gt;""),"",IF(B2&lt;&gt;0,1,IF(AND(D1&lt;&gt;"",D2&lt;&gt;""),"","")))</f>
        <v/>
      </c>
      <c r="G1" s="169"/>
      <c r="H1" s="169"/>
    </row>
    <row r="2" spans="1:8" x14ac:dyDescent="0.25">
      <c r="A2" s="169" t="s">
        <v>1261</v>
      </c>
      <c r="B2" s="169">
        <v>1</v>
      </c>
      <c r="C2" s="169" t="s">
        <v>1260</v>
      </c>
      <c r="D2" s="169" t="str">
        <f>IF(AND(B1&lt;&gt;"",B2&lt;&gt;""),0.394,"")</f>
        <v/>
      </c>
      <c r="E2" s="169" t="s">
        <v>1262</v>
      </c>
      <c r="F2" s="169" t="str">
        <f>IF(AND(F1="",B2&lt;&gt;"",H2&lt;&gt;""),1,"")</f>
        <v/>
      </c>
      <c r="G2" s="169" t="s">
        <v>112</v>
      </c>
      <c r="H2" s="169"/>
    </row>
    <row r="3" spans="1:8" x14ac:dyDescent="0.25">
      <c r="A3" s="169"/>
      <c r="B3" s="169"/>
      <c r="C3" s="169"/>
      <c r="D3" s="169"/>
      <c r="E3" s="169" t="s">
        <v>1263</v>
      </c>
      <c r="F3" s="169">
        <f>IF(AND(F1="",B2&lt;&gt;"",H3&lt;&gt;""),1,"")</f>
        <v>1</v>
      </c>
      <c r="G3" s="169" t="s">
        <v>113</v>
      </c>
      <c r="H3" s="169">
        <v>1</v>
      </c>
    </row>
    <row r="4" spans="1:8" x14ac:dyDescent="0.25">
      <c r="A4" s="169"/>
      <c r="B4" s="169"/>
      <c r="C4" s="169"/>
      <c r="D4" s="169"/>
      <c r="E4" s="169"/>
      <c r="F4" s="169"/>
      <c r="G4" s="169"/>
      <c r="H4" s="169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C35"/>
  <sheetViews>
    <sheetView zoomScale="130" zoomScaleNormal="130" workbookViewId="0">
      <selection activeCell="C11" sqref="C11:AC11"/>
    </sheetView>
  </sheetViews>
  <sheetFormatPr defaultRowHeight="11.25" x14ac:dyDescent="0.2"/>
  <cols>
    <col min="1" max="1" width="4" style="156" customWidth="1"/>
    <col min="2" max="2" width="10.5703125" style="156" customWidth="1"/>
    <col min="3" max="4" width="5.28515625" style="156" bestFit="1" customWidth="1"/>
    <col min="5" max="29" width="6.28515625" style="156" customWidth="1"/>
    <col min="30" max="16384" width="9.140625" style="156"/>
  </cols>
  <sheetData>
    <row r="1" spans="1:29" x14ac:dyDescent="0.2">
      <c r="A1" s="153"/>
      <c r="B1" s="154" t="s">
        <v>614</v>
      </c>
      <c r="C1" s="155">
        <v>34</v>
      </c>
      <c r="D1" s="155">
        <v>35</v>
      </c>
      <c r="E1" s="155">
        <v>36</v>
      </c>
      <c r="F1" s="155">
        <v>37</v>
      </c>
      <c r="G1" s="155">
        <v>38</v>
      </c>
      <c r="H1" s="155">
        <v>39</v>
      </c>
      <c r="I1" s="155">
        <v>40</v>
      </c>
      <c r="J1" s="155">
        <v>41</v>
      </c>
      <c r="K1" s="155">
        <v>42</v>
      </c>
      <c r="L1" s="155">
        <v>43</v>
      </c>
      <c r="M1" s="155">
        <v>44</v>
      </c>
      <c r="N1" s="155">
        <v>45</v>
      </c>
      <c r="O1" s="155">
        <v>46</v>
      </c>
      <c r="P1" s="155">
        <v>47</v>
      </c>
      <c r="Q1" s="155">
        <v>48</v>
      </c>
      <c r="R1" s="155">
        <v>49</v>
      </c>
      <c r="S1" s="155">
        <v>50</v>
      </c>
      <c r="T1" s="155">
        <v>51</v>
      </c>
      <c r="U1" s="155">
        <v>52</v>
      </c>
      <c r="V1" s="155">
        <v>53</v>
      </c>
      <c r="W1" s="155">
        <v>54</v>
      </c>
      <c r="X1" s="155">
        <v>55</v>
      </c>
      <c r="Y1" s="155">
        <v>56</v>
      </c>
      <c r="Z1" s="155">
        <v>57</v>
      </c>
      <c r="AA1" s="155">
        <v>58</v>
      </c>
      <c r="AB1" s="155">
        <v>59</v>
      </c>
      <c r="AC1" s="155">
        <v>60</v>
      </c>
    </row>
    <row r="2" spans="1:29" x14ac:dyDescent="0.2">
      <c r="A2" s="157">
        <v>1</v>
      </c>
      <c r="B2" s="158" t="s">
        <v>55</v>
      </c>
      <c r="C2" s="159">
        <v>34</v>
      </c>
      <c r="D2" s="159">
        <v>35</v>
      </c>
      <c r="E2" s="159">
        <v>36</v>
      </c>
      <c r="F2" s="159">
        <v>37</v>
      </c>
      <c r="G2" s="159">
        <v>38</v>
      </c>
      <c r="H2" s="159">
        <v>39</v>
      </c>
      <c r="I2" s="159">
        <v>40</v>
      </c>
      <c r="J2" s="159">
        <v>41</v>
      </c>
      <c r="K2" s="159">
        <v>42</v>
      </c>
      <c r="L2" s="159">
        <v>43</v>
      </c>
      <c r="M2" s="159">
        <v>44</v>
      </c>
      <c r="N2" s="159">
        <v>45</v>
      </c>
      <c r="O2" s="159">
        <v>46</v>
      </c>
      <c r="P2" s="159">
        <v>47</v>
      </c>
      <c r="Q2" s="159">
        <v>48</v>
      </c>
      <c r="R2" s="159">
        <v>49</v>
      </c>
      <c r="S2" s="159">
        <v>50</v>
      </c>
      <c r="T2" s="159">
        <v>51</v>
      </c>
      <c r="U2" s="159">
        <v>52</v>
      </c>
      <c r="V2" s="159">
        <v>53</v>
      </c>
      <c r="W2" s="159">
        <v>54</v>
      </c>
      <c r="X2" s="159">
        <v>55</v>
      </c>
      <c r="Y2" s="159">
        <v>56</v>
      </c>
      <c r="Z2" s="159">
        <v>57</v>
      </c>
      <c r="AA2" s="159">
        <v>58</v>
      </c>
      <c r="AB2" s="159">
        <v>59</v>
      </c>
      <c r="AC2" s="159">
        <v>60</v>
      </c>
    </row>
    <row r="3" spans="1:29" x14ac:dyDescent="0.2">
      <c r="A3" s="157">
        <v>2</v>
      </c>
      <c r="B3" s="158" t="s">
        <v>56</v>
      </c>
      <c r="C3" s="159">
        <v>15.75</v>
      </c>
      <c r="D3" s="159">
        <v>16.25</v>
      </c>
      <c r="E3" s="159">
        <f>+F3-0.5</f>
        <v>16.75</v>
      </c>
      <c r="F3" s="159">
        <f>+G3-0.5</f>
        <v>17.25</v>
      </c>
      <c r="G3" s="159">
        <f>+H3-0.5</f>
        <v>17.75</v>
      </c>
      <c r="H3" s="159">
        <f>+I3-0.5</f>
        <v>18.25</v>
      </c>
      <c r="I3" s="159">
        <v>18.75</v>
      </c>
      <c r="J3" s="159">
        <f>+I3+0.5</f>
        <v>19.25</v>
      </c>
      <c r="K3" s="159">
        <f t="shared" ref="K3:AC3" si="0">+J3+0.5</f>
        <v>19.75</v>
      </c>
      <c r="L3" s="159">
        <f t="shared" si="0"/>
        <v>20.25</v>
      </c>
      <c r="M3" s="159">
        <f t="shared" si="0"/>
        <v>20.75</v>
      </c>
      <c r="N3" s="159">
        <f t="shared" si="0"/>
        <v>21.25</v>
      </c>
      <c r="O3" s="159">
        <f t="shared" si="0"/>
        <v>21.75</v>
      </c>
      <c r="P3" s="159">
        <f t="shared" si="0"/>
        <v>22.25</v>
      </c>
      <c r="Q3" s="159">
        <f t="shared" si="0"/>
        <v>22.75</v>
      </c>
      <c r="R3" s="159">
        <f t="shared" si="0"/>
        <v>23.25</v>
      </c>
      <c r="S3" s="159">
        <f t="shared" si="0"/>
        <v>23.75</v>
      </c>
      <c r="T3" s="159">
        <f t="shared" si="0"/>
        <v>24.25</v>
      </c>
      <c r="U3" s="159">
        <f t="shared" si="0"/>
        <v>24.75</v>
      </c>
      <c r="V3" s="159">
        <f t="shared" si="0"/>
        <v>25.25</v>
      </c>
      <c r="W3" s="159">
        <f t="shared" si="0"/>
        <v>25.75</v>
      </c>
      <c r="X3" s="159">
        <f t="shared" si="0"/>
        <v>26.25</v>
      </c>
      <c r="Y3" s="159">
        <f t="shared" si="0"/>
        <v>26.75</v>
      </c>
      <c r="Z3" s="159">
        <f t="shared" si="0"/>
        <v>27.25</v>
      </c>
      <c r="AA3" s="159">
        <f t="shared" si="0"/>
        <v>27.75</v>
      </c>
      <c r="AB3" s="159">
        <f t="shared" si="0"/>
        <v>28.25</v>
      </c>
      <c r="AC3" s="159">
        <f t="shared" si="0"/>
        <v>28.75</v>
      </c>
    </row>
    <row r="4" spans="1:29" x14ac:dyDescent="0.2">
      <c r="A4" s="157">
        <v>3</v>
      </c>
      <c r="B4" s="158" t="s">
        <v>57</v>
      </c>
      <c r="C4" s="159">
        <v>30.5</v>
      </c>
      <c r="D4" s="159">
        <v>31.5</v>
      </c>
      <c r="E4" s="159">
        <f>+F4-1</f>
        <v>32.5</v>
      </c>
      <c r="F4" s="159">
        <f>+G4-1</f>
        <v>33.5</v>
      </c>
      <c r="G4" s="159">
        <f>+H4-1</f>
        <v>34.5</v>
      </c>
      <c r="H4" s="159">
        <f>+I4-1</f>
        <v>35.5</v>
      </c>
      <c r="I4" s="159">
        <v>36.5</v>
      </c>
      <c r="J4" s="159">
        <f>+I4+1</f>
        <v>37.5</v>
      </c>
      <c r="K4" s="159">
        <f t="shared" ref="K4:AC4" si="1">+J4+1</f>
        <v>38.5</v>
      </c>
      <c r="L4" s="159">
        <f t="shared" si="1"/>
        <v>39.5</v>
      </c>
      <c r="M4" s="159">
        <f t="shared" si="1"/>
        <v>40.5</v>
      </c>
      <c r="N4" s="159">
        <f t="shared" si="1"/>
        <v>41.5</v>
      </c>
      <c r="O4" s="159">
        <f t="shared" si="1"/>
        <v>42.5</v>
      </c>
      <c r="P4" s="159">
        <f t="shared" si="1"/>
        <v>43.5</v>
      </c>
      <c r="Q4" s="159">
        <f t="shared" si="1"/>
        <v>44.5</v>
      </c>
      <c r="R4" s="159">
        <f t="shared" si="1"/>
        <v>45.5</v>
      </c>
      <c r="S4" s="159">
        <f t="shared" si="1"/>
        <v>46.5</v>
      </c>
      <c r="T4" s="159">
        <f t="shared" si="1"/>
        <v>47.5</v>
      </c>
      <c r="U4" s="159">
        <f t="shared" si="1"/>
        <v>48.5</v>
      </c>
      <c r="V4" s="159">
        <f t="shared" si="1"/>
        <v>49.5</v>
      </c>
      <c r="W4" s="159">
        <f t="shared" si="1"/>
        <v>50.5</v>
      </c>
      <c r="X4" s="159">
        <f t="shared" si="1"/>
        <v>51.5</v>
      </c>
      <c r="Y4" s="159">
        <f t="shared" si="1"/>
        <v>52.5</v>
      </c>
      <c r="Z4" s="159">
        <f t="shared" si="1"/>
        <v>53.5</v>
      </c>
      <c r="AA4" s="159">
        <f t="shared" si="1"/>
        <v>54.5</v>
      </c>
      <c r="AB4" s="159">
        <f t="shared" si="1"/>
        <v>55.5</v>
      </c>
      <c r="AC4" s="159">
        <f t="shared" si="1"/>
        <v>56.5</v>
      </c>
    </row>
    <row r="5" spans="1:29" x14ac:dyDescent="0.2">
      <c r="A5" s="157">
        <v>4</v>
      </c>
      <c r="B5" s="158" t="s">
        <v>58</v>
      </c>
      <c r="C5" s="159">
        <v>30.25</v>
      </c>
      <c r="D5" s="159">
        <v>30.375</v>
      </c>
      <c r="E5" s="159">
        <v>30.5</v>
      </c>
      <c r="F5" s="159">
        <v>30.625</v>
      </c>
      <c r="G5" s="159">
        <v>30.75</v>
      </c>
      <c r="H5" s="159">
        <v>30.875</v>
      </c>
      <c r="I5" s="160">
        <v>31</v>
      </c>
      <c r="J5" s="159">
        <v>31.125</v>
      </c>
      <c r="K5" s="159">
        <v>31.25</v>
      </c>
      <c r="L5" s="159">
        <v>31.375</v>
      </c>
      <c r="M5" s="159">
        <v>31.5</v>
      </c>
      <c r="N5" s="159">
        <v>31.625</v>
      </c>
      <c r="O5" s="159">
        <v>31.75</v>
      </c>
      <c r="P5" s="159">
        <v>31.875</v>
      </c>
      <c r="Q5" s="159">
        <v>32</v>
      </c>
      <c r="R5" s="159">
        <v>32.125</v>
      </c>
      <c r="S5" s="159">
        <v>32.25</v>
      </c>
      <c r="T5" s="159">
        <v>32.375</v>
      </c>
      <c r="U5" s="159">
        <v>32.5</v>
      </c>
      <c r="V5" s="159">
        <v>32.625</v>
      </c>
      <c r="W5" s="159">
        <v>32.75</v>
      </c>
      <c r="X5" s="159">
        <v>32.875</v>
      </c>
      <c r="Y5" s="159">
        <v>33</v>
      </c>
      <c r="Z5" s="159">
        <v>33.125</v>
      </c>
      <c r="AA5" s="159">
        <v>33.25</v>
      </c>
      <c r="AB5" s="159">
        <v>33.375</v>
      </c>
      <c r="AC5" s="159">
        <v>33.5</v>
      </c>
    </row>
    <row r="6" spans="1:29" x14ac:dyDescent="0.2">
      <c r="A6" s="157">
        <v>5</v>
      </c>
      <c r="B6" s="158" t="s">
        <v>59</v>
      </c>
      <c r="C6" s="159">
        <v>30.875</v>
      </c>
      <c r="D6" s="159">
        <v>31</v>
      </c>
      <c r="E6" s="159">
        <v>31.125</v>
      </c>
      <c r="F6" s="159">
        <v>31.25</v>
      </c>
      <c r="G6" s="159">
        <v>31.5</v>
      </c>
      <c r="H6" s="159">
        <v>31.625</v>
      </c>
      <c r="I6" s="159">
        <v>31.75</v>
      </c>
      <c r="J6" s="159">
        <v>31.875</v>
      </c>
      <c r="K6" s="160">
        <v>32</v>
      </c>
      <c r="L6" s="159">
        <v>32.25</v>
      </c>
      <c r="M6" s="159">
        <v>32.375</v>
      </c>
      <c r="N6" s="159">
        <v>32.5</v>
      </c>
      <c r="O6" s="159">
        <v>32.625</v>
      </c>
      <c r="P6" s="159">
        <v>32.75</v>
      </c>
      <c r="Q6" s="160">
        <v>33</v>
      </c>
      <c r="R6" s="159">
        <v>33.125</v>
      </c>
      <c r="S6" s="159">
        <v>33.25</v>
      </c>
      <c r="T6" s="159">
        <v>33.375</v>
      </c>
      <c r="U6" s="159">
        <v>33.5</v>
      </c>
      <c r="V6" s="159">
        <v>33.75</v>
      </c>
      <c r="W6" s="159">
        <v>33.875</v>
      </c>
      <c r="X6" s="160">
        <v>34</v>
      </c>
      <c r="Y6" s="159">
        <v>34.125</v>
      </c>
      <c r="Z6" s="159">
        <v>34.25</v>
      </c>
      <c r="AA6" s="159">
        <v>34.5</v>
      </c>
      <c r="AB6" s="159">
        <v>34.625</v>
      </c>
      <c r="AC6" s="159">
        <v>34.75</v>
      </c>
    </row>
    <row r="7" spans="1:29" x14ac:dyDescent="0.2">
      <c r="A7" s="157">
        <v>6</v>
      </c>
      <c r="B7" s="158" t="s">
        <v>60</v>
      </c>
      <c r="C7" s="159">
        <v>18</v>
      </c>
      <c r="D7" s="159">
        <v>18.25</v>
      </c>
      <c r="E7" s="159">
        <v>18.5</v>
      </c>
      <c r="F7" s="159">
        <v>18.75</v>
      </c>
      <c r="G7" s="160">
        <v>19</v>
      </c>
      <c r="H7" s="159">
        <v>19.25</v>
      </c>
      <c r="I7" s="159">
        <v>19.5</v>
      </c>
      <c r="J7" s="159">
        <v>19.75</v>
      </c>
      <c r="K7" s="160">
        <v>20</v>
      </c>
      <c r="L7" s="159">
        <v>20.25</v>
      </c>
      <c r="M7" s="159">
        <v>20.5</v>
      </c>
      <c r="N7" s="159">
        <v>20.75</v>
      </c>
      <c r="O7" s="160">
        <v>21</v>
      </c>
      <c r="P7" s="159">
        <v>21.25</v>
      </c>
      <c r="Q7" s="159">
        <v>21.375</v>
      </c>
      <c r="R7" s="159">
        <v>21.625</v>
      </c>
      <c r="S7" s="159">
        <v>21.75</v>
      </c>
      <c r="T7" s="160">
        <v>22</v>
      </c>
      <c r="U7" s="159">
        <v>22.125</v>
      </c>
      <c r="V7" s="159">
        <v>22.375</v>
      </c>
      <c r="W7" s="159">
        <v>22.5</v>
      </c>
      <c r="X7" s="159">
        <v>22.75</v>
      </c>
      <c r="Y7" s="159">
        <v>22.875</v>
      </c>
      <c r="Z7" s="159">
        <v>23.125</v>
      </c>
      <c r="AA7" s="159">
        <v>23.25</v>
      </c>
      <c r="AB7" s="159">
        <v>23.5</v>
      </c>
      <c r="AC7" s="159">
        <v>23.625</v>
      </c>
    </row>
    <row r="8" spans="1:29" x14ac:dyDescent="0.2">
      <c r="A8" s="157">
        <v>7</v>
      </c>
      <c r="B8" s="158" t="s">
        <v>61</v>
      </c>
      <c r="C8" s="160">
        <v>8.75</v>
      </c>
      <c r="D8" s="160">
        <v>8.875</v>
      </c>
      <c r="E8" s="160">
        <v>9</v>
      </c>
      <c r="F8" s="159">
        <v>9.125</v>
      </c>
      <c r="G8" s="159">
        <v>9.25</v>
      </c>
      <c r="H8" s="159">
        <v>9.375</v>
      </c>
      <c r="I8" s="159">
        <v>9.5</v>
      </c>
      <c r="J8" s="159">
        <v>9.625</v>
      </c>
      <c r="K8" s="159">
        <v>9.75</v>
      </c>
      <c r="L8" s="159">
        <v>9.875</v>
      </c>
      <c r="M8" s="160">
        <v>10</v>
      </c>
      <c r="N8" s="159">
        <v>10.125</v>
      </c>
      <c r="O8" s="159">
        <v>10.25</v>
      </c>
      <c r="P8" s="159">
        <v>10.375</v>
      </c>
      <c r="Q8" s="159">
        <v>10.5</v>
      </c>
      <c r="R8" s="159">
        <v>10.625</v>
      </c>
      <c r="S8" s="159">
        <v>10.75</v>
      </c>
      <c r="T8" s="159">
        <v>10.875</v>
      </c>
      <c r="U8" s="160">
        <v>11</v>
      </c>
      <c r="V8" s="159">
        <v>11.125</v>
      </c>
      <c r="W8" s="159">
        <v>11.25</v>
      </c>
      <c r="X8" s="159">
        <v>11.375</v>
      </c>
      <c r="Y8" s="159">
        <v>11.5</v>
      </c>
      <c r="Z8" s="159">
        <v>11.625</v>
      </c>
      <c r="AA8" s="159">
        <v>11.75</v>
      </c>
      <c r="AB8" s="159">
        <v>11.875</v>
      </c>
      <c r="AC8" s="160">
        <v>12</v>
      </c>
    </row>
    <row r="9" spans="1:29" x14ac:dyDescent="0.2">
      <c r="A9" s="157">
        <v>8</v>
      </c>
      <c r="B9" s="158" t="s">
        <v>62</v>
      </c>
      <c r="C9" s="159">
        <v>23.875</v>
      </c>
      <c r="D9" s="159">
        <v>24</v>
      </c>
      <c r="E9" s="159">
        <v>24.125</v>
      </c>
      <c r="F9" s="159">
        <v>24.25</v>
      </c>
      <c r="G9" s="159">
        <v>24.375</v>
      </c>
      <c r="H9" s="159">
        <v>24.5</v>
      </c>
      <c r="I9" s="159">
        <v>24.625</v>
      </c>
      <c r="J9" s="159">
        <v>24.75</v>
      </c>
      <c r="K9" s="159">
        <v>24.875</v>
      </c>
      <c r="L9" s="159">
        <v>25</v>
      </c>
      <c r="M9" s="159">
        <v>25.125</v>
      </c>
      <c r="N9" s="159">
        <v>25.25</v>
      </c>
      <c r="O9" s="159">
        <v>25.375</v>
      </c>
      <c r="P9" s="159">
        <v>25.5</v>
      </c>
      <c r="Q9" s="159">
        <v>25.625</v>
      </c>
      <c r="R9" s="159">
        <v>25.75</v>
      </c>
      <c r="S9" s="159">
        <v>25.875</v>
      </c>
      <c r="T9" s="159">
        <v>26</v>
      </c>
      <c r="U9" s="159">
        <v>26.125</v>
      </c>
      <c r="V9" s="159">
        <v>26.25</v>
      </c>
      <c r="W9" s="159">
        <v>26.375</v>
      </c>
      <c r="X9" s="159">
        <v>26.5</v>
      </c>
      <c r="Y9" s="159">
        <v>26.625</v>
      </c>
      <c r="Z9" s="159">
        <v>26.75</v>
      </c>
      <c r="AA9" s="159">
        <v>26.875</v>
      </c>
      <c r="AB9" s="159">
        <v>27</v>
      </c>
      <c r="AC9" s="159">
        <v>27.125</v>
      </c>
    </row>
    <row r="10" spans="1:29" x14ac:dyDescent="0.2">
      <c r="A10" s="157">
        <v>9</v>
      </c>
      <c r="B10" s="158" t="s">
        <v>63</v>
      </c>
      <c r="C10" s="159">
        <v>15.625</v>
      </c>
      <c r="D10" s="159">
        <v>15.875</v>
      </c>
      <c r="E10" s="159">
        <v>16.125</v>
      </c>
      <c r="F10" s="159">
        <v>16.375</v>
      </c>
      <c r="G10" s="159">
        <v>16.625</v>
      </c>
      <c r="H10" s="159">
        <v>16.875</v>
      </c>
      <c r="I10" s="160">
        <v>17</v>
      </c>
      <c r="J10" s="159">
        <v>17.25</v>
      </c>
      <c r="K10" s="159">
        <v>17.5</v>
      </c>
      <c r="L10" s="159">
        <v>17.75</v>
      </c>
      <c r="M10" s="160">
        <v>18</v>
      </c>
      <c r="N10" s="159">
        <v>18.25</v>
      </c>
      <c r="O10" s="159">
        <v>18.5</v>
      </c>
      <c r="P10" s="159">
        <v>18.75</v>
      </c>
      <c r="Q10" s="160">
        <v>19</v>
      </c>
      <c r="R10" s="159">
        <v>19.25</v>
      </c>
      <c r="S10" s="159">
        <v>19.5</v>
      </c>
      <c r="T10" s="159">
        <v>19.625</v>
      </c>
      <c r="U10" s="159">
        <v>19.875</v>
      </c>
      <c r="V10" s="159">
        <v>20.125</v>
      </c>
      <c r="W10" s="159">
        <v>20.375</v>
      </c>
      <c r="X10" s="159">
        <v>20.625</v>
      </c>
      <c r="Y10" s="159">
        <v>20.875</v>
      </c>
      <c r="Z10" s="159">
        <v>21.125</v>
      </c>
      <c r="AA10" s="159">
        <v>21.25</v>
      </c>
      <c r="AB10" s="159">
        <v>21.5</v>
      </c>
      <c r="AC10" s="159">
        <v>21.75</v>
      </c>
    </row>
    <row r="11" spans="1:29" x14ac:dyDescent="0.2">
      <c r="A11" s="157">
        <v>10</v>
      </c>
      <c r="B11" s="158" t="s">
        <v>64</v>
      </c>
      <c r="C11" s="159">
        <v>3.5</v>
      </c>
      <c r="D11" s="159">
        <v>3.5</v>
      </c>
      <c r="E11" s="159">
        <v>3.5</v>
      </c>
      <c r="F11" s="159">
        <v>3.5</v>
      </c>
      <c r="G11" s="159">
        <v>3.5</v>
      </c>
      <c r="H11" s="159">
        <v>3.5</v>
      </c>
      <c r="I11" s="159">
        <v>3.5</v>
      </c>
      <c r="J11" s="159">
        <v>3.5</v>
      </c>
      <c r="K11" s="159">
        <v>3.5</v>
      </c>
      <c r="L11" s="159">
        <v>3.5</v>
      </c>
      <c r="M11" s="159">
        <v>3.5</v>
      </c>
      <c r="N11" s="159">
        <v>3.5</v>
      </c>
      <c r="O11" s="159">
        <v>3.5</v>
      </c>
      <c r="P11" s="159">
        <v>3.5</v>
      </c>
      <c r="Q11" s="159">
        <v>3.5</v>
      </c>
      <c r="R11" s="159">
        <v>3.5</v>
      </c>
      <c r="S11" s="159">
        <v>3.5</v>
      </c>
      <c r="T11" s="159">
        <v>3.5</v>
      </c>
      <c r="U11" s="159">
        <v>3.5</v>
      </c>
      <c r="V11" s="159">
        <v>3.5</v>
      </c>
      <c r="W11" s="159">
        <v>3.5</v>
      </c>
      <c r="X11" s="159">
        <v>3.5</v>
      </c>
      <c r="Y11" s="159">
        <v>3.5</v>
      </c>
      <c r="Z11" s="159">
        <v>3.5</v>
      </c>
      <c r="AA11" s="159">
        <v>3.5</v>
      </c>
      <c r="AB11" s="159">
        <v>3.5</v>
      </c>
      <c r="AC11" s="159">
        <v>3.5</v>
      </c>
    </row>
    <row r="12" spans="1:29" x14ac:dyDescent="0.2">
      <c r="A12" s="157">
        <v>11</v>
      </c>
      <c r="B12" s="158" t="s">
        <v>65</v>
      </c>
      <c r="C12" s="159">
        <v>3.875</v>
      </c>
      <c r="D12" s="159">
        <v>3.875</v>
      </c>
      <c r="E12" s="159">
        <v>3.875</v>
      </c>
      <c r="F12" s="159">
        <v>3.875</v>
      </c>
      <c r="G12" s="159">
        <v>3.875</v>
      </c>
      <c r="H12" s="159">
        <v>3.875</v>
      </c>
      <c r="I12" s="159">
        <v>3.875</v>
      </c>
      <c r="J12" s="159">
        <v>3.875</v>
      </c>
      <c r="K12" s="159">
        <v>3.875</v>
      </c>
      <c r="L12" s="159">
        <v>3.875</v>
      </c>
      <c r="M12" s="159">
        <v>3.875</v>
      </c>
      <c r="N12" s="159">
        <v>3.875</v>
      </c>
      <c r="O12" s="159">
        <v>3.875</v>
      </c>
      <c r="P12" s="159">
        <v>3.875</v>
      </c>
      <c r="Q12" s="159">
        <v>3.875</v>
      </c>
      <c r="R12" s="159">
        <v>3.875</v>
      </c>
      <c r="S12" s="159">
        <v>3.875</v>
      </c>
      <c r="T12" s="159">
        <v>3.875</v>
      </c>
      <c r="U12" s="159">
        <v>3.875</v>
      </c>
      <c r="V12" s="159">
        <v>3.875</v>
      </c>
      <c r="W12" s="159">
        <v>3.875</v>
      </c>
      <c r="X12" s="159">
        <v>3.875</v>
      </c>
      <c r="Y12" s="159">
        <v>3.875</v>
      </c>
      <c r="Z12" s="159">
        <v>3.875</v>
      </c>
      <c r="AA12" s="159">
        <v>3.875</v>
      </c>
      <c r="AB12" s="159">
        <v>3.875</v>
      </c>
      <c r="AC12" s="159">
        <v>3.875</v>
      </c>
    </row>
    <row r="13" spans="1:29" x14ac:dyDescent="0.2">
      <c r="A13" s="157">
        <v>12</v>
      </c>
      <c r="B13" s="158" t="s">
        <v>66</v>
      </c>
      <c r="C13" s="159">
        <v>16.875</v>
      </c>
      <c r="D13" s="159">
        <v>17.125</v>
      </c>
      <c r="E13" s="159">
        <v>17.375</v>
      </c>
      <c r="F13" s="159">
        <v>17.625</v>
      </c>
      <c r="G13" s="159">
        <v>17.75</v>
      </c>
      <c r="H13" s="159">
        <v>18</v>
      </c>
      <c r="I13" s="159">
        <v>18.125</v>
      </c>
      <c r="J13" s="159">
        <v>18.25</v>
      </c>
      <c r="K13" s="159">
        <v>18.5</v>
      </c>
      <c r="L13" s="159">
        <v>18.625</v>
      </c>
      <c r="M13" s="159">
        <v>18.875</v>
      </c>
      <c r="N13" s="159">
        <v>19</v>
      </c>
      <c r="O13" s="159">
        <v>19.25</v>
      </c>
      <c r="P13" s="159">
        <v>19.375</v>
      </c>
      <c r="Q13" s="159">
        <v>19.5</v>
      </c>
      <c r="R13" s="159">
        <v>19.75</v>
      </c>
      <c r="S13" s="159">
        <v>19.875</v>
      </c>
      <c r="T13" s="159">
        <v>20.125</v>
      </c>
      <c r="U13" s="159">
        <v>20.25</v>
      </c>
      <c r="V13" s="159">
        <v>20.5</v>
      </c>
      <c r="W13" s="159">
        <v>20.625</v>
      </c>
      <c r="X13" s="159">
        <v>20.875</v>
      </c>
      <c r="Y13" s="159">
        <v>21</v>
      </c>
      <c r="Z13" s="159">
        <v>21.25</v>
      </c>
      <c r="AA13" s="159">
        <v>21.375</v>
      </c>
      <c r="AB13" s="159">
        <v>21.625</v>
      </c>
      <c r="AC13" s="159">
        <v>21.75</v>
      </c>
    </row>
    <row r="14" spans="1:29" x14ac:dyDescent="0.2">
      <c r="A14" s="157">
        <v>13</v>
      </c>
      <c r="B14" s="158" t="s">
        <v>67</v>
      </c>
      <c r="C14" s="159">
        <v>11.25</v>
      </c>
      <c r="D14" s="159">
        <v>11.375</v>
      </c>
      <c r="E14" s="159">
        <v>11.5</v>
      </c>
      <c r="F14" s="159">
        <v>11.625</v>
      </c>
      <c r="G14" s="159">
        <v>11.75</v>
      </c>
      <c r="H14" s="159">
        <v>11.875</v>
      </c>
      <c r="I14" s="159">
        <v>12</v>
      </c>
      <c r="J14" s="159">
        <v>12.125</v>
      </c>
      <c r="K14" s="159">
        <v>12.25</v>
      </c>
      <c r="L14" s="159">
        <v>12.375</v>
      </c>
      <c r="M14" s="159">
        <v>12.5</v>
      </c>
      <c r="N14" s="159">
        <v>12.625</v>
      </c>
      <c r="O14" s="159">
        <v>12.75</v>
      </c>
      <c r="P14" s="159">
        <v>12.875</v>
      </c>
      <c r="Q14" s="159">
        <v>13</v>
      </c>
      <c r="R14" s="159">
        <v>13.125</v>
      </c>
      <c r="S14" s="159">
        <v>13.25</v>
      </c>
      <c r="T14" s="159">
        <v>13.375</v>
      </c>
      <c r="U14" s="159">
        <v>13.5</v>
      </c>
      <c r="V14" s="159">
        <v>13.625</v>
      </c>
      <c r="W14" s="159">
        <v>13.75</v>
      </c>
      <c r="X14" s="159">
        <v>13.875</v>
      </c>
      <c r="Y14" s="159">
        <v>14</v>
      </c>
      <c r="Z14" s="159">
        <v>14.125</v>
      </c>
      <c r="AA14" s="159">
        <v>14.25</v>
      </c>
      <c r="AB14" s="159">
        <v>14.375</v>
      </c>
      <c r="AC14" s="159">
        <v>14.5</v>
      </c>
    </row>
    <row r="15" spans="1:29" x14ac:dyDescent="0.2">
      <c r="A15" s="157">
        <v>14</v>
      </c>
      <c r="B15" s="158" t="s">
        <v>348</v>
      </c>
      <c r="C15" s="161"/>
      <c r="D15" s="161"/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</row>
    <row r="16" spans="1:29" x14ac:dyDescent="0.2">
      <c r="A16" s="157">
        <v>15</v>
      </c>
      <c r="B16" s="158" t="s">
        <v>68</v>
      </c>
      <c r="C16" s="159">
        <v>9.5</v>
      </c>
      <c r="D16" s="159">
        <v>9.5</v>
      </c>
      <c r="E16" s="159">
        <v>9.5</v>
      </c>
      <c r="F16" s="159">
        <v>9.5</v>
      </c>
      <c r="G16" s="159">
        <v>9.5</v>
      </c>
      <c r="H16" s="159">
        <v>9.5</v>
      </c>
      <c r="I16" s="159">
        <v>9.5</v>
      </c>
      <c r="J16" s="159">
        <v>9.5</v>
      </c>
      <c r="K16" s="159">
        <v>9.5</v>
      </c>
      <c r="L16" s="159">
        <v>9.5</v>
      </c>
      <c r="M16" s="159">
        <v>9.5</v>
      </c>
      <c r="N16" s="159">
        <v>9.5</v>
      </c>
      <c r="O16" s="159">
        <v>9.5</v>
      </c>
      <c r="P16" s="159">
        <v>9.5</v>
      </c>
      <c r="Q16" s="159">
        <v>9.5</v>
      </c>
      <c r="R16" s="159">
        <v>9.5</v>
      </c>
      <c r="S16" s="159">
        <v>9.5</v>
      </c>
      <c r="T16" s="159">
        <v>9.5</v>
      </c>
      <c r="U16" s="159">
        <v>9.5</v>
      </c>
      <c r="V16" s="159">
        <v>9.5</v>
      </c>
      <c r="W16" s="159">
        <v>9.5</v>
      </c>
      <c r="X16" s="159">
        <v>9.5</v>
      </c>
      <c r="Y16" s="159">
        <v>9.5</v>
      </c>
      <c r="Z16" s="159">
        <v>9.5</v>
      </c>
      <c r="AA16" s="159">
        <v>9.5</v>
      </c>
      <c r="AB16" s="159">
        <v>9.5</v>
      </c>
      <c r="AC16" s="159">
        <v>9.5</v>
      </c>
    </row>
    <row r="18" spans="2:29" x14ac:dyDescent="0.2">
      <c r="B18" s="162"/>
      <c r="C18" s="162"/>
      <c r="D18" s="162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</row>
    <row r="19" spans="2:29" x14ac:dyDescent="0.2"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</row>
    <row r="20" spans="2:29" ht="15" x14ac:dyDescent="0.25">
      <c r="B20"/>
      <c r="C20"/>
      <c r="D20"/>
      <c r="E20"/>
      <c r="F20"/>
      <c r="G20"/>
      <c r="H20"/>
      <c r="I20"/>
    </row>
    <row r="21" spans="2:29" ht="15" x14ac:dyDescent="0.25">
      <c r="B21"/>
      <c r="C21"/>
      <c r="D21"/>
      <c r="E21"/>
      <c r="F21"/>
      <c r="G21"/>
      <c r="H21"/>
      <c r="I21"/>
    </row>
    <row r="22" spans="2:29" ht="15" x14ac:dyDescent="0.25">
      <c r="B22"/>
      <c r="C22"/>
      <c r="D22"/>
      <c r="E22"/>
      <c r="F22"/>
      <c r="G22"/>
      <c r="H22"/>
      <c r="I22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</row>
    <row r="23" spans="2:29" ht="15" x14ac:dyDescent="0.25">
      <c r="B23"/>
      <c r="C23"/>
      <c r="D23"/>
      <c r="E23"/>
      <c r="F23"/>
      <c r="G23"/>
      <c r="H23"/>
      <c r="I23"/>
    </row>
    <row r="24" spans="2:29" ht="15" x14ac:dyDescent="0.25">
      <c r="B24"/>
      <c r="C24"/>
      <c r="D24"/>
      <c r="E24"/>
      <c r="F24"/>
      <c r="G24"/>
      <c r="H24"/>
      <c r="I24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</row>
    <row r="25" spans="2:29" ht="15" x14ac:dyDescent="0.25">
      <c r="B25"/>
      <c r="C25"/>
      <c r="D25"/>
      <c r="E25"/>
      <c r="F25"/>
      <c r="G25"/>
      <c r="H25"/>
      <c r="I25"/>
    </row>
    <row r="26" spans="2:29" ht="15" x14ac:dyDescent="0.25">
      <c r="B26"/>
      <c r="C26"/>
      <c r="D26"/>
      <c r="E26"/>
      <c r="F26"/>
      <c r="G26"/>
      <c r="H26"/>
      <c r="I26"/>
    </row>
    <row r="27" spans="2:29" ht="15" x14ac:dyDescent="0.25">
      <c r="B27"/>
      <c r="C27"/>
      <c r="D27"/>
      <c r="E27"/>
      <c r="F27"/>
      <c r="G27"/>
      <c r="H27"/>
      <c r="I27"/>
    </row>
    <row r="28" spans="2:29" ht="15" x14ac:dyDescent="0.25">
      <c r="B28"/>
      <c r="C28"/>
      <c r="D28"/>
      <c r="E28"/>
      <c r="F28"/>
      <c r="G28"/>
      <c r="H28"/>
      <c r="I28"/>
    </row>
    <row r="29" spans="2:29" ht="15" x14ac:dyDescent="0.25">
      <c r="B29"/>
      <c r="C29"/>
      <c r="D29"/>
      <c r="E29"/>
      <c r="F29"/>
      <c r="G29"/>
      <c r="H29"/>
      <c r="I29"/>
    </row>
    <row r="30" spans="2:29" ht="15" x14ac:dyDescent="0.25">
      <c r="B30"/>
      <c r="C30"/>
      <c r="D30"/>
      <c r="E30"/>
      <c r="F30"/>
      <c r="G30"/>
      <c r="H30"/>
      <c r="I30"/>
    </row>
    <row r="31" spans="2:29" ht="15" x14ac:dyDescent="0.25">
      <c r="B31"/>
      <c r="C31"/>
      <c r="D31"/>
      <c r="E31"/>
      <c r="F31"/>
      <c r="G31"/>
      <c r="H31"/>
      <c r="I31"/>
    </row>
    <row r="32" spans="2:29" ht="15" x14ac:dyDescent="0.25">
      <c r="B32"/>
      <c r="C32"/>
      <c r="D32"/>
      <c r="E32"/>
      <c r="F32"/>
      <c r="G32"/>
      <c r="H32"/>
      <c r="I32"/>
    </row>
    <row r="33" spans="2:9" ht="15" x14ac:dyDescent="0.25">
      <c r="B33"/>
      <c r="C33"/>
      <c r="D33"/>
      <c r="E33"/>
      <c r="F33"/>
      <c r="G33"/>
      <c r="H33"/>
      <c r="I33"/>
    </row>
    <row r="34" spans="2:9" ht="15" x14ac:dyDescent="0.25">
      <c r="B34"/>
      <c r="C34"/>
      <c r="D34"/>
      <c r="E34"/>
      <c r="F34"/>
      <c r="G34"/>
      <c r="H34"/>
      <c r="I34"/>
    </row>
    <row r="35" spans="2:9" ht="15" x14ac:dyDescent="0.25">
      <c r="B35"/>
      <c r="C35"/>
      <c r="D35"/>
      <c r="E35"/>
      <c r="F35"/>
      <c r="G35"/>
      <c r="H35"/>
      <c r="I35"/>
    </row>
  </sheetData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24"/>
  <sheetViews>
    <sheetView topLeftCell="D1" zoomScale="130" zoomScaleNormal="130" workbookViewId="0">
      <selection activeCell="U26" sqref="U26"/>
    </sheetView>
  </sheetViews>
  <sheetFormatPr defaultRowHeight="11.25" x14ac:dyDescent="0.2"/>
  <cols>
    <col min="1" max="1" width="4" style="163" customWidth="1"/>
    <col min="2" max="4" width="11.5703125" style="163" customWidth="1"/>
    <col min="5" max="29" width="6.28515625" style="163" customWidth="1"/>
    <col min="30" max="16384" width="9.140625" style="163"/>
  </cols>
  <sheetData>
    <row r="1" spans="1:29" x14ac:dyDescent="0.2">
      <c r="A1" s="153"/>
      <c r="B1" s="154" t="s">
        <v>614</v>
      </c>
      <c r="C1" s="155">
        <v>34</v>
      </c>
      <c r="D1" s="155">
        <v>35</v>
      </c>
      <c r="E1" s="155">
        <v>36</v>
      </c>
      <c r="F1" s="155">
        <v>37</v>
      </c>
      <c r="G1" s="155">
        <v>38</v>
      </c>
      <c r="H1" s="155">
        <v>39</v>
      </c>
      <c r="I1" s="155">
        <v>40</v>
      </c>
      <c r="J1" s="155">
        <v>41</v>
      </c>
      <c r="K1" s="155">
        <v>42</v>
      </c>
      <c r="L1" s="155">
        <v>43</v>
      </c>
      <c r="M1" s="155">
        <v>44</v>
      </c>
      <c r="N1" s="155">
        <v>45</v>
      </c>
      <c r="O1" s="155">
        <v>46</v>
      </c>
      <c r="P1" s="155">
        <v>47</v>
      </c>
      <c r="Q1" s="155">
        <v>48</v>
      </c>
      <c r="R1" s="155">
        <v>49</v>
      </c>
      <c r="S1" s="155">
        <v>50</v>
      </c>
      <c r="T1" s="155">
        <v>51</v>
      </c>
      <c r="U1" s="155">
        <v>52</v>
      </c>
      <c r="V1" s="155">
        <v>53</v>
      </c>
      <c r="W1" s="155">
        <v>54</v>
      </c>
      <c r="X1" s="155">
        <v>55</v>
      </c>
      <c r="Y1" s="155">
        <v>56</v>
      </c>
      <c r="Z1" s="155">
        <v>57</v>
      </c>
      <c r="AA1" s="155">
        <v>58</v>
      </c>
      <c r="AB1" s="155">
        <v>59</v>
      </c>
      <c r="AC1" s="155">
        <v>60</v>
      </c>
    </row>
    <row r="2" spans="1:29" x14ac:dyDescent="0.2">
      <c r="A2" s="157">
        <v>1</v>
      </c>
      <c r="B2" s="158" t="s">
        <v>55</v>
      </c>
      <c r="C2" s="159">
        <v>34.5</v>
      </c>
      <c r="D2" s="159">
        <v>35.5</v>
      </c>
      <c r="E2" s="159">
        <v>36.5</v>
      </c>
      <c r="F2" s="159">
        <v>37.5</v>
      </c>
      <c r="G2" s="159">
        <v>38.5</v>
      </c>
      <c r="H2" s="159">
        <v>39.5</v>
      </c>
      <c r="I2" s="159">
        <v>40.5</v>
      </c>
      <c r="J2" s="159">
        <v>41.5</v>
      </c>
      <c r="K2" s="159">
        <v>42.5</v>
      </c>
      <c r="L2" s="159">
        <v>43.5</v>
      </c>
      <c r="M2" s="159">
        <v>44.5</v>
      </c>
      <c r="N2" s="159">
        <v>45.5</v>
      </c>
      <c r="O2" s="159">
        <v>46.5</v>
      </c>
      <c r="P2" s="159">
        <v>47.5</v>
      </c>
      <c r="Q2" s="159">
        <v>48.5</v>
      </c>
      <c r="R2" s="159">
        <v>49.5</v>
      </c>
      <c r="S2" s="159">
        <v>50.5</v>
      </c>
      <c r="T2" s="159">
        <v>51.5</v>
      </c>
      <c r="U2" s="159">
        <v>52.5</v>
      </c>
      <c r="V2" s="159">
        <v>53.5</v>
      </c>
      <c r="W2" s="159">
        <v>54.5</v>
      </c>
      <c r="X2" s="159">
        <v>55.5</v>
      </c>
      <c r="Y2" s="159">
        <v>56.5</v>
      </c>
      <c r="Z2" s="159">
        <v>57.5</v>
      </c>
      <c r="AA2" s="159">
        <v>58.5</v>
      </c>
      <c r="AB2" s="159">
        <v>59.5</v>
      </c>
      <c r="AC2" s="159">
        <v>60.5</v>
      </c>
    </row>
    <row r="3" spans="1:29" x14ac:dyDescent="0.2">
      <c r="A3" s="157">
        <v>2</v>
      </c>
      <c r="B3" s="158" t="s">
        <v>56</v>
      </c>
      <c r="C3" s="159">
        <v>20</v>
      </c>
      <c r="D3" s="159">
        <v>20.5</v>
      </c>
      <c r="E3" s="159">
        <f>+F3-0.5</f>
        <v>21</v>
      </c>
      <c r="F3" s="159">
        <f>+G3-0.5</f>
        <v>21.5</v>
      </c>
      <c r="G3" s="159">
        <f>+H3-0.5</f>
        <v>22</v>
      </c>
      <c r="H3" s="159">
        <f>+I3-0.5</f>
        <v>22.5</v>
      </c>
      <c r="I3" s="159">
        <v>23</v>
      </c>
      <c r="J3" s="159">
        <f>+I3+0.5</f>
        <v>23.5</v>
      </c>
      <c r="K3" s="159">
        <f t="shared" ref="K3:AC3" si="0">+J3+0.5</f>
        <v>24</v>
      </c>
      <c r="L3" s="159">
        <f t="shared" si="0"/>
        <v>24.5</v>
      </c>
      <c r="M3" s="159">
        <f t="shared" si="0"/>
        <v>25</v>
      </c>
      <c r="N3" s="159">
        <f t="shared" si="0"/>
        <v>25.5</v>
      </c>
      <c r="O3" s="159">
        <f t="shared" si="0"/>
        <v>26</v>
      </c>
      <c r="P3" s="159">
        <f t="shared" si="0"/>
        <v>26.5</v>
      </c>
      <c r="Q3" s="159">
        <f t="shared" si="0"/>
        <v>27</v>
      </c>
      <c r="R3" s="159">
        <f t="shared" si="0"/>
        <v>27.5</v>
      </c>
      <c r="S3" s="159">
        <f t="shared" si="0"/>
        <v>28</v>
      </c>
      <c r="T3" s="159">
        <f t="shared" si="0"/>
        <v>28.5</v>
      </c>
      <c r="U3" s="159">
        <f t="shared" si="0"/>
        <v>29</v>
      </c>
      <c r="V3" s="159">
        <f t="shared" si="0"/>
        <v>29.5</v>
      </c>
      <c r="W3" s="159">
        <f t="shared" si="0"/>
        <v>30</v>
      </c>
      <c r="X3" s="159">
        <f t="shared" si="0"/>
        <v>30.5</v>
      </c>
      <c r="Y3" s="159">
        <f t="shared" si="0"/>
        <v>31</v>
      </c>
      <c r="Z3" s="159">
        <f t="shared" si="0"/>
        <v>31.5</v>
      </c>
      <c r="AA3" s="159">
        <f t="shared" si="0"/>
        <v>32</v>
      </c>
      <c r="AB3" s="159">
        <f t="shared" si="0"/>
        <v>32.5</v>
      </c>
      <c r="AC3" s="159">
        <f t="shared" si="0"/>
        <v>33</v>
      </c>
    </row>
    <row r="4" spans="1:29" x14ac:dyDescent="0.2">
      <c r="A4" s="157">
        <v>3</v>
      </c>
      <c r="B4" s="158" t="s">
        <v>57</v>
      </c>
      <c r="C4" s="159">
        <v>36.25</v>
      </c>
      <c r="D4" s="159">
        <v>37.25</v>
      </c>
      <c r="E4" s="159">
        <v>38.25</v>
      </c>
      <c r="F4" s="159">
        <v>39.25</v>
      </c>
      <c r="G4" s="159">
        <v>40.25</v>
      </c>
      <c r="H4" s="159">
        <v>41.25</v>
      </c>
      <c r="I4" s="159">
        <v>42.25</v>
      </c>
      <c r="J4" s="159">
        <v>43.25</v>
      </c>
      <c r="K4" s="159">
        <v>44.25</v>
      </c>
      <c r="L4" s="159">
        <v>45.25</v>
      </c>
      <c r="M4" s="159">
        <v>46.25</v>
      </c>
      <c r="N4" s="159">
        <v>47.25</v>
      </c>
      <c r="O4" s="159">
        <v>48.25</v>
      </c>
      <c r="P4" s="159">
        <v>49.25</v>
      </c>
      <c r="Q4" s="159">
        <v>50.25</v>
      </c>
      <c r="R4" s="159">
        <v>51.25</v>
      </c>
      <c r="S4" s="159">
        <v>52.25</v>
      </c>
      <c r="T4" s="159">
        <v>53.25</v>
      </c>
      <c r="U4" s="159">
        <v>54.25</v>
      </c>
      <c r="V4" s="159">
        <v>55.25</v>
      </c>
      <c r="W4" s="159">
        <v>56.25</v>
      </c>
      <c r="X4" s="159">
        <v>57.25</v>
      </c>
      <c r="Y4" s="159">
        <v>58.25</v>
      </c>
      <c r="Z4" s="159">
        <v>59.25</v>
      </c>
      <c r="AA4" s="159">
        <v>60.25</v>
      </c>
      <c r="AB4" s="159">
        <v>61.25</v>
      </c>
      <c r="AC4" s="159">
        <v>62.25</v>
      </c>
    </row>
    <row r="5" spans="1:29" x14ac:dyDescent="0.2">
      <c r="A5" s="157">
        <v>4</v>
      </c>
      <c r="B5" s="158" t="s">
        <v>58</v>
      </c>
      <c r="C5" s="159">
        <v>30.25</v>
      </c>
      <c r="D5" s="159">
        <v>30.375</v>
      </c>
      <c r="E5" s="159">
        <v>30.5</v>
      </c>
      <c r="F5" s="159">
        <v>30.625</v>
      </c>
      <c r="G5" s="159">
        <v>30.75</v>
      </c>
      <c r="H5" s="159">
        <v>30.875</v>
      </c>
      <c r="I5" s="160">
        <v>31</v>
      </c>
      <c r="J5" s="159">
        <v>31.125</v>
      </c>
      <c r="K5" s="159">
        <v>31.25</v>
      </c>
      <c r="L5" s="159">
        <v>31.375</v>
      </c>
      <c r="M5" s="159">
        <v>31.5</v>
      </c>
      <c r="N5" s="159">
        <v>31.625</v>
      </c>
      <c r="O5" s="159">
        <v>31.75</v>
      </c>
      <c r="P5" s="159">
        <v>31.875</v>
      </c>
      <c r="Q5" s="159">
        <v>32</v>
      </c>
      <c r="R5" s="159">
        <v>32.125</v>
      </c>
      <c r="S5" s="159">
        <v>32.25</v>
      </c>
      <c r="T5" s="159">
        <v>32.375</v>
      </c>
      <c r="U5" s="159">
        <v>32.5</v>
      </c>
      <c r="V5" s="159">
        <v>32.625</v>
      </c>
      <c r="W5" s="159">
        <v>32.75</v>
      </c>
      <c r="X5" s="159">
        <v>32.875</v>
      </c>
      <c r="Y5" s="159">
        <v>33</v>
      </c>
      <c r="Z5" s="159">
        <v>33.125</v>
      </c>
      <c r="AA5" s="159">
        <v>33.25</v>
      </c>
      <c r="AB5" s="159">
        <v>33.375</v>
      </c>
      <c r="AC5" s="159">
        <v>33.5</v>
      </c>
    </row>
    <row r="6" spans="1:29" x14ac:dyDescent="0.2">
      <c r="A6" s="157">
        <v>5</v>
      </c>
      <c r="B6" s="158" t="s">
        <v>59</v>
      </c>
      <c r="C6" s="159">
        <v>30.875</v>
      </c>
      <c r="D6" s="159">
        <v>31</v>
      </c>
      <c r="E6" s="159">
        <v>31.125</v>
      </c>
      <c r="F6" s="159">
        <v>31.25</v>
      </c>
      <c r="G6" s="159">
        <v>31.5</v>
      </c>
      <c r="H6" s="159">
        <v>31.625</v>
      </c>
      <c r="I6" s="159">
        <v>31.75</v>
      </c>
      <c r="J6" s="159">
        <v>31.875</v>
      </c>
      <c r="K6" s="160">
        <v>32</v>
      </c>
      <c r="L6" s="159">
        <v>32.25</v>
      </c>
      <c r="M6" s="159">
        <v>32.375</v>
      </c>
      <c r="N6" s="159">
        <v>32.5</v>
      </c>
      <c r="O6" s="159">
        <v>32.625</v>
      </c>
      <c r="P6" s="159">
        <v>32.75</v>
      </c>
      <c r="Q6" s="160">
        <v>33</v>
      </c>
      <c r="R6" s="159">
        <v>33.125</v>
      </c>
      <c r="S6" s="159">
        <v>33.25</v>
      </c>
      <c r="T6" s="159">
        <v>33.375</v>
      </c>
      <c r="U6" s="159">
        <v>33.5</v>
      </c>
      <c r="V6" s="159">
        <v>33.75</v>
      </c>
      <c r="W6" s="159">
        <v>33.875</v>
      </c>
      <c r="X6" s="160">
        <v>34</v>
      </c>
      <c r="Y6" s="159">
        <v>34.125</v>
      </c>
      <c r="Z6" s="159">
        <v>34.25</v>
      </c>
      <c r="AA6" s="159">
        <v>34.5</v>
      </c>
      <c r="AB6" s="159">
        <v>34.625</v>
      </c>
      <c r="AC6" s="159">
        <v>34.75</v>
      </c>
    </row>
    <row r="7" spans="1:29" x14ac:dyDescent="0.2">
      <c r="A7" s="157">
        <v>6</v>
      </c>
      <c r="B7" s="158" t="s">
        <v>60</v>
      </c>
      <c r="C7" s="159">
        <v>18</v>
      </c>
      <c r="D7" s="159">
        <v>18.25</v>
      </c>
      <c r="E7" s="159">
        <v>18.5</v>
      </c>
      <c r="F7" s="159">
        <v>18.75</v>
      </c>
      <c r="G7" s="160">
        <v>19</v>
      </c>
      <c r="H7" s="159">
        <v>19.25</v>
      </c>
      <c r="I7" s="159">
        <v>19.5</v>
      </c>
      <c r="J7" s="159">
        <v>19.75</v>
      </c>
      <c r="K7" s="160">
        <v>20</v>
      </c>
      <c r="L7" s="159">
        <v>20.25</v>
      </c>
      <c r="M7" s="159">
        <v>20.5</v>
      </c>
      <c r="N7" s="159">
        <v>20.75</v>
      </c>
      <c r="O7" s="160">
        <v>21</v>
      </c>
      <c r="P7" s="159">
        <v>21.25</v>
      </c>
      <c r="Q7" s="159">
        <v>21.375</v>
      </c>
      <c r="R7" s="159">
        <v>21.625</v>
      </c>
      <c r="S7" s="159">
        <v>21.75</v>
      </c>
      <c r="T7" s="160">
        <v>22</v>
      </c>
      <c r="U7" s="159">
        <v>22.125</v>
      </c>
      <c r="V7" s="159">
        <v>22.375</v>
      </c>
      <c r="W7" s="159">
        <v>22.5</v>
      </c>
      <c r="X7" s="159">
        <v>22.75</v>
      </c>
      <c r="Y7" s="159">
        <v>22.875</v>
      </c>
      <c r="Z7" s="159">
        <v>23.125</v>
      </c>
      <c r="AA7" s="159">
        <v>23.25</v>
      </c>
      <c r="AB7" s="159">
        <v>23.5</v>
      </c>
      <c r="AC7" s="159">
        <v>23.625</v>
      </c>
    </row>
    <row r="8" spans="1:29" x14ac:dyDescent="0.2">
      <c r="A8" s="157">
        <v>7</v>
      </c>
      <c r="B8" s="158" t="s">
        <v>61</v>
      </c>
      <c r="C8" s="159">
        <v>8.75</v>
      </c>
      <c r="D8" s="160">
        <v>8.875</v>
      </c>
      <c r="E8" s="160">
        <v>9</v>
      </c>
      <c r="F8" s="159">
        <v>9.125</v>
      </c>
      <c r="G8" s="159">
        <v>9.25</v>
      </c>
      <c r="H8" s="159">
        <v>9.375</v>
      </c>
      <c r="I8" s="159">
        <v>9.5</v>
      </c>
      <c r="J8" s="159">
        <v>9.625</v>
      </c>
      <c r="K8" s="159">
        <v>9.75</v>
      </c>
      <c r="L8" s="159">
        <v>9.875</v>
      </c>
      <c r="M8" s="160">
        <v>10</v>
      </c>
      <c r="N8" s="159">
        <v>10.125</v>
      </c>
      <c r="O8" s="159">
        <v>10.25</v>
      </c>
      <c r="P8" s="159">
        <v>10.375</v>
      </c>
      <c r="Q8" s="159">
        <v>10.5</v>
      </c>
      <c r="R8" s="159">
        <v>10.625</v>
      </c>
      <c r="S8" s="159">
        <v>10.75</v>
      </c>
      <c r="T8" s="159">
        <v>10.875</v>
      </c>
      <c r="U8" s="160">
        <v>11</v>
      </c>
      <c r="V8" s="159">
        <v>11.125</v>
      </c>
      <c r="W8" s="159">
        <v>11.25</v>
      </c>
      <c r="X8" s="159">
        <v>11.375</v>
      </c>
      <c r="Y8" s="159">
        <v>11.5</v>
      </c>
      <c r="Z8" s="159">
        <v>11.625</v>
      </c>
      <c r="AA8" s="159">
        <v>11.75</v>
      </c>
      <c r="AB8" s="159">
        <v>11.875</v>
      </c>
      <c r="AC8" s="160">
        <v>12</v>
      </c>
    </row>
    <row r="9" spans="1:29" x14ac:dyDescent="0.2">
      <c r="A9" s="157">
        <v>8</v>
      </c>
      <c r="B9" s="158" t="s">
        <v>62</v>
      </c>
      <c r="C9" s="159">
        <v>23.875</v>
      </c>
      <c r="D9" s="159">
        <v>24</v>
      </c>
      <c r="E9" s="159">
        <v>24.125</v>
      </c>
      <c r="F9" s="159">
        <v>24.25</v>
      </c>
      <c r="G9" s="159">
        <v>24.375</v>
      </c>
      <c r="H9" s="159">
        <v>24.5</v>
      </c>
      <c r="I9" s="159">
        <v>24.625</v>
      </c>
      <c r="J9" s="159">
        <v>24.75</v>
      </c>
      <c r="K9" s="159">
        <v>24.875</v>
      </c>
      <c r="L9" s="159">
        <v>25</v>
      </c>
      <c r="M9" s="159">
        <v>25.125</v>
      </c>
      <c r="N9" s="159">
        <v>25.25</v>
      </c>
      <c r="O9" s="159">
        <v>25.375</v>
      </c>
      <c r="P9" s="159">
        <v>25.5</v>
      </c>
      <c r="Q9" s="159">
        <v>25.625</v>
      </c>
      <c r="R9" s="159">
        <v>25.75</v>
      </c>
      <c r="S9" s="159">
        <v>25.875</v>
      </c>
      <c r="T9" s="159">
        <v>26</v>
      </c>
      <c r="U9" s="159">
        <v>26.125</v>
      </c>
      <c r="V9" s="159">
        <v>26.25</v>
      </c>
      <c r="W9" s="159">
        <v>26.375</v>
      </c>
      <c r="X9" s="159">
        <v>26.5</v>
      </c>
      <c r="Y9" s="159">
        <v>26.625</v>
      </c>
      <c r="Z9" s="159">
        <v>26.75</v>
      </c>
      <c r="AA9" s="159">
        <v>26.875</v>
      </c>
      <c r="AB9" s="159">
        <v>27</v>
      </c>
      <c r="AC9" s="159">
        <v>27.125</v>
      </c>
    </row>
    <row r="10" spans="1:29" x14ac:dyDescent="0.2">
      <c r="A10" s="157">
        <v>9</v>
      </c>
      <c r="B10" s="158" t="s">
        <v>63</v>
      </c>
      <c r="C10" s="159">
        <v>15.625</v>
      </c>
      <c r="D10" s="159">
        <v>15.875</v>
      </c>
      <c r="E10" s="159">
        <v>16.125</v>
      </c>
      <c r="F10" s="159">
        <v>16.375</v>
      </c>
      <c r="G10" s="159">
        <v>16.625</v>
      </c>
      <c r="H10" s="159">
        <v>16.875</v>
      </c>
      <c r="I10" s="160">
        <v>17</v>
      </c>
      <c r="J10" s="159">
        <v>17.25</v>
      </c>
      <c r="K10" s="159">
        <v>17.5</v>
      </c>
      <c r="L10" s="159">
        <v>17.75</v>
      </c>
      <c r="M10" s="160">
        <v>18</v>
      </c>
      <c r="N10" s="159">
        <v>18.25</v>
      </c>
      <c r="O10" s="159">
        <v>18.5</v>
      </c>
      <c r="P10" s="159">
        <v>18.75</v>
      </c>
      <c r="Q10" s="160">
        <v>19</v>
      </c>
      <c r="R10" s="159">
        <v>19.25</v>
      </c>
      <c r="S10" s="159">
        <v>19.5</v>
      </c>
      <c r="T10" s="159">
        <v>19.625</v>
      </c>
      <c r="U10" s="159">
        <v>19.875</v>
      </c>
      <c r="V10" s="159">
        <v>20.125</v>
      </c>
      <c r="W10" s="159">
        <v>20.375</v>
      </c>
      <c r="X10" s="159">
        <v>20.625</v>
      </c>
      <c r="Y10" s="159">
        <v>20.875</v>
      </c>
      <c r="Z10" s="159">
        <v>21.125</v>
      </c>
      <c r="AA10" s="159">
        <v>21.25</v>
      </c>
      <c r="AB10" s="159">
        <v>21.5</v>
      </c>
      <c r="AC10" s="159">
        <v>21.75</v>
      </c>
    </row>
    <row r="11" spans="1:29" x14ac:dyDescent="0.2">
      <c r="A11" s="157">
        <v>10</v>
      </c>
      <c r="B11" s="158" t="s">
        <v>64</v>
      </c>
      <c r="C11" s="159">
        <v>3.5</v>
      </c>
      <c r="D11" s="159">
        <v>3.5</v>
      </c>
      <c r="E11" s="159">
        <v>3.5</v>
      </c>
      <c r="F11" s="159">
        <v>3.5</v>
      </c>
      <c r="G11" s="159">
        <v>3.5</v>
      </c>
      <c r="H11" s="159">
        <v>3.5</v>
      </c>
      <c r="I11" s="159">
        <v>3.5</v>
      </c>
      <c r="J11" s="159">
        <v>3.5</v>
      </c>
      <c r="K11" s="159">
        <v>3.5</v>
      </c>
      <c r="L11" s="159">
        <v>3.5</v>
      </c>
      <c r="M11" s="159">
        <v>3.5</v>
      </c>
      <c r="N11" s="159">
        <v>3.5</v>
      </c>
      <c r="O11" s="159">
        <v>3.5</v>
      </c>
      <c r="P11" s="159">
        <v>3.5</v>
      </c>
      <c r="Q11" s="159">
        <v>3.5</v>
      </c>
      <c r="R11" s="159">
        <v>3.5</v>
      </c>
      <c r="S11" s="159">
        <v>3.5</v>
      </c>
      <c r="T11" s="159">
        <v>3.5</v>
      </c>
      <c r="U11" s="159">
        <v>3.5</v>
      </c>
      <c r="V11" s="159">
        <v>3.5</v>
      </c>
      <c r="W11" s="159">
        <v>3.5</v>
      </c>
      <c r="X11" s="159">
        <v>3.5</v>
      </c>
      <c r="Y11" s="159">
        <v>3.5</v>
      </c>
      <c r="Z11" s="159">
        <v>3.5</v>
      </c>
      <c r="AA11" s="159">
        <v>3.5</v>
      </c>
      <c r="AB11" s="159">
        <v>3.5</v>
      </c>
      <c r="AC11" s="159">
        <v>3.5</v>
      </c>
    </row>
    <row r="12" spans="1:29" x14ac:dyDescent="0.2">
      <c r="A12" s="157">
        <v>11</v>
      </c>
      <c r="B12" s="158" t="s">
        <v>65</v>
      </c>
      <c r="C12" s="159">
        <v>3.875</v>
      </c>
      <c r="D12" s="159">
        <v>3.875</v>
      </c>
      <c r="E12" s="159">
        <v>3.875</v>
      </c>
      <c r="F12" s="159">
        <v>3.875</v>
      </c>
      <c r="G12" s="159">
        <v>3.875</v>
      </c>
      <c r="H12" s="159">
        <v>3.875</v>
      </c>
      <c r="I12" s="159">
        <v>3.875</v>
      </c>
      <c r="J12" s="159">
        <v>3.875</v>
      </c>
      <c r="K12" s="159">
        <v>3.875</v>
      </c>
      <c r="L12" s="159">
        <v>3.875</v>
      </c>
      <c r="M12" s="159">
        <v>3.875</v>
      </c>
      <c r="N12" s="159">
        <v>3.875</v>
      </c>
      <c r="O12" s="159">
        <v>3.875</v>
      </c>
      <c r="P12" s="159">
        <v>3.875</v>
      </c>
      <c r="Q12" s="159">
        <v>3.875</v>
      </c>
      <c r="R12" s="159">
        <v>3.875</v>
      </c>
      <c r="S12" s="159">
        <v>3.875</v>
      </c>
      <c r="T12" s="159">
        <v>3.875</v>
      </c>
      <c r="U12" s="159">
        <v>3.875</v>
      </c>
      <c r="V12" s="159">
        <v>3.875</v>
      </c>
      <c r="W12" s="159">
        <v>3.875</v>
      </c>
      <c r="X12" s="159">
        <v>3.875</v>
      </c>
      <c r="Y12" s="159">
        <v>3.875</v>
      </c>
      <c r="Z12" s="159">
        <v>3.875</v>
      </c>
      <c r="AA12" s="159">
        <v>3.875</v>
      </c>
      <c r="AB12" s="159">
        <v>3.875</v>
      </c>
      <c r="AC12" s="159">
        <v>3.875</v>
      </c>
    </row>
    <row r="13" spans="1:29" x14ac:dyDescent="0.2">
      <c r="A13" s="157">
        <v>12</v>
      </c>
      <c r="B13" s="158" t="s">
        <v>66</v>
      </c>
      <c r="C13" s="159">
        <v>16.875</v>
      </c>
      <c r="D13" s="159">
        <v>17.125</v>
      </c>
      <c r="E13" s="159">
        <v>17.375</v>
      </c>
      <c r="F13" s="159">
        <v>17.625</v>
      </c>
      <c r="G13" s="159">
        <v>17.75</v>
      </c>
      <c r="H13" s="159">
        <v>18</v>
      </c>
      <c r="I13" s="159">
        <v>18.125</v>
      </c>
      <c r="J13" s="159">
        <v>18.25</v>
      </c>
      <c r="K13" s="159">
        <v>18.5</v>
      </c>
      <c r="L13" s="159">
        <v>18.625</v>
      </c>
      <c r="M13" s="159">
        <v>18.875</v>
      </c>
      <c r="N13" s="159">
        <v>19</v>
      </c>
      <c r="O13" s="159">
        <v>19.25</v>
      </c>
      <c r="P13" s="159">
        <v>19.375</v>
      </c>
      <c r="Q13" s="159">
        <v>19.5</v>
      </c>
      <c r="R13" s="159">
        <v>19.75</v>
      </c>
      <c r="S13" s="159">
        <v>19.875</v>
      </c>
      <c r="T13" s="159">
        <v>20.125</v>
      </c>
      <c r="U13" s="159">
        <v>20.25</v>
      </c>
      <c r="V13" s="159">
        <v>20.5</v>
      </c>
      <c r="W13" s="159">
        <v>20.625</v>
      </c>
      <c r="X13" s="159">
        <v>20.875</v>
      </c>
      <c r="Y13" s="159">
        <v>21</v>
      </c>
      <c r="Z13" s="159">
        <v>21.25</v>
      </c>
      <c r="AA13" s="159">
        <v>21.375</v>
      </c>
      <c r="AB13" s="159">
        <v>21.625</v>
      </c>
      <c r="AC13" s="159">
        <v>21.75</v>
      </c>
    </row>
    <row r="14" spans="1:29" x14ac:dyDescent="0.2">
      <c r="A14" s="157">
        <v>13</v>
      </c>
      <c r="B14" s="158" t="s">
        <v>67</v>
      </c>
      <c r="C14" s="159">
        <v>11.25</v>
      </c>
      <c r="D14" s="159">
        <v>11.375</v>
      </c>
      <c r="E14" s="159">
        <v>11.5</v>
      </c>
      <c r="F14" s="159">
        <v>11.625</v>
      </c>
      <c r="G14" s="159">
        <v>11.75</v>
      </c>
      <c r="H14" s="159">
        <v>11.875</v>
      </c>
      <c r="I14" s="159">
        <v>12</v>
      </c>
      <c r="J14" s="159">
        <v>12.125</v>
      </c>
      <c r="K14" s="159">
        <v>12.25</v>
      </c>
      <c r="L14" s="159">
        <v>12.375</v>
      </c>
      <c r="M14" s="159">
        <v>12.5</v>
      </c>
      <c r="N14" s="159">
        <v>12.625</v>
      </c>
      <c r="O14" s="159">
        <v>12.75</v>
      </c>
      <c r="P14" s="159">
        <v>12.875</v>
      </c>
      <c r="Q14" s="159">
        <v>13</v>
      </c>
      <c r="R14" s="159">
        <v>13.125</v>
      </c>
      <c r="S14" s="159">
        <v>13.25</v>
      </c>
      <c r="T14" s="159">
        <v>13.375</v>
      </c>
      <c r="U14" s="159">
        <v>13.5</v>
      </c>
      <c r="V14" s="159">
        <v>13.625</v>
      </c>
      <c r="W14" s="159">
        <v>13.75</v>
      </c>
      <c r="X14" s="159">
        <v>13.875</v>
      </c>
      <c r="Y14" s="159">
        <v>14</v>
      </c>
      <c r="Z14" s="159">
        <v>14.125</v>
      </c>
      <c r="AA14" s="159">
        <v>14.25</v>
      </c>
      <c r="AB14" s="159">
        <v>14.375</v>
      </c>
      <c r="AC14" s="159">
        <v>14.5</v>
      </c>
    </row>
    <row r="15" spans="1:29" x14ac:dyDescent="0.2">
      <c r="A15" s="157">
        <v>14</v>
      </c>
      <c r="B15" s="158" t="s">
        <v>348</v>
      </c>
      <c r="C15" s="161"/>
      <c r="D15" s="161"/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</row>
    <row r="16" spans="1:29" x14ac:dyDescent="0.2">
      <c r="A16" s="157">
        <v>15</v>
      </c>
      <c r="B16" s="158" t="s">
        <v>68</v>
      </c>
      <c r="C16" s="159">
        <v>9.5</v>
      </c>
      <c r="D16" s="159">
        <v>9.5</v>
      </c>
      <c r="E16" s="159">
        <v>9.5</v>
      </c>
      <c r="F16" s="159">
        <v>9.5</v>
      </c>
      <c r="G16" s="159">
        <v>9.5</v>
      </c>
      <c r="H16" s="159">
        <v>9.5</v>
      </c>
      <c r="I16" s="159">
        <v>9.5</v>
      </c>
      <c r="J16" s="159">
        <v>9.5</v>
      </c>
      <c r="K16" s="159">
        <v>9.5</v>
      </c>
      <c r="L16" s="159">
        <v>9.5</v>
      </c>
      <c r="M16" s="159">
        <v>9.5</v>
      </c>
      <c r="N16" s="159">
        <v>9.5</v>
      </c>
      <c r="O16" s="159">
        <v>9.5</v>
      </c>
      <c r="P16" s="159">
        <v>9.5</v>
      </c>
      <c r="Q16" s="159">
        <v>9.5</v>
      </c>
      <c r="R16" s="159">
        <v>9.5</v>
      </c>
      <c r="S16" s="159">
        <v>9.5</v>
      </c>
      <c r="T16" s="159">
        <v>9.5</v>
      </c>
      <c r="U16" s="159">
        <v>9.5</v>
      </c>
      <c r="V16" s="159">
        <v>9.5</v>
      </c>
      <c r="W16" s="159">
        <v>9.5</v>
      </c>
      <c r="X16" s="159">
        <v>9.5</v>
      </c>
      <c r="Y16" s="159">
        <v>9.5</v>
      </c>
      <c r="Z16" s="159">
        <v>9.5</v>
      </c>
      <c r="AA16" s="159">
        <v>9.5</v>
      </c>
      <c r="AB16" s="159">
        <v>9.5</v>
      </c>
      <c r="AC16" s="159">
        <v>9.5</v>
      </c>
    </row>
    <row r="18" spans="2:30" x14ac:dyDescent="0.2">
      <c r="B18" s="166"/>
      <c r="C18" s="479"/>
      <c r="D18" s="479"/>
      <c r="E18" s="479"/>
      <c r="F18" s="479"/>
      <c r="G18" s="479"/>
      <c r="H18" s="479"/>
      <c r="I18" s="479"/>
      <c r="J18" s="479"/>
      <c r="K18" s="479"/>
      <c r="L18" s="479"/>
      <c r="M18" s="479"/>
      <c r="N18" s="479"/>
      <c r="O18" s="479"/>
      <c r="P18" s="479"/>
      <c r="Q18" s="479"/>
      <c r="R18" s="479"/>
      <c r="S18" s="479"/>
      <c r="T18" s="479"/>
      <c r="U18" s="479"/>
      <c r="V18" s="479"/>
      <c r="W18" s="479"/>
      <c r="X18" s="479"/>
      <c r="Y18" s="479"/>
      <c r="Z18" s="479"/>
      <c r="AA18" s="479"/>
      <c r="AB18" s="479"/>
      <c r="AC18" s="479"/>
      <c r="AD18" s="479"/>
    </row>
    <row r="19" spans="2:30" x14ac:dyDescent="0.2"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</row>
    <row r="22" spans="2:30" x14ac:dyDescent="0.2">
      <c r="B22" s="166"/>
    </row>
    <row r="24" spans="2:30" x14ac:dyDescent="0.2"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</row>
  </sheetData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8"/>
  <sheetViews>
    <sheetView workbookViewId="0">
      <selection activeCell="E22" sqref="E22"/>
    </sheetView>
  </sheetViews>
  <sheetFormatPr defaultRowHeight="15" x14ac:dyDescent="0.25"/>
  <cols>
    <col min="1" max="1" width="29.42578125" customWidth="1"/>
    <col min="3" max="3" width="15.5703125" customWidth="1"/>
    <col min="6" max="6" width="11" customWidth="1"/>
  </cols>
  <sheetData>
    <row r="1" spans="1:1" x14ac:dyDescent="0.25">
      <c r="A1" t="s">
        <v>501</v>
      </c>
    </row>
    <row r="2" spans="1:1" x14ac:dyDescent="0.25">
      <c r="A2" t="s">
        <v>465</v>
      </c>
    </row>
    <row r="3" spans="1:1" x14ac:dyDescent="0.25">
      <c r="A3" t="s">
        <v>355</v>
      </c>
    </row>
    <row r="4" spans="1:1" x14ac:dyDescent="0.25">
      <c r="A4" t="s">
        <v>466</v>
      </c>
    </row>
    <row r="5" spans="1:1" x14ac:dyDescent="0.25">
      <c r="A5" t="s">
        <v>467</v>
      </c>
    </row>
    <row r="6" spans="1:1" x14ac:dyDescent="0.25">
      <c r="A6" t="str">
        <f>CONCATENATE("o:",'US MTM - Calculation (Athletic)'!$BW$4,"A")</f>
        <v>o:PeterA</v>
      </c>
    </row>
    <row r="7" spans="1:1" x14ac:dyDescent="0.25">
      <c r="A7" t="s">
        <v>468</v>
      </c>
    </row>
    <row r="8" spans="1:1" x14ac:dyDescent="0.25">
      <c r="A8" t="str">
        <f>CONCATENATE("5:",'US MTM - Calculation (Athletic)'!$BW$4,"A")</f>
        <v>5:PeterA</v>
      </c>
    </row>
    <row r="9" spans="1:1" x14ac:dyDescent="0.25">
      <c r="A9" s="169" t="s">
        <v>1265</v>
      </c>
    </row>
    <row r="10" spans="1:1" x14ac:dyDescent="0.25">
      <c r="A10" s="169" t="str">
        <f>CONCATENATE("y:",Sheet1!$E$12)</f>
        <v>y:1.75</v>
      </c>
    </row>
    <row r="11" spans="1:1" x14ac:dyDescent="0.25">
      <c r="A11" s="169" t="s">
        <v>1264</v>
      </c>
    </row>
    <row r="12" spans="1:1" x14ac:dyDescent="0.25">
      <c r="A12" s="105" t="str">
        <f>CONCATENATE("x:",Sheet1!$E$13)</f>
        <v>x:1.5</v>
      </c>
    </row>
    <row r="13" spans="1:1" x14ac:dyDescent="0.25">
      <c r="A13" t="s">
        <v>471</v>
      </c>
    </row>
    <row r="14" spans="1:1" x14ac:dyDescent="0.25">
      <c r="A14" t="str">
        <f>CONCATENATE("w:",'US MTM - Calculation (Athletic)'!$AW$4)</f>
        <v>w:28.37</v>
      </c>
    </row>
    <row r="15" spans="1:1" x14ac:dyDescent="0.25">
      <c r="A15" t="s">
        <v>472</v>
      </c>
    </row>
    <row r="16" spans="1:1" x14ac:dyDescent="0.25">
      <c r="A16" t="s">
        <v>473</v>
      </c>
    </row>
    <row r="17" spans="1:1" x14ac:dyDescent="0.25">
      <c r="A17" t="s">
        <v>474</v>
      </c>
    </row>
    <row r="18" spans="1:1" x14ac:dyDescent="0.25">
      <c r="A18" t="str">
        <f>CONCATENATE("a:","IMP-US")</f>
        <v>a:IMP-US</v>
      </c>
    </row>
    <row r="19" spans="1:1" x14ac:dyDescent="0.25">
      <c r="A19" s="169" t="s">
        <v>494</v>
      </c>
    </row>
    <row r="20" spans="1:1" x14ac:dyDescent="0.25">
      <c r="A20" s="169" t="str">
        <f>CONCATENATE("b:",'US MTM - Calculation (Athletic)'!$AP$18)</f>
        <v>b:BUFFER PLAID -S95</v>
      </c>
    </row>
    <row r="21" spans="1:1" x14ac:dyDescent="0.25">
      <c r="A21" s="169" t="s">
        <v>475</v>
      </c>
    </row>
    <row r="22" spans="1:1" x14ac:dyDescent="0.25">
      <c r="A22" s="169" t="str">
        <f>CONCATENATE("l:",'US MTM - Calculation (Athletic)'!$AP$15)</f>
        <v>l:S95-SHELL PLAID</v>
      </c>
    </row>
    <row r="23" spans="1:1" x14ac:dyDescent="0.25">
      <c r="A23" t="s">
        <v>476</v>
      </c>
    </row>
    <row r="24" spans="1:1" x14ac:dyDescent="0.25">
      <c r="A24" t="s">
        <v>477</v>
      </c>
    </row>
    <row r="25" spans="1:1" x14ac:dyDescent="0.25">
      <c r="A25" t="s">
        <v>478</v>
      </c>
    </row>
    <row r="26" spans="1:1" x14ac:dyDescent="0.25">
      <c r="A26" t="s">
        <v>479</v>
      </c>
    </row>
    <row r="27" spans="1:1" x14ac:dyDescent="0.25">
      <c r="A27" t="s">
        <v>496</v>
      </c>
    </row>
    <row r="28" spans="1:1" x14ac:dyDescent="0.25">
      <c r="A28" t="s">
        <v>480</v>
      </c>
    </row>
    <row r="29" spans="1:1" x14ac:dyDescent="0.25">
      <c r="A29" t="s">
        <v>497</v>
      </c>
    </row>
    <row r="30" spans="1:1" x14ac:dyDescent="0.25">
      <c r="A30" t="s">
        <v>355</v>
      </c>
    </row>
    <row r="31" spans="1:1" x14ac:dyDescent="0.25">
      <c r="A31" t="s">
        <v>481</v>
      </c>
    </row>
    <row r="32" spans="1:1" x14ac:dyDescent="0.25">
      <c r="A32" t="s">
        <v>355</v>
      </c>
    </row>
    <row r="33" spans="1:1" x14ac:dyDescent="0.25">
      <c r="A33" t="s">
        <v>482</v>
      </c>
    </row>
    <row r="34" spans="1:1" x14ac:dyDescent="0.25">
      <c r="A34" s="169" t="str">
        <f>CONCATENATE("m:",'US MTM - Calculation (Athletic)'!$AP$20)</f>
        <v>m:</v>
      </c>
    </row>
    <row r="35" spans="1:1" x14ac:dyDescent="0.25">
      <c r="A35" t="s">
        <v>483</v>
      </c>
    </row>
    <row r="36" spans="1:1" x14ac:dyDescent="0.25">
      <c r="A36" t="s">
        <v>592</v>
      </c>
    </row>
    <row r="37" spans="1:1" x14ac:dyDescent="0.25">
      <c r="A37" t="s">
        <v>484</v>
      </c>
    </row>
    <row r="38" spans="1:1" x14ac:dyDescent="0.25">
      <c r="A38" t="str">
        <f>CONCATENATE("z:",'US MTM - Calculation (Athletic)'!$BW$4,"VEST")</f>
        <v>z:PeterVEST</v>
      </c>
    </row>
    <row r="39" spans="1:1" x14ac:dyDescent="0.25">
      <c r="A39" t="s">
        <v>485</v>
      </c>
    </row>
    <row r="40" spans="1:1" x14ac:dyDescent="0.25">
      <c r="A40" t="str">
        <f>CONCATENATE("s:",'US MTM - Calculation (Athletic)'!$AQ$1)</f>
        <v>s:</v>
      </c>
    </row>
    <row r="41" spans="1:1" x14ac:dyDescent="0.25">
      <c r="A41" t="s">
        <v>489</v>
      </c>
    </row>
    <row r="42" spans="1:1" x14ac:dyDescent="0.25">
      <c r="A42" t="s">
        <v>492</v>
      </c>
    </row>
    <row r="43" spans="1:1" x14ac:dyDescent="0.25">
      <c r="A43" t="s">
        <v>490</v>
      </c>
    </row>
    <row r="44" spans="1:1" x14ac:dyDescent="0.25">
      <c r="A44" t="s">
        <v>590</v>
      </c>
    </row>
    <row r="45" spans="1:1" x14ac:dyDescent="0.25">
      <c r="A45" t="s">
        <v>491</v>
      </c>
    </row>
    <row r="46" spans="1:1" x14ac:dyDescent="0.25">
      <c r="A46" t="str">
        <f>IF('US MTM - Calculation (Athletic)'!AQ24="","",CONCATENATE("1:",'US MTM - Calculation (Athletic)'!AP24))</f>
        <v/>
      </c>
    </row>
    <row r="47" spans="1:1" x14ac:dyDescent="0.25">
      <c r="A47" t="str">
        <f>IF('US MTM - Calculation (Athletic)'!AQ25="","",CONCATENATE("1:",'US MTM - Calculation (Athletic)'!AP25))</f>
        <v/>
      </c>
    </row>
    <row r="48" spans="1:1" x14ac:dyDescent="0.25">
      <c r="A48" t="str">
        <f>IF('US MTM - Calculation (Athletic)'!AQ26="","",CONCATENATE("1:",'US MTM - Calculation (Athletic)'!AP26))</f>
        <v/>
      </c>
    </row>
    <row r="49" spans="1:1" x14ac:dyDescent="0.25">
      <c r="A49" t="str">
        <f>IF('US MTM - Calculation (Athletic)'!AQ27="","",CONCATENATE("1:",'US MTM - Calculation (Athletic)'!AP27))</f>
        <v/>
      </c>
    </row>
    <row r="50" spans="1:1" x14ac:dyDescent="0.25">
      <c r="A50" t="str">
        <f>IF('US MTM - Calculation (Athletic)'!AQ28="","",CONCATENATE("1:",'US MTM - Calculation (Athletic)'!AP28))</f>
        <v/>
      </c>
    </row>
    <row r="59" spans="1:1" x14ac:dyDescent="0.25">
      <c r="A59" t="s">
        <v>575</v>
      </c>
    </row>
    <row r="60" spans="1:1" x14ac:dyDescent="0.25">
      <c r="A60" t="s">
        <v>465</v>
      </c>
    </row>
    <row r="61" spans="1:1" x14ac:dyDescent="0.25">
      <c r="A61" t="s">
        <v>355</v>
      </c>
    </row>
    <row r="62" spans="1:1" x14ac:dyDescent="0.25">
      <c r="A62" t="s">
        <v>466</v>
      </c>
    </row>
    <row r="63" spans="1:1" x14ac:dyDescent="0.25">
      <c r="A63" t="s">
        <v>467</v>
      </c>
    </row>
    <row r="64" spans="1:1" x14ac:dyDescent="0.25">
      <c r="A64" t="str">
        <f>CONCATENATE("o:",'US MTM - Calculation (Athletic)'!$BW$4,"B")</f>
        <v>o:PeterB</v>
      </c>
    </row>
    <row r="65" spans="1:1" x14ac:dyDescent="0.25">
      <c r="A65" t="s">
        <v>468</v>
      </c>
    </row>
    <row r="66" spans="1:1" x14ac:dyDescent="0.25">
      <c r="A66" t="str">
        <f>CONCATENATE("5:",'US MTM - Calculation (Athletic)'!$BW$4,"B")</f>
        <v>5:PeterB</v>
      </c>
    </row>
    <row r="67" spans="1:1" x14ac:dyDescent="0.25">
      <c r="A67" t="s">
        <v>469</v>
      </c>
    </row>
    <row r="68" spans="1:1" x14ac:dyDescent="0.25">
      <c r="A68" t="s">
        <v>486</v>
      </c>
    </row>
    <row r="69" spans="1:1" x14ac:dyDescent="0.25">
      <c r="A69" t="s">
        <v>470</v>
      </c>
    </row>
    <row r="70" spans="1:1" x14ac:dyDescent="0.25">
      <c r="A70" s="105" t="str">
        <f>CONCATENATE("4:",'US MTM - Calculation (Athletic)'!$BW$4)</f>
        <v>4:Peter</v>
      </c>
    </row>
    <row r="71" spans="1:1" x14ac:dyDescent="0.25">
      <c r="A71" t="s">
        <v>471</v>
      </c>
    </row>
    <row r="72" spans="1:1" x14ac:dyDescent="0.25">
      <c r="A72" t="str">
        <f>CONCATENATE("w:",'US MTM - Calculation (Athletic)'!$AW$4)</f>
        <v>w:28.37</v>
      </c>
    </row>
    <row r="73" spans="1:1" x14ac:dyDescent="0.25">
      <c r="A73" t="s">
        <v>472</v>
      </c>
    </row>
    <row r="74" spans="1:1" x14ac:dyDescent="0.25">
      <c r="A74" t="s">
        <v>473</v>
      </c>
    </row>
    <row r="75" spans="1:1" x14ac:dyDescent="0.25">
      <c r="A75" t="s">
        <v>474</v>
      </c>
    </row>
    <row r="76" spans="1:1" x14ac:dyDescent="0.25">
      <c r="A76" t="str">
        <f>CONCATENATE("a:","IMP-US")</f>
        <v>a:IMP-US</v>
      </c>
    </row>
    <row r="77" spans="1:1" x14ac:dyDescent="0.25">
      <c r="A77" t="s">
        <v>494</v>
      </c>
    </row>
    <row r="78" spans="1:1" x14ac:dyDescent="0.25">
      <c r="A78" s="169" t="s">
        <v>610</v>
      </c>
    </row>
    <row r="79" spans="1:1" x14ac:dyDescent="0.25">
      <c r="A79" t="s">
        <v>475</v>
      </c>
    </row>
    <row r="80" spans="1:1" x14ac:dyDescent="0.25">
      <c r="A80" t="s">
        <v>611</v>
      </c>
    </row>
    <row r="81" spans="1:1" x14ac:dyDescent="0.25">
      <c r="A81" t="s">
        <v>476</v>
      </c>
    </row>
    <row r="82" spans="1:1" x14ac:dyDescent="0.25">
      <c r="A82" t="s">
        <v>477</v>
      </c>
    </row>
    <row r="83" spans="1:1" x14ac:dyDescent="0.25">
      <c r="A83" t="s">
        <v>478</v>
      </c>
    </row>
    <row r="84" spans="1:1" x14ac:dyDescent="0.25">
      <c r="A84" t="s">
        <v>479</v>
      </c>
    </row>
    <row r="85" spans="1:1" x14ac:dyDescent="0.25">
      <c r="A85" t="s">
        <v>498</v>
      </c>
    </row>
    <row r="86" spans="1:1" x14ac:dyDescent="0.25">
      <c r="A86" t="s">
        <v>480</v>
      </c>
    </row>
    <row r="87" spans="1:1" x14ac:dyDescent="0.25">
      <c r="A87" t="s">
        <v>499</v>
      </c>
    </row>
    <row r="88" spans="1:1" x14ac:dyDescent="0.25">
      <c r="A88" t="s">
        <v>355</v>
      </c>
    </row>
    <row r="89" spans="1:1" x14ac:dyDescent="0.25">
      <c r="A89" t="s">
        <v>481</v>
      </c>
    </row>
    <row r="90" spans="1:1" x14ac:dyDescent="0.25">
      <c r="A90" t="s">
        <v>355</v>
      </c>
    </row>
    <row r="91" spans="1:1" x14ac:dyDescent="0.25">
      <c r="A91" t="s">
        <v>482</v>
      </c>
    </row>
    <row r="92" spans="1:1" x14ac:dyDescent="0.25">
      <c r="A92" s="169" t="str">
        <f>CONCATENATE("m:",'US MTM - Calculation (Athletic)'!$AP$20)</f>
        <v>m:</v>
      </c>
    </row>
    <row r="93" spans="1:1" x14ac:dyDescent="0.25">
      <c r="A93" t="s">
        <v>483</v>
      </c>
    </row>
    <row r="94" spans="1:1" x14ac:dyDescent="0.25">
      <c r="A94" t="s">
        <v>592</v>
      </c>
    </row>
    <row r="95" spans="1:1" x14ac:dyDescent="0.25">
      <c r="A95" t="s">
        <v>484</v>
      </c>
    </row>
    <row r="96" spans="1:1" x14ac:dyDescent="0.25">
      <c r="A96" t="str">
        <f>CONCATENATE("z:",'US MTM - Calculation (Athletic)'!$BW$4,"VEST")</f>
        <v>z:PeterVEST</v>
      </c>
    </row>
    <row r="97" spans="1:1" x14ac:dyDescent="0.25">
      <c r="A97" t="s">
        <v>485</v>
      </c>
    </row>
    <row r="98" spans="1:1" x14ac:dyDescent="0.25">
      <c r="A98" t="str">
        <f>CONCATENATE("s:",'US MTM - Calculation (Athletic)'!$AQ$1)</f>
        <v>s:</v>
      </c>
    </row>
    <row r="99" spans="1:1" x14ac:dyDescent="0.25">
      <c r="A99" t="s">
        <v>489</v>
      </c>
    </row>
    <row r="100" spans="1:1" x14ac:dyDescent="0.25">
      <c r="A100" t="s">
        <v>492</v>
      </c>
    </row>
    <row r="101" spans="1:1" x14ac:dyDescent="0.25">
      <c r="A101" t="s">
        <v>490</v>
      </c>
    </row>
    <row r="102" spans="1:1" x14ac:dyDescent="0.25">
      <c r="A102" t="s">
        <v>500</v>
      </c>
    </row>
    <row r="103" spans="1:1" x14ac:dyDescent="0.25">
      <c r="A103" t="s">
        <v>491</v>
      </c>
    </row>
    <row r="104" spans="1:1" x14ac:dyDescent="0.25">
      <c r="A104" t="str">
        <f>IF('US MTM - Calculation (Athletic)'!AQ24="","",CONCATENATE("1:",'US MTM - Calculation (Athletic)'!AP24))</f>
        <v/>
      </c>
    </row>
    <row r="105" spans="1:1" x14ac:dyDescent="0.25">
      <c r="A105" t="str">
        <f>IF('US MTM - Calculation (Athletic)'!AQ25="","",CONCATENATE("1:",'US MTM - Calculation (Athletic)'!AP25))</f>
        <v/>
      </c>
    </row>
    <row r="106" spans="1:1" x14ac:dyDescent="0.25">
      <c r="A106" t="str">
        <f>IF('US MTM - Calculation (Athletic)'!AQ26="","",CONCATENATE("1:",'US MTM - Calculation (Athletic)'!AP26))</f>
        <v/>
      </c>
    </row>
    <row r="107" spans="1:1" x14ac:dyDescent="0.25">
      <c r="A107" t="str">
        <f>IF('US MTM - Calculation (Athletic)'!AQ27="","",CONCATENATE("1:",'US MTM - Calculation (Athletic)'!AP27))</f>
        <v/>
      </c>
    </row>
    <row r="108" spans="1:1" x14ac:dyDescent="0.25">
      <c r="A108" t="str">
        <f>IF('US MTM - Calculation (Athletic)'!AQ28="","",CONCATENATE("1:",'US MTM - Calculation (Athletic)'!AP28))</f>
        <v/>
      </c>
    </row>
    <row r="123" spans="1:1" x14ac:dyDescent="0.25">
      <c r="A123" t="s">
        <v>355</v>
      </c>
    </row>
    <row r="124" spans="1:1" x14ac:dyDescent="0.25">
      <c r="A124" t="s">
        <v>356</v>
      </c>
    </row>
    <row r="125" spans="1:1" x14ac:dyDescent="0.25">
      <c r="A125" t="s">
        <v>355</v>
      </c>
    </row>
    <row r="126" spans="1:1" x14ac:dyDescent="0.25">
      <c r="A126" t="s">
        <v>357</v>
      </c>
    </row>
    <row r="127" spans="1:1" x14ac:dyDescent="0.25">
      <c r="A127" t="s">
        <v>358</v>
      </c>
    </row>
    <row r="128" spans="1:1" x14ac:dyDescent="0.25">
      <c r="A128" t="str">
        <f>CONCATENATE("s:",'US MTM - Calculation (Athletic)'!$BW$4,"VEST")</f>
        <v>s:PeterVEST</v>
      </c>
    </row>
    <row r="129" spans="1:1" x14ac:dyDescent="0.25">
      <c r="A129" t="s">
        <v>359</v>
      </c>
    </row>
    <row r="130" spans="1:1" x14ac:dyDescent="0.25">
      <c r="A130" t="str">
        <f>CONCATENATE("a:",'US MTM - Calculation (Athletic)'!$AQ$1)</f>
        <v>a:</v>
      </c>
    </row>
    <row r="131" spans="1:1" x14ac:dyDescent="0.25">
      <c r="A131" t="s">
        <v>360</v>
      </c>
    </row>
    <row r="132" spans="1:1" x14ac:dyDescent="0.25">
      <c r="A132" t="str">
        <f>CONCATENATE("o:",'US MTM - Calculation (Athletic)'!$AQ$1)</f>
        <v>o:</v>
      </c>
    </row>
    <row r="133" spans="1:1" x14ac:dyDescent="0.25">
      <c r="A133" t="s">
        <v>576</v>
      </c>
    </row>
    <row r="134" spans="1:1" x14ac:dyDescent="0.25">
      <c r="A134" t="str">
        <f>CONCATENATE("v:",'Print JKT &amp; TRS (Regular)'!$N$2)</f>
        <v>v:</v>
      </c>
    </row>
    <row r="135" spans="1:1" x14ac:dyDescent="0.25">
      <c r="A135" t="s">
        <v>577</v>
      </c>
    </row>
    <row r="136" spans="1:1" x14ac:dyDescent="0.25">
      <c r="A136" t="str">
        <f>CONCATENATE("v:",'Print JKT &amp; TRS (Regular)'!$N$3)</f>
        <v>v:</v>
      </c>
    </row>
    <row r="137" spans="1:1" x14ac:dyDescent="0.25">
      <c r="A137" t="s">
        <v>578</v>
      </c>
    </row>
    <row r="138" spans="1:1" x14ac:dyDescent="0.25">
      <c r="A138" t="str">
        <f>CONCATENATE("v:",'Print JKT &amp; TRS (Regular)'!$N$4)</f>
        <v>v:</v>
      </c>
    </row>
    <row r="139" spans="1:1" x14ac:dyDescent="0.25">
      <c r="A139" t="s">
        <v>579</v>
      </c>
    </row>
    <row r="140" spans="1:1" x14ac:dyDescent="0.25">
      <c r="A140" t="str">
        <f>CONCATENATE("v:",'Print JKT &amp; TRS (Regular)'!$N$5)</f>
        <v>v:</v>
      </c>
    </row>
    <row r="141" spans="1:1" x14ac:dyDescent="0.25">
      <c r="A141" t="s">
        <v>580</v>
      </c>
    </row>
    <row r="142" spans="1:1" x14ac:dyDescent="0.25">
      <c r="A142" t="str">
        <f>CONCATENATE("v:",'Print JKT &amp; TRS (Regular)'!$N$6)</f>
        <v>v:</v>
      </c>
    </row>
    <row r="143" spans="1:1" x14ac:dyDescent="0.25">
      <c r="A143" t="s">
        <v>581</v>
      </c>
    </row>
    <row r="144" spans="1:1" x14ac:dyDescent="0.25">
      <c r="A144" t="str">
        <f>CONCATENATE("v:",'Print JKT &amp; TRS (Regular)'!$N$7)</f>
        <v>v:</v>
      </c>
    </row>
    <row r="145" spans="1:1" x14ac:dyDescent="0.25">
      <c r="A145" t="s">
        <v>582</v>
      </c>
    </row>
    <row r="146" spans="1:1" x14ac:dyDescent="0.25">
      <c r="A146" t="str">
        <f>CONCATENATE("v:",'Print JKT &amp; TRS (Regular)'!$N$8)</f>
        <v>v:</v>
      </c>
    </row>
    <row r="147" spans="1:1" x14ac:dyDescent="0.25">
      <c r="A147" t="s">
        <v>583</v>
      </c>
    </row>
    <row r="148" spans="1:1" x14ac:dyDescent="0.25">
      <c r="A148" t="str">
        <f>CONCATENATE("v:",'Print JKT &amp; TRS (Regular)'!$N$9)</f>
        <v>v:</v>
      </c>
    </row>
    <row r="149" spans="1:1" x14ac:dyDescent="0.25">
      <c r="A149" t="s">
        <v>584</v>
      </c>
    </row>
    <row r="150" spans="1:1" x14ac:dyDescent="0.25">
      <c r="A150" t="str">
        <f>CONCATENATE("v:",'Print JKT &amp; TRS (Regular)'!$N$10)</f>
        <v>v:</v>
      </c>
    </row>
    <row r="151" spans="1:1" x14ac:dyDescent="0.25">
      <c r="A151" t="s">
        <v>585</v>
      </c>
    </row>
    <row r="152" spans="1:1" x14ac:dyDescent="0.25">
      <c r="A152" t="str">
        <f>CONCATENATE("v:",'Print JKT &amp; TRS (Regular)'!$N$11)</f>
        <v>v:</v>
      </c>
    </row>
    <row r="153" spans="1:1" x14ac:dyDescent="0.25">
      <c r="A153" t="s">
        <v>586</v>
      </c>
    </row>
    <row r="154" spans="1:1" x14ac:dyDescent="0.25">
      <c r="A154" t="str">
        <f>CONCATENATE("v:",'Print JKT &amp; TRS (Regular)'!$N$12)</f>
        <v>v:</v>
      </c>
    </row>
    <row r="155" spans="1:1" x14ac:dyDescent="0.25">
      <c r="A155" t="s">
        <v>587</v>
      </c>
    </row>
    <row r="156" spans="1:1" x14ac:dyDescent="0.25">
      <c r="A156" t="str">
        <f>CONCATENATE("v:",'Print JKT &amp; TRS (Regular)'!$N$13)</f>
        <v>v:</v>
      </c>
    </row>
    <row r="157" spans="1:1" x14ac:dyDescent="0.25">
      <c r="A157" t="s">
        <v>588</v>
      </c>
    </row>
    <row r="158" spans="1:1" x14ac:dyDescent="0.25">
      <c r="A158" t="str">
        <f>CONCATENATE("v:",'Print JKT &amp; TRS (Regular)'!$N$14)</f>
        <v>v: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8"/>
  <sheetViews>
    <sheetView workbookViewId="0">
      <selection activeCell="D12" sqref="D12"/>
    </sheetView>
  </sheetViews>
  <sheetFormatPr defaultRowHeight="15" x14ac:dyDescent="0.25"/>
  <cols>
    <col min="1" max="1" width="29.42578125" customWidth="1"/>
    <col min="3" max="3" width="15.5703125" customWidth="1"/>
    <col min="6" max="6" width="11" customWidth="1"/>
  </cols>
  <sheetData>
    <row r="1" spans="1:1" x14ac:dyDescent="0.25">
      <c r="A1" t="s">
        <v>501</v>
      </c>
    </row>
    <row r="2" spans="1:1" x14ac:dyDescent="0.25">
      <c r="A2" t="s">
        <v>465</v>
      </c>
    </row>
    <row r="3" spans="1:1" x14ac:dyDescent="0.25">
      <c r="A3" t="s">
        <v>355</v>
      </c>
    </row>
    <row r="4" spans="1:1" x14ac:dyDescent="0.25">
      <c r="A4" t="s">
        <v>466</v>
      </c>
    </row>
    <row r="5" spans="1:1" x14ac:dyDescent="0.25">
      <c r="A5" t="s">
        <v>467</v>
      </c>
    </row>
    <row r="6" spans="1:1" x14ac:dyDescent="0.25">
      <c r="A6" t="str">
        <f>CONCATENATE("o:",'US MTM - Calculation (Portly)'!$BW$4,"A")</f>
        <v>o:PeterA</v>
      </c>
    </row>
    <row r="7" spans="1:1" x14ac:dyDescent="0.25">
      <c r="A7" t="s">
        <v>468</v>
      </c>
    </row>
    <row r="8" spans="1:1" x14ac:dyDescent="0.25">
      <c r="A8" t="str">
        <f>CONCATENATE("5:",'US MTM - Calculation (Portly)'!$BW$4,"A")</f>
        <v>5:PeterA</v>
      </c>
    </row>
    <row r="9" spans="1:1" x14ac:dyDescent="0.25">
      <c r="A9" s="169" t="s">
        <v>1265</v>
      </c>
    </row>
    <row r="10" spans="1:1" x14ac:dyDescent="0.25">
      <c r="A10" s="169" t="str">
        <f>CONCATENATE("y:",Sheet1!$E$12)</f>
        <v>y:1.75</v>
      </c>
    </row>
    <row r="11" spans="1:1" x14ac:dyDescent="0.25">
      <c r="A11" s="169" t="s">
        <v>1264</v>
      </c>
    </row>
    <row r="12" spans="1:1" x14ac:dyDescent="0.25">
      <c r="A12" s="105" t="str">
        <f>CONCATENATE("x:",Sheet1!$E$13)</f>
        <v>x:1.5</v>
      </c>
    </row>
    <row r="13" spans="1:1" x14ac:dyDescent="0.25">
      <c r="A13" t="s">
        <v>471</v>
      </c>
    </row>
    <row r="14" spans="1:1" x14ac:dyDescent="0.25">
      <c r="A14" t="str">
        <f>CONCATENATE("w:",'US MTM - Calculation (Portly)'!$AW$4)</f>
        <v>w:28.37</v>
      </c>
    </row>
    <row r="15" spans="1:1" x14ac:dyDescent="0.25">
      <c r="A15" t="s">
        <v>472</v>
      </c>
    </row>
    <row r="16" spans="1:1" x14ac:dyDescent="0.25">
      <c r="A16" t="s">
        <v>473</v>
      </c>
    </row>
    <row r="17" spans="1:1" x14ac:dyDescent="0.25">
      <c r="A17" t="s">
        <v>474</v>
      </c>
    </row>
    <row r="18" spans="1:1" x14ac:dyDescent="0.25">
      <c r="A18" t="str">
        <f>CONCATENATE("a:","IMP-US")</f>
        <v>a:IMP-US</v>
      </c>
    </row>
    <row r="19" spans="1:1" x14ac:dyDescent="0.25">
      <c r="A19" s="169" t="s">
        <v>494</v>
      </c>
    </row>
    <row r="20" spans="1:1" x14ac:dyDescent="0.25">
      <c r="A20" s="169" t="str">
        <f>CONCATENATE("b:",'US MTM - Calculation (Portly)'!$AP$18)</f>
        <v>b:BUFFER PLAID -S95</v>
      </c>
    </row>
    <row r="21" spans="1:1" x14ac:dyDescent="0.25">
      <c r="A21" s="169" t="s">
        <v>475</v>
      </c>
    </row>
    <row r="22" spans="1:1" x14ac:dyDescent="0.25">
      <c r="A22" s="169" t="str">
        <f>CONCATENATE("l:",'US MTM - Calculation (Portly)'!$AP$15)</f>
        <v>l:S95-SHELL PLAID</v>
      </c>
    </row>
    <row r="23" spans="1:1" x14ac:dyDescent="0.25">
      <c r="A23" t="s">
        <v>476</v>
      </c>
    </row>
    <row r="24" spans="1:1" x14ac:dyDescent="0.25">
      <c r="A24" t="s">
        <v>477</v>
      </c>
    </row>
    <row r="25" spans="1:1" x14ac:dyDescent="0.25">
      <c r="A25" t="s">
        <v>478</v>
      </c>
    </row>
    <row r="26" spans="1:1" x14ac:dyDescent="0.25">
      <c r="A26" t="s">
        <v>479</v>
      </c>
    </row>
    <row r="27" spans="1:1" x14ac:dyDescent="0.25">
      <c r="A27" t="s">
        <v>496</v>
      </c>
    </row>
    <row r="28" spans="1:1" x14ac:dyDescent="0.25">
      <c r="A28" t="s">
        <v>480</v>
      </c>
    </row>
    <row r="29" spans="1:1" x14ac:dyDescent="0.25">
      <c r="A29" t="s">
        <v>497</v>
      </c>
    </row>
    <row r="30" spans="1:1" x14ac:dyDescent="0.25">
      <c r="A30" t="s">
        <v>355</v>
      </c>
    </row>
    <row r="31" spans="1:1" x14ac:dyDescent="0.25">
      <c r="A31" t="s">
        <v>481</v>
      </c>
    </row>
    <row r="32" spans="1:1" x14ac:dyDescent="0.25">
      <c r="A32" t="s">
        <v>355</v>
      </c>
    </row>
    <row r="33" spans="1:1" x14ac:dyDescent="0.25">
      <c r="A33" t="s">
        <v>482</v>
      </c>
    </row>
    <row r="34" spans="1:1" x14ac:dyDescent="0.25">
      <c r="A34" s="169" t="str">
        <f>CONCATENATE("m:",'US MTM - Calculation (Portly)'!$AP$20)</f>
        <v>m:</v>
      </c>
    </row>
    <row r="35" spans="1:1" x14ac:dyDescent="0.25">
      <c r="A35" t="s">
        <v>483</v>
      </c>
    </row>
    <row r="36" spans="1:1" x14ac:dyDescent="0.25">
      <c r="A36" t="s">
        <v>592</v>
      </c>
    </row>
    <row r="37" spans="1:1" x14ac:dyDescent="0.25">
      <c r="A37" t="s">
        <v>484</v>
      </c>
    </row>
    <row r="38" spans="1:1" x14ac:dyDescent="0.25">
      <c r="A38" t="str">
        <f>CONCATENATE("z:",'US MTM - Calculation (Portly)'!$BW$4,"VEST")</f>
        <v>z:PeterVEST</v>
      </c>
    </row>
    <row r="39" spans="1:1" x14ac:dyDescent="0.25">
      <c r="A39" t="s">
        <v>485</v>
      </c>
    </row>
    <row r="40" spans="1:1" x14ac:dyDescent="0.25">
      <c r="A40" t="str">
        <f>CONCATENATE("s:",'US MTM - Calculation (Portly)'!$AQ$1)</f>
        <v>s:</v>
      </c>
    </row>
    <row r="41" spans="1:1" x14ac:dyDescent="0.25">
      <c r="A41" t="s">
        <v>489</v>
      </c>
    </row>
    <row r="42" spans="1:1" x14ac:dyDescent="0.25">
      <c r="A42" t="s">
        <v>492</v>
      </c>
    </row>
    <row r="43" spans="1:1" x14ac:dyDescent="0.25">
      <c r="A43" t="s">
        <v>490</v>
      </c>
    </row>
    <row r="44" spans="1:1" x14ac:dyDescent="0.25">
      <c r="A44" t="s">
        <v>590</v>
      </c>
    </row>
    <row r="45" spans="1:1" x14ac:dyDescent="0.25">
      <c r="A45" t="s">
        <v>491</v>
      </c>
    </row>
    <row r="46" spans="1:1" x14ac:dyDescent="0.25">
      <c r="A46" t="str">
        <f>IF('US MTM - Calculation (Portly)'!AQ24="","",CONCATENATE("1:",'US MTM - Calculation (Portly)'!AP24))</f>
        <v/>
      </c>
    </row>
    <row r="47" spans="1:1" x14ac:dyDescent="0.25">
      <c r="A47" t="str">
        <f>IF('US MTM - Calculation (Portly)'!AQ25="","",CONCATENATE("1:",'US MTM - Calculation (Portly)'!AP25))</f>
        <v/>
      </c>
    </row>
    <row r="48" spans="1:1" x14ac:dyDescent="0.25">
      <c r="A48" t="str">
        <f>IF('US MTM - Calculation (Portly)'!AQ26="","",CONCATENATE("1:",'US MTM - Calculation (Portly)'!AP26))</f>
        <v/>
      </c>
    </row>
    <row r="49" spans="1:1" x14ac:dyDescent="0.25">
      <c r="A49" t="str">
        <f>IF('US MTM - Calculation (Portly)'!AQ27="","",CONCATENATE("1:",'US MTM - Calculation (Portly)'!AP27))</f>
        <v/>
      </c>
    </row>
    <row r="50" spans="1:1" x14ac:dyDescent="0.25">
      <c r="A50" t="str">
        <f>IF('US MTM - Calculation (Portly)'!AQ28="","",CONCATENATE("1:",'US MTM - Calculation (Portly)'!AP28))</f>
        <v/>
      </c>
    </row>
    <row r="59" spans="1:1" x14ac:dyDescent="0.25">
      <c r="A59" t="s">
        <v>575</v>
      </c>
    </row>
    <row r="60" spans="1:1" x14ac:dyDescent="0.25">
      <c r="A60" t="s">
        <v>465</v>
      </c>
    </row>
    <row r="61" spans="1:1" x14ac:dyDescent="0.25">
      <c r="A61" t="s">
        <v>355</v>
      </c>
    </row>
    <row r="62" spans="1:1" x14ac:dyDescent="0.25">
      <c r="A62" t="s">
        <v>466</v>
      </c>
    </row>
    <row r="63" spans="1:1" x14ac:dyDescent="0.25">
      <c r="A63" t="s">
        <v>467</v>
      </c>
    </row>
    <row r="64" spans="1:1" x14ac:dyDescent="0.25">
      <c r="A64" t="str">
        <f>CONCATENATE("o:",'US MTM - Calculation (Portly)'!$BW$4,"B")</f>
        <v>o:PeterB</v>
      </c>
    </row>
    <row r="65" spans="1:1" x14ac:dyDescent="0.25">
      <c r="A65" t="s">
        <v>468</v>
      </c>
    </row>
    <row r="66" spans="1:1" x14ac:dyDescent="0.25">
      <c r="A66" t="str">
        <f>CONCATENATE("5:",'US MTM - Calculation (Portly)'!$BW$4,"B")</f>
        <v>5:PeterB</v>
      </c>
    </row>
    <row r="67" spans="1:1" x14ac:dyDescent="0.25">
      <c r="A67" t="s">
        <v>469</v>
      </c>
    </row>
    <row r="68" spans="1:1" x14ac:dyDescent="0.25">
      <c r="A68" t="s">
        <v>486</v>
      </c>
    </row>
    <row r="69" spans="1:1" x14ac:dyDescent="0.25">
      <c r="A69" t="s">
        <v>470</v>
      </c>
    </row>
    <row r="70" spans="1:1" x14ac:dyDescent="0.25">
      <c r="A70" s="105" t="str">
        <f>CONCATENATE("4:",'US MTM - Calculation (Portly)'!$BW$4)</f>
        <v>4:Peter</v>
      </c>
    </row>
    <row r="71" spans="1:1" x14ac:dyDescent="0.25">
      <c r="A71" t="s">
        <v>471</v>
      </c>
    </row>
    <row r="72" spans="1:1" x14ac:dyDescent="0.25">
      <c r="A72" t="str">
        <f>CONCATENATE("w:",'US MTM - Calculation (Portly)'!$AW$4)</f>
        <v>w:28.37</v>
      </c>
    </row>
    <row r="73" spans="1:1" x14ac:dyDescent="0.25">
      <c r="A73" t="s">
        <v>472</v>
      </c>
    </row>
    <row r="74" spans="1:1" x14ac:dyDescent="0.25">
      <c r="A74" t="s">
        <v>473</v>
      </c>
    </row>
    <row r="75" spans="1:1" x14ac:dyDescent="0.25">
      <c r="A75" t="s">
        <v>474</v>
      </c>
    </row>
    <row r="76" spans="1:1" x14ac:dyDescent="0.25">
      <c r="A76" t="str">
        <f>CONCATENATE("a:","IMP-US")</f>
        <v>a:IMP-US</v>
      </c>
    </row>
    <row r="77" spans="1:1" x14ac:dyDescent="0.25">
      <c r="A77" t="s">
        <v>494</v>
      </c>
    </row>
    <row r="78" spans="1:1" x14ac:dyDescent="0.25">
      <c r="A78" s="169" t="s">
        <v>610</v>
      </c>
    </row>
    <row r="79" spans="1:1" x14ac:dyDescent="0.25">
      <c r="A79" t="s">
        <v>475</v>
      </c>
    </row>
    <row r="80" spans="1:1" x14ac:dyDescent="0.25">
      <c r="A80" t="s">
        <v>611</v>
      </c>
    </row>
    <row r="81" spans="1:1" x14ac:dyDescent="0.25">
      <c r="A81" t="s">
        <v>476</v>
      </c>
    </row>
    <row r="82" spans="1:1" x14ac:dyDescent="0.25">
      <c r="A82" t="s">
        <v>477</v>
      </c>
    </row>
    <row r="83" spans="1:1" x14ac:dyDescent="0.25">
      <c r="A83" t="s">
        <v>478</v>
      </c>
    </row>
    <row r="84" spans="1:1" x14ac:dyDescent="0.25">
      <c r="A84" t="s">
        <v>479</v>
      </c>
    </row>
    <row r="85" spans="1:1" x14ac:dyDescent="0.25">
      <c r="A85" t="s">
        <v>498</v>
      </c>
    </row>
    <row r="86" spans="1:1" x14ac:dyDescent="0.25">
      <c r="A86" t="s">
        <v>480</v>
      </c>
    </row>
    <row r="87" spans="1:1" x14ac:dyDescent="0.25">
      <c r="A87" t="s">
        <v>499</v>
      </c>
    </row>
    <row r="88" spans="1:1" x14ac:dyDescent="0.25">
      <c r="A88" t="s">
        <v>355</v>
      </c>
    </row>
    <row r="89" spans="1:1" x14ac:dyDescent="0.25">
      <c r="A89" t="s">
        <v>481</v>
      </c>
    </row>
    <row r="90" spans="1:1" x14ac:dyDescent="0.25">
      <c r="A90" t="s">
        <v>355</v>
      </c>
    </row>
    <row r="91" spans="1:1" x14ac:dyDescent="0.25">
      <c r="A91" t="s">
        <v>482</v>
      </c>
    </row>
    <row r="92" spans="1:1" x14ac:dyDescent="0.25">
      <c r="A92" s="169" t="str">
        <f>CONCATENATE("m:",'US MTM - Calculation (Portly)'!$AP$20)</f>
        <v>m:</v>
      </c>
    </row>
    <row r="93" spans="1:1" x14ac:dyDescent="0.25">
      <c r="A93" t="s">
        <v>483</v>
      </c>
    </row>
    <row r="94" spans="1:1" x14ac:dyDescent="0.25">
      <c r="A94" t="s">
        <v>592</v>
      </c>
    </row>
    <row r="95" spans="1:1" x14ac:dyDescent="0.25">
      <c r="A95" t="s">
        <v>484</v>
      </c>
    </row>
    <row r="96" spans="1:1" x14ac:dyDescent="0.25">
      <c r="A96" t="str">
        <f>CONCATENATE("z:",'US MTM - Calculation (Portly)'!$BW$4,"VEST")</f>
        <v>z:PeterVEST</v>
      </c>
    </row>
    <row r="97" spans="1:1" x14ac:dyDescent="0.25">
      <c r="A97" t="s">
        <v>485</v>
      </c>
    </row>
    <row r="98" spans="1:1" x14ac:dyDescent="0.25">
      <c r="A98" t="str">
        <f>CONCATENATE("s:",'US MTM - Calculation (Portly)'!$AQ$1)</f>
        <v>s:</v>
      </c>
    </row>
    <row r="99" spans="1:1" x14ac:dyDescent="0.25">
      <c r="A99" t="s">
        <v>489</v>
      </c>
    </row>
    <row r="100" spans="1:1" x14ac:dyDescent="0.25">
      <c r="A100" t="s">
        <v>492</v>
      </c>
    </row>
    <row r="101" spans="1:1" x14ac:dyDescent="0.25">
      <c r="A101" t="s">
        <v>490</v>
      </c>
    </row>
    <row r="102" spans="1:1" x14ac:dyDescent="0.25">
      <c r="A102" t="s">
        <v>500</v>
      </c>
    </row>
    <row r="103" spans="1:1" x14ac:dyDescent="0.25">
      <c r="A103" t="s">
        <v>491</v>
      </c>
    </row>
    <row r="104" spans="1:1" x14ac:dyDescent="0.25">
      <c r="A104" t="str">
        <f>IF('US MTM - Calculation (Portly)'!AQ24="","",CONCATENATE("1:",'US MTM - Calculation (Portly)'!AP24))</f>
        <v/>
      </c>
    </row>
    <row r="105" spans="1:1" x14ac:dyDescent="0.25">
      <c r="A105" t="str">
        <f>IF('US MTM - Calculation (Portly)'!AQ25="","",CONCATENATE("1:",'US MTM - Calculation (Portly)'!AP25))</f>
        <v/>
      </c>
    </row>
    <row r="106" spans="1:1" x14ac:dyDescent="0.25">
      <c r="A106" t="str">
        <f>IF('US MTM - Calculation (Portly)'!AQ26="","",CONCATENATE("1:",'US MTM - Calculation (Portly)'!AP26))</f>
        <v/>
      </c>
    </row>
    <row r="107" spans="1:1" x14ac:dyDescent="0.25">
      <c r="A107" t="str">
        <f>IF('US MTM - Calculation (Portly)'!AQ27="","",CONCATENATE("1:",'US MTM - Calculation (Portly)'!AP27))</f>
        <v/>
      </c>
    </row>
    <row r="108" spans="1:1" x14ac:dyDescent="0.25">
      <c r="A108" t="str">
        <f>IF('US MTM - Calculation (Portly)'!AQ28="","",CONCATENATE("1:",'US MTM - Calculation (Portly)'!AP28))</f>
        <v/>
      </c>
    </row>
    <row r="123" spans="1:1" x14ac:dyDescent="0.25">
      <c r="A123" t="s">
        <v>355</v>
      </c>
    </row>
    <row r="124" spans="1:1" x14ac:dyDescent="0.25">
      <c r="A124" t="s">
        <v>356</v>
      </c>
    </row>
    <row r="125" spans="1:1" x14ac:dyDescent="0.25">
      <c r="A125" t="s">
        <v>355</v>
      </c>
    </row>
    <row r="126" spans="1:1" x14ac:dyDescent="0.25">
      <c r="A126" t="s">
        <v>357</v>
      </c>
    </row>
    <row r="127" spans="1:1" x14ac:dyDescent="0.25">
      <c r="A127" t="s">
        <v>358</v>
      </c>
    </row>
    <row r="128" spans="1:1" x14ac:dyDescent="0.25">
      <c r="A128" t="str">
        <f>CONCATENATE("s:",'US MTM - Calculation (Portly)'!$BW$4,"VEST")</f>
        <v>s:PeterVEST</v>
      </c>
    </row>
    <row r="129" spans="1:1" x14ac:dyDescent="0.25">
      <c r="A129" t="s">
        <v>359</v>
      </c>
    </row>
    <row r="130" spans="1:1" x14ac:dyDescent="0.25">
      <c r="A130" t="str">
        <f>CONCATENATE("a:",'US MTM - Calculation (Portly)'!$AQ$1)</f>
        <v>a:</v>
      </c>
    </row>
    <row r="131" spans="1:1" x14ac:dyDescent="0.25">
      <c r="A131" t="s">
        <v>360</v>
      </c>
    </row>
    <row r="132" spans="1:1" x14ac:dyDescent="0.25">
      <c r="A132" t="str">
        <f>CONCATENATE("o:",'US MTM - Calculation (Portly)'!$AQ$1)</f>
        <v>o:</v>
      </c>
    </row>
    <row r="133" spans="1:1" x14ac:dyDescent="0.25">
      <c r="A133" t="s">
        <v>576</v>
      </c>
    </row>
    <row r="134" spans="1:1" x14ac:dyDescent="0.25">
      <c r="A134" t="str">
        <f>CONCATENATE("v:",'Print JKT &amp; TRS (Regular)'!$N$2)</f>
        <v>v:</v>
      </c>
    </row>
    <row r="135" spans="1:1" x14ac:dyDescent="0.25">
      <c r="A135" t="s">
        <v>577</v>
      </c>
    </row>
    <row r="136" spans="1:1" x14ac:dyDescent="0.25">
      <c r="A136" t="str">
        <f>CONCATENATE("v:",'Print JKT &amp; TRS (Regular)'!$N$3)</f>
        <v>v:</v>
      </c>
    </row>
    <row r="137" spans="1:1" x14ac:dyDescent="0.25">
      <c r="A137" t="s">
        <v>578</v>
      </c>
    </row>
    <row r="138" spans="1:1" x14ac:dyDescent="0.25">
      <c r="A138" t="str">
        <f>CONCATENATE("v:",'Print JKT &amp; TRS (Regular)'!$N$4)</f>
        <v>v:</v>
      </c>
    </row>
    <row r="139" spans="1:1" x14ac:dyDescent="0.25">
      <c r="A139" t="s">
        <v>579</v>
      </c>
    </row>
    <row r="140" spans="1:1" x14ac:dyDescent="0.25">
      <c r="A140" t="str">
        <f>CONCATENATE("v:",'Print JKT &amp; TRS (Regular)'!$N$5)</f>
        <v>v:</v>
      </c>
    </row>
    <row r="141" spans="1:1" x14ac:dyDescent="0.25">
      <c r="A141" t="s">
        <v>580</v>
      </c>
    </row>
    <row r="142" spans="1:1" x14ac:dyDescent="0.25">
      <c r="A142" t="str">
        <f>CONCATENATE("v:",'Print JKT &amp; TRS (Regular)'!$N$6)</f>
        <v>v:</v>
      </c>
    </row>
    <row r="143" spans="1:1" x14ac:dyDescent="0.25">
      <c r="A143" t="s">
        <v>581</v>
      </c>
    </row>
    <row r="144" spans="1:1" x14ac:dyDescent="0.25">
      <c r="A144" t="str">
        <f>CONCATENATE("v:",'Print JKT &amp; TRS (Regular)'!$N$7)</f>
        <v>v:</v>
      </c>
    </row>
    <row r="145" spans="1:1" x14ac:dyDescent="0.25">
      <c r="A145" t="s">
        <v>582</v>
      </c>
    </row>
    <row r="146" spans="1:1" x14ac:dyDescent="0.25">
      <c r="A146" t="str">
        <f>CONCATENATE("v:",'Print JKT &amp; TRS (Regular)'!$N$8)</f>
        <v>v:</v>
      </c>
    </row>
    <row r="147" spans="1:1" x14ac:dyDescent="0.25">
      <c r="A147" t="s">
        <v>583</v>
      </c>
    </row>
    <row r="148" spans="1:1" x14ac:dyDescent="0.25">
      <c r="A148" t="str">
        <f>CONCATENATE("v:",'Print JKT &amp; TRS (Regular)'!$N$9)</f>
        <v>v:</v>
      </c>
    </row>
    <row r="149" spans="1:1" x14ac:dyDescent="0.25">
      <c r="A149" t="s">
        <v>584</v>
      </c>
    </row>
    <row r="150" spans="1:1" x14ac:dyDescent="0.25">
      <c r="A150" t="str">
        <f>CONCATENATE("v:",'Print JKT &amp; TRS (Regular)'!$N$10)</f>
        <v>v:</v>
      </c>
    </row>
    <row r="151" spans="1:1" x14ac:dyDescent="0.25">
      <c r="A151" t="s">
        <v>585</v>
      </c>
    </row>
    <row r="152" spans="1:1" x14ac:dyDescent="0.25">
      <c r="A152" t="str">
        <f>CONCATENATE("v:",'Print JKT &amp; TRS (Regular)'!$N$11)</f>
        <v>v:</v>
      </c>
    </row>
    <row r="153" spans="1:1" x14ac:dyDescent="0.25">
      <c r="A153" t="s">
        <v>586</v>
      </c>
    </row>
    <row r="154" spans="1:1" x14ac:dyDescent="0.25">
      <c r="A154" t="str">
        <f>CONCATENATE("v:",'Print JKT &amp; TRS (Regular)'!$N$12)</f>
        <v>v:</v>
      </c>
    </row>
    <row r="155" spans="1:1" x14ac:dyDescent="0.25">
      <c r="A155" t="s">
        <v>587</v>
      </c>
    </row>
    <row r="156" spans="1:1" x14ac:dyDescent="0.25">
      <c r="A156" t="str">
        <f>CONCATENATE("v:",'Print JKT &amp; TRS (Regular)'!$N$13)</f>
        <v>v:</v>
      </c>
    </row>
    <row r="157" spans="1:1" x14ac:dyDescent="0.25">
      <c r="A157" t="s">
        <v>588</v>
      </c>
    </row>
    <row r="158" spans="1:1" x14ac:dyDescent="0.25">
      <c r="A158" t="str">
        <f>CONCATENATE("v:",'Print JKT &amp; TRS (Regular)'!$N$14)</f>
        <v>v: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B36"/>
  <sheetViews>
    <sheetView zoomScale="130" zoomScaleNormal="130" workbookViewId="0">
      <pane ySplit="2" topLeftCell="A3" activePane="bottomLeft" state="frozen"/>
      <selection pane="bottomLeft" activeCell="D7" sqref="D7"/>
    </sheetView>
  </sheetViews>
  <sheetFormatPr defaultRowHeight="18" x14ac:dyDescent="0.25"/>
  <cols>
    <col min="1" max="1" width="21.140625" style="14" customWidth="1"/>
    <col min="2" max="2" width="9.140625" style="15"/>
  </cols>
  <sheetData>
    <row r="2" spans="1:2" x14ac:dyDescent="0.25">
      <c r="A2" s="61" t="s">
        <v>350</v>
      </c>
    </row>
    <row r="3" spans="1:2" ht="15" x14ac:dyDescent="0.25">
      <c r="A3" s="94" t="s">
        <v>495</v>
      </c>
      <c r="B3" s="64"/>
    </row>
    <row r="4" spans="1:2" ht="15" x14ac:dyDescent="0.25">
      <c r="A4" s="60" t="s">
        <v>91</v>
      </c>
      <c r="B4" s="64"/>
    </row>
    <row r="5" spans="1:2" ht="15" x14ac:dyDescent="0.25">
      <c r="A5" s="60" t="s">
        <v>92</v>
      </c>
      <c r="B5" s="64"/>
    </row>
    <row r="6" spans="1:2" ht="15" x14ac:dyDescent="0.25">
      <c r="A6" s="60" t="s">
        <v>94</v>
      </c>
      <c r="B6" s="64"/>
    </row>
    <row r="7" spans="1:2" ht="15" x14ac:dyDescent="0.25">
      <c r="A7" s="60" t="s">
        <v>93</v>
      </c>
      <c r="B7" s="64"/>
    </row>
    <row r="8" spans="1:2" ht="15" x14ac:dyDescent="0.25">
      <c r="A8" s="60" t="s">
        <v>95</v>
      </c>
      <c r="B8" s="64"/>
    </row>
    <row r="9" spans="1:2" ht="15" x14ac:dyDescent="0.25">
      <c r="A9" s="60" t="s">
        <v>96</v>
      </c>
      <c r="B9" s="64"/>
    </row>
    <row r="10" spans="1:2" ht="15" x14ac:dyDescent="0.25">
      <c r="A10" s="60" t="s">
        <v>97</v>
      </c>
      <c r="B10" s="64"/>
    </row>
    <row r="11" spans="1:2" ht="15" x14ac:dyDescent="0.25">
      <c r="A11" s="60" t="s">
        <v>98</v>
      </c>
      <c r="B11" s="64"/>
    </row>
    <row r="12" spans="1:2" ht="15" x14ac:dyDescent="0.25">
      <c r="A12" s="60" t="s">
        <v>99</v>
      </c>
      <c r="B12" s="64"/>
    </row>
    <row r="13" spans="1:2" ht="15" x14ac:dyDescent="0.25">
      <c r="A13" s="60" t="s">
        <v>100</v>
      </c>
      <c r="B13" s="64"/>
    </row>
    <row r="14" spans="1:2" ht="15" x14ac:dyDescent="0.25">
      <c r="A14" s="60" t="s">
        <v>101</v>
      </c>
      <c r="B14" s="64"/>
    </row>
    <row r="15" spans="1:2" ht="15" x14ac:dyDescent="0.25">
      <c r="A15" s="60" t="s">
        <v>102</v>
      </c>
      <c r="B15" s="64"/>
    </row>
    <row r="16" spans="1:2" ht="15" x14ac:dyDescent="0.25">
      <c r="A16" s="60" t="s">
        <v>103</v>
      </c>
      <c r="B16" s="64"/>
    </row>
    <row r="17" spans="1:2" ht="15" x14ac:dyDescent="0.25">
      <c r="A17" s="60" t="s">
        <v>104</v>
      </c>
      <c r="B17" s="64"/>
    </row>
    <row r="18" spans="1:2" ht="15" x14ac:dyDescent="0.25">
      <c r="A18" s="60" t="s">
        <v>105</v>
      </c>
      <c r="B18" s="64"/>
    </row>
    <row r="19" spans="1:2" ht="15" x14ac:dyDescent="0.25">
      <c r="A19" s="60" t="s">
        <v>106</v>
      </c>
      <c r="B19" s="64"/>
    </row>
    <row r="20" spans="1:2" ht="15" x14ac:dyDescent="0.25">
      <c r="A20" s="60" t="s">
        <v>107</v>
      </c>
      <c r="B20" s="64"/>
    </row>
    <row r="21" spans="1:2" ht="15" x14ac:dyDescent="0.25">
      <c r="A21" s="60" t="s">
        <v>108</v>
      </c>
      <c r="B21" s="64"/>
    </row>
    <row r="22" spans="1:2" ht="15" x14ac:dyDescent="0.25">
      <c r="A22" s="60" t="s">
        <v>109</v>
      </c>
      <c r="B22" s="64"/>
    </row>
    <row r="23" spans="1:2" ht="15" x14ac:dyDescent="0.25">
      <c r="A23" s="60" t="s">
        <v>110</v>
      </c>
      <c r="B23" s="64"/>
    </row>
    <row r="24" spans="1:2" ht="15" x14ac:dyDescent="0.25">
      <c r="A24" s="60" t="s">
        <v>111</v>
      </c>
      <c r="B24" s="64"/>
    </row>
    <row r="25" spans="1:2" ht="15" x14ac:dyDescent="0.25">
      <c r="A25" s="60" t="s">
        <v>112</v>
      </c>
      <c r="B25" s="64"/>
    </row>
    <row r="26" spans="1:2" ht="15" x14ac:dyDescent="0.25">
      <c r="A26" s="60" t="s">
        <v>113</v>
      </c>
      <c r="B26" s="64"/>
    </row>
    <row r="27" spans="1:2" ht="15" x14ac:dyDescent="0.25">
      <c r="A27" s="60" t="s">
        <v>114</v>
      </c>
      <c r="B27" s="64"/>
    </row>
    <row r="28" spans="1:2" ht="15" x14ac:dyDescent="0.25">
      <c r="A28" s="60" t="s">
        <v>115</v>
      </c>
      <c r="B28" s="64"/>
    </row>
    <row r="29" spans="1:2" ht="15" x14ac:dyDescent="0.25">
      <c r="A29" s="60" t="s">
        <v>116</v>
      </c>
      <c r="B29" s="64"/>
    </row>
    <row r="30" spans="1:2" ht="15" x14ac:dyDescent="0.25">
      <c r="A30" s="60" t="s">
        <v>117</v>
      </c>
      <c r="B30" s="64"/>
    </row>
    <row r="31" spans="1:2" x14ac:dyDescent="0.25">
      <c r="A31" s="14" t="s">
        <v>433</v>
      </c>
    </row>
    <row r="32" spans="1:2" x14ac:dyDescent="0.25">
      <c r="A32" s="14" t="s">
        <v>435</v>
      </c>
    </row>
    <row r="33" spans="1:1" x14ac:dyDescent="0.25">
      <c r="A33" s="14" t="s">
        <v>434</v>
      </c>
    </row>
    <row r="34" spans="1:1" x14ac:dyDescent="0.25">
      <c r="A34" s="14" t="s">
        <v>436</v>
      </c>
    </row>
    <row r="35" spans="1:1" x14ac:dyDescent="0.25">
      <c r="A35" s="14">
        <v>12344</v>
      </c>
    </row>
    <row r="36" spans="1:1" x14ac:dyDescent="0.25">
      <c r="A36" s="14" t="s">
        <v>437</v>
      </c>
    </row>
  </sheetData>
  <autoFilter ref="A2:B36"/>
  <conditionalFormatting sqref="B3:B30">
    <cfRule type="cellIs" dxfId="1" priority="1" operator="between">
      <formula>1</formula>
      <formula>10</formula>
    </cfRule>
  </conditionalFormatting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B19"/>
  <sheetViews>
    <sheetView zoomScaleNormal="100" workbookViewId="0">
      <pane ySplit="2" topLeftCell="A3" activePane="bottomLeft" state="frozen"/>
      <selection pane="bottomLeft" activeCell="M20" sqref="M20"/>
    </sheetView>
  </sheetViews>
  <sheetFormatPr defaultRowHeight="15" x14ac:dyDescent="0.25"/>
  <cols>
    <col min="1" max="1" width="9.28515625" bestFit="1" customWidth="1"/>
    <col min="2" max="2" width="6.28515625" style="169" bestFit="1" customWidth="1"/>
    <col min="3" max="3" width="7" style="169" bestFit="1" customWidth="1"/>
    <col min="4" max="4" width="7.85546875" bestFit="1" customWidth="1"/>
    <col min="5" max="8" width="6.28515625" bestFit="1" customWidth="1"/>
    <col min="9" max="9" width="7.85546875" bestFit="1" customWidth="1"/>
    <col min="10" max="13" width="6.28515625" bestFit="1" customWidth="1"/>
    <col min="14" max="14" width="7.85546875" bestFit="1" customWidth="1"/>
    <col min="15" max="22" width="6.28515625" bestFit="1" customWidth="1"/>
    <col min="23" max="23" width="7.85546875" bestFit="1" customWidth="1"/>
    <col min="24" max="27" width="6.28515625" bestFit="1" customWidth="1"/>
    <col min="28" max="28" width="7.85546875" bestFit="1" customWidth="1"/>
  </cols>
  <sheetData>
    <row r="1" spans="1:28" ht="21.75" customHeight="1" x14ac:dyDescent="0.3">
      <c r="A1" s="518" t="s">
        <v>53</v>
      </c>
      <c r="B1" s="518"/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8"/>
      <c r="Z1" s="518"/>
      <c r="AA1" s="518"/>
      <c r="AB1" s="518"/>
    </row>
    <row r="2" spans="1:28" ht="15.75" x14ac:dyDescent="0.25">
      <c r="A2" s="39" t="s">
        <v>54</v>
      </c>
      <c r="B2" s="40">
        <v>34</v>
      </c>
      <c r="C2" s="40">
        <v>35</v>
      </c>
      <c r="D2" s="40">
        <v>36</v>
      </c>
      <c r="E2" s="40">
        <v>37</v>
      </c>
      <c r="F2" s="40">
        <v>38</v>
      </c>
      <c r="G2" s="40">
        <v>39</v>
      </c>
      <c r="H2" s="40">
        <v>40</v>
      </c>
      <c r="I2" s="40">
        <v>41</v>
      </c>
      <c r="J2" s="40">
        <v>42</v>
      </c>
      <c r="K2" s="40">
        <v>43</v>
      </c>
      <c r="L2" s="40">
        <v>44</v>
      </c>
      <c r="M2" s="40">
        <v>45</v>
      </c>
      <c r="N2" s="40">
        <v>46</v>
      </c>
      <c r="O2" s="40">
        <v>47</v>
      </c>
      <c r="P2" s="40">
        <v>48</v>
      </c>
      <c r="Q2" s="40">
        <v>49</v>
      </c>
      <c r="R2" s="40">
        <v>50</v>
      </c>
      <c r="S2" s="40">
        <v>51</v>
      </c>
      <c r="T2" s="40">
        <v>52</v>
      </c>
      <c r="U2" s="40">
        <v>53</v>
      </c>
      <c r="V2" s="40">
        <v>54</v>
      </c>
      <c r="W2" s="40">
        <v>55</v>
      </c>
      <c r="X2" s="40">
        <v>56</v>
      </c>
      <c r="Y2" s="40">
        <v>57</v>
      </c>
      <c r="Z2" s="40">
        <v>58</v>
      </c>
      <c r="AA2" s="40">
        <v>59</v>
      </c>
      <c r="AB2" s="40">
        <v>60</v>
      </c>
    </row>
    <row r="3" spans="1:28" ht="30" customHeight="1" x14ac:dyDescent="0.3">
      <c r="A3" s="41" t="str">
        <f>'US MTM - Calculation (Regular)'!B2</f>
        <v>1CHE</v>
      </c>
      <c r="B3" s="42">
        <v>34.625</v>
      </c>
      <c r="C3" s="42">
        <v>35.625</v>
      </c>
      <c r="D3" s="42">
        <v>36.625</v>
      </c>
      <c r="E3" s="42">
        <v>37.625</v>
      </c>
      <c r="F3" s="42">
        <v>38.625</v>
      </c>
      <c r="G3" s="42">
        <v>39.625</v>
      </c>
      <c r="H3" s="42">
        <v>40.625</v>
      </c>
      <c r="I3" s="42">
        <v>41.625</v>
      </c>
      <c r="J3" s="42">
        <v>42.625</v>
      </c>
      <c r="K3" s="42">
        <v>43.625</v>
      </c>
      <c r="L3" s="42">
        <v>44.625</v>
      </c>
      <c r="M3" s="42">
        <v>45.625</v>
      </c>
      <c r="N3" s="42">
        <v>46.625</v>
      </c>
      <c r="O3" s="42">
        <v>47.625</v>
      </c>
      <c r="P3" s="42">
        <v>48.625</v>
      </c>
      <c r="Q3" s="42">
        <v>49.625</v>
      </c>
      <c r="R3" s="42">
        <v>50.625</v>
      </c>
      <c r="S3" s="42">
        <v>51.625</v>
      </c>
      <c r="T3" s="42">
        <v>52.625</v>
      </c>
      <c r="U3" s="42">
        <v>53.625</v>
      </c>
      <c r="V3" s="42">
        <v>54.625</v>
      </c>
      <c r="W3" s="42">
        <v>55.625</v>
      </c>
      <c r="X3" s="42">
        <v>56.625</v>
      </c>
      <c r="Y3" s="42">
        <v>57.625</v>
      </c>
      <c r="Z3" s="42">
        <v>58.625</v>
      </c>
      <c r="AA3" s="42">
        <v>59.625</v>
      </c>
      <c r="AB3" s="42">
        <v>60.625</v>
      </c>
    </row>
    <row r="4" spans="1:28" ht="30" customHeight="1" x14ac:dyDescent="0.3">
      <c r="A4" s="41" t="str">
        <f>'US MTM - Calculation (Regular)'!B3</f>
        <v>2GIR</v>
      </c>
      <c r="B4" s="42">
        <v>17.75</v>
      </c>
      <c r="C4" s="42">
        <v>18.25</v>
      </c>
      <c r="D4" s="42">
        <v>18.75</v>
      </c>
      <c r="E4" s="42">
        <v>19.25</v>
      </c>
      <c r="F4" s="42">
        <v>19.75</v>
      </c>
      <c r="G4" s="42">
        <v>20.25</v>
      </c>
      <c r="H4" s="42">
        <v>20.75</v>
      </c>
      <c r="I4" s="42">
        <v>21.25</v>
      </c>
      <c r="J4" s="42">
        <v>21.75</v>
      </c>
      <c r="K4" s="42">
        <v>22.25</v>
      </c>
      <c r="L4" s="42">
        <v>22.75</v>
      </c>
      <c r="M4" s="42">
        <v>23.25</v>
      </c>
      <c r="N4" s="42">
        <v>23.75</v>
      </c>
      <c r="O4" s="42">
        <v>24.25</v>
      </c>
      <c r="P4" s="42">
        <v>24.75</v>
      </c>
      <c r="Q4" s="42">
        <v>25.25</v>
      </c>
      <c r="R4" s="42">
        <v>25.75</v>
      </c>
      <c r="S4" s="42">
        <v>26.25</v>
      </c>
      <c r="T4" s="42">
        <v>26.75</v>
      </c>
      <c r="U4" s="42">
        <v>27.25</v>
      </c>
      <c r="V4" s="42">
        <v>27.75</v>
      </c>
      <c r="W4" s="42">
        <v>28.25</v>
      </c>
      <c r="X4" s="42">
        <v>28.75</v>
      </c>
      <c r="Y4" s="42">
        <v>29.25</v>
      </c>
      <c r="Z4" s="42">
        <v>29.75</v>
      </c>
      <c r="AA4" s="42">
        <v>30.25</v>
      </c>
      <c r="AB4" s="42">
        <v>30.75</v>
      </c>
    </row>
    <row r="5" spans="1:28" ht="30" customHeight="1" x14ac:dyDescent="0.3">
      <c r="A5" s="41" t="str">
        <f>'US MTM - Calculation (Regular)'!B4</f>
        <v>3SEAT</v>
      </c>
      <c r="B5" s="42">
        <v>35.625</v>
      </c>
      <c r="C5" s="42">
        <v>36.625</v>
      </c>
      <c r="D5" s="42">
        <v>37.625</v>
      </c>
      <c r="E5" s="42">
        <v>38.625</v>
      </c>
      <c r="F5" s="42">
        <v>39.625</v>
      </c>
      <c r="G5" s="42">
        <v>40.625</v>
      </c>
      <c r="H5" s="42">
        <v>41.625</v>
      </c>
      <c r="I5" s="42">
        <v>42.625</v>
      </c>
      <c r="J5" s="42">
        <v>43.625</v>
      </c>
      <c r="K5" s="42">
        <v>44.625</v>
      </c>
      <c r="L5" s="42">
        <v>45.625</v>
      </c>
      <c r="M5" s="42">
        <v>46.625</v>
      </c>
      <c r="N5" s="42">
        <v>47.625</v>
      </c>
      <c r="O5" s="42">
        <v>48.625</v>
      </c>
      <c r="P5" s="42">
        <v>49.625</v>
      </c>
      <c r="Q5" s="42">
        <v>50.625</v>
      </c>
      <c r="R5" s="42">
        <v>51.625</v>
      </c>
      <c r="S5" s="42">
        <v>52.625</v>
      </c>
      <c r="T5" s="42">
        <v>53.625</v>
      </c>
      <c r="U5" s="42">
        <v>54.625</v>
      </c>
      <c r="V5" s="42">
        <v>55.625</v>
      </c>
      <c r="W5" s="42">
        <v>56.625</v>
      </c>
      <c r="X5" s="42">
        <v>57.625</v>
      </c>
      <c r="Y5" s="42">
        <v>58.625</v>
      </c>
      <c r="Z5" s="42">
        <v>59.625</v>
      </c>
      <c r="AA5" s="42">
        <v>60.625</v>
      </c>
      <c r="AB5" s="42">
        <v>61.625</v>
      </c>
    </row>
    <row r="6" spans="1:28" ht="30" customHeight="1" x14ac:dyDescent="0.3">
      <c r="A6" s="41" t="str">
        <f>'US MTM - Calculation (Regular)'!B5</f>
        <v>4LEN</v>
      </c>
      <c r="B6" s="43">
        <v>30.25</v>
      </c>
      <c r="C6" s="44">
        <v>30.375</v>
      </c>
      <c r="D6" s="43">
        <v>30.5</v>
      </c>
      <c r="E6" s="43">
        <v>30.625</v>
      </c>
      <c r="F6" s="43">
        <v>30.75</v>
      </c>
      <c r="G6" s="43">
        <v>30.875</v>
      </c>
      <c r="H6" s="44">
        <v>31</v>
      </c>
      <c r="I6" s="43">
        <v>31.125</v>
      </c>
      <c r="J6" s="43">
        <v>31.25</v>
      </c>
      <c r="K6" s="43">
        <v>31.375</v>
      </c>
      <c r="L6" s="43">
        <v>31.5</v>
      </c>
      <c r="M6" s="43">
        <v>31.625</v>
      </c>
      <c r="N6" s="43">
        <v>31.75</v>
      </c>
      <c r="O6" s="43">
        <v>31.875</v>
      </c>
      <c r="P6" s="43">
        <v>32</v>
      </c>
      <c r="Q6" s="43">
        <v>32.125</v>
      </c>
      <c r="R6" s="43">
        <v>32.25</v>
      </c>
      <c r="S6" s="43">
        <v>32.375</v>
      </c>
      <c r="T6" s="43">
        <v>32.5</v>
      </c>
      <c r="U6" s="43">
        <v>32.625</v>
      </c>
      <c r="V6" s="43">
        <v>32.75</v>
      </c>
      <c r="W6" s="43">
        <v>32.875</v>
      </c>
      <c r="X6" s="43">
        <v>33</v>
      </c>
      <c r="Y6" s="43">
        <v>33.125</v>
      </c>
      <c r="Z6" s="43">
        <v>33.25</v>
      </c>
      <c r="AA6" s="43">
        <v>33.375</v>
      </c>
      <c r="AB6" s="43">
        <v>33.5</v>
      </c>
    </row>
    <row r="7" spans="1:28" ht="30" customHeight="1" x14ac:dyDescent="0.3">
      <c r="A7" s="41" t="str">
        <f>'US MTM - Calculation (Regular)'!B6</f>
        <v>5FRTLEN</v>
      </c>
      <c r="B7" s="43">
        <v>30.875</v>
      </c>
      <c r="C7" s="43">
        <v>31</v>
      </c>
      <c r="D7" s="43">
        <v>31.125</v>
      </c>
      <c r="E7" s="43">
        <v>31.25</v>
      </c>
      <c r="F7" s="43">
        <v>31.5</v>
      </c>
      <c r="G7" s="43">
        <v>31.625</v>
      </c>
      <c r="H7" s="43">
        <v>31.75</v>
      </c>
      <c r="I7" s="43">
        <v>31.875</v>
      </c>
      <c r="J7" s="44">
        <v>32</v>
      </c>
      <c r="K7" s="43">
        <v>32.25</v>
      </c>
      <c r="L7" s="43">
        <v>32.375</v>
      </c>
      <c r="M7" s="43">
        <v>32.5</v>
      </c>
      <c r="N7" s="43">
        <v>32.625</v>
      </c>
      <c r="O7" s="43">
        <v>32.75</v>
      </c>
      <c r="P7" s="44">
        <v>33</v>
      </c>
      <c r="Q7" s="43">
        <v>33.125</v>
      </c>
      <c r="R7" s="43">
        <v>33.25</v>
      </c>
      <c r="S7" s="43">
        <v>33.375</v>
      </c>
      <c r="T7" s="43">
        <v>33.5</v>
      </c>
      <c r="U7" s="43">
        <v>33.75</v>
      </c>
      <c r="V7" s="43">
        <v>33.875</v>
      </c>
      <c r="W7" s="44">
        <v>34</v>
      </c>
      <c r="X7" s="43">
        <v>34.125</v>
      </c>
      <c r="Y7" s="43">
        <v>34.25</v>
      </c>
      <c r="Z7" s="43">
        <v>34.5</v>
      </c>
      <c r="AA7" s="43">
        <v>34.625</v>
      </c>
      <c r="AB7" s="43">
        <v>34.75</v>
      </c>
    </row>
    <row r="8" spans="1:28" ht="30" customHeight="1" x14ac:dyDescent="0.3">
      <c r="A8" s="41" t="str">
        <f>'US MTM - Calculation (Regular)'!B7</f>
        <v>6PP</v>
      </c>
      <c r="B8" s="43">
        <v>18</v>
      </c>
      <c r="C8" s="43">
        <v>18.25</v>
      </c>
      <c r="D8" s="43">
        <v>18.5</v>
      </c>
      <c r="E8" s="43">
        <v>18.75</v>
      </c>
      <c r="F8" s="44">
        <v>19</v>
      </c>
      <c r="G8" s="43">
        <v>19.25</v>
      </c>
      <c r="H8" s="43">
        <v>19.5</v>
      </c>
      <c r="I8" s="43">
        <v>19.75</v>
      </c>
      <c r="J8" s="44">
        <v>20</v>
      </c>
      <c r="K8" s="43">
        <v>20.25</v>
      </c>
      <c r="L8" s="43">
        <v>20.5</v>
      </c>
      <c r="M8" s="43">
        <v>20.75</v>
      </c>
      <c r="N8" s="44">
        <v>21</v>
      </c>
      <c r="O8" s="43">
        <v>21.25</v>
      </c>
      <c r="P8" s="43">
        <v>21.375</v>
      </c>
      <c r="Q8" s="43">
        <v>21.625</v>
      </c>
      <c r="R8" s="43">
        <v>21.75</v>
      </c>
      <c r="S8" s="44">
        <v>22</v>
      </c>
      <c r="T8" s="43">
        <v>22.125</v>
      </c>
      <c r="U8" s="43">
        <v>22.375</v>
      </c>
      <c r="V8" s="43">
        <v>22.5</v>
      </c>
      <c r="W8" s="43">
        <v>22.75</v>
      </c>
      <c r="X8" s="43">
        <v>22.875</v>
      </c>
      <c r="Y8" s="43">
        <v>23.125</v>
      </c>
      <c r="Z8" s="43">
        <v>23.25</v>
      </c>
      <c r="AA8" s="43">
        <v>23.5</v>
      </c>
      <c r="AB8" s="43">
        <v>23.625</v>
      </c>
    </row>
    <row r="9" spans="1:28" ht="30" customHeight="1" x14ac:dyDescent="0.3">
      <c r="A9" s="41" t="str">
        <f>'US MTM - Calculation (Regular)'!B8</f>
        <v>7BCKWDTH</v>
      </c>
      <c r="B9" s="43">
        <v>8.75</v>
      </c>
      <c r="C9" s="43">
        <v>8.875</v>
      </c>
      <c r="D9" s="44">
        <v>9</v>
      </c>
      <c r="E9" s="43">
        <v>9.125</v>
      </c>
      <c r="F9" s="43">
        <v>9.25</v>
      </c>
      <c r="G9" s="43">
        <v>9.375</v>
      </c>
      <c r="H9" s="43">
        <v>9.5</v>
      </c>
      <c r="I9" s="43">
        <v>9.625</v>
      </c>
      <c r="J9" s="43">
        <v>9.75</v>
      </c>
      <c r="K9" s="43">
        <v>9.875</v>
      </c>
      <c r="L9" s="44">
        <v>10</v>
      </c>
      <c r="M9" s="43">
        <v>10.125</v>
      </c>
      <c r="N9" s="43">
        <v>10.25</v>
      </c>
      <c r="O9" s="43">
        <v>10.375</v>
      </c>
      <c r="P9" s="43">
        <v>10.5</v>
      </c>
      <c r="Q9" s="43">
        <v>10.625</v>
      </c>
      <c r="R9" s="43">
        <v>10.75</v>
      </c>
      <c r="S9" s="43">
        <v>10.875</v>
      </c>
      <c r="T9" s="44">
        <v>11</v>
      </c>
      <c r="U9" s="43">
        <v>11.125</v>
      </c>
      <c r="V9" s="43">
        <v>11.25</v>
      </c>
      <c r="W9" s="43">
        <v>11.375</v>
      </c>
      <c r="X9" s="43">
        <v>11.5</v>
      </c>
      <c r="Y9" s="43">
        <v>11.625</v>
      </c>
      <c r="Z9" s="43">
        <v>11.75</v>
      </c>
      <c r="AA9" s="43">
        <v>11.875</v>
      </c>
      <c r="AB9" s="44">
        <v>12</v>
      </c>
    </row>
    <row r="10" spans="1:28" ht="30" customHeight="1" x14ac:dyDescent="0.3">
      <c r="A10" s="41" t="str">
        <f>'US MTM - Calculation (Regular)'!B9</f>
        <v>8SLVOUT</v>
      </c>
      <c r="B10" s="43">
        <v>23.875</v>
      </c>
      <c r="C10" s="43">
        <v>24</v>
      </c>
      <c r="D10" s="43">
        <v>24.125</v>
      </c>
      <c r="E10" s="43">
        <v>24.25</v>
      </c>
      <c r="F10" s="43">
        <v>24.375</v>
      </c>
      <c r="G10" s="43">
        <v>24.5</v>
      </c>
      <c r="H10" s="43">
        <v>24.625</v>
      </c>
      <c r="I10" s="43">
        <v>24.75</v>
      </c>
      <c r="J10" s="43">
        <v>24.875</v>
      </c>
      <c r="K10" s="43">
        <v>25</v>
      </c>
      <c r="L10" s="43">
        <v>25.125</v>
      </c>
      <c r="M10" s="43">
        <v>25.25</v>
      </c>
      <c r="N10" s="43">
        <v>25.375</v>
      </c>
      <c r="O10" s="43">
        <v>25.5</v>
      </c>
      <c r="P10" s="43">
        <v>25.625</v>
      </c>
      <c r="Q10" s="43">
        <v>25.75</v>
      </c>
      <c r="R10" s="43">
        <v>25.875</v>
      </c>
      <c r="S10" s="43">
        <v>26</v>
      </c>
      <c r="T10" s="43">
        <v>26.125</v>
      </c>
      <c r="U10" s="43">
        <v>26.25</v>
      </c>
      <c r="V10" s="43">
        <v>26.375</v>
      </c>
      <c r="W10" s="43">
        <v>26.5</v>
      </c>
      <c r="X10" s="43">
        <v>26.625</v>
      </c>
      <c r="Y10" s="43">
        <v>26.75</v>
      </c>
      <c r="Z10" s="43">
        <v>26.875</v>
      </c>
      <c r="AA10" s="43">
        <v>27</v>
      </c>
      <c r="AB10" s="43">
        <v>27.125</v>
      </c>
    </row>
    <row r="11" spans="1:28" ht="30" customHeight="1" x14ac:dyDescent="0.3">
      <c r="A11" s="41" t="str">
        <f>'US MTM - Calculation (Regular)'!B10</f>
        <v>9BICEP</v>
      </c>
      <c r="B11" s="102">
        <v>13.9375</v>
      </c>
      <c r="C11" s="102">
        <v>14.125</v>
      </c>
      <c r="D11" s="101">
        <v>14.3125</v>
      </c>
      <c r="E11" s="102">
        <v>14.5</v>
      </c>
      <c r="F11" s="102">
        <v>14.75</v>
      </c>
      <c r="G11" s="102">
        <v>15</v>
      </c>
      <c r="H11" s="102">
        <v>15.125</v>
      </c>
      <c r="I11" s="101">
        <v>15.3125</v>
      </c>
      <c r="J11" s="102">
        <v>15.5</v>
      </c>
      <c r="K11" s="102">
        <v>15.75</v>
      </c>
      <c r="L11" s="102">
        <v>15.875</v>
      </c>
      <c r="M11" s="102">
        <v>16.125</v>
      </c>
      <c r="N11" s="101">
        <v>16.3125</v>
      </c>
      <c r="O11" s="102">
        <v>16.5</v>
      </c>
      <c r="P11" s="102">
        <v>16.75</v>
      </c>
      <c r="Q11" s="102">
        <v>16.875</v>
      </c>
      <c r="R11" s="102">
        <v>17.125</v>
      </c>
      <c r="S11" s="102">
        <v>17.25</v>
      </c>
      <c r="T11" s="102">
        <v>17.5</v>
      </c>
      <c r="U11" s="102">
        <v>17.625</v>
      </c>
      <c r="V11" s="102">
        <v>17.875</v>
      </c>
      <c r="W11" s="101">
        <v>18.0625</v>
      </c>
      <c r="X11" s="102">
        <v>18.25</v>
      </c>
      <c r="Y11" s="102">
        <v>18.5</v>
      </c>
      <c r="Z11" s="102">
        <v>18.625</v>
      </c>
      <c r="AA11" s="102">
        <v>18.875</v>
      </c>
      <c r="AB11" s="101">
        <v>19.0625</v>
      </c>
    </row>
    <row r="12" spans="1:28" ht="30" customHeight="1" x14ac:dyDescent="0.3">
      <c r="A12" s="41" t="str">
        <f>'US MTM - Calculation (Regular)'!B11</f>
        <v>10LAPK</v>
      </c>
      <c r="B12" s="42">
        <v>3.5</v>
      </c>
      <c r="C12" s="42">
        <v>3.5</v>
      </c>
      <c r="D12" s="42">
        <v>3.5</v>
      </c>
      <c r="E12" s="42">
        <v>3.5</v>
      </c>
      <c r="F12" s="42">
        <v>3.5</v>
      </c>
      <c r="G12" s="42">
        <v>3.5</v>
      </c>
      <c r="H12" s="42">
        <v>3.5</v>
      </c>
      <c r="I12" s="42">
        <v>3.5</v>
      </c>
      <c r="J12" s="42">
        <v>3.5</v>
      </c>
      <c r="K12" s="42">
        <v>3.5</v>
      </c>
      <c r="L12" s="42">
        <v>3.5</v>
      </c>
      <c r="M12" s="42">
        <v>3.5</v>
      </c>
      <c r="N12" s="42">
        <v>3.5</v>
      </c>
      <c r="O12" s="42">
        <v>3.5</v>
      </c>
      <c r="P12" s="42">
        <v>3.5</v>
      </c>
      <c r="Q12" s="42">
        <v>3.5</v>
      </c>
      <c r="R12" s="42">
        <v>3.5</v>
      </c>
      <c r="S12" s="42">
        <v>3.5</v>
      </c>
      <c r="T12" s="42">
        <v>3.5</v>
      </c>
      <c r="U12" s="42">
        <v>3.5</v>
      </c>
      <c r="V12" s="42">
        <v>3.5</v>
      </c>
      <c r="W12" s="42">
        <v>3.5</v>
      </c>
      <c r="X12" s="42">
        <v>3.5</v>
      </c>
      <c r="Y12" s="42">
        <v>3.5</v>
      </c>
      <c r="Z12" s="42">
        <v>3.5</v>
      </c>
      <c r="AA12" s="42">
        <v>3.5</v>
      </c>
      <c r="AB12" s="42">
        <v>3.5</v>
      </c>
    </row>
    <row r="13" spans="1:28" ht="30" customHeight="1" x14ac:dyDescent="0.3">
      <c r="A13" s="41" t="str">
        <f>'US MTM - Calculation (Regular)'!B12</f>
        <v>11LAPP</v>
      </c>
      <c r="B13" s="42">
        <v>3.875</v>
      </c>
      <c r="C13" s="42">
        <v>3.875</v>
      </c>
      <c r="D13" s="42">
        <v>3.875</v>
      </c>
      <c r="E13" s="42">
        <v>3.875</v>
      </c>
      <c r="F13" s="42">
        <v>3.875</v>
      </c>
      <c r="G13" s="42">
        <v>3.875</v>
      </c>
      <c r="H13" s="42">
        <v>3.875</v>
      </c>
      <c r="I13" s="42">
        <v>3.875</v>
      </c>
      <c r="J13" s="42">
        <v>3.875</v>
      </c>
      <c r="K13" s="42">
        <v>3.875</v>
      </c>
      <c r="L13" s="42">
        <v>3.875</v>
      </c>
      <c r="M13" s="42">
        <v>3.875</v>
      </c>
      <c r="N13" s="42">
        <v>3.875</v>
      </c>
      <c r="O13" s="42">
        <v>3.875</v>
      </c>
      <c r="P13" s="42">
        <v>3.875</v>
      </c>
      <c r="Q13" s="42">
        <v>3.875</v>
      </c>
      <c r="R13" s="42">
        <v>3.875</v>
      </c>
      <c r="S13" s="42">
        <v>3.875</v>
      </c>
      <c r="T13" s="42">
        <v>3.875</v>
      </c>
      <c r="U13" s="42">
        <v>3.875</v>
      </c>
      <c r="V13" s="42">
        <v>3.875</v>
      </c>
      <c r="W13" s="42">
        <v>3.875</v>
      </c>
      <c r="X13" s="42">
        <v>3.875</v>
      </c>
      <c r="Y13" s="42">
        <v>3.875</v>
      </c>
      <c r="Z13" s="42">
        <v>3.875</v>
      </c>
      <c r="AA13" s="42">
        <v>3.875</v>
      </c>
      <c r="AB13" s="42">
        <v>3.875</v>
      </c>
    </row>
    <row r="14" spans="1:28" ht="30" customHeight="1" x14ac:dyDescent="0.3">
      <c r="A14" s="41" t="str">
        <f>'US MTM - Calculation (Regular)'!B13</f>
        <v>12BTN</v>
      </c>
      <c r="B14" s="43">
        <v>16.875</v>
      </c>
      <c r="C14" s="43">
        <v>17.125</v>
      </c>
      <c r="D14" s="43">
        <v>17.375</v>
      </c>
      <c r="E14" s="43">
        <v>17.625</v>
      </c>
      <c r="F14" s="43">
        <v>17.75</v>
      </c>
      <c r="G14" s="43">
        <v>18</v>
      </c>
      <c r="H14" s="43">
        <v>18.125</v>
      </c>
      <c r="I14" s="43">
        <v>18.25</v>
      </c>
      <c r="J14" s="43">
        <v>18.5</v>
      </c>
      <c r="K14" s="43">
        <v>18.625</v>
      </c>
      <c r="L14" s="43">
        <v>18.875</v>
      </c>
      <c r="M14" s="43">
        <v>19</v>
      </c>
      <c r="N14" s="43">
        <v>19.25</v>
      </c>
      <c r="O14" s="43">
        <v>19.375</v>
      </c>
      <c r="P14" s="43">
        <v>19.5</v>
      </c>
      <c r="Q14" s="43">
        <v>19.75</v>
      </c>
      <c r="R14" s="43">
        <v>19.875</v>
      </c>
      <c r="S14" s="43">
        <v>20.125</v>
      </c>
      <c r="T14" s="43">
        <v>20.25</v>
      </c>
      <c r="U14" s="43">
        <v>20.5</v>
      </c>
      <c r="V14" s="43">
        <v>20.625</v>
      </c>
      <c r="W14" s="43">
        <v>20.875</v>
      </c>
      <c r="X14" s="43">
        <v>21</v>
      </c>
      <c r="Y14" s="43">
        <v>21.25</v>
      </c>
      <c r="Z14" s="43">
        <v>21.375</v>
      </c>
      <c r="AA14" s="43">
        <v>21.625</v>
      </c>
      <c r="AB14" s="43">
        <v>21.75</v>
      </c>
    </row>
    <row r="15" spans="1:28" ht="30" customHeight="1" x14ac:dyDescent="0.3">
      <c r="A15" s="41" t="str">
        <f>'US MTM - Calculation (Regular)'!B14</f>
        <v>13WRIST</v>
      </c>
      <c r="B15" s="43">
        <v>10.75</v>
      </c>
      <c r="C15" s="43">
        <v>10.875</v>
      </c>
      <c r="D15" s="43">
        <v>11</v>
      </c>
      <c r="E15" s="43">
        <v>11.125</v>
      </c>
      <c r="F15" s="43">
        <v>11.25</v>
      </c>
      <c r="G15" s="43">
        <v>11.375</v>
      </c>
      <c r="H15" s="43">
        <v>11.5</v>
      </c>
      <c r="I15" s="43">
        <v>11.625</v>
      </c>
      <c r="J15" s="43">
        <v>11.75</v>
      </c>
      <c r="K15" s="43">
        <v>11.875</v>
      </c>
      <c r="L15" s="43">
        <v>12</v>
      </c>
      <c r="M15" s="43">
        <v>12.125</v>
      </c>
      <c r="N15" s="43">
        <v>12.25</v>
      </c>
      <c r="O15" s="43">
        <v>12.375</v>
      </c>
      <c r="P15" s="43">
        <v>12.5</v>
      </c>
      <c r="Q15" s="43">
        <v>12.625</v>
      </c>
      <c r="R15" s="43">
        <v>12.75</v>
      </c>
      <c r="S15" s="43">
        <v>12.875</v>
      </c>
      <c r="T15" s="43">
        <v>13</v>
      </c>
      <c r="U15" s="43">
        <v>13.125</v>
      </c>
      <c r="V15" s="43">
        <v>13.25</v>
      </c>
      <c r="W15" s="43">
        <v>13.375</v>
      </c>
      <c r="X15" s="43">
        <v>13.5</v>
      </c>
      <c r="Y15" s="43">
        <v>13.625</v>
      </c>
      <c r="Z15" s="43">
        <v>13.75</v>
      </c>
      <c r="AA15" s="43">
        <v>13.875</v>
      </c>
      <c r="AB15" s="43">
        <v>14</v>
      </c>
    </row>
    <row r="16" spans="1:28" ht="30" customHeight="1" x14ac:dyDescent="0.3">
      <c r="A16" s="41" t="str">
        <f>'US MTM - Calculation (Regular)'!B15</f>
        <v>14AHDEPTH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</row>
    <row r="17" spans="1:28" ht="30" customHeight="1" x14ac:dyDescent="0.3">
      <c r="A17" s="41" t="str">
        <f>'US MTM - Calculation (Regular)'!B16</f>
        <v>15VENT</v>
      </c>
      <c r="B17" s="43">
        <v>9.5</v>
      </c>
      <c r="C17" s="43">
        <v>9.5</v>
      </c>
      <c r="D17" s="43">
        <v>9.5</v>
      </c>
      <c r="E17" s="43">
        <v>9.5</v>
      </c>
      <c r="F17" s="43">
        <v>9.5</v>
      </c>
      <c r="G17" s="43">
        <v>9.5</v>
      </c>
      <c r="H17" s="43">
        <v>9.5</v>
      </c>
      <c r="I17" s="43">
        <v>9.5</v>
      </c>
      <c r="J17" s="43">
        <v>9.5</v>
      </c>
      <c r="K17" s="43">
        <v>9.5</v>
      </c>
      <c r="L17" s="43">
        <v>9.5</v>
      </c>
      <c r="M17" s="43">
        <v>9.5</v>
      </c>
      <c r="N17" s="43">
        <v>9.5</v>
      </c>
      <c r="O17" s="43">
        <v>9.5</v>
      </c>
      <c r="P17" s="43">
        <v>9.5</v>
      </c>
      <c r="Q17" s="43">
        <v>9.5</v>
      </c>
      <c r="R17" s="43">
        <v>9.5</v>
      </c>
      <c r="S17" s="43">
        <v>9.5</v>
      </c>
      <c r="T17" s="43">
        <v>9.5</v>
      </c>
      <c r="U17" s="43">
        <v>9.5</v>
      </c>
      <c r="V17" s="43">
        <v>9.5</v>
      </c>
      <c r="W17" s="43">
        <v>9.5</v>
      </c>
      <c r="X17" s="43">
        <v>9.5</v>
      </c>
      <c r="Y17" s="43">
        <v>9.5</v>
      </c>
      <c r="Z17" s="43">
        <v>9.5</v>
      </c>
      <c r="AA17" s="43">
        <v>9.5</v>
      </c>
      <c r="AB17" s="43">
        <v>9.5</v>
      </c>
    </row>
    <row r="19" spans="1:28" x14ac:dyDescent="0.25">
      <c r="B19" s="168"/>
      <c r="C19" s="168"/>
      <c r="D19" s="168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</row>
  </sheetData>
  <mergeCells count="1">
    <mergeCell ref="A1:AB1"/>
  </mergeCells>
  <pageMargins left="0.7" right="0.7" top="0.75" bottom="0.75" header="0.3" footer="0.3"/>
  <pageSetup paperSize="9" scale="69" fitToHeight="0" orientation="landscape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12"/>
  <sheetViews>
    <sheetView zoomScale="70" zoomScaleNormal="70" workbookViewId="0">
      <selection activeCell="J23" sqref="J23"/>
    </sheetView>
  </sheetViews>
  <sheetFormatPr defaultRowHeight="18.75" x14ac:dyDescent="0.3"/>
  <cols>
    <col min="1" max="1" width="5.28515625" style="10" customWidth="1"/>
    <col min="2" max="2" width="18.5703125" style="8" customWidth="1"/>
    <col min="3" max="20" width="10" style="1" customWidth="1"/>
    <col min="21" max="27" width="8.85546875" style="1" customWidth="1"/>
    <col min="28" max="16384" width="9.140625" style="1"/>
  </cols>
  <sheetData>
    <row r="1" spans="1:20" s="6" customFormat="1" ht="43.5" customHeight="1" x14ac:dyDescent="0.2">
      <c r="A1" s="3"/>
      <c r="B1" s="4"/>
      <c r="C1" s="5" t="s">
        <v>29</v>
      </c>
      <c r="D1" s="5" t="s">
        <v>30</v>
      </c>
      <c r="E1" s="5" t="s">
        <v>31</v>
      </c>
      <c r="F1" s="5" t="s">
        <v>32</v>
      </c>
      <c r="G1" s="5" t="s">
        <v>42</v>
      </c>
      <c r="H1" s="5" t="s">
        <v>33</v>
      </c>
      <c r="I1" s="5" t="s">
        <v>0</v>
      </c>
      <c r="J1" s="5" t="s">
        <v>34</v>
      </c>
      <c r="K1" s="5" t="s">
        <v>43</v>
      </c>
      <c r="L1" s="5" t="s">
        <v>35</v>
      </c>
      <c r="M1" s="5" t="s">
        <v>36</v>
      </c>
      <c r="N1" s="5" t="s">
        <v>37</v>
      </c>
      <c r="O1" s="5" t="s">
        <v>5</v>
      </c>
      <c r="P1" s="5" t="s">
        <v>44</v>
      </c>
      <c r="Q1" s="5" t="s">
        <v>38</v>
      </c>
      <c r="R1" s="5" t="s">
        <v>39</v>
      </c>
      <c r="S1" s="5" t="s">
        <v>40</v>
      </c>
      <c r="T1" s="5" t="s">
        <v>41</v>
      </c>
    </row>
    <row r="2" spans="1:20" ht="26.25" customHeight="1" x14ac:dyDescent="0.3">
      <c r="A2" s="9">
        <v>1</v>
      </c>
      <c r="B2" s="11" t="s">
        <v>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.25" customHeight="1" x14ac:dyDescent="0.3">
      <c r="A3" s="9">
        <v>2</v>
      </c>
      <c r="B3" s="11" t="s">
        <v>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.25" customHeight="1" x14ac:dyDescent="0.3">
      <c r="A4" s="9">
        <v>3</v>
      </c>
      <c r="B4" s="11" t="s">
        <v>10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.25" customHeight="1" x14ac:dyDescent="0.3">
      <c r="A5" s="9">
        <v>4</v>
      </c>
      <c r="B5" s="11" t="s">
        <v>11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.25" customHeight="1" x14ac:dyDescent="0.3">
      <c r="A6" s="9">
        <v>5</v>
      </c>
      <c r="B6" s="11" t="s">
        <v>28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.25" customHeight="1" x14ac:dyDescent="0.3">
      <c r="A7" s="9">
        <v>6</v>
      </c>
      <c r="B7" s="11" t="s">
        <v>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.25" customHeight="1" x14ac:dyDescent="0.3">
      <c r="A8" s="9">
        <v>7</v>
      </c>
      <c r="B8" s="11" t="s">
        <v>18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1" customHeight="1" x14ac:dyDescent="0.3"/>
    <row r="10" spans="1:20" ht="21" customHeight="1" x14ac:dyDescent="0.3"/>
    <row r="11" spans="1:20" s="10" customFormat="1" ht="21" customHeight="1" x14ac:dyDescent="0.3">
      <c r="B11" s="8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 s="10" customFormat="1" ht="21" customHeight="1" x14ac:dyDescent="0.3"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</sheetData>
  <sheetProtection password="8C28" sheet="1" objects="1" scenarios="1"/>
  <pageMargins left="0.45" right="0.2" top="0.5" bottom="0.25" header="0.3" footer="0.3"/>
  <pageSetup paperSize="9" scale="68" orientation="landscape" verticalDpi="3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T34"/>
  <sheetViews>
    <sheetView zoomScale="70" zoomScaleNormal="70" workbookViewId="0">
      <selection activeCell="P15" sqref="P15"/>
    </sheetView>
  </sheetViews>
  <sheetFormatPr defaultRowHeight="18.75" x14ac:dyDescent="0.3"/>
  <cols>
    <col min="1" max="1" width="5.28515625" style="10" customWidth="1"/>
    <col min="2" max="2" width="18.5703125" style="8" customWidth="1"/>
    <col min="3" max="20" width="10" style="1" customWidth="1"/>
    <col min="21" max="27" width="8.85546875" style="1" customWidth="1"/>
    <col min="28" max="16384" width="9.140625" style="1"/>
  </cols>
  <sheetData>
    <row r="1" spans="1:20" s="6" customFormat="1" ht="43.5" customHeight="1" x14ac:dyDescent="0.2">
      <c r="A1" s="3"/>
      <c r="B1" s="4"/>
      <c r="C1" s="5" t="s">
        <v>29</v>
      </c>
      <c r="D1" s="5" t="s">
        <v>30</v>
      </c>
      <c r="E1" s="5" t="s">
        <v>31</v>
      </c>
      <c r="F1" s="5" t="s">
        <v>32</v>
      </c>
      <c r="G1" s="5" t="s">
        <v>42</v>
      </c>
      <c r="H1" s="5" t="s">
        <v>33</v>
      </c>
      <c r="I1" s="5" t="s">
        <v>0</v>
      </c>
      <c r="J1" s="5" t="s">
        <v>34</v>
      </c>
      <c r="K1" s="5" t="s">
        <v>43</v>
      </c>
      <c r="L1" s="5" t="s">
        <v>35</v>
      </c>
      <c r="M1" s="5" t="s">
        <v>36</v>
      </c>
      <c r="N1" s="5" t="s">
        <v>37</v>
      </c>
      <c r="O1" s="5" t="s">
        <v>5</v>
      </c>
      <c r="P1" s="5" t="s">
        <v>44</v>
      </c>
      <c r="Q1" s="5" t="s">
        <v>38</v>
      </c>
      <c r="R1" s="5" t="s">
        <v>39</v>
      </c>
      <c r="S1" s="5" t="s">
        <v>40</v>
      </c>
      <c r="T1" s="5" t="s">
        <v>41</v>
      </c>
    </row>
    <row r="2" spans="1:20" ht="26.25" customHeight="1" x14ac:dyDescent="0.3">
      <c r="A2" s="9">
        <v>1</v>
      </c>
      <c r="B2" s="7" t="s">
        <v>27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.25" customHeight="1" x14ac:dyDescent="0.3">
      <c r="A3" s="9">
        <v>2</v>
      </c>
      <c r="B3" s="7" t="s"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.25" customHeight="1" x14ac:dyDescent="0.3">
      <c r="A4" s="9">
        <v>3</v>
      </c>
      <c r="B4" s="7" t="s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.25" customHeight="1" x14ac:dyDescent="0.3">
      <c r="A5" s="9">
        <v>4</v>
      </c>
      <c r="B5" s="7" t="s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.25" customHeight="1" x14ac:dyDescent="0.3">
      <c r="A6" s="9">
        <v>5</v>
      </c>
      <c r="B6" s="7" t="s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.25" customHeight="1" x14ac:dyDescent="0.3">
      <c r="A7" s="9">
        <v>6</v>
      </c>
      <c r="B7" s="7" t="s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.25" customHeight="1" x14ac:dyDescent="0.3">
      <c r="A8" s="9">
        <v>7</v>
      </c>
      <c r="B8" s="7" t="s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.25" customHeight="1" x14ac:dyDescent="0.3">
      <c r="A9" s="9">
        <v>8</v>
      </c>
      <c r="B9" s="7" t="s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1:20" ht="26.25" customHeight="1" x14ac:dyDescent="0.3">
      <c r="A10" s="9">
        <v>9</v>
      </c>
      <c r="B10" s="7" t="s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1:20" ht="26.25" customHeight="1" x14ac:dyDescent="0.3">
      <c r="A11" s="9">
        <v>10</v>
      </c>
      <c r="B11" s="7" t="s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0" ht="26.25" customHeight="1" x14ac:dyDescent="0.3">
      <c r="A12" s="9">
        <v>11</v>
      </c>
      <c r="B12" s="7" t="s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0" ht="26.25" customHeight="1" x14ac:dyDescent="0.3">
      <c r="A13" s="9">
        <v>12</v>
      </c>
      <c r="B13" s="7" t="s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1:20" ht="26.25" customHeight="1" x14ac:dyDescent="0.3">
      <c r="A14" s="9">
        <v>13</v>
      </c>
      <c r="B14" s="7" t="s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1:20" ht="26.25" customHeight="1" x14ac:dyDescent="0.3">
      <c r="A15" s="9">
        <v>14</v>
      </c>
      <c r="B15" s="7" t="s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0" ht="26.25" customHeight="1" x14ac:dyDescent="0.3">
      <c r="A16" s="9">
        <v>15</v>
      </c>
      <c r="B16" s="7" t="s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1:20" ht="26.25" customHeight="1" x14ac:dyDescent="0.3">
      <c r="A17" s="9">
        <v>16</v>
      </c>
      <c r="B17" s="7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1:20" ht="26.25" customHeight="1" x14ac:dyDescent="0.3">
      <c r="A18" s="9">
        <v>17</v>
      </c>
      <c r="B18" s="7" t="s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1:20" ht="26.25" customHeight="1" x14ac:dyDescent="0.3">
      <c r="A19" s="9">
        <v>18</v>
      </c>
      <c r="B19" s="7" t="s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1:20" ht="26.25" customHeight="1" x14ac:dyDescent="0.3">
      <c r="A20" s="9">
        <v>19</v>
      </c>
      <c r="B20" s="7" t="s">
        <v>28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 ht="26.25" customHeight="1" x14ac:dyDescent="0.3">
      <c r="A21" s="9">
        <v>20</v>
      </c>
      <c r="B21" s="7" t="s">
        <v>17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1:20" ht="26.25" customHeight="1" x14ac:dyDescent="0.3">
      <c r="A22" s="9">
        <v>21</v>
      </c>
      <c r="B22" s="7" t="s">
        <v>18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1:20" ht="26.25" customHeight="1" x14ac:dyDescent="0.3">
      <c r="A23" s="9">
        <v>22</v>
      </c>
      <c r="B23" s="7" t="s">
        <v>19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 ht="26.25" customHeight="1" x14ac:dyDescent="0.3">
      <c r="A24" s="9">
        <v>23</v>
      </c>
      <c r="B24" s="7" t="s">
        <v>20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1:20" ht="26.25" customHeight="1" x14ac:dyDescent="0.3">
      <c r="A25" s="9">
        <v>24</v>
      </c>
      <c r="B25" s="7" t="s">
        <v>21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1:20" ht="26.25" customHeight="1" x14ac:dyDescent="0.3">
      <c r="A26" s="9">
        <v>25</v>
      </c>
      <c r="B26" s="7" t="s">
        <v>22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 ht="26.25" customHeight="1" x14ac:dyDescent="0.3">
      <c r="A27" s="9">
        <v>26</v>
      </c>
      <c r="B27" s="7" t="s">
        <v>23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0" ht="26.25" customHeight="1" x14ac:dyDescent="0.3">
      <c r="A28" s="9">
        <v>27</v>
      </c>
      <c r="B28" s="7" t="s">
        <v>24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 ht="26.25" customHeight="1" x14ac:dyDescent="0.3">
      <c r="A29" s="9">
        <v>28</v>
      </c>
      <c r="B29" s="7" t="s">
        <v>25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0" ht="26.25" customHeight="1" x14ac:dyDescent="0.3">
      <c r="A30" s="9">
        <v>29</v>
      </c>
      <c r="B30" s="7" t="s">
        <v>26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0" ht="21" customHeight="1" x14ac:dyDescent="0.3"/>
    <row r="32" spans="1:20" ht="21" customHeight="1" x14ac:dyDescent="0.3"/>
    <row r="33" ht="21" customHeight="1" x14ac:dyDescent="0.3"/>
    <row r="34" ht="21" customHeight="1" x14ac:dyDescent="0.3"/>
  </sheetData>
  <sheetProtection password="8C28" sheet="1" objects="1" scenarios="1"/>
  <pageMargins left="0.45" right="0.2" top="0.5" bottom="0.25" header="0.3" footer="0.3"/>
  <pageSetup paperSize="9" scale="68" orientation="landscape" verticalDpi="3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30"/>
  <sheetViews>
    <sheetView zoomScale="130" zoomScaleNormal="130" workbookViewId="0">
      <pane ySplit="1" topLeftCell="A2" activePane="bottomLeft" state="frozen"/>
      <selection pane="bottomLeft" activeCell="D10" sqref="D10"/>
    </sheetView>
  </sheetViews>
  <sheetFormatPr defaultRowHeight="18" x14ac:dyDescent="0.25"/>
  <cols>
    <col min="1" max="1" width="21.140625" style="14" customWidth="1"/>
    <col min="2" max="2" width="9.140625" style="15"/>
  </cols>
  <sheetData>
    <row r="1" spans="1:2" x14ac:dyDescent="0.25">
      <c r="A1" s="61" t="s">
        <v>349</v>
      </c>
      <c r="B1" s="96"/>
    </row>
    <row r="2" spans="1:2" ht="15" x14ac:dyDescent="0.25">
      <c r="A2" s="95" t="s">
        <v>298</v>
      </c>
      <c r="B2" s="64"/>
    </row>
    <row r="3" spans="1:2" ht="15" x14ac:dyDescent="0.25">
      <c r="A3" s="95" t="s">
        <v>299</v>
      </c>
      <c r="B3" s="64"/>
    </row>
    <row r="4" spans="1:2" ht="15" x14ac:dyDescent="0.25">
      <c r="A4" s="95" t="s">
        <v>300</v>
      </c>
      <c r="B4" s="64"/>
    </row>
    <row r="5" spans="1:2" ht="15" x14ac:dyDescent="0.25">
      <c r="A5" s="95" t="s">
        <v>301</v>
      </c>
      <c r="B5" s="64"/>
    </row>
    <row r="6" spans="1:2" ht="15" x14ac:dyDescent="0.25">
      <c r="A6" s="95" t="s">
        <v>302</v>
      </c>
      <c r="B6" s="64"/>
    </row>
    <row r="7" spans="1:2" ht="15" x14ac:dyDescent="0.25">
      <c r="A7" s="95" t="s">
        <v>303</v>
      </c>
      <c r="B7" s="64"/>
    </row>
    <row r="8" spans="1:2" ht="15" x14ac:dyDescent="0.25">
      <c r="A8" s="95" t="s">
        <v>304</v>
      </c>
      <c r="B8" s="64"/>
    </row>
    <row r="9" spans="1:2" ht="15" x14ac:dyDescent="0.25">
      <c r="A9" s="95" t="s">
        <v>305</v>
      </c>
      <c r="B9" s="64"/>
    </row>
    <row r="10" spans="1:2" ht="15" x14ac:dyDescent="0.25">
      <c r="A10" s="95" t="s">
        <v>306</v>
      </c>
      <c r="B10" s="64"/>
    </row>
    <row r="11" spans="1:2" ht="15" x14ac:dyDescent="0.25">
      <c r="A11" s="95" t="s">
        <v>307</v>
      </c>
      <c r="B11" s="64"/>
    </row>
    <row r="12" spans="1:2" ht="15" x14ac:dyDescent="0.25">
      <c r="A12" s="95" t="s">
        <v>308</v>
      </c>
      <c r="B12" s="64"/>
    </row>
    <row r="13" spans="1:2" ht="15" x14ac:dyDescent="0.25">
      <c r="A13" s="95" t="s">
        <v>309</v>
      </c>
      <c r="B13" s="64"/>
    </row>
    <row r="14" spans="1:2" ht="15" x14ac:dyDescent="0.25">
      <c r="A14" s="95" t="s">
        <v>310</v>
      </c>
      <c r="B14" s="64"/>
    </row>
    <row r="15" spans="1:2" ht="15" x14ac:dyDescent="0.25">
      <c r="A15" s="95" t="s">
        <v>311</v>
      </c>
      <c r="B15" s="64"/>
    </row>
    <row r="16" spans="1:2" ht="15" x14ac:dyDescent="0.25">
      <c r="A16" s="95" t="s">
        <v>312</v>
      </c>
      <c r="B16" s="64"/>
    </row>
    <row r="17" spans="1:2" ht="15" x14ac:dyDescent="0.25">
      <c r="A17" s="95" t="s">
        <v>313</v>
      </c>
      <c r="B17" s="64"/>
    </row>
    <row r="18" spans="1:2" ht="15" x14ac:dyDescent="0.25">
      <c r="A18" s="95" t="s">
        <v>314</v>
      </c>
      <c r="B18" s="64"/>
    </row>
    <row r="19" spans="1:2" ht="15" x14ac:dyDescent="0.25">
      <c r="A19" s="95" t="s">
        <v>315</v>
      </c>
      <c r="B19" s="64"/>
    </row>
    <row r="20" spans="1:2" ht="15" x14ac:dyDescent="0.25">
      <c r="A20" s="95" t="s">
        <v>316</v>
      </c>
      <c r="B20" s="64"/>
    </row>
    <row r="21" spans="1:2" ht="15" x14ac:dyDescent="0.25">
      <c r="A21" s="95" t="s">
        <v>317</v>
      </c>
      <c r="B21" s="64"/>
    </row>
    <row r="22" spans="1:2" ht="15" x14ac:dyDescent="0.25">
      <c r="A22" s="95" t="s">
        <v>318</v>
      </c>
      <c r="B22" s="64"/>
    </row>
    <row r="23" spans="1:2" ht="15" x14ac:dyDescent="0.25">
      <c r="A23" s="95" t="s">
        <v>319</v>
      </c>
      <c r="B23" s="64"/>
    </row>
    <row r="24" spans="1:2" ht="15" x14ac:dyDescent="0.25">
      <c r="A24" s="95" t="s">
        <v>320</v>
      </c>
      <c r="B24" s="64"/>
    </row>
    <row r="25" spans="1:2" ht="15" x14ac:dyDescent="0.25">
      <c r="A25" s="95" t="s">
        <v>321</v>
      </c>
      <c r="B25" s="64"/>
    </row>
    <row r="26" spans="1:2" ht="15" x14ac:dyDescent="0.25">
      <c r="A26" s="95" t="s">
        <v>322</v>
      </c>
      <c r="B26" s="64"/>
    </row>
    <row r="27" spans="1:2" ht="15" x14ac:dyDescent="0.25">
      <c r="A27" s="95" t="s">
        <v>323</v>
      </c>
      <c r="B27" s="64"/>
    </row>
    <row r="28" spans="1:2" ht="15" x14ac:dyDescent="0.25">
      <c r="A28" s="95" t="s">
        <v>324</v>
      </c>
      <c r="B28" s="64"/>
    </row>
    <row r="29" spans="1:2" ht="15" x14ac:dyDescent="0.25">
      <c r="A29" s="95" t="s">
        <v>325</v>
      </c>
      <c r="B29" s="64"/>
    </row>
    <row r="30" spans="1:2" ht="15" x14ac:dyDescent="0.25">
      <c r="A30" s="95" t="s">
        <v>326</v>
      </c>
      <c r="B30" s="64"/>
    </row>
  </sheetData>
  <autoFilter ref="A1:B30"/>
  <conditionalFormatting sqref="B2:B30">
    <cfRule type="cellIs" dxfId="0" priority="1" operator="between">
      <formula>1</formula>
      <formula>10</formula>
    </cfRule>
  </conditionalFormatting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92D050"/>
  </sheetPr>
  <dimension ref="A1:D13"/>
  <sheetViews>
    <sheetView zoomScale="85" zoomScaleNormal="85" workbookViewId="0">
      <selection activeCell="A3" sqref="A3"/>
    </sheetView>
  </sheetViews>
  <sheetFormatPr defaultRowHeight="15" x14ac:dyDescent="0.25"/>
  <cols>
    <col min="1" max="1" width="31.28515625" bestFit="1" customWidth="1"/>
  </cols>
  <sheetData>
    <row r="1" spans="1:4" x14ac:dyDescent="0.25">
      <c r="A1" s="66" t="s">
        <v>151</v>
      </c>
      <c r="B1" s="24">
        <v>0.5</v>
      </c>
      <c r="C1" s="24">
        <v>0.75</v>
      </c>
      <c r="D1" s="24">
        <v>0.25</v>
      </c>
    </row>
    <row r="2" spans="1:4" x14ac:dyDescent="0.25">
      <c r="A2" s="45" t="str">
        <f>'US MTM - Calculation (Regular)'!Y2</f>
        <v>1WAIST</v>
      </c>
      <c r="B2" s="22"/>
      <c r="C2" s="22"/>
      <c r="D2" s="22"/>
    </row>
    <row r="3" spans="1:4" x14ac:dyDescent="0.25">
      <c r="A3" s="93" t="s">
        <v>152</v>
      </c>
      <c r="B3" s="22"/>
      <c r="C3" s="22"/>
      <c r="D3" s="22"/>
    </row>
    <row r="4" spans="1:4" x14ac:dyDescent="0.25">
      <c r="A4" s="45" t="str">
        <f>'US MTM - Calculation (Regular)'!Y3</f>
        <v>2SEAT</v>
      </c>
      <c r="B4" s="22">
        <v>0.5</v>
      </c>
      <c r="C4" s="22">
        <v>0.75</v>
      </c>
      <c r="D4" s="22">
        <v>0.25</v>
      </c>
    </row>
    <row r="5" spans="1:4" x14ac:dyDescent="0.25">
      <c r="A5" s="45" t="str">
        <f>'US MTM - Calculation (Regular)'!Y4</f>
        <v>3THIGH</v>
      </c>
      <c r="B5" s="22"/>
      <c r="C5" s="22"/>
      <c r="D5" s="22"/>
    </row>
    <row r="6" spans="1:4" x14ac:dyDescent="0.25">
      <c r="A6" s="45" t="str">
        <f>'US MTM - Calculation (Regular)'!Y5</f>
        <v>4KNEE</v>
      </c>
      <c r="B6" s="22"/>
      <c r="C6" s="22"/>
      <c r="D6" s="22"/>
    </row>
    <row r="7" spans="1:4" x14ac:dyDescent="0.25">
      <c r="A7" s="45" t="str">
        <f>'US MTM - Calculation (Regular)'!Y6</f>
        <v>5BTM</v>
      </c>
      <c r="B7" s="22"/>
      <c r="C7" s="22"/>
      <c r="D7" s="22"/>
    </row>
    <row r="8" spans="1:4" x14ac:dyDescent="0.25">
      <c r="A8" s="45" t="str">
        <f>'US MTM - Calculation (Regular)'!Y7</f>
        <v>6INSEAM</v>
      </c>
      <c r="B8" s="22"/>
      <c r="C8" s="22"/>
      <c r="D8" s="22"/>
    </row>
    <row r="9" spans="1:4" x14ac:dyDescent="0.25">
      <c r="A9" s="45" t="str">
        <f>'US MTM - Calculation (Regular)'!Y8</f>
        <v>7OTSEAM</v>
      </c>
      <c r="B9" s="22"/>
      <c r="C9" s="22"/>
      <c r="D9" s="22"/>
    </row>
    <row r="10" spans="1:4" x14ac:dyDescent="0.25">
      <c r="A10" s="45" t="str">
        <f>'US MTM - Calculation (Regular)'!Y9</f>
        <v>8TRURISE</v>
      </c>
      <c r="B10" s="22"/>
      <c r="C10" s="22"/>
      <c r="D10" s="22"/>
    </row>
    <row r="11" spans="1:4" x14ac:dyDescent="0.25">
      <c r="A11" s="45" t="str">
        <f>'US MTM - Calculation (Regular)'!Y10</f>
        <v>9FRTRISE</v>
      </c>
      <c r="B11" s="22"/>
      <c r="C11" s="22"/>
      <c r="D11" s="22"/>
    </row>
    <row r="12" spans="1:4" x14ac:dyDescent="0.25">
      <c r="A12" s="45" t="str">
        <f>'US MTM - Calculation (Regular)'!Y11</f>
        <v>10BKRISE</v>
      </c>
      <c r="B12" s="22">
        <v>0.125</v>
      </c>
      <c r="C12" s="22">
        <v>0.25</v>
      </c>
      <c r="D12" s="22">
        <v>0</v>
      </c>
    </row>
    <row r="13" spans="1:4" x14ac:dyDescent="0.25">
      <c r="A13" s="45" t="str">
        <f>'US MTM - Calculation (Regular)'!Y12</f>
        <v>11URISE</v>
      </c>
      <c r="B13" s="22"/>
      <c r="C13" s="22"/>
      <c r="D13" s="22"/>
    </row>
  </sheetData>
  <sheetProtection password="8C28" sheet="1" objects="1" scenarios="1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92D050"/>
  </sheetPr>
  <dimension ref="A1:E13"/>
  <sheetViews>
    <sheetView zoomScale="70" zoomScaleNormal="70" workbookViewId="0">
      <selection activeCell="N19" sqref="N19"/>
    </sheetView>
  </sheetViews>
  <sheetFormatPr defaultRowHeight="15" x14ac:dyDescent="0.25"/>
  <cols>
    <col min="1" max="1" width="40.28515625" bestFit="1" customWidth="1"/>
  </cols>
  <sheetData>
    <row r="1" spans="1:5" x14ac:dyDescent="0.25">
      <c r="A1" s="66" t="s">
        <v>153</v>
      </c>
      <c r="B1" s="24">
        <v>0.25</v>
      </c>
      <c r="C1" s="24">
        <v>0.5</v>
      </c>
      <c r="D1" s="24">
        <v>0.75</v>
      </c>
      <c r="E1" s="24">
        <v>1</v>
      </c>
    </row>
    <row r="2" spans="1:5" x14ac:dyDescent="0.25">
      <c r="A2" s="45" t="str">
        <f>'US MTM - Calculation (Regular)'!Y2</f>
        <v>1WAIST</v>
      </c>
      <c r="B2" s="22"/>
      <c r="C2" s="22"/>
      <c r="D2" s="22"/>
      <c r="E2" s="22"/>
    </row>
    <row r="3" spans="1:5" x14ac:dyDescent="0.25">
      <c r="A3" s="93" t="s">
        <v>152</v>
      </c>
      <c r="B3" s="22"/>
      <c r="C3" s="22"/>
      <c r="D3" s="22"/>
      <c r="E3" s="22"/>
    </row>
    <row r="4" spans="1:5" x14ac:dyDescent="0.25">
      <c r="A4" s="45" t="str">
        <f>'US MTM - Calculation (Regular)'!Y3</f>
        <v>2SEAT</v>
      </c>
      <c r="B4" s="22">
        <v>0</v>
      </c>
      <c r="C4" s="22">
        <v>0.125</v>
      </c>
      <c r="D4" s="22">
        <v>0.25</v>
      </c>
      <c r="E4" s="22">
        <v>0.25</v>
      </c>
    </row>
    <row r="5" spans="1:5" x14ac:dyDescent="0.25">
      <c r="A5" s="45" t="str">
        <f>'US MTM - Calculation (Regular)'!Y4</f>
        <v>3THIGH</v>
      </c>
      <c r="B5" s="22"/>
      <c r="C5" s="22"/>
      <c r="D5" s="22"/>
      <c r="E5" s="22"/>
    </row>
    <row r="6" spans="1:5" x14ac:dyDescent="0.25">
      <c r="A6" s="45" t="str">
        <f>'US MTM - Calculation (Regular)'!Y5</f>
        <v>4KNEE</v>
      </c>
      <c r="B6" s="22"/>
      <c r="C6" s="22"/>
      <c r="D6" s="22"/>
      <c r="E6" s="22"/>
    </row>
    <row r="7" spans="1:5" x14ac:dyDescent="0.25">
      <c r="A7" s="45" t="str">
        <f>'US MTM - Calculation (Regular)'!Y6</f>
        <v>5BTM</v>
      </c>
      <c r="B7" s="22"/>
      <c r="C7" s="22"/>
      <c r="D7" s="22"/>
      <c r="E7" s="22"/>
    </row>
    <row r="8" spans="1:5" x14ac:dyDescent="0.25">
      <c r="A8" s="45" t="str">
        <f>'US MTM - Calculation (Regular)'!Y7</f>
        <v>6INSEAM</v>
      </c>
      <c r="B8" s="22"/>
      <c r="C8" s="22"/>
      <c r="D8" s="22"/>
      <c r="E8" s="22"/>
    </row>
    <row r="9" spans="1:5" x14ac:dyDescent="0.25">
      <c r="A9" s="45" t="str">
        <f>'US MTM - Calculation (Regular)'!Y8</f>
        <v>7OTSEAM</v>
      </c>
      <c r="B9" s="22"/>
      <c r="C9" s="22"/>
      <c r="D9" s="22"/>
      <c r="E9" s="22"/>
    </row>
    <row r="10" spans="1:5" x14ac:dyDescent="0.25">
      <c r="A10" s="45" t="str">
        <f>'US MTM - Calculation (Regular)'!Y9</f>
        <v>8TRURISE</v>
      </c>
      <c r="B10" s="22"/>
      <c r="C10" s="22"/>
      <c r="D10" s="22"/>
      <c r="E10" s="22"/>
    </row>
    <row r="11" spans="1:5" x14ac:dyDescent="0.25">
      <c r="A11" s="45" t="str">
        <f>'US MTM - Calculation (Regular)'!Y10</f>
        <v>9FRTRISE</v>
      </c>
      <c r="B11" s="22">
        <v>0.25</v>
      </c>
      <c r="C11" s="22">
        <v>0.5</v>
      </c>
      <c r="D11" s="22">
        <v>0.75</v>
      </c>
      <c r="E11" s="22">
        <v>1</v>
      </c>
    </row>
    <row r="12" spans="1:5" x14ac:dyDescent="0.25">
      <c r="A12" s="45" t="str">
        <f>'US MTM - Calculation (Regular)'!Y11</f>
        <v>10BKRISE</v>
      </c>
      <c r="B12" s="22">
        <v>-0.25</v>
      </c>
      <c r="C12" s="22">
        <v>-0.5</v>
      </c>
      <c r="D12" s="22">
        <v>-0.75</v>
      </c>
      <c r="E12" s="22">
        <v>-1</v>
      </c>
    </row>
    <row r="13" spans="1:5" x14ac:dyDescent="0.25">
      <c r="A13" s="45" t="str">
        <f>'US MTM - Calculation (Regular)'!Y12</f>
        <v>11URISE</v>
      </c>
      <c r="B13" s="22"/>
      <c r="C13" s="22"/>
      <c r="D13" s="22"/>
      <c r="E13" s="22"/>
    </row>
  </sheetData>
  <sheetProtection password="8C28" sheet="1" objects="1" scenarios="1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92D050"/>
  </sheetPr>
  <dimension ref="A1:L13"/>
  <sheetViews>
    <sheetView zoomScale="85" zoomScaleNormal="85" workbookViewId="0">
      <selection activeCell="B1" sqref="B1:B13"/>
    </sheetView>
  </sheetViews>
  <sheetFormatPr defaultRowHeight="15" x14ac:dyDescent="0.25"/>
  <cols>
    <col min="1" max="1" width="31.28515625" bestFit="1" customWidth="1"/>
  </cols>
  <sheetData>
    <row r="1" spans="1:12" x14ac:dyDescent="0.25">
      <c r="A1" s="66" t="s">
        <v>154</v>
      </c>
      <c r="B1" s="25">
        <v>0.25</v>
      </c>
      <c r="C1" s="25">
        <f>B1+1/8</f>
        <v>0.375</v>
      </c>
      <c r="D1" s="25">
        <f>C1+1/8</f>
        <v>0.5</v>
      </c>
      <c r="E1" s="25">
        <f t="shared" ref="E1:L1" si="0">D1+1/8</f>
        <v>0.625</v>
      </c>
      <c r="F1" s="25">
        <f t="shared" si="0"/>
        <v>0.75</v>
      </c>
      <c r="G1" s="25">
        <f t="shared" si="0"/>
        <v>0.875</v>
      </c>
      <c r="H1" s="25">
        <f t="shared" si="0"/>
        <v>1</v>
      </c>
      <c r="I1" s="25">
        <f t="shared" si="0"/>
        <v>1.125</v>
      </c>
      <c r="J1" s="25">
        <f t="shared" si="0"/>
        <v>1.25</v>
      </c>
      <c r="K1" s="25">
        <f t="shared" si="0"/>
        <v>1.375</v>
      </c>
      <c r="L1" s="25">
        <f t="shared" si="0"/>
        <v>1.5</v>
      </c>
    </row>
    <row r="2" spans="1:12" x14ac:dyDescent="0.25">
      <c r="A2" s="45" t="str">
        <f>'US MTM - Calculation (Regular)'!Y2</f>
        <v>1WAIST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</row>
    <row r="3" spans="1:12" x14ac:dyDescent="0.25">
      <c r="A3" s="93" t="s">
        <v>152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</row>
    <row r="4" spans="1:12" x14ac:dyDescent="0.25">
      <c r="A4" s="45" t="str">
        <f>'US MTM - Calculation (Regular)'!Y3</f>
        <v>2SEAT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</row>
    <row r="5" spans="1:12" x14ac:dyDescent="0.25">
      <c r="A5" s="45" t="str">
        <f>'US MTM - Calculation (Regular)'!Y4</f>
        <v>3THIGH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</row>
    <row r="6" spans="1:12" x14ac:dyDescent="0.25">
      <c r="A6" s="45" t="str">
        <f>'US MTM - Calculation (Regular)'!Y5</f>
        <v>4KNEE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</row>
    <row r="7" spans="1:12" x14ac:dyDescent="0.25">
      <c r="A7" s="45" t="str">
        <f>'US MTM - Calculation (Regular)'!Y6</f>
        <v>5BTM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</row>
    <row r="8" spans="1:12" x14ac:dyDescent="0.25">
      <c r="A8" s="45" t="str">
        <f>'US MTM - Calculation (Regular)'!Y7</f>
        <v>6INSEAM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</row>
    <row r="9" spans="1:12" x14ac:dyDescent="0.25">
      <c r="A9" s="45" t="str">
        <f>'US MTM - Calculation (Regular)'!Y8</f>
        <v>7OTSEAM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</row>
    <row r="10" spans="1:12" x14ac:dyDescent="0.25">
      <c r="A10" s="45" t="str">
        <f>'US MTM - Calculation (Regular)'!Y9</f>
        <v>8TRURISE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</row>
    <row r="11" spans="1:12" x14ac:dyDescent="0.25">
      <c r="A11" s="45" t="str">
        <f>'US MTM - Calculation (Regular)'!Y10</f>
        <v>9FRTRISE</v>
      </c>
      <c r="B11" s="22">
        <v>-0.25</v>
      </c>
      <c r="C11" s="22">
        <v>-0.375</v>
      </c>
      <c r="D11" s="22">
        <v>-0.5</v>
      </c>
      <c r="E11" s="22">
        <v>-0.625</v>
      </c>
      <c r="F11" s="22">
        <v>-0.75</v>
      </c>
      <c r="G11" s="22">
        <v>-0.875</v>
      </c>
      <c r="H11" s="22">
        <v>-1</v>
      </c>
      <c r="I11" s="22">
        <v>-1.125</v>
      </c>
      <c r="J11" s="22">
        <v>-1.25</v>
      </c>
      <c r="K11" s="22">
        <v>-1.375</v>
      </c>
      <c r="L11" s="22">
        <v>-1.5</v>
      </c>
    </row>
    <row r="12" spans="1:12" x14ac:dyDescent="0.25">
      <c r="A12" s="45" t="str">
        <f>'US MTM - Calculation (Regular)'!Y11</f>
        <v>10BKRISE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</row>
    <row r="13" spans="1:12" x14ac:dyDescent="0.25">
      <c r="A13" s="45" t="str">
        <f>'US MTM - Calculation (Regular)'!Y12</f>
        <v>11URISE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</sheetData>
  <sheetProtection password="8C28" sheet="1" objects="1" scenarios="1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92D050"/>
  </sheetPr>
  <dimension ref="A1:W18"/>
  <sheetViews>
    <sheetView zoomScale="70" zoomScaleNormal="70" workbookViewId="0">
      <selection activeCell="V38" sqref="V38"/>
    </sheetView>
  </sheetViews>
  <sheetFormatPr defaultRowHeight="15" x14ac:dyDescent="0.25"/>
  <cols>
    <col min="1" max="1" width="40.28515625" bestFit="1" customWidth="1"/>
  </cols>
  <sheetData>
    <row r="1" spans="1:23" x14ac:dyDescent="0.25">
      <c r="A1" s="66" t="s">
        <v>155</v>
      </c>
      <c r="B1" s="25">
        <v>0.25</v>
      </c>
      <c r="C1" s="25">
        <f>B1+1/8</f>
        <v>0.375</v>
      </c>
      <c r="D1" s="25">
        <f t="shared" ref="D1:L1" si="0">C1+1/8</f>
        <v>0.5</v>
      </c>
      <c r="E1" s="25">
        <f t="shared" si="0"/>
        <v>0.625</v>
      </c>
      <c r="F1" s="25">
        <f t="shared" si="0"/>
        <v>0.75</v>
      </c>
      <c r="G1" s="25">
        <f t="shared" si="0"/>
        <v>0.875</v>
      </c>
      <c r="H1" s="25">
        <f t="shared" si="0"/>
        <v>1</v>
      </c>
      <c r="I1" s="25">
        <f>H1+1/8</f>
        <v>1.125</v>
      </c>
      <c r="J1" s="25">
        <f t="shared" si="0"/>
        <v>1.25</v>
      </c>
      <c r="K1" s="25">
        <f t="shared" si="0"/>
        <v>1.375</v>
      </c>
      <c r="L1" s="25">
        <f t="shared" si="0"/>
        <v>1.5</v>
      </c>
      <c r="M1" s="25">
        <f>- 1/4</f>
        <v>-0.25</v>
      </c>
      <c r="N1" s="25">
        <f>M1-1/8</f>
        <v>-0.375</v>
      </c>
      <c r="O1" s="25">
        <f t="shared" ref="O1:V1" si="1">N1-1/8</f>
        <v>-0.5</v>
      </c>
      <c r="P1" s="25">
        <f t="shared" si="1"/>
        <v>-0.625</v>
      </c>
      <c r="Q1" s="25">
        <f t="shared" si="1"/>
        <v>-0.75</v>
      </c>
      <c r="R1" s="25">
        <f t="shared" si="1"/>
        <v>-0.875</v>
      </c>
      <c r="S1" s="25">
        <f t="shared" si="1"/>
        <v>-1</v>
      </c>
      <c r="T1" s="25">
        <f t="shared" si="1"/>
        <v>-1.125</v>
      </c>
      <c r="U1" s="25">
        <f>T1-1/8</f>
        <v>-1.25</v>
      </c>
      <c r="V1" s="25">
        <f t="shared" si="1"/>
        <v>-1.375</v>
      </c>
      <c r="W1" s="25">
        <f>V1-1/8</f>
        <v>-1.5</v>
      </c>
    </row>
    <row r="2" spans="1:23" x14ac:dyDescent="0.25">
      <c r="A2" s="45" t="str">
        <f>'US MTM - Calculation (Regular)'!Y2</f>
        <v>1WAIST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</row>
    <row r="3" spans="1:23" x14ac:dyDescent="0.25">
      <c r="A3" s="93" t="s">
        <v>152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</row>
    <row r="4" spans="1:23" x14ac:dyDescent="0.25">
      <c r="A4" s="45" t="str">
        <f>'US MTM - Calculation (Regular)'!Y3</f>
        <v>2SEAT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 spans="1:23" x14ac:dyDescent="0.25">
      <c r="A5" s="45" t="str">
        <f>'US MTM - Calculation (Regular)'!Y4</f>
        <v>3THIGH</v>
      </c>
      <c r="B5" s="22">
        <v>0.125</v>
      </c>
      <c r="C5" s="22">
        <v>0.25</v>
      </c>
      <c r="D5" s="22">
        <v>0.375</v>
      </c>
      <c r="E5" s="22">
        <v>0.5</v>
      </c>
      <c r="F5" s="22">
        <v>0.5</v>
      </c>
      <c r="G5" s="22">
        <v>0.5</v>
      </c>
      <c r="H5" s="22">
        <v>0.75</v>
      </c>
      <c r="I5" s="22">
        <v>1</v>
      </c>
      <c r="J5" s="22">
        <v>1</v>
      </c>
      <c r="K5" s="22">
        <v>1.125</v>
      </c>
      <c r="L5" s="22">
        <v>1.125</v>
      </c>
      <c r="M5" s="22">
        <v>-0.125</v>
      </c>
      <c r="N5" s="22">
        <v>-0.25</v>
      </c>
      <c r="O5" s="22">
        <v>-0.375</v>
      </c>
      <c r="P5" s="22">
        <v>-0.5</v>
      </c>
      <c r="Q5" s="22">
        <v>-0.5</v>
      </c>
      <c r="R5" s="22">
        <v>-0.5</v>
      </c>
      <c r="S5" s="22">
        <v>-0.75</v>
      </c>
      <c r="T5" s="22">
        <v>-1</v>
      </c>
      <c r="U5" s="22">
        <v>-1</v>
      </c>
      <c r="V5" s="22">
        <v>-1.125</v>
      </c>
      <c r="W5" s="22">
        <v>-1.125</v>
      </c>
    </row>
    <row r="6" spans="1:23" x14ac:dyDescent="0.25">
      <c r="A6" s="45" t="str">
        <f>'US MTM - Calculation (Regular)'!Y5</f>
        <v>4KNEE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</row>
    <row r="7" spans="1:23" x14ac:dyDescent="0.25">
      <c r="A7" s="45" t="str">
        <f>'US MTM - Calculation (Regular)'!Y6</f>
        <v>5BTM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</row>
    <row r="8" spans="1:23" x14ac:dyDescent="0.25">
      <c r="A8" s="45" t="str">
        <f>'US MTM - Calculation (Regular)'!Y7</f>
        <v>6INSEAM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</row>
    <row r="9" spans="1:23" x14ac:dyDescent="0.25">
      <c r="A9" s="45" t="str">
        <f>'US MTM - Calculation (Regular)'!Y8</f>
        <v>7OTSEAM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</row>
    <row r="10" spans="1:23" x14ac:dyDescent="0.25">
      <c r="A10" s="45" t="str">
        <f>'US MTM - Calculation (Regular)'!Y9</f>
        <v>8TRURISE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</row>
    <row r="11" spans="1:23" x14ac:dyDescent="0.25">
      <c r="A11" s="45" t="str">
        <f>'US MTM - Calculation (Regular)'!Y10</f>
        <v>9FRTRISE</v>
      </c>
      <c r="B11" s="22">
        <v>0.125</v>
      </c>
      <c r="C11" s="22">
        <v>0.125</v>
      </c>
      <c r="D11" s="22">
        <v>0.125</v>
      </c>
      <c r="E11" s="22">
        <v>0.125</v>
      </c>
      <c r="F11" s="22">
        <v>0.25</v>
      </c>
      <c r="G11" s="22">
        <v>0.25</v>
      </c>
      <c r="H11" s="22">
        <v>0.25</v>
      </c>
      <c r="I11" s="22">
        <v>0.25</v>
      </c>
      <c r="J11" s="22">
        <v>0.25</v>
      </c>
      <c r="K11" s="22">
        <v>0.5</v>
      </c>
      <c r="L11" s="22">
        <v>0.5</v>
      </c>
      <c r="M11" s="22">
        <v>-0.125</v>
      </c>
      <c r="N11" s="22">
        <v>-0.125</v>
      </c>
      <c r="O11" s="22">
        <v>-0.125</v>
      </c>
      <c r="P11" s="22">
        <v>-0.125</v>
      </c>
      <c r="Q11" s="22">
        <v>-0.25</v>
      </c>
      <c r="R11" s="22">
        <v>-0.25</v>
      </c>
      <c r="S11" s="22">
        <v>-0.25</v>
      </c>
      <c r="T11" s="22">
        <v>-0.25</v>
      </c>
      <c r="U11" s="22">
        <v>-0.25</v>
      </c>
      <c r="V11" s="22">
        <v>-0.5</v>
      </c>
      <c r="W11" s="22">
        <v>-0.5</v>
      </c>
    </row>
    <row r="12" spans="1:23" x14ac:dyDescent="0.25">
      <c r="A12" s="45" t="str">
        <f>'US MTM - Calculation (Regular)'!Y11</f>
        <v>10BKRISE</v>
      </c>
      <c r="B12" s="22">
        <v>0.25</v>
      </c>
      <c r="C12" s="22">
        <v>0.375</v>
      </c>
      <c r="D12" s="22">
        <v>0.5</v>
      </c>
      <c r="E12" s="22">
        <v>0.625</v>
      </c>
      <c r="F12" s="22">
        <v>0.75</v>
      </c>
      <c r="G12" s="22">
        <v>0.875</v>
      </c>
      <c r="H12" s="22">
        <v>1</v>
      </c>
      <c r="I12" s="22">
        <v>1.125</v>
      </c>
      <c r="J12" s="22">
        <v>1.25</v>
      </c>
      <c r="K12" s="22">
        <v>1.375</v>
      </c>
      <c r="L12" s="22">
        <v>1.5</v>
      </c>
      <c r="M12" s="22">
        <v>-0.25</v>
      </c>
      <c r="N12" s="22">
        <v>-0.375</v>
      </c>
      <c r="O12" s="22">
        <v>-0.5</v>
      </c>
      <c r="P12" s="22">
        <v>-0.625</v>
      </c>
      <c r="Q12" s="22">
        <v>-0.75</v>
      </c>
      <c r="R12" s="22">
        <v>-0.875</v>
      </c>
      <c r="S12" s="22">
        <v>-1</v>
      </c>
      <c r="T12" s="22">
        <v>-1.125</v>
      </c>
      <c r="U12" s="22">
        <v>-1.25</v>
      </c>
      <c r="V12" s="22">
        <v>-1.375</v>
      </c>
      <c r="W12" s="22">
        <v>-1.5</v>
      </c>
    </row>
    <row r="13" spans="1:23" x14ac:dyDescent="0.25">
      <c r="A13" s="45" t="str">
        <f>'US MTM - Calculation (Regular)'!Y12</f>
        <v>11URISE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</row>
    <row r="14" spans="1:23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</row>
    <row r="15" spans="1:23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 x14ac:dyDescent="0.25">
      <c r="A16" s="15"/>
      <c r="B16" s="15"/>
      <c r="C16" s="15"/>
      <c r="D16" s="15"/>
      <c r="E16" s="15"/>
      <c r="F16" s="16"/>
      <c r="G16" s="15"/>
      <c r="H16" s="22">
        <v>1</v>
      </c>
      <c r="I16" s="22">
        <v>0.75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</row>
    <row r="17" spans="1:23" x14ac:dyDescent="0.25">
      <c r="A17" s="15"/>
      <c r="B17" s="15"/>
      <c r="C17" s="15"/>
      <c r="D17" s="15"/>
      <c r="E17" s="15"/>
      <c r="F17" s="16"/>
      <c r="G17" s="16"/>
      <c r="H17" s="22">
        <v>0.375</v>
      </c>
      <c r="I17" s="22">
        <f>I16/H16*H17</f>
        <v>0.28125</v>
      </c>
      <c r="J17" s="16"/>
      <c r="K17" s="16"/>
      <c r="L17" s="16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</row>
    <row r="18" spans="1:23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</row>
  </sheetData>
  <sheetProtection password="8C28" sheet="1" objects="1" scenarios="1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92D050"/>
  </sheetPr>
  <dimension ref="A1:W13"/>
  <sheetViews>
    <sheetView zoomScale="70" zoomScaleNormal="70" workbookViewId="0">
      <selection activeCell="K29" sqref="K29"/>
    </sheetView>
  </sheetViews>
  <sheetFormatPr defaultRowHeight="15" x14ac:dyDescent="0.25"/>
  <cols>
    <col min="1" max="1" width="40.28515625" bestFit="1" customWidth="1"/>
  </cols>
  <sheetData>
    <row r="1" spans="1:23" x14ac:dyDescent="0.25">
      <c r="A1" s="66" t="s">
        <v>156</v>
      </c>
      <c r="B1" s="25">
        <v>0.25</v>
      </c>
      <c r="C1" s="25">
        <f>B1+1/8</f>
        <v>0.375</v>
      </c>
      <c r="D1" s="25">
        <f t="shared" ref="D1:L1" si="0">C1+1/8</f>
        <v>0.5</v>
      </c>
      <c r="E1" s="25">
        <f t="shared" si="0"/>
        <v>0.625</v>
      </c>
      <c r="F1" s="25">
        <f t="shared" si="0"/>
        <v>0.75</v>
      </c>
      <c r="G1" s="25">
        <f t="shared" si="0"/>
        <v>0.875</v>
      </c>
      <c r="H1" s="25">
        <f t="shared" si="0"/>
        <v>1</v>
      </c>
      <c r="I1" s="25">
        <f>H1+1/8</f>
        <v>1.125</v>
      </c>
      <c r="J1" s="25">
        <f t="shared" si="0"/>
        <v>1.25</v>
      </c>
      <c r="K1" s="25">
        <f t="shared" si="0"/>
        <v>1.375</v>
      </c>
      <c r="L1" s="25">
        <f t="shared" si="0"/>
        <v>1.5</v>
      </c>
      <c r="M1" s="25">
        <f>- 1/4</f>
        <v>-0.25</v>
      </c>
      <c r="N1" s="25">
        <f>M1-1/8</f>
        <v>-0.375</v>
      </c>
      <c r="O1" s="25">
        <f t="shared" ref="O1:V1" si="1">N1-1/8</f>
        <v>-0.5</v>
      </c>
      <c r="P1" s="25">
        <f t="shared" si="1"/>
        <v>-0.625</v>
      </c>
      <c r="Q1" s="25">
        <f t="shared" si="1"/>
        <v>-0.75</v>
      </c>
      <c r="R1" s="25">
        <f t="shared" si="1"/>
        <v>-0.875</v>
      </c>
      <c r="S1" s="25">
        <f t="shared" si="1"/>
        <v>-1</v>
      </c>
      <c r="T1" s="25">
        <f t="shared" si="1"/>
        <v>-1.125</v>
      </c>
      <c r="U1" s="25">
        <f>T1-1/8</f>
        <v>-1.25</v>
      </c>
      <c r="V1" s="25">
        <f t="shared" si="1"/>
        <v>-1.375</v>
      </c>
      <c r="W1" s="25">
        <f>V1-1/8</f>
        <v>-1.5</v>
      </c>
    </row>
    <row r="2" spans="1:23" x14ac:dyDescent="0.25">
      <c r="A2" s="45" t="str">
        <f>'US MTM - Calculation (Regular)'!Y2</f>
        <v>1WAIST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2"/>
      <c r="S2" s="22"/>
      <c r="T2" s="22"/>
      <c r="U2" s="22"/>
      <c r="V2" s="22"/>
      <c r="W2" s="22"/>
    </row>
    <row r="3" spans="1:23" x14ac:dyDescent="0.25">
      <c r="A3" s="93" t="s">
        <v>152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22"/>
      <c r="S3" s="22"/>
      <c r="T3" s="22"/>
      <c r="U3" s="22"/>
      <c r="V3" s="22"/>
      <c r="W3" s="22"/>
    </row>
    <row r="4" spans="1:23" x14ac:dyDescent="0.25">
      <c r="A4" s="45" t="str">
        <f>'US MTM - Calculation (Regular)'!Y3</f>
        <v>2SEAT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 spans="1:23" x14ac:dyDescent="0.25">
      <c r="A5" s="45" t="str">
        <f>'US MTM - Calculation (Regular)'!Y4</f>
        <v>3THIGH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2"/>
      <c r="S5" s="22"/>
      <c r="T5" s="22"/>
      <c r="U5" s="22"/>
      <c r="V5" s="22"/>
      <c r="W5" s="22"/>
    </row>
    <row r="6" spans="1:23" x14ac:dyDescent="0.25">
      <c r="A6" s="45" t="str">
        <f>'US MTM - Calculation (Regular)'!Y5</f>
        <v>4KNEE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22"/>
      <c r="S6" s="22"/>
      <c r="T6" s="22"/>
      <c r="U6" s="22"/>
      <c r="V6" s="22"/>
      <c r="W6" s="22"/>
    </row>
    <row r="7" spans="1:23" x14ac:dyDescent="0.25">
      <c r="A7" s="45" t="str">
        <f>'US MTM - Calculation (Regular)'!Y6</f>
        <v>5BTM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22"/>
      <c r="S7" s="22"/>
      <c r="T7" s="22"/>
      <c r="U7" s="22"/>
      <c r="V7" s="22"/>
      <c r="W7" s="22"/>
    </row>
    <row r="8" spans="1:23" x14ac:dyDescent="0.25">
      <c r="A8" s="45" t="str">
        <f>'US MTM - Calculation (Regular)'!Y7</f>
        <v>6INSEAM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22"/>
      <c r="S8" s="22"/>
      <c r="T8" s="22"/>
      <c r="U8" s="22"/>
      <c r="V8" s="22"/>
      <c r="W8" s="22"/>
    </row>
    <row r="9" spans="1:23" x14ac:dyDescent="0.25">
      <c r="A9" s="45" t="str">
        <f>'US MTM - Calculation (Regular)'!Y8</f>
        <v>7OTSEAM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22"/>
      <c r="S9" s="22"/>
      <c r="T9" s="22"/>
      <c r="U9" s="22"/>
      <c r="V9" s="22"/>
      <c r="W9" s="22"/>
    </row>
    <row r="10" spans="1:23" x14ac:dyDescent="0.25">
      <c r="A10" s="45" t="str">
        <f>'US MTM - Calculation (Regular)'!Y9</f>
        <v>8TRURISE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22"/>
      <c r="S10" s="22"/>
      <c r="T10" s="22"/>
      <c r="U10" s="22"/>
      <c r="V10" s="22"/>
      <c r="W10" s="22"/>
    </row>
    <row r="11" spans="1:23" x14ac:dyDescent="0.25">
      <c r="A11" s="45" t="str">
        <f>'US MTM - Calculation (Regular)'!Y10</f>
        <v>9FRTRISE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22"/>
      <c r="S11" s="22"/>
      <c r="T11" s="22"/>
      <c r="U11" s="22"/>
      <c r="V11" s="22"/>
      <c r="W11" s="22"/>
    </row>
    <row r="12" spans="1:23" x14ac:dyDescent="0.25">
      <c r="A12" s="45" t="str">
        <f>'US MTM - Calculation (Regular)'!Y11</f>
        <v>10BKRISE</v>
      </c>
      <c r="B12" s="22">
        <v>0.25</v>
      </c>
      <c r="C12" s="22">
        <v>0.375</v>
      </c>
      <c r="D12" s="22">
        <v>0.5</v>
      </c>
      <c r="E12" s="22">
        <v>0.625</v>
      </c>
      <c r="F12" s="22">
        <v>0.75</v>
      </c>
      <c r="G12" s="22">
        <v>0.875</v>
      </c>
      <c r="H12" s="22">
        <v>1</v>
      </c>
      <c r="I12" s="22">
        <v>1.125</v>
      </c>
      <c r="J12" s="22">
        <v>1.25</v>
      </c>
      <c r="K12" s="22">
        <v>1.375</v>
      </c>
      <c r="L12" s="22">
        <v>1.5</v>
      </c>
      <c r="M12" s="22">
        <v>-0.25</v>
      </c>
      <c r="N12" s="22">
        <v>-0.375</v>
      </c>
      <c r="O12" s="22">
        <v>-0.5</v>
      </c>
      <c r="P12" s="22">
        <v>-0.625</v>
      </c>
      <c r="Q12" s="22">
        <v>-0.75</v>
      </c>
      <c r="R12" s="22">
        <v>-0.875</v>
      </c>
      <c r="S12" s="22">
        <v>-1</v>
      </c>
      <c r="T12" s="22">
        <v>-1.125</v>
      </c>
      <c r="U12" s="22">
        <v>-1.25</v>
      </c>
      <c r="V12" s="22">
        <v>-1.375</v>
      </c>
      <c r="W12" s="22">
        <v>-1.5</v>
      </c>
    </row>
    <row r="13" spans="1:23" x14ac:dyDescent="0.25">
      <c r="A13" s="45" t="str">
        <f>'US MTM - Calculation (Regular)'!Y12</f>
        <v>11URISE</v>
      </c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</row>
  </sheetData>
  <sheetProtection password="8C28" sheet="1" objects="1" scenarios="1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J110"/>
  <sheetViews>
    <sheetView workbookViewId="0"/>
  </sheetViews>
  <sheetFormatPr defaultRowHeight="15" x14ac:dyDescent="0.25"/>
  <cols>
    <col min="1" max="1" width="20.42578125" customWidth="1"/>
    <col min="6" max="6" width="21.140625" customWidth="1"/>
    <col min="7" max="7" width="21.42578125" customWidth="1"/>
  </cols>
  <sheetData>
    <row r="1" spans="1:10" x14ac:dyDescent="0.25">
      <c r="A1" t="s">
        <v>355</v>
      </c>
    </row>
    <row r="2" spans="1:10" x14ac:dyDescent="0.25">
      <c r="A2" t="s">
        <v>356</v>
      </c>
    </row>
    <row r="3" spans="1:10" x14ac:dyDescent="0.25">
      <c r="A3" t="s">
        <v>355</v>
      </c>
    </row>
    <row r="4" spans="1:10" x14ac:dyDescent="0.25">
      <c r="A4" t="s">
        <v>357</v>
      </c>
    </row>
    <row r="5" spans="1:10" x14ac:dyDescent="0.25">
      <c r="A5" t="s">
        <v>358</v>
      </c>
    </row>
    <row r="6" spans="1:10" x14ac:dyDescent="0.25">
      <c r="A6" t="str">
        <f>CONCATENATE("s:",'Print JKT &amp; TRS (Regular)'!$D$3,"  T")</f>
        <v>s:  T</v>
      </c>
    </row>
    <row r="7" spans="1:10" x14ac:dyDescent="0.25">
      <c r="A7" t="s">
        <v>359</v>
      </c>
    </row>
    <row r="8" spans="1:10" x14ac:dyDescent="0.25">
      <c r="A8" t="str">
        <f>CONCATENATE("a:",'US MTM - Calculation (Regular)'!$Z$1)</f>
        <v>a:</v>
      </c>
    </row>
    <row r="9" spans="1:10" x14ac:dyDescent="0.25">
      <c r="A9" t="s">
        <v>360</v>
      </c>
    </row>
    <row r="10" spans="1:10" x14ac:dyDescent="0.25">
      <c r="A10" t="str">
        <f>CONCATENATE("o:",'Print JKT &amp; TRS (Regular)'!$J$6)</f>
        <v>o:</v>
      </c>
    </row>
    <row r="11" spans="1:10" x14ac:dyDescent="0.25">
      <c r="A11" s="104" t="s">
        <v>408</v>
      </c>
      <c r="J11" s="104"/>
    </row>
    <row r="12" spans="1:10" x14ac:dyDescent="0.25">
      <c r="A12" s="104" t="str">
        <f>CONCATENATE("v:",'Print JKT &amp; TRS (Regular)'!$H$2)</f>
        <v>v:0</v>
      </c>
      <c r="J12" s="104"/>
    </row>
    <row r="13" spans="1:10" x14ac:dyDescent="0.25">
      <c r="A13" s="104" t="s">
        <v>409</v>
      </c>
      <c r="J13" s="104"/>
    </row>
    <row r="14" spans="1:10" x14ac:dyDescent="0.25">
      <c r="A14" s="104" t="str">
        <f>CONCATENATE("v:",'Print JKT &amp; TRS (Regular)'!$H$3)</f>
        <v>v:0</v>
      </c>
      <c r="J14" s="104"/>
    </row>
    <row r="15" spans="1:10" x14ac:dyDescent="0.25">
      <c r="A15" s="104" t="s">
        <v>410</v>
      </c>
      <c r="J15" s="104"/>
    </row>
    <row r="16" spans="1:10" x14ac:dyDescent="0.25">
      <c r="A16" s="104" t="str">
        <f>CONCATENATE("v:",'Print JKT &amp; TRS (Regular)'!$H$4)</f>
        <v>v:0</v>
      </c>
      <c r="J16" s="104"/>
    </row>
    <row r="17" spans="1:10" x14ac:dyDescent="0.25">
      <c r="A17" s="104" t="s">
        <v>411</v>
      </c>
      <c r="J17" s="104"/>
    </row>
    <row r="18" spans="1:10" x14ac:dyDescent="0.25">
      <c r="A18" s="104" t="str">
        <f>CONCATENATE("v:",'Print JKT &amp; TRS (Regular)'!$H$5)</f>
        <v>v:0</v>
      </c>
      <c r="J18" s="104"/>
    </row>
    <row r="19" spans="1:10" x14ac:dyDescent="0.25">
      <c r="A19" s="104" t="s">
        <v>412</v>
      </c>
      <c r="J19" s="104"/>
    </row>
    <row r="20" spans="1:10" x14ac:dyDescent="0.25">
      <c r="A20" s="104" t="str">
        <f>CONCATENATE("v:",'Print JKT &amp; TRS (Regular)'!$H$6)</f>
        <v>v:0</v>
      </c>
      <c r="J20" s="104"/>
    </row>
    <row r="21" spans="1:10" x14ac:dyDescent="0.25">
      <c r="A21" s="104" t="s">
        <v>413</v>
      </c>
      <c r="J21" s="104"/>
    </row>
    <row r="22" spans="1:10" x14ac:dyDescent="0.25">
      <c r="A22" s="104" t="str">
        <f>CONCATENATE("v:",'Print JKT &amp; TRS (Regular)'!$H$7)</f>
        <v>v:0</v>
      </c>
      <c r="J22" s="104"/>
    </row>
    <row r="23" spans="1:10" x14ac:dyDescent="0.25">
      <c r="A23" s="104" t="s">
        <v>414</v>
      </c>
      <c r="J23" s="104"/>
    </row>
    <row r="24" spans="1:10" x14ac:dyDescent="0.25">
      <c r="A24" s="104" t="str">
        <f>CONCATENATE("v:",'Print JKT &amp; TRS (Regular)'!$H$8)</f>
        <v>v:0</v>
      </c>
      <c r="J24" s="104"/>
    </row>
    <row r="25" spans="1:10" x14ac:dyDescent="0.25">
      <c r="A25" s="104" t="s">
        <v>415</v>
      </c>
      <c r="J25" s="104"/>
    </row>
    <row r="26" spans="1:10" x14ac:dyDescent="0.25">
      <c r="A26" s="104" t="str">
        <f>CONCATENATE("v:",'Print JKT &amp; TRS (Regular)'!$H$9)</f>
        <v>v:0</v>
      </c>
      <c r="J26" s="104"/>
    </row>
    <row r="27" spans="1:10" x14ac:dyDescent="0.25">
      <c r="A27" s="104" t="s">
        <v>416</v>
      </c>
      <c r="J27" s="104"/>
    </row>
    <row r="28" spans="1:10" x14ac:dyDescent="0.25">
      <c r="A28" s="104" t="str">
        <f>CONCATENATE("v:",'Print JKT &amp; TRS (Regular)'!$H$10)</f>
        <v>v:0</v>
      </c>
      <c r="J28" s="104"/>
    </row>
    <row r="29" spans="1:10" x14ac:dyDescent="0.25">
      <c r="A29" s="104" t="s">
        <v>417</v>
      </c>
      <c r="J29" s="104"/>
    </row>
    <row r="30" spans="1:10" x14ac:dyDescent="0.25">
      <c r="A30" s="104" t="str">
        <f>CONCATENATE("v:",'Print JKT &amp; TRS (Regular)'!$H$11)</f>
        <v>v:0</v>
      </c>
      <c r="J30" s="104"/>
    </row>
    <row r="31" spans="1:10" x14ac:dyDescent="0.25">
      <c r="A31" s="104" t="s">
        <v>418</v>
      </c>
      <c r="J31" s="104"/>
    </row>
    <row r="32" spans="1:10" x14ac:dyDescent="0.25">
      <c r="A32" s="104" t="str">
        <f>CONCATENATE("v:",'Print JKT &amp; TRS (Regular)'!$H$12)</f>
        <v>v:0</v>
      </c>
      <c r="J32" s="104"/>
    </row>
    <row r="33" spans="1:10" x14ac:dyDescent="0.25">
      <c r="A33" s="104" t="s">
        <v>419</v>
      </c>
      <c r="J33" s="104"/>
    </row>
    <row r="34" spans="1:10" x14ac:dyDescent="0.25">
      <c r="A34" s="104" t="str">
        <f>CONCATENATE("v:",'Print JKT &amp; TRS (Regular)'!$H$13)</f>
        <v>v:0</v>
      </c>
      <c r="J34" s="104"/>
    </row>
    <row r="35" spans="1:10" x14ac:dyDescent="0.25">
      <c r="A35" s="104" t="s">
        <v>420</v>
      </c>
      <c r="J35" s="104"/>
    </row>
    <row r="36" spans="1:10" x14ac:dyDescent="0.25">
      <c r="A36" s="104" t="str">
        <f>CONCATENATE("v:",'Print JKT &amp; TRS (Regular)'!$H$14)</f>
        <v>v:0</v>
      </c>
      <c r="J36" s="104"/>
    </row>
    <row r="37" spans="1:10" x14ac:dyDescent="0.25">
      <c r="A37" s="104" t="s">
        <v>421</v>
      </c>
      <c r="J37" s="104"/>
    </row>
    <row r="38" spans="1:10" x14ac:dyDescent="0.25">
      <c r="A38" s="104" t="str">
        <f>CONCATENATE("v:",'Print JKT &amp; TRS (Regular)'!$H$15)</f>
        <v xml:space="preserve">v:TKT PKT RT
BW Slv Lin
</v>
      </c>
      <c r="J38" s="104"/>
    </row>
    <row r="39" spans="1:10" x14ac:dyDescent="0.25">
      <c r="A39" s="104" t="s">
        <v>422</v>
      </c>
      <c r="J39" s="104"/>
    </row>
    <row r="40" spans="1:10" x14ac:dyDescent="0.25">
      <c r="A40" s="104" t="str">
        <f>CONCATENATE("v:",'Print JKT &amp; TRS (Regular)'!$H$16)</f>
        <v>v:0</v>
      </c>
      <c r="J40" s="104"/>
    </row>
    <row r="41" spans="1:10" x14ac:dyDescent="0.25">
      <c r="A41" s="104" t="s">
        <v>423</v>
      </c>
      <c r="J41" s="104"/>
    </row>
    <row r="42" spans="1:10" x14ac:dyDescent="0.25">
      <c r="A42" s="104" t="str">
        <f>CONCATENATE("v:",'Print JKT &amp; TRS (Regular)'!$H$17)</f>
        <v>v:0</v>
      </c>
      <c r="J42" s="104"/>
    </row>
    <row r="43" spans="1:10" x14ac:dyDescent="0.25">
      <c r="A43" s="104" t="s">
        <v>424</v>
      </c>
      <c r="J43" s="104"/>
    </row>
    <row r="44" spans="1:10" x14ac:dyDescent="0.25">
      <c r="A44" s="104" t="str">
        <f>CONCATENATE("v:",'Print JKT &amp; TRS (Regular)'!$H$18)</f>
        <v>v:</v>
      </c>
      <c r="J44" s="104"/>
    </row>
    <row r="45" spans="1:10" x14ac:dyDescent="0.25">
      <c r="A45" s="104" t="s">
        <v>425</v>
      </c>
      <c r="J45" s="104"/>
    </row>
    <row r="46" spans="1:10" x14ac:dyDescent="0.25">
      <c r="A46" s="104" t="str">
        <f>CONCATENATE("v:",'Print JKT &amp; TRS (Regular)'!$H$19)</f>
        <v>v:</v>
      </c>
      <c r="J46" s="104"/>
    </row>
    <row r="47" spans="1:10" x14ac:dyDescent="0.25">
      <c r="A47" s="104" t="s">
        <v>426</v>
      </c>
      <c r="J47" s="104"/>
    </row>
    <row r="48" spans="1:10" x14ac:dyDescent="0.25">
      <c r="A48" s="104" t="str">
        <f>CONCATENATE("v:",'Print JKT &amp; TRS (Regular)'!$H$20)</f>
        <v>v:</v>
      </c>
      <c r="J48" s="104"/>
    </row>
    <row r="49" spans="1:10" x14ac:dyDescent="0.25">
      <c r="A49" s="104" t="s">
        <v>427</v>
      </c>
      <c r="J49" s="104"/>
    </row>
    <row r="50" spans="1:10" x14ac:dyDescent="0.25">
      <c r="A50" s="104" t="str">
        <f>CONCATENATE("v:",'Print JKT &amp; TRS (Regular)'!$H$21)</f>
        <v>v:0</v>
      </c>
      <c r="J50" s="104"/>
    </row>
    <row r="51" spans="1:10" x14ac:dyDescent="0.25">
      <c r="A51" s="104" t="s">
        <v>428</v>
      </c>
      <c r="J51" s="104"/>
    </row>
    <row r="52" spans="1:10" x14ac:dyDescent="0.25">
      <c r="A52" s="104" t="str">
        <f>CONCATENATE("v:",'Print JKT &amp; TRS (Regular)'!$H$22)</f>
        <v>v:</v>
      </c>
      <c r="J52" s="104"/>
    </row>
    <row r="53" spans="1:10" x14ac:dyDescent="0.25">
      <c r="A53" s="104" t="s">
        <v>429</v>
      </c>
      <c r="J53" s="104"/>
    </row>
    <row r="54" spans="1:10" x14ac:dyDescent="0.25">
      <c r="A54" s="104" t="str">
        <f>CONCATENATE("v:",'Print JKT &amp; TRS (Regular)'!$H$23)</f>
        <v>v:</v>
      </c>
      <c r="J54" s="104"/>
    </row>
    <row r="55" spans="1:10" x14ac:dyDescent="0.25">
      <c r="A55" s="104" t="s">
        <v>430</v>
      </c>
      <c r="J55" s="104"/>
    </row>
    <row r="56" spans="1:10" x14ac:dyDescent="0.25">
      <c r="A56" s="104" t="str">
        <f>CONCATENATE("v:",'Print JKT &amp; TRS (Regular)'!$H$24)</f>
        <v>v:</v>
      </c>
      <c r="J56" s="104"/>
    </row>
    <row r="57" spans="1:10" x14ac:dyDescent="0.25">
      <c r="A57" s="104" t="s">
        <v>431</v>
      </c>
      <c r="J57" s="104"/>
    </row>
    <row r="58" spans="1:10" x14ac:dyDescent="0.25">
      <c r="A58" s="104" t="str">
        <f>CONCATENATE("v:",'Print JKT &amp; TRS (Regular)'!$H$25)</f>
        <v>v:</v>
      </c>
      <c r="J58" s="104"/>
    </row>
    <row r="59" spans="1:10" x14ac:dyDescent="0.25">
      <c r="A59" s="104" t="s">
        <v>432</v>
      </c>
      <c r="J59" s="104"/>
    </row>
    <row r="60" spans="1:10" x14ac:dyDescent="0.25">
      <c r="A60" t="str">
        <f>CONCATENATE("v:",'Print JKT &amp; TRS (Regular)'!$H$26)</f>
        <v>v:0</v>
      </c>
      <c r="J60" s="104"/>
    </row>
    <row r="61" spans="1:10" x14ac:dyDescent="0.25">
      <c r="J61" s="104"/>
    </row>
    <row r="62" spans="1:10" x14ac:dyDescent="0.25">
      <c r="J62" s="104"/>
    </row>
    <row r="63" spans="1:10" x14ac:dyDescent="0.25">
      <c r="J63" s="104"/>
    </row>
    <row r="64" spans="1:10" x14ac:dyDescent="0.25">
      <c r="J64" s="104"/>
    </row>
    <row r="65" spans="10:10" x14ac:dyDescent="0.25">
      <c r="J65" s="104"/>
    </row>
    <row r="66" spans="10:10" x14ac:dyDescent="0.25">
      <c r="J66" s="104"/>
    </row>
    <row r="67" spans="10:10" x14ac:dyDescent="0.25">
      <c r="J67" s="104"/>
    </row>
    <row r="68" spans="10:10" x14ac:dyDescent="0.25">
      <c r="J68" s="104"/>
    </row>
    <row r="69" spans="10:10" x14ac:dyDescent="0.25">
      <c r="J69" s="104"/>
    </row>
    <row r="70" spans="10:10" x14ac:dyDescent="0.25">
      <c r="J70" s="104"/>
    </row>
    <row r="71" spans="10:10" x14ac:dyDescent="0.25">
      <c r="J71" s="104"/>
    </row>
    <row r="72" spans="10:10" x14ac:dyDescent="0.25">
      <c r="J72" s="104"/>
    </row>
    <row r="73" spans="10:10" x14ac:dyDescent="0.25">
      <c r="J73" s="104"/>
    </row>
    <row r="74" spans="10:10" x14ac:dyDescent="0.25">
      <c r="J74" s="104"/>
    </row>
    <row r="75" spans="10:10" x14ac:dyDescent="0.25">
      <c r="J75" s="104"/>
    </row>
    <row r="76" spans="10:10" x14ac:dyDescent="0.25">
      <c r="J76" s="104"/>
    </row>
    <row r="77" spans="10:10" x14ac:dyDescent="0.25">
      <c r="J77" s="104"/>
    </row>
    <row r="78" spans="10:10" x14ac:dyDescent="0.25">
      <c r="J78" s="104"/>
    </row>
    <row r="79" spans="10:10" x14ac:dyDescent="0.25">
      <c r="J79" s="104"/>
    </row>
    <row r="80" spans="10:10" x14ac:dyDescent="0.25">
      <c r="J80" s="104"/>
    </row>
    <row r="81" spans="10:10" x14ac:dyDescent="0.25">
      <c r="J81" s="104"/>
    </row>
    <row r="82" spans="10:10" x14ac:dyDescent="0.25">
      <c r="J82" s="104"/>
    </row>
    <row r="83" spans="10:10" x14ac:dyDescent="0.25">
      <c r="J83" s="104"/>
    </row>
    <row r="84" spans="10:10" x14ac:dyDescent="0.25">
      <c r="J84" s="104"/>
    </row>
    <row r="85" spans="10:10" x14ac:dyDescent="0.25">
      <c r="J85" s="104"/>
    </row>
    <row r="86" spans="10:10" x14ac:dyDescent="0.25">
      <c r="J86" s="104"/>
    </row>
    <row r="87" spans="10:10" x14ac:dyDescent="0.25">
      <c r="J87" s="104"/>
    </row>
    <row r="88" spans="10:10" x14ac:dyDescent="0.25">
      <c r="J88" s="104"/>
    </row>
    <row r="89" spans="10:10" x14ac:dyDescent="0.25">
      <c r="J89" s="104"/>
    </row>
    <row r="90" spans="10:10" x14ac:dyDescent="0.25">
      <c r="J90" s="104"/>
    </row>
    <row r="91" spans="10:10" x14ac:dyDescent="0.25">
      <c r="J91" s="104"/>
    </row>
    <row r="92" spans="10:10" x14ac:dyDescent="0.25">
      <c r="J92" s="104"/>
    </row>
    <row r="93" spans="10:10" x14ac:dyDescent="0.25">
      <c r="J93" s="104"/>
    </row>
    <row r="94" spans="10:10" x14ac:dyDescent="0.25">
      <c r="J94" s="104"/>
    </row>
    <row r="95" spans="10:10" x14ac:dyDescent="0.25">
      <c r="J95" s="104"/>
    </row>
    <row r="96" spans="10:10" x14ac:dyDescent="0.25">
      <c r="J96" s="104"/>
    </row>
    <row r="97" spans="10:10" x14ac:dyDescent="0.25">
      <c r="J97" s="104"/>
    </row>
    <row r="98" spans="10:10" x14ac:dyDescent="0.25">
      <c r="J98" s="104"/>
    </row>
    <row r="99" spans="10:10" x14ac:dyDescent="0.25">
      <c r="J99" s="104"/>
    </row>
    <row r="100" spans="10:10" x14ac:dyDescent="0.25">
      <c r="J100" s="104"/>
    </row>
    <row r="101" spans="10:10" x14ac:dyDescent="0.25">
      <c r="J101" s="104"/>
    </row>
    <row r="102" spans="10:10" x14ac:dyDescent="0.25">
      <c r="J102" s="104"/>
    </row>
    <row r="103" spans="10:10" x14ac:dyDescent="0.25">
      <c r="J103" s="104"/>
    </row>
    <row r="104" spans="10:10" x14ac:dyDescent="0.25">
      <c r="J104" s="104"/>
    </row>
    <row r="105" spans="10:10" x14ac:dyDescent="0.25">
      <c r="J105" s="104"/>
    </row>
    <row r="106" spans="10:10" x14ac:dyDescent="0.25">
      <c r="J106" s="104"/>
    </row>
    <row r="107" spans="10:10" x14ac:dyDescent="0.25">
      <c r="J107" s="104"/>
    </row>
    <row r="108" spans="10:10" x14ac:dyDescent="0.25">
      <c r="J108" s="104"/>
    </row>
    <row r="109" spans="10:10" x14ac:dyDescent="0.25">
      <c r="J109" s="104"/>
    </row>
    <row r="110" spans="10:10" x14ac:dyDescent="0.25">
      <c r="J110" s="104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04"/>
  <sheetViews>
    <sheetView workbookViewId="0">
      <selection activeCell="F17" sqref="F17"/>
    </sheetView>
  </sheetViews>
  <sheetFormatPr defaultRowHeight="15" x14ac:dyDescent="0.25"/>
  <sheetData>
    <row r="1" spans="1:1" x14ac:dyDescent="0.25">
      <c r="A1" t="s">
        <v>355</v>
      </c>
    </row>
    <row r="2" spans="1:1" x14ac:dyDescent="0.25">
      <c r="A2" t="s">
        <v>356</v>
      </c>
    </row>
    <row r="3" spans="1:1" x14ac:dyDescent="0.25">
      <c r="A3" t="s">
        <v>355</v>
      </c>
    </row>
    <row r="4" spans="1:1" x14ac:dyDescent="0.25">
      <c r="A4" t="s">
        <v>357</v>
      </c>
    </row>
    <row r="5" spans="1:1" x14ac:dyDescent="0.25">
      <c r="A5" t="s">
        <v>358</v>
      </c>
    </row>
    <row r="6" spans="1:1" x14ac:dyDescent="0.25">
      <c r="A6" t="str">
        <f>CONCATENATE("s:",'Print JKT &amp; TRS (London) '!$D$3)</f>
        <v>s:</v>
      </c>
    </row>
    <row r="7" spans="1:1" x14ac:dyDescent="0.25">
      <c r="A7" t="s">
        <v>359</v>
      </c>
    </row>
    <row r="8" spans="1:1" x14ac:dyDescent="0.25">
      <c r="A8" t="str">
        <f>CONCATENATE("a:",'MTM - Calculation (London)'!$C$1)</f>
        <v>a:47</v>
      </c>
    </row>
    <row r="9" spans="1:1" x14ac:dyDescent="0.25">
      <c r="A9" t="s">
        <v>360</v>
      </c>
    </row>
    <row r="10" spans="1:1" x14ac:dyDescent="0.25">
      <c r="A10" t="str">
        <f>CONCATENATE("o:",'Print JKT &amp; TRS (London) '!$D$6)</f>
        <v>o:</v>
      </c>
    </row>
    <row r="11" spans="1:1" x14ac:dyDescent="0.25">
      <c r="A11" t="s">
        <v>402</v>
      </c>
    </row>
    <row r="12" spans="1:1" x14ac:dyDescent="0.25">
      <c r="A12" t="str">
        <f>CONCATENATE("v:",'Print JKT &amp; TRS (London) '!$B$2)</f>
        <v>v:1.375</v>
      </c>
    </row>
    <row r="13" spans="1:1" x14ac:dyDescent="0.25">
      <c r="A13" t="s">
        <v>403</v>
      </c>
    </row>
    <row r="14" spans="1:1" x14ac:dyDescent="0.25">
      <c r="A14" t="str">
        <f>CONCATENATE("v:",'Print JKT &amp; TRS (London) '!$B$3)</f>
        <v>v:-2.25</v>
      </c>
    </row>
    <row r="15" spans="1:1" x14ac:dyDescent="0.25">
      <c r="A15" t="s">
        <v>404</v>
      </c>
    </row>
    <row r="16" spans="1:1" x14ac:dyDescent="0.25">
      <c r="A16" t="str">
        <f>CONCATENATE("v:",'Print JKT &amp; TRS (London) '!$B$4)</f>
        <v>v:-4.5</v>
      </c>
    </row>
    <row r="17" spans="1:1" x14ac:dyDescent="0.25">
      <c r="A17" t="s">
        <v>405</v>
      </c>
    </row>
    <row r="18" spans="1:1" x14ac:dyDescent="0.25">
      <c r="A18" t="str">
        <f>CONCATENATE("v:",'Print JKT &amp; TRS (London) '!$B$5)</f>
        <v>v:-1.625</v>
      </c>
    </row>
    <row r="19" spans="1:1" x14ac:dyDescent="0.25">
      <c r="A19" t="s">
        <v>406</v>
      </c>
    </row>
    <row r="20" spans="1:1" x14ac:dyDescent="0.25">
      <c r="A20" t="str">
        <f>CONCATENATE("v:",'Print JKT &amp; TRS (London) '!$B$6)</f>
        <v>v:0</v>
      </c>
    </row>
    <row r="21" spans="1:1" x14ac:dyDescent="0.25">
      <c r="A21" t="s">
        <v>407</v>
      </c>
    </row>
    <row r="22" spans="1:1" x14ac:dyDescent="0.25">
      <c r="A22" t="str">
        <f>CONCATENATE("v:",'Print JKT &amp; TRS (London) '!$B$7)</f>
        <v>v:-1</v>
      </c>
    </row>
    <row r="23" spans="1:1" x14ac:dyDescent="0.25">
      <c r="A23" t="s">
        <v>361</v>
      </c>
    </row>
    <row r="24" spans="1:1" x14ac:dyDescent="0.25">
      <c r="A24" t="str">
        <f>CONCATENATE("v:",'Print JKT &amp; TRS (London) '!$B$8)</f>
        <v>v:-0.875</v>
      </c>
    </row>
    <row r="25" spans="1:1" x14ac:dyDescent="0.25">
      <c r="A25" t="s">
        <v>362</v>
      </c>
    </row>
    <row r="26" spans="1:1" x14ac:dyDescent="0.25">
      <c r="A26" t="str">
        <f>CONCATENATE("v:",'Print JKT &amp; TRS (London) '!$B$9)</f>
        <v>v:-1</v>
      </c>
    </row>
    <row r="27" spans="1:1" x14ac:dyDescent="0.25">
      <c r="A27" t="s">
        <v>363</v>
      </c>
    </row>
    <row r="28" spans="1:1" x14ac:dyDescent="0.25">
      <c r="A28" t="str">
        <f>CONCATENATE("v:",'Print JKT &amp; TRS (London) '!$B$10)</f>
        <v>v:0</v>
      </c>
    </row>
    <row r="29" spans="1:1" x14ac:dyDescent="0.25">
      <c r="A29" t="s">
        <v>364</v>
      </c>
    </row>
    <row r="30" spans="1:1" x14ac:dyDescent="0.25">
      <c r="A30" t="str">
        <f>CONCATENATE("v:",'Print JKT &amp; TRS (London) '!$B$11)</f>
        <v>v:-0.25</v>
      </c>
    </row>
    <row r="31" spans="1:1" x14ac:dyDescent="0.25">
      <c r="A31" t="s">
        <v>365</v>
      </c>
    </row>
    <row r="32" spans="1:1" x14ac:dyDescent="0.25">
      <c r="A32" t="str">
        <f>CONCATENATE("v:",'Print JKT &amp; TRS (London) '!$B$12)</f>
        <v>v:0</v>
      </c>
    </row>
    <row r="33" spans="1:1" x14ac:dyDescent="0.25">
      <c r="A33" t="s">
        <v>366</v>
      </c>
    </row>
    <row r="34" spans="1:1" x14ac:dyDescent="0.25">
      <c r="A34" t="str">
        <f>CONCATENATE("v:",'Print JKT &amp; TRS (London) '!$B$13)</f>
        <v>v:0</v>
      </c>
    </row>
    <row r="35" spans="1:1" x14ac:dyDescent="0.25">
      <c r="A35" t="s">
        <v>367</v>
      </c>
    </row>
    <row r="36" spans="1:1" x14ac:dyDescent="0.25">
      <c r="A36" t="str">
        <f>CONCATENATE("v:",'Print JKT &amp; TRS (London) '!$B$14)</f>
        <v>v:0</v>
      </c>
    </row>
    <row r="37" spans="1:1" x14ac:dyDescent="0.25">
      <c r="A37" t="s">
        <v>368</v>
      </c>
    </row>
    <row r="38" spans="1:1" x14ac:dyDescent="0.25">
      <c r="A38" t="str">
        <f>CONCATENATE("v:",'Print JKT &amp; TRS (London) '!$B$15)</f>
        <v>v:0</v>
      </c>
    </row>
    <row r="39" spans="1:1" x14ac:dyDescent="0.25">
      <c r="A39" t="s">
        <v>369</v>
      </c>
    </row>
    <row r="40" spans="1:1" x14ac:dyDescent="0.25">
      <c r="A40" t="str">
        <f>CONCATENATE("v:",'Print JKT &amp; TRS (London) '!$B$16)</f>
        <v>v:0</v>
      </c>
    </row>
    <row r="41" spans="1:1" x14ac:dyDescent="0.25">
      <c r="A41" t="s">
        <v>370</v>
      </c>
    </row>
    <row r="42" spans="1:1" x14ac:dyDescent="0.25">
      <c r="A42" t="str">
        <f>CONCATENATE("v:",'Print JKT &amp; TRS (London) '!$B$17)</f>
        <v>v:0</v>
      </c>
    </row>
    <row r="43" spans="1:1" x14ac:dyDescent="0.25">
      <c r="A43" t="s">
        <v>371</v>
      </c>
    </row>
    <row r="44" spans="1:1" x14ac:dyDescent="0.25">
      <c r="A44" t="str">
        <f>CONCATENATE("v:",'Print JKT &amp; TRS (London) '!$B$18)</f>
        <v>v:0</v>
      </c>
    </row>
    <row r="45" spans="1:1" x14ac:dyDescent="0.25">
      <c r="A45" t="s">
        <v>372</v>
      </c>
    </row>
    <row r="46" spans="1:1" x14ac:dyDescent="0.25">
      <c r="A46" t="str">
        <f>CONCATENATE("v:",'Print JKT &amp; TRS (London) '!$B$19)</f>
        <v>v: 3/4</v>
      </c>
    </row>
    <row r="47" spans="1:1" x14ac:dyDescent="0.25">
      <c r="A47" t="s">
        <v>373</v>
      </c>
    </row>
    <row r="48" spans="1:1" x14ac:dyDescent="0.25">
      <c r="A48" t="str">
        <f>CONCATENATE("v:",'Print JKT &amp; TRS (London) '!$B$20)</f>
        <v>v:0</v>
      </c>
    </row>
    <row r="49" spans="1:1" x14ac:dyDescent="0.25">
      <c r="A49" t="s">
        <v>374</v>
      </c>
    </row>
    <row r="50" spans="1:1" x14ac:dyDescent="0.25">
      <c r="A50" t="str">
        <f>CONCATENATE("v:",'Print JKT &amp; TRS (London) '!$B$21)</f>
        <v>v:0</v>
      </c>
    </row>
    <row r="51" spans="1:1" x14ac:dyDescent="0.25">
      <c r="A51" t="s">
        <v>375</v>
      </c>
    </row>
    <row r="52" spans="1:1" x14ac:dyDescent="0.25">
      <c r="A52" t="str">
        <f>CONCATENATE("v:",'Print JKT &amp; TRS (London) '!$B$22)</f>
        <v>v: 1/2</v>
      </c>
    </row>
    <row r="53" spans="1:1" x14ac:dyDescent="0.25">
      <c r="A53" t="s">
        <v>376</v>
      </c>
    </row>
    <row r="54" spans="1:1" x14ac:dyDescent="0.25">
      <c r="A54" t="str">
        <f>CONCATENATE("v:",'Print JKT &amp; TRS (London) '!$B$23)</f>
        <v>v:0</v>
      </c>
    </row>
    <row r="55" spans="1:1" x14ac:dyDescent="0.25">
      <c r="A55" t="s">
        <v>377</v>
      </c>
    </row>
    <row r="56" spans="1:1" x14ac:dyDescent="0.25">
      <c r="A56" t="str">
        <f>CONCATENATE("v:",'Print JKT &amp; TRS (London) '!$B$24)</f>
        <v>v:0</v>
      </c>
    </row>
    <row r="57" spans="1:1" x14ac:dyDescent="0.25">
      <c r="A57" t="s">
        <v>378</v>
      </c>
    </row>
    <row r="58" spans="1:1" x14ac:dyDescent="0.25">
      <c r="A58" t="str">
        <f>CONCATENATE("v:",'Print JKT &amp; TRS (London) '!$B$25)</f>
        <v>v:</v>
      </c>
    </row>
    <row r="59" spans="1:1" x14ac:dyDescent="0.25">
      <c r="A59" t="s">
        <v>379</v>
      </c>
    </row>
    <row r="60" spans="1:1" x14ac:dyDescent="0.25">
      <c r="A60" t="str">
        <f>CONCATENATE("v:",'Print JKT &amp; TRS (London) '!$B$26)</f>
        <v>v:</v>
      </c>
    </row>
    <row r="61" spans="1:1" x14ac:dyDescent="0.25">
      <c r="A61" t="s">
        <v>380</v>
      </c>
    </row>
    <row r="62" spans="1:1" x14ac:dyDescent="0.25">
      <c r="A62" t="str">
        <f>CONCATENATE("v:",'Print JKT &amp; TRS (London) '!$B$27)</f>
        <v>v:0</v>
      </c>
    </row>
    <row r="63" spans="1:1" x14ac:dyDescent="0.25">
      <c r="A63" t="s">
        <v>381</v>
      </c>
    </row>
    <row r="64" spans="1:1" x14ac:dyDescent="0.25">
      <c r="A64" t="str">
        <f>CONCATENATE("v:",'Print JKT &amp; TRS (London) '!$B$28)</f>
        <v>v:0</v>
      </c>
    </row>
    <row r="65" spans="1:1" x14ac:dyDescent="0.25">
      <c r="A65" t="s">
        <v>382</v>
      </c>
    </row>
    <row r="66" spans="1:1" x14ac:dyDescent="0.25">
      <c r="A66" t="str">
        <f>CONCATENATE("v:",'Print JKT &amp; TRS (London) '!$B$29)</f>
        <v>v:0</v>
      </c>
    </row>
    <row r="67" spans="1:1" x14ac:dyDescent="0.25">
      <c r="A67" t="s">
        <v>383</v>
      </c>
    </row>
    <row r="68" spans="1:1" x14ac:dyDescent="0.25">
      <c r="A68" t="str">
        <f>CONCATENATE("v:",'Print JKT &amp; TRS (London) '!$B$30)</f>
        <v>v:0</v>
      </c>
    </row>
    <row r="69" spans="1:1" x14ac:dyDescent="0.25">
      <c r="A69" t="s">
        <v>384</v>
      </c>
    </row>
    <row r="70" spans="1:1" x14ac:dyDescent="0.25">
      <c r="A70" t="str">
        <f>CONCATENATE("v:",'Print JKT &amp; TRS (London) '!$B$31)</f>
        <v>v:0</v>
      </c>
    </row>
    <row r="71" spans="1:1" x14ac:dyDescent="0.25">
      <c r="A71" t="s">
        <v>385</v>
      </c>
    </row>
    <row r="72" spans="1:1" x14ac:dyDescent="0.25">
      <c r="A72" t="str">
        <f>CONCATENATE("v:",'Print JKT &amp; TRS (London) '!$B$32)</f>
        <v>v:0</v>
      </c>
    </row>
    <row r="73" spans="1:1" x14ac:dyDescent="0.25">
      <c r="A73" t="s">
        <v>386</v>
      </c>
    </row>
    <row r="74" spans="1:1" x14ac:dyDescent="0.25">
      <c r="A74" t="str">
        <f>CONCATENATE("v:",'Print JKT &amp; TRS (London) '!$B$33)</f>
        <v>v:0</v>
      </c>
    </row>
    <row r="75" spans="1:1" x14ac:dyDescent="0.25">
      <c r="A75" t="s">
        <v>387</v>
      </c>
    </row>
    <row r="76" spans="1:1" x14ac:dyDescent="0.25">
      <c r="A76" t="str">
        <f>CONCATENATE("v:",'Print JKT &amp; TRS (London) '!$B$34)</f>
        <v>v:0</v>
      </c>
    </row>
    <row r="77" spans="1:1" x14ac:dyDescent="0.25">
      <c r="A77" t="s">
        <v>388</v>
      </c>
    </row>
    <row r="78" spans="1:1" x14ac:dyDescent="0.25">
      <c r="A78" t="str">
        <f>CONCATENATE("v:",'Print JKT &amp; TRS (London) '!$B$35)</f>
        <v>v:0</v>
      </c>
    </row>
    <row r="79" spans="1:1" x14ac:dyDescent="0.25">
      <c r="A79" t="s">
        <v>389</v>
      </c>
    </row>
    <row r="80" spans="1:1" x14ac:dyDescent="0.25">
      <c r="A80" t="str">
        <f>CONCATENATE("v:",'Print JKT &amp; TRS (London) '!$B$36)</f>
        <v>v:0</v>
      </c>
    </row>
    <row r="81" spans="1:1" x14ac:dyDescent="0.25">
      <c r="A81" t="s">
        <v>390</v>
      </c>
    </row>
    <row r="82" spans="1:1" x14ac:dyDescent="0.25">
      <c r="A82" t="str">
        <f>CONCATENATE("v:",'Print JKT &amp; TRS (London) '!$B$37)</f>
        <v>v:0</v>
      </c>
    </row>
    <row r="83" spans="1:1" x14ac:dyDescent="0.25">
      <c r="A83" t="s">
        <v>391</v>
      </c>
    </row>
    <row r="84" spans="1:1" x14ac:dyDescent="0.25">
      <c r="A84" t="str">
        <f>CONCATENATE("v:",'Print JKT &amp; TRS (London) '!$B$38)</f>
        <v>v:0</v>
      </c>
    </row>
    <row r="85" spans="1:1" x14ac:dyDescent="0.25">
      <c r="A85" t="s">
        <v>392</v>
      </c>
    </row>
    <row r="86" spans="1:1" x14ac:dyDescent="0.25">
      <c r="A86" t="str">
        <f>CONCATENATE("v:",'Print JKT &amp; TRS (London) '!$B$39)</f>
        <v>v:0.125</v>
      </c>
    </row>
    <row r="87" spans="1:1" x14ac:dyDescent="0.25">
      <c r="A87" t="s">
        <v>393</v>
      </c>
    </row>
    <row r="88" spans="1:1" x14ac:dyDescent="0.25">
      <c r="A88" t="str">
        <f>CONCATENATE("v:",'Print JKT &amp; TRS (London) '!$B$40)</f>
        <v>v:0</v>
      </c>
    </row>
    <row r="89" spans="1:1" x14ac:dyDescent="0.25">
      <c r="A89" t="s">
        <v>394</v>
      </c>
    </row>
    <row r="90" spans="1:1" x14ac:dyDescent="0.25">
      <c r="A90" t="str">
        <f>CONCATENATE("v:",'Print JKT &amp; TRS (London) '!$B$41)</f>
        <v>v:0</v>
      </c>
    </row>
    <row r="91" spans="1:1" x14ac:dyDescent="0.25">
      <c r="A91" t="s">
        <v>395</v>
      </c>
    </row>
    <row r="92" spans="1:1" x14ac:dyDescent="0.25">
      <c r="A92" t="str">
        <f>CONCATENATE("v:",'Print JKT &amp; TRS (London) '!$B$42)</f>
        <v>v:0.394</v>
      </c>
    </row>
    <row r="93" spans="1:1" x14ac:dyDescent="0.25">
      <c r="A93" t="s">
        <v>396</v>
      </c>
    </row>
    <row r="94" spans="1:1" x14ac:dyDescent="0.25">
      <c r="A94" t="str">
        <f>CONCATENATE("v:",'Print JKT &amp; TRS (London) '!$B$43)</f>
        <v>v:0</v>
      </c>
    </row>
    <row r="95" spans="1:1" x14ac:dyDescent="0.25">
      <c r="A95" t="s">
        <v>397</v>
      </c>
    </row>
    <row r="96" spans="1:1" x14ac:dyDescent="0.25">
      <c r="A96" t="str">
        <f>CONCATENATE("v:",'Print JKT &amp; TRS (London) '!$B$44)</f>
        <v>v:0</v>
      </c>
    </row>
    <row r="97" spans="1:1" x14ac:dyDescent="0.25">
      <c r="A97" t="s">
        <v>398</v>
      </c>
    </row>
    <row r="98" spans="1:1" x14ac:dyDescent="0.25">
      <c r="A98" t="str">
        <f>CONCATENATE("v:",'Print JKT &amp; TRS (London) '!$B$45)</f>
        <v>v:0</v>
      </c>
    </row>
    <row r="99" spans="1:1" x14ac:dyDescent="0.25">
      <c r="A99" t="s">
        <v>399</v>
      </c>
    </row>
    <row r="100" spans="1:1" x14ac:dyDescent="0.25">
      <c r="A100" t="str">
        <f>CONCATENATE("v:",'Print JKT &amp; TRS (London) '!$B$46)</f>
        <v>v:0</v>
      </c>
    </row>
    <row r="101" spans="1:1" x14ac:dyDescent="0.25">
      <c r="A101" t="s">
        <v>400</v>
      </c>
    </row>
    <row r="102" spans="1:1" x14ac:dyDescent="0.25">
      <c r="A102" t="str">
        <f>CONCATENATE("v:",'Print JKT &amp; TRS (London) '!$B$47)</f>
        <v>v: 1/2</v>
      </c>
    </row>
    <row r="103" spans="1:1" x14ac:dyDescent="0.25">
      <c r="A103" t="s">
        <v>401</v>
      </c>
    </row>
    <row r="104" spans="1:1" x14ac:dyDescent="0.25">
      <c r="A104" t="str">
        <f>CONCATENATE("v:",'Print JKT &amp; TRS (London) '!$B$48)</f>
        <v>v:0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60"/>
  <sheetViews>
    <sheetView workbookViewId="0">
      <selection activeCell="H15" sqref="H15"/>
    </sheetView>
  </sheetViews>
  <sheetFormatPr defaultRowHeight="15" x14ac:dyDescent="0.25"/>
  <cols>
    <col min="1" max="1" width="25.28515625" customWidth="1"/>
  </cols>
  <sheetData>
    <row r="1" spans="1:1" x14ac:dyDescent="0.25">
      <c r="A1" t="s">
        <v>355</v>
      </c>
    </row>
    <row r="2" spans="1:1" x14ac:dyDescent="0.25">
      <c r="A2" t="s">
        <v>356</v>
      </c>
    </row>
    <row r="3" spans="1:1" x14ac:dyDescent="0.25">
      <c r="A3" t="s">
        <v>355</v>
      </c>
    </row>
    <row r="4" spans="1:1" x14ac:dyDescent="0.25">
      <c r="A4" t="s">
        <v>357</v>
      </c>
    </row>
    <row r="5" spans="1:1" x14ac:dyDescent="0.25">
      <c r="A5" t="s">
        <v>358</v>
      </c>
    </row>
    <row r="6" spans="1:1" x14ac:dyDescent="0.25">
      <c r="A6" t="str">
        <f>CONCATENATE("s:",'Print JKT &amp; TRS (London) '!$D$3,"  T")</f>
        <v>s:  T</v>
      </c>
    </row>
    <row r="7" spans="1:1" x14ac:dyDescent="0.25">
      <c r="A7" t="s">
        <v>359</v>
      </c>
    </row>
    <row r="8" spans="1:1" x14ac:dyDescent="0.25">
      <c r="A8" t="str">
        <f>CONCATENATE("a:",'US MTM - Calculation (Regular)'!$Z$1)</f>
        <v>a:</v>
      </c>
    </row>
    <row r="9" spans="1:1" x14ac:dyDescent="0.25">
      <c r="A9" t="s">
        <v>360</v>
      </c>
    </row>
    <row r="10" spans="1:1" x14ac:dyDescent="0.25">
      <c r="A10" t="str">
        <f>CONCATENATE("o:",'Print JKT &amp; TRS (London) '!$J$6)</f>
        <v>o:</v>
      </c>
    </row>
    <row r="11" spans="1:1" x14ac:dyDescent="0.25">
      <c r="A11" s="104" t="s">
        <v>408</v>
      </c>
    </row>
    <row r="12" spans="1:1" x14ac:dyDescent="0.25">
      <c r="A12" s="104" t="str">
        <f>CONCATENATE("v:",'Print JKT &amp; TRS (London) '!$H$2)</f>
        <v>v:0</v>
      </c>
    </row>
    <row r="13" spans="1:1" x14ac:dyDescent="0.25">
      <c r="A13" s="104" t="s">
        <v>409</v>
      </c>
    </row>
    <row r="14" spans="1:1" x14ac:dyDescent="0.25">
      <c r="A14" s="104" t="str">
        <f>CONCATENATE("v:",'Print JKT &amp; TRS (London) '!$H$3)</f>
        <v>v:0</v>
      </c>
    </row>
    <row r="15" spans="1:1" x14ac:dyDescent="0.25">
      <c r="A15" s="104" t="s">
        <v>410</v>
      </c>
    </row>
    <row r="16" spans="1:1" x14ac:dyDescent="0.25">
      <c r="A16" s="104" t="str">
        <f>CONCATENATE("v:",'Print JKT &amp; TRS (London) '!$H$4)</f>
        <v>v:0</v>
      </c>
    </row>
    <row r="17" spans="1:1" x14ac:dyDescent="0.25">
      <c r="A17" s="104" t="s">
        <v>411</v>
      </c>
    </row>
    <row r="18" spans="1:1" x14ac:dyDescent="0.25">
      <c r="A18" s="104" t="str">
        <f>CONCATENATE("v:",'Print JKT &amp; TRS (London) '!$H$5)</f>
        <v>v:0</v>
      </c>
    </row>
    <row r="19" spans="1:1" x14ac:dyDescent="0.25">
      <c r="A19" s="104" t="s">
        <v>412</v>
      </c>
    </row>
    <row r="20" spans="1:1" x14ac:dyDescent="0.25">
      <c r="A20" s="104" t="str">
        <f>CONCATENATE("v:",'Print JKT &amp; TRS (London) '!$H$6)</f>
        <v>v:0</v>
      </c>
    </row>
    <row r="21" spans="1:1" x14ac:dyDescent="0.25">
      <c r="A21" s="104" t="s">
        <v>413</v>
      </c>
    </row>
    <row r="22" spans="1:1" x14ac:dyDescent="0.25">
      <c r="A22" s="104" t="str">
        <f>CONCATENATE("v:",'Print JKT &amp; TRS (London) '!$H$7)</f>
        <v>v:0</v>
      </c>
    </row>
    <row r="23" spans="1:1" x14ac:dyDescent="0.25">
      <c r="A23" s="104" t="s">
        <v>414</v>
      </c>
    </row>
    <row r="24" spans="1:1" x14ac:dyDescent="0.25">
      <c r="A24" s="104" t="str">
        <f>CONCATENATE("v:",'Print JKT &amp; TRS (London) '!$H$8)</f>
        <v>v:0</v>
      </c>
    </row>
    <row r="25" spans="1:1" x14ac:dyDescent="0.25">
      <c r="A25" s="104" t="s">
        <v>415</v>
      </c>
    </row>
    <row r="26" spans="1:1" x14ac:dyDescent="0.25">
      <c r="A26" s="104" t="str">
        <f>CONCATENATE("v:",'Print JKT &amp; TRS (London) '!$H$9)</f>
        <v>v:0</v>
      </c>
    </row>
    <row r="27" spans="1:1" x14ac:dyDescent="0.25">
      <c r="A27" s="104" t="s">
        <v>416</v>
      </c>
    </row>
    <row r="28" spans="1:1" x14ac:dyDescent="0.25">
      <c r="A28" s="104" t="str">
        <f>CONCATENATE("v:",'Print JKT &amp; TRS (London) '!$H$10)</f>
        <v>v:0</v>
      </c>
    </row>
    <row r="29" spans="1:1" x14ac:dyDescent="0.25">
      <c r="A29" s="104" t="s">
        <v>417</v>
      </c>
    </row>
    <row r="30" spans="1:1" x14ac:dyDescent="0.25">
      <c r="A30" s="104" t="str">
        <f>CONCATENATE("v:",'Print JKT &amp; TRS (London) '!$H$11)</f>
        <v>v:0</v>
      </c>
    </row>
    <row r="31" spans="1:1" x14ac:dyDescent="0.25">
      <c r="A31" s="104" t="s">
        <v>418</v>
      </c>
    </row>
    <row r="32" spans="1:1" x14ac:dyDescent="0.25">
      <c r="A32" s="104" t="str">
        <f>CONCATENATE("v:",'Print JKT &amp; TRS (London) '!$H$12)</f>
        <v>v:0</v>
      </c>
    </row>
    <row r="33" spans="1:1" x14ac:dyDescent="0.25">
      <c r="A33" s="104" t="s">
        <v>419</v>
      </c>
    </row>
    <row r="34" spans="1:1" x14ac:dyDescent="0.25">
      <c r="A34" s="104" t="str">
        <f>CONCATENATE("v:",'Print JKT &amp; TRS (London) '!$H$13)</f>
        <v>v:0</v>
      </c>
    </row>
    <row r="35" spans="1:1" x14ac:dyDescent="0.25">
      <c r="A35" s="104" t="s">
        <v>420</v>
      </c>
    </row>
    <row r="36" spans="1:1" x14ac:dyDescent="0.25">
      <c r="A36" s="104" t="str">
        <f>CONCATENATE("v:",'Print JKT &amp; TRS (London) '!$H$14)</f>
        <v>v:0</v>
      </c>
    </row>
    <row r="37" spans="1:1" x14ac:dyDescent="0.25">
      <c r="A37" s="104" t="s">
        <v>421</v>
      </c>
    </row>
    <row r="38" spans="1:1" x14ac:dyDescent="0.25">
      <c r="A38" s="104" t="str">
        <f>CONCATENATE("v:",'Print JKT &amp; TRS (London) '!$H$15)</f>
        <v xml:space="preserve">v:TKT PKT RT
BW Slv Lin
</v>
      </c>
    </row>
    <row r="39" spans="1:1" x14ac:dyDescent="0.25">
      <c r="A39" s="104" t="s">
        <v>422</v>
      </c>
    </row>
    <row r="40" spans="1:1" x14ac:dyDescent="0.25">
      <c r="A40" s="104" t="str">
        <f>CONCATENATE("v:",'Print JKT &amp; TRS (London) '!$H$16)</f>
        <v>v:0</v>
      </c>
    </row>
    <row r="41" spans="1:1" x14ac:dyDescent="0.25">
      <c r="A41" s="104" t="s">
        <v>423</v>
      </c>
    </row>
    <row r="42" spans="1:1" x14ac:dyDescent="0.25">
      <c r="A42" s="104" t="str">
        <f>CONCATENATE("v:",'Print JKT &amp; TRS (London) '!$H$17)</f>
        <v>v:0</v>
      </c>
    </row>
    <row r="43" spans="1:1" x14ac:dyDescent="0.25">
      <c r="A43" s="104" t="s">
        <v>424</v>
      </c>
    </row>
    <row r="44" spans="1:1" x14ac:dyDescent="0.25">
      <c r="A44" s="104" t="str">
        <f>CONCATENATE("v:",'Print JKT &amp; TRS (London) '!$H$18)</f>
        <v>v:</v>
      </c>
    </row>
    <row r="45" spans="1:1" x14ac:dyDescent="0.25">
      <c r="A45" s="104" t="s">
        <v>425</v>
      </c>
    </row>
    <row r="46" spans="1:1" x14ac:dyDescent="0.25">
      <c r="A46" s="104" t="str">
        <f>CONCATENATE("v:",'Print JKT &amp; TRS (London) '!$H$19)</f>
        <v>v:</v>
      </c>
    </row>
    <row r="47" spans="1:1" x14ac:dyDescent="0.25">
      <c r="A47" s="104" t="s">
        <v>426</v>
      </c>
    </row>
    <row r="48" spans="1:1" x14ac:dyDescent="0.25">
      <c r="A48" s="104" t="str">
        <f>CONCATENATE("v:",'Print JKT &amp; TRS (London) '!$H$20)</f>
        <v>v:</v>
      </c>
    </row>
    <row r="49" spans="1:1" x14ac:dyDescent="0.25">
      <c r="A49" s="104" t="s">
        <v>427</v>
      </c>
    </row>
    <row r="50" spans="1:1" x14ac:dyDescent="0.25">
      <c r="A50" s="104" t="str">
        <f>CONCATENATE("v:",'Print JKT &amp; TRS (London) '!$H$21)</f>
        <v>v:0</v>
      </c>
    </row>
    <row r="51" spans="1:1" x14ac:dyDescent="0.25">
      <c r="A51" s="104" t="s">
        <v>428</v>
      </c>
    </row>
    <row r="52" spans="1:1" x14ac:dyDescent="0.25">
      <c r="A52" s="104" t="str">
        <f>CONCATENATE("v:",'Print JKT &amp; TRS (London) '!$H$22)</f>
        <v>v:</v>
      </c>
    </row>
    <row r="53" spans="1:1" x14ac:dyDescent="0.25">
      <c r="A53" s="104" t="s">
        <v>429</v>
      </c>
    </row>
    <row r="54" spans="1:1" x14ac:dyDescent="0.25">
      <c r="A54" s="104" t="str">
        <f>CONCATENATE("v:",'Print JKT &amp; TRS (London) '!$H$23)</f>
        <v>v:</v>
      </c>
    </row>
    <row r="55" spans="1:1" x14ac:dyDescent="0.25">
      <c r="A55" s="104" t="s">
        <v>430</v>
      </c>
    </row>
    <row r="56" spans="1:1" x14ac:dyDescent="0.25">
      <c r="A56" s="104" t="str">
        <f>CONCATENATE("v:",'Print JKT &amp; TRS (London) '!$H$24)</f>
        <v>v:</v>
      </c>
    </row>
    <row r="57" spans="1:1" x14ac:dyDescent="0.25">
      <c r="A57" s="104" t="s">
        <v>431</v>
      </c>
    </row>
    <row r="58" spans="1:1" x14ac:dyDescent="0.25">
      <c r="A58" s="104" t="str">
        <f>CONCATENATE("v:",'Print JKT &amp; TRS (London) '!$H$25)</f>
        <v>v:</v>
      </c>
    </row>
    <row r="59" spans="1:1" x14ac:dyDescent="0.25">
      <c r="A59" s="104" t="s">
        <v>432</v>
      </c>
    </row>
    <row r="60" spans="1:1" x14ac:dyDescent="0.25">
      <c r="A60" t="str">
        <f>CONCATENATE("v:",'Print JKT &amp; TRS (London) '!$H$26)</f>
        <v>v:0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Q14"/>
  <sheetViews>
    <sheetView workbookViewId="0">
      <selection activeCell="B18" sqref="B18"/>
    </sheetView>
  </sheetViews>
  <sheetFormatPr defaultRowHeight="15.75" x14ac:dyDescent="0.25"/>
  <cols>
    <col min="1" max="1" width="21.42578125" style="116" customWidth="1"/>
    <col min="2" max="16384" width="9.140625" style="115"/>
  </cols>
  <sheetData>
    <row r="1" spans="1:43" s="114" customFormat="1" x14ac:dyDescent="0.25">
      <c r="A1" s="110" t="s">
        <v>530</v>
      </c>
      <c r="B1" s="111">
        <v>0.125</v>
      </c>
      <c r="C1" s="111">
        <f t="shared" ref="C1:AO1" si="0">B1+1/8</f>
        <v>0.25</v>
      </c>
      <c r="D1" s="111">
        <f t="shared" si="0"/>
        <v>0.375</v>
      </c>
      <c r="E1" s="111">
        <f t="shared" si="0"/>
        <v>0.5</v>
      </c>
      <c r="F1" s="111">
        <f t="shared" si="0"/>
        <v>0.625</v>
      </c>
      <c r="G1" s="111">
        <f t="shared" si="0"/>
        <v>0.75</v>
      </c>
      <c r="H1" s="111">
        <f t="shared" si="0"/>
        <v>0.875</v>
      </c>
      <c r="I1" s="111">
        <f t="shared" si="0"/>
        <v>1</v>
      </c>
      <c r="J1" s="111">
        <f t="shared" si="0"/>
        <v>1.125</v>
      </c>
      <c r="K1" s="111">
        <f t="shared" si="0"/>
        <v>1.25</v>
      </c>
      <c r="L1" s="111">
        <f t="shared" si="0"/>
        <v>1.375</v>
      </c>
      <c r="M1" s="111">
        <f t="shared" si="0"/>
        <v>1.5</v>
      </c>
      <c r="N1" s="111">
        <f t="shared" si="0"/>
        <v>1.625</v>
      </c>
      <c r="O1" s="111">
        <f t="shared" si="0"/>
        <v>1.75</v>
      </c>
      <c r="P1" s="111">
        <f t="shared" si="0"/>
        <v>1.875</v>
      </c>
      <c r="Q1" s="111">
        <f t="shared" si="0"/>
        <v>2</v>
      </c>
      <c r="R1" s="111">
        <f t="shared" si="0"/>
        <v>2.125</v>
      </c>
      <c r="S1" s="111">
        <f t="shared" si="0"/>
        <v>2.25</v>
      </c>
      <c r="T1" s="111">
        <f t="shared" si="0"/>
        <v>2.375</v>
      </c>
      <c r="U1" s="111">
        <f t="shared" si="0"/>
        <v>2.5</v>
      </c>
      <c r="V1" s="111">
        <f t="shared" si="0"/>
        <v>2.625</v>
      </c>
      <c r="W1" s="111">
        <f t="shared" si="0"/>
        <v>2.75</v>
      </c>
      <c r="X1" s="111">
        <f t="shared" si="0"/>
        <v>2.875</v>
      </c>
      <c r="Y1" s="111">
        <f t="shared" si="0"/>
        <v>3</v>
      </c>
      <c r="Z1" s="111">
        <f t="shared" si="0"/>
        <v>3.125</v>
      </c>
      <c r="AA1" s="111">
        <f t="shared" si="0"/>
        <v>3.25</v>
      </c>
      <c r="AB1" s="111">
        <f t="shared" si="0"/>
        <v>3.375</v>
      </c>
      <c r="AC1" s="111">
        <f t="shared" si="0"/>
        <v>3.5</v>
      </c>
      <c r="AD1" s="111">
        <f t="shared" si="0"/>
        <v>3.625</v>
      </c>
      <c r="AE1" s="111">
        <f t="shared" si="0"/>
        <v>3.75</v>
      </c>
      <c r="AF1" s="111">
        <f t="shared" si="0"/>
        <v>3.875</v>
      </c>
      <c r="AG1" s="111">
        <f t="shared" si="0"/>
        <v>4</v>
      </c>
      <c r="AH1" s="111">
        <f t="shared" si="0"/>
        <v>4.125</v>
      </c>
      <c r="AI1" s="111">
        <f t="shared" si="0"/>
        <v>4.25</v>
      </c>
      <c r="AJ1" s="111">
        <f t="shared" si="0"/>
        <v>4.375</v>
      </c>
      <c r="AK1" s="111">
        <f t="shared" si="0"/>
        <v>4.5</v>
      </c>
      <c r="AL1" s="111">
        <f t="shared" si="0"/>
        <v>4.625</v>
      </c>
      <c r="AM1" s="111">
        <f t="shared" si="0"/>
        <v>4.75</v>
      </c>
      <c r="AN1" s="111">
        <f t="shared" si="0"/>
        <v>4.875</v>
      </c>
      <c r="AO1" s="111">
        <f t="shared" si="0"/>
        <v>5</v>
      </c>
    </row>
    <row r="2" spans="1:43" x14ac:dyDescent="0.25">
      <c r="A2" s="143" t="s">
        <v>545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Q2" s="144"/>
    </row>
    <row r="3" spans="1:43" x14ac:dyDescent="0.25">
      <c r="A3" s="143" t="s">
        <v>546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Q3" s="144"/>
    </row>
    <row r="4" spans="1:43" x14ac:dyDescent="0.25">
      <c r="A4" s="143" t="s">
        <v>547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Q4" s="144"/>
    </row>
    <row r="5" spans="1:43" x14ac:dyDescent="0.25">
      <c r="A5" s="143" t="s">
        <v>548</v>
      </c>
      <c r="B5" s="112">
        <v>0.125</v>
      </c>
      <c r="C5" s="112">
        <v>0.25</v>
      </c>
      <c r="D5" s="112">
        <v>0.375</v>
      </c>
      <c r="E5" s="112">
        <v>0.5</v>
      </c>
      <c r="F5" s="112">
        <v>0.625</v>
      </c>
      <c r="G5" s="112">
        <v>0.75</v>
      </c>
      <c r="H5" s="112">
        <v>0.875</v>
      </c>
      <c r="I5" s="112">
        <v>1</v>
      </c>
      <c r="J5" s="112">
        <v>1.125</v>
      </c>
      <c r="K5" s="112">
        <v>1.25</v>
      </c>
      <c r="L5" s="112">
        <v>1.375</v>
      </c>
      <c r="M5" s="112">
        <v>1.5</v>
      </c>
      <c r="N5" s="112">
        <v>1.625</v>
      </c>
      <c r="O5" s="112">
        <v>1.75</v>
      </c>
      <c r="P5" s="112">
        <v>1.875</v>
      </c>
      <c r="Q5" s="112">
        <v>2</v>
      </c>
      <c r="R5" s="112">
        <v>2.125</v>
      </c>
      <c r="S5" s="112">
        <v>2.25</v>
      </c>
      <c r="T5" s="112">
        <v>2.375</v>
      </c>
      <c r="U5" s="112">
        <v>2.5</v>
      </c>
      <c r="V5" s="112">
        <v>2.625</v>
      </c>
      <c r="W5" s="112">
        <v>2.75</v>
      </c>
      <c r="X5" s="112">
        <v>2.875</v>
      </c>
      <c r="Y5" s="112">
        <v>3</v>
      </c>
      <c r="Z5" s="112">
        <v>3.125</v>
      </c>
      <c r="AA5" s="112">
        <v>3.25</v>
      </c>
      <c r="AB5" s="112">
        <v>3.375</v>
      </c>
      <c r="AC5" s="112">
        <v>3.5</v>
      </c>
      <c r="AD5" s="112">
        <v>3.625</v>
      </c>
      <c r="AE5" s="112">
        <v>3.75</v>
      </c>
      <c r="AF5" s="112">
        <v>3.875</v>
      </c>
      <c r="AG5" s="112">
        <v>4</v>
      </c>
      <c r="AH5" s="112">
        <v>4.125</v>
      </c>
      <c r="AI5" s="112">
        <v>4.25</v>
      </c>
      <c r="AJ5" s="112">
        <v>4.375</v>
      </c>
      <c r="AK5" s="112">
        <v>4.5</v>
      </c>
      <c r="AL5" s="112">
        <v>4.625</v>
      </c>
      <c r="AM5" s="112">
        <v>4.75</v>
      </c>
      <c r="AN5" s="112">
        <v>4.875</v>
      </c>
      <c r="AO5" s="112">
        <v>5</v>
      </c>
      <c r="AQ5" s="144"/>
    </row>
    <row r="6" spans="1:43" x14ac:dyDescent="0.25">
      <c r="A6" s="143" t="s">
        <v>549</v>
      </c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Q6" s="144"/>
    </row>
    <row r="7" spans="1:43" x14ac:dyDescent="0.25">
      <c r="A7" s="143" t="s">
        <v>550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Q7" s="144"/>
    </row>
    <row r="8" spans="1:43" x14ac:dyDescent="0.25">
      <c r="A8" s="143" t="s">
        <v>595</v>
      </c>
      <c r="B8" s="113">
        <v>0</v>
      </c>
      <c r="C8" s="113">
        <v>0</v>
      </c>
      <c r="D8" s="112">
        <v>0.125</v>
      </c>
      <c r="E8" s="112">
        <v>0.125</v>
      </c>
      <c r="F8" s="112">
        <v>0.125</v>
      </c>
      <c r="G8" s="112">
        <v>0.125</v>
      </c>
      <c r="H8" s="112">
        <v>0.125</v>
      </c>
      <c r="I8" s="112">
        <v>0.25</v>
      </c>
      <c r="J8" s="112">
        <v>0.25</v>
      </c>
      <c r="K8" s="112">
        <v>0.25</v>
      </c>
      <c r="L8" s="112">
        <v>0.25</v>
      </c>
      <c r="M8" s="112">
        <v>0.375</v>
      </c>
      <c r="N8" s="112">
        <v>0.375</v>
      </c>
      <c r="O8" s="112">
        <v>0.375</v>
      </c>
      <c r="P8" s="112">
        <v>0.375</v>
      </c>
      <c r="Q8" s="112">
        <v>0.375</v>
      </c>
      <c r="R8" s="112">
        <v>0.5</v>
      </c>
      <c r="S8" s="112">
        <v>0.5</v>
      </c>
      <c r="T8" s="112">
        <v>0.5</v>
      </c>
      <c r="U8" s="112">
        <v>0.5</v>
      </c>
      <c r="V8" s="112">
        <v>0.5</v>
      </c>
      <c r="W8" s="112">
        <v>0.625</v>
      </c>
      <c r="X8" s="112">
        <v>0.625</v>
      </c>
      <c r="Y8" s="112">
        <v>0.625</v>
      </c>
      <c r="Z8" s="112">
        <v>0.625</v>
      </c>
      <c r="AA8" s="112">
        <v>0.75</v>
      </c>
      <c r="AB8" s="112">
        <v>0.75</v>
      </c>
      <c r="AC8" s="112">
        <v>0.75</v>
      </c>
      <c r="AD8" s="112">
        <v>0.75</v>
      </c>
      <c r="AE8" s="112">
        <v>0.75</v>
      </c>
      <c r="AF8" s="112">
        <v>0.875</v>
      </c>
      <c r="AG8" s="112">
        <v>0.875</v>
      </c>
      <c r="AH8" s="112">
        <v>0.875</v>
      </c>
      <c r="AI8" s="112">
        <v>0.875</v>
      </c>
      <c r="AJ8" s="112">
        <v>0.875</v>
      </c>
      <c r="AK8" s="112">
        <v>1</v>
      </c>
      <c r="AL8" s="112">
        <v>1</v>
      </c>
      <c r="AM8" s="112">
        <v>1</v>
      </c>
      <c r="AN8" s="112">
        <v>1</v>
      </c>
      <c r="AO8" s="112">
        <v>1.125</v>
      </c>
      <c r="AQ8" s="144"/>
    </row>
    <row r="9" spans="1:43" x14ac:dyDescent="0.25">
      <c r="A9" s="143" t="s">
        <v>596</v>
      </c>
      <c r="B9" s="113">
        <v>0</v>
      </c>
      <c r="C9" s="113">
        <v>0</v>
      </c>
      <c r="D9" s="112">
        <v>0.125</v>
      </c>
      <c r="E9" s="112">
        <v>0.125</v>
      </c>
      <c r="F9" s="112">
        <v>0.125</v>
      </c>
      <c r="G9" s="112">
        <v>0.125</v>
      </c>
      <c r="H9" s="112">
        <v>0.125</v>
      </c>
      <c r="I9" s="112">
        <v>0.25</v>
      </c>
      <c r="J9" s="112">
        <v>0.25</v>
      </c>
      <c r="K9" s="112">
        <v>0.25</v>
      </c>
      <c r="L9" s="112">
        <v>0.25</v>
      </c>
      <c r="M9" s="112">
        <v>0.375</v>
      </c>
      <c r="N9" s="112">
        <v>0.375</v>
      </c>
      <c r="O9" s="112">
        <v>0.375</v>
      </c>
      <c r="P9" s="112">
        <v>0.375</v>
      </c>
      <c r="Q9" s="112">
        <v>0.375</v>
      </c>
      <c r="R9" s="112">
        <v>0.5</v>
      </c>
      <c r="S9" s="112">
        <v>0.5</v>
      </c>
      <c r="T9" s="112">
        <v>0.5</v>
      </c>
      <c r="U9" s="112">
        <v>0.5</v>
      </c>
      <c r="V9" s="112">
        <v>0.5</v>
      </c>
      <c r="W9" s="112">
        <v>0.625</v>
      </c>
      <c r="X9" s="112">
        <v>0.625</v>
      </c>
      <c r="Y9" s="112">
        <v>0.625</v>
      </c>
      <c r="Z9" s="112">
        <v>0.625</v>
      </c>
      <c r="AA9" s="112">
        <v>0.75</v>
      </c>
      <c r="AB9" s="112">
        <v>0.75</v>
      </c>
      <c r="AC9" s="112">
        <v>0.75</v>
      </c>
      <c r="AD9" s="112">
        <v>0.75</v>
      </c>
      <c r="AE9" s="112">
        <v>0.75</v>
      </c>
      <c r="AF9" s="112">
        <v>0.875</v>
      </c>
      <c r="AG9" s="112">
        <v>0.875</v>
      </c>
      <c r="AH9" s="112">
        <v>0.875</v>
      </c>
      <c r="AI9" s="112">
        <v>0.875</v>
      </c>
      <c r="AJ9" s="112">
        <v>0.875</v>
      </c>
      <c r="AK9" s="112">
        <v>1</v>
      </c>
      <c r="AL9" s="112">
        <v>1</v>
      </c>
      <c r="AM9" s="112">
        <v>1</v>
      </c>
      <c r="AN9" s="112">
        <v>1</v>
      </c>
      <c r="AO9" s="112">
        <v>1.125</v>
      </c>
      <c r="AQ9" s="144"/>
    </row>
    <row r="10" spans="1:43" x14ac:dyDescent="0.25">
      <c r="A10" s="143" t="s">
        <v>597</v>
      </c>
      <c r="B10" s="113">
        <v>0</v>
      </c>
      <c r="C10" s="113">
        <v>0</v>
      </c>
      <c r="D10" s="112">
        <v>0.125</v>
      </c>
      <c r="E10" s="112">
        <v>0.125</v>
      </c>
      <c r="F10" s="112">
        <v>0.125</v>
      </c>
      <c r="G10" s="112">
        <v>0.125</v>
      </c>
      <c r="H10" s="112">
        <v>0.125</v>
      </c>
      <c r="I10" s="112">
        <v>0.25</v>
      </c>
      <c r="J10" s="112">
        <v>0.25</v>
      </c>
      <c r="K10" s="112">
        <v>0.25</v>
      </c>
      <c r="L10" s="112">
        <v>0.25</v>
      </c>
      <c r="M10" s="112">
        <v>0.375</v>
      </c>
      <c r="N10" s="112">
        <v>0.375</v>
      </c>
      <c r="O10" s="112">
        <v>0.375</v>
      </c>
      <c r="P10" s="112">
        <v>0.375</v>
      </c>
      <c r="Q10" s="112">
        <v>0.375</v>
      </c>
      <c r="R10" s="112">
        <v>0.5</v>
      </c>
      <c r="S10" s="112">
        <v>0.5</v>
      </c>
      <c r="T10" s="112">
        <v>0.5</v>
      </c>
      <c r="U10" s="112">
        <v>0.5</v>
      </c>
      <c r="V10" s="112">
        <v>0.5</v>
      </c>
      <c r="W10" s="112">
        <v>0.625</v>
      </c>
      <c r="X10" s="112">
        <v>0.625</v>
      </c>
      <c r="Y10" s="112">
        <v>0.625</v>
      </c>
      <c r="Z10" s="112">
        <v>0.625</v>
      </c>
      <c r="AA10" s="112">
        <v>0.75</v>
      </c>
      <c r="AB10" s="112">
        <v>0.75</v>
      </c>
      <c r="AC10" s="112">
        <v>0.75</v>
      </c>
      <c r="AD10" s="112">
        <v>0.75</v>
      </c>
      <c r="AE10" s="112">
        <v>0.75</v>
      </c>
      <c r="AF10" s="112">
        <v>0.875</v>
      </c>
      <c r="AG10" s="112">
        <v>0.875</v>
      </c>
      <c r="AH10" s="112">
        <v>0.875</v>
      </c>
      <c r="AI10" s="112">
        <v>0.875</v>
      </c>
      <c r="AJ10" s="112">
        <v>0.875</v>
      </c>
      <c r="AK10" s="112">
        <v>1</v>
      </c>
      <c r="AL10" s="112">
        <v>1</v>
      </c>
      <c r="AM10" s="112">
        <v>1</v>
      </c>
      <c r="AN10" s="112">
        <v>1</v>
      </c>
      <c r="AO10" s="112">
        <v>1.125</v>
      </c>
      <c r="AQ10" s="144"/>
    </row>
    <row r="11" spans="1:43" x14ac:dyDescent="0.25">
      <c r="A11" s="143" t="s">
        <v>598</v>
      </c>
      <c r="B11" s="113">
        <v>0</v>
      </c>
      <c r="C11" s="113">
        <v>0</v>
      </c>
      <c r="D11" s="112">
        <v>0.125</v>
      </c>
      <c r="E11" s="112">
        <v>0.125</v>
      </c>
      <c r="F11" s="112">
        <v>0.125</v>
      </c>
      <c r="G11" s="112">
        <v>0.125</v>
      </c>
      <c r="H11" s="112">
        <v>0.125</v>
      </c>
      <c r="I11" s="112">
        <v>0.25</v>
      </c>
      <c r="J11" s="112">
        <v>0.25</v>
      </c>
      <c r="K11" s="112">
        <v>0.25</v>
      </c>
      <c r="L11" s="112">
        <v>0.25</v>
      </c>
      <c r="M11" s="112">
        <v>0.375</v>
      </c>
      <c r="N11" s="112">
        <v>0.375</v>
      </c>
      <c r="O11" s="112">
        <v>0.375</v>
      </c>
      <c r="P11" s="112">
        <v>0.375</v>
      </c>
      <c r="Q11" s="112">
        <v>0.375</v>
      </c>
      <c r="R11" s="112">
        <v>0.5</v>
      </c>
      <c r="S11" s="112">
        <v>0.5</v>
      </c>
      <c r="T11" s="112">
        <v>0.5</v>
      </c>
      <c r="U11" s="112">
        <v>0.5</v>
      </c>
      <c r="V11" s="112">
        <v>0.5</v>
      </c>
      <c r="W11" s="112">
        <v>0.625</v>
      </c>
      <c r="X11" s="112">
        <v>0.625</v>
      </c>
      <c r="Y11" s="112">
        <v>0.625</v>
      </c>
      <c r="Z11" s="112">
        <v>0.625</v>
      </c>
      <c r="AA11" s="112">
        <v>0.75</v>
      </c>
      <c r="AB11" s="112">
        <v>0.75</v>
      </c>
      <c r="AC11" s="112">
        <v>0.75</v>
      </c>
      <c r="AD11" s="112">
        <v>0.75</v>
      </c>
      <c r="AE11" s="112">
        <v>0.75</v>
      </c>
      <c r="AF11" s="112">
        <v>0.875</v>
      </c>
      <c r="AG11" s="112">
        <v>0.875</v>
      </c>
      <c r="AH11" s="112">
        <v>0.875</v>
      </c>
      <c r="AI11" s="112">
        <v>0.875</v>
      </c>
      <c r="AJ11" s="112">
        <v>0.875</v>
      </c>
      <c r="AK11" s="112">
        <v>1</v>
      </c>
      <c r="AL11" s="112">
        <v>1</v>
      </c>
      <c r="AM11" s="112">
        <v>1</v>
      </c>
      <c r="AN11" s="112">
        <v>1</v>
      </c>
      <c r="AO11" s="112">
        <v>1.125</v>
      </c>
      <c r="AQ11" s="144"/>
    </row>
    <row r="12" spans="1:43" x14ac:dyDescent="0.25">
      <c r="A12" s="143" t="s">
        <v>599</v>
      </c>
      <c r="B12" s="113">
        <v>0</v>
      </c>
      <c r="C12" s="113">
        <v>0</v>
      </c>
      <c r="D12" s="112">
        <v>0.125</v>
      </c>
      <c r="E12" s="112">
        <v>0.125</v>
      </c>
      <c r="F12" s="112">
        <v>0.125</v>
      </c>
      <c r="G12" s="112">
        <v>0.125</v>
      </c>
      <c r="H12" s="112">
        <v>0.125</v>
      </c>
      <c r="I12" s="112">
        <v>0.25</v>
      </c>
      <c r="J12" s="112">
        <v>0.25</v>
      </c>
      <c r="K12" s="112">
        <v>0.25</v>
      </c>
      <c r="L12" s="112">
        <v>0.25</v>
      </c>
      <c r="M12" s="112">
        <v>0.375</v>
      </c>
      <c r="N12" s="112">
        <v>0.375</v>
      </c>
      <c r="O12" s="112">
        <v>0.375</v>
      </c>
      <c r="P12" s="112">
        <v>0.375</v>
      </c>
      <c r="Q12" s="112">
        <v>0.375</v>
      </c>
      <c r="R12" s="112">
        <v>0.5</v>
      </c>
      <c r="S12" s="112">
        <v>0.5</v>
      </c>
      <c r="T12" s="112">
        <v>0.5</v>
      </c>
      <c r="U12" s="112">
        <v>0.5</v>
      </c>
      <c r="V12" s="112">
        <v>0.5</v>
      </c>
      <c r="W12" s="112">
        <v>0.625</v>
      </c>
      <c r="X12" s="112">
        <v>0.625</v>
      </c>
      <c r="Y12" s="112">
        <v>0.625</v>
      </c>
      <c r="Z12" s="112">
        <v>0.625</v>
      </c>
      <c r="AA12" s="112">
        <v>0.75</v>
      </c>
      <c r="AB12" s="112">
        <v>0.75</v>
      </c>
      <c r="AC12" s="112">
        <v>0.75</v>
      </c>
      <c r="AD12" s="112">
        <v>0.75</v>
      </c>
      <c r="AE12" s="112">
        <v>0.75</v>
      </c>
      <c r="AF12" s="112">
        <v>0.875</v>
      </c>
      <c r="AG12" s="112">
        <v>0.875</v>
      </c>
      <c r="AH12" s="112">
        <v>0.875</v>
      </c>
      <c r="AI12" s="112">
        <v>0.875</v>
      </c>
      <c r="AJ12" s="112">
        <v>0.875</v>
      </c>
      <c r="AK12" s="112">
        <v>1</v>
      </c>
      <c r="AL12" s="112">
        <v>1</v>
      </c>
      <c r="AM12" s="112">
        <v>1</v>
      </c>
      <c r="AN12" s="112">
        <v>1</v>
      </c>
      <c r="AO12" s="112">
        <v>1.125</v>
      </c>
      <c r="AQ12" s="144"/>
    </row>
    <row r="13" spans="1:43" x14ac:dyDescent="0.25">
      <c r="A13" s="143" t="s">
        <v>600</v>
      </c>
      <c r="B13" s="113">
        <v>0</v>
      </c>
      <c r="C13" s="113">
        <v>0</v>
      </c>
      <c r="D13" s="112">
        <v>0.125</v>
      </c>
      <c r="E13" s="112">
        <v>0.125</v>
      </c>
      <c r="F13" s="112">
        <v>0.125</v>
      </c>
      <c r="G13" s="112">
        <v>0.125</v>
      </c>
      <c r="H13" s="112">
        <v>0.125</v>
      </c>
      <c r="I13" s="112">
        <v>0.25</v>
      </c>
      <c r="J13" s="112">
        <v>0.25</v>
      </c>
      <c r="K13" s="112">
        <v>0.25</v>
      </c>
      <c r="L13" s="112">
        <v>0.25</v>
      </c>
      <c r="M13" s="112">
        <v>0.375</v>
      </c>
      <c r="N13" s="112">
        <v>0.375</v>
      </c>
      <c r="O13" s="112">
        <v>0.375</v>
      </c>
      <c r="P13" s="112">
        <v>0.375</v>
      </c>
      <c r="Q13" s="112">
        <v>0.375</v>
      </c>
      <c r="R13" s="112">
        <v>0.5</v>
      </c>
      <c r="S13" s="112">
        <v>0.5</v>
      </c>
      <c r="T13" s="112">
        <v>0.5</v>
      </c>
      <c r="U13" s="112">
        <v>0.5</v>
      </c>
      <c r="V13" s="112">
        <v>0.5</v>
      </c>
      <c r="W13" s="112">
        <v>0.625</v>
      </c>
      <c r="X13" s="112">
        <v>0.625</v>
      </c>
      <c r="Y13" s="112">
        <v>0.625</v>
      </c>
      <c r="Z13" s="112">
        <v>0.625</v>
      </c>
      <c r="AA13" s="112">
        <v>0.75</v>
      </c>
      <c r="AB13" s="112">
        <v>0.75</v>
      </c>
      <c r="AC13" s="112">
        <v>0.75</v>
      </c>
      <c r="AD13" s="112">
        <v>0.75</v>
      </c>
      <c r="AE13" s="112">
        <v>0.75</v>
      </c>
      <c r="AF13" s="112">
        <v>0.875</v>
      </c>
      <c r="AG13" s="112">
        <v>0.875</v>
      </c>
      <c r="AH13" s="112">
        <v>0.875</v>
      </c>
      <c r="AI13" s="112">
        <v>0.875</v>
      </c>
      <c r="AJ13" s="112">
        <v>0.875</v>
      </c>
      <c r="AK13" s="112">
        <v>1</v>
      </c>
      <c r="AL13" s="112">
        <v>1</v>
      </c>
      <c r="AM13" s="112">
        <v>1</v>
      </c>
      <c r="AN13" s="112">
        <v>1</v>
      </c>
      <c r="AO13" s="112">
        <v>1.125</v>
      </c>
      <c r="AQ13" s="144"/>
    </row>
    <row r="14" spans="1:43" x14ac:dyDescent="0.25">
      <c r="A14" s="143" t="s">
        <v>601</v>
      </c>
      <c r="B14" s="113">
        <v>0</v>
      </c>
      <c r="C14" s="113">
        <v>0</v>
      </c>
      <c r="D14" s="112">
        <v>0.125</v>
      </c>
      <c r="E14" s="112">
        <v>0.125</v>
      </c>
      <c r="F14" s="112">
        <v>0.125</v>
      </c>
      <c r="G14" s="112">
        <v>0.125</v>
      </c>
      <c r="H14" s="112">
        <v>0.125</v>
      </c>
      <c r="I14" s="112">
        <v>0.25</v>
      </c>
      <c r="J14" s="112">
        <v>0.25</v>
      </c>
      <c r="K14" s="112">
        <v>0.25</v>
      </c>
      <c r="L14" s="112">
        <v>0.25</v>
      </c>
      <c r="M14" s="112">
        <v>0.375</v>
      </c>
      <c r="N14" s="112">
        <v>0.375</v>
      </c>
      <c r="O14" s="112">
        <v>0.375</v>
      </c>
      <c r="P14" s="112">
        <v>0.375</v>
      </c>
      <c r="Q14" s="112">
        <v>0.375</v>
      </c>
      <c r="R14" s="112">
        <v>0.5</v>
      </c>
      <c r="S14" s="112">
        <v>0.5</v>
      </c>
      <c r="T14" s="112">
        <v>0.5</v>
      </c>
      <c r="U14" s="112">
        <v>0.5</v>
      </c>
      <c r="V14" s="112">
        <v>0.5</v>
      </c>
      <c r="W14" s="112">
        <v>0.625</v>
      </c>
      <c r="X14" s="112">
        <v>0.625</v>
      </c>
      <c r="Y14" s="112">
        <v>0.625</v>
      </c>
      <c r="Z14" s="112">
        <v>0.625</v>
      </c>
      <c r="AA14" s="112">
        <v>0.75</v>
      </c>
      <c r="AB14" s="112">
        <v>0.75</v>
      </c>
      <c r="AC14" s="112">
        <v>0.75</v>
      </c>
      <c r="AD14" s="112">
        <v>0.75</v>
      </c>
      <c r="AE14" s="112">
        <v>0.75</v>
      </c>
      <c r="AF14" s="112">
        <v>0.875</v>
      </c>
      <c r="AG14" s="112">
        <v>0.875</v>
      </c>
      <c r="AH14" s="112">
        <v>0.875</v>
      </c>
      <c r="AI14" s="112">
        <v>0.875</v>
      </c>
      <c r="AJ14" s="112">
        <v>0.875</v>
      </c>
      <c r="AK14" s="112">
        <v>1</v>
      </c>
      <c r="AL14" s="112">
        <v>1</v>
      </c>
      <c r="AM14" s="112">
        <v>1</v>
      </c>
      <c r="AN14" s="112">
        <v>1</v>
      </c>
      <c r="AO14" s="112">
        <v>1.125</v>
      </c>
      <c r="AQ14" s="144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Q14"/>
  <sheetViews>
    <sheetView workbookViewId="0">
      <selection activeCell="A18" sqref="A18"/>
    </sheetView>
  </sheetViews>
  <sheetFormatPr defaultRowHeight="15.75" x14ac:dyDescent="0.25"/>
  <cols>
    <col min="1" max="1" width="21.7109375" style="116" customWidth="1"/>
    <col min="2" max="16384" width="9.140625" style="115"/>
  </cols>
  <sheetData>
    <row r="1" spans="1:43" s="114" customFormat="1" x14ac:dyDescent="0.25">
      <c r="A1" s="110" t="s">
        <v>531</v>
      </c>
      <c r="B1" s="111">
        <v>-0.125</v>
      </c>
      <c r="C1" s="111">
        <v>-0.25</v>
      </c>
      <c r="D1" s="111">
        <v>-0.375</v>
      </c>
      <c r="E1" s="111">
        <v>-0.5</v>
      </c>
      <c r="F1" s="111">
        <v>-0.625</v>
      </c>
      <c r="G1" s="111">
        <v>-0.75</v>
      </c>
      <c r="H1" s="111">
        <v>-0.875</v>
      </c>
      <c r="I1" s="111">
        <v>-1</v>
      </c>
      <c r="J1" s="111">
        <v>-1.125</v>
      </c>
      <c r="K1" s="111">
        <v>-1.25</v>
      </c>
      <c r="L1" s="111">
        <v>-1.375</v>
      </c>
      <c r="M1" s="111">
        <v>-1.5</v>
      </c>
      <c r="N1" s="111">
        <v>-1.625</v>
      </c>
      <c r="O1" s="111">
        <v>-1.75</v>
      </c>
      <c r="P1" s="111">
        <v>-1.875</v>
      </c>
      <c r="Q1" s="111">
        <v>-2</v>
      </c>
      <c r="R1" s="111">
        <v>-2.125</v>
      </c>
      <c r="S1" s="111">
        <v>-2.25</v>
      </c>
      <c r="T1" s="111">
        <v>-2.375</v>
      </c>
      <c r="U1" s="111">
        <v>-2.5</v>
      </c>
      <c r="V1" s="111">
        <v>-2.625</v>
      </c>
      <c r="W1" s="111">
        <v>-2.75</v>
      </c>
      <c r="X1" s="111">
        <v>-2.875</v>
      </c>
      <c r="Y1" s="111">
        <v>-3</v>
      </c>
      <c r="Z1" s="111">
        <v>-3.125</v>
      </c>
      <c r="AA1" s="111">
        <v>-3.25</v>
      </c>
      <c r="AB1" s="111">
        <v>-3.375</v>
      </c>
      <c r="AC1" s="111">
        <v>-3.5</v>
      </c>
      <c r="AD1" s="111">
        <v>-3.625</v>
      </c>
      <c r="AE1" s="111">
        <v>-3.75</v>
      </c>
      <c r="AF1" s="111">
        <v>-3.875</v>
      </c>
      <c r="AG1" s="111">
        <v>-4</v>
      </c>
      <c r="AH1" s="111">
        <v>-4.125</v>
      </c>
      <c r="AI1" s="111">
        <v>-4.25</v>
      </c>
      <c r="AJ1" s="111">
        <v>-4.375</v>
      </c>
      <c r="AK1" s="111">
        <v>-4.5</v>
      </c>
      <c r="AL1" s="111">
        <v>-4.625</v>
      </c>
      <c r="AM1" s="111">
        <v>-4.75</v>
      </c>
      <c r="AN1" s="111">
        <v>-4.875</v>
      </c>
      <c r="AO1" s="111">
        <v>-5</v>
      </c>
    </row>
    <row r="2" spans="1:43" x14ac:dyDescent="0.25">
      <c r="A2" s="143" t="s">
        <v>545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Q2" s="144"/>
    </row>
    <row r="3" spans="1:43" x14ac:dyDescent="0.25">
      <c r="A3" s="143" t="s">
        <v>546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Q3" s="144"/>
    </row>
    <row r="4" spans="1:43" x14ac:dyDescent="0.25">
      <c r="A4" s="143" t="s">
        <v>547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Q4" s="144"/>
    </row>
    <row r="5" spans="1:43" x14ac:dyDescent="0.25">
      <c r="A5" s="143" t="s">
        <v>548</v>
      </c>
      <c r="B5" s="112">
        <v>-0.125</v>
      </c>
      <c r="C5" s="112">
        <v>-0.25</v>
      </c>
      <c r="D5" s="112">
        <v>-0.375</v>
      </c>
      <c r="E5" s="112">
        <v>-0.5</v>
      </c>
      <c r="F5" s="112">
        <v>-0.625</v>
      </c>
      <c r="G5" s="112">
        <v>-0.75</v>
      </c>
      <c r="H5" s="112">
        <v>-0.875</v>
      </c>
      <c r="I5" s="112">
        <v>-1</v>
      </c>
      <c r="J5" s="112">
        <v>-1.125</v>
      </c>
      <c r="K5" s="112">
        <v>-1.25</v>
      </c>
      <c r="L5" s="112">
        <v>-1.375</v>
      </c>
      <c r="M5" s="112">
        <v>-1.5</v>
      </c>
      <c r="N5" s="112">
        <v>-1.625</v>
      </c>
      <c r="O5" s="112">
        <v>-1.75</v>
      </c>
      <c r="P5" s="112">
        <v>-1.875</v>
      </c>
      <c r="Q5" s="112">
        <v>-2</v>
      </c>
      <c r="R5" s="112">
        <v>-2.125</v>
      </c>
      <c r="S5" s="112">
        <v>-2.25</v>
      </c>
      <c r="T5" s="112">
        <v>-2.375</v>
      </c>
      <c r="U5" s="112">
        <v>-2.5</v>
      </c>
      <c r="V5" s="112">
        <v>-2.625</v>
      </c>
      <c r="W5" s="112">
        <v>-2.75</v>
      </c>
      <c r="X5" s="112">
        <v>-2.875</v>
      </c>
      <c r="Y5" s="112">
        <v>-3</v>
      </c>
      <c r="Z5" s="112">
        <v>-3.125</v>
      </c>
      <c r="AA5" s="112">
        <v>-3.25</v>
      </c>
      <c r="AB5" s="112">
        <v>-3.375</v>
      </c>
      <c r="AC5" s="112">
        <v>-3.5</v>
      </c>
      <c r="AD5" s="112">
        <v>-3.625</v>
      </c>
      <c r="AE5" s="112">
        <v>-3.75</v>
      </c>
      <c r="AF5" s="112">
        <v>-3.875</v>
      </c>
      <c r="AG5" s="112">
        <v>-4</v>
      </c>
      <c r="AH5" s="112">
        <v>-4.125</v>
      </c>
      <c r="AI5" s="112">
        <v>-4.25</v>
      </c>
      <c r="AJ5" s="112">
        <v>-4.375</v>
      </c>
      <c r="AK5" s="112">
        <v>-4.5</v>
      </c>
      <c r="AL5" s="112">
        <v>-4.625</v>
      </c>
      <c r="AM5" s="112">
        <v>-4.75</v>
      </c>
      <c r="AN5" s="112">
        <v>-4.875</v>
      </c>
      <c r="AO5" s="112">
        <v>-5</v>
      </c>
      <c r="AQ5" s="144"/>
    </row>
    <row r="6" spans="1:43" x14ac:dyDescent="0.25">
      <c r="A6" s="143" t="s">
        <v>549</v>
      </c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Q6" s="144"/>
    </row>
    <row r="7" spans="1:43" x14ac:dyDescent="0.25">
      <c r="A7" s="143" t="s">
        <v>550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Q7" s="144"/>
    </row>
    <row r="8" spans="1:43" x14ac:dyDescent="0.25">
      <c r="A8" s="143" t="s">
        <v>595</v>
      </c>
      <c r="B8" s="113">
        <v>0</v>
      </c>
      <c r="C8" s="113">
        <v>0</v>
      </c>
      <c r="D8" s="112">
        <v>-0.125</v>
      </c>
      <c r="E8" s="112">
        <v>-0.125</v>
      </c>
      <c r="F8" s="112">
        <v>-0.125</v>
      </c>
      <c r="G8" s="112">
        <v>-0.125</v>
      </c>
      <c r="H8" s="112">
        <v>-0.125</v>
      </c>
      <c r="I8" s="112">
        <v>-0.25</v>
      </c>
      <c r="J8" s="112">
        <v>-0.25</v>
      </c>
      <c r="K8" s="112">
        <v>-0.25</v>
      </c>
      <c r="L8" s="112">
        <v>-0.25</v>
      </c>
      <c r="M8" s="112">
        <v>-0.375</v>
      </c>
      <c r="N8" s="112">
        <v>-0.375</v>
      </c>
      <c r="O8" s="112">
        <v>-0.375</v>
      </c>
      <c r="P8" s="112">
        <v>-0.375</v>
      </c>
      <c r="Q8" s="112">
        <v>-0.375</v>
      </c>
      <c r="R8" s="112">
        <v>-0.5</v>
      </c>
      <c r="S8" s="112">
        <v>-0.5</v>
      </c>
      <c r="T8" s="112">
        <v>-0.5</v>
      </c>
      <c r="U8" s="112">
        <v>-0.5</v>
      </c>
      <c r="V8" s="112">
        <v>-0.5</v>
      </c>
      <c r="W8" s="112">
        <v>-0.625</v>
      </c>
      <c r="X8" s="112">
        <v>-0.625</v>
      </c>
      <c r="Y8" s="112">
        <v>-0.625</v>
      </c>
      <c r="Z8" s="112">
        <v>-0.625</v>
      </c>
      <c r="AA8" s="112">
        <v>-0.75</v>
      </c>
      <c r="AB8" s="112">
        <v>-0.75</v>
      </c>
      <c r="AC8" s="112">
        <v>-0.75</v>
      </c>
      <c r="AD8" s="112">
        <v>-0.75</v>
      </c>
      <c r="AE8" s="112">
        <v>-0.75</v>
      </c>
      <c r="AF8" s="112">
        <v>-0.875</v>
      </c>
      <c r="AG8" s="112">
        <v>-0.875</v>
      </c>
      <c r="AH8" s="112">
        <v>-0.875</v>
      </c>
      <c r="AI8" s="112">
        <v>-0.875</v>
      </c>
      <c r="AJ8" s="112">
        <v>-0.875</v>
      </c>
      <c r="AK8" s="112">
        <v>-1</v>
      </c>
      <c r="AL8" s="112">
        <v>-1</v>
      </c>
      <c r="AM8" s="112">
        <v>-1</v>
      </c>
      <c r="AN8" s="112">
        <v>-1</v>
      </c>
      <c r="AO8" s="112">
        <v>-1.125</v>
      </c>
      <c r="AQ8" s="144"/>
    </row>
    <row r="9" spans="1:43" x14ac:dyDescent="0.25">
      <c r="A9" s="143" t="s">
        <v>596</v>
      </c>
      <c r="B9" s="113">
        <v>0</v>
      </c>
      <c r="C9" s="113">
        <v>0</v>
      </c>
      <c r="D9" s="112">
        <v>-0.125</v>
      </c>
      <c r="E9" s="112">
        <v>-0.125</v>
      </c>
      <c r="F9" s="112">
        <v>-0.125</v>
      </c>
      <c r="G9" s="112">
        <v>-0.125</v>
      </c>
      <c r="H9" s="112">
        <v>-0.125</v>
      </c>
      <c r="I9" s="112">
        <v>-0.25</v>
      </c>
      <c r="J9" s="112">
        <v>-0.25</v>
      </c>
      <c r="K9" s="112">
        <v>-0.25</v>
      </c>
      <c r="L9" s="112">
        <v>-0.25</v>
      </c>
      <c r="M9" s="112">
        <v>-0.375</v>
      </c>
      <c r="N9" s="112">
        <v>-0.375</v>
      </c>
      <c r="O9" s="112">
        <v>-0.375</v>
      </c>
      <c r="P9" s="112">
        <v>-0.375</v>
      </c>
      <c r="Q9" s="112">
        <v>-0.375</v>
      </c>
      <c r="R9" s="112">
        <v>-0.5</v>
      </c>
      <c r="S9" s="112">
        <v>-0.5</v>
      </c>
      <c r="T9" s="112">
        <v>-0.5</v>
      </c>
      <c r="U9" s="112">
        <v>-0.5</v>
      </c>
      <c r="V9" s="112">
        <v>-0.5</v>
      </c>
      <c r="W9" s="112">
        <v>-0.625</v>
      </c>
      <c r="X9" s="112">
        <v>-0.625</v>
      </c>
      <c r="Y9" s="112">
        <v>-0.625</v>
      </c>
      <c r="Z9" s="112">
        <v>-0.625</v>
      </c>
      <c r="AA9" s="112">
        <v>-0.75</v>
      </c>
      <c r="AB9" s="112">
        <v>-0.75</v>
      </c>
      <c r="AC9" s="112">
        <v>-0.75</v>
      </c>
      <c r="AD9" s="112">
        <v>-0.75</v>
      </c>
      <c r="AE9" s="112">
        <v>-0.75</v>
      </c>
      <c r="AF9" s="112">
        <v>-0.875</v>
      </c>
      <c r="AG9" s="112">
        <v>-0.875</v>
      </c>
      <c r="AH9" s="112">
        <v>-0.875</v>
      </c>
      <c r="AI9" s="112">
        <v>-0.875</v>
      </c>
      <c r="AJ9" s="112">
        <v>-0.875</v>
      </c>
      <c r="AK9" s="112">
        <v>-1</v>
      </c>
      <c r="AL9" s="112">
        <v>-1</v>
      </c>
      <c r="AM9" s="112">
        <v>-1</v>
      </c>
      <c r="AN9" s="112">
        <v>-1</v>
      </c>
      <c r="AO9" s="112">
        <v>-1.125</v>
      </c>
      <c r="AQ9" s="144"/>
    </row>
    <row r="10" spans="1:43" x14ac:dyDescent="0.25">
      <c r="A10" s="143" t="s">
        <v>597</v>
      </c>
      <c r="B10" s="113">
        <v>0</v>
      </c>
      <c r="C10" s="113">
        <v>0</v>
      </c>
      <c r="D10" s="112">
        <v>-0.125</v>
      </c>
      <c r="E10" s="112">
        <v>-0.125</v>
      </c>
      <c r="F10" s="112">
        <v>-0.125</v>
      </c>
      <c r="G10" s="112">
        <v>-0.125</v>
      </c>
      <c r="H10" s="112">
        <v>-0.125</v>
      </c>
      <c r="I10" s="112">
        <v>-0.25</v>
      </c>
      <c r="J10" s="112">
        <v>-0.25</v>
      </c>
      <c r="K10" s="112">
        <v>-0.25</v>
      </c>
      <c r="L10" s="112">
        <v>-0.25</v>
      </c>
      <c r="M10" s="112">
        <v>-0.375</v>
      </c>
      <c r="N10" s="112">
        <v>-0.375</v>
      </c>
      <c r="O10" s="112">
        <v>-0.375</v>
      </c>
      <c r="P10" s="112">
        <v>-0.375</v>
      </c>
      <c r="Q10" s="112">
        <v>-0.375</v>
      </c>
      <c r="R10" s="112">
        <v>-0.5</v>
      </c>
      <c r="S10" s="112">
        <v>-0.5</v>
      </c>
      <c r="T10" s="112">
        <v>-0.5</v>
      </c>
      <c r="U10" s="112">
        <v>-0.5</v>
      </c>
      <c r="V10" s="112">
        <v>-0.5</v>
      </c>
      <c r="W10" s="112">
        <v>-0.625</v>
      </c>
      <c r="X10" s="112">
        <v>-0.625</v>
      </c>
      <c r="Y10" s="112">
        <v>-0.625</v>
      </c>
      <c r="Z10" s="112">
        <v>-0.625</v>
      </c>
      <c r="AA10" s="112">
        <v>-0.75</v>
      </c>
      <c r="AB10" s="112">
        <v>-0.75</v>
      </c>
      <c r="AC10" s="112">
        <v>-0.75</v>
      </c>
      <c r="AD10" s="112">
        <v>-0.75</v>
      </c>
      <c r="AE10" s="112">
        <v>-0.75</v>
      </c>
      <c r="AF10" s="112">
        <v>-0.875</v>
      </c>
      <c r="AG10" s="112">
        <v>-0.875</v>
      </c>
      <c r="AH10" s="112">
        <v>-0.875</v>
      </c>
      <c r="AI10" s="112">
        <v>-0.875</v>
      </c>
      <c r="AJ10" s="112">
        <v>-0.875</v>
      </c>
      <c r="AK10" s="112">
        <v>-1</v>
      </c>
      <c r="AL10" s="112">
        <v>-1</v>
      </c>
      <c r="AM10" s="112">
        <v>-1</v>
      </c>
      <c r="AN10" s="112">
        <v>-1</v>
      </c>
      <c r="AO10" s="112">
        <v>-1.125</v>
      </c>
      <c r="AQ10" s="144"/>
    </row>
    <row r="11" spans="1:43" x14ac:dyDescent="0.25">
      <c r="A11" s="143" t="s">
        <v>598</v>
      </c>
      <c r="B11" s="113">
        <v>0</v>
      </c>
      <c r="C11" s="113">
        <v>0</v>
      </c>
      <c r="D11" s="112">
        <v>-0.125</v>
      </c>
      <c r="E11" s="112">
        <v>-0.125</v>
      </c>
      <c r="F11" s="112">
        <v>-0.125</v>
      </c>
      <c r="G11" s="112">
        <v>-0.125</v>
      </c>
      <c r="H11" s="112">
        <v>-0.125</v>
      </c>
      <c r="I11" s="112">
        <v>-0.25</v>
      </c>
      <c r="J11" s="112">
        <v>-0.25</v>
      </c>
      <c r="K11" s="112">
        <v>-0.25</v>
      </c>
      <c r="L11" s="112">
        <v>-0.25</v>
      </c>
      <c r="M11" s="112">
        <v>-0.375</v>
      </c>
      <c r="N11" s="112">
        <v>-0.375</v>
      </c>
      <c r="O11" s="112">
        <v>-0.375</v>
      </c>
      <c r="P11" s="112">
        <v>-0.375</v>
      </c>
      <c r="Q11" s="112">
        <v>-0.375</v>
      </c>
      <c r="R11" s="112">
        <v>-0.5</v>
      </c>
      <c r="S11" s="112">
        <v>-0.5</v>
      </c>
      <c r="T11" s="112">
        <v>-0.5</v>
      </c>
      <c r="U11" s="112">
        <v>-0.5</v>
      </c>
      <c r="V11" s="112">
        <v>-0.5</v>
      </c>
      <c r="W11" s="112">
        <v>-0.625</v>
      </c>
      <c r="X11" s="112">
        <v>-0.625</v>
      </c>
      <c r="Y11" s="112">
        <v>-0.625</v>
      </c>
      <c r="Z11" s="112">
        <v>-0.625</v>
      </c>
      <c r="AA11" s="112">
        <v>-0.75</v>
      </c>
      <c r="AB11" s="112">
        <v>-0.75</v>
      </c>
      <c r="AC11" s="112">
        <v>-0.75</v>
      </c>
      <c r="AD11" s="112">
        <v>-0.75</v>
      </c>
      <c r="AE11" s="112">
        <v>-0.75</v>
      </c>
      <c r="AF11" s="112">
        <v>-0.875</v>
      </c>
      <c r="AG11" s="112">
        <v>-0.875</v>
      </c>
      <c r="AH11" s="112">
        <v>-0.875</v>
      </c>
      <c r="AI11" s="112">
        <v>-0.875</v>
      </c>
      <c r="AJ11" s="112">
        <v>-0.875</v>
      </c>
      <c r="AK11" s="112">
        <v>-1</v>
      </c>
      <c r="AL11" s="112">
        <v>-1</v>
      </c>
      <c r="AM11" s="112">
        <v>-1</v>
      </c>
      <c r="AN11" s="112">
        <v>-1</v>
      </c>
      <c r="AO11" s="112">
        <v>-1.125</v>
      </c>
      <c r="AQ11" s="144"/>
    </row>
    <row r="12" spans="1:43" x14ac:dyDescent="0.25">
      <c r="A12" s="143" t="s">
        <v>599</v>
      </c>
      <c r="B12" s="113">
        <v>0</v>
      </c>
      <c r="C12" s="113">
        <v>0</v>
      </c>
      <c r="D12" s="112">
        <v>-0.125</v>
      </c>
      <c r="E12" s="112">
        <v>-0.125</v>
      </c>
      <c r="F12" s="112">
        <v>-0.125</v>
      </c>
      <c r="G12" s="112">
        <v>-0.125</v>
      </c>
      <c r="H12" s="112">
        <v>-0.125</v>
      </c>
      <c r="I12" s="112">
        <v>-0.25</v>
      </c>
      <c r="J12" s="112">
        <v>-0.25</v>
      </c>
      <c r="K12" s="112">
        <v>-0.25</v>
      </c>
      <c r="L12" s="112">
        <v>-0.25</v>
      </c>
      <c r="M12" s="112">
        <v>-0.375</v>
      </c>
      <c r="N12" s="112">
        <v>-0.375</v>
      </c>
      <c r="O12" s="112">
        <v>-0.375</v>
      </c>
      <c r="P12" s="112">
        <v>-0.375</v>
      </c>
      <c r="Q12" s="112">
        <v>-0.375</v>
      </c>
      <c r="R12" s="112">
        <v>-0.5</v>
      </c>
      <c r="S12" s="112">
        <v>-0.5</v>
      </c>
      <c r="T12" s="112">
        <v>-0.5</v>
      </c>
      <c r="U12" s="112">
        <v>-0.5</v>
      </c>
      <c r="V12" s="112">
        <v>-0.5</v>
      </c>
      <c r="W12" s="112">
        <v>-0.625</v>
      </c>
      <c r="X12" s="112">
        <v>-0.625</v>
      </c>
      <c r="Y12" s="112">
        <v>-0.625</v>
      </c>
      <c r="Z12" s="112">
        <v>-0.625</v>
      </c>
      <c r="AA12" s="112">
        <v>-0.75</v>
      </c>
      <c r="AB12" s="112">
        <v>-0.75</v>
      </c>
      <c r="AC12" s="112">
        <v>-0.75</v>
      </c>
      <c r="AD12" s="112">
        <v>-0.75</v>
      </c>
      <c r="AE12" s="112">
        <v>-0.75</v>
      </c>
      <c r="AF12" s="112">
        <v>-0.875</v>
      </c>
      <c r="AG12" s="112">
        <v>-0.875</v>
      </c>
      <c r="AH12" s="112">
        <v>-0.875</v>
      </c>
      <c r="AI12" s="112">
        <v>-0.875</v>
      </c>
      <c r="AJ12" s="112">
        <v>-0.875</v>
      </c>
      <c r="AK12" s="112">
        <v>-1</v>
      </c>
      <c r="AL12" s="112">
        <v>-1</v>
      </c>
      <c r="AM12" s="112">
        <v>-1</v>
      </c>
      <c r="AN12" s="112">
        <v>-1</v>
      </c>
      <c r="AO12" s="112">
        <v>-1.125</v>
      </c>
      <c r="AQ12" s="144"/>
    </row>
    <row r="13" spans="1:43" x14ac:dyDescent="0.25">
      <c r="A13" s="143" t="s">
        <v>600</v>
      </c>
      <c r="B13" s="113">
        <v>0</v>
      </c>
      <c r="C13" s="113">
        <v>0</v>
      </c>
      <c r="D13" s="112">
        <v>-0.125</v>
      </c>
      <c r="E13" s="112">
        <v>-0.125</v>
      </c>
      <c r="F13" s="112">
        <v>-0.125</v>
      </c>
      <c r="G13" s="112">
        <v>-0.125</v>
      </c>
      <c r="H13" s="112">
        <v>-0.125</v>
      </c>
      <c r="I13" s="112">
        <v>-0.25</v>
      </c>
      <c r="J13" s="112">
        <v>-0.25</v>
      </c>
      <c r="K13" s="112">
        <v>-0.25</v>
      </c>
      <c r="L13" s="112">
        <v>-0.25</v>
      </c>
      <c r="M13" s="112">
        <v>-0.375</v>
      </c>
      <c r="N13" s="112">
        <v>-0.375</v>
      </c>
      <c r="O13" s="112">
        <v>-0.375</v>
      </c>
      <c r="P13" s="112">
        <v>-0.375</v>
      </c>
      <c r="Q13" s="112">
        <v>-0.375</v>
      </c>
      <c r="R13" s="112">
        <v>-0.5</v>
      </c>
      <c r="S13" s="112">
        <v>-0.5</v>
      </c>
      <c r="T13" s="112">
        <v>-0.5</v>
      </c>
      <c r="U13" s="112">
        <v>-0.5</v>
      </c>
      <c r="V13" s="112">
        <v>-0.5</v>
      </c>
      <c r="W13" s="112">
        <v>-0.625</v>
      </c>
      <c r="X13" s="112">
        <v>-0.625</v>
      </c>
      <c r="Y13" s="112">
        <v>-0.625</v>
      </c>
      <c r="Z13" s="112">
        <v>-0.625</v>
      </c>
      <c r="AA13" s="112">
        <v>-0.75</v>
      </c>
      <c r="AB13" s="112">
        <v>-0.75</v>
      </c>
      <c r="AC13" s="112">
        <v>-0.75</v>
      </c>
      <c r="AD13" s="112">
        <v>-0.75</v>
      </c>
      <c r="AE13" s="112">
        <v>-0.75</v>
      </c>
      <c r="AF13" s="112">
        <v>-0.875</v>
      </c>
      <c r="AG13" s="112">
        <v>-0.875</v>
      </c>
      <c r="AH13" s="112">
        <v>-0.875</v>
      </c>
      <c r="AI13" s="112">
        <v>-0.875</v>
      </c>
      <c r="AJ13" s="112">
        <v>-0.875</v>
      </c>
      <c r="AK13" s="112">
        <v>-1</v>
      </c>
      <c r="AL13" s="112">
        <v>-1</v>
      </c>
      <c r="AM13" s="112">
        <v>-1</v>
      </c>
      <c r="AN13" s="112">
        <v>-1</v>
      </c>
      <c r="AO13" s="112">
        <v>-1.125</v>
      </c>
      <c r="AQ13" s="144"/>
    </row>
    <row r="14" spans="1:43" x14ac:dyDescent="0.25">
      <c r="A14" s="143" t="s">
        <v>601</v>
      </c>
      <c r="B14" s="113">
        <v>0</v>
      </c>
      <c r="C14" s="113">
        <v>0</v>
      </c>
      <c r="D14" s="112">
        <v>-0.125</v>
      </c>
      <c r="E14" s="112">
        <v>-0.125</v>
      </c>
      <c r="F14" s="112">
        <v>-0.125</v>
      </c>
      <c r="G14" s="112">
        <v>-0.125</v>
      </c>
      <c r="H14" s="112">
        <v>-0.125</v>
      </c>
      <c r="I14" s="112">
        <v>-0.25</v>
      </c>
      <c r="J14" s="112">
        <v>-0.25</v>
      </c>
      <c r="K14" s="112">
        <v>-0.25</v>
      </c>
      <c r="L14" s="112">
        <v>-0.25</v>
      </c>
      <c r="M14" s="112">
        <v>-0.375</v>
      </c>
      <c r="N14" s="112">
        <v>-0.375</v>
      </c>
      <c r="O14" s="112">
        <v>-0.375</v>
      </c>
      <c r="P14" s="112">
        <v>-0.375</v>
      </c>
      <c r="Q14" s="112">
        <v>-0.375</v>
      </c>
      <c r="R14" s="112">
        <v>-0.5</v>
      </c>
      <c r="S14" s="112">
        <v>-0.5</v>
      </c>
      <c r="T14" s="112">
        <v>-0.5</v>
      </c>
      <c r="U14" s="112">
        <v>-0.5</v>
      </c>
      <c r="V14" s="112">
        <v>-0.5</v>
      </c>
      <c r="W14" s="112">
        <v>-0.625</v>
      </c>
      <c r="X14" s="112">
        <v>-0.625</v>
      </c>
      <c r="Y14" s="112">
        <v>-0.625</v>
      </c>
      <c r="Z14" s="112">
        <v>-0.625</v>
      </c>
      <c r="AA14" s="112">
        <v>-0.75</v>
      </c>
      <c r="AB14" s="112">
        <v>-0.75</v>
      </c>
      <c r="AC14" s="112">
        <v>-0.75</v>
      </c>
      <c r="AD14" s="112">
        <v>-0.75</v>
      </c>
      <c r="AE14" s="112">
        <v>-0.75</v>
      </c>
      <c r="AF14" s="112">
        <v>-0.875</v>
      </c>
      <c r="AG14" s="112">
        <v>-0.875</v>
      </c>
      <c r="AH14" s="112">
        <v>-0.875</v>
      </c>
      <c r="AI14" s="112">
        <v>-0.875</v>
      </c>
      <c r="AJ14" s="112">
        <v>-0.875</v>
      </c>
      <c r="AK14" s="112">
        <v>-1</v>
      </c>
      <c r="AL14" s="112">
        <v>-1</v>
      </c>
      <c r="AM14" s="112">
        <v>-1</v>
      </c>
      <c r="AN14" s="112">
        <v>-1</v>
      </c>
      <c r="AO14" s="112">
        <v>-1.125</v>
      </c>
      <c r="AQ14" s="144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I53"/>
  <sheetViews>
    <sheetView workbookViewId="0">
      <selection activeCell="U22" sqref="U22"/>
    </sheetView>
  </sheetViews>
  <sheetFormatPr defaultRowHeight="15.75" x14ac:dyDescent="0.25"/>
  <cols>
    <col min="1" max="1" width="9.5703125" style="145" bestFit="1" customWidth="1"/>
    <col min="2" max="2" width="15.5703125" style="145" customWidth="1"/>
    <col min="3" max="3" width="8.5703125" style="145" customWidth="1"/>
    <col min="4" max="8" width="9.140625" style="147"/>
    <col min="9" max="10" width="9.140625" style="145"/>
    <col min="11" max="11" width="9.42578125" style="145" customWidth="1"/>
    <col min="12" max="16384" width="9.140625" style="145"/>
  </cols>
  <sheetData>
    <row r="1" spans="1:35" x14ac:dyDescent="0.25">
      <c r="A1" s="117" t="s">
        <v>532</v>
      </c>
      <c r="B1" s="118" t="s">
        <v>533</v>
      </c>
      <c r="C1" s="119" t="s">
        <v>534</v>
      </c>
      <c r="D1" s="119" t="s">
        <v>535</v>
      </c>
      <c r="E1" s="119">
        <v>34</v>
      </c>
      <c r="F1" s="119">
        <v>35</v>
      </c>
      <c r="G1" s="119">
        <v>36</v>
      </c>
      <c r="H1" s="119">
        <v>37</v>
      </c>
      <c r="I1" s="119">
        <v>38</v>
      </c>
      <c r="J1" s="119">
        <v>39</v>
      </c>
      <c r="K1" s="119">
        <v>40</v>
      </c>
      <c r="L1" s="119">
        <v>41</v>
      </c>
      <c r="M1" s="119">
        <v>42</v>
      </c>
      <c r="N1" s="119">
        <v>43</v>
      </c>
      <c r="O1" s="119">
        <v>44</v>
      </c>
      <c r="P1" s="119">
        <v>45</v>
      </c>
      <c r="Q1" s="119">
        <v>46</v>
      </c>
      <c r="R1" s="119">
        <v>47</v>
      </c>
      <c r="S1" s="119">
        <v>48</v>
      </c>
      <c r="T1" s="119">
        <v>49</v>
      </c>
      <c r="U1" s="119">
        <v>50</v>
      </c>
      <c r="V1" s="119">
        <v>51</v>
      </c>
      <c r="W1" s="119">
        <v>52</v>
      </c>
      <c r="X1" s="119">
        <v>53</v>
      </c>
      <c r="Y1" s="119">
        <v>54</v>
      </c>
      <c r="Z1" s="119">
        <v>55</v>
      </c>
      <c r="AA1" s="119">
        <v>56</v>
      </c>
      <c r="AB1" s="119">
        <v>57</v>
      </c>
      <c r="AC1" s="119">
        <v>58</v>
      </c>
      <c r="AD1" s="119">
        <v>59</v>
      </c>
      <c r="AE1" s="119">
        <v>60</v>
      </c>
      <c r="AF1" s="119" t="s">
        <v>536</v>
      </c>
      <c r="AG1" s="120" t="s">
        <v>537</v>
      </c>
    </row>
    <row r="2" spans="1:35" x14ac:dyDescent="0.25">
      <c r="A2" s="121">
        <v>2</v>
      </c>
      <c r="B2" s="146" t="s">
        <v>545</v>
      </c>
      <c r="C2" s="123" t="s">
        <v>539</v>
      </c>
      <c r="D2" s="127" t="s">
        <v>540</v>
      </c>
      <c r="E2" s="124">
        <v>18.25</v>
      </c>
      <c r="F2" s="124">
        <v>18.75</v>
      </c>
      <c r="G2" s="124">
        <v>19.25</v>
      </c>
      <c r="H2" s="124">
        <v>19.75</v>
      </c>
      <c r="I2" s="124">
        <v>20.25</v>
      </c>
      <c r="J2" s="124">
        <v>20.75</v>
      </c>
      <c r="K2" s="124">
        <v>21.25</v>
      </c>
      <c r="L2" s="124">
        <v>21.75</v>
      </c>
      <c r="M2" s="124">
        <v>22.25</v>
      </c>
      <c r="N2" s="124">
        <v>22.75</v>
      </c>
      <c r="O2" s="124">
        <v>23.25</v>
      </c>
      <c r="P2" s="124">
        <v>23.75</v>
      </c>
      <c r="Q2" s="124">
        <v>24.25</v>
      </c>
      <c r="R2" s="124">
        <v>24.75</v>
      </c>
      <c r="S2" s="124">
        <v>25.25</v>
      </c>
      <c r="T2" s="124">
        <v>25.75</v>
      </c>
      <c r="U2" s="124">
        <v>26.25</v>
      </c>
      <c r="V2" s="124">
        <v>26.75</v>
      </c>
      <c r="W2" s="124">
        <v>27.25</v>
      </c>
      <c r="X2" s="124">
        <v>27.75</v>
      </c>
      <c r="Y2" s="124">
        <v>28.25</v>
      </c>
      <c r="Z2" s="124">
        <v>28.75</v>
      </c>
      <c r="AA2" s="124">
        <v>29.25</v>
      </c>
      <c r="AB2" s="124">
        <v>29.75</v>
      </c>
      <c r="AC2" s="124">
        <v>30.25</v>
      </c>
      <c r="AD2" s="124">
        <v>30.75</v>
      </c>
      <c r="AE2" s="124">
        <v>31.25</v>
      </c>
      <c r="AF2" s="128">
        <v>1.3</v>
      </c>
      <c r="AG2" s="129">
        <v>1.3</v>
      </c>
      <c r="AI2" s="147"/>
    </row>
    <row r="3" spans="1:35" x14ac:dyDescent="0.25">
      <c r="A3" s="121">
        <v>1</v>
      </c>
      <c r="B3" s="146" t="s">
        <v>546</v>
      </c>
      <c r="C3" s="122" t="s">
        <v>538</v>
      </c>
      <c r="D3" s="123">
        <v>1</v>
      </c>
      <c r="E3" s="124">
        <v>33.25</v>
      </c>
      <c r="F3" s="124">
        <v>34.25</v>
      </c>
      <c r="G3" s="124">
        <v>35.25</v>
      </c>
      <c r="H3" s="124">
        <v>36.25</v>
      </c>
      <c r="I3" s="124">
        <v>37.25</v>
      </c>
      <c r="J3" s="124">
        <v>38.25</v>
      </c>
      <c r="K3" s="124">
        <v>39.25</v>
      </c>
      <c r="L3" s="124">
        <v>40.25</v>
      </c>
      <c r="M3" s="124">
        <v>41.25</v>
      </c>
      <c r="N3" s="124">
        <v>42.25</v>
      </c>
      <c r="O3" s="124">
        <v>43.25</v>
      </c>
      <c r="P3" s="124">
        <v>44.25</v>
      </c>
      <c r="Q3" s="124">
        <v>45.25</v>
      </c>
      <c r="R3" s="124">
        <v>46.25</v>
      </c>
      <c r="S3" s="124">
        <v>47.25</v>
      </c>
      <c r="T3" s="124">
        <v>48.25</v>
      </c>
      <c r="U3" s="124">
        <v>49.25</v>
      </c>
      <c r="V3" s="124">
        <v>50.25</v>
      </c>
      <c r="W3" s="124">
        <v>51.25</v>
      </c>
      <c r="X3" s="124">
        <v>52.25</v>
      </c>
      <c r="Y3" s="124">
        <v>53.25</v>
      </c>
      <c r="Z3" s="124">
        <v>54.25</v>
      </c>
      <c r="AA3" s="124">
        <v>55.25</v>
      </c>
      <c r="AB3" s="124">
        <v>56.25</v>
      </c>
      <c r="AC3" s="124">
        <v>57.25</v>
      </c>
      <c r="AD3" s="124">
        <v>58.25</v>
      </c>
      <c r="AE3" s="124">
        <v>59.25</v>
      </c>
      <c r="AF3" s="125">
        <v>0</v>
      </c>
      <c r="AG3" s="126">
        <v>0</v>
      </c>
      <c r="AI3" s="147"/>
    </row>
    <row r="4" spans="1:35" x14ac:dyDescent="0.25">
      <c r="A4" s="121">
        <v>3</v>
      </c>
      <c r="B4" s="146" t="s">
        <v>547</v>
      </c>
      <c r="C4" s="123" t="s">
        <v>541</v>
      </c>
      <c r="D4" s="123" t="s">
        <v>542</v>
      </c>
      <c r="E4" s="130">
        <v>27.125</v>
      </c>
      <c r="F4" s="131">
        <v>27.375</v>
      </c>
      <c r="G4" s="130">
        <v>27.625</v>
      </c>
      <c r="H4" s="131">
        <v>27.875</v>
      </c>
      <c r="I4" s="132">
        <v>28.125</v>
      </c>
      <c r="J4" s="131">
        <v>28.25</v>
      </c>
      <c r="K4" s="131">
        <v>28.5</v>
      </c>
      <c r="L4" s="131">
        <v>28.625</v>
      </c>
      <c r="M4" s="132">
        <v>28.875</v>
      </c>
      <c r="N4" s="131">
        <v>29</v>
      </c>
      <c r="O4" s="132">
        <v>29.25</v>
      </c>
      <c r="P4" s="131">
        <v>29.375</v>
      </c>
      <c r="Q4" s="132">
        <v>29.625</v>
      </c>
      <c r="R4" s="130">
        <v>29.875</v>
      </c>
      <c r="S4" s="133">
        <v>30</v>
      </c>
      <c r="T4" s="131">
        <v>30.25</v>
      </c>
      <c r="U4" s="132">
        <v>30.375</v>
      </c>
      <c r="V4" s="131">
        <v>30.625</v>
      </c>
      <c r="W4" s="130">
        <v>30.75</v>
      </c>
      <c r="X4" s="130">
        <v>31</v>
      </c>
      <c r="Y4" s="130">
        <v>31.25</v>
      </c>
      <c r="Z4" s="130">
        <v>31.5</v>
      </c>
      <c r="AA4" s="130">
        <v>31.75</v>
      </c>
      <c r="AB4" s="130">
        <v>32</v>
      </c>
      <c r="AC4" s="130">
        <v>32.25</v>
      </c>
      <c r="AD4" s="130">
        <v>32.5</v>
      </c>
      <c r="AE4" s="130">
        <v>32.75</v>
      </c>
      <c r="AF4" s="128">
        <v>1.3</v>
      </c>
      <c r="AG4" s="129">
        <v>1.3</v>
      </c>
      <c r="AI4" s="147"/>
    </row>
    <row r="5" spans="1:35" x14ac:dyDescent="0.25">
      <c r="A5" s="121">
        <v>4</v>
      </c>
      <c r="B5" s="146" t="s">
        <v>548</v>
      </c>
      <c r="C5" s="123" t="s">
        <v>542</v>
      </c>
      <c r="D5" s="123" t="s">
        <v>543</v>
      </c>
      <c r="E5" s="131">
        <v>21</v>
      </c>
      <c r="F5" s="131">
        <v>21.125</v>
      </c>
      <c r="G5" s="131">
        <f>H5-0.125</f>
        <v>21.25</v>
      </c>
      <c r="H5" s="131">
        <f>I5-0.125</f>
        <v>21.375</v>
      </c>
      <c r="I5" s="131">
        <f>J5-0.125</f>
        <v>21.5</v>
      </c>
      <c r="J5" s="131">
        <f>K5-0.125</f>
        <v>21.625</v>
      </c>
      <c r="K5" s="131">
        <v>21.75</v>
      </c>
      <c r="L5" s="131">
        <f t="shared" ref="L5:V5" si="0">K5+0.125</f>
        <v>21.875</v>
      </c>
      <c r="M5" s="131">
        <f t="shared" si="0"/>
        <v>22</v>
      </c>
      <c r="N5" s="131">
        <f t="shared" si="0"/>
        <v>22.125</v>
      </c>
      <c r="O5" s="131">
        <f t="shared" si="0"/>
        <v>22.25</v>
      </c>
      <c r="P5" s="131">
        <f t="shared" si="0"/>
        <v>22.375</v>
      </c>
      <c r="Q5" s="131">
        <f t="shared" si="0"/>
        <v>22.5</v>
      </c>
      <c r="R5" s="131">
        <f t="shared" si="0"/>
        <v>22.625</v>
      </c>
      <c r="S5" s="131">
        <f t="shared" si="0"/>
        <v>22.75</v>
      </c>
      <c r="T5" s="131">
        <f t="shared" si="0"/>
        <v>22.875</v>
      </c>
      <c r="U5" s="131">
        <f t="shared" si="0"/>
        <v>23</v>
      </c>
      <c r="V5" s="131">
        <f t="shared" si="0"/>
        <v>23.125</v>
      </c>
      <c r="W5" s="131">
        <v>23.25</v>
      </c>
      <c r="X5" s="131">
        <v>23.375</v>
      </c>
      <c r="Y5" s="131">
        <v>23.5</v>
      </c>
      <c r="Z5" s="131">
        <v>23.625</v>
      </c>
      <c r="AA5" s="131">
        <v>23.75</v>
      </c>
      <c r="AB5" s="131">
        <v>23.875</v>
      </c>
      <c r="AC5" s="131">
        <v>24</v>
      </c>
      <c r="AD5" s="131">
        <v>24.125</v>
      </c>
      <c r="AE5" s="131">
        <v>24.25</v>
      </c>
      <c r="AF5" s="134">
        <v>0.6</v>
      </c>
      <c r="AG5" s="135">
        <v>0.6</v>
      </c>
      <c r="AI5" s="147"/>
    </row>
    <row r="6" spans="1:35" x14ac:dyDescent="0.25">
      <c r="A6" s="121">
        <v>13</v>
      </c>
      <c r="B6" s="146" t="s">
        <v>549</v>
      </c>
      <c r="C6" s="138">
        <v>0.25</v>
      </c>
      <c r="D6" s="123" t="s">
        <v>544</v>
      </c>
      <c r="E6" s="131">
        <v>12.125</v>
      </c>
      <c r="F6" s="131">
        <v>12.375</v>
      </c>
      <c r="G6" s="131">
        <f t="shared" ref="G6:J7" si="1">H6-0.25</f>
        <v>12.625</v>
      </c>
      <c r="H6" s="131">
        <f t="shared" si="1"/>
        <v>12.875</v>
      </c>
      <c r="I6" s="131">
        <f t="shared" si="1"/>
        <v>13.125</v>
      </c>
      <c r="J6" s="131">
        <f t="shared" si="1"/>
        <v>13.375</v>
      </c>
      <c r="K6" s="131">
        <v>13.625</v>
      </c>
      <c r="L6" s="131">
        <f t="shared" ref="L6:V7" si="2">K6+0.25</f>
        <v>13.875</v>
      </c>
      <c r="M6" s="131">
        <f t="shared" si="2"/>
        <v>14.125</v>
      </c>
      <c r="N6" s="131">
        <f t="shared" si="2"/>
        <v>14.375</v>
      </c>
      <c r="O6" s="131">
        <f t="shared" si="2"/>
        <v>14.625</v>
      </c>
      <c r="P6" s="131">
        <f t="shared" si="2"/>
        <v>14.875</v>
      </c>
      <c r="Q6" s="131">
        <f t="shared" si="2"/>
        <v>15.125</v>
      </c>
      <c r="R6" s="131">
        <f t="shared" si="2"/>
        <v>15.375</v>
      </c>
      <c r="S6" s="131">
        <f t="shared" si="2"/>
        <v>15.625</v>
      </c>
      <c r="T6" s="131">
        <f t="shared" si="2"/>
        <v>15.875</v>
      </c>
      <c r="U6" s="131">
        <f t="shared" si="2"/>
        <v>16.125</v>
      </c>
      <c r="V6" s="131">
        <f t="shared" si="2"/>
        <v>16.375</v>
      </c>
      <c r="W6" s="131">
        <v>16.625</v>
      </c>
      <c r="X6" s="131">
        <v>16.875</v>
      </c>
      <c r="Y6" s="131">
        <v>17.125</v>
      </c>
      <c r="Z6" s="131">
        <v>17.375</v>
      </c>
      <c r="AA6" s="131">
        <v>17.625</v>
      </c>
      <c r="AB6" s="131">
        <v>17.875</v>
      </c>
      <c r="AC6" s="131">
        <v>18.125</v>
      </c>
      <c r="AD6" s="131">
        <v>18.375</v>
      </c>
      <c r="AE6" s="131">
        <v>18.625</v>
      </c>
      <c r="AF6" s="134">
        <v>0.6</v>
      </c>
      <c r="AG6" s="135">
        <v>0.6</v>
      </c>
      <c r="AI6" s="147"/>
    </row>
    <row r="7" spans="1:35" x14ac:dyDescent="0.25">
      <c r="A7" s="121">
        <v>12</v>
      </c>
      <c r="B7" s="146" t="s">
        <v>550</v>
      </c>
      <c r="C7" s="138">
        <v>0.25</v>
      </c>
      <c r="D7" s="123" t="s">
        <v>544</v>
      </c>
      <c r="E7" s="131">
        <v>10.625</v>
      </c>
      <c r="F7" s="131">
        <v>10.875</v>
      </c>
      <c r="G7" s="131">
        <f t="shared" si="1"/>
        <v>11.125</v>
      </c>
      <c r="H7" s="131">
        <f t="shared" si="1"/>
        <v>11.375</v>
      </c>
      <c r="I7" s="131">
        <f t="shared" si="1"/>
        <v>11.625</v>
      </c>
      <c r="J7" s="131">
        <f t="shared" si="1"/>
        <v>11.875</v>
      </c>
      <c r="K7" s="131">
        <v>12.125</v>
      </c>
      <c r="L7" s="131">
        <f t="shared" si="2"/>
        <v>12.375</v>
      </c>
      <c r="M7" s="131">
        <f t="shared" si="2"/>
        <v>12.625</v>
      </c>
      <c r="N7" s="131">
        <f t="shared" si="2"/>
        <v>12.875</v>
      </c>
      <c r="O7" s="131">
        <f t="shared" si="2"/>
        <v>13.125</v>
      </c>
      <c r="P7" s="131">
        <f t="shared" si="2"/>
        <v>13.375</v>
      </c>
      <c r="Q7" s="131">
        <f t="shared" si="2"/>
        <v>13.625</v>
      </c>
      <c r="R7" s="131">
        <f t="shared" si="2"/>
        <v>13.875</v>
      </c>
      <c r="S7" s="131">
        <f t="shared" si="2"/>
        <v>14.125</v>
      </c>
      <c r="T7" s="131">
        <f t="shared" si="2"/>
        <v>14.375</v>
      </c>
      <c r="U7" s="131">
        <f t="shared" si="2"/>
        <v>14.625</v>
      </c>
      <c r="V7" s="131">
        <f t="shared" si="2"/>
        <v>14.875</v>
      </c>
      <c r="W7" s="131">
        <v>15.125</v>
      </c>
      <c r="X7" s="131">
        <v>15.375</v>
      </c>
      <c r="Y7" s="131">
        <v>15.625</v>
      </c>
      <c r="Z7" s="131">
        <v>15.875</v>
      </c>
      <c r="AA7" s="131">
        <v>16.125</v>
      </c>
      <c r="AB7" s="131">
        <v>16.375</v>
      </c>
      <c r="AC7" s="131">
        <v>16.625</v>
      </c>
      <c r="AD7" s="131">
        <v>16.875</v>
      </c>
      <c r="AE7" s="131">
        <v>17.125</v>
      </c>
      <c r="AF7" s="134">
        <v>0.6</v>
      </c>
      <c r="AG7" s="135">
        <v>0.6</v>
      </c>
      <c r="AI7" s="147"/>
    </row>
    <row r="8" spans="1:35" x14ac:dyDescent="0.25">
      <c r="A8" s="121">
        <v>5</v>
      </c>
      <c r="B8" s="146" t="s">
        <v>551</v>
      </c>
      <c r="C8" s="127"/>
      <c r="D8" s="127">
        <v>0.25</v>
      </c>
      <c r="E8" s="127">
        <v>13</v>
      </c>
      <c r="F8" s="127">
        <v>13.25</v>
      </c>
      <c r="G8" s="127">
        <v>13.5</v>
      </c>
      <c r="H8" s="127">
        <v>13.75</v>
      </c>
      <c r="I8" s="127">
        <v>14</v>
      </c>
      <c r="J8" s="136">
        <v>14.25</v>
      </c>
      <c r="K8" s="137">
        <v>14.5</v>
      </c>
      <c r="L8" s="136">
        <v>14.75</v>
      </c>
      <c r="M8" s="136">
        <v>15</v>
      </c>
      <c r="N8" s="136">
        <v>15.25</v>
      </c>
      <c r="O8" s="136">
        <v>15.375</v>
      </c>
      <c r="P8" s="136">
        <v>15.625</v>
      </c>
      <c r="Q8" s="136">
        <v>15.875</v>
      </c>
      <c r="R8" s="136">
        <v>16.125</v>
      </c>
      <c r="S8" s="136">
        <v>16.375</v>
      </c>
      <c r="T8" s="136">
        <v>16.625</v>
      </c>
      <c r="U8" s="136">
        <v>16.875</v>
      </c>
      <c r="V8" s="136">
        <v>17.125</v>
      </c>
      <c r="W8" s="127">
        <v>17.375</v>
      </c>
      <c r="X8" s="127">
        <v>17.625</v>
      </c>
      <c r="Y8" s="127">
        <v>17.875</v>
      </c>
      <c r="Z8" s="127">
        <v>18.125</v>
      </c>
      <c r="AA8" s="127">
        <v>18.375</v>
      </c>
      <c r="AB8" s="127">
        <v>18.625</v>
      </c>
      <c r="AC8" s="127">
        <v>18.875</v>
      </c>
      <c r="AD8" s="127">
        <v>19.125</v>
      </c>
      <c r="AE8" s="127">
        <v>19.375</v>
      </c>
      <c r="AF8" s="125"/>
      <c r="AG8" s="126"/>
      <c r="AI8" s="147"/>
    </row>
    <row r="9" spans="1:35" x14ac:dyDescent="0.25">
      <c r="A9" s="121">
        <v>6</v>
      </c>
      <c r="B9" s="146" t="s">
        <v>552</v>
      </c>
      <c r="C9" s="127"/>
      <c r="D9" s="127">
        <v>0.25</v>
      </c>
      <c r="E9" s="127">
        <v>16.25</v>
      </c>
      <c r="F9" s="127">
        <v>16.625</v>
      </c>
      <c r="G9" s="127">
        <v>17</v>
      </c>
      <c r="H9" s="127">
        <v>17.375</v>
      </c>
      <c r="I9" s="127">
        <v>17.5</v>
      </c>
      <c r="J9" s="136">
        <v>17.875</v>
      </c>
      <c r="K9" s="137">
        <v>18</v>
      </c>
      <c r="L9" s="136">
        <v>18.25</v>
      </c>
      <c r="M9" s="136">
        <v>18.5</v>
      </c>
      <c r="N9" s="136">
        <v>18.75</v>
      </c>
      <c r="O9" s="136">
        <v>19</v>
      </c>
      <c r="P9" s="136">
        <v>19.25</v>
      </c>
      <c r="Q9" s="136">
        <v>19.5</v>
      </c>
      <c r="R9" s="136">
        <v>19.75</v>
      </c>
      <c r="S9" s="136">
        <v>20</v>
      </c>
      <c r="T9" s="136">
        <v>20.25</v>
      </c>
      <c r="U9" s="136">
        <v>20.5</v>
      </c>
      <c r="V9" s="136">
        <v>20.75</v>
      </c>
      <c r="W9" s="127">
        <v>21</v>
      </c>
      <c r="X9" s="127">
        <v>21.375</v>
      </c>
      <c r="Y9" s="127">
        <v>21.75</v>
      </c>
      <c r="Z9" s="127">
        <v>22.125</v>
      </c>
      <c r="AA9" s="127">
        <v>22.5</v>
      </c>
      <c r="AB9" s="127">
        <v>22.875</v>
      </c>
      <c r="AC9" s="127">
        <v>23.25</v>
      </c>
      <c r="AD9" s="127">
        <v>23.625</v>
      </c>
      <c r="AE9" s="127">
        <v>24</v>
      </c>
      <c r="AF9" s="125"/>
      <c r="AG9" s="126"/>
      <c r="AI9" s="147"/>
    </row>
    <row r="10" spans="1:35" x14ac:dyDescent="0.25">
      <c r="A10" s="121">
        <v>7</v>
      </c>
      <c r="B10" s="146" t="s">
        <v>553</v>
      </c>
      <c r="C10" s="127"/>
      <c r="D10" s="127">
        <v>0.16</v>
      </c>
      <c r="E10" s="127">
        <v>7.5</v>
      </c>
      <c r="F10" s="127">
        <v>7.625</v>
      </c>
      <c r="G10" s="127">
        <v>7.75</v>
      </c>
      <c r="H10" s="127">
        <v>7.875</v>
      </c>
      <c r="I10" s="127">
        <v>8</v>
      </c>
      <c r="J10" s="136">
        <v>8.25</v>
      </c>
      <c r="K10" s="137">
        <v>8.375</v>
      </c>
      <c r="L10" s="136">
        <v>8.5</v>
      </c>
      <c r="M10" s="136">
        <v>8.75</v>
      </c>
      <c r="N10" s="136">
        <v>8.875</v>
      </c>
      <c r="O10" s="136">
        <v>9</v>
      </c>
      <c r="P10" s="136">
        <v>9.25</v>
      </c>
      <c r="Q10" s="136">
        <v>9.375</v>
      </c>
      <c r="R10" s="136">
        <v>9.5</v>
      </c>
      <c r="S10" s="136">
        <v>9.625</v>
      </c>
      <c r="T10" s="136">
        <v>9.875</v>
      </c>
      <c r="U10" s="136">
        <v>10</v>
      </c>
      <c r="V10" s="136">
        <v>10.125</v>
      </c>
      <c r="W10" s="127">
        <v>10.375</v>
      </c>
      <c r="X10" s="127">
        <v>10.5</v>
      </c>
      <c r="Y10" s="127">
        <v>10.625</v>
      </c>
      <c r="Z10" s="127">
        <v>10.75</v>
      </c>
      <c r="AA10" s="127">
        <v>10.875</v>
      </c>
      <c r="AB10" s="127">
        <v>11</v>
      </c>
      <c r="AC10" s="127">
        <v>11.125</v>
      </c>
      <c r="AD10" s="127">
        <v>11.25</v>
      </c>
      <c r="AE10" s="127">
        <v>11.375</v>
      </c>
      <c r="AF10" s="125"/>
      <c r="AG10" s="126"/>
      <c r="AI10" s="147"/>
    </row>
    <row r="11" spans="1:35" x14ac:dyDescent="0.25">
      <c r="A11" s="121">
        <v>8</v>
      </c>
      <c r="B11" s="146" t="s">
        <v>554</v>
      </c>
      <c r="C11" s="127"/>
      <c r="D11" s="127">
        <v>0.25</v>
      </c>
      <c r="E11" s="127">
        <v>12.25</v>
      </c>
      <c r="F11" s="127">
        <v>12.5</v>
      </c>
      <c r="G11" s="127">
        <v>12.75</v>
      </c>
      <c r="H11" s="127">
        <v>13</v>
      </c>
      <c r="I11" s="127">
        <v>13.25</v>
      </c>
      <c r="J11" s="136">
        <v>13.5</v>
      </c>
      <c r="K11" s="137">
        <v>13.75</v>
      </c>
      <c r="L11" s="136">
        <v>14</v>
      </c>
      <c r="M11" s="136">
        <v>14.25</v>
      </c>
      <c r="N11" s="136">
        <v>14.5</v>
      </c>
      <c r="O11" s="136">
        <v>14.75</v>
      </c>
      <c r="P11" s="136">
        <v>15</v>
      </c>
      <c r="Q11" s="136">
        <v>15.25</v>
      </c>
      <c r="R11" s="136">
        <v>15.5</v>
      </c>
      <c r="S11" s="136">
        <v>15.75</v>
      </c>
      <c r="T11" s="136">
        <v>16</v>
      </c>
      <c r="U11" s="136">
        <v>16.25</v>
      </c>
      <c r="V11" s="136">
        <v>16.5</v>
      </c>
      <c r="W11" s="127">
        <v>16.75</v>
      </c>
      <c r="X11" s="127">
        <v>17</v>
      </c>
      <c r="Y11" s="127">
        <v>17.25</v>
      </c>
      <c r="Z11" s="127">
        <v>17.5</v>
      </c>
      <c r="AA11" s="127">
        <v>17.75</v>
      </c>
      <c r="AB11" s="127">
        <v>18</v>
      </c>
      <c r="AC11" s="127">
        <v>18.25</v>
      </c>
      <c r="AD11" s="127">
        <v>18.5</v>
      </c>
      <c r="AE11" s="127">
        <v>18.75</v>
      </c>
      <c r="AF11" s="125"/>
      <c r="AG11" s="126"/>
      <c r="AI11" s="147"/>
    </row>
    <row r="12" spans="1:35" x14ac:dyDescent="0.25">
      <c r="A12" s="121">
        <v>9</v>
      </c>
      <c r="B12" s="146" t="s">
        <v>555</v>
      </c>
      <c r="C12" s="127"/>
      <c r="D12" s="127">
        <v>0.25</v>
      </c>
      <c r="E12" s="127">
        <v>12.25</v>
      </c>
      <c r="F12" s="127">
        <v>12.5</v>
      </c>
      <c r="G12" s="127">
        <v>12.75</v>
      </c>
      <c r="H12" s="127">
        <v>13</v>
      </c>
      <c r="I12" s="127">
        <v>13.25</v>
      </c>
      <c r="J12" s="136">
        <v>13.375</v>
      </c>
      <c r="K12" s="137">
        <v>13.625</v>
      </c>
      <c r="L12" s="136">
        <v>14</v>
      </c>
      <c r="M12" s="136">
        <v>14.125</v>
      </c>
      <c r="N12" s="136">
        <v>14.375</v>
      </c>
      <c r="O12" s="136">
        <v>14.625</v>
      </c>
      <c r="P12" s="136">
        <v>14.875</v>
      </c>
      <c r="Q12" s="136">
        <v>15.125</v>
      </c>
      <c r="R12" s="136">
        <v>15.375</v>
      </c>
      <c r="S12" s="136">
        <v>15.625</v>
      </c>
      <c r="T12" s="136">
        <v>15.875</v>
      </c>
      <c r="U12" s="136">
        <v>16.125</v>
      </c>
      <c r="V12" s="136">
        <v>16.375</v>
      </c>
      <c r="W12" s="127">
        <v>16.5</v>
      </c>
      <c r="X12" s="127">
        <v>16.75</v>
      </c>
      <c r="Y12" s="127">
        <v>17</v>
      </c>
      <c r="Z12" s="127">
        <v>17.25</v>
      </c>
      <c r="AA12" s="127">
        <v>17.5</v>
      </c>
      <c r="AB12" s="127">
        <v>17.75</v>
      </c>
      <c r="AC12" s="127">
        <v>18</v>
      </c>
      <c r="AD12" s="127">
        <v>18.25</v>
      </c>
      <c r="AE12" s="127">
        <v>18.5</v>
      </c>
      <c r="AF12" s="125"/>
      <c r="AG12" s="126"/>
      <c r="AI12" s="147"/>
    </row>
    <row r="13" spans="1:35" x14ac:dyDescent="0.25">
      <c r="A13" s="121">
        <v>10</v>
      </c>
      <c r="B13" s="146" t="s">
        <v>556</v>
      </c>
      <c r="C13" s="127"/>
      <c r="D13" s="127">
        <v>0.25</v>
      </c>
      <c r="E13" s="127">
        <v>14.375</v>
      </c>
      <c r="F13" s="127">
        <v>14.625</v>
      </c>
      <c r="G13" s="127">
        <v>14.875</v>
      </c>
      <c r="H13" s="127">
        <v>15.125</v>
      </c>
      <c r="I13" s="127">
        <v>15.375</v>
      </c>
      <c r="J13" s="136">
        <v>15.625</v>
      </c>
      <c r="K13" s="137">
        <v>15.875</v>
      </c>
      <c r="L13" s="136">
        <v>16.125</v>
      </c>
      <c r="M13" s="136">
        <v>16.375</v>
      </c>
      <c r="N13" s="136">
        <v>16.625</v>
      </c>
      <c r="O13" s="136">
        <v>16.875</v>
      </c>
      <c r="P13" s="136">
        <v>17.125</v>
      </c>
      <c r="Q13" s="136">
        <v>17.375</v>
      </c>
      <c r="R13" s="136">
        <v>17.625</v>
      </c>
      <c r="S13" s="136">
        <v>17.875</v>
      </c>
      <c r="T13" s="136">
        <v>18.125</v>
      </c>
      <c r="U13" s="136">
        <v>18.375</v>
      </c>
      <c r="V13" s="136">
        <v>18.625</v>
      </c>
      <c r="W13" s="127">
        <v>18.875</v>
      </c>
      <c r="X13" s="127">
        <v>19.125</v>
      </c>
      <c r="Y13" s="127">
        <v>19.375</v>
      </c>
      <c r="Z13" s="127">
        <v>19.625</v>
      </c>
      <c r="AA13" s="127">
        <v>19.875</v>
      </c>
      <c r="AB13" s="127">
        <v>20.125</v>
      </c>
      <c r="AC13" s="127">
        <v>20.375</v>
      </c>
      <c r="AD13" s="127">
        <v>20.625</v>
      </c>
      <c r="AE13" s="127">
        <v>20.875</v>
      </c>
      <c r="AF13" s="125"/>
      <c r="AG13" s="126"/>
      <c r="AI13" s="147"/>
    </row>
    <row r="14" spans="1:35" x14ac:dyDescent="0.25">
      <c r="A14" s="121">
        <v>11</v>
      </c>
      <c r="B14" s="146" t="s">
        <v>557</v>
      </c>
      <c r="C14" s="127"/>
      <c r="D14" s="127">
        <v>0.25</v>
      </c>
      <c r="E14" s="127">
        <v>13</v>
      </c>
      <c r="F14" s="127">
        <v>13.25</v>
      </c>
      <c r="G14" s="127">
        <v>13.5</v>
      </c>
      <c r="H14" s="127">
        <v>13.75</v>
      </c>
      <c r="I14" s="127">
        <v>14</v>
      </c>
      <c r="J14" s="136">
        <v>14.25</v>
      </c>
      <c r="K14" s="137">
        <v>14.5</v>
      </c>
      <c r="L14" s="136">
        <v>14.75</v>
      </c>
      <c r="M14" s="136">
        <v>15</v>
      </c>
      <c r="N14" s="136">
        <v>15.25</v>
      </c>
      <c r="O14" s="136">
        <v>15.5</v>
      </c>
      <c r="P14" s="136">
        <v>15.75</v>
      </c>
      <c r="Q14" s="136">
        <v>16</v>
      </c>
      <c r="R14" s="136">
        <v>16.25</v>
      </c>
      <c r="S14" s="136">
        <v>16.5</v>
      </c>
      <c r="T14" s="136">
        <v>16.75</v>
      </c>
      <c r="U14" s="136">
        <v>17</v>
      </c>
      <c r="V14" s="136">
        <v>17.25</v>
      </c>
      <c r="W14" s="127">
        <v>17.5</v>
      </c>
      <c r="X14" s="127">
        <v>17.75</v>
      </c>
      <c r="Y14" s="127">
        <v>18</v>
      </c>
      <c r="Z14" s="127">
        <v>18.25</v>
      </c>
      <c r="AA14" s="127">
        <v>18.5</v>
      </c>
      <c r="AB14" s="127">
        <v>18.75</v>
      </c>
      <c r="AC14" s="127">
        <v>19</v>
      </c>
      <c r="AD14" s="127">
        <v>19.25</v>
      </c>
      <c r="AE14" s="127">
        <v>19.5</v>
      </c>
      <c r="AF14" s="125"/>
      <c r="AG14" s="125"/>
      <c r="AI14" s="147"/>
    </row>
    <row r="15" spans="1:35" x14ac:dyDescent="0.25">
      <c r="X15" s="148"/>
      <c r="Y15" s="148"/>
    </row>
    <row r="16" spans="1:35" x14ac:dyDescent="0.25"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149"/>
      <c r="W16" s="149"/>
      <c r="X16" s="148"/>
      <c r="Y16" s="148"/>
    </row>
    <row r="18" spans="2:28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2:28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2:28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2:28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2:28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2:28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2:28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2:28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2:28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2:28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2:28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2:28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2:28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2:28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2:28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2:28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2:28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2:28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2:28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2:28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2:28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2:28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2:28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2:28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2:28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2:28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2:28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2:28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2:28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2:28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2:28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2:28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2:28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2:28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2:28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2:28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F2:L16"/>
  <sheetViews>
    <sheetView workbookViewId="0"/>
  </sheetViews>
  <sheetFormatPr defaultRowHeight="15" x14ac:dyDescent="0.25"/>
  <sheetData>
    <row r="2" spans="6:12" x14ac:dyDescent="0.25">
      <c r="K2" s="67"/>
    </row>
    <row r="10" spans="6:12" x14ac:dyDescent="0.25">
      <c r="F10" s="67"/>
      <c r="L10" s="67"/>
    </row>
    <row r="16" spans="6:12" x14ac:dyDescent="0.25">
      <c r="J16" s="6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Q59"/>
  <sheetViews>
    <sheetView workbookViewId="0">
      <selection activeCell="M12" sqref="M12"/>
    </sheetView>
  </sheetViews>
  <sheetFormatPr defaultRowHeight="15" x14ac:dyDescent="0.25"/>
  <cols>
    <col min="1" max="1" width="12.140625" bestFit="1" customWidth="1"/>
    <col min="6" max="6" width="15.42578125" bestFit="1" customWidth="1"/>
    <col min="9" max="9" width="12.42578125" bestFit="1" customWidth="1"/>
    <col min="13" max="13" width="13.28515625" bestFit="1" customWidth="1"/>
    <col min="17" max="17" width="14.28515625" bestFit="1" customWidth="1"/>
  </cols>
  <sheetData>
    <row r="1" spans="1:17" ht="15.75" thickBot="1" x14ac:dyDescent="0.3"/>
    <row r="2" spans="1:17" x14ac:dyDescent="0.25">
      <c r="A2" t="s">
        <v>1322</v>
      </c>
      <c r="C2" s="178"/>
      <c r="D2" s="483"/>
      <c r="F2" t="s">
        <v>655</v>
      </c>
      <c r="G2" s="178"/>
      <c r="H2" s="483"/>
      <c r="I2" t="s">
        <v>1325</v>
      </c>
      <c r="J2" s="178"/>
      <c r="K2" s="483"/>
      <c r="M2" t="s">
        <v>1326</v>
      </c>
      <c r="N2" s="178"/>
      <c r="O2" s="483"/>
    </row>
    <row r="3" spans="1:17" ht="15.75" thickBot="1" x14ac:dyDescent="0.3">
      <c r="C3" s="190"/>
      <c r="D3" s="484"/>
      <c r="G3" s="190"/>
      <c r="H3" s="484"/>
      <c r="J3" s="190"/>
      <c r="K3" s="484"/>
      <c r="N3" s="190"/>
      <c r="O3" s="484"/>
    </row>
    <row r="5" spans="1:17" ht="15.75" thickBot="1" x14ac:dyDescent="0.3"/>
    <row r="6" spans="1:17" ht="15.75" thickBot="1" x14ac:dyDescent="0.3">
      <c r="A6" t="s">
        <v>659</v>
      </c>
      <c r="C6" s="178"/>
      <c r="D6" s="483"/>
      <c r="F6" t="s">
        <v>1323</v>
      </c>
      <c r="G6" s="178"/>
      <c r="H6" s="483"/>
      <c r="I6" t="s">
        <v>1324</v>
      </c>
      <c r="J6" s="178"/>
      <c r="K6" s="483"/>
      <c r="N6" s="519" t="s">
        <v>1330</v>
      </c>
      <c r="O6" s="520"/>
      <c r="Q6" s="192" t="s">
        <v>1331</v>
      </c>
    </row>
    <row r="7" spans="1:17" ht="15.75" thickBot="1" x14ac:dyDescent="0.3">
      <c r="C7" s="190"/>
      <c r="D7" s="484"/>
      <c r="G7" s="190"/>
      <c r="H7" s="484"/>
      <c r="J7" s="190"/>
      <c r="K7" s="484"/>
    </row>
    <row r="10" spans="1:17" x14ac:dyDescent="0.25">
      <c r="B10" t="s">
        <v>1327</v>
      </c>
      <c r="M10" t="s">
        <v>1328</v>
      </c>
      <c r="Q10" t="s">
        <v>1329</v>
      </c>
    </row>
    <row r="12" spans="1:17" x14ac:dyDescent="0.25">
      <c r="B12" t="s">
        <v>55</v>
      </c>
      <c r="M12" t="s">
        <v>127</v>
      </c>
      <c r="Q12" t="s">
        <v>495</v>
      </c>
    </row>
    <row r="13" spans="1:17" x14ac:dyDescent="0.25">
      <c r="B13" t="s">
        <v>56</v>
      </c>
      <c r="M13" t="s">
        <v>69</v>
      </c>
      <c r="Q13" t="s">
        <v>91</v>
      </c>
    </row>
    <row r="14" spans="1:17" x14ac:dyDescent="0.25">
      <c r="B14" t="s">
        <v>57</v>
      </c>
      <c r="M14" t="s">
        <v>70</v>
      </c>
      <c r="Q14" t="s">
        <v>92</v>
      </c>
    </row>
    <row r="15" spans="1:17" x14ac:dyDescent="0.25">
      <c r="B15" t="s">
        <v>58</v>
      </c>
      <c r="M15" t="s">
        <v>119</v>
      </c>
      <c r="Q15" t="s">
        <v>94</v>
      </c>
    </row>
    <row r="16" spans="1:17" x14ac:dyDescent="0.25">
      <c r="B16" t="s">
        <v>59</v>
      </c>
      <c r="M16" t="s">
        <v>71</v>
      </c>
      <c r="Q16" t="s">
        <v>93</v>
      </c>
    </row>
    <row r="17" spans="2:17" x14ac:dyDescent="0.25">
      <c r="B17" t="s">
        <v>60</v>
      </c>
      <c r="M17" t="s">
        <v>120</v>
      </c>
      <c r="Q17" t="s">
        <v>95</v>
      </c>
    </row>
    <row r="18" spans="2:17" x14ac:dyDescent="0.25">
      <c r="B18" t="s">
        <v>61</v>
      </c>
      <c r="M18" t="s">
        <v>118</v>
      </c>
      <c r="Q18" t="s">
        <v>96</v>
      </c>
    </row>
    <row r="19" spans="2:17" x14ac:dyDescent="0.25">
      <c r="B19" t="s">
        <v>62</v>
      </c>
      <c r="M19" t="s">
        <v>72</v>
      </c>
      <c r="Q19" t="s">
        <v>97</v>
      </c>
    </row>
    <row r="20" spans="2:17" x14ac:dyDescent="0.25">
      <c r="B20" t="s">
        <v>63</v>
      </c>
      <c r="M20" t="s">
        <v>121</v>
      </c>
      <c r="Q20" t="s">
        <v>98</v>
      </c>
    </row>
    <row r="21" spans="2:17" x14ac:dyDescent="0.25">
      <c r="B21" t="s">
        <v>64</v>
      </c>
      <c r="M21" t="s">
        <v>122</v>
      </c>
      <c r="Q21" t="s">
        <v>99</v>
      </c>
    </row>
    <row r="22" spans="2:17" x14ac:dyDescent="0.25">
      <c r="B22" t="s">
        <v>65</v>
      </c>
      <c r="M22" t="s">
        <v>73</v>
      </c>
      <c r="Q22" t="s">
        <v>100</v>
      </c>
    </row>
    <row r="23" spans="2:17" x14ac:dyDescent="0.25">
      <c r="B23" t="s">
        <v>66</v>
      </c>
      <c r="M23" t="s">
        <v>74</v>
      </c>
      <c r="Q23" t="s">
        <v>101</v>
      </c>
    </row>
    <row r="24" spans="2:17" x14ac:dyDescent="0.25">
      <c r="B24" t="s">
        <v>67</v>
      </c>
      <c r="M24" t="s">
        <v>75</v>
      </c>
      <c r="Q24" t="s">
        <v>102</v>
      </c>
    </row>
    <row r="25" spans="2:17" x14ac:dyDescent="0.25">
      <c r="B25" t="s">
        <v>348</v>
      </c>
      <c r="M25" t="s">
        <v>76</v>
      </c>
      <c r="Q25" t="s">
        <v>103</v>
      </c>
    </row>
    <row r="26" spans="2:17" x14ac:dyDescent="0.25">
      <c r="B26" t="s">
        <v>68</v>
      </c>
      <c r="M26" t="s">
        <v>77</v>
      </c>
      <c r="Q26" t="s">
        <v>104</v>
      </c>
    </row>
    <row r="27" spans="2:17" x14ac:dyDescent="0.25">
      <c r="M27" t="s">
        <v>78</v>
      </c>
      <c r="Q27" t="s">
        <v>105</v>
      </c>
    </row>
    <row r="28" spans="2:17" x14ac:dyDescent="0.25">
      <c r="M28" t="s">
        <v>79</v>
      </c>
      <c r="Q28" t="s">
        <v>106</v>
      </c>
    </row>
    <row r="29" spans="2:17" x14ac:dyDescent="0.25">
      <c r="M29" t="s">
        <v>80</v>
      </c>
      <c r="Q29" t="s">
        <v>107</v>
      </c>
    </row>
    <row r="30" spans="2:17" x14ac:dyDescent="0.25">
      <c r="M30" t="s">
        <v>81</v>
      </c>
      <c r="Q30" t="s">
        <v>652</v>
      </c>
    </row>
    <row r="31" spans="2:17" x14ac:dyDescent="0.25">
      <c r="M31" t="s">
        <v>82</v>
      </c>
      <c r="Q31" t="s">
        <v>109</v>
      </c>
    </row>
    <row r="32" spans="2:17" x14ac:dyDescent="0.25">
      <c r="M32" t="s">
        <v>83</v>
      </c>
      <c r="Q32" t="s">
        <v>110</v>
      </c>
    </row>
    <row r="33" spans="13:17" x14ac:dyDescent="0.25">
      <c r="M33" t="s">
        <v>84</v>
      </c>
      <c r="Q33" t="s">
        <v>111</v>
      </c>
    </row>
    <row r="34" spans="13:17" x14ac:dyDescent="0.25">
      <c r="M34" t="s">
        <v>85</v>
      </c>
      <c r="Q34" t="s">
        <v>112</v>
      </c>
    </row>
    <row r="35" spans="13:17" x14ac:dyDescent="0.25">
      <c r="M35" t="s">
        <v>86</v>
      </c>
      <c r="Q35" t="s">
        <v>113</v>
      </c>
    </row>
    <row r="36" spans="13:17" x14ac:dyDescent="0.25">
      <c r="M36" t="s">
        <v>87</v>
      </c>
      <c r="Q36" t="s">
        <v>114</v>
      </c>
    </row>
    <row r="37" spans="13:17" x14ac:dyDescent="0.25">
      <c r="M37" t="s">
        <v>88</v>
      </c>
      <c r="Q37" t="s">
        <v>115</v>
      </c>
    </row>
    <row r="38" spans="13:17" x14ac:dyDescent="0.25">
      <c r="M38" t="s">
        <v>89</v>
      </c>
      <c r="Q38" t="s">
        <v>116</v>
      </c>
    </row>
    <row r="39" spans="13:17" x14ac:dyDescent="0.25">
      <c r="M39" t="s">
        <v>90</v>
      </c>
      <c r="Q39" t="s">
        <v>117</v>
      </c>
    </row>
    <row r="40" spans="13:17" x14ac:dyDescent="0.25">
      <c r="M40" t="s">
        <v>123</v>
      </c>
      <c r="Q40" t="s">
        <v>1228</v>
      </c>
    </row>
    <row r="41" spans="13:17" x14ac:dyDescent="0.25">
      <c r="M41" t="s">
        <v>124</v>
      </c>
      <c r="Q41" t="s">
        <v>622</v>
      </c>
    </row>
    <row r="42" spans="13:17" x14ac:dyDescent="0.25">
      <c r="M42" t="s">
        <v>125</v>
      </c>
      <c r="Q42" t="s">
        <v>623</v>
      </c>
    </row>
    <row r="43" spans="13:17" x14ac:dyDescent="0.25">
      <c r="M43" t="s">
        <v>126</v>
      </c>
      <c r="Q43" t="s">
        <v>1161</v>
      </c>
    </row>
    <row r="44" spans="13:17" x14ac:dyDescent="0.25">
      <c r="M44" t="s">
        <v>618</v>
      </c>
      <c r="Q44" t="s">
        <v>1251</v>
      </c>
    </row>
    <row r="45" spans="13:17" x14ac:dyDescent="0.25">
      <c r="M45" t="s">
        <v>645</v>
      </c>
      <c r="Q45" t="s">
        <v>1162</v>
      </c>
    </row>
    <row r="46" spans="13:17" x14ac:dyDescent="0.25">
      <c r="M46" t="s">
        <v>619</v>
      </c>
      <c r="Q46" t="s">
        <v>1163</v>
      </c>
    </row>
    <row r="47" spans="13:17" x14ac:dyDescent="0.25">
      <c r="M47" t="s">
        <v>620</v>
      </c>
      <c r="Q47" t="s">
        <v>1164</v>
      </c>
    </row>
    <row r="48" spans="13:17" x14ac:dyDescent="0.25">
      <c r="M48" t="s">
        <v>646</v>
      </c>
      <c r="Q48" t="s">
        <v>1165</v>
      </c>
    </row>
    <row r="49" spans="13:17" x14ac:dyDescent="0.25">
      <c r="M49" t="s">
        <v>1160</v>
      </c>
      <c r="Q49" t="s">
        <v>1166</v>
      </c>
    </row>
    <row r="50" spans="13:17" x14ac:dyDescent="0.25">
      <c r="M50" t="s">
        <v>1202</v>
      </c>
      <c r="Q50" t="s">
        <v>1167</v>
      </c>
    </row>
    <row r="51" spans="13:17" x14ac:dyDescent="0.25">
      <c r="M51" t="s">
        <v>1198</v>
      </c>
      <c r="Q51" t="s">
        <v>1169</v>
      </c>
    </row>
    <row r="52" spans="13:17" x14ac:dyDescent="0.25">
      <c r="M52" t="s">
        <v>1199</v>
      </c>
      <c r="Q52" t="s">
        <v>1168</v>
      </c>
    </row>
    <row r="53" spans="13:17" x14ac:dyDescent="0.25">
      <c r="M53" t="s">
        <v>1252</v>
      </c>
      <c r="Q53" t="s">
        <v>1223</v>
      </c>
    </row>
    <row r="54" spans="13:17" x14ac:dyDescent="0.25">
      <c r="Q54" t="s">
        <v>1225</v>
      </c>
    </row>
    <row r="55" spans="13:17" x14ac:dyDescent="0.25">
      <c r="Q55" t="s">
        <v>1229</v>
      </c>
    </row>
    <row r="56" spans="13:17" x14ac:dyDescent="0.25">
      <c r="Q56" t="s">
        <v>1230</v>
      </c>
    </row>
    <row r="57" spans="13:17" x14ac:dyDescent="0.25">
      <c r="Q57" t="s">
        <v>1254</v>
      </c>
    </row>
    <row r="58" spans="13:17" x14ac:dyDescent="0.25">
      <c r="Q58" t="s">
        <v>1253</v>
      </c>
    </row>
    <row r="59" spans="13:17" x14ac:dyDescent="0.25">
      <c r="Q59" t="s">
        <v>1255</v>
      </c>
    </row>
  </sheetData>
  <mergeCells count="1">
    <mergeCell ref="N6:O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31</vt:i4>
      </vt:variant>
    </vt:vector>
  </HeadingPairs>
  <TitlesOfParts>
    <vt:vector size="90" baseType="lpstr">
      <vt:lpstr>MTM US TRS (R)</vt:lpstr>
      <vt:lpstr>MTM US TRS (L)</vt:lpstr>
      <vt:lpstr>1 (2)</vt:lpstr>
      <vt:lpstr>1 (3)</vt:lpstr>
      <vt:lpstr>US MTM - Calculation (Regular)</vt:lpstr>
      <vt:lpstr>AH 34 A+</vt:lpstr>
      <vt:lpstr>Erect +</vt:lpstr>
      <vt:lpstr>Full Chest</vt:lpstr>
      <vt:lpstr>Head For +</vt:lpstr>
      <vt:lpstr>LOW-CLR +</vt:lpstr>
      <vt:lpstr>P+AH+1 2</vt:lpstr>
      <vt:lpstr>12 Back</vt:lpstr>
      <vt:lpstr>Half Grith</vt:lpstr>
      <vt:lpstr>SEAT</vt:lpstr>
      <vt:lpstr>4LEN</vt:lpstr>
      <vt:lpstr>15VENT</vt:lpstr>
      <vt:lpstr>Size chart - R</vt:lpstr>
      <vt:lpstr>Print JKT &amp; TRS (Regular)</vt:lpstr>
      <vt:lpstr>Model&amp;SIZECODE(RJ)</vt:lpstr>
      <vt:lpstr>Sheet1</vt:lpstr>
      <vt:lpstr>Model &amp;sizecode(RV)</vt:lpstr>
      <vt:lpstr>Model&amp;SIZECODE(PJ)</vt:lpstr>
      <vt:lpstr>MODEL&amp;SIZECODE(LT)</vt:lpstr>
      <vt:lpstr>MODEL&amp;SIZECODE(AT)</vt:lpstr>
      <vt:lpstr>MODEL&amp;SIZECODE(PT)</vt:lpstr>
      <vt:lpstr>MODEL&amp;SIZECODE(RT)</vt:lpstr>
      <vt:lpstr>MTM - Calculation (London)</vt:lpstr>
      <vt:lpstr>Model&amp;SIZECODE(LJ)</vt:lpstr>
      <vt:lpstr>s</vt:lpstr>
      <vt:lpstr>Print JKT &amp; TRS (London) </vt:lpstr>
      <vt:lpstr>Print JKT &amp; TRS (Athletic)</vt:lpstr>
      <vt:lpstr>Print JKT &amp; TRS (Portly)</vt:lpstr>
      <vt:lpstr>Model &amp;sizecode(LV)</vt:lpstr>
      <vt:lpstr>US MTM - Calculation (Athletic)</vt:lpstr>
      <vt:lpstr>Model&amp;SIZECODE(AJ)</vt:lpstr>
      <vt:lpstr>US MTM - Calculation (Portly)</vt:lpstr>
      <vt:lpstr>Sheet3</vt:lpstr>
      <vt:lpstr>Athletic fit</vt:lpstr>
      <vt:lpstr>Portly fit</vt:lpstr>
      <vt:lpstr>Model &amp;sizecode(AV)</vt:lpstr>
      <vt:lpstr>Model &amp;sizecode(PV)</vt:lpstr>
      <vt:lpstr>Model (JKT)</vt:lpstr>
      <vt:lpstr>JKT London Fit - R</vt:lpstr>
      <vt:lpstr>Measurements</vt:lpstr>
      <vt:lpstr>1</vt:lpstr>
      <vt:lpstr>Model (TRS)</vt:lpstr>
      <vt:lpstr>Deep Seat -</vt:lpstr>
      <vt:lpstr>Hip Forw +</vt:lpstr>
      <vt:lpstr>Low Fron</vt:lpstr>
      <vt:lpstr>Plucrot +</vt:lpstr>
      <vt:lpstr>Rais BK + -</vt:lpstr>
      <vt:lpstr>REGULAR T</vt:lpstr>
      <vt:lpstr>LONDON J</vt:lpstr>
      <vt:lpstr>LONDON T</vt:lpstr>
      <vt:lpstr>Front Length +</vt:lpstr>
      <vt:lpstr>Front Length -</vt:lpstr>
      <vt:lpstr>Measurement Chart</vt:lpstr>
      <vt:lpstr>Sheet2</vt:lpstr>
      <vt:lpstr>Sheet4</vt:lpstr>
      <vt:lpstr>'1'!Print_Area</vt:lpstr>
      <vt:lpstr>'1 (2)'!Print_Area</vt:lpstr>
      <vt:lpstr>'1 (3)'!Print_Area</vt:lpstr>
      <vt:lpstr>'12 Back'!Print_Area</vt:lpstr>
      <vt:lpstr>'15VENT'!Print_Area</vt:lpstr>
      <vt:lpstr>'4LEN'!Print_Area</vt:lpstr>
      <vt:lpstr>'AH 34 A+'!Print_Area</vt:lpstr>
      <vt:lpstr>'Erect +'!Print_Area</vt:lpstr>
      <vt:lpstr>'Full Chest'!Print_Area</vt:lpstr>
      <vt:lpstr>'Half Grith'!Print_Area</vt:lpstr>
      <vt:lpstr>'Head For +'!Print_Area</vt:lpstr>
      <vt:lpstr>'LOW-CLR +'!Print_Area</vt:lpstr>
      <vt:lpstr>Measurements!Print_Area</vt:lpstr>
      <vt:lpstr>'MTM - Calculation (London)'!Print_Area</vt:lpstr>
      <vt:lpstr>'MTM US TRS (L)'!Print_Area</vt:lpstr>
      <vt:lpstr>'MTM US TRS (R)'!Print_Area</vt:lpstr>
      <vt:lpstr>'P+AH+1 2'!Print_Area</vt:lpstr>
      <vt:lpstr>'Print JKT &amp; TRS (Athletic)'!Print_Area</vt:lpstr>
      <vt:lpstr>'Print JKT &amp; TRS (London) '!Print_Area</vt:lpstr>
      <vt:lpstr>'Print JKT &amp; TRS (Portly)'!Print_Area</vt:lpstr>
      <vt:lpstr>'Print JKT &amp; TRS (Regular)'!Print_Area</vt:lpstr>
      <vt:lpstr>SEAT!Print_Area</vt:lpstr>
      <vt:lpstr>'US MTM - Calculation (Athletic)'!Print_Area</vt:lpstr>
      <vt:lpstr>'US MTM - Calculation (Portly)'!Print_Area</vt:lpstr>
      <vt:lpstr>'US MTM - Calculation (Regular)'!Print_Area</vt:lpstr>
      <vt:lpstr>'12 Back'!Print_Titles</vt:lpstr>
      <vt:lpstr>'Half Grith'!Print_Titles</vt:lpstr>
      <vt:lpstr>SEAT!Print_Titles</vt:lpstr>
      <vt:lpstr>'Model&amp;SIZECODE(AJ)'!SELECT</vt:lpstr>
      <vt:lpstr>'Model&amp;SIZECODE(PJ)'!SELECT</vt:lpstr>
      <vt:lpstr>SELECT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2021-06-29T14:18:11Z</dcterms:modified>
</cp:coreProperties>
</file>