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24226"/>
  <mc:AlternateContent xmlns:mc="http://schemas.openxmlformats.org/markup-compatibility/2006">
    <mc:Choice Requires="x15">
      <x15ac:absPath xmlns:x15ac="http://schemas.microsoft.com/office/spreadsheetml/2010/11/ac" url="C:\vikrant srivastav\imp documents\internship elevate labs\"/>
    </mc:Choice>
  </mc:AlternateContent>
  <xr:revisionPtr revIDLastSave="0" documentId="13_ncr:1_{A7BAD8F2-2179-4912-BFA6-894592E0F963}" xr6:coauthVersionLast="47" xr6:coauthVersionMax="47" xr10:uidLastSave="{00000000-0000-0000-0000-000000000000}"/>
  <bookViews>
    <workbookView xWindow="-110" yWindow="-110" windowWidth="19420" windowHeight="10300" activeTab="3" xr2:uid="{00000000-000D-0000-FFFF-FFFF00000000}"/>
  </bookViews>
  <sheets>
    <sheet name="Startup_Financials_raw" sheetId="1" r:id="rId1"/>
    <sheet name="parameters" sheetId="2" r:id="rId2"/>
    <sheet name="pivot_summaries" sheetId="3" r:id="rId3"/>
    <sheet name="dashboard" sheetId="4" r:id="rId4"/>
  </sheets>
  <definedNames>
    <definedName name="_xlchart.v1.0" hidden="1">Startup_Financials_raw!$H$1</definedName>
    <definedName name="_xlchart.v1.1" hidden="1">Startup_Financials_raw!$H$2:$H$37</definedName>
    <definedName name="_xlchart.v1.2" hidden="1">Startup_Financials_raw!$O$1</definedName>
    <definedName name="_xlchart.v1.3" hidden="1">Startup_Financials_raw!$O$2:$O$37</definedName>
    <definedName name="Slicer_Month">#N/A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N38" i="1" l="1"/>
  <c r="L38" i="1"/>
  <c r="I2" i="1"/>
  <c r="C38"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2" i="1"/>
  <c r="Q2" i="1"/>
  <c r="P2" i="1" a="1"/>
  <c r="P2" i="1"/>
  <c r="P3" i="1" a="1"/>
  <c r="P3" i="1" s="1"/>
  <c r="P4" i="1" a="1"/>
  <c r="P4" i="1" s="1"/>
  <c r="P5" i="1" a="1"/>
  <c r="P5" i="1" s="1"/>
  <c r="P6" i="1" a="1"/>
  <c r="P6" i="1" s="1"/>
  <c r="P7" i="1" a="1"/>
  <c r="P7" i="1" s="1"/>
  <c r="P8" i="1" a="1"/>
  <c r="P8" i="1"/>
  <c r="P9" i="1" a="1"/>
  <c r="P9" i="1"/>
  <c r="P10" i="1" a="1"/>
  <c r="P10" i="1" s="1"/>
  <c r="P11" i="1" a="1"/>
  <c r="P11" i="1" s="1"/>
  <c r="P12" i="1" a="1"/>
  <c r="P12" i="1" s="1"/>
  <c r="P13" i="1" a="1"/>
  <c r="P13" i="1" s="1"/>
  <c r="P14" i="1" a="1"/>
  <c r="P14" i="1" s="1"/>
  <c r="P15" i="1" a="1"/>
  <c r="P15" i="1" s="1"/>
  <c r="P16" i="1" a="1"/>
  <c r="P16" i="1" s="1"/>
  <c r="P17" i="1" a="1"/>
  <c r="P17" i="1"/>
  <c r="P18" i="1" a="1"/>
  <c r="P18" i="1"/>
  <c r="P19" i="1" a="1"/>
  <c r="P19" i="1" s="1"/>
  <c r="P20" i="1" a="1"/>
  <c r="P20" i="1" s="1"/>
  <c r="P21" i="1" a="1"/>
  <c r="P21" i="1" s="1"/>
  <c r="P22" i="1" a="1"/>
  <c r="P22" i="1" s="1"/>
  <c r="P23" i="1" a="1"/>
  <c r="P23" i="1" s="1"/>
  <c r="P24" i="1" a="1"/>
  <c r="P24" i="1"/>
  <c r="P25" i="1" a="1"/>
  <c r="P25" i="1"/>
  <c r="P26" i="1" a="1"/>
  <c r="P26" i="1"/>
  <c r="P27" i="1" a="1"/>
  <c r="P27" i="1" s="1"/>
  <c r="P28" i="1" a="1"/>
  <c r="P28" i="1" s="1"/>
  <c r="P29" i="1" a="1"/>
  <c r="P29" i="1" s="1"/>
  <c r="P30" i="1" a="1"/>
  <c r="P30" i="1" s="1"/>
  <c r="P31" i="1" a="1"/>
  <c r="P31" i="1" s="1"/>
  <c r="P32" i="1" a="1"/>
  <c r="P32" i="1"/>
  <c r="P33" i="1" a="1"/>
  <c r="P33" i="1" s="1"/>
  <c r="P34" i="1" a="1"/>
  <c r="P34" i="1"/>
  <c r="P35" i="1" a="1"/>
  <c r="P35" i="1" s="1"/>
  <c r="P36" i="1" a="1"/>
  <c r="P36" i="1" s="1"/>
  <c r="P37" i="1" a="1"/>
  <c r="P37" i="1" s="1"/>
  <c r="O6" i="1"/>
  <c r="M6" i="1"/>
  <c r="M14"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2" i="1"/>
  <c r="J18" i="1"/>
  <c r="J25" i="1"/>
  <c r="J30" i="1"/>
  <c r="I3" i="1"/>
  <c r="J3" i="1" s="1"/>
  <c r="I4" i="1"/>
  <c r="J4" i="1" s="1"/>
  <c r="I5" i="1"/>
  <c r="O5" i="1" s="1"/>
  <c r="I6" i="1"/>
  <c r="J6" i="1" s="1"/>
  <c r="I7" i="1"/>
  <c r="M7" i="1" s="1"/>
  <c r="I8" i="1"/>
  <c r="M8" i="1" s="1"/>
  <c r="I9" i="1"/>
  <c r="M9" i="1" s="1"/>
  <c r="I10" i="1"/>
  <c r="O10" i="1" s="1"/>
  <c r="I11" i="1"/>
  <c r="J11" i="1" s="1"/>
  <c r="I12" i="1"/>
  <c r="J12" i="1" s="1"/>
  <c r="I13" i="1"/>
  <c r="O13" i="1" s="1"/>
  <c r="I14" i="1"/>
  <c r="O14" i="1" s="1"/>
  <c r="I15" i="1"/>
  <c r="M15" i="1" s="1"/>
  <c r="I16" i="1"/>
  <c r="M16" i="1" s="1"/>
  <c r="I17" i="1"/>
  <c r="M17" i="1" s="1"/>
  <c r="I18" i="1"/>
  <c r="O18" i="1" s="1"/>
  <c r="I19" i="1"/>
  <c r="J19" i="1" s="1"/>
  <c r="I20" i="1"/>
  <c r="J20" i="1" s="1"/>
  <c r="I21" i="1"/>
  <c r="O21" i="1" s="1"/>
  <c r="I22" i="1"/>
  <c r="M22" i="1" s="1"/>
  <c r="I23" i="1"/>
  <c r="M23" i="1" s="1"/>
  <c r="I24" i="1"/>
  <c r="M24" i="1" s="1"/>
  <c r="I25" i="1"/>
  <c r="M25" i="1" s="1"/>
  <c r="I26" i="1"/>
  <c r="O26" i="1" s="1"/>
  <c r="I27" i="1"/>
  <c r="J27" i="1" s="1"/>
  <c r="I28" i="1"/>
  <c r="J28" i="1" s="1"/>
  <c r="I29" i="1"/>
  <c r="O29" i="1" s="1"/>
  <c r="I30" i="1"/>
  <c r="M30" i="1" s="1"/>
  <c r="I31" i="1"/>
  <c r="M31" i="1" s="1"/>
  <c r="I32" i="1"/>
  <c r="M32" i="1" s="1"/>
  <c r="I33" i="1"/>
  <c r="M33" i="1" s="1"/>
  <c r="I34" i="1"/>
  <c r="O34" i="1" s="1"/>
  <c r="I35" i="1"/>
  <c r="J35" i="1" s="1"/>
  <c r="I36" i="1"/>
  <c r="J36" i="1" s="1"/>
  <c r="I37" i="1"/>
  <c r="O37" i="1" s="1"/>
  <c r="O32" i="1" l="1"/>
  <c r="O30" i="1"/>
  <c r="J14" i="1"/>
  <c r="O22" i="1"/>
  <c r="J22" i="1"/>
  <c r="J16" i="1"/>
  <c r="O24" i="1"/>
  <c r="N22" i="1"/>
  <c r="N14" i="1"/>
  <c r="N6" i="1"/>
  <c r="O16" i="1"/>
  <c r="O8" i="1"/>
  <c r="N33" i="1"/>
  <c r="N25" i="1"/>
  <c r="N17" i="1"/>
  <c r="N9" i="1"/>
  <c r="J32" i="1"/>
  <c r="N30" i="1"/>
  <c r="J26" i="1"/>
  <c r="J15" i="1"/>
  <c r="O25" i="1"/>
  <c r="O9" i="1"/>
  <c r="J24" i="1"/>
  <c r="J10" i="1"/>
  <c r="O23" i="1"/>
  <c r="Q24" i="1" s="1"/>
  <c r="O7" i="1"/>
  <c r="Q9" i="1" s="1"/>
  <c r="J34" i="1"/>
  <c r="J23" i="1"/>
  <c r="J9" i="1"/>
  <c r="N32" i="1"/>
  <c r="N24" i="1"/>
  <c r="N16" i="1"/>
  <c r="N8" i="1"/>
  <c r="J33" i="1"/>
  <c r="J8" i="1"/>
  <c r="O33" i="1"/>
  <c r="O17" i="1"/>
  <c r="J7" i="1"/>
  <c r="J31" i="1"/>
  <c r="J17" i="1"/>
  <c r="O31" i="1"/>
  <c r="Q32" i="1" s="1"/>
  <c r="O15" i="1"/>
  <c r="Q17" i="1" s="1"/>
  <c r="N31" i="1"/>
  <c r="N23" i="1"/>
  <c r="N15" i="1"/>
  <c r="N7" i="1"/>
  <c r="M37" i="1"/>
  <c r="N37" i="1" s="1"/>
  <c r="M21" i="1"/>
  <c r="N21" i="1" s="1"/>
  <c r="M13" i="1"/>
  <c r="N13" i="1" s="1"/>
  <c r="M28" i="1"/>
  <c r="N28" i="1" s="1"/>
  <c r="M12" i="1"/>
  <c r="N12" i="1" s="1"/>
  <c r="M35" i="1"/>
  <c r="N35" i="1" s="1"/>
  <c r="M19" i="1"/>
  <c r="N19" i="1" s="1"/>
  <c r="M3" i="1"/>
  <c r="N3" i="1" s="1"/>
  <c r="M34" i="1"/>
  <c r="N34" i="1" s="1"/>
  <c r="M10" i="1"/>
  <c r="N10" i="1" s="1"/>
  <c r="J37" i="1"/>
  <c r="J29" i="1"/>
  <c r="J21" i="1"/>
  <c r="J13" i="1"/>
  <c r="J5" i="1"/>
  <c r="O36" i="1"/>
  <c r="O28" i="1"/>
  <c r="Q30" i="1" s="1"/>
  <c r="O20" i="1"/>
  <c r="Q22" i="1" s="1"/>
  <c r="O12" i="1"/>
  <c r="Q14" i="1" s="1"/>
  <c r="O4" i="1"/>
  <c r="Q6" i="1" s="1"/>
  <c r="M29" i="1"/>
  <c r="N29" i="1" s="1"/>
  <c r="M5" i="1"/>
  <c r="N5" i="1" s="1"/>
  <c r="M36" i="1"/>
  <c r="N36" i="1" s="1"/>
  <c r="M20" i="1"/>
  <c r="N20" i="1" s="1"/>
  <c r="M4" i="1"/>
  <c r="N4" i="1" s="1"/>
  <c r="M27" i="1"/>
  <c r="N27" i="1" s="1"/>
  <c r="M11" i="1"/>
  <c r="N11" i="1" s="1"/>
  <c r="M26" i="1"/>
  <c r="N26" i="1" s="1"/>
  <c r="O35" i="1"/>
  <c r="Q37" i="1" s="1"/>
  <c r="O27" i="1"/>
  <c r="O19" i="1"/>
  <c r="O11" i="1"/>
  <c r="O3" i="1"/>
  <c r="M18" i="1"/>
  <c r="N18" i="1" s="1"/>
  <c r="Q31" i="1" l="1"/>
  <c r="Q12" i="1"/>
  <c r="Q20" i="1"/>
  <c r="Q29" i="1"/>
  <c r="Q19" i="1"/>
  <c r="Q18" i="1"/>
  <c r="Q27" i="1"/>
  <c r="Q26" i="1"/>
  <c r="Q35" i="1"/>
  <c r="Q34" i="1"/>
  <c r="Q8" i="1"/>
  <c r="Q25" i="1"/>
  <c r="Q16" i="1"/>
  <c r="Q33" i="1"/>
  <c r="Q5" i="1"/>
  <c r="Q7" i="1"/>
  <c r="Q13" i="1"/>
  <c r="Q15" i="1"/>
  <c r="Q28" i="1"/>
  <c r="Q21" i="1"/>
  <c r="Q11" i="1"/>
  <c r="Q10" i="1"/>
  <c r="Q23" i="1"/>
  <c r="Q36" i="1"/>
  <c r="I38" i="1"/>
  <c r="O38" i="1" s="1"/>
  <c r="M2" i="1"/>
  <c r="N2" i="1" s="1"/>
  <c r="O2" i="1"/>
  <c r="Q4" i="1" s="1"/>
  <c r="J2" i="1"/>
  <c r="Q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<sst xmlns="http://schemas.openxmlformats.org/spreadsheetml/2006/main" count="145" uniqueCount="68">
  <si>
    <t>Month</t>
  </si>
  <si>
    <t>Revenue</t>
  </si>
  <si>
    <t>Expenses</t>
  </si>
  <si>
    <t>Marketing_Cost</t>
  </si>
  <si>
    <t>Customers</t>
  </si>
  <si>
    <t>New_Customers</t>
  </si>
  <si>
    <t>Cash_Balance</t>
  </si>
  <si>
    <t>Jan-2023</t>
  </si>
  <si>
    <t>Feb-2023</t>
  </si>
  <si>
    <t>Mar-2023</t>
  </si>
  <si>
    <t>Apr-2023</t>
  </si>
  <si>
    <t>May-2023</t>
  </si>
  <si>
    <t>Jun-2023</t>
  </si>
  <si>
    <t>Jul-2023</t>
  </si>
  <si>
    <t>Aug-2023</t>
  </si>
  <si>
    <t>Sep-2023</t>
  </si>
  <si>
    <t>Oct-2023</t>
  </si>
  <si>
    <t>Nov-2023</t>
  </si>
  <si>
    <t>Dec-2023</t>
  </si>
  <si>
    <t>Jan-2024</t>
  </si>
  <si>
    <t>Feb-2024</t>
  </si>
  <si>
    <t>Mar-2024</t>
  </si>
  <si>
    <t>Apr-2024</t>
  </si>
  <si>
    <t>May-2024</t>
  </si>
  <si>
    <t>Jun-2024</t>
  </si>
  <si>
    <t>Jul-2024</t>
  </si>
  <si>
    <t>Aug-2024</t>
  </si>
  <si>
    <t>Sep-2024</t>
  </si>
  <si>
    <t>Oct-2024</t>
  </si>
  <si>
    <t>Nov-2024</t>
  </si>
  <si>
    <t>Dec-2024</t>
  </si>
  <si>
    <t>Jan-2025</t>
  </si>
  <si>
    <t>Feb-2025</t>
  </si>
  <si>
    <t>Mar-2025</t>
  </si>
  <si>
    <t>Apr-2025</t>
  </si>
  <si>
    <t>May-2025</t>
  </si>
  <si>
    <t>Jun-2025</t>
  </si>
  <si>
    <t>Jul-2025</t>
  </si>
  <si>
    <t>Aug-2025</t>
  </si>
  <si>
    <t>Sep-2025</t>
  </si>
  <si>
    <t>Oct-2025</t>
  </si>
  <si>
    <t>Nov-2025</t>
  </si>
  <si>
    <t>Dec-2025</t>
  </si>
  <si>
    <t>profit</t>
  </si>
  <si>
    <t>profit margin</t>
  </si>
  <si>
    <t>ARPC</t>
  </si>
  <si>
    <t>CAC</t>
  </si>
  <si>
    <t>gross margin</t>
  </si>
  <si>
    <t>LTV</t>
  </si>
  <si>
    <t>Burn_rate</t>
  </si>
  <si>
    <r>
      <t>Avg_Customer_Lifespan</t>
    </r>
    <r>
      <rPr>
        <sz val="11"/>
        <color theme="1"/>
        <rFont val="Calibri"/>
        <family val="2"/>
        <scheme val="minor"/>
      </rPr>
      <t xml:space="preserve"> →  </t>
    </r>
  </si>
  <si>
    <r>
      <t>Burn_Rate_Rolling_Months</t>
    </r>
    <r>
      <rPr>
        <sz val="11"/>
        <color theme="1"/>
        <rFont val="Calibri"/>
        <family val="2"/>
        <scheme val="minor"/>
      </rPr>
      <t xml:space="preserve"> →  </t>
    </r>
  </si>
  <si>
    <r>
      <t>Healthy_Profit_Margin</t>
    </r>
    <r>
      <rPr>
        <sz val="11"/>
        <color theme="1"/>
        <rFont val="Calibri"/>
        <family val="2"/>
        <scheme val="minor"/>
      </rPr>
      <t xml:space="preserve"> →  </t>
    </r>
  </si>
  <si>
    <t>0.15 (15%)</t>
  </si>
  <si>
    <r>
      <t>Warning_Runway_Months</t>
    </r>
    <r>
      <rPr>
        <sz val="11"/>
        <color theme="1"/>
        <rFont val="Calibri"/>
        <family val="2"/>
        <scheme val="minor"/>
      </rPr>
      <t xml:space="preserve"> → </t>
    </r>
  </si>
  <si>
    <t>revenue growth</t>
  </si>
  <si>
    <t>runway months</t>
  </si>
  <si>
    <t xml:space="preserve">data_issue </t>
  </si>
  <si>
    <t>year</t>
  </si>
  <si>
    <t>Row Labels</t>
  </si>
  <si>
    <t>Grand Total</t>
  </si>
  <si>
    <t>Sum of Revenue</t>
  </si>
  <si>
    <t>Sum of Expenses</t>
  </si>
  <si>
    <t>Sum of profit</t>
  </si>
  <si>
    <t>Sum of CAC</t>
  </si>
  <si>
    <t>Sum of LTV</t>
  </si>
  <si>
    <t>Count of runway months</t>
  </si>
  <si>
    <t>startup financial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</si>
</sst>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theme="1"/>
      <name val="Arial Unicode MS"/>
    </font>
    <font>
      <b/>
      <sz val="72"/>
      <color theme="1"/>
      <name val="Bahnschrift Condensed"/>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2" fillId="0" borderId="0" xfId="0" applyFont="1"/>
    <xf numFmtId="0" fontId="1" fillId="0" borderId="1" xfId="0" applyFont="1" applyBorder="1" applyAlignment="1">
      <alignment horizontal="center" vertical="center"/>
    </xf>
    <xf numFmtId="0" fontId="1" fillId="0" borderId="2" xfId="0" applyFont="1" applyFill="1" applyBorder="1" applyAlignment="1">
      <alignment horizontal="center" vertical="center"/>
    </xf>
    <xf numFmtId="0" fontId="0" fillId="0" borderId="0" xfId="0" applyAlignment="1">
      <alignment vertical="center"/>
    </xf>
    <xf numFmtId="0" fontId="1" fillId="0" borderId="1" xfId="0" applyFont="1" applyBorder="1"/>
    <xf numFmtId="0" fontId="0" fillId="0" borderId="0" xfId="0" pivotButton="1"/>
    <xf numFmtId="0" fontId="0" fillId="0" borderId="0" xfId="0" applyAlignment="1">
      <alignment horizontal="left"/>
    </xf>
    <xf numFmtId="0"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[Financial_KPI_Analysis_Dataset project.xlsx]dashboard!PivotTable2</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dashboard!$C$44</c:f>
              <c:strCache>
                <c:ptCount val="1"/>
                <c:pt idx="0">
                  <c:v>Sum of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dashboard!$B$45:$B$81</c:f>
              <c:strCache>
                <c:ptCount val="36"/>
                <c:pt idx="0">
                  <c:v>Apr-2023</c:v>
                </c:pt>
                <c:pt idx="1">
                  <c:v>Apr-2024</c:v>
                </c:pt>
                <c:pt idx="2">
                  <c:v>Apr-2025</c:v>
                </c:pt>
                <c:pt idx="3">
                  <c:v>Aug-2023</c:v>
                </c:pt>
                <c:pt idx="4">
                  <c:v>Aug-2024</c:v>
                </c:pt>
                <c:pt idx="5">
                  <c:v>Aug-2025</c:v>
                </c:pt>
                <c:pt idx="6">
                  <c:v>Dec-2023</c:v>
                </c:pt>
                <c:pt idx="7">
                  <c:v>Dec-2024</c:v>
                </c:pt>
                <c:pt idx="8">
                  <c:v>Dec-2025</c:v>
                </c:pt>
                <c:pt idx="9">
                  <c:v>Feb-2023</c:v>
                </c:pt>
                <c:pt idx="10">
                  <c:v>Feb-2024</c:v>
                </c:pt>
                <c:pt idx="11">
                  <c:v>Feb-2025</c:v>
                </c:pt>
                <c:pt idx="12">
                  <c:v>Jan-2023</c:v>
                </c:pt>
                <c:pt idx="13">
                  <c:v>Jan-2024</c:v>
                </c:pt>
                <c:pt idx="14">
                  <c:v>Jan-2025</c:v>
                </c:pt>
                <c:pt idx="15">
                  <c:v>Jul-2023</c:v>
                </c:pt>
                <c:pt idx="16">
                  <c:v>Jul-2024</c:v>
                </c:pt>
                <c:pt idx="17">
                  <c:v>Jul-2025</c:v>
                </c:pt>
                <c:pt idx="18">
                  <c:v>Jun-2023</c:v>
                </c:pt>
                <c:pt idx="19">
                  <c:v>Jun-2024</c:v>
                </c:pt>
                <c:pt idx="20">
                  <c:v>Jun-2025</c:v>
                </c:pt>
                <c:pt idx="21">
                  <c:v>Mar-2023</c:v>
                </c:pt>
                <c:pt idx="22">
                  <c:v>Mar-2024</c:v>
                </c:pt>
                <c:pt idx="23">
                  <c:v>Mar-2025</c:v>
                </c:pt>
                <c:pt idx="24">
                  <c:v>May-2023</c:v>
                </c:pt>
                <c:pt idx="25">
                  <c:v>May-2024</c:v>
                </c:pt>
                <c:pt idx="26">
                  <c:v>May-2025</c:v>
                </c:pt>
                <c:pt idx="27">
                  <c:v>Nov-2023</c:v>
                </c:pt>
                <c:pt idx="28">
                  <c:v>Nov-2024</c:v>
                </c:pt>
                <c:pt idx="29">
                  <c:v>Nov-2025</c:v>
                </c:pt>
                <c:pt idx="30">
                  <c:v>Oct-2023</c:v>
                </c:pt>
                <c:pt idx="31">
                  <c:v>Oct-2024</c:v>
                </c:pt>
                <c:pt idx="32">
                  <c:v>Oct-2025</c:v>
                </c:pt>
                <c:pt idx="33">
                  <c:v>Sep-2023</c:v>
                </c:pt>
                <c:pt idx="34">
                  <c:v>Sep-2024</c:v>
                </c:pt>
                <c:pt idx="35">
                  <c:v>Sep-2025</c:v>
                </c:pt>
              </c:strCache>
            </c:strRef>
          </c:cat>
          <c:val>
            <c:numRef>
              <c:f>dashboard!$C$45:$C$81</c:f>
              <c:numCache>
                <c:formatCode>General</c:formatCode>
                <c:ptCount val="36"/>
                <c:pt idx="0">
                  <c:v>149735</c:v>
                </c:pt>
                <c:pt idx="1">
                  <c:v>153704</c:v>
                </c:pt>
                <c:pt idx="2">
                  <c:v>133585</c:v>
                </c:pt>
                <c:pt idx="3">
                  <c:v>121551</c:v>
                </c:pt>
                <c:pt idx="4">
                  <c:v>93561</c:v>
                </c:pt>
                <c:pt idx="5">
                  <c:v>111959</c:v>
                </c:pt>
                <c:pt idx="6">
                  <c:v>125920</c:v>
                </c:pt>
                <c:pt idx="7">
                  <c:v>188806</c:v>
                </c:pt>
                <c:pt idx="8">
                  <c:v>116736</c:v>
                </c:pt>
                <c:pt idx="9">
                  <c:v>166820</c:v>
                </c:pt>
                <c:pt idx="10">
                  <c:v>127065</c:v>
                </c:pt>
                <c:pt idx="11">
                  <c:v>140015</c:v>
                </c:pt>
                <c:pt idx="12">
                  <c:v>105795</c:v>
                </c:pt>
                <c:pt idx="13">
                  <c:v>167189</c:v>
                </c:pt>
                <c:pt idx="14">
                  <c:v>90206</c:v>
                </c:pt>
                <c:pt idx="15">
                  <c:v>174654</c:v>
                </c:pt>
                <c:pt idx="16">
                  <c:v>129504</c:v>
                </c:pt>
                <c:pt idx="17">
                  <c:v>156842</c:v>
                </c:pt>
                <c:pt idx="18">
                  <c:v>196970</c:v>
                </c:pt>
                <c:pt idx="19">
                  <c:v>152592</c:v>
                </c:pt>
                <c:pt idx="20">
                  <c:v>165766</c:v>
                </c:pt>
                <c:pt idx="21">
                  <c:v>134131</c:v>
                </c:pt>
                <c:pt idx="22">
                  <c:v>114300</c:v>
                </c:pt>
                <c:pt idx="23">
                  <c:v>145820</c:v>
                </c:pt>
                <c:pt idx="24">
                  <c:v>143707</c:v>
                </c:pt>
                <c:pt idx="25">
                  <c:v>141214</c:v>
                </c:pt>
                <c:pt idx="26">
                  <c:v>159163</c:v>
                </c:pt>
                <c:pt idx="27">
                  <c:v>113483</c:v>
                </c:pt>
                <c:pt idx="28">
                  <c:v>188018</c:v>
                </c:pt>
                <c:pt idx="29">
                  <c:v>155318</c:v>
                </c:pt>
                <c:pt idx="30">
                  <c:v>133001</c:v>
                </c:pt>
                <c:pt idx="31">
                  <c:v>186354</c:v>
                </c:pt>
                <c:pt idx="32">
                  <c:v>144384</c:v>
                </c:pt>
                <c:pt idx="33">
                  <c:v>177313</c:v>
                </c:pt>
                <c:pt idx="34">
                  <c:v>120535</c:v>
                </c:pt>
                <c:pt idx="35">
                  <c:v>156199</c:v>
                </c:pt>
              </c:numCache>
            </c:numRef>
          </c:val>
          <c:smooth val="0"/>
          <c:extLst>
            <c:ext xmlns:c16="http://schemas.microsoft.com/office/drawing/2014/chart" uri="{C3380CC4-5D6E-409C-BE32-E72D297353CC}">
              <c16:uniqueId val="{00000000-128F-4FEF-8EFD-C046566BB7A1}"/>
            </c:ext>
          </c:extLst>
        </c:ser>
        <c:ser>
          <c:idx val="1"/>
          <c:order val="1"/>
          <c:tx>
            <c:strRef>
              <c:f>dashboard!$D$44</c:f>
              <c:strCache>
                <c:ptCount val="1"/>
                <c:pt idx="0">
                  <c:v>Sum of Expenses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dashboard!$B$45:$B$81</c:f>
              <c:strCache>
                <c:ptCount val="36"/>
                <c:pt idx="0">
                  <c:v>Apr-2023</c:v>
                </c:pt>
                <c:pt idx="1">
                  <c:v>Apr-2024</c:v>
                </c:pt>
                <c:pt idx="2">
                  <c:v>Apr-2025</c:v>
                </c:pt>
                <c:pt idx="3">
                  <c:v>Aug-2023</c:v>
                </c:pt>
                <c:pt idx="4">
                  <c:v>Aug-2024</c:v>
                </c:pt>
                <c:pt idx="5">
                  <c:v>Aug-2025</c:v>
                </c:pt>
                <c:pt idx="6">
                  <c:v>Dec-2023</c:v>
                </c:pt>
                <c:pt idx="7">
                  <c:v>Dec-2024</c:v>
                </c:pt>
                <c:pt idx="8">
                  <c:v>Dec-2025</c:v>
                </c:pt>
                <c:pt idx="9">
                  <c:v>Feb-2023</c:v>
                </c:pt>
                <c:pt idx="10">
                  <c:v>Feb-2024</c:v>
                </c:pt>
                <c:pt idx="11">
                  <c:v>Feb-2025</c:v>
                </c:pt>
                <c:pt idx="12">
                  <c:v>Jan-2023</c:v>
                </c:pt>
                <c:pt idx="13">
                  <c:v>Jan-2024</c:v>
                </c:pt>
                <c:pt idx="14">
                  <c:v>Jan-2025</c:v>
                </c:pt>
                <c:pt idx="15">
                  <c:v>Jul-2023</c:v>
                </c:pt>
                <c:pt idx="16">
                  <c:v>Jul-2024</c:v>
                </c:pt>
                <c:pt idx="17">
                  <c:v>Jul-2025</c:v>
                </c:pt>
                <c:pt idx="18">
                  <c:v>Jun-2023</c:v>
                </c:pt>
                <c:pt idx="19">
                  <c:v>Jun-2024</c:v>
                </c:pt>
                <c:pt idx="20">
                  <c:v>Jun-2025</c:v>
                </c:pt>
                <c:pt idx="21">
                  <c:v>Mar-2023</c:v>
                </c:pt>
                <c:pt idx="22">
                  <c:v>Mar-2024</c:v>
                </c:pt>
                <c:pt idx="23">
                  <c:v>Mar-2025</c:v>
                </c:pt>
                <c:pt idx="24">
                  <c:v>May-2023</c:v>
                </c:pt>
                <c:pt idx="25">
                  <c:v>May-2024</c:v>
                </c:pt>
                <c:pt idx="26">
                  <c:v>May-2025</c:v>
                </c:pt>
                <c:pt idx="27">
                  <c:v>Nov-2023</c:v>
                </c:pt>
                <c:pt idx="28">
                  <c:v>Nov-2024</c:v>
                </c:pt>
                <c:pt idx="29">
                  <c:v>Nov-2025</c:v>
                </c:pt>
                <c:pt idx="30">
                  <c:v>Oct-2023</c:v>
                </c:pt>
                <c:pt idx="31">
                  <c:v>Oct-2024</c:v>
                </c:pt>
                <c:pt idx="32">
                  <c:v>Oct-2025</c:v>
                </c:pt>
                <c:pt idx="33">
                  <c:v>Sep-2023</c:v>
                </c:pt>
                <c:pt idx="34">
                  <c:v>Sep-2024</c:v>
                </c:pt>
                <c:pt idx="35">
                  <c:v>Sep-2025</c:v>
                </c:pt>
              </c:strCache>
            </c:strRef>
          </c:cat>
          <c:val>
            <c:numRef>
              <c:f>dashboard!$D$45:$D$81</c:f>
              <c:numCache>
                <c:formatCode>General</c:formatCode>
                <c:ptCount val="36"/>
                <c:pt idx="0">
                  <c:v>132955</c:v>
                </c:pt>
                <c:pt idx="1">
                  <c:v>156779</c:v>
                </c:pt>
                <c:pt idx="2">
                  <c:v>134044</c:v>
                </c:pt>
                <c:pt idx="3">
                  <c:v>81394</c:v>
                </c:pt>
                <c:pt idx="4">
                  <c:v>96854</c:v>
                </c:pt>
                <c:pt idx="5">
                  <c:v>75530</c:v>
                </c:pt>
                <c:pt idx="6">
                  <c:v>137121</c:v>
                </c:pt>
                <c:pt idx="7">
                  <c:v>76910</c:v>
                </c:pt>
                <c:pt idx="8">
                  <c:v>70854</c:v>
                </c:pt>
                <c:pt idx="9">
                  <c:v>124886</c:v>
                </c:pt>
                <c:pt idx="10">
                  <c:v>102606</c:v>
                </c:pt>
                <c:pt idx="11">
                  <c:v>124268</c:v>
                </c:pt>
                <c:pt idx="12">
                  <c:v>70860</c:v>
                </c:pt>
                <c:pt idx="13">
                  <c:v>148953</c:v>
                </c:pt>
                <c:pt idx="14">
                  <c:v>157054</c:v>
                </c:pt>
                <c:pt idx="15">
                  <c:v>105773</c:v>
                </c:pt>
                <c:pt idx="16">
                  <c:v>103159</c:v>
                </c:pt>
                <c:pt idx="17">
                  <c:v>131373</c:v>
                </c:pt>
                <c:pt idx="18">
                  <c:v>95658</c:v>
                </c:pt>
                <c:pt idx="19">
                  <c:v>137563</c:v>
                </c:pt>
                <c:pt idx="20">
                  <c:v>85707</c:v>
                </c:pt>
                <c:pt idx="21">
                  <c:v>130263</c:v>
                </c:pt>
                <c:pt idx="22">
                  <c:v>144065</c:v>
                </c:pt>
                <c:pt idx="23">
                  <c:v>132623</c:v>
                </c:pt>
                <c:pt idx="24">
                  <c:v>155305</c:v>
                </c:pt>
                <c:pt idx="25">
                  <c:v>131228</c:v>
                </c:pt>
                <c:pt idx="26">
                  <c:v>95939</c:v>
                </c:pt>
                <c:pt idx="27">
                  <c:v>118555</c:v>
                </c:pt>
                <c:pt idx="28">
                  <c:v>78110</c:v>
                </c:pt>
                <c:pt idx="29">
                  <c:v>159474</c:v>
                </c:pt>
                <c:pt idx="30">
                  <c:v>146552</c:v>
                </c:pt>
                <c:pt idx="31">
                  <c:v>154651</c:v>
                </c:pt>
                <c:pt idx="32">
                  <c:v>121005</c:v>
                </c:pt>
                <c:pt idx="33">
                  <c:v>80627</c:v>
                </c:pt>
                <c:pt idx="34">
                  <c:v>148603</c:v>
                </c:pt>
                <c:pt idx="35">
                  <c:v>104766</c:v>
                </c:pt>
              </c:numCache>
            </c:numRef>
          </c:val>
          <c:smooth val="0"/>
          <c:extLst>
            <c:ext xmlns:c16="http://schemas.microsoft.com/office/drawing/2014/chart" uri="{C3380CC4-5D6E-409C-BE32-E72D297353CC}">
              <c16:uniqueId val="{00000001-128F-4FEF-8EFD-C046566BB7A1}"/>
            </c:ext>
          </c:extLst>
        </c:ser>
        <c:dLbls>
          <c:showLegendKey val="0"/>
          <c:showVal val="0"/>
          <c:showCatName val="0"/>
          <c:showSerName val="0"/>
          <c:showPercent val="0"/>
          <c:showBubbleSize val="0"/>
        </c:dLbls>
        <c:marker val="1"/>
        <c:smooth val="0"/>
        <c:axId val="1719418431"/>
        <c:axId val="1719431391"/>
      </c:lineChart>
      <c:catAx>
        <c:axId val="1719418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31391"/>
        <c:crosses val="autoZero"/>
        <c:auto val="1"/>
        <c:lblAlgn val="ctr"/>
        <c:lblOffset val="100"/>
        <c:noMultiLvlLbl val="0"/>
      </c:catAx>
      <c:valAx>
        <c:axId val="17194313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18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Startup_Financials_raw!$J$1</c:f>
              <c:strCache>
                <c:ptCount val="1"/>
                <c:pt idx="0">
                  <c:v>profit margin</c:v>
                </c:pt>
              </c:strCache>
            </c:strRef>
          </c:tx>
          <c:spPr>
            <a:solidFill>
              <a:schemeClr val="accent1"/>
            </a:solidFill>
            <a:ln>
              <a:noFill/>
            </a:ln>
            <a:effectLst/>
          </c:spPr>
          <c:val>
            <c:numRef>
              <c:f>Startup_Financials_raw!$J$2:$J$37</c:f>
              <c:numCache>
                <c:formatCode>General</c:formatCode>
                <c:ptCount val="36"/>
                <c:pt idx="0">
                  <c:v>0.33021409329363394</c:v>
                </c:pt>
                <c:pt idx="1">
                  <c:v>0.25137273708188468</c:v>
                </c:pt>
                <c:pt idx="2">
                  <c:v>2.8837479777232704E-2</c:v>
                </c:pt>
                <c:pt idx="3">
                  <c:v>0.11206464754399439</c:v>
                </c:pt>
                <c:pt idx="4">
                  <c:v>-8.0705880715622763E-2</c:v>
                </c:pt>
                <c:pt idx="5">
                  <c:v>0.51435243945778542</c:v>
                </c:pt>
                <c:pt idx="6">
                  <c:v>0.3943854707020738</c:v>
                </c:pt>
                <c:pt idx="7">
                  <c:v>0.33037161356138578</c:v>
                </c:pt>
                <c:pt idx="8">
                  <c:v>0.54528432771426794</c:v>
                </c:pt>
                <c:pt idx="9">
                  <c:v>-0.10188645198156406</c:v>
                </c:pt>
                <c:pt idx="10">
                  <c:v>-4.4693918912964939E-2</c:v>
                </c:pt>
                <c:pt idx="11">
                  <c:v>-8.895330368487929E-2</c:v>
                </c:pt>
                <c:pt idx="12">
                  <c:v>0.10907416157761575</c:v>
                </c:pt>
                <c:pt idx="13">
                  <c:v>0.19249203163735096</c:v>
                </c:pt>
                <c:pt idx="14">
                  <c:v>-0.26041119860017498</c:v>
                </c:pt>
                <c:pt idx="15">
                  <c:v>-2.0005985530630304E-2</c:v>
                </c:pt>
                <c:pt idx="16">
                  <c:v>7.0715368164629575E-2</c:v>
                </c:pt>
                <c:pt idx="17">
                  <c:v>9.8491401908356924E-2</c:v>
                </c:pt>
                <c:pt idx="18">
                  <c:v>0.20343000988386459</c:v>
                </c:pt>
                <c:pt idx="19">
                  <c:v>-3.5196289052062291E-2</c:v>
                </c:pt>
                <c:pt idx="20">
                  <c:v>-0.23286182436636663</c:v>
                </c:pt>
                <c:pt idx="21">
                  <c:v>0.17012245511231314</c:v>
                </c:pt>
                <c:pt idx="22">
                  <c:v>0.58456105266517033</c:v>
                </c:pt>
                <c:pt idx="23">
                  <c:v>0.59265065728843358</c:v>
                </c:pt>
                <c:pt idx="24">
                  <c:v>-0.74105935303638337</c:v>
                </c:pt>
                <c:pt idx="25">
                  <c:v>0.11246652144413098</c:v>
                </c:pt>
                <c:pt idx="26">
                  <c:v>9.0501988753257434E-2</c:v>
                </c:pt>
                <c:pt idx="27">
                  <c:v>-3.4360145225886141E-3</c:v>
                </c:pt>
                <c:pt idx="28">
                  <c:v>0.39722799896960975</c:v>
                </c:pt>
                <c:pt idx="29">
                  <c:v>0.4829639371161758</c:v>
                </c:pt>
                <c:pt idx="30">
                  <c:v>0.16238635059486617</c:v>
                </c:pt>
                <c:pt idx="31">
                  <c:v>0.32537804017542138</c:v>
                </c:pt>
                <c:pt idx="32">
                  <c:v>0.32927867656002918</c:v>
                </c:pt>
                <c:pt idx="33">
                  <c:v>0.16192237367021275</c:v>
                </c:pt>
                <c:pt idx="34">
                  <c:v>-2.6758006155114023E-2</c:v>
                </c:pt>
                <c:pt idx="35">
                  <c:v>0.39304070723684209</c:v>
                </c:pt>
              </c:numCache>
            </c:numRef>
          </c:val>
          <c:extLst>
            <c:ext xmlns:c16="http://schemas.microsoft.com/office/drawing/2014/chart" uri="{C3380CC4-5D6E-409C-BE32-E72D297353CC}">
              <c16:uniqueId val="{00000000-2C70-4699-BECB-96E985218151}"/>
            </c:ext>
          </c:extLst>
        </c:ser>
        <c:dLbls>
          <c:showLegendKey val="0"/>
          <c:showVal val="0"/>
          <c:showCatName val="0"/>
          <c:showSerName val="0"/>
          <c:showPercent val="0"/>
          <c:showBubbleSize val="0"/>
        </c:dLbls>
        <c:axId val="1796866048"/>
        <c:axId val="1796865088"/>
      </c:areaChart>
      <c:catAx>
        <c:axId val="1796866048"/>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865088"/>
        <c:crosses val="autoZero"/>
        <c:auto val="1"/>
        <c:lblAlgn val="ctr"/>
        <c:lblOffset val="100"/>
        <c:noMultiLvlLbl val="0"/>
      </c:catAx>
      <c:valAx>
        <c:axId val="1796865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8660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CAC</a:t>
            </a:r>
            <a:r>
              <a:rPr lang="en-US" baseline="0"/>
              <a:t> vs LTV</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Startup_Financials_raw!$L$1</c:f>
              <c:strCache>
                <c:ptCount val="1"/>
                <c:pt idx="0">
                  <c:v>CAC</c:v>
                </c:pt>
              </c:strCache>
            </c:strRef>
          </c:tx>
          <c:spPr>
            <a:solidFill>
              <a:schemeClr val="accent1"/>
            </a:solidFill>
            <a:ln>
              <a:noFill/>
            </a:ln>
            <a:effectLst/>
          </c:spPr>
          <c:invertIfNegative val="0"/>
          <c:val>
            <c:numRef>
              <c:f>Startup_Financials_raw!$L$2:$L$37</c:f>
              <c:numCache>
                <c:formatCode>General</c:formatCode>
                <c:ptCount val="36"/>
                <c:pt idx="0">
                  <c:v>138.64864864864865</c:v>
                </c:pt>
                <c:pt idx="1">
                  <c:v>142.67543859649123</c:v>
                </c:pt>
                <c:pt idx="2">
                  <c:v>199.15217391304347</c:v>
                </c:pt>
                <c:pt idx="3">
                  <c:v>282.48333333333335</c:v>
                </c:pt>
                <c:pt idx="4">
                  <c:v>174.2890625</c:v>
                </c:pt>
                <c:pt idx="5">
                  <c:v>232.55555555555554</c:v>
                </c:pt>
                <c:pt idx="6">
                  <c:v>155.93617021276594</c:v>
                </c:pt>
                <c:pt idx="7">
                  <c:v>77.908045977011497</c:v>
                </c:pt>
                <c:pt idx="8">
                  <c:v>354.56603773584908</c:v>
                </c:pt>
                <c:pt idx="9">
                  <c:v>103.62721893491124</c:v>
                </c:pt>
                <c:pt idx="10">
                  <c:v>280.37837837837839</c:v>
                </c:pt>
                <c:pt idx="11">
                  <c:v>340.07317073170731</c:v>
                </c:pt>
                <c:pt idx="12">
                  <c:v>166.78313253012047</c:v>
                </c:pt>
                <c:pt idx="13">
                  <c:v>292.44303797468353</c:v>
                </c:pt>
                <c:pt idx="14">
                  <c:v>172.66666666666666</c:v>
                </c:pt>
                <c:pt idx="15">
                  <c:v>204.13749999999999</c:v>
                </c:pt>
                <c:pt idx="16">
                  <c:v>91.490909090909085</c:v>
                </c:pt>
                <c:pt idx="17">
                  <c:v>71.32022471910112</c:v>
                </c:pt>
                <c:pt idx="18">
                  <c:v>148.06172839506172</c:v>
                </c:pt>
                <c:pt idx="19">
                  <c:v>93.011494252873561</c:v>
                </c:pt>
                <c:pt idx="20">
                  <c:v>129.74257425742573</c:v>
                </c:pt>
                <c:pt idx="21">
                  <c:v>326.79729729729729</c:v>
                </c:pt>
                <c:pt idx="22">
                  <c:v>594.32500000000005</c:v>
                </c:pt>
                <c:pt idx="23">
                  <c:v>343.71212121212119</c:v>
                </c:pt>
                <c:pt idx="24">
                  <c:v>98.018404907975466</c:v>
                </c:pt>
                <c:pt idx="25">
                  <c:v>329.16176470588238</c:v>
                </c:pt>
                <c:pt idx="26">
                  <c:v>159.31200000000001</c:v>
                </c:pt>
                <c:pt idx="27">
                  <c:v>295.35820895522386</c:v>
                </c:pt>
                <c:pt idx="28">
                  <c:v>120.79640718562874</c:v>
                </c:pt>
                <c:pt idx="29">
                  <c:v>92.80952380952381</c:v>
                </c:pt>
                <c:pt idx="30">
                  <c:v>399.42857142857144</c:v>
                </c:pt>
                <c:pt idx="31">
                  <c:v>254.84444444444443</c:v>
                </c:pt>
                <c:pt idx="32">
                  <c:v>133.28888888888889</c:v>
                </c:pt>
                <c:pt idx="33">
                  <c:v>466.8235294117647</c:v>
                </c:pt>
                <c:pt idx="34">
                  <c:v>113.68421052631579</c:v>
                </c:pt>
                <c:pt idx="35">
                  <c:v>108.11904761904762</c:v>
                </c:pt>
              </c:numCache>
            </c:numRef>
          </c:val>
          <c:extLst>
            <c:ext xmlns:c16="http://schemas.microsoft.com/office/drawing/2014/chart" uri="{C3380CC4-5D6E-409C-BE32-E72D297353CC}">
              <c16:uniqueId val="{00000000-E6E8-46A6-AA84-3E954AC7D7A1}"/>
            </c:ext>
          </c:extLst>
        </c:ser>
        <c:ser>
          <c:idx val="2"/>
          <c:order val="2"/>
          <c:tx>
            <c:strRef>
              <c:f>Startup_Financials_raw!$N$1</c:f>
              <c:strCache>
                <c:ptCount val="1"/>
                <c:pt idx="0">
                  <c:v>LTV</c:v>
                </c:pt>
              </c:strCache>
            </c:strRef>
          </c:tx>
          <c:spPr>
            <a:solidFill>
              <a:schemeClr val="accent3"/>
            </a:solidFill>
            <a:ln>
              <a:noFill/>
            </a:ln>
            <a:effectLst/>
          </c:spPr>
          <c:invertIfNegative val="0"/>
          <c:val>
            <c:numRef>
              <c:f>Startup_Financials_raw!$N$2:$N$37</c:f>
              <c:numCache>
                <c:formatCode>General</c:formatCode>
                <c:ptCount val="36"/>
                <c:pt idx="0">
                  <c:v>1032.5615763546798</c:v>
                </c:pt>
                <c:pt idx="1">
                  <c:v>979.00389105058366</c:v>
                </c:pt>
                <c:pt idx="2">
                  <c:v>103.37639198218262</c:v>
                </c:pt>
                <c:pt idx="3">
                  <c:v>293.95620437956205</c:v>
                </c:pt>
                <c:pt idx="4">
                  <c:v>-252.13043478260869</c:v>
                </c:pt>
                <c:pt idx="5">
                  <c:v>2592.204690831556</c:v>
                </c:pt>
                <c:pt idx="6">
                  <c:v>1246.7149321266966</c:v>
                </c:pt>
                <c:pt idx="7">
                  <c:v>795.18811881188117</c:v>
                </c:pt>
                <c:pt idx="8">
                  <c:v>1886.5560975609753</c:v>
                </c:pt>
                <c:pt idx="9">
                  <c:v>-461.96590909090912</c:v>
                </c:pt>
                <c:pt idx="10">
                  <c:v>-108.10657193605684</c:v>
                </c:pt>
                <c:pt idx="11">
                  <c:v>-195.65065502183407</c:v>
                </c:pt>
                <c:pt idx="12">
                  <c:v>359.33004926108373</c:v>
                </c:pt>
                <c:pt idx="13">
                  <c:v>514.92631578947373</c:v>
                </c:pt>
                <c:pt idx="14">
                  <c:v>-1014.715909090909</c:v>
                </c:pt>
                <c:pt idx="15">
                  <c:v>-54.34462444771723</c:v>
                </c:pt>
                <c:pt idx="16">
                  <c:v>186.0745341614907</c:v>
                </c:pt>
                <c:pt idx="17">
                  <c:v>498.1988950276243</c:v>
                </c:pt>
                <c:pt idx="18">
                  <c:v>537.65306122448987</c:v>
                </c:pt>
                <c:pt idx="19">
                  <c:v>-120.84403669724773</c:v>
                </c:pt>
                <c:pt idx="20">
                  <c:v>-970.65129682997122</c:v>
                </c:pt>
                <c:pt idx="21">
                  <c:v>741.59064327485385</c:v>
                </c:pt>
                <c:pt idx="22">
                  <c:v>3067.2</c:v>
                </c:pt>
                <c:pt idx="23">
                  <c:v>2040.6565349544073</c:v>
                </c:pt>
                <c:pt idx="24">
                  <c:v>-2352.4222873900299</c:v>
                </c:pt>
                <c:pt idx="25">
                  <c:v>275.05676855895194</c:v>
                </c:pt>
                <c:pt idx="26">
                  <c:v>292.18450184501842</c:v>
                </c:pt>
                <c:pt idx="27">
                  <c:v>-12.720554272517322</c:v>
                </c:pt>
                <c:pt idx="28">
                  <c:v>1204.2666666666667</c:v>
                </c:pt>
                <c:pt idx="29">
                  <c:v>1812.6566037735852</c:v>
                </c:pt>
                <c:pt idx="30">
                  <c:v>736.45301204819282</c:v>
                </c:pt>
                <c:pt idx="31">
                  <c:v>708.50567260940045</c:v>
                </c:pt>
                <c:pt idx="32">
                  <c:v>917.08172362555729</c:v>
                </c:pt>
                <c:pt idx="33">
                  <c:v>799.28205128205127</c:v>
                </c:pt>
                <c:pt idx="34">
                  <c:v>-124.68</c:v>
                </c:pt>
                <c:pt idx="35">
                  <c:v>1052.7418738049714</c:v>
                </c:pt>
              </c:numCache>
            </c:numRef>
          </c:val>
          <c:extLst>
            <c:ext xmlns:c16="http://schemas.microsoft.com/office/drawing/2014/chart" uri="{C3380CC4-5D6E-409C-BE32-E72D297353CC}">
              <c16:uniqueId val="{00000001-E6E8-46A6-AA84-3E954AC7D7A1}"/>
            </c:ext>
          </c:extLst>
        </c:ser>
        <c:dLbls>
          <c:showLegendKey val="0"/>
          <c:showVal val="0"/>
          <c:showCatName val="0"/>
          <c:showSerName val="0"/>
          <c:showPercent val="0"/>
          <c:showBubbleSize val="0"/>
        </c:dLbls>
        <c:gapWidth val="219"/>
        <c:overlap val="-27"/>
        <c:axId val="1931836752"/>
        <c:axId val="1931835792"/>
        <c:extLst>
          <c:ext xmlns:c15="http://schemas.microsoft.com/office/drawing/2012/chart" uri="{02D57815-91ED-43cb-92C2-25804820EDAC}">
            <c15:filteredBarSeries>
              <c15:ser>
                <c:idx val="1"/>
                <c:order val="1"/>
                <c:tx>
                  <c:strRef>
                    <c:extLst>
                      <c:ext uri="{02D57815-91ED-43cb-92C2-25804820EDAC}">
                        <c15:formulaRef>
                          <c15:sqref>Startup_Financials_raw!$M$1</c15:sqref>
                        </c15:formulaRef>
                      </c:ext>
                    </c:extLst>
                    <c:strCache>
                      <c:ptCount val="1"/>
                      <c:pt idx="0">
                        <c:v>gross margin</c:v>
                      </c:pt>
                    </c:strCache>
                  </c:strRef>
                </c:tx>
                <c:spPr>
                  <a:solidFill>
                    <a:schemeClr val="accent2"/>
                  </a:solidFill>
                  <a:ln>
                    <a:noFill/>
                  </a:ln>
                  <a:effectLst/>
                </c:spPr>
                <c:invertIfNegative val="0"/>
                <c:val>
                  <c:numRef>
                    <c:extLst>
                      <c:ext uri="{02D57815-91ED-43cb-92C2-25804820EDAC}">
                        <c15:formulaRef>
                          <c15:sqref>Startup_Financials_raw!$M$2:$M$37</c15:sqref>
                        </c15:formulaRef>
                      </c:ext>
                    </c:extLst>
                    <c:numCache>
                      <c:formatCode>General</c:formatCode>
                      <c:ptCount val="36"/>
                      <c:pt idx="0">
                        <c:v>0.33021409329363394</c:v>
                      </c:pt>
                      <c:pt idx="1">
                        <c:v>0.25137273708188468</c:v>
                      </c:pt>
                      <c:pt idx="2">
                        <c:v>2.8837479777232704E-2</c:v>
                      </c:pt>
                      <c:pt idx="3">
                        <c:v>0.11206464754399439</c:v>
                      </c:pt>
                      <c:pt idx="4">
                        <c:v>-8.0705880715622763E-2</c:v>
                      </c:pt>
                      <c:pt idx="5">
                        <c:v>0.51435243945778542</c:v>
                      </c:pt>
                      <c:pt idx="6">
                        <c:v>0.3943854707020738</c:v>
                      </c:pt>
                      <c:pt idx="7">
                        <c:v>0.33037161356138578</c:v>
                      </c:pt>
                      <c:pt idx="8">
                        <c:v>0.54528432771426794</c:v>
                      </c:pt>
                      <c:pt idx="9">
                        <c:v>-0.10188645198156406</c:v>
                      </c:pt>
                      <c:pt idx="10">
                        <c:v>-4.4693918912964939E-2</c:v>
                      </c:pt>
                      <c:pt idx="11">
                        <c:v>-8.895330368487929E-2</c:v>
                      </c:pt>
                      <c:pt idx="12">
                        <c:v>0.10907416157761575</c:v>
                      </c:pt>
                      <c:pt idx="13">
                        <c:v>0.19249203163735096</c:v>
                      </c:pt>
                      <c:pt idx="14">
                        <c:v>-0.26041119860017498</c:v>
                      </c:pt>
                      <c:pt idx="15">
                        <c:v>-2.0005985530630304E-2</c:v>
                      </c:pt>
                      <c:pt idx="16">
                        <c:v>7.0715368164629575E-2</c:v>
                      </c:pt>
                      <c:pt idx="17">
                        <c:v>9.8491401908356924E-2</c:v>
                      </c:pt>
                      <c:pt idx="18">
                        <c:v>0.20343000988386459</c:v>
                      </c:pt>
                      <c:pt idx="19">
                        <c:v>-3.5196289052062291E-2</c:v>
                      </c:pt>
                      <c:pt idx="20">
                        <c:v>-0.23286182436636663</c:v>
                      </c:pt>
                      <c:pt idx="21">
                        <c:v>0.17012245511231314</c:v>
                      </c:pt>
                      <c:pt idx="22">
                        <c:v>0.58456105266517033</c:v>
                      </c:pt>
                      <c:pt idx="23">
                        <c:v>0.59265065728843358</c:v>
                      </c:pt>
                      <c:pt idx="24">
                        <c:v>-0.74105935303638337</c:v>
                      </c:pt>
                      <c:pt idx="25">
                        <c:v>0.11246652144413098</c:v>
                      </c:pt>
                      <c:pt idx="26">
                        <c:v>9.0501988753257434E-2</c:v>
                      </c:pt>
                      <c:pt idx="27">
                        <c:v>-3.4360145225886141E-3</c:v>
                      </c:pt>
                      <c:pt idx="28">
                        <c:v>0.39722799896960975</c:v>
                      </c:pt>
                      <c:pt idx="29">
                        <c:v>0.4829639371161758</c:v>
                      </c:pt>
                      <c:pt idx="30">
                        <c:v>0.16238635059486617</c:v>
                      </c:pt>
                      <c:pt idx="31">
                        <c:v>0.32537804017542138</c:v>
                      </c:pt>
                      <c:pt idx="32">
                        <c:v>0.32927867656002918</c:v>
                      </c:pt>
                      <c:pt idx="33">
                        <c:v>0.16192237367021275</c:v>
                      </c:pt>
                      <c:pt idx="34">
                        <c:v>-2.6758006155114023E-2</c:v>
                      </c:pt>
                      <c:pt idx="35">
                        <c:v>0.39304070723684209</c:v>
                      </c:pt>
                    </c:numCache>
                  </c:numRef>
                </c:val>
                <c:extLst>
                  <c:ext xmlns:c16="http://schemas.microsoft.com/office/drawing/2014/chart" uri="{C3380CC4-5D6E-409C-BE32-E72D297353CC}">
                    <c16:uniqueId val="{00000002-E6E8-46A6-AA84-3E954AC7D7A1}"/>
                  </c:ext>
                </c:extLst>
              </c15:ser>
            </c15:filteredBarSeries>
          </c:ext>
        </c:extLst>
      </c:barChart>
      <c:catAx>
        <c:axId val="19318367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835792"/>
        <c:crosses val="autoZero"/>
        <c:auto val="1"/>
        <c:lblAlgn val="ctr"/>
        <c:lblOffset val="100"/>
        <c:noMultiLvlLbl val="0"/>
      </c:catAx>
      <c:valAx>
        <c:axId val="1931835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836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runway trend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runway trend </a:t>
          </a:r>
        </a:p>
      </cx:txPr>
    </cx:title>
    <cx:plotArea>
      <cx:plotAreaRegion>
        <cx:series layoutId="waterfall" uniqueId="{227CC0CB-698C-4863-B47B-2E9F4E8AB207}" formatIdx="0">
          <cx:tx>
            <cx:txData>
              <cx:f>_xlchart.v1.0</cx:f>
              <cx:v>Cash_Balance</cx:v>
            </cx:txData>
          </cx:tx>
          <cx:dataId val="0"/>
          <cx:layoutPr>
            <cx:subtotals/>
          </cx:layoutPr>
        </cx:series>
        <cx:series layoutId="waterfall" hidden="1" uniqueId="{2EF356AC-B3B2-4C04-9BAB-26CDD3E97F27}" formatIdx="1">
          <cx:tx>
            <cx:txData>
              <cx:f>_xlchart.v1.2</cx:f>
              <cx:v>Burn_rate</cx:v>
            </cx:txData>
          </cx:tx>
          <cx:dataId val="1"/>
          <cx:layoutPr>
            <cx:subtotals/>
          </cx:layoutPr>
        </cx:series>
      </cx:plotAreaRegion>
      <cx:axis id="0">
        <cx:catScaling/>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23300</xdr:colOff>
      <xdr:row>7</xdr:row>
      <xdr:rowOff>133350</xdr:rowOff>
    </xdr:from>
    <xdr:to>
      <xdr:col>11</xdr:col>
      <xdr:colOff>187806</xdr:colOff>
      <xdr:row>41</xdr:row>
      <xdr:rowOff>97973</xdr:rowOff>
    </xdr:to>
    <xdr:grpSp>
      <xdr:nvGrpSpPr>
        <xdr:cNvPr id="9" name="Group 8">
          <a:extLst>
            <a:ext uri="{FF2B5EF4-FFF2-40B4-BE49-F238E27FC236}">
              <a16:creationId xmlns:a16="http://schemas.microsoft.com/office/drawing/2014/main" id="{8F3795B2-609E-6F2A-D92F-2BE503782EC3}"/>
            </a:ext>
          </a:extLst>
        </xdr:cNvPr>
        <xdr:cNvGrpSpPr/>
      </xdr:nvGrpSpPr>
      <xdr:grpSpPr>
        <a:xfrm>
          <a:off x="1928300" y="2362075"/>
          <a:ext cx="11644310" cy="6314623"/>
          <a:chOff x="4488794" y="339397"/>
          <a:chExt cx="11977414" cy="6733189"/>
        </a:xfrm>
      </xdr:grpSpPr>
      <xdr:sp macro="" textlink="">
        <xdr:nvSpPr>
          <xdr:cNvPr id="8" name="Rectangle: Rounded Corners 7">
            <a:extLst>
              <a:ext uri="{FF2B5EF4-FFF2-40B4-BE49-F238E27FC236}">
                <a16:creationId xmlns:a16="http://schemas.microsoft.com/office/drawing/2014/main" id="{80D2D381-DAF4-58D9-85D9-18CA89D4F1AE}"/>
              </a:ext>
            </a:extLst>
          </xdr:cNvPr>
          <xdr:cNvSpPr/>
        </xdr:nvSpPr>
        <xdr:spPr>
          <a:xfrm>
            <a:off x="4488794" y="339397"/>
            <a:ext cx="11977414" cy="6733189"/>
          </a:xfrm>
          <a:prstGeom prst="roundRect">
            <a:avLst>
              <a:gd name="adj" fmla="val 804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CB0CA1D3-3CE4-2A93-B63F-E732995C5A00}"/>
              </a:ext>
            </a:extLst>
          </xdr:cNvPr>
          <xdr:cNvGraphicFramePr/>
        </xdr:nvGraphicFramePr>
        <xdr:xfrm>
          <a:off x="4962801" y="758338"/>
          <a:ext cx="4407264" cy="2813581"/>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2" name="Chart 1">
            <a:extLst>
              <a:ext uri="{FF2B5EF4-FFF2-40B4-BE49-F238E27FC236}">
                <a16:creationId xmlns:a16="http://schemas.microsoft.com/office/drawing/2014/main" id="{529E7583-AFBA-4718-877B-1B7DF5DB7346}"/>
              </a:ext>
            </a:extLst>
          </xdr:cNvPr>
          <xdr:cNvGraphicFramePr>
            <a:graphicFrameLocks/>
          </xdr:cNvGraphicFramePr>
        </xdr:nvGraphicFramePr>
        <xdr:xfrm>
          <a:off x="4938316" y="3893723"/>
          <a:ext cx="4420849" cy="273353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3" name="Chart 2">
            <a:extLst>
              <a:ext uri="{FF2B5EF4-FFF2-40B4-BE49-F238E27FC236}">
                <a16:creationId xmlns:a16="http://schemas.microsoft.com/office/drawing/2014/main" id="{DBEA415C-3FBC-4B31-8EB7-5C60DCFFD329}"/>
              </a:ext>
            </a:extLst>
          </xdr:cNvPr>
          <xdr:cNvGraphicFramePr>
            <a:graphicFrameLocks/>
          </xdr:cNvGraphicFramePr>
        </xdr:nvGraphicFramePr>
        <xdr:xfrm>
          <a:off x="9601638" y="745126"/>
          <a:ext cx="4356448" cy="2800505"/>
        </xdr:xfrm>
        <a:graphic>
          <a:graphicData uri="http://schemas.openxmlformats.org/drawingml/2006/chart">
            <c:chart xmlns:c="http://schemas.openxmlformats.org/drawingml/2006/chart" xmlns:r="http://schemas.openxmlformats.org/officeDocument/2006/relationships" r:id="rId3"/>
          </a:graphicData>
        </a:graphic>
      </xdr:graphicFrame>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00B41E3-7310-40D6-B547-915DDC35D099}"/>
                  </a:ext>
                </a:extLst>
              </xdr:cNvPr>
              <xdr:cNvGraphicFramePr/>
            </xdr:nvGraphicFramePr>
            <xdr:xfrm>
              <a:off x="9601638" y="3909178"/>
              <a:ext cx="4375124" cy="268909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601638" y="3909178"/>
                <a:ext cx="4375124" cy="268909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59E483EF-924D-73CD-A921-63DCFA8F2B3E}"/>
                  </a:ext>
                </a:extLst>
              </xdr:cNvPr>
              <xdr:cNvGraphicFramePr/>
            </xdr:nvGraphicFramePr>
            <xdr:xfrm>
              <a:off x="14173200" y="774481"/>
              <a:ext cx="1828800" cy="416319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343373" y="2770112"/>
                <a:ext cx="1777939" cy="3904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663CD09D-5265-4A4F-203E-97BF9F55EB53}"/>
                  </a:ext>
                </a:extLst>
              </xdr:cNvPr>
              <xdr:cNvGraphicFramePr/>
            </xdr:nvGraphicFramePr>
            <xdr:xfrm>
              <a:off x="14173200" y="5047155"/>
              <a:ext cx="1828800" cy="1543707"/>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343373" y="6777177"/>
                <a:ext cx="1777939" cy="1447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rant srivastav" refreshedDate="45948.566797453706" createdVersion="8" refreshedVersion="8" minRefreshableVersion="3" recordCount="36" xr:uid="{0C4FA57A-80CC-40C3-A308-700F4A2C8FA4}">
  <cacheSource type="worksheet">
    <worksheetSource ref="A1:R37" sheet="Startup_Financials_raw"/>
  </cacheSource>
  <cacheFields count="18">
    <cacheField name="year" numFmtId="0">
      <sharedItems containsSemiMixedTypes="0" containsString="0" containsNumber="1" containsInteger="1" minValue="2023" maxValue="2025" count="3">
        <n v="2023"/>
        <n v="2024"/>
        <n v="2025"/>
      </sharedItems>
    </cacheField>
    <cacheField name="Month" numFmtId="0">
      <sharedItems count="36">
        <s v="Jan-2023"/>
        <s v="Feb-2023"/>
        <s v="Mar-2023"/>
        <s v="Apr-2023"/>
        <s v="May-2023"/>
        <s v="Jun-2023"/>
        <s v="Jul-2023"/>
        <s v="Aug-2023"/>
        <s v="Sep-2023"/>
        <s v="Oct-2023"/>
        <s v="Nov-2023"/>
        <s v="Dec-2023"/>
        <s v="Jan-2024"/>
        <s v="Feb-2024"/>
        <s v="Mar-2024"/>
        <s v="Apr-2024"/>
        <s v="May-2024"/>
        <s v="Jun-2024"/>
        <s v="Jul-2024"/>
        <s v="Aug-2024"/>
        <s v="Sep-2024"/>
        <s v="Oct-2024"/>
        <s v="Nov-2024"/>
        <s v="Dec-2024"/>
        <s v="Jan-2025"/>
        <s v="Feb-2025"/>
        <s v="Mar-2025"/>
        <s v="Apr-2025"/>
        <s v="May-2025"/>
        <s v="Jun-2025"/>
        <s v="Jul-2025"/>
        <s v="Aug-2025"/>
        <s v="Sep-2025"/>
        <s v="Oct-2025"/>
        <s v="Nov-2025"/>
        <s v="Dec-2025"/>
      </sharedItems>
    </cacheField>
    <cacheField name="Revenue" numFmtId="0">
      <sharedItems containsSemiMixedTypes="0" containsString="0" containsNumber="1" containsInteger="1" minValue="90206" maxValue="196970"/>
    </cacheField>
    <cacheField name="Expenses" numFmtId="0">
      <sharedItems containsSemiMixedTypes="0" containsString="0" containsNumber="1" containsInteger="1" minValue="70854" maxValue="159474"/>
    </cacheField>
    <cacheField name="Marketing_Cost" numFmtId="0">
      <sharedItems containsSemiMixedTypes="0" containsString="0" containsNumber="1" containsInteger="1" minValue="10064" maxValue="24183"/>
    </cacheField>
    <cacheField name="Customers" numFmtId="0">
      <sharedItems containsSemiMixedTypes="0" containsString="0" containsNumber="1" containsInteger="1" minValue="327" maxValue="687"/>
    </cacheField>
    <cacheField name="New_Customers" numFmtId="0">
      <sharedItems containsSemiMixedTypes="0" containsString="0" containsNumber="1" containsInteger="1" minValue="40" maxValue="178"/>
    </cacheField>
    <cacheField name="Cash_Balance" numFmtId="0">
      <sharedItems containsSemiMixedTypes="0" containsString="0" containsNumber="1" containsInteger="1" minValue="80769" maxValue="298610"/>
    </cacheField>
    <cacheField name="profit" numFmtId="0">
      <sharedItems containsSemiMixedTypes="0" containsString="0" containsNumber="1" containsInteger="1" minValue="-66848" maxValue="111896"/>
    </cacheField>
    <cacheField name="profit margin" numFmtId="0">
      <sharedItems containsSemiMixedTypes="0" containsString="0" containsNumber="1" minValue="-0.74105935303638337" maxValue="0.59265065728843358"/>
    </cacheField>
    <cacheField name="ARPC" numFmtId="0">
      <sharedItems containsSemiMixedTypes="0" containsString="0" containsNumber="1" minValue="181.45705024311184" maxValue="437.25116279069766"/>
    </cacheField>
    <cacheField name="CAC" numFmtId="0">
      <sharedItems containsSemiMixedTypes="0" containsString="0" containsNumber="1" minValue="71.32022471910112" maxValue="594.32500000000005"/>
    </cacheField>
    <cacheField name="gross margin" numFmtId="0">
      <sharedItems containsSemiMixedTypes="0" containsString="0" containsNumber="1" minValue="-0.74105935303638337" maxValue="0.59265065728843358"/>
    </cacheField>
    <cacheField name="LTV" numFmtId="0">
      <sharedItems containsSemiMixedTypes="0" containsString="0" containsNumber="1" minValue="-2352.4222873900299" maxValue="3067.2"/>
    </cacheField>
    <cacheField name="Burn_rate" numFmtId="0">
      <sharedItems containsSemiMixedTypes="0" containsString="0" containsNumber="1" containsInteger="1" minValue="0" maxValue="66848"/>
    </cacheField>
    <cacheField name="revenue growth" numFmtId="0">
      <sharedItems containsSemiMixedTypes="0" containsString="0" containsNumber="1" containsInteger="1" minValue="0" maxValue="0"/>
    </cacheField>
    <cacheField name="runway months" numFmtId="0">
      <sharedItems containsMixedTypes="1" containsNumber="1" minValue="7.5427527405602923" maxValue="1361.9346405228757"/>
    </cacheField>
    <cacheField name="data_issue " numFmtId="0">
      <sharedItems/>
    </cacheField>
  </cacheFields>
  <extLst>
    <ext xmlns:x14="http://schemas.microsoft.com/office/spreadsheetml/2009/9/main" uri="{725AE2AE-9491-48be-B2B4-4EB974FC3084}">
      <x14:pivotCacheDefinition pivotCacheId="19971798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105795"/>
    <n v="70860"/>
    <n v="15390"/>
    <n v="406"/>
    <n v="111"/>
    <n v="190268"/>
    <n v="34935"/>
    <n v="0.33021409329363394"/>
    <n v="260.57881773399015"/>
    <n v="138.64864864864865"/>
    <n v="0.33021409329363394"/>
    <n v="1032.5615763546798"/>
    <n v="0"/>
    <n v="0"/>
    <s v="not found"/>
    <s v="no"/>
  </r>
  <r>
    <x v="0"/>
    <x v="1"/>
    <n v="166820"/>
    <n v="124886"/>
    <n v="16265"/>
    <n v="514"/>
    <n v="114"/>
    <n v="167498"/>
    <n v="41934"/>
    <n v="0.25137273708188468"/>
    <n v="324.55252918287937"/>
    <n v="142.67543859649123"/>
    <n v="0.25137273708188468"/>
    <n v="979.00389105058366"/>
    <n v="0"/>
    <n v="0"/>
    <s v="not found"/>
    <s v="no"/>
  </r>
  <r>
    <x v="0"/>
    <x v="2"/>
    <n v="134131"/>
    <n v="130263"/>
    <n v="18322"/>
    <n v="449"/>
    <n v="92"/>
    <n v="80769"/>
    <n v="3868"/>
    <n v="2.8837479777232704E-2"/>
    <n v="298.73273942093539"/>
    <n v="199.15217391304347"/>
    <n v="2.8837479777232704E-2"/>
    <n v="103.37639198218262"/>
    <n v="0"/>
    <n v="0"/>
    <s v="not found"/>
    <s v="no"/>
  </r>
  <r>
    <x v="0"/>
    <x v="3"/>
    <n v="149735"/>
    <n v="132955"/>
    <n v="16949"/>
    <n v="685"/>
    <n v="60"/>
    <n v="294176"/>
    <n v="16780"/>
    <n v="0.11206464754399439"/>
    <n v="218.5912408759124"/>
    <n v="282.48333333333335"/>
    <n v="0.11206464754399439"/>
    <n v="293.95620437956205"/>
    <n v="0"/>
    <n v="0"/>
    <s v="not found"/>
    <s v="no"/>
  </r>
  <r>
    <x v="0"/>
    <x v="4"/>
    <n v="143707"/>
    <n v="155305"/>
    <n v="22309"/>
    <n v="552"/>
    <n v="128"/>
    <n v="210608"/>
    <n v="-11598"/>
    <n v="-8.0705880715622763E-2"/>
    <n v="260.338768115942"/>
    <n v="174.2890625"/>
    <n v="-8.0705880715622763E-2"/>
    <n v="-252.13043478260869"/>
    <n v="11598"/>
    <n v="0"/>
    <n v="54.476978789446456"/>
    <s v="no"/>
  </r>
  <r>
    <x v="0"/>
    <x v="5"/>
    <n v="196970"/>
    <n v="95658"/>
    <n v="12558"/>
    <n v="469"/>
    <n v="54"/>
    <n v="145725"/>
    <n v="101312"/>
    <n v="0.51435243945778542"/>
    <n v="419.97867803837954"/>
    <n v="232.55555555555554"/>
    <n v="0.51435243945778542"/>
    <n v="2592.204690831556"/>
    <n v="0"/>
    <n v="0"/>
    <n v="37.693998965338849"/>
    <s v="no"/>
  </r>
  <r>
    <x v="0"/>
    <x v="6"/>
    <n v="174654"/>
    <n v="105773"/>
    <n v="14658"/>
    <n v="663"/>
    <n v="94"/>
    <n v="146803"/>
    <n v="68881"/>
    <n v="0.3943854707020738"/>
    <n v="263.42986425339365"/>
    <n v="155.93617021276594"/>
    <n v="0.3943854707020738"/>
    <n v="1246.7149321266966"/>
    <n v="0"/>
    <n v="0"/>
    <n v="37.972840144852562"/>
    <s v="no"/>
  </r>
  <r>
    <x v="0"/>
    <x v="7"/>
    <n v="121551"/>
    <n v="81394"/>
    <n v="13556"/>
    <n v="606"/>
    <n v="174"/>
    <n v="291110"/>
    <n v="40157"/>
    <n v="0.33037161356138578"/>
    <n v="200.57920792079207"/>
    <n v="77.908045977011497"/>
    <n v="0.33037161356138578"/>
    <n v="795.18811881188117"/>
    <n v="0"/>
    <n v="0"/>
    <s v="not found"/>
    <s v="no"/>
  </r>
  <r>
    <x v="0"/>
    <x v="8"/>
    <n v="177313"/>
    <n v="80627"/>
    <n v="18792"/>
    <n v="615"/>
    <n v="53"/>
    <n v="285041"/>
    <n v="96686"/>
    <n v="0.54528432771426794"/>
    <n v="288.31382113821138"/>
    <n v="354.56603773584908"/>
    <n v="0.54528432771426794"/>
    <n v="1886.5560975609753"/>
    <n v="0"/>
    <n v="0"/>
    <s v="not found"/>
    <s v="no"/>
  </r>
  <r>
    <x v="0"/>
    <x v="9"/>
    <n v="133001"/>
    <n v="146552"/>
    <n v="17513"/>
    <n v="352"/>
    <n v="169"/>
    <n v="204243"/>
    <n v="-13551"/>
    <n v="-0.10188645198156406"/>
    <n v="377.84375"/>
    <n v="103.62721893491124"/>
    <n v="-0.10188645198156406"/>
    <n v="-461.96590909090912"/>
    <n v="13551"/>
    <n v="0"/>
    <n v="45.216515386318356"/>
    <s v="no"/>
  </r>
  <r>
    <x v="0"/>
    <x v="10"/>
    <n v="113483"/>
    <n v="118555"/>
    <n v="20748"/>
    <n v="563"/>
    <n v="74"/>
    <n v="160077"/>
    <n v="-5072"/>
    <n v="-4.4693918912964939E-2"/>
    <n v="201.56838365896979"/>
    <n v="280.37837837837839"/>
    <n v="-4.4693918912964939E-2"/>
    <n v="-108.10657193605684"/>
    <n v="5072"/>
    <n v="0"/>
    <n v="25.786983837190569"/>
    <s v="no"/>
  </r>
  <r>
    <x v="0"/>
    <x v="11"/>
    <n v="125920"/>
    <n v="137121"/>
    <n v="13943"/>
    <n v="687"/>
    <n v="41"/>
    <n v="277629"/>
    <n v="-11201"/>
    <n v="-8.895330368487929E-2"/>
    <n v="183.28966521106258"/>
    <n v="340.07317073170731"/>
    <n v="-8.895330368487929E-2"/>
    <n v="-195.65065502183407"/>
    <n v="11201"/>
    <n v="0"/>
    <n v="27.926736856223176"/>
    <s v="no"/>
  </r>
  <r>
    <x v="1"/>
    <x v="12"/>
    <n v="167189"/>
    <n v="148953"/>
    <n v="13843"/>
    <n v="609"/>
    <n v="83"/>
    <n v="276769"/>
    <n v="18236"/>
    <n v="0.10907416157761575"/>
    <n v="274.53037766830869"/>
    <n v="166.78313253012047"/>
    <n v="0.10907416157761575"/>
    <n v="359.33004926108373"/>
    <n v="0"/>
    <n v="0"/>
    <n v="51.023597369876484"/>
    <s v="no"/>
  </r>
  <r>
    <x v="1"/>
    <x v="13"/>
    <n v="127065"/>
    <n v="102606"/>
    <n v="23103"/>
    <n v="570"/>
    <n v="79"/>
    <n v="103247"/>
    <n v="24459"/>
    <n v="0.19249203163735096"/>
    <n v="222.92105263157896"/>
    <n v="292.44303797468353"/>
    <n v="0.19249203163735096"/>
    <n v="514.92631578947373"/>
    <n v="0"/>
    <n v="0"/>
    <n v="27.652977412731008"/>
    <s v="no"/>
  </r>
  <r>
    <x v="1"/>
    <x v="14"/>
    <n v="114300"/>
    <n v="144065"/>
    <n v="10878"/>
    <n v="352"/>
    <n v="63"/>
    <n v="92185"/>
    <n v="-29765"/>
    <n v="-0.26041119860017498"/>
    <n v="324.71590909090907"/>
    <n v="172.66666666666666"/>
    <n v="-0.26041119860017498"/>
    <n v="-1014.715909090909"/>
    <n v="29765"/>
    <n v="0"/>
    <n v="9.2912817067025042"/>
    <s v="no"/>
  </r>
  <r>
    <x v="1"/>
    <x v="15"/>
    <n v="153704"/>
    <n v="156779"/>
    <n v="16331"/>
    <n v="679"/>
    <n v="80"/>
    <n v="118044"/>
    <n v="-3075"/>
    <n v="-2.0005985530630304E-2"/>
    <n v="226.3681885125184"/>
    <n v="204.13749999999999"/>
    <n v="-2.0005985530630304E-2"/>
    <n v="-54.34462444771723"/>
    <n v="3075"/>
    <n v="0"/>
    <n v="10.783556638246042"/>
    <s v="no"/>
  </r>
  <r>
    <x v="1"/>
    <x v="16"/>
    <n v="141214"/>
    <n v="131228"/>
    <n v="10064"/>
    <n v="644"/>
    <n v="110"/>
    <n v="82568"/>
    <n v="9986"/>
    <n v="7.0715368164629575E-2"/>
    <n v="219.27639751552795"/>
    <n v="91.490909090909085"/>
    <n v="7.0715368164629575E-2"/>
    <n v="186.0745341614907"/>
    <n v="0"/>
    <n v="0"/>
    <n v="7.5427527405602923"/>
    <s v="no"/>
  </r>
  <r>
    <x v="1"/>
    <x v="17"/>
    <n v="152592"/>
    <n v="137563"/>
    <n v="12695"/>
    <n v="362"/>
    <n v="178"/>
    <n v="298610"/>
    <n v="15029"/>
    <n v="9.8491401908356924E-2"/>
    <n v="421.52486187845307"/>
    <n v="71.32022471910112"/>
    <n v="9.8491401908356924E-2"/>
    <n v="498.1988950276243"/>
    <n v="0"/>
    <n v="0"/>
    <n v="291.32682926829267"/>
    <s v="no"/>
  </r>
  <r>
    <x v="1"/>
    <x v="18"/>
    <n v="129504"/>
    <n v="103159"/>
    <n v="23986"/>
    <n v="588"/>
    <n v="162"/>
    <n v="118660"/>
    <n v="26345"/>
    <n v="0.20343000988386459"/>
    <n v="220.24489795918367"/>
    <n v="148.06172839506172"/>
    <n v="0.20343000988386459"/>
    <n v="537.65306122448987"/>
    <n v="0"/>
    <n v="0"/>
    <s v="not found"/>
    <s v="no"/>
  </r>
  <r>
    <x v="1"/>
    <x v="19"/>
    <n v="93561"/>
    <n v="96854"/>
    <n v="16184"/>
    <n v="327"/>
    <n v="174"/>
    <n v="88392"/>
    <n v="-3293"/>
    <n v="-3.5196289052062291E-2"/>
    <n v="286.1192660550459"/>
    <n v="93.011494252873561"/>
    <n v="-3.5196289052062291E-2"/>
    <n v="-120.84403669724773"/>
    <n v="3293"/>
    <n v="0"/>
    <n v="80.527178864257507"/>
    <s v="no"/>
  </r>
  <r>
    <x v="1"/>
    <x v="20"/>
    <n v="120535"/>
    <n v="148603"/>
    <n v="13104"/>
    <n v="347"/>
    <n v="101"/>
    <n v="290647"/>
    <n v="-28068"/>
    <n v="-0.23286182436636663"/>
    <n v="347.36311239193083"/>
    <n v="129.74257425742573"/>
    <n v="-0.23286182436636663"/>
    <n v="-970.65129682997122"/>
    <n v="28068"/>
    <n v="0"/>
    <n v="27.803354484869743"/>
    <s v="no"/>
  </r>
  <r>
    <x v="1"/>
    <x v="21"/>
    <n v="186354"/>
    <n v="154651"/>
    <n v="24183"/>
    <n v="513"/>
    <n v="74"/>
    <n v="281664"/>
    <n v="31703"/>
    <n v="0.17012245511231314"/>
    <n v="363.26315789473682"/>
    <n v="326.79729729729729"/>
    <n v="0.17012245511231314"/>
    <n v="741.59064327485385"/>
    <n v="0"/>
    <n v="0"/>
    <n v="26.944038774273782"/>
    <s v="no"/>
  </r>
  <r>
    <x v="1"/>
    <x v="22"/>
    <n v="188018"/>
    <n v="78110"/>
    <n v="23773"/>
    <n v="430"/>
    <n v="40"/>
    <n v="294020"/>
    <n v="109908"/>
    <n v="0.58456105266517033"/>
    <n v="437.25116279069766"/>
    <n v="594.32500000000005"/>
    <n v="0.58456105266517033"/>
    <n v="3067.2"/>
    <n v="0"/>
    <n v="0"/>
    <n v="31.425823001282598"/>
    <s v="no"/>
  </r>
  <r>
    <x v="1"/>
    <x v="23"/>
    <n v="188806"/>
    <n v="76910"/>
    <n v="22685"/>
    <n v="658"/>
    <n v="66"/>
    <n v="199176"/>
    <n v="111896"/>
    <n v="0.59265065728843358"/>
    <n v="286.93920972644378"/>
    <n v="343.71212121212119"/>
    <n v="0.59265065728843358"/>
    <n v="2040.6565349544073"/>
    <n v="0"/>
    <n v="0"/>
    <s v="not found"/>
    <s v="no"/>
  </r>
  <r>
    <x v="2"/>
    <x v="24"/>
    <n v="90206"/>
    <n v="157054"/>
    <n v="15977"/>
    <n v="341"/>
    <n v="163"/>
    <n v="261708"/>
    <n v="-66848"/>
    <n v="-0.74105935303638337"/>
    <n v="264.53372434017598"/>
    <n v="98.018404907975466"/>
    <n v="-0.74105935303638337"/>
    <n v="-2352.4222873900299"/>
    <n v="66848"/>
    <n v="0"/>
    <n v="11.744913834370511"/>
    <s v="no"/>
  </r>
  <r>
    <x v="2"/>
    <x v="25"/>
    <n v="140015"/>
    <n v="124268"/>
    <n v="22383"/>
    <n v="687"/>
    <n v="68"/>
    <n v="244899"/>
    <n v="15747"/>
    <n v="0.11246652144413098"/>
    <n v="203.80640465793303"/>
    <n v="329.16176470588238"/>
    <n v="0.11246652144413098"/>
    <n v="275.05676855895194"/>
    <n v="0"/>
    <n v="0"/>
    <n v="10.990560674964097"/>
    <s v="no"/>
  </r>
  <r>
    <x v="2"/>
    <x v="26"/>
    <n v="145820"/>
    <n v="132623"/>
    <n v="19914"/>
    <n v="542"/>
    <n v="125"/>
    <n v="233371"/>
    <n v="13197"/>
    <n v="9.0501988753257434E-2"/>
    <n v="269.04059040590408"/>
    <n v="159.31200000000001"/>
    <n v="9.0501988753257434E-2"/>
    <n v="292.18450184501842"/>
    <n v="0"/>
    <n v="0"/>
    <n v="10.473207874581139"/>
    <s v="no"/>
  </r>
  <r>
    <x v="2"/>
    <x v="27"/>
    <n v="133585"/>
    <n v="134044"/>
    <n v="19789"/>
    <n v="433"/>
    <n v="67"/>
    <n v="175259"/>
    <n v="-459"/>
    <n v="-3.4360145225886141E-3"/>
    <n v="308.51039260969975"/>
    <n v="295.35820895522386"/>
    <n v="-3.4360145225886141E-3"/>
    <n v="-12.720554272517322"/>
    <n v="459"/>
    <n v="0"/>
    <n v="1145.483660130719"/>
    <s v="no"/>
  </r>
  <r>
    <x v="2"/>
    <x v="28"/>
    <n v="159163"/>
    <n v="95939"/>
    <n v="20173"/>
    <n v="630"/>
    <n v="167"/>
    <n v="106105"/>
    <n v="63224"/>
    <n v="0.39722799896960975"/>
    <n v="252.63968253968255"/>
    <n v="120.79640718562874"/>
    <n v="0.39722799896960975"/>
    <n v="1204.2666666666667"/>
    <n v="0"/>
    <n v="0"/>
    <n v="693.49673202614383"/>
    <s v="no"/>
  </r>
  <r>
    <x v="2"/>
    <x v="29"/>
    <n v="165766"/>
    <n v="85707"/>
    <n v="15592"/>
    <n v="530"/>
    <n v="168"/>
    <n v="208376"/>
    <n v="80059"/>
    <n v="0.4829639371161758"/>
    <n v="312.76603773584907"/>
    <n v="92.80952380952381"/>
    <n v="0.4829639371161758"/>
    <n v="1812.6566037735852"/>
    <n v="0"/>
    <n v="0"/>
    <n v="1361.9346405228757"/>
    <s v="no"/>
  </r>
  <r>
    <x v="2"/>
    <x v="30"/>
    <n v="156842"/>
    <n v="131373"/>
    <n v="16776"/>
    <n v="415"/>
    <n v="42"/>
    <n v="269125"/>
    <n v="25469"/>
    <n v="0.16238635059486617"/>
    <n v="377.93253012048194"/>
    <n v="399.42857142857144"/>
    <n v="0.16238635059486617"/>
    <n v="736.45301204819282"/>
    <n v="0"/>
    <n v="0"/>
    <s v="not found"/>
    <s v="no"/>
  </r>
  <r>
    <x v="2"/>
    <x v="31"/>
    <n v="111959"/>
    <n v="75530"/>
    <n v="22936"/>
    <n v="617"/>
    <n v="90"/>
    <n v="93545"/>
    <n v="36429"/>
    <n v="0.32537804017542138"/>
    <n v="181.45705024311184"/>
    <n v="254.84444444444443"/>
    <n v="0.32537804017542138"/>
    <n v="708.50567260940045"/>
    <n v="0"/>
    <n v="0"/>
    <s v="not found"/>
    <s v="no"/>
  </r>
  <r>
    <x v="2"/>
    <x v="32"/>
    <n v="156199"/>
    <n v="104766"/>
    <n v="17994"/>
    <n v="673"/>
    <n v="135"/>
    <n v="148840"/>
    <n v="51433"/>
    <n v="0.32927867656002918"/>
    <n v="232.09361069836552"/>
    <n v="133.28888888888889"/>
    <n v="0.32927867656002918"/>
    <n v="917.08172362555729"/>
    <n v="0"/>
    <n v="0"/>
    <s v="not found"/>
    <s v="no"/>
  </r>
  <r>
    <x v="2"/>
    <x v="33"/>
    <n v="144384"/>
    <n v="121005"/>
    <n v="23808"/>
    <n v="351"/>
    <n v="51"/>
    <n v="132733"/>
    <n v="23379"/>
    <n v="0.16192237367021275"/>
    <n v="411.35042735042737"/>
    <n v="466.8235294117647"/>
    <n v="0.16192237367021275"/>
    <n v="799.28205128205127"/>
    <n v="0"/>
    <n v="0"/>
    <s v="not found"/>
    <s v="no"/>
  </r>
  <r>
    <x v="2"/>
    <x v="34"/>
    <n v="155318"/>
    <n v="159474"/>
    <n v="17280"/>
    <n v="400"/>
    <n v="152"/>
    <n v="173264"/>
    <n v="-4156"/>
    <n v="-2.6758006155114023E-2"/>
    <n v="388.29500000000002"/>
    <n v="113.68421052631579"/>
    <n v="-2.6758006155114023E-2"/>
    <n v="-124.68"/>
    <n v="4156"/>
    <n v="0"/>
    <n v="125.07025986525505"/>
    <s v="no"/>
  </r>
  <r>
    <x v="2"/>
    <x v="35"/>
    <n v="116736"/>
    <n v="70854"/>
    <n v="18164"/>
    <n v="523"/>
    <n v="168"/>
    <n v="257789"/>
    <n v="45882"/>
    <n v="0.39304070723684209"/>
    <n v="223.20458891013385"/>
    <n v="108.11904761904762"/>
    <n v="0.39304070723684209"/>
    <n v="1052.7418738049714"/>
    <n v="0"/>
    <n v="0"/>
    <n v="186.0844562078922"/>
    <s v="no"/>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310FEE-F6C1-488F-8E3F-E508A36ED78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H41" firstHeaderRow="0" firstDataRow="1" firstDataCol="1"/>
  <pivotFields count="18">
    <pivotField showAll="0">
      <items count="4">
        <item x="0"/>
        <item x="1"/>
        <item x="2"/>
        <item t="default"/>
      </items>
    </pivotField>
    <pivotField axis="axisRow" showAll="0">
      <items count="37">
        <item x="3"/>
        <item x="15"/>
        <item x="27"/>
        <item x="7"/>
        <item x="19"/>
        <item x="31"/>
        <item x="11"/>
        <item x="23"/>
        <item x="35"/>
        <item x="1"/>
        <item x="13"/>
        <item x="25"/>
        <item x="0"/>
        <item x="12"/>
        <item x="24"/>
        <item x="6"/>
        <item x="18"/>
        <item x="30"/>
        <item x="5"/>
        <item x="17"/>
        <item x="29"/>
        <item x="2"/>
        <item x="14"/>
        <item x="26"/>
        <item x="4"/>
        <item x="16"/>
        <item x="28"/>
        <item x="10"/>
        <item x="22"/>
        <item x="34"/>
        <item x="9"/>
        <item x="21"/>
        <item x="33"/>
        <item x="8"/>
        <item x="20"/>
        <item x="32"/>
        <item t="default"/>
      </items>
    </pivotField>
    <pivotField dataField="1" showAll="0"/>
    <pivotField dataField="1" showAll="0"/>
    <pivotField showAll="0"/>
    <pivotField showAll="0"/>
    <pivotField showAll="0"/>
    <pivotField showAll="0"/>
    <pivotField dataField="1" showAll="0"/>
    <pivotField showAll="0"/>
    <pivotField showAll="0"/>
    <pivotField dataField="1" showAll="0"/>
    <pivotField showAll="0"/>
    <pivotField dataField="1" showAll="0"/>
    <pivotField showAll="0"/>
    <pivotField showAll="0"/>
    <pivotField dataField="1" showAll="0"/>
    <pivotField showAll="0"/>
  </pivotFields>
  <rowFields count="1">
    <field x="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6">
    <i>
      <x/>
    </i>
    <i i="1">
      <x v="1"/>
    </i>
    <i i="2">
      <x v="2"/>
    </i>
    <i i="3">
      <x v="3"/>
    </i>
    <i i="4">
      <x v="4"/>
    </i>
    <i i="5">
      <x v="5"/>
    </i>
  </colItems>
  <dataFields count="6">
    <dataField name="Sum of LTV" fld="13" baseField="0" baseItem="0"/>
    <dataField name="Sum of Revenue" fld="2" baseField="0" baseItem="0"/>
    <dataField name="Sum of profit" fld="8" baseField="0" baseItem="0"/>
    <dataField name="Sum of CAC" fld="11" baseField="0" baseItem="0"/>
    <dataField name="Sum of Expenses" fld="3" baseField="0" baseItem="0"/>
    <dataField name="Count of runway months" fld="16"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F035D3-32B9-48C1-8270-DB7C6C6A313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4:D81" firstHeaderRow="0" firstDataRow="1" firstDataCol="1"/>
  <pivotFields count="18">
    <pivotField showAll="0">
      <items count="4">
        <item x="0"/>
        <item x="1"/>
        <item x="2"/>
        <item t="default"/>
      </items>
    </pivotField>
    <pivotField axis="axisRow" showAll="0">
      <items count="37">
        <item x="3"/>
        <item x="15"/>
        <item x="27"/>
        <item x="7"/>
        <item x="19"/>
        <item x="31"/>
        <item x="11"/>
        <item x="23"/>
        <item x="35"/>
        <item x="1"/>
        <item x="13"/>
        <item x="25"/>
        <item x="0"/>
        <item x="12"/>
        <item x="24"/>
        <item x="6"/>
        <item x="18"/>
        <item x="30"/>
        <item x="5"/>
        <item x="17"/>
        <item x="29"/>
        <item x="2"/>
        <item x="14"/>
        <item x="26"/>
        <item x="4"/>
        <item x="16"/>
        <item x="28"/>
        <item x="10"/>
        <item x="22"/>
        <item x="34"/>
        <item x="9"/>
        <item x="21"/>
        <item x="33"/>
        <item x="8"/>
        <item x="20"/>
        <item x="32"/>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i="1">
      <x v="1"/>
    </i>
  </colItems>
  <dataFields count="2">
    <dataField name="Sum of Revenue" fld="2" baseField="0" baseItem="0"/>
    <dataField name="Sum of Expenses" fld="3" baseField="0" baseItem="0"/>
  </dataFields>
  <chartFormats count="6">
    <chartFormat chart="0" format="1"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2" format="13"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C5D8DA3-B481-418F-B84A-CFBE682EC53B}" sourceName="Month">
  <pivotTables>
    <pivotTable tabId="4" name="PivotTable2"/>
  </pivotTables>
  <data>
    <tabular pivotCacheId="1997179889">
      <items count="36">
        <i x="3" s="1"/>
        <i x="15" s="1"/>
        <i x="27" s="1"/>
        <i x="7" s="1"/>
        <i x="19" s="1"/>
        <i x="31" s="1"/>
        <i x="11" s="1"/>
        <i x="23" s="1"/>
        <i x="35" s="1"/>
        <i x="1" s="1"/>
        <i x="13" s="1"/>
        <i x="25" s="1"/>
        <i x="0" s="1"/>
        <i x="12" s="1"/>
        <i x="24" s="1"/>
        <i x="6" s="1"/>
        <i x="18" s="1"/>
        <i x="30" s="1"/>
        <i x="5" s="1"/>
        <i x="17" s="1"/>
        <i x="29" s="1"/>
        <i x="2" s="1"/>
        <i x="14" s="1"/>
        <i x="26" s="1"/>
        <i x="4" s="1"/>
        <i x="16" s="1"/>
        <i x="28" s="1"/>
        <i x="10" s="1"/>
        <i x="22" s="1"/>
        <i x="34" s="1"/>
        <i x="9" s="1"/>
        <i x="21" s="1"/>
        <i x="33" s="1"/>
        <i x="8" s="1"/>
        <i x="20" s="1"/>
        <i x="3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4FA0759-CB83-4637-9732-04D9389109B1}" sourceName="year">
  <pivotTables>
    <pivotTable tabId="4" name="PivotTable2"/>
  </pivotTables>
  <data>
    <tabular pivotCacheId="199717988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64CC856F-A213-4A1A-B458-4BAEC7B389FE}" cache="Slicer_Month" caption="Month" startItem="22" rowHeight="241300"/>
  <slicer name="year" xr10:uid="{CFB75B78-49CD-4537-A5C4-105BE641C553}" cache="Slicer_year" caption="year"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8"/>
  <sheetViews>
    <sheetView topLeftCell="G1" zoomScale="84" zoomScaleNormal="61" workbookViewId="0">
      <selection activeCell="V11" sqref="V11"/>
    </sheetView>
  </sheetViews>
  <sheetFormatPr defaultRowHeight="14.5"/>
  <cols>
    <col min="2" max="2" width="9.54296875" bestFit="1" customWidth="1"/>
    <col min="3" max="3" width="8.453125" bestFit="1" customWidth="1"/>
    <col min="4" max="4" width="8.81640625" bestFit="1" customWidth="1"/>
    <col min="5" max="5" width="14.6328125" bestFit="1" customWidth="1"/>
    <col min="6" max="6" width="10" bestFit="1" customWidth="1"/>
    <col min="7" max="7" width="15.08984375" bestFit="1" customWidth="1"/>
    <col min="8" max="8" width="12.453125" bestFit="1" customWidth="1"/>
    <col min="9" max="9" width="8" bestFit="1" customWidth="1"/>
    <col min="10" max="10" width="13.36328125" bestFit="1" customWidth="1"/>
    <col min="11" max="12" width="12.7265625" bestFit="1" customWidth="1"/>
    <col min="13" max="14" width="13.36328125" bestFit="1" customWidth="1"/>
    <col min="15" max="15" width="9.54296875" bestFit="1" customWidth="1"/>
    <col min="16" max="16" width="14.6328125" bestFit="1" customWidth="1"/>
    <col min="17" max="17" width="14.1796875" bestFit="1" customWidth="1"/>
    <col min="18" max="18" width="10.453125" bestFit="1" customWidth="1"/>
  </cols>
  <sheetData>
    <row r="1" spans="1:18">
      <c r="A1" s="5" t="s">
        <v>58</v>
      </c>
      <c r="B1" s="2" t="s">
        <v>0</v>
      </c>
      <c r="C1" s="2" t="s">
        <v>1</v>
      </c>
      <c r="D1" s="2" t="s">
        <v>2</v>
      </c>
      <c r="E1" s="2" t="s">
        <v>3</v>
      </c>
      <c r="F1" s="2" t="s">
        <v>4</v>
      </c>
      <c r="G1" s="2" t="s">
        <v>5</v>
      </c>
      <c r="H1" s="2" t="s">
        <v>6</v>
      </c>
      <c r="I1" s="3" t="s">
        <v>43</v>
      </c>
      <c r="J1" s="3" t="s">
        <v>44</v>
      </c>
      <c r="K1" s="3" t="s">
        <v>45</v>
      </c>
      <c r="L1" s="3" t="s">
        <v>46</v>
      </c>
      <c r="M1" s="3" t="s">
        <v>47</v>
      </c>
      <c r="N1" s="3" t="s">
        <v>48</v>
      </c>
      <c r="O1" s="3" t="s">
        <v>49</v>
      </c>
      <c r="P1" s="3" t="s">
        <v>55</v>
      </c>
      <c r="Q1" s="3" t="s">
        <v>56</v>
      </c>
      <c r="R1" s="3" t="s">
        <v>57</v>
      </c>
    </row>
    <row r="2" spans="1:18">
      <c r="A2">
        <f>YEAR(B2)</f>
        <v>2023</v>
      </c>
      <c r="B2" s="4" t="s">
        <v>7</v>
      </c>
      <c r="C2" s="4">
        <v>105795</v>
      </c>
      <c r="D2" s="4">
        <v>70860</v>
      </c>
      <c r="E2" s="4">
        <v>15390</v>
      </c>
      <c r="F2" s="4">
        <v>406</v>
      </c>
      <c r="G2" s="4">
        <v>111</v>
      </c>
      <c r="H2" s="4">
        <v>190268</v>
      </c>
      <c r="I2" s="4">
        <f t="shared" ref="I2:I37" si="0">C2-D2</f>
        <v>34935</v>
      </c>
      <c r="J2" s="4">
        <f t="shared" ref="J2:J37" si="1">IF(C2=0,0,I2/C2)</f>
        <v>0.33021409329363394</v>
      </c>
      <c r="K2" s="4">
        <f t="shared" ref="K2:K37" si="2">IF(F2=0,0,C2/F2)</f>
        <v>260.57881773399015</v>
      </c>
      <c r="L2" s="4">
        <f t="shared" ref="L2:L37" si="3">IF(G2=0,0,E2/G2)</f>
        <v>138.64864864864865</v>
      </c>
      <c r="M2" s="4">
        <f t="shared" ref="M2:M37" si="4">IF(C2=0,0,I2/C2)</f>
        <v>0.33021409329363394</v>
      </c>
      <c r="N2" s="4">
        <f t="shared" ref="N2:N37" si="5">K2*M2*$B$42</f>
        <v>1032.5615763546798</v>
      </c>
      <c r="O2" s="4">
        <f t="shared" ref="O2:O38" si="6">IF(I2&gt;=0,0,-I2)</f>
        <v>0</v>
      </c>
      <c r="P2" s="4" cm="1">
        <f t="array" ref="P2">IFERROR((C2-INDEX(C2,0)),error)</f>
        <v>0</v>
      </c>
      <c r="Q2" s="4" t="str">
        <f t="shared" ref="Q2:Q37" ca="1" si="7">IFERROR(H2 / AVERAGE(OFFSET(O2, -$B$44+1, 0,$B$44, 1)), "not found")</f>
        <v>not found</v>
      </c>
      <c r="R2" s="4" t="str">
        <f>IF(OR(C2&lt;0, D2&lt;0, F2&lt;0), "Check negatives", "no")</f>
        <v>no</v>
      </c>
    </row>
    <row r="3" spans="1:18">
      <c r="A3">
        <f t="shared" ref="A3:A37" si="8">YEAR(B3)</f>
        <v>2023</v>
      </c>
      <c r="B3" s="4" t="s">
        <v>8</v>
      </c>
      <c r="C3" s="4">
        <v>166820</v>
      </c>
      <c r="D3" s="4">
        <v>124886</v>
      </c>
      <c r="E3" s="4">
        <v>16265</v>
      </c>
      <c r="F3" s="4">
        <v>514</v>
      </c>
      <c r="G3" s="4">
        <v>114</v>
      </c>
      <c r="H3" s="4">
        <v>167498</v>
      </c>
      <c r="I3" s="4">
        <f t="shared" si="0"/>
        <v>41934</v>
      </c>
      <c r="J3" s="4">
        <f t="shared" si="1"/>
        <v>0.25137273708188468</v>
      </c>
      <c r="K3" s="4">
        <f t="shared" si="2"/>
        <v>324.55252918287937</v>
      </c>
      <c r="L3" s="4">
        <f t="shared" si="3"/>
        <v>142.67543859649123</v>
      </c>
      <c r="M3" s="4">
        <f t="shared" si="4"/>
        <v>0.25137273708188468</v>
      </c>
      <c r="N3" s="4">
        <f t="shared" si="5"/>
        <v>979.00389105058366</v>
      </c>
      <c r="O3" s="4">
        <f t="shared" si="6"/>
        <v>0</v>
      </c>
      <c r="P3" s="4" cm="1">
        <f t="array" ref="P3">IFERROR((C3-INDEX(C3,0)),error)</f>
        <v>0</v>
      </c>
      <c r="Q3" s="4" t="str">
        <f t="shared" ca="1" si="7"/>
        <v>not found</v>
      </c>
      <c r="R3" s="4" t="str">
        <f t="shared" ref="R3:R37" si="9">IF(OR(C3&lt;0, D3&lt;0, F3&lt;0), "Check negatives", "no")</f>
        <v>no</v>
      </c>
    </row>
    <row r="4" spans="1:18">
      <c r="A4">
        <f t="shared" si="8"/>
        <v>2023</v>
      </c>
      <c r="B4" s="4" t="s">
        <v>9</v>
      </c>
      <c r="C4" s="4">
        <v>134131</v>
      </c>
      <c r="D4" s="4">
        <v>130263</v>
      </c>
      <c r="E4" s="4">
        <v>18322</v>
      </c>
      <c r="F4" s="4">
        <v>449</v>
      </c>
      <c r="G4" s="4">
        <v>92</v>
      </c>
      <c r="H4" s="4">
        <v>80769</v>
      </c>
      <c r="I4" s="4">
        <f t="shared" si="0"/>
        <v>3868</v>
      </c>
      <c r="J4" s="4">
        <f t="shared" si="1"/>
        <v>2.8837479777232704E-2</v>
      </c>
      <c r="K4" s="4">
        <f t="shared" si="2"/>
        <v>298.73273942093539</v>
      </c>
      <c r="L4" s="4">
        <f t="shared" si="3"/>
        <v>199.15217391304347</v>
      </c>
      <c r="M4" s="4">
        <f t="shared" si="4"/>
        <v>2.8837479777232704E-2</v>
      </c>
      <c r="N4" s="4">
        <f t="shared" si="5"/>
        <v>103.37639198218262</v>
      </c>
      <c r="O4" s="4">
        <f t="shared" si="6"/>
        <v>0</v>
      </c>
      <c r="P4" s="4" cm="1">
        <f t="array" ref="P4">IFERROR((C4-INDEX(C4,0)),error)</f>
        <v>0</v>
      </c>
      <c r="Q4" s="4" t="str">
        <f t="shared" ca="1" si="7"/>
        <v>not found</v>
      </c>
      <c r="R4" s="4" t="str">
        <f t="shared" si="9"/>
        <v>no</v>
      </c>
    </row>
    <row r="5" spans="1:18">
      <c r="A5">
        <f t="shared" si="8"/>
        <v>2023</v>
      </c>
      <c r="B5" s="4" t="s">
        <v>10</v>
      </c>
      <c r="C5" s="4">
        <v>149735</v>
      </c>
      <c r="D5" s="4">
        <v>132955</v>
      </c>
      <c r="E5" s="4">
        <v>16949</v>
      </c>
      <c r="F5" s="4">
        <v>685</v>
      </c>
      <c r="G5" s="4">
        <v>60</v>
      </c>
      <c r="H5" s="4">
        <v>294176</v>
      </c>
      <c r="I5" s="4">
        <f t="shared" si="0"/>
        <v>16780</v>
      </c>
      <c r="J5" s="4">
        <f t="shared" si="1"/>
        <v>0.11206464754399439</v>
      </c>
      <c r="K5" s="4">
        <f t="shared" si="2"/>
        <v>218.5912408759124</v>
      </c>
      <c r="L5" s="4">
        <f t="shared" si="3"/>
        <v>282.48333333333335</v>
      </c>
      <c r="M5" s="4">
        <f t="shared" si="4"/>
        <v>0.11206464754399439</v>
      </c>
      <c r="N5" s="4">
        <f t="shared" si="5"/>
        <v>293.95620437956205</v>
      </c>
      <c r="O5" s="4">
        <f t="shared" si="6"/>
        <v>0</v>
      </c>
      <c r="P5" s="4" cm="1">
        <f t="array" ref="P5">IFERROR((C5-INDEX(C5,0)),error)</f>
        <v>0</v>
      </c>
      <c r="Q5" s="4" t="str">
        <f t="shared" ca="1" si="7"/>
        <v>not found</v>
      </c>
      <c r="R5" s="4" t="str">
        <f t="shared" si="9"/>
        <v>no</v>
      </c>
    </row>
    <row r="6" spans="1:18">
      <c r="A6">
        <f t="shared" si="8"/>
        <v>2023</v>
      </c>
      <c r="B6" s="4" t="s">
        <v>11</v>
      </c>
      <c r="C6" s="4">
        <v>143707</v>
      </c>
      <c r="D6" s="4">
        <v>155305</v>
      </c>
      <c r="E6" s="4">
        <v>22309</v>
      </c>
      <c r="F6" s="4">
        <v>552</v>
      </c>
      <c r="G6" s="4">
        <v>128</v>
      </c>
      <c r="H6" s="4">
        <v>210608</v>
      </c>
      <c r="I6" s="4">
        <f t="shared" si="0"/>
        <v>-11598</v>
      </c>
      <c r="J6" s="4">
        <f t="shared" si="1"/>
        <v>-8.0705880715622763E-2</v>
      </c>
      <c r="K6" s="4">
        <f t="shared" si="2"/>
        <v>260.338768115942</v>
      </c>
      <c r="L6" s="4">
        <f t="shared" si="3"/>
        <v>174.2890625</v>
      </c>
      <c r="M6" s="4">
        <f t="shared" si="4"/>
        <v>-8.0705880715622763E-2</v>
      </c>
      <c r="N6" s="4">
        <f t="shared" si="5"/>
        <v>-252.13043478260869</v>
      </c>
      <c r="O6" s="4">
        <f t="shared" si="6"/>
        <v>11598</v>
      </c>
      <c r="P6" s="4" cm="1">
        <f t="array" ref="P6">IFERROR((C6-INDEX(C6,0)),error)</f>
        <v>0</v>
      </c>
      <c r="Q6" s="4">
        <f t="shared" ca="1" si="7"/>
        <v>54.476978789446456</v>
      </c>
      <c r="R6" s="4" t="str">
        <f t="shared" si="9"/>
        <v>no</v>
      </c>
    </row>
    <row r="7" spans="1:18">
      <c r="A7">
        <f t="shared" si="8"/>
        <v>2023</v>
      </c>
      <c r="B7" s="4" t="s">
        <v>12</v>
      </c>
      <c r="C7" s="4">
        <v>196970</v>
      </c>
      <c r="D7" s="4">
        <v>95658</v>
      </c>
      <c r="E7" s="4">
        <v>12558</v>
      </c>
      <c r="F7" s="4">
        <v>469</v>
      </c>
      <c r="G7" s="4">
        <v>54</v>
      </c>
      <c r="H7" s="4">
        <v>145725</v>
      </c>
      <c r="I7" s="4">
        <f t="shared" si="0"/>
        <v>101312</v>
      </c>
      <c r="J7" s="4">
        <f t="shared" si="1"/>
        <v>0.51435243945778542</v>
      </c>
      <c r="K7" s="4">
        <f t="shared" si="2"/>
        <v>419.97867803837954</v>
      </c>
      <c r="L7" s="4">
        <f t="shared" si="3"/>
        <v>232.55555555555554</v>
      </c>
      <c r="M7" s="4">
        <f t="shared" si="4"/>
        <v>0.51435243945778542</v>
      </c>
      <c r="N7" s="4">
        <f t="shared" si="5"/>
        <v>2592.204690831556</v>
      </c>
      <c r="O7" s="4">
        <f t="shared" si="6"/>
        <v>0</v>
      </c>
      <c r="P7" s="4" cm="1">
        <f t="array" ref="P7">IFERROR((C7-INDEX(C7,0)),error)</f>
        <v>0</v>
      </c>
      <c r="Q7" s="4">
        <f t="shared" ca="1" si="7"/>
        <v>37.693998965338849</v>
      </c>
      <c r="R7" s="4" t="str">
        <f t="shared" si="9"/>
        <v>no</v>
      </c>
    </row>
    <row r="8" spans="1:18">
      <c r="A8">
        <f t="shared" si="8"/>
        <v>2023</v>
      </c>
      <c r="B8" s="4" t="s">
        <v>13</v>
      </c>
      <c r="C8" s="4">
        <v>174654</v>
      </c>
      <c r="D8" s="4">
        <v>105773</v>
      </c>
      <c r="E8" s="4">
        <v>14658</v>
      </c>
      <c r="F8" s="4">
        <v>663</v>
      </c>
      <c r="G8" s="4">
        <v>94</v>
      </c>
      <c r="H8" s="4">
        <v>146803</v>
      </c>
      <c r="I8" s="4">
        <f t="shared" si="0"/>
        <v>68881</v>
      </c>
      <c r="J8" s="4">
        <f t="shared" si="1"/>
        <v>0.3943854707020738</v>
      </c>
      <c r="K8" s="4">
        <f t="shared" si="2"/>
        <v>263.42986425339365</v>
      </c>
      <c r="L8" s="4">
        <f t="shared" si="3"/>
        <v>155.93617021276594</v>
      </c>
      <c r="M8" s="4">
        <f t="shared" si="4"/>
        <v>0.3943854707020738</v>
      </c>
      <c r="N8" s="4">
        <f t="shared" si="5"/>
        <v>1246.7149321266966</v>
      </c>
      <c r="O8" s="4">
        <f t="shared" si="6"/>
        <v>0</v>
      </c>
      <c r="P8" s="4" cm="1">
        <f t="array" ref="P8">IFERROR((C8-INDEX(C8,0)),error)</f>
        <v>0</v>
      </c>
      <c r="Q8" s="4">
        <f t="shared" ca="1" si="7"/>
        <v>37.972840144852562</v>
      </c>
      <c r="R8" s="4" t="str">
        <f t="shared" si="9"/>
        <v>no</v>
      </c>
    </row>
    <row r="9" spans="1:18">
      <c r="A9">
        <f t="shared" si="8"/>
        <v>2023</v>
      </c>
      <c r="B9" s="4" t="s">
        <v>14</v>
      </c>
      <c r="C9" s="4">
        <v>121551</v>
      </c>
      <c r="D9" s="4">
        <v>81394</v>
      </c>
      <c r="E9" s="4">
        <v>13556</v>
      </c>
      <c r="F9" s="4">
        <v>606</v>
      </c>
      <c r="G9" s="4">
        <v>174</v>
      </c>
      <c r="H9" s="4">
        <v>291110</v>
      </c>
      <c r="I9" s="4">
        <f t="shared" si="0"/>
        <v>40157</v>
      </c>
      <c r="J9" s="4">
        <f t="shared" si="1"/>
        <v>0.33037161356138578</v>
      </c>
      <c r="K9" s="4">
        <f t="shared" si="2"/>
        <v>200.57920792079207</v>
      </c>
      <c r="L9" s="4">
        <f t="shared" si="3"/>
        <v>77.908045977011497</v>
      </c>
      <c r="M9" s="4">
        <f t="shared" si="4"/>
        <v>0.33037161356138578</v>
      </c>
      <c r="N9" s="4">
        <f t="shared" si="5"/>
        <v>795.18811881188117</v>
      </c>
      <c r="O9" s="4">
        <f t="shared" si="6"/>
        <v>0</v>
      </c>
      <c r="P9" s="4" cm="1">
        <f t="array" ref="P9">IFERROR((C9-INDEX(C9,0)),error)</f>
        <v>0</v>
      </c>
      <c r="Q9" s="4" t="str">
        <f t="shared" ca="1" si="7"/>
        <v>not found</v>
      </c>
      <c r="R9" s="4" t="str">
        <f t="shared" si="9"/>
        <v>no</v>
      </c>
    </row>
    <row r="10" spans="1:18">
      <c r="A10">
        <f t="shared" si="8"/>
        <v>2023</v>
      </c>
      <c r="B10" s="4" t="s">
        <v>15</v>
      </c>
      <c r="C10" s="4">
        <v>177313</v>
      </c>
      <c r="D10" s="4">
        <v>80627</v>
      </c>
      <c r="E10" s="4">
        <v>18792</v>
      </c>
      <c r="F10" s="4">
        <v>615</v>
      </c>
      <c r="G10" s="4">
        <v>53</v>
      </c>
      <c r="H10" s="4">
        <v>285041</v>
      </c>
      <c r="I10" s="4">
        <f t="shared" si="0"/>
        <v>96686</v>
      </c>
      <c r="J10" s="4">
        <f t="shared" si="1"/>
        <v>0.54528432771426794</v>
      </c>
      <c r="K10" s="4">
        <f t="shared" si="2"/>
        <v>288.31382113821138</v>
      </c>
      <c r="L10" s="4">
        <f t="shared" si="3"/>
        <v>354.56603773584908</v>
      </c>
      <c r="M10" s="4">
        <f t="shared" si="4"/>
        <v>0.54528432771426794</v>
      </c>
      <c r="N10" s="4">
        <f t="shared" si="5"/>
        <v>1886.5560975609753</v>
      </c>
      <c r="O10" s="4">
        <f t="shared" si="6"/>
        <v>0</v>
      </c>
      <c r="P10" s="4" cm="1">
        <f t="array" ref="P10">IFERROR((C10-INDEX(C10,0)),error)</f>
        <v>0</v>
      </c>
      <c r="Q10" s="4" t="str">
        <f t="shared" ca="1" si="7"/>
        <v>not found</v>
      </c>
      <c r="R10" s="4" t="str">
        <f t="shared" si="9"/>
        <v>no</v>
      </c>
    </row>
    <row r="11" spans="1:18">
      <c r="A11">
        <f t="shared" si="8"/>
        <v>2023</v>
      </c>
      <c r="B11" s="4" t="s">
        <v>16</v>
      </c>
      <c r="C11" s="4">
        <v>133001</v>
      </c>
      <c r="D11" s="4">
        <v>146552</v>
      </c>
      <c r="E11" s="4">
        <v>17513</v>
      </c>
      <c r="F11" s="4">
        <v>352</v>
      </c>
      <c r="G11" s="4">
        <v>169</v>
      </c>
      <c r="H11" s="4">
        <v>204243</v>
      </c>
      <c r="I11" s="4">
        <f t="shared" si="0"/>
        <v>-13551</v>
      </c>
      <c r="J11" s="4">
        <f t="shared" si="1"/>
        <v>-0.10188645198156406</v>
      </c>
      <c r="K11" s="4">
        <f t="shared" si="2"/>
        <v>377.84375</v>
      </c>
      <c r="L11" s="4">
        <f t="shared" si="3"/>
        <v>103.62721893491124</v>
      </c>
      <c r="M11" s="4">
        <f t="shared" si="4"/>
        <v>-0.10188645198156406</v>
      </c>
      <c r="N11" s="4">
        <f t="shared" si="5"/>
        <v>-461.96590909090912</v>
      </c>
      <c r="O11" s="4">
        <f t="shared" si="6"/>
        <v>13551</v>
      </c>
      <c r="P11" s="4" cm="1">
        <f t="array" ref="P11">IFERROR((C11-INDEX(C11,0)),error)</f>
        <v>0</v>
      </c>
      <c r="Q11" s="4">
        <f t="shared" ca="1" si="7"/>
        <v>45.216515386318356</v>
      </c>
      <c r="R11" s="4" t="str">
        <f t="shared" si="9"/>
        <v>no</v>
      </c>
    </row>
    <row r="12" spans="1:18">
      <c r="A12">
        <f t="shared" si="8"/>
        <v>2023</v>
      </c>
      <c r="B12" s="4" t="s">
        <v>17</v>
      </c>
      <c r="C12" s="4">
        <v>113483</v>
      </c>
      <c r="D12" s="4">
        <v>118555</v>
      </c>
      <c r="E12" s="4">
        <v>20748</v>
      </c>
      <c r="F12" s="4">
        <v>563</v>
      </c>
      <c r="G12" s="4">
        <v>74</v>
      </c>
      <c r="H12" s="4">
        <v>160077</v>
      </c>
      <c r="I12" s="4">
        <f t="shared" si="0"/>
        <v>-5072</v>
      </c>
      <c r="J12" s="4">
        <f t="shared" si="1"/>
        <v>-4.4693918912964939E-2</v>
      </c>
      <c r="K12" s="4">
        <f t="shared" si="2"/>
        <v>201.56838365896979</v>
      </c>
      <c r="L12" s="4">
        <f t="shared" si="3"/>
        <v>280.37837837837839</v>
      </c>
      <c r="M12" s="4">
        <f t="shared" si="4"/>
        <v>-4.4693918912964939E-2</v>
      </c>
      <c r="N12" s="4">
        <f t="shared" si="5"/>
        <v>-108.10657193605684</v>
      </c>
      <c r="O12" s="4">
        <f t="shared" si="6"/>
        <v>5072</v>
      </c>
      <c r="P12" s="4" cm="1">
        <f t="array" ref="P12">IFERROR((C12-INDEX(C12,0)),error)</f>
        <v>0</v>
      </c>
      <c r="Q12" s="4">
        <f t="shared" ca="1" si="7"/>
        <v>25.786983837190569</v>
      </c>
      <c r="R12" s="4" t="str">
        <f t="shared" si="9"/>
        <v>no</v>
      </c>
    </row>
    <row r="13" spans="1:18">
      <c r="A13">
        <f t="shared" si="8"/>
        <v>2023</v>
      </c>
      <c r="B13" s="4" t="s">
        <v>18</v>
      </c>
      <c r="C13" s="4">
        <v>125920</v>
      </c>
      <c r="D13" s="4">
        <v>137121</v>
      </c>
      <c r="E13" s="4">
        <v>13943</v>
      </c>
      <c r="F13" s="4">
        <v>687</v>
      </c>
      <c r="G13" s="4">
        <v>41</v>
      </c>
      <c r="H13" s="4">
        <v>277629</v>
      </c>
      <c r="I13" s="4">
        <f t="shared" si="0"/>
        <v>-11201</v>
      </c>
      <c r="J13" s="4">
        <f t="shared" si="1"/>
        <v>-8.895330368487929E-2</v>
      </c>
      <c r="K13" s="4">
        <f t="shared" si="2"/>
        <v>183.28966521106258</v>
      </c>
      <c r="L13" s="4">
        <f t="shared" si="3"/>
        <v>340.07317073170731</v>
      </c>
      <c r="M13" s="4">
        <f t="shared" si="4"/>
        <v>-8.895330368487929E-2</v>
      </c>
      <c r="N13" s="4">
        <f t="shared" si="5"/>
        <v>-195.65065502183407</v>
      </c>
      <c r="O13" s="4">
        <f t="shared" si="6"/>
        <v>11201</v>
      </c>
      <c r="P13" s="4" cm="1">
        <f t="array" ref="P13">IFERROR((C13-INDEX(C13,0)),error)</f>
        <v>0</v>
      </c>
      <c r="Q13" s="4">
        <f t="shared" ca="1" si="7"/>
        <v>27.926736856223176</v>
      </c>
      <c r="R13" s="4" t="str">
        <f t="shared" si="9"/>
        <v>no</v>
      </c>
    </row>
    <row r="14" spans="1:18">
      <c r="A14">
        <f t="shared" si="8"/>
        <v>2024</v>
      </c>
      <c r="B14" s="4" t="s">
        <v>19</v>
      </c>
      <c r="C14" s="4">
        <v>167189</v>
      </c>
      <c r="D14" s="4">
        <v>148953</v>
      </c>
      <c r="E14" s="4">
        <v>13843</v>
      </c>
      <c r="F14" s="4">
        <v>609</v>
      </c>
      <c r="G14" s="4">
        <v>83</v>
      </c>
      <c r="H14" s="4">
        <v>276769</v>
      </c>
      <c r="I14" s="4">
        <f t="shared" si="0"/>
        <v>18236</v>
      </c>
      <c r="J14" s="4">
        <f t="shared" si="1"/>
        <v>0.10907416157761575</v>
      </c>
      <c r="K14" s="4">
        <f t="shared" si="2"/>
        <v>274.53037766830869</v>
      </c>
      <c r="L14" s="4">
        <f t="shared" si="3"/>
        <v>166.78313253012047</v>
      </c>
      <c r="M14" s="4">
        <f t="shared" si="4"/>
        <v>0.10907416157761575</v>
      </c>
      <c r="N14" s="4">
        <f t="shared" si="5"/>
        <v>359.33004926108373</v>
      </c>
      <c r="O14" s="4">
        <f t="shared" si="6"/>
        <v>0</v>
      </c>
      <c r="P14" s="4" cm="1">
        <f t="array" ref="P14">IFERROR((C14-INDEX(C14,0)),error)</f>
        <v>0</v>
      </c>
      <c r="Q14" s="4">
        <f t="shared" ca="1" si="7"/>
        <v>51.023597369876484</v>
      </c>
      <c r="R14" s="4" t="str">
        <f t="shared" si="9"/>
        <v>no</v>
      </c>
    </row>
    <row r="15" spans="1:18">
      <c r="A15">
        <f t="shared" si="8"/>
        <v>2024</v>
      </c>
      <c r="B15" s="4" t="s">
        <v>20</v>
      </c>
      <c r="C15" s="4">
        <v>127065</v>
      </c>
      <c r="D15" s="4">
        <v>102606</v>
      </c>
      <c r="E15" s="4">
        <v>23103</v>
      </c>
      <c r="F15" s="4">
        <v>570</v>
      </c>
      <c r="G15" s="4">
        <v>79</v>
      </c>
      <c r="H15" s="4">
        <v>103247</v>
      </c>
      <c r="I15" s="4">
        <f t="shared" si="0"/>
        <v>24459</v>
      </c>
      <c r="J15" s="4">
        <f t="shared" si="1"/>
        <v>0.19249203163735096</v>
      </c>
      <c r="K15" s="4">
        <f t="shared" si="2"/>
        <v>222.92105263157896</v>
      </c>
      <c r="L15" s="4">
        <f t="shared" si="3"/>
        <v>292.44303797468353</v>
      </c>
      <c r="M15" s="4">
        <f t="shared" si="4"/>
        <v>0.19249203163735096</v>
      </c>
      <c r="N15" s="4">
        <f t="shared" si="5"/>
        <v>514.92631578947373</v>
      </c>
      <c r="O15" s="4">
        <f t="shared" si="6"/>
        <v>0</v>
      </c>
      <c r="P15" s="4" cm="1">
        <f t="array" ref="P15">IFERROR((C15-INDEX(C15,0)),error)</f>
        <v>0</v>
      </c>
      <c r="Q15" s="4">
        <f t="shared" ca="1" si="7"/>
        <v>27.652977412731008</v>
      </c>
      <c r="R15" s="4" t="str">
        <f t="shared" si="9"/>
        <v>no</v>
      </c>
    </row>
    <row r="16" spans="1:18">
      <c r="A16">
        <f t="shared" si="8"/>
        <v>2024</v>
      </c>
      <c r="B16" s="4" t="s">
        <v>21</v>
      </c>
      <c r="C16" s="4">
        <v>114300</v>
      </c>
      <c r="D16" s="4">
        <v>144065</v>
      </c>
      <c r="E16" s="4">
        <v>10878</v>
      </c>
      <c r="F16" s="4">
        <v>352</v>
      </c>
      <c r="G16" s="4">
        <v>63</v>
      </c>
      <c r="H16" s="4">
        <v>92185</v>
      </c>
      <c r="I16" s="4">
        <f t="shared" si="0"/>
        <v>-29765</v>
      </c>
      <c r="J16" s="4">
        <f t="shared" si="1"/>
        <v>-0.26041119860017498</v>
      </c>
      <c r="K16" s="4">
        <f t="shared" si="2"/>
        <v>324.71590909090907</v>
      </c>
      <c r="L16" s="4">
        <f t="shared" si="3"/>
        <v>172.66666666666666</v>
      </c>
      <c r="M16" s="4">
        <f t="shared" si="4"/>
        <v>-0.26041119860017498</v>
      </c>
      <c r="N16" s="4">
        <f t="shared" si="5"/>
        <v>-1014.715909090909</v>
      </c>
      <c r="O16" s="4">
        <f t="shared" si="6"/>
        <v>29765</v>
      </c>
      <c r="P16" s="4" cm="1">
        <f t="array" ref="P16">IFERROR((C16-INDEX(C16,0)),error)</f>
        <v>0</v>
      </c>
      <c r="Q16" s="4">
        <f t="shared" ca="1" si="7"/>
        <v>9.2912817067025042</v>
      </c>
      <c r="R16" s="4" t="str">
        <f t="shared" si="9"/>
        <v>no</v>
      </c>
    </row>
    <row r="17" spans="1:18">
      <c r="A17">
        <f t="shared" si="8"/>
        <v>2024</v>
      </c>
      <c r="B17" s="4" t="s">
        <v>22</v>
      </c>
      <c r="C17" s="4">
        <v>153704</v>
      </c>
      <c r="D17" s="4">
        <v>156779</v>
      </c>
      <c r="E17" s="4">
        <v>16331</v>
      </c>
      <c r="F17" s="4">
        <v>679</v>
      </c>
      <c r="G17" s="4">
        <v>80</v>
      </c>
      <c r="H17" s="4">
        <v>118044</v>
      </c>
      <c r="I17" s="4">
        <f t="shared" si="0"/>
        <v>-3075</v>
      </c>
      <c r="J17" s="4">
        <f t="shared" si="1"/>
        <v>-2.0005985530630304E-2</v>
      </c>
      <c r="K17" s="4">
        <f t="shared" si="2"/>
        <v>226.3681885125184</v>
      </c>
      <c r="L17" s="4">
        <f t="shared" si="3"/>
        <v>204.13749999999999</v>
      </c>
      <c r="M17" s="4">
        <f t="shared" si="4"/>
        <v>-2.0005985530630304E-2</v>
      </c>
      <c r="N17" s="4">
        <f t="shared" si="5"/>
        <v>-54.34462444771723</v>
      </c>
      <c r="O17" s="4">
        <f t="shared" si="6"/>
        <v>3075</v>
      </c>
      <c r="P17" s="4" cm="1">
        <f t="array" ref="P17">IFERROR((C17-INDEX(C17,0)),error)</f>
        <v>0</v>
      </c>
      <c r="Q17" s="4">
        <f t="shared" ca="1" si="7"/>
        <v>10.783556638246042</v>
      </c>
      <c r="R17" s="4" t="str">
        <f t="shared" si="9"/>
        <v>no</v>
      </c>
    </row>
    <row r="18" spans="1:18">
      <c r="A18">
        <f t="shared" si="8"/>
        <v>2024</v>
      </c>
      <c r="B18" s="4" t="s">
        <v>23</v>
      </c>
      <c r="C18" s="4">
        <v>141214</v>
      </c>
      <c r="D18" s="4">
        <v>131228</v>
      </c>
      <c r="E18" s="4">
        <v>10064</v>
      </c>
      <c r="F18" s="4">
        <v>644</v>
      </c>
      <c r="G18" s="4">
        <v>110</v>
      </c>
      <c r="H18" s="4">
        <v>82568</v>
      </c>
      <c r="I18" s="4">
        <f t="shared" si="0"/>
        <v>9986</v>
      </c>
      <c r="J18" s="4">
        <f t="shared" si="1"/>
        <v>7.0715368164629575E-2</v>
      </c>
      <c r="K18" s="4">
        <f t="shared" si="2"/>
        <v>219.27639751552795</v>
      </c>
      <c r="L18" s="4">
        <f t="shared" si="3"/>
        <v>91.490909090909085</v>
      </c>
      <c r="M18" s="4">
        <f t="shared" si="4"/>
        <v>7.0715368164629575E-2</v>
      </c>
      <c r="N18" s="4">
        <f t="shared" si="5"/>
        <v>186.0745341614907</v>
      </c>
      <c r="O18" s="4">
        <f t="shared" si="6"/>
        <v>0</v>
      </c>
      <c r="P18" s="4" cm="1">
        <f t="array" ref="P18">IFERROR((C18-INDEX(C18,0)),error)</f>
        <v>0</v>
      </c>
      <c r="Q18" s="4">
        <f t="shared" ca="1" si="7"/>
        <v>7.5427527405602923</v>
      </c>
      <c r="R18" s="4" t="str">
        <f t="shared" si="9"/>
        <v>no</v>
      </c>
    </row>
    <row r="19" spans="1:18">
      <c r="A19">
        <f t="shared" si="8"/>
        <v>2024</v>
      </c>
      <c r="B19" s="4" t="s">
        <v>24</v>
      </c>
      <c r="C19" s="4">
        <v>152592</v>
      </c>
      <c r="D19" s="4">
        <v>137563</v>
      </c>
      <c r="E19" s="4">
        <v>12695</v>
      </c>
      <c r="F19" s="4">
        <v>362</v>
      </c>
      <c r="G19" s="4">
        <v>178</v>
      </c>
      <c r="H19" s="4">
        <v>298610</v>
      </c>
      <c r="I19" s="4">
        <f t="shared" si="0"/>
        <v>15029</v>
      </c>
      <c r="J19" s="4">
        <f t="shared" si="1"/>
        <v>9.8491401908356924E-2</v>
      </c>
      <c r="K19" s="4">
        <f t="shared" si="2"/>
        <v>421.52486187845307</v>
      </c>
      <c r="L19" s="4">
        <f t="shared" si="3"/>
        <v>71.32022471910112</v>
      </c>
      <c r="M19" s="4">
        <f t="shared" si="4"/>
        <v>9.8491401908356924E-2</v>
      </c>
      <c r="N19" s="4">
        <f t="shared" si="5"/>
        <v>498.1988950276243</v>
      </c>
      <c r="O19" s="4">
        <f t="shared" si="6"/>
        <v>0</v>
      </c>
      <c r="P19" s="4" cm="1">
        <f t="array" ref="P19">IFERROR((C19-INDEX(C19,0)),error)</f>
        <v>0</v>
      </c>
      <c r="Q19" s="4">
        <f t="shared" ca="1" si="7"/>
        <v>291.32682926829267</v>
      </c>
      <c r="R19" s="4" t="str">
        <f t="shared" si="9"/>
        <v>no</v>
      </c>
    </row>
    <row r="20" spans="1:18">
      <c r="A20">
        <f t="shared" si="8"/>
        <v>2024</v>
      </c>
      <c r="B20" s="4" t="s">
        <v>25</v>
      </c>
      <c r="C20" s="4">
        <v>129504</v>
      </c>
      <c r="D20" s="4">
        <v>103159</v>
      </c>
      <c r="E20" s="4">
        <v>23986</v>
      </c>
      <c r="F20" s="4">
        <v>588</v>
      </c>
      <c r="G20" s="4">
        <v>162</v>
      </c>
      <c r="H20" s="4">
        <v>118660</v>
      </c>
      <c r="I20" s="4">
        <f t="shared" si="0"/>
        <v>26345</v>
      </c>
      <c r="J20" s="4">
        <f t="shared" si="1"/>
        <v>0.20343000988386459</v>
      </c>
      <c r="K20" s="4">
        <f t="shared" si="2"/>
        <v>220.24489795918367</v>
      </c>
      <c r="L20" s="4">
        <f t="shared" si="3"/>
        <v>148.06172839506172</v>
      </c>
      <c r="M20" s="4">
        <f t="shared" si="4"/>
        <v>0.20343000988386459</v>
      </c>
      <c r="N20" s="4">
        <f t="shared" si="5"/>
        <v>537.65306122448987</v>
      </c>
      <c r="O20" s="4">
        <f t="shared" si="6"/>
        <v>0</v>
      </c>
      <c r="P20" s="4" cm="1">
        <f t="array" ref="P20">IFERROR((C20-INDEX(C20,0)),error)</f>
        <v>0</v>
      </c>
      <c r="Q20" s="4" t="str">
        <f t="shared" ca="1" si="7"/>
        <v>not found</v>
      </c>
      <c r="R20" s="4" t="str">
        <f t="shared" si="9"/>
        <v>no</v>
      </c>
    </row>
    <row r="21" spans="1:18">
      <c r="A21">
        <f t="shared" si="8"/>
        <v>2024</v>
      </c>
      <c r="B21" s="4" t="s">
        <v>26</v>
      </c>
      <c r="C21" s="4">
        <v>93561</v>
      </c>
      <c r="D21" s="4">
        <v>96854</v>
      </c>
      <c r="E21" s="4">
        <v>16184</v>
      </c>
      <c r="F21" s="4">
        <v>327</v>
      </c>
      <c r="G21" s="4">
        <v>174</v>
      </c>
      <c r="H21" s="4">
        <v>88392</v>
      </c>
      <c r="I21" s="4">
        <f t="shared" si="0"/>
        <v>-3293</v>
      </c>
      <c r="J21" s="4">
        <f t="shared" si="1"/>
        <v>-3.5196289052062291E-2</v>
      </c>
      <c r="K21" s="4">
        <f t="shared" si="2"/>
        <v>286.1192660550459</v>
      </c>
      <c r="L21" s="4">
        <f t="shared" si="3"/>
        <v>93.011494252873561</v>
      </c>
      <c r="M21" s="4">
        <f t="shared" si="4"/>
        <v>-3.5196289052062291E-2</v>
      </c>
      <c r="N21" s="4">
        <f t="shared" si="5"/>
        <v>-120.84403669724773</v>
      </c>
      <c r="O21" s="4">
        <f t="shared" si="6"/>
        <v>3293</v>
      </c>
      <c r="P21" s="4" cm="1">
        <f t="array" ref="P21">IFERROR((C21-INDEX(C21,0)),error)</f>
        <v>0</v>
      </c>
      <c r="Q21" s="4">
        <f t="shared" ca="1" si="7"/>
        <v>80.527178864257507</v>
      </c>
      <c r="R21" s="4" t="str">
        <f t="shared" si="9"/>
        <v>no</v>
      </c>
    </row>
    <row r="22" spans="1:18">
      <c r="A22">
        <f t="shared" si="8"/>
        <v>2024</v>
      </c>
      <c r="B22" s="4" t="s">
        <v>27</v>
      </c>
      <c r="C22" s="4">
        <v>120535</v>
      </c>
      <c r="D22" s="4">
        <v>148603</v>
      </c>
      <c r="E22" s="4">
        <v>13104</v>
      </c>
      <c r="F22" s="4">
        <v>347</v>
      </c>
      <c r="G22" s="4">
        <v>101</v>
      </c>
      <c r="H22" s="4">
        <v>290647</v>
      </c>
      <c r="I22" s="4">
        <f t="shared" si="0"/>
        <v>-28068</v>
      </c>
      <c r="J22" s="4">
        <f t="shared" si="1"/>
        <v>-0.23286182436636663</v>
      </c>
      <c r="K22" s="4">
        <f t="shared" si="2"/>
        <v>347.36311239193083</v>
      </c>
      <c r="L22" s="4">
        <f t="shared" si="3"/>
        <v>129.74257425742573</v>
      </c>
      <c r="M22" s="4">
        <f t="shared" si="4"/>
        <v>-0.23286182436636663</v>
      </c>
      <c r="N22" s="4">
        <f t="shared" si="5"/>
        <v>-970.65129682997122</v>
      </c>
      <c r="O22" s="4">
        <f t="shared" si="6"/>
        <v>28068</v>
      </c>
      <c r="P22" s="4" cm="1">
        <f t="array" ref="P22">IFERROR((C22-INDEX(C22,0)),error)</f>
        <v>0</v>
      </c>
      <c r="Q22" s="4">
        <f t="shared" ca="1" si="7"/>
        <v>27.803354484869743</v>
      </c>
      <c r="R22" s="4" t="str">
        <f t="shared" si="9"/>
        <v>no</v>
      </c>
    </row>
    <row r="23" spans="1:18">
      <c r="A23">
        <f t="shared" si="8"/>
        <v>2024</v>
      </c>
      <c r="B23" s="4" t="s">
        <v>28</v>
      </c>
      <c r="C23" s="4">
        <v>186354</v>
      </c>
      <c r="D23" s="4">
        <v>154651</v>
      </c>
      <c r="E23" s="4">
        <v>24183</v>
      </c>
      <c r="F23" s="4">
        <v>513</v>
      </c>
      <c r="G23" s="4">
        <v>74</v>
      </c>
      <c r="H23" s="4">
        <v>281664</v>
      </c>
      <c r="I23" s="4">
        <f t="shared" si="0"/>
        <v>31703</v>
      </c>
      <c r="J23" s="4">
        <f t="shared" si="1"/>
        <v>0.17012245511231314</v>
      </c>
      <c r="K23" s="4">
        <f t="shared" si="2"/>
        <v>363.26315789473682</v>
      </c>
      <c r="L23" s="4">
        <f t="shared" si="3"/>
        <v>326.79729729729729</v>
      </c>
      <c r="M23" s="4">
        <f t="shared" si="4"/>
        <v>0.17012245511231314</v>
      </c>
      <c r="N23" s="4">
        <f t="shared" si="5"/>
        <v>741.59064327485385</v>
      </c>
      <c r="O23" s="4">
        <f t="shared" si="6"/>
        <v>0</v>
      </c>
      <c r="P23" s="4" cm="1">
        <f t="array" ref="P23">IFERROR((C23-INDEX(C23,0)),error)</f>
        <v>0</v>
      </c>
      <c r="Q23" s="4">
        <f t="shared" ca="1" si="7"/>
        <v>26.944038774273782</v>
      </c>
      <c r="R23" s="4" t="str">
        <f t="shared" si="9"/>
        <v>no</v>
      </c>
    </row>
    <row r="24" spans="1:18">
      <c r="A24">
        <f t="shared" si="8"/>
        <v>2024</v>
      </c>
      <c r="B24" s="4" t="s">
        <v>29</v>
      </c>
      <c r="C24" s="4">
        <v>188018</v>
      </c>
      <c r="D24" s="4">
        <v>78110</v>
      </c>
      <c r="E24" s="4">
        <v>23773</v>
      </c>
      <c r="F24" s="4">
        <v>430</v>
      </c>
      <c r="G24" s="4">
        <v>40</v>
      </c>
      <c r="H24" s="4">
        <v>294020</v>
      </c>
      <c r="I24" s="4">
        <f t="shared" si="0"/>
        <v>109908</v>
      </c>
      <c r="J24" s="4">
        <f t="shared" si="1"/>
        <v>0.58456105266517033</v>
      </c>
      <c r="K24" s="4">
        <f t="shared" si="2"/>
        <v>437.25116279069766</v>
      </c>
      <c r="L24" s="4">
        <f t="shared" si="3"/>
        <v>594.32500000000005</v>
      </c>
      <c r="M24" s="4">
        <f t="shared" si="4"/>
        <v>0.58456105266517033</v>
      </c>
      <c r="N24" s="4">
        <f t="shared" si="5"/>
        <v>3067.2</v>
      </c>
      <c r="O24" s="4">
        <f t="shared" si="6"/>
        <v>0</v>
      </c>
      <c r="P24" s="4" cm="1">
        <f t="array" ref="P24">IFERROR((C24-INDEX(C24,0)),error)</f>
        <v>0</v>
      </c>
      <c r="Q24" s="4">
        <f t="shared" ca="1" si="7"/>
        <v>31.425823001282598</v>
      </c>
      <c r="R24" s="4" t="str">
        <f t="shared" si="9"/>
        <v>no</v>
      </c>
    </row>
    <row r="25" spans="1:18">
      <c r="A25">
        <f t="shared" si="8"/>
        <v>2024</v>
      </c>
      <c r="B25" s="4" t="s">
        <v>30</v>
      </c>
      <c r="C25" s="4">
        <v>188806</v>
      </c>
      <c r="D25" s="4">
        <v>76910</v>
      </c>
      <c r="E25" s="4">
        <v>22685</v>
      </c>
      <c r="F25" s="4">
        <v>658</v>
      </c>
      <c r="G25" s="4">
        <v>66</v>
      </c>
      <c r="H25" s="4">
        <v>199176</v>
      </c>
      <c r="I25" s="4">
        <f t="shared" si="0"/>
        <v>111896</v>
      </c>
      <c r="J25" s="4">
        <f t="shared" si="1"/>
        <v>0.59265065728843358</v>
      </c>
      <c r="K25" s="4">
        <f t="shared" si="2"/>
        <v>286.93920972644378</v>
      </c>
      <c r="L25" s="4">
        <f t="shared" si="3"/>
        <v>343.71212121212119</v>
      </c>
      <c r="M25" s="4">
        <f t="shared" si="4"/>
        <v>0.59265065728843358</v>
      </c>
      <c r="N25" s="4">
        <f t="shared" si="5"/>
        <v>2040.6565349544073</v>
      </c>
      <c r="O25" s="4">
        <f t="shared" si="6"/>
        <v>0</v>
      </c>
      <c r="P25" s="4" cm="1">
        <f t="array" ref="P25">IFERROR((C25-INDEX(C25,0)),error)</f>
        <v>0</v>
      </c>
      <c r="Q25" s="4" t="str">
        <f t="shared" ca="1" si="7"/>
        <v>not found</v>
      </c>
      <c r="R25" s="4" t="str">
        <f t="shared" si="9"/>
        <v>no</v>
      </c>
    </row>
    <row r="26" spans="1:18">
      <c r="A26">
        <f t="shared" si="8"/>
        <v>2025</v>
      </c>
      <c r="B26" s="4" t="s">
        <v>31</v>
      </c>
      <c r="C26" s="4">
        <v>90206</v>
      </c>
      <c r="D26" s="4">
        <v>157054</v>
      </c>
      <c r="E26" s="4">
        <v>15977</v>
      </c>
      <c r="F26" s="4">
        <v>341</v>
      </c>
      <c r="G26" s="4">
        <v>163</v>
      </c>
      <c r="H26" s="4">
        <v>261708</v>
      </c>
      <c r="I26" s="4">
        <f t="shared" si="0"/>
        <v>-66848</v>
      </c>
      <c r="J26" s="4">
        <f t="shared" si="1"/>
        <v>-0.74105935303638337</v>
      </c>
      <c r="K26" s="4">
        <f t="shared" si="2"/>
        <v>264.53372434017598</v>
      </c>
      <c r="L26" s="4">
        <f t="shared" si="3"/>
        <v>98.018404907975466</v>
      </c>
      <c r="M26" s="4">
        <f t="shared" si="4"/>
        <v>-0.74105935303638337</v>
      </c>
      <c r="N26" s="4">
        <f t="shared" si="5"/>
        <v>-2352.4222873900299</v>
      </c>
      <c r="O26" s="4">
        <f t="shared" si="6"/>
        <v>66848</v>
      </c>
      <c r="P26" s="4" cm="1">
        <f t="array" ref="P26">IFERROR((C26-INDEX(C26,0)),error)</f>
        <v>0</v>
      </c>
      <c r="Q26" s="4">
        <f t="shared" ca="1" si="7"/>
        <v>11.744913834370511</v>
      </c>
      <c r="R26" s="4" t="str">
        <f t="shared" si="9"/>
        <v>no</v>
      </c>
    </row>
    <row r="27" spans="1:18">
      <c r="A27">
        <f t="shared" si="8"/>
        <v>2025</v>
      </c>
      <c r="B27" s="4" t="s">
        <v>32</v>
      </c>
      <c r="C27" s="4">
        <v>140015</v>
      </c>
      <c r="D27" s="4">
        <v>124268</v>
      </c>
      <c r="E27" s="4">
        <v>22383</v>
      </c>
      <c r="F27" s="4">
        <v>687</v>
      </c>
      <c r="G27" s="4">
        <v>68</v>
      </c>
      <c r="H27" s="4">
        <v>244899</v>
      </c>
      <c r="I27" s="4">
        <f t="shared" si="0"/>
        <v>15747</v>
      </c>
      <c r="J27" s="4">
        <f t="shared" si="1"/>
        <v>0.11246652144413098</v>
      </c>
      <c r="K27" s="4">
        <f t="shared" si="2"/>
        <v>203.80640465793303</v>
      </c>
      <c r="L27" s="4">
        <f t="shared" si="3"/>
        <v>329.16176470588238</v>
      </c>
      <c r="M27" s="4">
        <f t="shared" si="4"/>
        <v>0.11246652144413098</v>
      </c>
      <c r="N27" s="4">
        <f t="shared" si="5"/>
        <v>275.05676855895194</v>
      </c>
      <c r="O27" s="4">
        <f t="shared" si="6"/>
        <v>0</v>
      </c>
      <c r="P27" s="4" cm="1">
        <f t="array" ref="P27">IFERROR((C27-INDEX(C27,0)),error)</f>
        <v>0</v>
      </c>
      <c r="Q27" s="4">
        <f t="shared" ca="1" si="7"/>
        <v>10.990560674964097</v>
      </c>
      <c r="R27" s="4" t="str">
        <f t="shared" si="9"/>
        <v>no</v>
      </c>
    </row>
    <row r="28" spans="1:18">
      <c r="A28">
        <f t="shared" si="8"/>
        <v>2025</v>
      </c>
      <c r="B28" s="4" t="s">
        <v>33</v>
      </c>
      <c r="C28" s="4">
        <v>145820</v>
      </c>
      <c r="D28" s="4">
        <v>132623</v>
      </c>
      <c r="E28" s="4">
        <v>19914</v>
      </c>
      <c r="F28" s="4">
        <v>542</v>
      </c>
      <c r="G28" s="4">
        <v>125</v>
      </c>
      <c r="H28" s="4">
        <v>233371</v>
      </c>
      <c r="I28" s="4">
        <f t="shared" si="0"/>
        <v>13197</v>
      </c>
      <c r="J28" s="4">
        <f t="shared" si="1"/>
        <v>9.0501988753257434E-2</v>
      </c>
      <c r="K28" s="4">
        <f t="shared" si="2"/>
        <v>269.04059040590408</v>
      </c>
      <c r="L28" s="4">
        <f t="shared" si="3"/>
        <v>159.31200000000001</v>
      </c>
      <c r="M28" s="4">
        <f t="shared" si="4"/>
        <v>9.0501988753257434E-2</v>
      </c>
      <c r="N28" s="4">
        <f t="shared" si="5"/>
        <v>292.18450184501842</v>
      </c>
      <c r="O28" s="4">
        <f t="shared" si="6"/>
        <v>0</v>
      </c>
      <c r="P28" s="4" cm="1">
        <f t="array" ref="P28">IFERROR((C28-INDEX(C28,0)),error)</f>
        <v>0</v>
      </c>
      <c r="Q28" s="4">
        <f t="shared" ca="1" si="7"/>
        <v>10.473207874581139</v>
      </c>
      <c r="R28" s="4" t="str">
        <f t="shared" si="9"/>
        <v>no</v>
      </c>
    </row>
    <row r="29" spans="1:18">
      <c r="A29">
        <f t="shared" si="8"/>
        <v>2025</v>
      </c>
      <c r="B29" s="4" t="s">
        <v>34</v>
      </c>
      <c r="C29" s="4">
        <v>133585</v>
      </c>
      <c r="D29" s="4">
        <v>134044</v>
      </c>
      <c r="E29" s="4">
        <v>19789</v>
      </c>
      <c r="F29" s="4">
        <v>433</v>
      </c>
      <c r="G29" s="4">
        <v>67</v>
      </c>
      <c r="H29" s="4">
        <v>175259</v>
      </c>
      <c r="I29" s="4">
        <f t="shared" si="0"/>
        <v>-459</v>
      </c>
      <c r="J29" s="4">
        <f t="shared" si="1"/>
        <v>-3.4360145225886141E-3</v>
      </c>
      <c r="K29" s="4">
        <f t="shared" si="2"/>
        <v>308.51039260969975</v>
      </c>
      <c r="L29" s="4">
        <f t="shared" si="3"/>
        <v>295.35820895522386</v>
      </c>
      <c r="M29" s="4">
        <f t="shared" si="4"/>
        <v>-3.4360145225886141E-3</v>
      </c>
      <c r="N29" s="4">
        <f t="shared" si="5"/>
        <v>-12.720554272517322</v>
      </c>
      <c r="O29" s="4">
        <f t="shared" si="6"/>
        <v>459</v>
      </c>
      <c r="P29" s="4" cm="1">
        <f t="array" ref="P29">IFERROR((C29-INDEX(C29,0)),error)</f>
        <v>0</v>
      </c>
      <c r="Q29" s="4">
        <f t="shared" ca="1" si="7"/>
        <v>1145.483660130719</v>
      </c>
      <c r="R29" s="4" t="str">
        <f t="shared" si="9"/>
        <v>no</v>
      </c>
    </row>
    <row r="30" spans="1:18">
      <c r="A30">
        <f t="shared" si="8"/>
        <v>2025</v>
      </c>
      <c r="B30" s="4" t="s">
        <v>35</v>
      </c>
      <c r="C30" s="4">
        <v>159163</v>
      </c>
      <c r="D30" s="4">
        <v>95939</v>
      </c>
      <c r="E30" s="4">
        <v>20173</v>
      </c>
      <c r="F30" s="4">
        <v>630</v>
      </c>
      <c r="G30" s="4">
        <v>167</v>
      </c>
      <c r="H30" s="4">
        <v>106105</v>
      </c>
      <c r="I30" s="4">
        <f t="shared" si="0"/>
        <v>63224</v>
      </c>
      <c r="J30" s="4">
        <f t="shared" si="1"/>
        <v>0.39722799896960975</v>
      </c>
      <c r="K30" s="4">
        <f t="shared" si="2"/>
        <v>252.63968253968255</v>
      </c>
      <c r="L30" s="4">
        <f t="shared" si="3"/>
        <v>120.79640718562874</v>
      </c>
      <c r="M30" s="4">
        <f t="shared" si="4"/>
        <v>0.39722799896960975</v>
      </c>
      <c r="N30" s="4">
        <f t="shared" si="5"/>
        <v>1204.2666666666667</v>
      </c>
      <c r="O30" s="4">
        <f t="shared" si="6"/>
        <v>0</v>
      </c>
      <c r="P30" s="4" cm="1">
        <f t="array" ref="P30">IFERROR((C30-INDEX(C30,0)),error)</f>
        <v>0</v>
      </c>
      <c r="Q30" s="4">
        <f t="shared" ca="1" si="7"/>
        <v>693.49673202614383</v>
      </c>
      <c r="R30" s="4" t="str">
        <f t="shared" si="9"/>
        <v>no</v>
      </c>
    </row>
    <row r="31" spans="1:18">
      <c r="A31">
        <f t="shared" si="8"/>
        <v>2025</v>
      </c>
      <c r="B31" s="4" t="s">
        <v>36</v>
      </c>
      <c r="C31" s="4">
        <v>165766</v>
      </c>
      <c r="D31" s="4">
        <v>85707</v>
      </c>
      <c r="E31" s="4">
        <v>15592</v>
      </c>
      <c r="F31" s="4">
        <v>530</v>
      </c>
      <c r="G31" s="4">
        <v>168</v>
      </c>
      <c r="H31" s="4">
        <v>208376</v>
      </c>
      <c r="I31" s="4">
        <f t="shared" si="0"/>
        <v>80059</v>
      </c>
      <c r="J31" s="4">
        <f t="shared" si="1"/>
        <v>0.4829639371161758</v>
      </c>
      <c r="K31" s="4">
        <f t="shared" si="2"/>
        <v>312.76603773584907</v>
      </c>
      <c r="L31" s="4">
        <f t="shared" si="3"/>
        <v>92.80952380952381</v>
      </c>
      <c r="M31" s="4">
        <f t="shared" si="4"/>
        <v>0.4829639371161758</v>
      </c>
      <c r="N31" s="4">
        <f t="shared" si="5"/>
        <v>1812.6566037735852</v>
      </c>
      <c r="O31" s="4">
        <f t="shared" si="6"/>
        <v>0</v>
      </c>
      <c r="P31" s="4" cm="1">
        <f t="array" ref="P31">IFERROR((C31-INDEX(C31,0)),error)</f>
        <v>0</v>
      </c>
      <c r="Q31" s="4">
        <f t="shared" ca="1" si="7"/>
        <v>1361.9346405228757</v>
      </c>
      <c r="R31" s="4" t="str">
        <f t="shared" si="9"/>
        <v>no</v>
      </c>
    </row>
    <row r="32" spans="1:18">
      <c r="A32">
        <f t="shared" si="8"/>
        <v>2025</v>
      </c>
      <c r="B32" s="4" t="s">
        <v>37</v>
      </c>
      <c r="C32" s="4">
        <v>156842</v>
      </c>
      <c r="D32" s="4">
        <v>131373</v>
      </c>
      <c r="E32" s="4">
        <v>16776</v>
      </c>
      <c r="F32" s="4">
        <v>415</v>
      </c>
      <c r="G32" s="4">
        <v>42</v>
      </c>
      <c r="H32" s="4">
        <v>269125</v>
      </c>
      <c r="I32" s="4">
        <f t="shared" si="0"/>
        <v>25469</v>
      </c>
      <c r="J32" s="4">
        <f t="shared" si="1"/>
        <v>0.16238635059486617</v>
      </c>
      <c r="K32" s="4">
        <f t="shared" si="2"/>
        <v>377.93253012048194</v>
      </c>
      <c r="L32" s="4">
        <f t="shared" si="3"/>
        <v>399.42857142857144</v>
      </c>
      <c r="M32" s="4">
        <f t="shared" si="4"/>
        <v>0.16238635059486617</v>
      </c>
      <c r="N32" s="4">
        <f t="shared" si="5"/>
        <v>736.45301204819282</v>
      </c>
      <c r="O32" s="4">
        <f t="shared" si="6"/>
        <v>0</v>
      </c>
      <c r="P32" s="4" cm="1">
        <f t="array" ref="P32">IFERROR((C32-INDEX(C32,0)),error)</f>
        <v>0</v>
      </c>
      <c r="Q32" s="4" t="str">
        <f t="shared" ca="1" si="7"/>
        <v>not found</v>
      </c>
      <c r="R32" s="4" t="str">
        <f t="shared" si="9"/>
        <v>no</v>
      </c>
    </row>
    <row r="33" spans="1:18">
      <c r="A33">
        <f t="shared" si="8"/>
        <v>2025</v>
      </c>
      <c r="B33" s="4" t="s">
        <v>38</v>
      </c>
      <c r="C33" s="4">
        <v>111959</v>
      </c>
      <c r="D33" s="4">
        <v>75530</v>
      </c>
      <c r="E33" s="4">
        <v>22936</v>
      </c>
      <c r="F33" s="4">
        <v>617</v>
      </c>
      <c r="G33" s="4">
        <v>90</v>
      </c>
      <c r="H33" s="4">
        <v>93545</v>
      </c>
      <c r="I33" s="4">
        <f t="shared" si="0"/>
        <v>36429</v>
      </c>
      <c r="J33" s="4">
        <f t="shared" si="1"/>
        <v>0.32537804017542138</v>
      </c>
      <c r="K33" s="4">
        <f t="shared" si="2"/>
        <v>181.45705024311184</v>
      </c>
      <c r="L33" s="4">
        <f t="shared" si="3"/>
        <v>254.84444444444443</v>
      </c>
      <c r="M33" s="4">
        <f t="shared" si="4"/>
        <v>0.32537804017542138</v>
      </c>
      <c r="N33" s="4">
        <f t="shared" si="5"/>
        <v>708.50567260940045</v>
      </c>
      <c r="O33" s="4">
        <f t="shared" si="6"/>
        <v>0</v>
      </c>
      <c r="P33" s="4" cm="1">
        <f t="array" ref="P33">IFERROR((C33-INDEX(C33,0)),error)</f>
        <v>0</v>
      </c>
      <c r="Q33" s="4" t="str">
        <f t="shared" ca="1" si="7"/>
        <v>not found</v>
      </c>
      <c r="R33" s="4" t="str">
        <f t="shared" si="9"/>
        <v>no</v>
      </c>
    </row>
    <row r="34" spans="1:18">
      <c r="A34">
        <f t="shared" si="8"/>
        <v>2025</v>
      </c>
      <c r="B34" s="4" t="s">
        <v>39</v>
      </c>
      <c r="C34" s="4">
        <v>156199</v>
      </c>
      <c r="D34" s="4">
        <v>104766</v>
      </c>
      <c r="E34" s="4">
        <v>17994</v>
      </c>
      <c r="F34" s="4">
        <v>673</v>
      </c>
      <c r="G34" s="4">
        <v>135</v>
      </c>
      <c r="H34" s="4">
        <v>148840</v>
      </c>
      <c r="I34" s="4">
        <f t="shared" si="0"/>
        <v>51433</v>
      </c>
      <c r="J34" s="4">
        <f t="shared" si="1"/>
        <v>0.32927867656002918</v>
      </c>
      <c r="K34" s="4">
        <f t="shared" si="2"/>
        <v>232.09361069836552</v>
      </c>
      <c r="L34" s="4">
        <f t="shared" si="3"/>
        <v>133.28888888888889</v>
      </c>
      <c r="M34" s="4">
        <f t="shared" si="4"/>
        <v>0.32927867656002918</v>
      </c>
      <c r="N34" s="4">
        <f t="shared" si="5"/>
        <v>917.08172362555729</v>
      </c>
      <c r="O34" s="4">
        <f t="shared" si="6"/>
        <v>0</v>
      </c>
      <c r="P34" s="4" cm="1">
        <f t="array" ref="P34">IFERROR((C34-INDEX(C34,0)),error)</f>
        <v>0</v>
      </c>
      <c r="Q34" s="4" t="str">
        <f t="shared" ca="1" si="7"/>
        <v>not found</v>
      </c>
      <c r="R34" s="4" t="str">
        <f t="shared" si="9"/>
        <v>no</v>
      </c>
    </row>
    <row r="35" spans="1:18">
      <c r="A35">
        <f t="shared" si="8"/>
        <v>2025</v>
      </c>
      <c r="B35" s="4" t="s">
        <v>40</v>
      </c>
      <c r="C35" s="4">
        <v>144384</v>
      </c>
      <c r="D35" s="4">
        <v>121005</v>
      </c>
      <c r="E35" s="4">
        <v>23808</v>
      </c>
      <c r="F35" s="4">
        <v>351</v>
      </c>
      <c r="G35" s="4">
        <v>51</v>
      </c>
      <c r="H35" s="4">
        <v>132733</v>
      </c>
      <c r="I35" s="4">
        <f t="shared" si="0"/>
        <v>23379</v>
      </c>
      <c r="J35" s="4">
        <f t="shared" si="1"/>
        <v>0.16192237367021275</v>
      </c>
      <c r="K35" s="4">
        <f t="shared" si="2"/>
        <v>411.35042735042737</v>
      </c>
      <c r="L35" s="4">
        <f t="shared" si="3"/>
        <v>466.8235294117647</v>
      </c>
      <c r="M35" s="4">
        <f t="shared" si="4"/>
        <v>0.16192237367021275</v>
      </c>
      <c r="N35" s="4">
        <f t="shared" si="5"/>
        <v>799.28205128205127</v>
      </c>
      <c r="O35" s="4">
        <f t="shared" si="6"/>
        <v>0</v>
      </c>
      <c r="P35" s="4" cm="1">
        <f t="array" ref="P35">IFERROR((C35-INDEX(C35,0)),error)</f>
        <v>0</v>
      </c>
      <c r="Q35" s="4" t="str">
        <f t="shared" ca="1" si="7"/>
        <v>not found</v>
      </c>
      <c r="R35" s="4" t="str">
        <f t="shared" si="9"/>
        <v>no</v>
      </c>
    </row>
    <row r="36" spans="1:18">
      <c r="A36">
        <f t="shared" si="8"/>
        <v>2025</v>
      </c>
      <c r="B36" s="4" t="s">
        <v>41</v>
      </c>
      <c r="C36" s="4">
        <v>155318</v>
      </c>
      <c r="D36" s="4">
        <v>159474</v>
      </c>
      <c r="E36" s="4">
        <v>17280</v>
      </c>
      <c r="F36" s="4">
        <v>400</v>
      </c>
      <c r="G36" s="4">
        <v>152</v>
      </c>
      <c r="H36" s="4">
        <v>173264</v>
      </c>
      <c r="I36" s="4">
        <f t="shared" si="0"/>
        <v>-4156</v>
      </c>
      <c r="J36" s="4">
        <f t="shared" si="1"/>
        <v>-2.6758006155114023E-2</v>
      </c>
      <c r="K36" s="4">
        <f t="shared" si="2"/>
        <v>388.29500000000002</v>
      </c>
      <c r="L36" s="4">
        <f t="shared" si="3"/>
        <v>113.68421052631579</v>
      </c>
      <c r="M36" s="4">
        <f t="shared" si="4"/>
        <v>-2.6758006155114023E-2</v>
      </c>
      <c r="N36" s="4">
        <f t="shared" si="5"/>
        <v>-124.68</v>
      </c>
      <c r="O36" s="4">
        <f t="shared" si="6"/>
        <v>4156</v>
      </c>
      <c r="P36" s="4" cm="1">
        <f t="array" ref="P36">IFERROR((C36-INDEX(C36,0)),error)</f>
        <v>0</v>
      </c>
      <c r="Q36" s="4">
        <f t="shared" ca="1" si="7"/>
        <v>125.07025986525505</v>
      </c>
      <c r="R36" s="4" t="str">
        <f t="shared" si="9"/>
        <v>no</v>
      </c>
    </row>
    <row r="37" spans="1:18">
      <c r="A37">
        <f t="shared" si="8"/>
        <v>2025</v>
      </c>
      <c r="B37" s="4" t="s">
        <v>42</v>
      </c>
      <c r="C37" s="4">
        <v>116736</v>
      </c>
      <c r="D37" s="4">
        <v>70854</v>
      </c>
      <c r="E37" s="4">
        <v>18164</v>
      </c>
      <c r="F37" s="4">
        <v>523</v>
      </c>
      <c r="G37" s="4">
        <v>168</v>
      </c>
      <c r="H37" s="4">
        <v>257789</v>
      </c>
      <c r="I37" s="4">
        <f t="shared" si="0"/>
        <v>45882</v>
      </c>
      <c r="J37" s="4">
        <f t="shared" si="1"/>
        <v>0.39304070723684209</v>
      </c>
      <c r="K37" s="4">
        <f t="shared" si="2"/>
        <v>223.20458891013385</v>
      </c>
      <c r="L37" s="4">
        <f t="shared" si="3"/>
        <v>108.11904761904762</v>
      </c>
      <c r="M37" s="4">
        <f t="shared" si="4"/>
        <v>0.39304070723684209</v>
      </c>
      <c r="N37" s="4">
        <f t="shared" si="5"/>
        <v>1052.7418738049714</v>
      </c>
      <c r="O37" s="4">
        <f t="shared" si="6"/>
        <v>0</v>
      </c>
      <c r="P37" s="4" cm="1">
        <f t="array" ref="P37">IFERROR((C37-INDEX(C37,0)),error)</f>
        <v>0</v>
      </c>
      <c r="Q37" s="4">
        <f t="shared" ca="1" si="7"/>
        <v>186.0844562078922</v>
      </c>
      <c r="R37" s="4" t="str">
        <f t="shared" si="9"/>
        <v>no</v>
      </c>
    </row>
    <row r="38" spans="1:18">
      <c r="C38">
        <f>SUM(C2:C37)</f>
        <v>5181915</v>
      </c>
      <c r="I38" s="4">
        <f>SUM(I2:I37)</f>
        <v>929848</v>
      </c>
      <c r="L38" s="4">
        <f>AVERAGE(L2:L37)</f>
        <v>213.56749785547836</v>
      </c>
      <c r="N38" s="4">
        <f>AVERAGE(N2:N37)</f>
        <v>527.92190365128147</v>
      </c>
      <c r="O38" s="4">
        <f t="shared" si="6"/>
        <v>0</v>
      </c>
    </row>
    <row r="42" spans="1:18">
      <c r="B42">
        <v>12</v>
      </c>
    </row>
    <row r="44" spans="1:18">
      <c r="B44">
        <v>3</v>
      </c>
    </row>
    <row r="46" spans="1:18">
      <c r="B46" t="s">
        <v>53</v>
      </c>
    </row>
    <row r="48" spans="1:18">
      <c r="B48">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3B57B-189F-453C-A5BE-9EBF3472541E}">
  <dimension ref="A1:D7"/>
  <sheetViews>
    <sheetView workbookViewId="0">
      <selection activeCell="J14" sqref="J14"/>
    </sheetView>
  </sheetViews>
  <sheetFormatPr defaultRowHeight="14.5"/>
  <sheetData>
    <row r="1" spans="1:4">
      <c r="A1" s="1" t="s">
        <v>50</v>
      </c>
      <c r="D1">
        <v>12</v>
      </c>
    </row>
    <row r="3" spans="1:4">
      <c r="A3" s="1" t="s">
        <v>51</v>
      </c>
      <c r="D3">
        <v>3</v>
      </c>
    </row>
    <row r="5" spans="1:4">
      <c r="A5" s="1" t="s">
        <v>52</v>
      </c>
      <c r="D5" t="s">
        <v>53</v>
      </c>
    </row>
    <row r="7" spans="1:4">
      <c r="A7" s="1" t="s">
        <v>54</v>
      </c>
      <c r="D7">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F1D5-A210-4D54-9F54-F1D3348762FC}">
  <dimension ref="B4:H41"/>
  <sheetViews>
    <sheetView zoomScale="67" workbookViewId="0">
      <selection activeCell="M30" sqref="M30"/>
    </sheetView>
  </sheetViews>
  <sheetFormatPr defaultRowHeight="14.5"/>
  <cols>
    <col min="2" max="2" width="13.6328125" bestFit="1" customWidth="1"/>
    <col min="3" max="3" width="12.453125" bestFit="1" customWidth="1"/>
    <col min="4" max="4" width="14.7265625" bestFit="1" customWidth="1"/>
    <col min="5" max="5" width="11.90625" bestFit="1" customWidth="1"/>
    <col min="6" max="6" width="11.81640625" bestFit="1" customWidth="1"/>
    <col min="7" max="7" width="15.1796875" bestFit="1" customWidth="1"/>
    <col min="8" max="8" width="22" bestFit="1" customWidth="1"/>
  </cols>
  <sheetData>
    <row r="4" spans="2:8">
      <c r="B4" s="6" t="s">
        <v>59</v>
      </c>
      <c r="C4" t="s">
        <v>65</v>
      </c>
      <c r="D4" t="s">
        <v>61</v>
      </c>
      <c r="E4" t="s">
        <v>63</v>
      </c>
      <c r="F4" t="s">
        <v>64</v>
      </c>
      <c r="G4" t="s">
        <v>62</v>
      </c>
      <c r="H4" t="s">
        <v>66</v>
      </c>
    </row>
    <row r="5" spans="2:8">
      <c r="B5" s="7" t="s">
        <v>10</v>
      </c>
      <c r="C5" s="8">
        <v>293.95620437956205</v>
      </c>
      <c r="D5" s="8">
        <v>149735</v>
      </c>
      <c r="E5" s="8">
        <v>16780</v>
      </c>
      <c r="F5" s="8">
        <v>282.48333333333335</v>
      </c>
      <c r="G5" s="8">
        <v>132955</v>
      </c>
      <c r="H5" s="8">
        <v>1</v>
      </c>
    </row>
    <row r="6" spans="2:8">
      <c r="B6" s="7" t="s">
        <v>22</v>
      </c>
      <c r="C6" s="8">
        <v>-54.34462444771723</v>
      </c>
      <c r="D6" s="8">
        <v>153704</v>
      </c>
      <c r="E6" s="8">
        <v>-3075</v>
      </c>
      <c r="F6" s="8">
        <v>204.13749999999999</v>
      </c>
      <c r="G6" s="8">
        <v>156779</v>
      </c>
      <c r="H6" s="8">
        <v>1</v>
      </c>
    </row>
    <row r="7" spans="2:8">
      <c r="B7" s="7" t="s">
        <v>34</v>
      </c>
      <c r="C7" s="8">
        <v>-12.720554272517322</v>
      </c>
      <c r="D7" s="8">
        <v>133585</v>
      </c>
      <c r="E7" s="8">
        <v>-459</v>
      </c>
      <c r="F7" s="8">
        <v>295.35820895522386</v>
      </c>
      <c r="G7" s="8">
        <v>134044</v>
      </c>
      <c r="H7" s="8">
        <v>1</v>
      </c>
    </row>
    <row r="8" spans="2:8">
      <c r="B8" s="7" t="s">
        <v>14</v>
      </c>
      <c r="C8" s="8">
        <v>795.18811881188117</v>
      </c>
      <c r="D8" s="8">
        <v>121551</v>
      </c>
      <c r="E8" s="8">
        <v>40157</v>
      </c>
      <c r="F8" s="8">
        <v>77.908045977011497</v>
      </c>
      <c r="G8" s="8">
        <v>81394</v>
      </c>
      <c r="H8" s="8">
        <v>1</v>
      </c>
    </row>
    <row r="9" spans="2:8">
      <c r="B9" s="7" t="s">
        <v>26</v>
      </c>
      <c r="C9" s="8">
        <v>-120.84403669724773</v>
      </c>
      <c r="D9" s="8">
        <v>93561</v>
      </c>
      <c r="E9" s="8">
        <v>-3293</v>
      </c>
      <c r="F9" s="8">
        <v>93.011494252873561</v>
      </c>
      <c r="G9" s="8">
        <v>96854</v>
      </c>
      <c r="H9" s="8">
        <v>1</v>
      </c>
    </row>
    <row r="10" spans="2:8">
      <c r="B10" s="7" t="s">
        <v>38</v>
      </c>
      <c r="C10" s="8">
        <v>708.50567260940045</v>
      </c>
      <c r="D10" s="8">
        <v>111959</v>
      </c>
      <c r="E10" s="8">
        <v>36429</v>
      </c>
      <c r="F10" s="8">
        <v>254.84444444444443</v>
      </c>
      <c r="G10" s="8">
        <v>75530</v>
      </c>
      <c r="H10" s="8">
        <v>1</v>
      </c>
    </row>
    <row r="11" spans="2:8">
      <c r="B11" s="7" t="s">
        <v>18</v>
      </c>
      <c r="C11" s="8">
        <v>-195.65065502183407</v>
      </c>
      <c r="D11" s="8">
        <v>125920</v>
      </c>
      <c r="E11" s="8">
        <v>-11201</v>
      </c>
      <c r="F11" s="8">
        <v>340.07317073170731</v>
      </c>
      <c r="G11" s="8">
        <v>137121</v>
      </c>
      <c r="H11" s="8">
        <v>1</v>
      </c>
    </row>
    <row r="12" spans="2:8">
      <c r="B12" s="7" t="s">
        <v>30</v>
      </c>
      <c r="C12" s="8">
        <v>2040.6565349544073</v>
      </c>
      <c r="D12" s="8">
        <v>188806</v>
      </c>
      <c r="E12" s="8">
        <v>111896</v>
      </c>
      <c r="F12" s="8">
        <v>343.71212121212119</v>
      </c>
      <c r="G12" s="8">
        <v>76910</v>
      </c>
      <c r="H12" s="8">
        <v>1</v>
      </c>
    </row>
    <row r="13" spans="2:8">
      <c r="B13" s="7" t="s">
        <v>42</v>
      </c>
      <c r="C13" s="8">
        <v>1052.7418738049714</v>
      </c>
      <c r="D13" s="8">
        <v>116736</v>
      </c>
      <c r="E13" s="8">
        <v>45882</v>
      </c>
      <c r="F13" s="8">
        <v>108.11904761904762</v>
      </c>
      <c r="G13" s="8">
        <v>70854</v>
      </c>
      <c r="H13" s="8">
        <v>1</v>
      </c>
    </row>
    <row r="14" spans="2:8">
      <c r="B14" s="7" t="s">
        <v>8</v>
      </c>
      <c r="C14" s="8">
        <v>979.00389105058366</v>
      </c>
      <c r="D14" s="8">
        <v>166820</v>
      </c>
      <c r="E14" s="8">
        <v>41934</v>
      </c>
      <c r="F14" s="8">
        <v>142.67543859649123</v>
      </c>
      <c r="G14" s="8">
        <v>124886</v>
      </c>
      <c r="H14" s="8">
        <v>1</v>
      </c>
    </row>
    <row r="15" spans="2:8">
      <c r="B15" s="7" t="s">
        <v>20</v>
      </c>
      <c r="C15" s="8">
        <v>514.92631578947373</v>
      </c>
      <c r="D15" s="8">
        <v>127065</v>
      </c>
      <c r="E15" s="8">
        <v>24459</v>
      </c>
      <c r="F15" s="8">
        <v>292.44303797468353</v>
      </c>
      <c r="G15" s="8">
        <v>102606</v>
      </c>
      <c r="H15" s="8">
        <v>1</v>
      </c>
    </row>
    <row r="16" spans="2:8">
      <c r="B16" s="7" t="s">
        <v>32</v>
      </c>
      <c r="C16" s="8">
        <v>275.05676855895194</v>
      </c>
      <c r="D16" s="8">
        <v>140015</v>
      </c>
      <c r="E16" s="8">
        <v>15747</v>
      </c>
      <c r="F16" s="8">
        <v>329.16176470588238</v>
      </c>
      <c r="G16" s="8">
        <v>124268</v>
      </c>
      <c r="H16" s="8">
        <v>1</v>
      </c>
    </row>
    <row r="17" spans="2:8">
      <c r="B17" s="7" t="s">
        <v>7</v>
      </c>
      <c r="C17" s="8">
        <v>1032.5615763546798</v>
      </c>
      <c r="D17" s="8">
        <v>105795</v>
      </c>
      <c r="E17" s="8">
        <v>34935</v>
      </c>
      <c r="F17" s="8">
        <v>138.64864864864865</v>
      </c>
      <c r="G17" s="8">
        <v>70860</v>
      </c>
      <c r="H17" s="8">
        <v>1</v>
      </c>
    </row>
    <row r="18" spans="2:8">
      <c r="B18" s="7" t="s">
        <v>19</v>
      </c>
      <c r="C18" s="8">
        <v>359.33004926108373</v>
      </c>
      <c r="D18" s="8">
        <v>167189</v>
      </c>
      <c r="E18" s="8">
        <v>18236</v>
      </c>
      <c r="F18" s="8">
        <v>166.78313253012047</v>
      </c>
      <c r="G18" s="8">
        <v>148953</v>
      </c>
      <c r="H18" s="8">
        <v>1</v>
      </c>
    </row>
    <row r="19" spans="2:8">
      <c r="B19" s="7" t="s">
        <v>31</v>
      </c>
      <c r="C19" s="8">
        <v>-2352.4222873900299</v>
      </c>
      <c r="D19" s="8">
        <v>90206</v>
      </c>
      <c r="E19" s="8">
        <v>-66848</v>
      </c>
      <c r="F19" s="8">
        <v>98.018404907975466</v>
      </c>
      <c r="G19" s="8">
        <v>157054</v>
      </c>
      <c r="H19" s="8">
        <v>1</v>
      </c>
    </row>
    <row r="20" spans="2:8">
      <c r="B20" s="7" t="s">
        <v>13</v>
      </c>
      <c r="C20" s="8">
        <v>1246.7149321266966</v>
      </c>
      <c r="D20" s="8">
        <v>174654</v>
      </c>
      <c r="E20" s="8">
        <v>68881</v>
      </c>
      <c r="F20" s="8">
        <v>155.93617021276594</v>
      </c>
      <c r="G20" s="8">
        <v>105773</v>
      </c>
      <c r="H20" s="8">
        <v>1</v>
      </c>
    </row>
    <row r="21" spans="2:8">
      <c r="B21" s="7" t="s">
        <v>25</v>
      </c>
      <c r="C21" s="8">
        <v>537.65306122448987</v>
      </c>
      <c r="D21" s="8">
        <v>129504</v>
      </c>
      <c r="E21" s="8">
        <v>26345</v>
      </c>
      <c r="F21" s="8">
        <v>148.06172839506172</v>
      </c>
      <c r="G21" s="8">
        <v>103159</v>
      </c>
      <c r="H21" s="8">
        <v>1</v>
      </c>
    </row>
    <row r="22" spans="2:8">
      <c r="B22" s="7" t="s">
        <v>37</v>
      </c>
      <c r="C22" s="8">
        <v>736.45301204819282</v>
      </c>
      <c r="D22" s="8">
        <v>156842</v>
      </c>
      <c r="E22" s="8">
        <v>25469</v>
      </c>
      <c r="F22" s="8">
        <v>399.42857142857144</v>
      </c>
      <c r="G22" s="8">
        <v>131373</v>
      </c>
      <c r="H22" s="8">
        <v>1</v>
      </c>
    </row>
    <row r="23" spans="2:8">
      <c r="B23" s="7" t="s">
        <v>12</v>
      </c>
      <c r="C23" s="8">
        <v>2592.204690831556</v>
      </c>
      <c r="D23" s="8">
        <v>196970</v>
      </c>
      <c r="E23" s="8">
        <v>101312</v>
      </c>
      <c r="F23" s="8">
        <v>232.55555555555554</v>
      </c>
      <c r="G23" s="8">
        <v>95658</v>
      </c>
      <c r="H23" s="8">
        <v>1</v>
      </c>
    </row>
    <row r="24" spans="2:8">
      <c r="B24" s="7" t="s">
        <v>24</v>
      </c>
      <c r="C24" s="8">
        <v>498.1988950276243</v>
      </c>
      <c r="D24" s="8">
        <v>152592</v>
      </c>
      <c r="E24" s="8">
        <v>15029</v>
      </c>
      <c r="F24" s="8">
        <v>71.32022471910112</v>
      </c>
      <c r="G24" s="8">
        <v>137563</v>
      </c>
      <c r="H24" s="8">
        <v>1</v>
      </c>
    </row>
    <row r="25" spans="2:8">
      <c r="B25" s="7" t="s">
        <v>36</v>
      </c>
      <c r="C25" s="8">
        <v>1812.6566037735852</v>
      </c>
      <c r="D25" s="8">
        <v>165766</v>
      </c>
      <c r="E25" s="8">
        <v>80059</v>
      </c>
      <c r="F25" s="8">
        <v>92.80952380952381</v>
      </c>
      <c r="G25" s="8">
        <v>85707</v>
      </c>
      <c r="H25" s="8">
        <v>1</v>
      </c>
    </row>
    <row r="26" spans="2:8">
      <c r="B26" s="7" t="s">
        <v>9</v>
      </c>
      <c r="C26" s="8">
        <v>103.37639198218262</v>
      </c>
      <c r="D26" s="8">
        <v>134131</v>
      </c>
      <c r="E26" s="8">
        <v>3868</v>
      </c>
      <c r="F26" s="8">
        <v>199.15217391304347</v>
      </c>
      <c r="G26" s="8">
        <v>130263</v>
      </c>
      <c r="H26" s="8">
        <v>1</v>
      </c>
    </row>
    <row r="27" spans="2:8">
      <c r="B27" s="7" t="s">
        <v>21</v>
      </c>
      <c r="C27" s="8">
        <v>-1014.715909090909</v>
      </c>
      <c r="D27" s="8">
        <v>114300</v>
      </c>
      <c r="E27" s="8">
        <v>-29765</v>
      </c>
      <c r="F27" s="8">
        <v>172.66666666666666</v>
      </c>
      <c r="G27" s="8">
        <v>144065</v>
      </c>
      <c r="H27" s="8">
        <v>1</v>
      </c>
    </row>
    <row r="28" spans="2:8">
      <c r="B28" s="7" t="s">
        <v>33</v>
      </c>
      <c r="C28" s="8">
        <v>292.18450184501842</v>
      </c>
      <c r="D28" s="8">
        <v>145820</v>
      </c>
      <c r="E28" s="8">
        <v>13197</v>
      </c>
      <c r="F28" s="8">
        <v>159.31200000000001</v>
      </c>
      <c r="G28" s="8">
        <v>132623</v>
      </c>
      <c r="H28" s="8">
        <v>1</v>
      </c>
    </row>
    <row r="29" spans="2:8">
      <c r="B29" s="7" t="s">
        <v>11</v>
      </c>
      <c r="C29" s="8">
        <v>-252.13043478260869</v>
      </c>
      <c r="D29" s="8">
        <v>143707</v>
      </c>
      <c r="E29" s="8">
        <v>-11598</v>
      </c>
      <c r="F29" s="8">
        <v>174.2890625</v>
      </c>
      <c r="G29" s="8">
        <v>155305</v>
      </c>
      <c r="H29" s="8">
        <v>1</v>
      </c>
    </row>
    <row r="30" spans="2:8">
      <c r="B30" s="7" t="s">
        <v>23</v>
      </c>
      <c r="C30" s="8">
        <v>186.0745341614907</v>
      </c>
      <c r="D30" s="8">
        <v>141214</v>
      </c>
      <c r="E30" s="8">
        <v>9986</v>
      </c>
      <c r="F30" s="8">
        <v>91.490909090909085</v>
      </c>
      <c r="G30" s="8">
        <v>131228</v>
      </c>
      <c r="H30" s="8">
        <v>1</v>
      </c>
    </row>
    <row r="31" spans="2:8">
      <c r="B31" s="7" t="s">
        <v>35</v>
      </c>
      <c r="C31" s="8">
        <v>1204.2666666666667</v>
      </c>
      <c r="D31" s="8">
        <v>159163</v>
      </c>
      <c r="E31" s="8">
        <v>63224</v>
      </c>
      <c r="F31" s="8">
        <v>120.79640718562874</v>
      </c>
      <c r="G31" s="8">
        <v>95939</v>
      </c>
      <c r="H31" s="8">
        <v>1</v>
      </c>
    </row>
    <row r="32" spans="2:8">
      <c r="B32" s="7" t="s">
        <v>17</v>
      </c>
      <c r="C32" s="8">
        <v>-108.10657193605684</v>
      </c>
      <c r="D32" s="8">
        <v>113483</v>
      </c>
      <c r="E32" s="8">
        <v>-5072</v>
      </c>
      <c r="F32" s="8">
        <v>280.37837837837839</v>
      </c>
      <c r="G32" s="8">
        <v>118555</v>
      </c>
      <c r="H32" s="8">
        <v>1</v>
      </c>
    </row>
    <row r="33" spans="2:8">
      <c r="B33" s="7" t="s">
        <v>29</v>
      </c>
      <c r="C33" s="8">
        <v>3067.2</v>
      </c>
      <c r="D33" s="8">
        <v>188018</v>
      </c>
      <c r="E33" s="8">
        <v>109908</v>
      </c>
      <c r="F33" s="8">
        <v>594.32500000000005</v>
      </c>
      <c r="G33" s="8">
        <v>78110</v>
      </c>
      <c r="H33" s="8">
        <v>1</v>
      </c>
    </row>
    <row r="34" spans="2:8">
      <c r="B34" s="7" t="s">
        <v>41</v>
      </c>
      <c r="C34" s="8">
        <v>-124.68</v>
      </c>
      <c r="D34" s="8">
        <v>155318</v>
      </c>
      <c r="E34" s="8">
        <v>-4156</v>
      </c>
      <c r="F34" s="8">
        <v>113.68421052631579</v>
      </c>
      <c r="G34" s="8">
        <v>159474</v>
      </c>
      <c r="H34" s="8">
        <v>1</v>
      </c>
    </row>
    <row r="35" spans="2:8">
      <c r="B35" s="7" t="s">
        <v>16</v>
      </c>
      <c r="C35" s="8">
        <v>-461.96590909090912</v>
      </c>
      <c r="D35" s="8">
        <v>133001</v>
      </c>
      <c r="E35" s="8">
        <v>-13551</v>
      </c>
      <c r="F35" s="8">
        <v>103.62721893491124</v>
      </c>
      <c r="G35" s="8">
        <v>146552</v>
      </c>
      <c r="H35" s="8">
        <v>1</v>
      </c>
    </row>
    <row r="36" spans="2:8">
      <c r="B36" s="7" t="s">
        <v>28</v>
      </c>
      <c r="C36" s="8">
        <v>741.59064327485385</v>
      </c>
      <c r="D36" s="8">
        <v>186354</v>
      </c>
      <c r="E36" s="8">
        <v>31703</v>
      </c>
      <c r="F36" s="8">
        <v>326.79729729729729</v>
      </c>
      <c r="G36" s="8">
        <v>154651</v>
      </c>
      <c r="H36" s="8">
        <v>1</v>
      </c>
    </row>
    <row r="37" spans="2:8">
      <c r="B37" s="7" t="s">
        <v>40</v>
      </c>
      <c r="C37" s="8">
        <v>799.28205128205127</v>
      </c>
      <c r="D37" s="8">
        <v>144384</v>
      </c>
      <c r="E37" s="8">
        <v>23379</v>
      </c>
      <c r="F37" s="8">
        <v>466.8235294117647</v>
      </c>
      <c r="G37" s="8">
        <v>121005</v>
      </c>
      <c r="H37" s="8">
        <v>1</v>
      </c>
    </row>
    <row r="38" spans="2:8">
      <c r="B38" s="7" t="s">
        <v>15</v>
      </c>
      <c r="C38" s="8">
        <v>1886.5560975609753</v>
      </c>
      <c r="D38" s="8">
        <v>177313</v>
      </c>
      <c r="E38" s="8">
        <v>96686</v>
      </c>
      <c r="F38" s="8">
        <v>354.56603773584908</v>
      </c>
      <c r="G38" s="8">
        <v>80627</v>
      </c>
      <c r="H38" s="8">
        <v>1</v>
      </c>
    </row>
    <row r="39" spans="2:8">
      <c r="B39" s="7" t="s">
        <v>27</v>
      </c>
      <c r="C39" s="8">
        <v>-970.65129682997122</v>
      </c>
      <c r="D39" s="8">
        <v>120535</v>
      </c>
      <c r="E39" s="8">
        <v>-28068</v>
      </c>
      <c r="F39" s="8">
        <v>129.74257425742573</v>
      </c>
      <c r="G39" s="8">
        <v>148603</v>
      </c>
      <c r="H39" s="8">
        <v>1</v>
      </c>
    </row>
    <row r="40" spans="2:8">
      <c r="B40" s="7" t="s">
        <v>39</v>
      </c>
      <c r="C40" s="8">
        <v>917.08172362555729</v>
      </c>
      <c r="D40" s="8">
        <v>156199</v>
      </c>
      <c r="E40" s="8">
        <v>51433</v>
      </c>
      <c r="F40" s="8">
        <v>133.28888888888889</v>
      </c>
      <c r="G40" s="8">
        <v>104766</v>
      </c>
      <c r="H40" s="8">
        <v>1</v>
      </c>
    </row>
    <row r="41" spans="2:8">
      <c r="B41" s="7" t="s">
        <v>60</v>
      </c>
      <c r="C41" s="8">
        <v>19005.188531446136</v>
      </c>
      <c r="D41" s="8">
        <v>5181915</v>
      </c>
      <c r="E41" s="8">
        <v>929848</v>
      </c>
      <c r="F41" s="8">
        <v>7688.4299227972233</v>
      </c>
      <c r="G41" s="8">
        <v>4252067</v>
      </c>
      <c r="H41" s="8">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DD1EB-A4CD-428C-AAED-3DC939312FE8}">
  <dimension ref="B7:O81"/>
  <sheetViews>
    <sheetView showGridLines="0" tabSelected="1" zoomScale="51" workbookViewId="0">
      <selection activeCell="P21" sqref="P21"/>
    </sheetView>
  </sheetViews>
  <sheetFormatPr defaultRowHeight="14.5"/>
  <cols>
    <col min="2" max="2" width="18.453125" bestFit="1" customWidth="1"/>
    <col min="3" max="3" width="19.90625" bestFit="1" customWidth="1"/>
    <col min="4" max="4" width="21.08984375" bestFit="1" customWidth="1"/>
    <col min="5" max="5" width="15.453125" bestFit="1" customWidth="1"/>
    <col min="6" max="8" width="22" bestFit="1" customWidth="1"/>
    <col min="10" max="10" width="18.26953125" bestFit="1" customWidth="1"/>
    <col min="11" max="11" width="14.90625" bestFit="1" customWidth="1"/>
  </cols>
  <sheetData>
    <row r="7" spans="2:15" ht="87.5">
      <c r="B7" s="9" t="s">
        <v>67</v>
      </c>
      <c r="C7" s="9"/>
      <c r="D7" s="9"/>
      <c r="E7" s="9"/>
      <c r="F7" s="9"/>
      <c r="G7" s="9"/>
      <c r="H7" s="9"/>
      <c r="I7" s="9"/>
      <c r="J7" s="9"/>
      <c r="K7" s="9"/>
      <c r="L7" s="9"/>
      <c r="M7" s="9"/>
      <c r="N7" s="9"/>
      <c r="O7" s="9"/>
    </row>
    <row r="44" spans="2:4">
      <c r="B44" s="6" t="s">
        <v>59</v>
      </c>
      <c r="C44" t="s">
        <v>61</v>
      </c>
      <c r="D44" t="s">
        <v>62</v>
      </c>
    </row>
    <row r="45" spans="2:4">
      <c r="B45" s="7" t="s">
        <v>10</v>
      </c>
      <c r="C45" s="8">
        <v>149735</v>
      </c>
      <c r="D45" s="8">
        <v>132955</v>
      </c>
    </row>
    <row r="46" spans="2:4">
      <c r="B46" s="7" t="s">
        <v>22</v>
      </c>
      <c r="C46" s="8">
        <v>153704</v>
      </c>
      <c r="D46" s="8">
        <v>156779</v>
      </c>
    </row>
    <row r="47" spans="2:4">
      <c r="B47" s="7" t="s">
        <v>34</v>
      </c>
      <c r="C47" s="8">
        <v>133585</v>
      </c>
      <c r="D47" s="8">
        <v>134044</v>
      </c>
    </row>
    <row r="48" spans="2:4">
      <c r="B48" s="7" t="s">
        <v>14</v>
      </c>
      <c r="C48" s="8">
        <v>121551</v>
      </c>
      <c r="D48" s="8">
        <v>81394</v>
      </c>
    </row>
    <row r="49" spans="2:4">
      <c r="B49" s="7" t="s">
        <v>26</v>
      </c>
      <c r="C49" s="8">
        <v>93561</v>
      </c>
      <c r="D49" s="8">
        <v>96854</v>
      </c>
    </row>
    <row r="50" spans="2:4">
      <c r="B50" s="7" t="s">
        <v>38</v>
      </c>
      <c r="C50" s="8">
        <v>111959</v>
      </c>
      <c r="D50" s="8">
        <v>75530</v>
      </c>
    </row>
    <row r="51" spans="2:4">
      <c r="B51" s="7" t="s">
        <v>18</v>
      </c>
      <c r="C51" s="8">
        <v>125920</v>
      </c>
      <c r="D51" s="8">
        <v>137121</v>
      </c>
    </row>
    <row r="52" spans="2:4">
      <c r="B52" s="7" t="s">
        <v>30</v>
      </c>
      <c r="C52" s="8">
        <v>188806</v>
      </c>
      <c r="D52" s="8">
        <v>76910</v>
      </c>
    </row>
    <row r="53" spans="2:4">
      <c r="B53" s="7" t="s">
        <v>42</v>
      </c>
      <c r="C53" s="8">
        <v>116736</v>
      </c>
      <c r="D53" s="8">
        <v>70854</v>
      </c>
    </row>
    <row r="54" spans="2:4">
      <c r="B54" s="7" t="s">
        <v>8</v>
      </c>
      <c r="C54" s="8">
        <v>166820</v>
      </c>
      <c r="D54" s="8">
        <v>124886</v>
      </c>
    </row>
    <row r="55" spans="2:4">
      <c r="B55" s="7" t="s">
        <v>20</v>
      </c>
      <c r="C55" s="8">
        <v>127065</v>
      </c>
      <c r="D55" s="8">
        <v>102606</v>
      </c>
    </row>
    <row r="56" spans="2:4">
      <c r="B56" s="7" t="s">
        <v>32</v>
      </c>
      <c r="C56" s="8">
        <v>140015</v>
      </c>
      <c r="D56" s="8">
        <v>124268</v>
      </c>
    </row>
    <row r="57" spans="2:4">
      <c r="B57" s="7" t="s">
        <v>7</v>
      </c>
      <c r="C57" s="8">
        <v>105795</v>
      </c>
      <c r="D57" s="8">
        <v>70860</v>
      </c>
    </row>
    <row r="58" spans="2:4">
      <c r="B58" s="7" t="s">
        <v>19</v>
      </c>
      <c r="C58" s="8">
        <v>167189</v>
      </c>
      <c r="D58" s="8">
        <v>148953</v>
      </c>
    </row>
    <row r="59" spans="2:4">
      <c r="B59" s="7" t="s">
        <v>31</v>
      </c>
      <c r="C59" s="8">
        <v>90206</v>
      </c>
      <c r="D59" s="8">
        <v>157054</v>
      </c>
    </row>
    <row r="60" spans="2:4">
      <c r="B60" s="7" t="s">
        <v>13</v>
      </c>
      <c r="C60" s="8">
        <v>174654</v>
      </c>
      <c r="D60" s="8">
        <v>105773</v>
      </c>
    </row>
    <row r="61" spans="2:4">
      <c r="B61" s="7" t="s">
        <v>25</v>
      </c>
      <c r="C61" s="8">
        <v>129504</v>
      </c>
      <c r="D61" s="8">
        <v>103159</v>
      </c>
    </row>
    <row r="62" spans="2:4">
      <c r="B62" s="7" t="s">
        <v>37</v>
      </c>
      <c r="C62" s="8">
        <v>156842</v>
      </c>
      <c r="D62" s="8">
        <v>131373</v>
      </c>
    </row>
    <row r="63" spans="2:4">
      <c r="B63" s="7" t="s">
        <v>12</v>
      </c>
      <c r="C63" s="8">
        <v>196970</v>
      </c>
      <c r="D63" s="8">
        <v>95658</v>
      </c>
    </row>
    <row r="64" spans="2:4">
      <c r="B64" s="7" t="s">
        <v>24</v>
      </c>
      <c r="C64" s="8">
        <v>152592</v>
      </c>
      <c r="D64" s="8">
        <v>137563</v>
      </c>
    </row>
    <row r="65" spans="2:4">
      <c r="B65" s="7" t="s">
        <v>36</v>
      </c>
      <c r="C65" s="8">
        <v>165766</v>
      </c>
      <c r="D65" s="8">
        <v>85707</v>
      </c>
    </row>
    <row r="66" spans="2:4">
      <c r="B66" s="7" t="s">
        <v>9</v>
      </c>
      <c r="C66" s="8">
        <v>134131</v>
      </c>
      <c r="D66" s="8">
        <v>130263</v>
      </c>
    </row>
    <row r="67" spans="2:4">
      <c r="B67" s="7" t="s">
        <v>21</v>
      </c>
      <c r="C67" s="8">
        <v>114300</v>
      </c>
      <c r="D67" s="8">
        <v>144065</v>
      </c>
    </row>
    <row r="68" spans="2:4">
      <c r="B68" s="7" t="s">
        <v>33</v>
      </c>
      <c r="C68" s="8">
        <v>145820</v>
      </c>
      <c r="D68" s="8">
        <v>132623</v>
      </c>
    </row>
    <row r="69" spans="2:4">
      <c r="B69" s="7" t="s">
        <v>11</v>
      </c>
      <c r="C69" s="8">
        <v>143707</v>
      </c>
      <c r="D69" s="8">
        <v>155305</v>
      </c>
    </row>
    <row r="70" spans="2:4">
      <c r="B70" s="7" t="s">
        <v>23</v>
      </c>
      <c r="C70" s="8">
        <v>141214</v>
      </c>
      <c r="D70" s="8">
        <v>131228</v>
      </c>
    </row>
    <row r="71" spans="2:4">
      <c r="B71" s="7" t="s">
        <v>35</v>
      </c>
      <c r="C71" s="8">
        <v>159163</v>
      </c>
      <c r="D71" s="8">
        <v>95939</v>
      </c>
    </row>
    <row r="72" spans="2:4">
      <c r="B72" s="7" t="s">
        <v>17</v>
      </c>
      <c r="C72" s="8">
        <v>113483</v>
      </c>
      <c r="D72" s="8">
        <v>118555</v>
      </c>
    </row>
    <row r="73" spans="2:4">
      <c r="B73" s="7" t="s">
        <v>29</v>
      </c>
      <c r="C73" s="8">
        <v>188018</v>
      </c>
      <c r="D73" s="8">
        <v>78110</v>
      </c>
    </row>
    <row r="74" spans="2:4">
      <c r="B74" s="7" t="s">
        <v>41</v>
      </c>
      <c r="C74" s="8">
        <v>155318</v>
      </c>
      <c r="D74" s="8">
        <v>159474</v>
      </c>
    </row>
    <row r="75" spans="2:4">
      <c r="B75" s="7" t="s">
        <v>16</v>
      </c>
      <c r="C75" s="8">
        <v>133001</v>
      </c>
      <c r="D75" s="8">
        <v>146552</v>
      </c>
    </row>
    <row r="76" spans="2:4">
      <c r="B76" s="7" t="s">
        <v>28</v>
      </c>
      <c r="C76" s="8">
        <v>186354</v>
      </c>
      <c r="D76" s="8">
        <v>154651</v>
      </c>
    </row>
    <row r="77" spans="2:4">
      <c r="B77" s="7" t="s">
        <v>40</v>
      </c>
      <c r="C77" s="8">
        <v>144384</v>
      </c>
      <c r="D77" s="8">
        <v>121005</v>
      </c>
    </row>
    <row r="78" spans="2:4">
      <c r="B78" s="7" t="s">
        <v>15</v>
      </c>
      <c r="C78" s="8">
        <v>177313</v>
      </c>
      <c r="D78" s="8">
        <v>80627</v>
      </c>
    </row>
    <row r="79" spans="2:4">
      <c r="B79" s="7" t="s">
        <v>27</v>
      </c>
      <c r="C79" s="8">
        <v>120535</v>
      </c>
      <c r="D79" s="8">
        <v>148603</v>
      </c>
    </row>
    <row r="80" spans="2:4">
      <c r="B80" s="7" t="s">
        <v>39</v>
      </c>
      <c r="C80" s="8">
        <v>156199</v>
      </c>
      <c r="D80" s="8">
        <v>104766</v>
      </c>
    </row>
    <row r="81" spans="2:4">
      <c r="B81" s="7" t="s">
        <v>60</v>
      </c>
      <c r="C81" s="8">
        <v>5181915</v>
      </c>
      <c r="D81" s="8">
        <v>4252067</v>
      </c>
    </row>
  </sheetData>
  <mergeCells count="1">
    <mergeCell ref="B7:O7"/>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Startup_Financials_raw</vt:lpstr>
      <vt:lpstr>parameters</vt:lpstr>
      <vt:lpstr>pivot_summaries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SRIVASTAV</dc:creator>
  <cp:lastModifiedBy>shubhamkumar75639@gmail.com</cp:lastModifiedBy>
  <dcterms:created xsi:type="dcterms:W3CDTF">2025-10-16T12:29:06Z</dcterms:created>
  <dcterms:modified xsi:type="dcterms:W3CDTF">2025-10-19T06:53:28Z</dcterms:modified>
</cp:coreProperties>
</file>