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tko\Desktop\"/>
    </mc:Choice>
  </mc:AlternateContent>
  <xr:revisionPtr revIDLastSave="0" documentId="13_ncr:1_{2A0F09E5-A9F9-42A5-BF30-E97987628020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1.Controls" sheetId="2" r:id="rId1"/>
    <sheet name="2.Historical Data (2021-2024)" sheetId="3" r:id="rId2"/>
    <sheet name="3.Forecast (2025-2028)" sheetId="4" r:id="rId3"/>
    <sheet name="4.Correlation" sheetId="7" r:id="rId4"/>
    <sheet name="5.Seasonality" sheetId="8" r:id="rId5"/>
    <sheet name="6.Dashboard" sheetId="5" r:id="rId6"/>
  </sheets>
  <definedNames>
    <definedName name="_xlnm._FilterDatabase" localSheetId="1" hidden="1">'2.Historical Data (2021-2024)'!$A$1:$H$1</definedName>
    <definedName name="_xlnm._FilterDatabase" localSheetId="2" hidden="1">'3.Forecast (2025-2028)'!$A$1:$J$1</definedName>
  </definedName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5" l="1"/>
  <c r="D7" i="5"/>
  <c r="C7" i="5"/>
  <c r="B7" i="5"/>
  <c r="E8" i="5"/>
  <c r="D8" i="5"/>
  <c r="C8" i="5"/>
  <c r="B8" i="5"/>
  <c r="E5" i="5"/>
  <c r="D5" i="5"/>
  <c r="C5" i="5"/>
  <c r="B5" i="5"/>
  <c r="D6" i="5"/>
  <c r="C6" i="5"/>
  <c r="E4" i="5"/>
  <c r="D4" i="5"/>
  <c r="C4" i="5"/>
  <c r="B4" i="5"/>
  <c r="F4" i="5" s="1"/>
  <c r="B6" i="5"/>
  <c r="E6" i="5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2" i="8"/>
  <c r="C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2" i="8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3" i="3"/>
  <c r="H4" i="3"/>
  <c r="H2" i="3"/>
  <c r="F5" i="5" l="1"/>
  <c r="F8" i="5"/>
  <c r="F7" i="5"/>
  <c r="F6" i="5"/>
  <c r="J3" i="4" l="1"/>
  <c r="B6" i="2"/>
  <c r="B3" i="4"/>
  <c r="B2" i="4"/>
  <c r="I2" i="4"/>
  <c r="H2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I18" i="4"/>
  <c r="H18" i="4"/>
  <c r="I19" i="4"/>
  <c r="H19" i="4"/>
  <c r="I20" i="4"/>
  <c r="H20" i="4"/>
  <c r="I21" i="4"/>
  <c r="H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I29" i="4"/>
  <c r="H29" i="4"/>
  <c r="I30" i="4"/>
  <c r="H30" i="4"/>
  <c r="I31" i="4"/>
  <c r="H31" i="4"/>
  <c r="I32" i="4"/>
  <c r="H32" i="4"/>
  <c r="I33" i="4"/>
  <c r="H33" i="4"/>
  <c r="I34" i="4"/>
  <c r="H34" i="4"/>
  <c r="I35" i="4"/>
  <c r="H35" i="4"/>
  <c r="I36" i="4"/>
  <c r="H36" i="4"/>
  <c r="I37" i="4"/>
  <c r="H37" i="4"/>
  <c r="I38" i="4"/>
  <c r="H38" i="4"/>
  <c r="I39" i="4"/>
  <c r="H39" i="4"/>
  <c r="I40" i="4"/>
  <c r="H40" i="4"/>
  <c r="I41" i="4"/>
  <c r="H41" i="4"/>
  <c r="I42" i="4"/>
  <c r="H42" i="4"/>
  <c r="I43" i="4"/>
  <c r="H43" i="4"/>
  <c r="I44" i="4"/>
  <c r="H44" i="4"/>
  <c r="I45" i="4"/>
  <c r="H45" i="4"/>
  <c r="I46" i="4"/>
  <c r="H46" i="4"/>
  <c r="I47" i="4"/>
  <c r="H47" i="4"/>
  <c r="I48" i="4"/>
  <c r="H48" i="4"/>
  <c r="H49" i="4"/>
  <c r="I49" i="4"/>
  <c r="I17" i="4"/>
  <c r="H17" i="4"/>
  <c r="I16" i="4"/>
  <c r="H16" i="4"/>
  <c r="I15" i="4"/>
  <c r="H15" i="4"/>
  <c r="H13" i="4"/>
  <c r="I13" i="4"/>
  <c r="H12" i="4"/>
  <c r="I12" i="4"/>
  <c r="H11" i="4"/>
  <c r="I11" i="4"/>
  <c r="H10" i="4"/>
  <c r="I10" i="4"/>
  <c r="H9" i="4"/>
  <c r="I9" i="4"/>
  <c r="H7" i="4"/>
  <c r="I7" i="4"/>
  <c r="I5" i="4"/>
  <c r="H5" i="4"/>
  <c r="H4" i="4"/>
  <c r="I4" i="4"/>
  <c r="H3" i="4"/>
  <c r="I3" i="4"/>
  <c r="I14" i="4"/>
  <c r="H14" i="4"/>
  <c r="H8" i="4"/>
  <c r="I8" i="4"/>
  <c r="H6" i="4"/>
  <c r="I6" i="4"/>
  <c r="J7" i="4" l="1"/>
  <c r="J14" i="4"/>
  <c r="J9" i="4"/>
  <c r="J2" i="4"/>
  <c r="J18" i="4"/>
  <c r="J19" i="4"/>
  <c r="J20" i="4"/>
  <c r="J21" i="4"/>
  <c r="J23" i="4"/>
  <c r="J24" i="4"/>
  <c r="J25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17" i="4"/>
  <c r="J16" i="4"/>
  <c r="J15" i="4"/>
  <c r="J13" i="4"/>
  <c r="J12" i="4"/>
  <c r="J11" i="4"/>
  <c r="J10" i="4"/>
  <c r="J8" i="4"/>
  <c r="J6" i="4"/>
  <c r="J5" i="4"/>
  <c r="J4" i="4"/>
  <c r="J30" i="4"/>
  <c r="J22" i="4"/>
  <c r="J26" i="4"/>
  <c r="J42" i="4"/>
</calcChain>
</file>

<file path=xl/sharedStrings.xml><?xml version="1.0" encoding="utf-8"?>
<sst xmlns="http://schemas.openxmlformats.org/spreadsheetml/2006/main" count="104" uniqueCount="47">
  <si>
    <t>Seasonality (months)</t>
  </si>
  <si>
    <t>Marketing uplift (%)</t>
  </si>
  <si>
    <t>Optional: 0.05 means +5%.</t>
  </si>
  <si>
    <t>Rebate uplift (%)</t>
  </si>
  <si>
    <t>Optional: 0.03 means +3%.</t>
  </si>
  <si>
    <t>Charger uplift (%)</t>
  </si>
  <si>
    <t>Optional: 0.02 means +2%.</t>
  </si>
  <si>
    <t>Composite uplift factor</t>
  </si>
  <si>
    <t>Calculated as 1 + sum of uplifts.</t>
  </si>
  <si>
    <t>EV Adoption Forecast Dashboard</t>
  </si>
  <si>
    <t>date</t>
  </si>
  <si>
    <t>new_adopters</t>
  </si>
  <si>
    <t>price_eur</t>
  </si>
  <si>
    <t>rebate_eur</t>
  </si>
  <si>
    <t>marketing_spend_eur</t>
  </si>
  <si>
    <t>competitor_flag</t>
  </si>
  <si>
    <t>fast_chargers</t>
  </si>
  <si>
    <t>control</t>
  </si>
  <si>
    <t>value</t>
  </si>
  <si>
    <t>notes</t>
  </si>
  <si>
    <t>12 = monthly seasonality. leave blank to auto-detect.</t>
  </si>
  <si>
    <t>lower_CI</t>
  </si>
  <si>
    <t>upper_CI</t>
  </si>
  <si>
    <t>adjusted_forecast</t>
  </si>
  <si>
    <t>month</t>
  </si>
  <si>
    <t>jan</t>
  </si>
  <si>
    <t>febr</t>
  </si>
  <si>
    <t>márc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</si>
  <si>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</si>
  <si>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</si>
  <si>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</si>
  <si>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</si>
  <si>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</si>
  <si>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</si>
  <si>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</si>
  <si>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</si>
  <si>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</si>
  <si>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avg_new_adopters</t>
  </si>
  <si>
    <t>Overall Average</t>
  </si>
  <si>
    <t>seasonality_index</t>
  </si>
  <si>
    <t>YoY Growth in Adoption (2021 → 2024) in %</t>
  </si>
  <si>
    <t>Total Numbers of New Adopters</t>
  </si>
  <si>
    <t>Average Fast Chargers</t>
  </si>
  <si>
    <t>Average Marketing Spend (€)</t>
  </si>
  <si>
    <t>Average Price (€)</t>
  </si>
  <si>
    <t>Average New Adopters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</si>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</sst>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1749EB"/>
      <name val="Calibri"/>
      <family val="2"/>
      <charset val="238"/>
      <scheme val="minor"/>
    </font>
    <font>
      <b/>
      <sz val="11"/>
      <color rgb="FF1749EB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1749E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D5FA"/>
        <bgColor indexed="64"/>
      </patternFill>
    </fill>
  </fills>
  <borders count="12">
    <border>
      <left/>
      <right/>
      <top/>
      <bottom/>
      <diagonal/>
    </border>
    <border>
      <left style="thin">
        <color rgb="FF1749EB"/>
      </left>
      <right style="thin">
        <color rgb="FF1749EB"/>
      </right>
      <top style="thin">
        <color rgb="FF1749EB"/>
      </top>
      <bottom style="thin">
        <color rgb="FF1749E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8D9E6"/>
      </left>
      <right style="thin">
        <color rgb="FFC8D9E6"/>
      </right>
      <top style="thin">
        <color rgb="FFC8D9E6"/>
      </top>
      <bottom style="thin">
        <color rgb="FFC8D9E6"/>
      </bottom>
      <diagonal/>
    </border>
    <border>
      <left style="thin">
        <color rgb="FFC8D9E6"/>
      </left>
      <right style="thin">
        <color rgb="FFC8D9E6"/>
      </right>
      <top/>
      <bottom style="thin">
        <color rgb="FFC8D9E6"/>
      </bottom>
      <diagonal/>
    </border>
    <border>
      <left/>
      <right/>
      <top style="thin">
        <color rgb="FF1749EB"/>
      </top>
      <bottom style="thin">
        <color rgb="FF1749EB"/>
      </bottom>
      <diagonal/>
    </border>
    <border>
      <left/>
      <right style="thin">
        <color rgb="FF1749EB"/>
      </right>
      <top style="thin">
        <color rgb="FF1749EB"/>
      </top>
      <bottom style="thin">
        <color rgb="FF1749EB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1749EB"/>
      </left>
      <right/>
      <top style="thin">
        <color rgb="FF1749EB"/>
      </top>
      <bottom style="thin">
        <color rgb="FF1749EB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3" fontId="0" fillId="0" borderId="1" xfId="0" applyNumberFormat="1" applyFill="1" applyBorder="1"/>
    <xf numFmtId="164" fontId="2" fillId="0" borderId="1" xfId="0" applyNumberFormat="1" applyFont="1" applyFill="1" applyBorder="1"/>
    <xf numFmtId="0" fontId="4" fillId="2" borderId="1" xfId="0" applyFont="1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6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2" fontId="0" fillId="0" borderId="4" xfId="0" applyNumberFormat="1" applyBorder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3" fontId="0" fillId="0" borderId="11" xfId="0" applyNumberFormat="1" applyFill="1" applyBorder="1"/>
    <xf numFmtId="0" fontId="3" fillId="2" borderId="9" xfId="0" applyFont="1" applyFill="1" applyBorder="1" applyAlignment="1">
      <alignment horizontal="center" vertical="center"/>
    </xf>
    <xf numFmtId="0" fontId="0" fillId="0" borderId="9" xfId="0" applyNumberFormat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3" fillId="2" borderId="1" xfId="0" applyFont="1" applyFill="1" applyBorder="1"/>
    <xf numFmtId="2" fontId="0" fillId="0" borderId="1" xfId="0" applyNumberFormat="1" applyBorder="1"/>
    <xf numFmtId="3" fontId="0" fillId="0" borderId="1" xfId="0" applyNumberFormat="1" applyBorder="1"/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6" fillId="0" borderId="0" xfId="0" applyFont="1" applyAlignment="1"/>
    <xf numFmtId="0" fontId="0" fillId="0" borderId="0" xfId="0" applyAlignment="1"/>
  </cellXfs>
  <cellStyles count="1">
    <cellStyle name="Normal" xfId="0" builtinId="0"/>
  </cellStyles>
  <dxfs count="2">
    <dxf>
      <fill>
        <patternFill>
          <bgColor rgb="FFCAD5FA"/>
        </patternFill>
      </fill>
    </dxf>
    <dxf>
      <font>
        <color theme="0"/>
      </font>
      <fill>
        <patternFill>
          <bgColor rgb="FF1749EB"/>
        </patternFill>
      </fill>
    </dxf>
  </dxfs>
  <tableStyles count="0" defaultTableStyle="TableStyleMedium9" defaultPivotStyle="PivotStyleLight16"/>
  <colors>
    <mruColors>
      <color rgb="FFCAD5FA"/>
      <color rgb="FFC9E8FF"/>
      <color rgb="FF1749EB"/>
      <color rgb="FFC8D9E6"/>
      <color rgb="FFF0F3FE"/>
      <color rgb="FF5790AB"/>
      <color rgb="FFF4F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>
                <a:latin typeface="+mn-lt"/>
              </a:rPr>
              <a:t>Relationship between Price and EV Adoption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(2021-2024)'!$C$1</c:f>
              <c:strCache>
                <c:ptCount val="1"/>
                <c:pt idx="0">
                  <c:v>price_eur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4201388888888"/>
                  <c:y val="-9.4263580246913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(2021-2024)'!$C$2:$C$49</c:f>
              <c:numCache>
                <c:formatCode>#,##0</c:formatCode>
                <c:ptCount val="48"/>
                <c:pt idx="0">
                  <c:v>40073</c:v>
                </c:pt>
                <c:pt idx="1">
                  <c:v>39720</c:v>
                </c:pt>
                <c:pt idx="2">
                  <c:v>40660</c:v>
                </c:pt>
                <c:pt idx="3">
                  <c:v>39955</c:v>
                </c:pt>
                <c:pt idx="4">
                  <c:v>39866</c:v>
                </c:pt>
                <c:pt idx="5">
                  <c:v>39891</c:v>
                </c:pt>
                <c:pt idx="6">
                  <c:v>39702</c:v>
                </c:pt>
                <c:pt idx="7">
                  <c:v>39596</c:v>
                </c:pt>
                <c:pt idx="8">
                  <c:v>39111</c:v>
                </c:pt>
                <c:pt idx="9">
                  <c:v>39851</c:v>
                </c:pt>
                <c:pt idx="10">
                  <c:v>39577</c:v>
                </c:pt>
                <c:pt idx="11">
                  <c:v>40057</c:v>
                </c:pt>
                <c:pt idx="12">
                  <c:v>39397</c:v>
                </c:pt>
                <c:pt idx="13">
                  <c:v>38747</c:v>
                </c:pt>
                <c:pt idx="14">
                  <c:v>39435</c:v>
                </c:pt>
                <c:pt idx="15">
                  <c:v>40120</c:v>
                </c:pt>
                <c:pt idx="16">
                  <c:v>39252</c:v>
                </c:pt>
                <c:pt idx="17">
                  <c:v>39014</c:v>
                </c:pt>
                <c:pt idx="18">
                  <c:v>38858</c:v>
                </c:pt>
                <c:pt idx="19">
                  <c:v>38880</c:v>
                </c:pt>
                <c:pt idx="20">
                  <c:v>39145</c:v>
                </c:pt>
                <c:pt idx="21">
                  <c:v>38758</c:v>
                </c:pt>
                <c:pt idx="22">
                  <c:v>39794</c:v>
                </c:pt>
                <c:pt idx="23">
                  <c:v>39047</c:v>
                </c:pt>
                <c:pt idx="24">
                  <c:v>39168</c:v>
                </c:pt>
                <c:pt idx="25">
                  <c:v>39665</c:v>
                </c:pt>
                <c:pt idx="26">
                  <c:v>39656</c:v>
                </c:pt>
                <c:pt idx="27">
                  <c:v>38935</c:v>
                </c:pt>
                <c:pt idx="28">
                  <c:v>39118</c:v>
                </c:pt>
                <c:pt idx="29">
                  <c:v>39244</c:v>
                </c:pt>
                <c:pt idx="30">
                  <c:v>38838</c:v>
                </c:pt>
                <c:pt idx="31">
                  <c:v>38169</c:v>
                </c:pt>
                <c:pt idx="32">
                  <c:v>39107</c:v>
                </c:pt>
                <c:pt idx="33">
                  <c:v>39168</c:v>
                </c:pt>
                <c:pt idx="34">
                  <c:v>38941</c:v>
                </c:pt>
                <c:pt idx="35">
                  <c:v>38371</c:v>
                </c:pt>
                <c:pt idx="36">
                  <c:v>38627</c:v>
                </c:pt>
                <c:pt idx="37">
                  <c:v>38434</c:v>
                </c:pt>
                <c:pt idx="38">
                  <c:v>38515</c:v>
                </c:pt>
                <c:pt idx="39">
                  <c:v>39119</c:v>
                </c:pt>
                <c:pt idx="40">
                  <c:v>39177</c:v>
                </c:pt>
                <c:pt idx="41">
                  <c:v>38798</c:v>
                </c:pt>
                <c:pt idx="42">
                  <c:v>38714</c:v>
                </c:pt>
                <c:pt idx="43">
                  <c:v>38731</c:v>
                </c:pt>
                <c:pt idx="44">
                  <c:v>38420</c:v>
                </c:pt>
                <c:pt idx="45">
                  <c:v>38360</c:v>
                </c:pt>
                <c:pt idx="46">
                  <c:v>38086</c:v>
                </c:pt>
                <c:pt idx="47">
                  <c:v>38298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7-4903-971B-F86A4874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57471"/>
        <c:axId val="1626449567"/>
      </c:scatterChart>
      <c:valAx>
        <c:axId val="16264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49567"/>
        <c:crosses val="autoZero"/>
        <c:crossBetween val="midCat"/>
      </c:valAx>
      <c:valAx>
        <c:axId val="1626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>
                <a:latin typeface="+mn-lt"/>
              </a:rPr>
              <a:t>Seasonality Index — Monthly EV Adoption Pattern (2021–2024)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'5.Seasonality'!$D$1</c:f>
              <c:strCache>
                <c:ptCount val="1"/>
                <c:pt idx="0">
                  <c:v>seasonality_index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'5.Seasonality'!$B$2:$B$49</c:f>
              <c:strCache>
                <c:ptCount val="48"/>
                <c:pt idx="0">
                  <c:v>jan</c:v>
                </c:pt>
                <c:pt idx="1">
                  <c:v>febr</c:v>
                </c:pt>
                <c:pt idx="2">
                  <c:v>márc</c:v>
                </c:pt>
                <c:pt idx="3">
                  <c:v>ápr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</c:v>
                </c:pt>
                <c:pt idx="8">
                  <c:v>szept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febr</c:v>
                </c:pt>
                <c:pt idx="14">
                  <c:v>márc</c:v>
                </c:pt>
                <c:pt idx="15">
                  <c:v>ápr</c:v>
                </c:pt>
                <c:pt idx="16">
                  <c:v>máj</c:v>
                </c:pt>
                <c:pt idx="17">
                  <c:v>jún</c:v>
                </c:pt>
                <c:pt idx="18">
                  <c:v>júl</c:v>
                </c:pt>
                <c:pt idx="19">
                  <c:v>aug</c:v>
                </c:pt>
                <c:pt idx="20">
                  <c:v>szept</c:v>
                </c:pt>
                <c:pt idx="21">
                  <c:v>okt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febr</c:v>
                </c:pt>
                <c:pt idx="26">
                  <c:v>márc</c:v>
                </c:pt>
                <c:pt idx="27">
                  <c:v>ápr</c:v>
                </c:pt>
                <c:pt idx="28">
                  <c:v>máj</c:v>
                </c:pt>
                <c:pt idx="29">
                  <c:v>jún</c:v>
                </c:pt>
                <c:pt idx="30">
                  <c:v>júl</c:v>
                </c:pt>
                <c:pt idx="31">
                  <c:v>aug</c:v>
                </c:pt>
                <c:pt idx="32">
                  <c:v>szept</c:v>
                </c:pt>
                <c:pt idx="33">
                  <c:v>okt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febr</c:v>
                </c:pt>
                <c:pt idx="38">
                  <c:v>márc</c:v>
                </c:pt>
                <c:pt idx="39">
                  <c:v>ápr</c:v>
                </c:pt>
                <c:pt idx="40">
                  <c:v>máj</c:v>
                </c:pt>
                <c:pt idx="41">
                  <c:v>jún</c:v>
                </c:pt>
                <c:pt idx="42">
                  <c:v>júl</c:v>
                </c:pt>
                <c:pt idx="43">
                  <c:v>aug</c:v>
                </c:pt>
                <c:pt idx="44">
                  <c:v>szept</c:v>
                </c:pt>
                <c:pt idx="45">
                  <c:v>okt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'5.Seasonality'!$D$2:$D$49</c:f>
              <c:numCache>
                <c:formatCode>0.00</c:formatCode>
                <c:ptCount val="48"/>
                <c:pt idx="0">
                  <c:v>0.80029755092698562</c:v>
                </c:pt>
                <c:pt idx="1">
                  <c:v>0.81540398260471503</c:v>
                </c:pt>
                <c:pt idx="2">
                  <c:v>0.88990615701533538</c:v>
                </c:pt>
                <c:pt idx="3">
                  <c:v>0.92046234836346996</c:v>
                </c:pt>
                <c:pt idx="4">
                  <c:v>1.0255207141222249</c:v>
                </c:pt>
                <c:pt idx="5">
                  <c:v>0.95891508354314492</c:v>
                </c:pt>
                <c:pt idx="6">
                  <c:v>0.89059281300068671</c:v>
                </c:pt>
                <c:pt idx="7">
                  <c:v>0.98672465094987416</c:v>
                </c:pt>
                <c:pt idx="8">
                  <c:v>1.0708400091554131</c:v>
                </c:pt>
                <c:pt idx="9">
                  <c:v>1.1601052872510873</c:v>
                </c:pt>
                <c:pt idx="10">
                  <c:v>1.1927214465552758</c:v>
                </c:pt>
                <c:pt idx="11">
                  <c:v>1.2885099565117877</c:v>
                </c:pt>
                <c:pt idx="12">
                  <c:v>0.80029755092698562</c:v>
                </c:pt>
                <c:pt idx="13">
                  <c:v>0.81540398260471503</c:v>
                </c:pt>
                <c:pt idx="14">
                  <c:v>0.88990615701533538</c:v>
                </c:pt>
                <c:pt idx="15">
                  <c:v>0.92046234836346996</c:v>
                </c:pt>
                <c:pt idx="16">
                  <c:v>1.0255207141222249</c:v>
                </c:pt>
                <c:pt idx="17">
                  <c:v>0.95891508354314492</c:v>
                </c:pt>
                <c:pt idx="18">
                  <c:v>0.89059281300068671</c:v>
                </c:pt>
                <c:pt idx="19">
                  <c:v>0.98672465094987416</c:v>
                </c:pt>
                <c:pt idx="20">
                  <c:v>1.0708400091554131</c:v>
                </c:pt>
                <c:pt idx="21">
                  <c:v>1.1601052872510873</c:v>
                </c:pt>
                <c:pt idx="22">
                  <c:v>1.1927214465552758</c:v>
                </c:pt>
                <c:pt idx="23">
                  <c:v>1.2885099565117877</c:v>
                </c:pt>
                <c:pt idx="24">
                  <c:v>0.80029755092698562</c:v>
                </c:pt>
                <c:pt idx="25">
                  <c:v>0.81540398260471503</c:v>
                </c:pt>
                <c:pt idx="26">
                  <c:v>0.88990615701533538</c:v>
                </c:pt>
                <c:pt idx="27">
                  <c:v>0.92046234836346996</c:v>
                </c:pt>
                <c:pt idx="28">
                  <c:v>1.0255207141222249</c:v>
                </c:pt>
                <c:pt idx="29">
                  <c:v>0.95891508354314492</c:v>
                </c:pt>
                <c:pt idx="30">
                  <c:v>0.89059281300068671</c:v>
                </c:pt>
                <c:pt idx="31">
                  <c:v>0.98672465094987416</c:v>
                </c:pt>
                <c:pt idx="32">
                  <c:v>1.0708400091554131</c:v>
                </c:pt>
                <c:pt idx="33">
                  <c:v>1.1601052872510873</c:v>
                </c:pt>
                <c:pt idx="34">
                  <c:v>1.1927214465552758</c:v>
                </c:pt>
                <c:pt idx="35">
                  <c:v>1.2885099565117877</c:v>
                </c:pt>
                <c:pt idx="36">
                  <c:v>0.80029755092698562</c:v>
                </c:pt>
                <c:pt idx="37">
                  <c:v>0.81540398260471503</c:v>
                </c:pt>
                <c:pt idx="38">
                  <c:v>0.88990615701533538</c:v>
                </c:pt>
                <c:pt idx="39">
                  <c:v>0.92046234836346996</c:v>
                </c:pt>
                <c:pt idx="40">
                  <c:v>1.0255207141222249</c:v>
                </c:pt>
                <c:pt idx="41">
                  <c:v>0.95891508354314492</c:v>
                </c:pt>
                <c:pt idx="42">
                  <c:v>0.89059281300068671</c:v>
                </c:pt>
                <c:pt idx="43">
                  <c:v>0.98672465094987416</c:v>
                </c:pt>
                <c:pt idx="44">
                  <c:v>1.0708400091554131</c:v>
                </c:pt>
                <c:pt idx="45">
                  <c:v>1.1601052872510873</c:v>
                </c:pt>
                <c:pt idx="46">
                  <c:v>1.1927214465552758</c:v>
                </c:pt>
                <c:pt idx="47">
                  <c:v>1.2885099565117877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5-4C47-867B-20465721F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616102447"/>
        <c:axId val="1616093711"/>
      </c:barChart>
      <c:catAx>
        <c:axId val="16161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093711"/>
        <c:crosses val="autoZero"/>
        <c:auto val="1"/>
        <c:lblAlgn val="ctr"/>
        <c:lblOffset val="100"/>
        <c:noMultiLvlLbl val="0"/>
      </c:catAx>
      <c:valAx>
        <c:axId val="1616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1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hu-HU">
                <a:latin typeface="+mn-lt"/>
              </a:rPr>
              <a:t>Relationship Between Marketing Spend and EV Adoption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(2021-2024)'!$E$1</c:f>
              <c:strCache>
                <c:ptCount val="1"/>
                <c:pt idx="0">
                  <c:v>marketing_spend_eur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526440972222222"/>
                  <c:y val="-0.1208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(2021-2024)'!$E$2:$E$49</c:f>
              <c:numCache>
                <c:formatCode>#,##0</c:formatCode>
                <c:ptCount val="48"/>
                <c:pt idx="0">
                  <c:v>36117</c:v>
                </c:pt>
                <c:pt idx="1">
                  <c:v>28769</c:v>
                </c:pt>
                <c:pt idx="2">
                  <c:v>33215</c:v>
                </c:pt>
                <c:pt idx="3">
                  <c:v>34726</c:v>
                </c:pt>
                <c:pt idx="4">
                  <c:v>28239</c:v>
                </c:pt>
                <c:pt idx="5">
                  <c:v>31207</c:v>
                </c:pt>
                <c:pt idx="6">
                  <c:v>31397</c:v>
                </c:pt>
                <c:pt idx="7">
                  <c:v>25458</c:v>
                </c:pt>
                <c:pt idx="8">
                  <c:v>37862</c:v>
                </c:pt>
                <c:pt idx="9">
                  <c:v>36602</c:v>
                </c:pt>
                <c:pt idx="10">
                  <c:v>30011</c:v>
                </c:pt>
                <c:pt idx="11">
                  <c:v>31800</c:v>
                </c:pt>
                <c:pt idx="12">
                  <c:v>34369</c:v>
                </c:pt>
                <c:pt idx="13">
                  <c:v>31885</c:v>
                </c:pt>
                <c:pt idx="14">
                  <c:v>34650</c:v>
                </c:pt>
                <c:pt idx="15">
                  <c:v>30614</c:v>
                </c:pt>
                <c:pt idx="16">
                  <c:v>35341</c:v>
                </c:pt>
                <c:pt idx="17">
                  <c:v>34034</c:v>
                </c:pt>
                <c:pt idx="18">
                  <c:v>34761</c:v>
                </c:pt>
                <c:pt idx="19">
                  <c:v>28657</c:v>
                </c:pt>
                <c:pt idx="20">
                  <c:v>42477</c:v>
                </c:pt>
                <c:pt idx="21">
                  <c:v>37440</c:v>
                </c:pt>
                <c:pt idx="22">
                  <c:v>33245</c:v>
                </c:pt>
                <c:pt idx="23">
                  <c:v>41902</c:v>
                </c:pt>
                <c:pt idx="24">
                  <c:v>34841</c:v>
                </c:pt>
                <c:pt idx="25">
                  <c:v>30123</c:v>
                </c:pt>
                <c:pt idx="26">
                  <c:v>36482</c:v>
                </c:pt>
                <c:pt idx="27">
                  <c:v>30091</c:v>
                </c:pt>
                <c:pt idx="28">
                  <c:v>39473</c:v>
                </c:pt>
                <c:pt idx="29">
                  <c:v>34542</c:v>
                </c:pt>
                <c:pt idx="30">
                  <c:v>33601</c:v>
                </c:pt>
                <c:pt idx="31">
                  <c:v>40154</c:v>
                </c:pt>
                <c:pt idx="32">
                  <c:v>33321</c:v>
                </c:pt>
                <c:pt idx="33">
                  <c:v>41174</c:v>
                </c:pt>
                <c:pt idx="34">
                  <c:v>29775</c:v>
                </c:pt>
                <c:pt idx="35">
                  <c:v>34882</c:v>
                </c:pt>
                <c:pt idx="36">
                  <c:v>33185</c:v>
                </c:pt>
                <c:pt idx="37">
                  <c:v>42717</c:v>
                </c:pt>
                <c:pt idx="38">
                  <c:v>46482</c:v>
                </c:pt>
                <c:pt idx="39">
                  <c:v>39347</c:v>
                </c:pt>
                <c:pt idx="40">
                  <c:v>41143</c:v>
                </c:pt>
                <c:pt idx="41">
                  <c:v>37770</c:v>
                </c:pt>
                <c:pt idx="42">
                  <c:v>40588</c:v>
                </c:pt>
                <c:pt idx="43">
                  <c:v>36165</c:v>
                </c:pt>
                <c:pt idx="44">
                  <c:v>35521</c:v>
                </c:pt>
                <c:pt idx="45">
                  <c:v>35389</c:v>
                </c:pt>
                <c:pt idx="46">
                  <c:v>40741</c:v>
                </c:pt>
                <c:pt idx="47">
                  <c:v>47467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E-4D9F-8250-437A67CA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69535"/>
        <c:axId val="1626453311"/>
      </c:scatterChart>
      <c:valAx>
        <c:axId val="16264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53311"/>
        <c:crosses val="autoZero"/>
        <c:crossBetween val="midCat"/>
      </c:valAx>
      <c:valAx>
        <c:axId val="1626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hu-HU">
                <a:latin typeface="+mn-lt"/>
              </a:rPr>
              <a:t>Relationship Between Fast Chargers and EV Adoption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(2021-2024)'!$G$1</c:f>
              <c:strCache>
                <c:ptCount val="1"/>
                <c:pt idx="0">
                  <c:v>fast_chargers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39166666666666"/>
                  <c:y val="7.5141666666666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(2021-2024)'!$G$2:$G$49</c:f>
              <c:numCache>
                <c:formatCode>#,##0</c:formatCode>
                <c:ptCount val="48"/>
                <c:pt idx="0">
                  <c:v>300</c:v>
                </c:pt>
                <c:pt idx="1">
                  <c:v>332</c:v>
                </c:pt>
                <c:pt idx="2">
                  <c:v>364</c:v>
                </c:pt>
                <c:pt idx="3">
                  <c:v>396</c:v>
                </c:pt>
                <c:pt idx="4">
                  <c:v>428</c:v>
                </c:pt>
                <c:pt idx="5">
                  <c:v>460</c:v>
                </c:pt>
                <c:pt idx="6">
                  <c:v>491</c:v>
                </c:pt>
                <c:pt idx="7">
                  <c:v>523</c:v>
                </c:pt>
                <c:pt idx="8">
                  <c:v>555</c:v>
                </c:pt>
                <c:pt idx="9">
                  <c:v>587</c:v>
                </c:pt>
                <c:pt idx="10">
                  <c:v>619</c:v>
                </c:pt>
                <c:pt idx="11">
                  <c:v>651</c:v>
                </c:pt>
                <c:pt idx="12">
                  <c:v>683</c:v>
                </c:pt>
                <c:pt idx="13">
                  <c:v>715</c:v>
                </c:pt>
                <c:pt idx="14">
                  <c:v>747</c:v>
                </c:pt>
                <c:pt idx="15">
                  <c:v>779</c:v>
                </c:pt>
                <c:pt idx="16">
                  <c:v>811</c:v>
                </c:pt>
                <c:pt idx="17">
                  <c:v>843</c:v>
                </c:pt>
                <c:pt idx="18">
                  <c:v>874</c:v>
                </c:pt>
                <c:pt idx="19">
                  <c:v>906</c:v>
                </c:pt>
                <c:pt idx="20">
                  <c:v>938</c:v>
                </c:pt>
                <c:pt idx="21">
                  <c:v>970</c:v>
                </c:pt>
                <c:pt idx="22">
                  <c:v>1002</c:v>
                </c:pt>
                <c:pt idx="23">
                  <c:v>1034</c:v>
                </c:pt>
                <c:pt idx="24">
                  <c:v>1066</c:v>
                </c:pt>
                <c:pt idx="25">
                  <c:v>1098</c:v>
                </c:pt>
                <c:pt idx="26">
                  <c:v>1130</c:v>
                </c:pt>
                <c:pt idx="27">
                  <c:v>1162</c:v>
                </c:pt>
                <c:pt idx="28">
                  <c:v>1194</c:v>
                </c:pt>
                <c:pt idx="29">
                  <c:v>1226</c:v>
                </c:pt>
                <c:pt idx="30">
                  <c:v>1257</c:v>
                </c:pt>
                <c:pt idx="31">
                  <c:v>1289</c:v>
                </c:pt>
                <c:pt idx="32">
                  <c:v>1321</c:v>
                </c:pt>
                <c:pt idx="33">
                  <c:v>1353</c:v>
                </c:pt>
                <c:pt idx="34">
                  <c:v>1385</c:v>
                </c:pt>
                <c:pt idx="35">
                  <c:v>1417</c:v>
                </c:pt>
                <c:pt idx="36">
                  <c:v>1449</c:v>
                </c:pt>
                <c:pt idx="37">
                  <c:v>1481</c:v>
                </c:pt>
                <c:pt idx="38">
                  <c:v>1513</c:v>
                </c:pt>
                <c:pt idx="39">
                  <c:v>1545</c:v>
                </c:pt>
                <c:pt idx="40">
                  <c:v>1577</c:v>
                </c:pt>
                <c:pt idx="41">
                  <c:v>1609</c:v>
                </c:pt>
                <c:pt idx="42">
                  <c:v>1640</c:v>
                </c:pt>
                <c:pt idx="43">
                  <c:v>1672</c:v>
                </c:pt>
                <c:pt idx="44">
                  <c:v>1704</c:v>
                </c:pt>
                <c:pt idx="45">
                  <c:v>1736</c:v>
                </c:pt>
                <c:pt idx="46">
                  <c:v>1768</c:v>
                </c:pt>
                <c:pt idx="47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F-4A58-B13F-2892623D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32095"/>
        <c:axId val="1626424607"/>
      </c:scatterChart>
      <c:valAx>
        <c:axId val="16264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24607"/>
        <c:crosses val="autoZero"/>
        <c:crossBetween val="midCat"/>
      </c:valAx>
      <c:valAx>
        <c:axId val="1626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hu-HU">
                <a:latin typeface="+mn-lt"/>
              </a:rPr>
              <a:t>Seasonality Index — Monthly EV Adoption Pattern (2021–2024)</a:t>
            </a:r>
            <a:endParaRPr lang="en-US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'5.Seasonality'!$D$1</c:f>
              <c:strCache>
                <c:ptCount val="1"/>
                <c:pt idx="0">
                  <c:v>seasonality_index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'5.Seasonality'!$B$2:$B$49</c:f>
              <c:strCache>
                <c:ptCount val="48"/>
                <c:pt idx="0">
                  <c:v>jan</c:v>
                </c:pt>
                <c:pt idx="1">
                  <c:v>febr</c:v>
                </c:pt>
                <c:pt idx="2">
                  <c:v>márc</c:v>
                </c:pt>
                <c:pt idx="3">
                  <c:v>ápr</c:v>
                </c:pt>
                <c:pt idx="4">
                  <c:v>máj</c:v>
                </c:pt>
                <c:pt idx="5">
                  <c:v>jún</c:v>
                </c:pt>
                <c:pt idx="6">
                  <c:v>júl</c:v>
                </c:pt>
                <c:pt idx="7">
                  <c:v>aug</c:v>
                </c:pt>
                <c:pt idx="8">
                  <c:v>szept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febr</c:v>
                </c:pt>
                <c:pt idx="14">
                  <c:v>márc</c:v>
                </c:pt>
                <c:pt idx="15">
                  <c:v>ápr</c:v>
                </c:pt>
                <c:pt idx="16">
                  <c:v>máj</c:v>
                </c:pt>
                <c:pt idx="17">
                  <c:v>jún</c:v>
                </c:pt>
                <c:pt idx="18">
                  <c:v>júl</c:v>
                </c:pt>
                <c:pt idx="19">
                  <c:v>aug</c:v>
                </c:pt>
                <c:pt idx="20">
                  <c:v>szept</c:v>
                </c:pt>
                <c:pt idx="21">
                  <c:v>okt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febr</c:v>
                </c:pt>
                <c:pt idx="26">
                  <c:v>márc</c:v>
                </c:pt>
                <c:pt idx="27">
                  <c:v>ápr</c:v>
                </c:pt>
                <c:pt idx="28">
                  <c:v>máj</c:v>
                </c:pt>
                <c:pt idx="29">
                  <c:v>jún</c:v>
                </c:pt>
                <c:pt idx="30">
                  <c:v>júl</c:v>
                </c:pt>
                <c:pt idx="31">
                  <c:v>aug</c:v>
                </c:pt>
                <c:pt idx="32">
                  <c:v>szept</c:v>
                </c:pt>
                <c:pt idx="33">
                  <c:v>okt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febr</c:v>
                </c:pt>
                <c:pt idx="38">
                  <c:v>márc</c:v>
                </c:pt>
                <c:pt idx="39">
                  <c:v>ápr</c:v>
                </c:pt>
                <c:pt idx="40">
                  <c:v>máj</c:v>
                </c:pt>
                <c:pt idx="41">
                  <c:v>jún</c:v>
                </c:pt>
                <c:pt idx="42">
                  <c:v>júl</c:v>
                </c:pt>
                <c:pt idx="43">
                  <c:v>aug</c:v>
                </c:pt>
                <c:pt idx="44">
                  <c:v>szept</c:v>
                </c:pt>
                <c:pt idx="45">
                  <c:v>okt</c:v>
                </c:pt>
                <c:pt idx="46">
                  <c:v>nov</c:v>
                </c:pt>
                <c:pt idx="47">
                  <c:v>dec</c:v>
                </c:pt>
              </c:strCache>
            </c:strRef>
          </c:cat>
          <c:val>
            <c:numRef>
              <c:f>'5.Seasonality'!$D$2:$D$49</c:f>
              <c:numCache>
                <c:formatCode>0.00</c:formatCode>
                <c:ptCount val="48"/>
                <c:pt idx="0">
                  <c:v>0.80029755092698562</c:v>
                </c:pt>
                <c:pt idx="1">
                  <c:v>0.81540398260471503</c:v>
                </c:pt>
                <c:pt idx="2">
                  <c:v>0.88990615701533538</c:v>
                </c:pt>
                <c:pt idx="3">
                  <c:v>0.92046234836346996</c:v>
                </c:pt>
                <c:pt idx="4">
                  <c:v>1.0255207141222249</c:v>
                </c:pt>
                <c:pt idx="5">
                  <c:v>0.95891508354314492</c:v>
                </c:pt>
                <c:pt idx="6">
                  <c:v>0.89059281300068671</c:v>
                </c:pt>
                <c:pt idx="7">
                  <c:v>0.98672465094987416</c:v>
                </c:pt>
                <c:pt idx="8">
                  <c:v>1.0708400091554131</c:v>
                </c:pt>
                <c:pt idx="9">
                  <c:v>1.1601052872510873</c:v>
                </c:pt>
                <c:pt idx="10">
                  <c:v>1.1927214465552758</c:v>
                </c:pt>
                <c:pt idx="11">
                  <c:v>1.2885099565117877</c:v>
                </c:pt>
                <c:pt idx="12">
                  <c:v>0.80029755092698562</c:v>
                </c:pt>
                <c:pt idx="13">
                  <c:v>0.81540398260471503</c:v>
                </c:pt>
                <c:pt idx="14">
                  <c:v>0.88990615701533538</c:v>
                </c:pt>
                <c:pt idx="15">
                  <c:v>0.92046234836346996</c:v>
                </c:pt>
                <c:pt idx="16">
                  <c:v>1.0255207141222249</c:v>
                </c:pt>
                <c:pt idx="17">
                  <c:v>0.95891508354314492</c:v>
                </c:pt>
                <c:pt idx="18">
                  <c:v>0.89059281300068671</c:v>
                </c:pt>
                <c:pt idx="19">
                  <c:v>0.98672465094987416</c:v>
                </c:pt>
                <c:pt idx="20">
                  <c:v>1.0708400091554131</c:v>
                </c:pt>
                <c:pt idx="21">
                  <c:v>1.1601052872510873</c:v>
                </c:pt>
                <c:pt idx="22">
                  <c:v>1.1927214465552758</c:v>
                </c:pt>
                <c:pt idx="23">
                  <c:v>1.2885099565117877</c:v>
                </c:pt>
                <c:pt idx="24">
                  <c:v>0.80029755092698562</c:v>
                </c:pt>
                <c:pt idx="25">
                  <c:v>0.81540398260471503</c:v>
                </c:pt>
                <c:pt idx="26">
                  <c:v>0.88990615701533538</c:v>
                </c:pt>
                <c:pt idx="27">
                  <c:v>0.92046234836346996</c:v>
                </c:pt>
                <c:pt idx="28">
                  <c:v>1.0255207141222249</c:v>
                </c:pt>
                <c:pt idx="29">
                  <c:v>0.95891508354314492</c:v>
                </c:pt>
                <c:pt idx="30">
                  <c:v>0.89059281300068671</c:v>
                </c:pt>
                <c:pt idx="31">
                  <c:v>0.98672465094987416</c:v>
                </c:pt>
                <c:pt idx="32">
                  <c:v>1.0708400091554131</c:v>
                </c:pt>
                <c:pt idx="33">
                  <c:v>1.1601052872510873</c:v>
                </c:pt>
                <c:pt idx="34">
                  <c:v>1.1927214465552758</c:v>
                </c:pt>
                <c:pt idx="35">
                  <c:v>1.2885099565117877</c:v>
                </c:pt>
                <c:pt idx="36">
                  <c:v>0.80029755092698562</c:v>
                </c:pt>
                <c:pt idx="37">
                  <c:v>0.81540398260471503</c:v>
                </c:pt>
                <c:pt idx="38">
                  <c:v>0.88990615701533538</c:v>
                </c:pt>
                <c:pt idx="39">
                  <c:v>0.92046234836346996</c:v>
                </c:pt>
                <c:pt idx="40">
                  <c:v>1.0255207141222249</c:v>
                </c:pt>
                <c:pt idx="41">
                  <c:v>0.95891508354314492</c:v>
                </c:pt>
                <c:pt idx="42">
                  <c:v>0.89059281300068671</c:v>
                </c:pt>
                <c:pt idx="43">
                  <c:v>0.98672465094987416</c:v>
                </c:pt>
                <c:pt idx="44">
                  <c:v>1.0708400091554131</c:v>
                </c:pt>
                <c:pt idx="45">
                  <c:v>1.1601052872510873</c:v>
                </c:pt>
                <c:pt idx="46">
                  <c:v>1.1927214465552758</c:v>
                </c:pt>
                <c:pt idx="47">
                  <c:v>1.2885099565117877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AF9-9BAD-7E075ACC3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616102447"/>
        <c:axId val="1616093711"/>
      </c:barChart>
      <c:catAx>
        <c:axId val="16161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093711"/>
        <c:crosses val="autoZero"/>
        <c:auto val="1"/>
        <c:lblAlgn val="ctr"/>
        <c:lblOffset val="100"/>
        <c:noMultiLvlLbl val="0"/>
      </c:catAx>
      <c:valAx>
        <c:axId val="1616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1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New EV Adopters — Historical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Historical</c:v>
          </c:tx>
          <c:spPr>
            <a:ln w="3810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'2.Historical Data (2021-2024)'!$A$2:$A$49</c:f>
              <c:numCache>
                <c:formatCode>yyyy\-mm\-dd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4-4BF8-9E5C-2522E76A2869}"/>
            </c:ext>
          </c:extLst>
        </c:ser>
        <c:ser>
          <c:idx val="1"/>
          <c:order val="1"/>
          <c:tx>
            <c:v>Forecast (ETS)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'3.Forecast (2025-2028)'!$A$2:$A$49</c:f>
              <c:numCache>
                <c:formatCode>yyyy\-mm\-dd</c:formatCode>
                <c:ptCount val="4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</c:numCache>
            </c:numRef>
          </c:cat>
          <c:val>
            <c:numRef>
              <c:f>'3.Forecast (2025-2028)'!$B$2:$B$49</c:f>
              <c:numCache>
                <c:formatCode>General</c:formatCode>
                <c:ptCount val="48"/>
                <c:pt idx="0">
                  <c:v>1061.4407854520805</c:v>
                </c:pt>
                <c:pt idx="1">
                  <c:v>1036.4620035425589</c:v>
                </c:pt>
                <c:pt idx="2">
                  <c:v>1140.6205105566974</c:v>
                </c:pt>
                <c:pt idx="3">
                  <c:v>1174.8222753741038</c:v>
                </c:pt>
                <c:pt idx="4">
                  <c:v>1231.2204606580419</c:v>
                </c:pt>
                <c:pt idx="5">
                  <c:v>1176.2222248455657</c:v>
                </c:pt>
                <c:pt idx="6">
                  <c:v>1143.6216717301793</c:v>
                </c:pt>
                <c:pt idx="7">
                  <c:v>1171.5272700231576</c:v>
                </c:pt>
                <c:pt idx="8">
                  <c:v>1255.6876117148815</c:v>
                </c:pt>
                <c:pt idx="9">
                  <c:v>1277.5816873240735</c:v>
                </c:pt>
                <c:pt idx="10">
                  <c:v>1341.6802454161937</c:v>
                </c:pt>
                <c:pt idx="11">
                  <c:v>1439.8371148015606</c:v>
                </c:pt>
                <c:pt idx="12">
                  <c:v>1255.845075368172</c:v>
                </c:pt>
                <c:pt idx="13">
                  <c:v>1230.8662934586505</c:v>
                </c:pt>
                <c:pt idx="14">
                  <c:v>1335.0248004727891</c:v>
                </c:pt>
                <c:pt idx="15">
                  <c:v>1369.2265652901956</c:v>
                </c:pt>
                <c:pt idx="16">
                  <c:v>1425.6247505741335</c:v>
                </c:pt>
                <c:pt idx="17">
                  <c:v>1370.6265147616573</c:v>
                </c:pt>
                <c:pt idx="18">
                  <c:v>1338.0259616462708</c:v>
                </c:pt>
                <c:pt idx="19">
                  <c:v>1365.9315599392492</c:v>
                </c:pt>
                <c:pt idx="20">
                  <c:v>1450.0919016309731</c:v>
                </c:pt>
                <c:pt idx="21">
                  <c:v>1471.9859772401651</c:v>
                </c:pt>
                <c:pt idx="22">
                  <c:v>1536.0845353322852</c:v>
                </c:pt>
                <c:pt idx="23">
                  <c:v>1634.2414047176524</c:v>
                </c:pt>
                <c:pt idx="24">
                  <c:v>1450.2493652842638</c:v>
                </c:pt>
                <c:pt idx="25">
                  <c:v>1425.270583374742</c:v>
                </c:pt>
                <c:pt idx="26">
                  <c:v>1529.4290903888807</c:v>
                </c:pt>
                <c:pt idx="27">
                  <c:v>1563.6308552062872</c:v>
                </c:pt>
                <c:pt idx="28">
                  <c:v>1620.0290404902253</c:v>
                </c:pt>
                <c:pt idx="29">
                  <c:v>1565.0308046777488</c:v>
                </c:pt>
                <c:pt idx="30">
                  <c:v>1532.4302515623624</c:v>
                </c:pt>
                <c:pt idx="31">
                  <c:v>1560.3358498553409</c:v>
                </c:pt>
                <c:pt idx="32">
                  <c:v>1644.4961915470649</c:v>
                </c:pt>
                <c:pt idx="33">
                  <c:v>1666.3902671562569</c:v>
                </c:pt>
                <c:pt idx="34">
                  <c:v>1730.488825248377</c:v>
                </c:pt>
                <c:pt idx="35">
                  <c:v>1828.6456946337439</c:v>
                </c:pt>
                <c:pt idx="36">
                  <c:v>1644.6536552003554</c:v>
                </c:pt>
                <c:pt idx="37">
                  <c:v>1619.6748732908336</c:v>
                </c:pt>
                <c:pt idx="38">
                  <c:v>1723.8333803049723</c:v>
                </c:pt>
                <c:pt idx="39">
                  <c:v>1758.0351451223787</c:v>
                </c:pt>
                <c:pt idx="40">
                  <c:v>1814.4333304063168</c:v>
                </c:pt>
                <c:pt idx="41">
                  <c:v>1759.4350945938406</c:v>
                </c:pt>
                <c:pt idx="42">
                  <c:v>1726.8345414784542</c:v>
                </c:pt>
                <c:pt idx="43">
                  <c:v>1754.7401397714327</c:v>
                </c:pt>
                <c:pt idx="44">
                  <c:v>1838.9004814631564</c:v>
                </c:pt>
                <c:pt idx="45">
                  <c:v>1860.7945570723484</c:v>
                </c:pt>
                <c:pt idx="46">
                  <c:v>1924.8931151644683</c:v>
                </c:pt>
                <c:pt idx="47">
                  <c:v>2023.0499845498355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4-4BF8-9E5C-2522E76A2869}"/>
            </c:ext>
          </c:extLst>
        </c:ser>
        <c:ser>
          <c:idx val="2"/>
          <c:order val="2"/>
          <c:tx>
            <c:v>Adjusted Forecast</c:v>
          </c:tx>
          <c:spPr>
            <a:ln w="381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'3.Forecast (2025-2028)'!$A$2:$A$49</c:f>
              <c:numCache>
                <c:formatCode>yyyy\-mm\-dd</c:formatCode>
                <c:ptCount val="4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</c:numCache>
            </c:numRef>
          </c:cat>
          <c:val>
            <c:numRef>
              <c:f>'3.Forecast (2025-2028)'!$J$2:$J$49</c:f>
              <c:numCache>
                <c:formatCode>General</c:formatCode>
                <c:ptCount val="48"/>
                <c:pt idx="0">
                  <c:v>1061.4407854520805</c:v>
                </c:pt>
                <c:pt idx="1">
                  <c:v>1036.4620035425589</c:v>
                </c:pt>
                <c:pt idx="2">
                  <c:v>1140.6205105566974</c:v>
                </c:pt>
                <c:pt idx="3">
                  <c:v>1174.8222753741038</c:v>
                </c:pt>
                <c:pt idx="4">
                  <c:v>1231.2204606580419</c:v>
                </c:pt>
                <c:pt idx="5">
                  <c:v>1176.2222248455657</c:v>
                </c:pt>
                <c:pt idx="6">
                  <c:v>1143.6216717301793</c:v>
                </c:pt>
                <c:pt idx="7">
                  <c:v>1171.5272700231576</c:v>
                </c:pt>
                <c:pt idx="8">
                  <c:v>1255.6876117148815</c:v>
                </c:pt>
                <c:pt idx="9">
                  <c:v>1277.5816873240735</c:v>
                </c:pt>
                <c:pt idx="10">
                  <c:v>1341.6802454161937</c:v>
                </c:pt>
                <c:pt idx="11">
                  <c:v>1439.8371148015606</c:v>
                </c:pt>
                <c:pt idx="12">
                  <c:v>1255.845075368172</c:v>
                </c:pt>
                <c:pt idx="13">
                  <c:v>1230.8662934586505</c:v>
                </c:pt>
                <c:pt idx="14">
                  <c:v>1335.0248004727891</c:v>
                </c:pt>
                <c:pt idx="15">
                  <c:v>1369.2265652901956</c:v>
                </c:pt>
                <c:pt idx="16">
                  <c:v>1425.6247505741335</c:v>
                </c:pt>
                <c:pt idx="17">
                  <c:v>1370.6265147616573</c:v>
                </c:pt>
                <c:pt idx="18">
                  <c:v>1338.0259616462708</c:v>
                </c:pt>
                <c:pt idx="19">
                  <c:v>1365.9315599392492</c:v>
                </c:pt>
                <c:pt idx="20">
                  <c:v>1450.0919016309731</c:v>
                </c:pt>
                <c:pt idx="21">
                  <c:v>1471.9859772401651</c:v>
                </c:pt>
                <c:pt idx="22">
                  <c:v>1536.0845353322852</c:v>
                </c:pt>
                <c:pt idx="23">
                  <c:v>1634.2414047176524</c:v>
                </c:pt>
                <c:pt idx="24">
                  <c:v>1450.2493652842638</c:v>
                </c:pt>
                <c:pt idx="25">
                  <c:v>1425.270583374742</c:v>
                </c:pt>
                <c:pt idx="26">
                  <c:v>1529.4290903888807</c:v>
                </c:pt>
                <c:pt idx="27">
                  <c:v>1563.6308552062872</c:v>
                </c:pt>
                <c:pt idx="28">
                  <c:v>1620.0290404902253</c:v>
                </c:pt>
                <c:pt idx="29">
                  <c:v>1565.0308046777488</c:v>
                </c:pt>
                <c:pt idx="30">
                  <c:v>1532.4302515623624</c:v>
                </c:pt>
                <c:pt idx="31">
                  <c:v>1560.3358498553409</c:v>
                </c:pt>
                <c:pt idx="32">
                  <c:v>1644.4961915470649</c:v>
                </c:pt>
                <c:pt idx="33">
                  <c:v>1666.3902671562569</c:v>
                </c:pt>
                <c:pt idx="34">
                  <c:v>1730.488825248377</c:v>
                </c:pt>
                <c:pt idx="35">
                  <c:v>1828.6456946337439</c:v>
                </c:pt>
                <c:pt idx="36">
                  <c:v>1644.6536552003554</c:v>
                </c:pt>
                <c:pt idx="37">
                  <c:v>1619.6748732908336</c:v>
                </c:pt>
                <c:pt idx="38">
                  <c:v>1723.8333803049723</c:v>
                </c:pt>
                <c:pt idx="39">
                  <c:v>1758.0351451223787</c:v>
                </c:pt>
                <c:pt idx="40">
                  <c:v>1814.4333304063168</c:v>
                </c:pt>
                <c:pt idx="41">
                  <c:v>1759.4350945938406</c:v>
                </c:pt>
                <c:pt idx="42">
                  <c:v>1726.8345414784542</c:v>
                </c:pt>
                <c:pt idx="43">
                  <c:v>1754.7401397714327</c:v>
                </c:pt>
                <c:pt idx="44">
                  <c:v>1838.9004814631564</c:v>
                </c:pt>
                <c:pt idx="45">
                  <c:v>1860.7945570723484</c:v>
                </c:pt>
                <c:pt idx="46">
                  <c:v>1924.8931151644683</c:v>
                </c:pt>
                <c:pt idx="47">
                  <c:v>2023.0499845498355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4-4BF8-9E5C-2522E76A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Forecast Confidence Interval (95%)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Lower CI</c:v>
          </c:tx>
          <c:spPr>
            <a:ln w="3810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'3.Forecast (2025-2028)'!$A$2:$A$49</c:f>
              <c:numCache>
                <c:formatCode>yyyy\-mm\-dd</c:formatCode>
                <c:ptCount val="4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</c:numCache>
            </c:numRef>
          </c:cat>
          <c:val>
            <c:numRef>
              <c:f>'3.Forecast (2025-2028)'!$H$2:$H$49</c:f>
              <c:numCache>
                <c:formatCode>0.00</c:formatCode>
                <c:ptCount val="48"/>
                <c:pt idx="0">
                  <c:v>952.88183266099952</c:v>
                </c:pt>
                <c:pt idx="1">
                  <c:v>924.50913932303274</c:v>
                </c:pt>
                <c:pt idx="2">
                  <c:v>1025.3478215485811</c:v>
                </c:pt>
                <c:pt idx="3">
                  <c:v>1056.2975232174033</c:v>
                </c:pt>
                <c:pt idx="4">
                  <c:v>1109.5058785202211</c:v>
                </c:pt>
                <c:pt idx="5">
                  <c:v>1051.3751812490693</c:v>
                </c:pt>
                <c:pt idx="6">
                  <c:v>1015.6952287510081</c:v>
                </c:pt>
                <c:pt idx="7">
                  <c:v>1040.5706564802372</c:v>
                </c:pt>
                <c:pt idx="8">
                  <c:v>1121.7466272595702</c:v>
                </c:pt>
                <c:pt idx="9">
                  <c:v>1140.6990498491912</c:v>
                </c:pt>
                <c:pt idx="10">
                  <c:v>1201.8958915836256</c:v>
                </c:pt>
                <c:pt idx="11">
                  <c:v>1297.1884614960495</c:v>
                </c:pt>
                <c:pt idx="12">
                  <c:v>1110.3459039890938</c:v>
                </c:pt>
                <c:pt idx="13">
                  <c:v>1082.5713864182505</c:v>
                </c:pt>
                <c:pt idx="14">
                  <c:v>1183.9652614634979</c:v>
                </c:pt>
                <c:pt idx="15">
                  <c:v>1215.4317439962813</c:v>
                </c:pt>
                <c:pt idx="16">
                  <c:v>1269.1223824847157</c:v>
                </c:pt>
                <c:pt idx="17">
                  <c:v>1211.4428460701174</c:v>
                </c:pt>
                <c:pt idx="18">
                  <c:v>1176.1858612124593</c:v>
                </c:pt>
                <c:pt idx="19">
                  <c:v>1201.4586199805035</c:v>
                </c:pt>
                <c:pt idx="20">
                  <c:v>1283.0085285535447</c:v>
                </c:pt>
                <c:pt idx="21">
                  <c:v>1302.3134738128492</c:v>
                </c:pt>
                <c:pt idx="22">
                  <c:v>1363.8431752301021</c:v>
                </c:pt>
                <c:pt idx="23">
                  <c:v>1459.450500318437</c:v>
                </c:pt>
                <c:pt idx="24">
                  <c:v>1272.9090203472033</c:v>
                </c:pt>
                <c:pt idx="25">
                  <c:v>1245.4169328026849</c:v>
                </c:pt>
                <c:pt idx="26">
                  <c:v>1347.0789041088515</c:v>
                </c:pt>
                <c:pt idx="27">
                  <c:v>1378.8001598408111</c:v>
                </c:pt>
                <c:pt idx="28">
                  <c:v>1432.7331629783052</c:v>
                </c:pt>
                <c:pt idx="29">
                  <c:v>1375.2844124657279</c:v>
                </c:pt>
                <c:pt idx="30">
                  <c:v>1340.2473897017592</c:v>
                </c:pt>
                <c:pt idx="31">
                  <c:v>1365.7299753052303</c:v>
                </c:pt>
                <c:pt idx="32">
                  <c:v>1447.4802049444147</c:v>
                </c:pt>
                <c:pt idx="33">
                  <c:v>1466.9765422880048</c:v>
                </c:pt>
                <c:pt idx="34">
                  <c:v>1528.6892364332564</c:v>
                </c:pt>
                <c:pt idx="35">
                  <c:v>1624.4716421993799</c:v>
                </c:pt>
                <c:pt idx="36">
                  <c:v>1438.0996851052191</c:v>
                </c:pt>
                <c:pt idx="37">
                  <c:v>1410.7680963862665</c:v>
                </c:pt>
                <c:pt idx="38">
                  <c:v>1512.5839062632083</c:v>
                </c:pt>
                <c:pt idx="39">
                  <c:v>1544.4526957709465</c:v>
                </c:pt>
                <c:pt idx="40">
                  <c:v>1598.5272578403685</c:v>
                </c:pt>
                <c:pt idx="41">
                  <c:v>1541.2143981585559</c:v>
                </c:pt>
                <c:pt idx="42">
                  <c:v>1506.3078837098431</c:v>
                </c:pt>
                <c:pt idx="43">
                  <c:v>1531.9158613755965</c:v>
                </c:pt>
                <c:pt idx="44">
                  <c:v>1613.7866154066953</c:v>
                </c:pt>
                <c:pt idx="45">
                  <c:v>1633.3988418500294</c:v>
                </c:pt>
                <c:pt idx="46">
                  <c:v>1695.2230073043709</c:v>
                </c:pt>
                <c:pt idx="47">
                  <c:v>1791.1126704109176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3-426F-9E10-A12D6D7E2F63}"/>
            </c:ext>
          </c:extLst>
        </c:ser>
        <c:ser>
          <c:idx val="1"/>
          <c:order val="1"/>
          <c:tx>
            <c:v>Upper CI</c:v>
          </c:tx>
          <c:spPr>
            <a:ln w="3810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'3.Forecast (2025-2028)'!$A$2:$A$49</c:f>
              <c:numCache>
                <c:formatCode>yyyy\-mm\-dd</c:formatCode>
                <c:ptCount val="4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  <c:pt idx="23">
                  <c:v>46357</c:v>
                </c:pt>
                <c:pt idx="24">
                  <c:v>46388</c:v>
                </c:pt>
                <c:pt idx="25">
                  <c:v>46419</c:v>
                </c:pt>
                <c:pt idx="26">
                  <c:v>46447</c:v>
                </c:pt>
                <c:pt idx="27">
                  <c:v>46478</c:v>
                </c:pt>
                <c:pt idx="28">
                  <c:v>46508</c:v>
                </c:pt>
                <c:pt idx="29">
                  <c:v>46539</c:v>
                </c:pt>
                <c:pt idx="30">
                  <c:v>46569</c:v>
                </c:pt>
                <c:pt idx="31">
                  <c:v>46600</c:v>
                </c:pt>
                <c:pt idx="32">
                  <c:v>46631</c:v>
                </c:pt>
                <c:pt idx="33">
                  <c:v>46661</c:v>
                </c:pt>
                <c:pt idx="34">
                  <c:v>46692</c:v>
                </c:pt>
                <c:pt idx="35">
                  <c:v>46722</c:v>
                </c:pt>
                <c:pt idx="36">
                  <c:v>46753</c:v>
                </c:pt>
                <c:pt idx="37">
                  <c:v>46784</c:v>
                </c:pt>
                <c:pt idx="38">
                  <c:v>46813</c:v>
                </c:pt>
                <c:pt idx="39">
                  <c:v>46844</c:v>
                </c:pt>
                <c:pt idx="40">
                  <c:v>46874</c:v>
                </c:pt>
                <c:pt idx="41">
                  <c:v>46905</c:v>
                </c:pt>
                <c:pt idx="42">
                  <c:v>46935</c:v>
                </c:pt>
                <c:pt idx="43">
                  <c:v>46966</c:v>
                </c:pt>
                <c:pt idx="44">
                  <c:v>46997</c:v>
                </c:pt>
                <c:pt idx="45">
                  <c:v>47027</c:v>
                </c:pt>
                <c:pt idx="46">
                  <c:v>47058</c:v>
                </c:pt>
                <c:pt idx="47">
                  <c:v>47088</c:v>
                </c:pt>
              </c:numCache>
            </c:numRef>
          </c:cat>
          <c:val>
            <c:numRef>
              <c:f>'3.Forecast (2025-2028)'!$I$2:$I$49</c:f>
              <c:numCache>
                <c:formatCode>0.00</c:formatCode>
                <c:ptCount val="48"/>
                <c:pt idx="0">
                  <c:v>1169.9997382431613</c:v>
                </c:pt>
                <c:pt idx="1">
                  <c:v>1148.4148677620851</c:v>
                </c:pt>
                <c:pt idx="2">
                  <c:v>1255.8931995648136</c:v>
                </c:pt>
                <c:pt idx="3">
                  <c:v>1293.3470275308043</c:v>
                </c:pt>
                <c:pt idx="4">
                  <c:v>1352.9350427958627</c:v>
                </c:pt>
                <c:pt idx="5">
                  <c:v>1301.0692684420621</c:v>
                </c:pt>
                <c:pt idx="6">
                  <c:v>1271.5481147093503</c:v>
                </c:pt>
                <c:pt idx="7">
                  <c:v>1302.483883566078</c:v>
                </c:pt>
                <c:pt idx="8">
                  <c:v>1389.6285961701928</c:v>
                </c:pt>
                <c:pt idx="9">
                  <c:v>1414.4643247989559</c:v>
                </c:pt>
                <c:pt idx="10">
                  <c:v>1481.4645992487617</c:v>
                </c:pt>
                <c:pt idx="11">
                  <c:v>1582.4857681070716</c:v>
                </c:pt>
                <c:pt idx="12">
                  <c:v>1401.3442467472503</c:v>
                </c:pt>
                <c:pt idx="13">
                  <c:v>1379.1612004990504</c:v>
                </c:pt>
                <c:pt idx="14">
                  <c:v>1486.0843394820804</c:v>
                </c:pt>
                <c:pt idx="15">
                  <c:v>1523.0213865841099</c:v>
                </c:pt>
                <c:pt idx="16">
                  <c:v>1582.1271186635513</c:v>
                </c:pt>
                <c:pt idx="17">
                  <c:v>1529.8101834531972</c:v>
                </c:pt>
                <c:pt idx="18">
                  <c:v>1499.8660620800824</c:v>
                </c:pt>
                <c:pt idx="19">
                  <c:v>1530.4044998979948</c:v>
                </c:pt>
                <c:pt idx="20">
                  <c:v>1617.1752747084015</c:v>
                </c:pt>
                <c:pt idx="21">
                  <c:v>1641.6584806674809</c:v>
                </c:pt>
                <c:pt idx="22">
                  <c:v>1708.3258954344683</c:v>
                </c:pt>
                <c:pt idx="23">
                  <c:v>1809.0323091168677</c:v>
                </c:pt>
                <c:pt idx="24">
                  <c:v>1627.5897102213244</c:v>
                </c:pt>
                <c:pt idx="25">
                  <c:v>1605.1242339467992</c:v>
                </c:pt>
                <c:pt idx="26">
                  <c:v>1711.7792766689099</c:v>
                </c:pt>
                <c:pt idx="27">
                  <c:v>1748.4615505717632</c:v>
                </c:pt>
                <c:pt idx="28">
                  <c:v>1807.3249180021453</c:v>
                </c:pt>
                <c:pt idx="29">
                  <c:v>1754.7771968897698</c:v>
                </c:pt>
                <c:pt idx="30">
                  <c:v>1724.6131134229656</c:v>
                </c:pt>
                <c:pt idx="31">
                  <c:v>1754.9417244054516</c:v>
                </c:pt>
                <c:pt idx="32">
                  <c:v>1841.5121781497151</c:v>
                </c:pt>
                <c:pt idx="33">
                  <c:v>1865.8039920245089</c:v>
                </c:pt>
                <c:pt idx="34">
                  <c:v>1932.2884140634976</c:v>
                </c:pt>
                <c:pt idx="35">
                  <c:v>2032.819747068108</c:v>
                </c:pt>
                <c:pt idx="36">
                  <c:v>1851.2076252954917</c:v>
                </c:pt>
                <c:pt idx="37">
                  <c:v>1828.5816501954007</c:v>
                </c:pt>
                <c:pt idx="38">
                  <c:v>1935.0828543467362</c:v>
                </c:pt>
                <c:pt idx="39">
                  <c:v>1971.6175944738109</c:v>
                </c:pt>
                <c:pt idx="40">
                  <c:v>2030.3394029722651</c:v>
                </c:pt>
                <c:pt idx="41">
                  <c:v>1977.6557910291253</c:v>
                </c:pt>
                <c:pt idx="42">
                  <c:v>1947.3611992470653</c:v>
                </c:pt>
                <c:pt idx="43">
                  <c:v>1977.564418167269</c:v>
                </c:pt>
                <c:pt idx="44">
                  <c:v>2064.0143475196173</c:v>
                </c:pt>
                <c:pt idx="45">
                  <c:v>2088.1902722946675</c:v>
                </c:pt>
                <c:pt idx="46">
                  <c:v>2154.5632230245656</c:v>
                </c:pt>
                <c:pt idx="47">
                  <c:v>2254.9872986887531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3-426F-9E10-A12D6D7E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020002"/>
        <c:crosses val="autoZero"/>
        <c:auto val="1"/>
        <c:lblOffset val="100"/>
        <c:baseTimeUnit val="months"/>
      </c:date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Relationship between Price and EV Adoption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(2021-2024)'!$C$1</c:f>
              <c:strCache>
                <c:ptCount val="1"/>
                <c:pt idx="0">
                  <c:v>price_eur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(2021-2024)'!$C$2:$C$49</c:f>
              <c:numCache>
                <c:formatCode>#,##0</c:formatCode>
                <c:ptCount val="48"/>
                <c:pt idx="0">
                  <c:v>40073</c:v>
                </c:pt>
                <c:pt idx="1">
                  <c:v>39720</c:v>
                </c:pt>
                <c:pt idx="2">
                  <c:v>40660</c:v>
                </c:pt>
                <c:pt idx="3">
                  <c:v>39955</c:v>
                </c:pt>
                <c:pt idx="4">
                  <c:v>39866</c:v>
                </c:pt>
                <c:pt idx="5">
                  <c:v>39891</c:v>
                </c:pt>
                <c:pt idx="6">
                  <c:v>39702</c:v>
                </c:pt>
                <c:pt idx="7">
                  <c:v>39596</c:v>
                </c:pt>
                <c:pt idx="8">
                  <c:v>39111</c:v>
                </c:pt>
                <c:pt idx="9">
                  <c:v>39851</c:v>
                </c:pt>
                <c:pt idx="10">
                  <c:v>39577</c:v>
                </c:pt>
                <c:pt idx="11">
                  <c:v>40057</c:v>
                </c:pt>
                <c:pt idx="12">
                  <c:v>39397</c:v>
                </c:pt>
                <c:pt idx="13">
                  <c:v>38747</c:v>
                </c:pt>
                <c:pt idx="14">
                  <c:v>39435</c:v>
                </c:pt>
                <c:pt idx="15">
                  <c:v>40120</c:v>
                </c:pt>
                <c:pt idx="16">
                  <c:v>39252</c:v>
                </c:pt>
                <c:pt idx="17">
                  <c:v>39014</c:v>
                </c:pt>
                <c:pt idx="18">
                  <c:v>38858</c:v>
                </c:pt>
                <c:pt idx="19">
                  <c:v>38880</c:v>
                </c:pt>
                <c:pt idx="20">
                  <c:v>39145</c:v>
                </c:pt>
                <c:pt idx="21">
                  <c:v>38758</c:v>
                </c:pt>
                <c:pt idx="22">
                  <c:v>39794</c:v>
                </c:pt>
                <c:pt idx="23">
                  <c:v>39047</c:v>
                </c:pt>
                <c:pt idx="24">
                  <c:v>39168</c:v>
                </c:pt>
                <c:pt idx="25">
                  <c:v>39665</c:v>
                </c:pt>
                <c:pt idx="26">
                  <c:v>39656</c:v>
                </c:pt>
                <c:pt idx="27">
                  <c:v>38935</c:v>
                </c:pt>
                <c:pt idx="28">
                  <c:v>39118</c:v>
                </c:pt>
                <c:pt idx="29">
                  <c:v>39244</c:v>
                </c:pt>
                <c:pt idx="30">
                  <c:v>38838</c:v>
                </c:pt>
                <c:pt idx="31">
                  <c:v>38169</c:v>
                </c:pt>
                <c:pt idx="32">
                  <c:v>39107</c:v>
                </c:pt>
                <c:pt idx="33">
                  <c:v>39168</c:v>
                </c:pt>
                <c:pt idx="34">
                  <c:v>38941</c:v>
                </c:pt>
                <c:pt idx="35">
                  <c:v>38371</c:v>
                </c:pt>
                <c:pt idx="36">
                  <c:v>38627</c:v>
                </c:pt>
                <c:pt idx="37">
                  <c:v>38434</c:v>
                </c:pt>
                <c:pt idx="38">
                  <c:v>38515</c:v>
                </c:pt>
                <c:pt idx="39">
                  <c:v>39119</c:v>
                </c:pt>
                <c:pt idx="40">
                  <c:v>39177</c:v>
                </c:pt>
                <c:pt idx="41">
                  <c:v>38798</c:v>
                </c:pt>
                <c:pt idx="42">
                  <c:v>38714</c:v>
                </c:pt>
                <c:pt idx="43">
                  <c:v>38731</c:v>
                </c:pt>
                <c:pt idx="44">
                  <c:v>38420</c:v>
                </c:pt>
                <c:pt idx="45">
                  <c:v>38360</c:v>
                </c:pt>
                <c:pt idx="46">
                  <c:v>38086</c:v>
                </c:pt>
                <c:pt idx="47">
                  <c:v>38298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D-43E5-9471-C5C2E87C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57471"/>
        <c:axId val="1626449567"/>
      </c:scatterChart>
      <c:valAx>
        <c:axId val="16264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49567"/>
        <c:crosses val="autoZero"/>
        <c:crossBetween val="midCat"/>
      </c:valAx>
      <c:valAx>
        <c:axId val="1626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Relationship Between Marketing Spend and EV Adoption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(2021-2024)'!$E$1</c:f>
              <c:strCache>
                <c:ptCount val="1"/>
                <c:pt idx="0">
                  <c:v>marketing_spend_eur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(2021-2024)'!$E$2:$E$49</c:f>
              <c:numCache>
                <c:formatCode>#,##0</c:formatCode>
                <c:ptCount val="48"/>
                <c:pt idx="0">
                  <c:v>36117</c:v>
                </c:pt>
                <c:pt idx="1">
                  <c:v>28769</c:v>
                </c:pt>
                <c:pt idx="2">
                  <c:v>33215</c:v>
                </c:pt>
                <c:pt idx="3">
                  <c:v>34726</c:v>
                </c:pt>
                <c:pt idx="4">
                  <c:v>28239</c:v>
                </c:pt>
                <c:pt idx="5">
                  <c:v>31207</c:v>
                </c:pt>
                <c:pt idx="6">
                  <c:v>31397</c:v>
                </c:pt>
                <c:pt idx="7">
                  <c:v>25458</c:v>
                </c:pt>
                <c:pt idx="8">
                  <c:v>37862</c:v>
                </c:pt>
                <c:pt idx="9">
                  <c:v>36602</c:v>
                </c:pt>
                <c:pt idx="10">
                  <c:v>30011</c:v>
                </c:pt>
                <c:pt idx="11">
                  <c:v>31800</c:v>
                </c:pt>
                <c:pt idx="12">
                  <c:v>34369</c:v>
                </c:pt>
                <c:pt idx="13">
                  <c:v>31885</c:v>
                </c:pt>
                <c:pt idx="14">
                  <c:v>34650</c:v>
                </c:pt>
                <c:pt idx="15">
                  <c:v>30614</c:v>
                </c:pt>
                <c:pt idx="16">
                  <c:v>35341</c:v>
                </c:pt>
                <c:pt idx="17">
                  <c:v>34034</c:v>
                </c:pt>
                <c:pt idx="18">
                  <c:v>34761</c:v>
                </c:pt>
                <c:pt idx="19">
                  <c:v>28657</c:v>
                </c:pt>
                <c:pt idx="20">
                  <c:v>42477</c:v>
                </c:pt>
                <c:pt idx="21">
                  <c:v>37440</c:v>
                </c:pt>
                <c:pt idx="22">
                  <c:v>33245</c:v>
                </c:pt>
                <c:pt idx="23">
                  <c:v>41902</c:v>
                </c:pt>
                <c:pt idx="24">
                  <c:v>34841</c:v>
                </c:pt>
                <c:pt idx="25">
                  <c:v>30123</c:v>
                </c:pt>
                <c:pt idx="26">
                  <c:v>36482</c:v>
                </c:pt>
                <c:pt idx="27">
                  <c:v>30091</c:v>
                </c:pt>
                <c:pt idx="28">
                  <c:v>39473</c:v>
                </c:pt>
                <c:pt idx="29">
                  <c:v>34542</c:v>
                </c:pt>
                <c:pt idx="30">
                  <c:v>33601</c:v>
                </c:pt>
                <c:pt idx="31">
                  <c:v>40154</c:v>
                </c:pt>
                <c:pt idx="32">
                  <c:v>33321</c:v>
                </c:pt>
                <c:pt idx="33">
                  <c:v>41174</c:v>
                </c:pt>
                <c:pt idx="34">
                  <c:v>29775</c:v>
                </c:pt>
                <c:pt idx="35">
                  <c:v>34882</c:v>
                </c:pt>
                <c:pt idx="36">
                  <c:v>33185</c:v>
                </c:pt>
                <c:pt idx="37">
                  <c:v>42717</c:v>
                </c:pt>
                <c:pt idx="38">
                  <c:v>46482</c:v>
                </c:pt>
                <c:pt idx="39">
                  <c:v>39347</c:v>
                </c:pt>
                <c:pt idx="40">
                  <c:v>41143</c:v>
                </c:pt>
                <c:pt idx="41">
                  <c:v>37770</c:v>
                </c:pt>
                <c:pt idx="42">
                  <c:v>40588</c:v>
                </c:pt>
                <c:pt idx="43">
                  <c:v>36165</c:v>
                </c:pt>
                <c:pt idx="44">
                  <c:v>35521</c:v>
                </c:pt>
                <c:pt idx="45">
                  <c:v>35389</c:v>
                </c:pt>
                <c:pt idx="46">
                  <c:v>40741</c:v>
                </c:pt>
                <c:pt idx="47">
                  <c:v>47467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6-453A-B36A-7278224F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69535"/>
        <c:axId val="1626453311"/>
      </c:scatterChart>
      <c:valAx>
        <c:axId val="16264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53311"/>
        <c:crosses val="autoZero"/>
        <c:crossBetween val="midCat"/>
      </c:valAx>
      <c:valAx>
        <c:axId val="1626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Relationship Between Fast Chargers and EV Adoption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'2.Historical Data (2021-2024)'!$G$1</c:f>
              <c:strCache>
                <c:ptCount val="1"/>
                <c:pt idx="0">
                  <c:v>fast_chargers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'2.Historical Data (2021-2024)'!$B$2:$B$49</c:f>
              <c:numCache>
                <c:formatCode>#,##0</c:formatCode>
                <c:ptCount val="48"/>
                <c:pt idx="0">
                  <c:v>311</c:v>
                </c:pt>
                <c:pt idx="1">
                  <c:v>305</c:v>
                </c:pt>
                <c:pt idx="2">
                  <c:v>318</c:v>
                </c:pt>
                <c:pt idx="3">
                  <c:v>347</c:v>
                </c:pt>
                <c:pt idx="4">
                  <c:v>357</c:v>
                </c:pt>
                <c:pt idx="5">
                  <c:v>387</c:v>
                </c:pt>
                <c:pt idx="6">
                  <c:v>394</c:v>
                </c:pt>
                <c:pt idx="7">
                  <c:v>363</c:v>
                </c:pt>
                <c:pt idx="8">
                  <c:v>469</c:v>
                </c:pt>
                <c:pt idx="9">
                  <c:v>479</c:v>
                </c:pt>
                <c:pt idx="10">
                  <c:v>583</c:v>
                </c:pt>
                <c:pt idx="11">
                  <c:v>573</c:v>
                </c:pt>
                <c:pt idx="12">
                  <c:v>549</c:v>
                </c:pt>
                <c:pt idx="13">
                  <c:v>499</c:v>
                </c:pt>
                <c:pt idx="14">
                  <c:v>560</c:v>
                </c:pt>
                <c:pt idx="15">
                  <c:v>622</c:v>
                </c:pt>
                <c:pt idx="16">
                  <c:v>695</c:v>
                </c:pt>
                <c:pt idx="17">
                  <c:v>651</c:v>
                </c:pt>
                <c:pt idx="18">
                  <c:v>572</c:v>
                </c:pt>
                <c:pt idx="19">
                  <c:v>658</c:v>
                </c:pt>
                <c:pt idx="20">
                  <c:v>723</c:v>
                </c:pt>
                <c:pt idx="21">
                  <c:v>755</c:v>
                </c:pt>
                <c:pt idx="22">
                  <c:v>784</c:v>
                </c:pt>
                <c:pt idx="23">
                  <c:v>988</c:v>
                </c:pt>
                <c:pt idx="24">
                  <c:v>639</c:v>
                </c:pt>
                <c:pt idx="25">
                  <c:v>641</c:v>
                </c:pt>
                <c:pt idx="26">
                  <c:v>787</c:v>
                </c:pt>
                <c:pt idx="27">
                  <c:v>799</c:v>
                </c:pt>
                <c:pt idx="28">
                  <c:v>837</c:v>
                </c:pt>
                <c:pt idx="29">
                  <c:v>813</c:v>
                </c:pt>
                <c:pt idx="30">
                  <c:v>788</c:v>
                </c:pt>
                <c:pt idx="31">
                  <c:v>826</c:v>
                </c:pt>
                <c:pt idx="32">
                  <c:v>911</c:v>
                </c:pt>
                <c:pt idx="33">
                  <c:v>955</c:v>
                </c:pt>
                <c:pt idx="34">
                  <c:v>927</c:v>
                </c:pt>
                <c:pt idx="35">
                  <c:v>999</c:v>
                </c:pt>
                <c:pt idx="36">
                  <c:v>832</c:v>
                </c:pt>
                <c:pt idx="37">
                  <c:v>930</c:v>
                </c:pt>
                <c:pt idx="38">
                  <c:v>927</c:v>
                </c:pt>
                <c:pt idx="39">
                  <c:v>913</c:v>
                </c:pt>
                <c:pt idx="40">
                  <c:v>1098</c:v>
                </c:pt>
                <c:pt idx="41">
                  <c:v>942</c:v>
                </c:pt>
                <c:pt idx="42">
                  <c:v>840</c:v>
                </c:pt>
                <c:pt idx="43">
                  <c:v>1027</c:v>
                </c:pt>
                <c:pt idx="44">
                  <c:v>1016</c:v>
                </c:pt>
                <c:pt idx="45">
                  <c:v>1190</c:v>
                </c:pt>
                <c:pt idx="46">
                  <c:v>1180</c:v>
                </c:pt>
                <c:pt idx="47">
                  <c:v>1193</c:v>
                </c:pt>
              </c:numCache>
            </c:numRef>
          </c:xVal>
          <c:yVal>
            <c:numRef>
              <c:f>'2.Historical Data (2021-2024)'!$G$2:$G$49</c:f>
              <c:numCache>
                <c:formatCode>#,##0</c:formatCode>
                <c:ptCount val="48"/>
                <c:pt idx="0">
                  <c:v>300</c:v>
                </c:pt>
                <c:pt idx="1">
                  <c:v>332</c:v>
                </c:pt>
                <c:pt idx="2">
                  <c:v>364</c:v>
                </c:pt>
                <c:pt idx="3">
                  <c:v>396</c:v>
                </c:pt>
                <c:pt idx="4">
                  <c:v>428</c:v>
                </c:pt>
                <c:pt idx="5">
                  <c:v>460</c:v>
                </c:pt>
                <c:pt idx="6">
                  <c:v>491</c:v>
                </c:pt>
                <c:pt idx="7">
                  <c:v>523</c:v>
                </c:pt>
                <c:pt idx="8">
                  <c:v>555</c:v>
                </c:pt>
                <c:pt idx="9">
                  <c:v>587</c:v>
                </c:pt>
                <c:pt idx="10">
                  <c:v>619</c:v>
                </c:pt>
                <c:pt idx="11">
                  <c:v>651</c:v>
                </c:pt>
                <c:pt idx="12">
                  <c:v>683</c:v>
                </c:pt>
                <c:pt idx="13">
                  <c:v>715</c:v>
                </c:pt>
                <c:pt idx="14">
                  <c:v>747</c:v>
                </c:pt>
                <c:pt idx="15">
                  <c:v>779</c:v>
                </c:pt>
                <c:pt idx="16">
                  <c:v>811</c:v>
                </c:pt>
                <c:pt idx="17">
                  <c:v>843</c:v>
                </c:pt>
                <c:pt idx="18">
                  <c:v>874</c:v>
                </c:pt>
                <c:pt idx="19">
                  <c:v>906</c:v>
                </c:pt>
                <c:pt idx="20">
                  <c:v>938</c:v>
                </c:pt>
                <c:pt idx="21">
                  <c:v>970</c:v>
                </c:pt>
                <c:pt idx="22">
                  <c:v>1002</c:v>
                </c:pt>
                <c:pt idx="23">
                  <c:v>1034</c:v>
                </c:pt>
                <c:pt idx="24">
                  <c:v>1066</c:v>
                </c:pt>
                <c:pt idx="25">
                  <c:v>1098</c:v>
                </c:pt>
                <c:pt idx="26">
                  <c:v>1130</c:v>
                </c:pt>
                <c:pt idx="27">
                  <c:v>1162</c:v>
                </c:pt>
                <c:pt idx="28">
                  <c:v>1194</c:v>
                </c:pt>
                <c:pt idx="29">
                  <c:v>1226</c:v>
                </c:pt>
                <c:pt idx="30">
                  <c:v>1257</c:v>
                </c:pt>
                <c:pt idx="31">
                  <c:v>1289</c:v>
                </c:pt>
                <c:pt idx="32">
                  <c:v>1321</c:v>
                </c:pt>
                <c:pt idx="33">
                  <c:v>1353</c:v>
                </c:pt>
                <c:pt idx="34">
                  <c:v>1385</c:v>
                </c:pt>
                <c:pt idx="35">
                  <c:v>1417</c:v>
                </c:pt>
                <c:pt idx="36">
                  <c:v>1449</c:v>
                </c:pt>
                <c:pt idx="37">
                  <c:v>1481</c:v>
                </c:pt>
                <c:pt idx="38">
                  <c:v>1513</c:v>
                </c:pt>
                <c:pt idx="39">
                  <c:v>1545</c:v>
                </c:pt>
                <c:pt idx="40">
                  <c:v>1577</c:v>
                </c:pt>
                <c:pt idx="41">
                  <c:v>1609</c:v>
                </c:pt>
                <c:pt idx="42">
                  <c:v>1640</c:v>
                </c:pt>
                <c:pt idx="43">
                  <c:v>1672</c:v>
                </c:pt>
                <c:pt idx="44">
                  <c:v>1704</c:v>
                </c:pt>
                <c:pt idx="45">
                  <c:v>1736</c:v>
                </c:pt>
                <c:pt idx="46">
                  <c:v>1768</c:v>
                </c:pt>
                <c:pt idx="47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A-4E2B-87BC-64944426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32095"/>
        <c:axId val="1626424607"/>
      </c:scatterChart>
      <c:valAx>
        <c:axId val="16264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24607"/>
        <c:crosses val="autoZero"/>
        <c:crossBetween val="midCat"/>
      </c:valAx>
      <c:valAx>
        <c:axId val="1626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64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53340</xdr:rowOff>
    </xdr:from>
    <xdr:to>
      <xdr:col>3</xdr:col>
      <xdr:colOff>0</xdr:colOff>
      <xdr:row>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0FD267-40F8-4273-A9B5-03F378EA1AC8}"/>
            </a:ext>
          </a:extLst>
        </xdr:cNvPr>
        <xdr:cNvSpPr txBox="1"/>
      </xdr:nvSpPr>
      <xdr:spPr>
        <a:xfrm>
          <a:off x="0" y="1150620"/>
          <a:ext cx="4861560" cy="670560"/>
        </a:xfrm>
        <a:prstGeom prst="rect">
          <a:avLst/>
        </a:prstGeom>
        <a:solidFill>
          <a:schemeClr val="bg1"/>
        </a:solidFill>
        <a:ln w="9525" cmpd="sng">
          <a:solidFill>
            <a:srgbClr val="1749E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>
              <a:latin typeface="+mn-lt"/>
            </a:rPr>
            <a:t>Pessimistic scenarios can be tested by applying downward adjustments to the forecast (e.g., −5% marketing, −3% rebate, −2% charger), reflecting weaker demand, reduced incentives, or slower infrastructure growth.</a:t>
          </a:r>
          <a:endParaRPr lang="hu-HU" sz="1100"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0</xdr:rowOff>
    </xdr:from>
    <xdr:to>
      <xdr:col>18</xdr:col>
      <xdr:colOff>129540</xdr:colOff>
      <xdr:row>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482416-0D30-4080-AF79-E3D082A59F66}"/>
            </a:ext>
          </a:extLst>
        </xdr:cNvPr>
        <xdr:cNvSpPr txBox="1"/>
      </xdr:nvSpPr>
      <xdr:spPr>
        <a:xfrm>
          <a:off x="4503420" y="182880"/>
          <a:ext cx="4389120" cy="838200"/>
        </a:xfrm>
        <a:prstGeom prst="rect">
          <a:avLst/>
        </a:prstGeom>
        <a:solidFill>
          <a:schemeClr val="bg1"/>
        </a:solidFill>
        <a:ln w="9525" cmpd="sng">
          <a:solidFill>
            <a:srgbClr val="1749EB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>
              <a:latin typeface="+mn-lt"/>
            </a:rPr>
            <a:t>Hidden columns (C-G) contain optional input variables </a:t>
          </a:r>
          <a:r>
            <a:rPr lang="hu-HU"/>
            <a:t>(e.g., price, rebate, marketing spend, competitor flag, and charger count)</a:t>
          </a:r>
          <a:r>
            <a:rPr lang="hu-HU">
              <a:latin typeface="+mn-lt"/>
            </a:rPr>
            <a:t> that can be unhidden and modified for scenario or sensitivity analysis as needed.</a:t>
          </a:r>
          <a:endParaRPr lang="hu-HU" sz="11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175260</xdr:rowOff>
    </xdr:from>
    <xdr:to>
      <xdr:col>5</xdr:col>
      <xdr:colOff>486960</xdr:colOff>
      <xdr:row>25</xdr:row>
      <xdr:rowOff>123420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38A24D-35C2-4162-8FFA-ABD5F602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7</xdr:row>
      <xdr:rowOff>175260</xdr:rowOff>
    </xdr:from>
    <xdr:to>
      <xdr:col>14</xdr:col>
      <xdr:colOff>105960</xdr:colOff>
      <xdr:row>25</xdr:row>
      <xdr:rowOff>123420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58AAC2-0ED1-40E9-9F8A-2A44C0A8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106680</xdr:colOff>
      <xdr:row>7</xdr:row>
      <xdr:rowOff>175260</xdr:rowOff>
    </xdr:from>
    <xdr:to>
      <xdr:col>23</xdr:col>
      <xdr:colOff>380280</xdr:colOff>
      <xdr:row>25</xdr:row>
      <xdr:rowOff>123420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DECE53-0ADE-44E4-B3CD-C2BA56C86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0</xdr:rowOff>
    </xdr:from>
    <xdr:to>
      <xdr:col>14</xdr:col>
      <xdr:colOff>258360</xdr:colOff>
      <xdr:row>18</xdr:row>
      <xdr:rowOff>131040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F6AD5-AB31-486E-BC3B-F87013814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5</xdr:col>
      <xdr:colOff>1508040</xdr:colOff>
      <xdr:row>26</xdr:row>
      <xdr:rowOff>85320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1508760</xdr:colOff>
      <xdr:row>8</xdr:row>
      <xdr:rowOff>137161</xdr:rowOff>
    </xdr:from>
    <xdr:to>
      <xdr:col>15</xdr:col>
      <xdr:colOff>90720</xdr:colOff>
      <xdr:row>26</xdr:row>
      <xdr:rowOff>85321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91440</xdr:rowOff>
    </xdr:from>
    <xdr:to>
      <xdr:col>5</xdr:col>
      <xdr:colOff>1508040</xdr:colOff>
      <xdr:row>44</xdr:row>
      <xdr:rowOff>39600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09BAE-DC7D-4FAC-B1E0-E84E7A614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1508760</xdr:colOff>
      <xdr:row>26</xdr:row>
      <xdr:rowOff>91440</xdr:rowOff>
    </xdr:from>
    <xdr:to>
      <xdr:col>15</xdr:col>
      <xdr:colOff>90720</xdr:colOff>
      <xdr:row>44</xdr:row>
      <xdr:rowOff>39600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818D4-21D6-4B96-A07B-9BC22F77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91440</xdr:colOff>
      <xdr:row>26</xdr:row>
      <xdr:rowOff>91440</xdr:rowOff>
    </xdr:from>
    <xdr:to>
      <xdr:col>24</xdr:col>
      <xdr:colOff>365040</xdr:colOff>
      <xdr:row>44</xdr:row>
      <xdr:rowOff>39600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B95EF-6532-48AF-88CD-0D2B3845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30480</xdr:rowOff>
    </xdr:from>
    <xdr:to>
      <xdr:col>5</xdr:col>
      <xdr:colOff>1508040</xdr:colOff>
      <xdr:row>62</xdr:row>
      <xdr:rowOff>161520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23C513-98ED-4112-A588-DBFE70CFA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selection activeCell="B3" sqref="B3"/>
    </sheetView>
  </sheetViews>
  <sheetFormatPr defaultRowHeight="14.4" x14ac:dyDescent="0.3"/>
  <cols>
    <col min="1" max="1" width="20.109375" bestFit="1" customWidth="1"/>
    <col min="2" max="2" width="5.5546875" bestFit="1" customWidth="1"/>
    <col min="3" max="3" width="45" bestFit="1" customWidth="1"/>
  </cols>
  <sheetData>
    <row r="1" spans="1:3" x14ac:dyDescent="0.3">
      <c r="A1" s="5" t="s">
        <v>17</v>
      </c>
      <c r="B1" s="5" t="s">
        <v>18</v>
      </c>
      <c r="C1" s="5" t="s">
        <v>19</v>
      </c>
    </row>
    <row r="2" spans="1:3" x14ac:dyDescent="0.3">
      <c r="A2" s="6" t="s">
        <v>0</v>
      </c>
      <c r="B2" s="6">
        <v>12</v>
      </c>
      <c r="C2" s="6" t="s">
        <v>20</v>
      </c>
    </row>
    <row r="3" spans="1:3" x14ac:dyDescent="0.3">
      <c r="A3" s="6" t="s">
        <v>1</v>
      </c>
      <c r="B3" s="6">
        <v>0</v>
      </c>
      <c r="C3" s="6" t="s">
        <v>2</v>
      </c>
    </row>
    <row r="4" spans="1:3" x14ac:dyDescent="0.3">
      <c r="A4" s="6" t="s">
        <v>3</v>
      </c>
      <c r="B4" s="6">
        <v>0</v>
      </c>
      <c r="C4" s="6" t="s">
        <v>4</v>
      </c>
    </row>
    <row r="5" spans="1:3" x14ac:dyDescent="0.3">
      <c r="A5" s="6" t="s">
        <v>5</v>
      </c>
      <c r="B5" s="6">
        <v>0</v>
      </c>
      <c r="C5" s="6" t="s">
        <v>6</v>
      </c>
    </row>
    <row r="6" spans="1:3" x14ac:dyDescent="0.3">
      <c r="A6" s="6" t="s">
        <v>7</v>
      </c>
      <c r="B6" s="6">
        <f>1 + B3 + B4 + B5</f>
        <v>1</v>
      </c>
      <c r="C6" s="6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workbookViewId="0">
      <selection activeCell="K17" sqref="K17"/>
    </sheetView>
  </sheetViews>
  <sheetFormatPr defaultRowHeight="14.4" x14ac:dyDescent="0.3"/>
  <cols>
    <col min="1" max="1" width="10.33203125" bestFit="1" customWidth="1"/>
    <col min="2" max="2" width="17.5546875" bestFit="1" customWidth="1"/>
    <col min="3" max="3" width="13.33203125" bestFit="1" customWidth="1"/>
    <col min="4" max="4" width="14.6640625" bestFit="1" customWidth="1"/>
    <col min="5" max="5" width="19.6640625" bestFit="1" customWidth="1"/>
    <col min="6" max="6" width="14.5546875" bestFit="1" customWidth="1"/>
    <col min="7" max="7" width="12.21875" bestFit="1" customWidth="1"/>
    <col min="8" max="8" width="6.6640625" bestFit="1" customWidth="1"/>
  </cols>
  <sheetData>
    <row r="1" spans="1:8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0" t="s">
        <v>16</v>
      </c>
      <c r="H1" s="22" t="s">
        <v>24</v>
      </c>
    </row>
    <row r="2" spans="1:8" x14ac:dyDescent="0.3">
      <c r="A2" s="4">
        <v>44197</v>
      </c>
      <c r="B2" s="3">
        <v>311</v>
      </c>
      <c r="C2" s="3">
        <v>40073</v>
      </c>
      <c r="D2" s="3">
        <v>0</v>
      </c>
      <c r="E2" s="3">
        <v>36117</v>
      </c>
      <c r="F2" s="3">
        <v>0</v>
      </c>
      <c r="G2" s="21">
        <v>300</v>
      </c>
      <c r="H2" s="23" t="str">
        <f>TEXT(A2,"hhh")</f>
        <v>jan</v>
      </c>
    </row>
    <row r="3" spans="1:8" x14ac:dyDescent="0.3">
      <c r="A3" s="4">
        <v>44228</v>
      </c>
      <c r="B3" s="3">
        <v>305</v>
      </c>
      <c r="C3" s="3">
        <v>39720</v>
      </c>
      <c r="D3" s="3">
        <v>0</v>
      </c>
      <c r="E3" s="3">
        <v>28769</v>
      </c>
      <c r="F3" s="3">
        <v>0</v>
      </c>
      <c r="G3" s="21">
        <v>332</v>
      </c>
      <c r="H3" s="23" t="str">
        <f t="shared" ref="H3:H49" si="0">TEXT(A3,"hhh")</f>
        <v>febr</v>
      </c>
    </row>
    <row r="4" spans="1:8" x14ac:dyDescent="0.3">
      <c r="A4" s="4">
        <v>44256</v>
      </c>
      <c r="B4" s="3">
        <v>318</v>
      </c>
      <c r="C4" s="3">
        <v>40660</v>
      </c>
      <c r="D4" s="3">
        <v>0</v>
      </c>
      <c r="E4" s="3">
        <v>33215</v>
      </c>
      <c r="F4" s="3">
        <v>0</v>
      </c>
      <c r="G4" s="21">
        <v>364</v>
      </c>
      <c r="H4" s="23" t="str">
        <f t="shared" si="0"/>
        <v>márc</v>
      </c>
    </row>
    <row r="5" spans="1:8" x14ac:dyDescent="0.3">
      <c r="A5" s="4">
        <v>44287</v>
      </c>
      <c r="B5" s="3">
        <v>347</v>
      </c>
      <c r="C5" s="3">
        <v>39955</v>
      </c>
      <c r="D5" s="3">
        <v>0</v>
      </c>
      <c r="E5" s="3">
        <v>34726</v>
      </c>
      <c r="F5" s="3">
        <v>0</v>
      </c>
      <c r="G5" s="21">
        <v>396</v>
      </c>
      <c r="H5" s="23" t="str">
        <f t="shared" si="0"/>
        <v>ápr</v>
      </c>
    </row>
    <row r="6" spans="1:8" x14ac:dyDescent="0.3">
      <c r="A6" s="4">
        <v>44317</v>
      </c>
      <c r="B6" s="3">
        <v>357</v>
      </c>
      <c r="C6" s="3">
        <v>39866</v>
      </c>
      <c r="D6" s="3">
        <v>0</v>
      </c>
      <c r="E6" s="3">
        <v>28239</v>
      </c>
      <c r="F6" s="3">
        <v>0</v>
      </c>
      <c r="G6" s="21">
        <v>428</v>
      </c>
      <c r="H6" s="23" t="str">
        <f t="shared" si="0"/>
        <v>máj</v>
      </c>
    </row>
    <row r="7" spans="1:8" x14ac:dyDescent="0.3">
      <c r="A7" s="4">
        <v>44348</v>
      </c>
      <c r="B7" s="3">
        <v>387</v>
      </c>
      <c r="C7" s="3">
        <v>39891</v>
      </c>
      <c r="D7" s="3">
        <v>0</v>
      </c>
      <c r="E7" s="3">
        <v>31207</v>
      </c>
      <c r="F7" s="3">
        <v>0</v>
      </c>
      <c r="G7" s="21">
        <v>460</v>
      </c>
      <c r="H7" s="23" t="str">
        <f t="shared" si="0"/>
        <v>jún</v>
      </c>
    </row>
    <row r="8" spans="1:8" x14ac:dyDescent="0.3">
      <c r="A8" s="4">
        <v>44378</v>
      </c>
      <c r="B8" s="3">
        <v>394</v>
      </c>
      <c r="C8" s="3">
        <v>39702</v>
      </c>
      <c r="D8" s="3">
        <v>0</v>
      </c>
      <c r="E8" s="3">
        <v>31397</v>
      </c>
      <c r="F8" s="3">
        <v>0</v>
      </c>
      <c r="G8" s="21">
        <v>491</v>
      </c>
      <c r="H8" s="23" t="str">
        <f t="shared" si="0"/>
        <v>júl</v>
      </c>
    </row>
    <row r="9" spans="1:8" x14ac:dyDescent="0.3">
      <c r="A9" s="4">
        <v>44409</v>
      </c>
      <c r="B9" s="3">
        <v>363</v>
      </c>
      <c r="C9" s="3">
        <v>39596</v>
      </c>
      <c r="D9" s="3">
        <v>0</v>
      </c>
      <c r="E9" s="3">
        <v>25458</v>
      </c>
      <c r="F9" s="3">
        <v>0</v>
      </c>
      <c r="G9" s="21">
        <v>523</v>
      </c>
      <c r="H9" s="23" t="str">
        <f t="shared" si="0"/>
        <v>aug</v>
      </c>
    </row>
    <row r="10" spans="1:8" x14ac:dyDescent="0.3">
      <c r="A10" s="4">
        <v>44440</v>
      </c>
      <c r="B10" s="3">
        <v>469</v>
      </c>
      <c r="C10" s="3">
        <v>39111</v>
      </c>
      <c r="D10" s="3">
        <v>0</v>
      </c>
      <c r="E10" s="3">
        <v>37862</v>
      </c>
      <c r="F10" s="3">
        <v>0</v>
      </c>
      <c r="G10" s="21">
        <v>555</v>
      </c>
      <c r="H10" s="23" t="str">
        <f t="shared" si="0"/>
        <v>szept</v>
      </c>
    </row>
    <row r="11" spans="1:8" x14ac:dyDescent="0.3">
      <c r="A11" s="4">
        <v>44470</v>
      </c>
      <c r="B11" s="3">
        <v>479</v>
      </c>
      <c r="C11" s="3">
        <v>39851</v>
      </c>
      <c r="D11" s="3">
        <v>0</v>
      </c>
      <c r="E11" s="3">
        <v>36602</v>
      </c>
      <c r="F11" s="3">
        <v>0</v>
      </c>
      <c r="G11" s="21">
        <v>587</v>
      </c>
      <c r="H11" s="23" t="str">
        <f t="shared" si="0"/>
        <v>okt</v>
      </c>
    </row>
    <row r="12" spans="1:8" x14ac:dyDescent="0.3">
      <c r="A12" s="4">
        <v>44501</v>
      </c>
      <c r="B12" s="3">
        <v>583</v>
      </c>
      <c r="C12" s="3">
        <v>39577</v>
      </c>
      <c r="D12" s="3">
        <v>0</v>
      </c>
      <c r="E12" s="3">
        <v>30011</v>
      </c>
      <c r="F12" s="3">
        <v>0</v>
      </c>
      <c r="G12" s="21">
        <v>619</v>
      </c>
      <c r="H12" s="23" t="str">
        <f t="shared" si="0"/>
        <v>nov</v>
      </c>
    </row>
    <row r="13" spans="1:8" x14ac:dyDescent="0.3">
      <c r="A13" s="4">
        <v>44531</v>
      </c>
      <c r="B13" s="3">
        <v>573</v>
      </c>
      <c r="C13" s="3">
        <v>40057</v>
      </c>
      <c r="D13" s="3">
        <v>0</v>
      </c>
      <c r="E13" s="3">
        <v>31800</v>
      </c>
      <c r="F13" s="3">
        <v>0</v>
      </c>
      <c r="G13" s="21">
        <v>651</v>
      </c>
      <c r="H13" s="23" t="str">
        <f t="shared" si="0"/>
        <v>dec</v>
      </c>
    </row>
    <row r="14" spans="1:8" x14ac:dyDescent="0.3">
      <c r="A14" s="4">
        <v>44562</v>
      </c>
      <c r="B14" s="3">
        <v>549</v>
      </c>
      <c r="C14" s="3">
        <v>39397</v>
      </c>
      <c r="D14" s="3">
        <v>2000</v>
      </c>
      <c r="E14" s="3">
        <v>34369</v>
      </c>
      <c r="F14" s="3">
        <v>0</v>
      </c>
      <c r="G14" s="21">
        <v>683</v>
      </c>
      <c r="H14" s="23" t="str">
        <f t="shared" si="0"/>
        <v>jan</v>
      </c>
    </row>
    <row r="15" spans="1:8" x14ac:dyDescent="0.3">
      <c r="A15" s="4">
        <v>44593</v>
      </c>
      <c r="B15" s="3">
        <v>499</v>
      </c>
      <c r="C15" s="3">
        <v>38747</v>
      </c>
      <c r="D15" s="3">
        <v>2000</v>
      </c>
      <c r="E15" s="3">
        <v>31885</v>
      </c>
      <c r="F15" s="3">
        <v>0</v>
      </c>
      <c r="G15" s="21">
        <v>715</v>
      </c>
      <c r="H15" s="23" t="str">
        <f t="shared" si="0"/>
        <v>febr</v>
      </c>
    </row>
    <row r="16" spans="1:8" x14ac:dyDescent="0.3">
      <c r="A16" s="4">
        <v>44621</v>
      </c>
      <c r="B16" s="3">
        <v>560</v>
      </c>
      <c r="C16" s="3">
        <v>39435</v>
      </c>
      <c r="D16" s="3">
        <v>2000</v>
      </c>
      <c r="E16" s="3">
        <v>34650</v>
      </c>
      <c r="F16" s="3">
        <v>0</v>
      </c>
      <c r="G16" s="21">
        <v>747</v>
      </c>
      <c r="H16" s="23" t="str">
        <f t="shared" si="0"/>
        <v>márc</v>
      </c>
    </row>
    <row r="17" spans="1:8" x14ac:dyDescent="0.3">
      <c r="A17" s="4">
        <v>44652</v>
      </c>
      <c r="B17" s="3">
        <v>622</v>
      </c>
      <c r="C17" s="3">
        <v>40120</v>
      </c>
      <c r="D17" s="3">
        <v>2000</v>
      </c>
      <c r="E17" s="3">
        <v>30614</v>
      </c>
      <c r="F17" s="3">
        <v>0</v>
      </c>
      <c r="G17" s="21">
        <v>779</v>
      </c>
      <c r="H17" s="23" t="str">
        <f t="shared" si="0"/>
        <v>ápr</v>
      </c>
    </row>
    <row r="18" spans="1:8" x14ac:dyDescent="0.3">
      <c r="A18" s="4">
        <v>44682</v>
      </c>
      <c r="B18" s="3">
        <v>695</v>
      </c>
      <c r="C18" s="3">
        <v>39252</v>
      </c>
      <c r="D18" s="3">
        <v>2000</v>
      </c>
      <c r="E18" s="3">
        <v>35341</v>
      </c>
      <c r="F18" s="3">
        <v>0</v>
      </c>
      <c r="G18" s="21">
        <v>811</v>
      </c>
      <c r="H18" s="23" t="str">
        <f t="shared" si="0"/>
        <v>máj</v>
      </c>
    </row>
    <row r="19" spans="1:8" x14ac:dyDescent="0.3">
      <c r="A19" s="4">
        <v>44713</v>
      </c>
      <c r="B19" s="3">
        <v>651</v>
      </c>
      <c r="C19" s="3">
        <v>39014</v>
      </c>
      <c r="D19" s="3">
        <v>2000</v>
      </c>
      <c r="E19" s="3">
        <v>34034</v>
      </c>
      <c r="F19" s="3">
        <v>0</v>
      </c>
      <c r="G19" s="21">
        <v>843</v>
      </c>
      <c r="H19" s="23" t="str">
        <f t="shared" si="0"/>
        <v>jún</v>
      </c>
    </row>
    <row r="20" spans="1:8" x14ac:dyDescent="0.3">
      <c r="A20" s="4">
        <v>44743</v>
      </c>
      <c r="B20" s="3">
        <v>572</v>
      </c>
      <c r="C20" s="3">
        <v>38858</v>
      </c>
      <c r="D20" s="3">
        <v>2000</v>
      </c>
      <c r="E20" s="3">
        <v>34761</v>
      </c>
      <c r="F20" s="3">
        <v>0</v>
      </c>
      <c r="G20" s="21">
        <v>874</v>
      </c>
      <c r="H20" s="23" t="str">
        <f t="shared" si="0"/>
        <v>júl</v>
      </c>
    </row>
    <row r="21" spans="1:8" x14ac:dyDescent="0.3">
      <c r="A21" s="4">
        <v>44774</v>
      </c>
      <c r="B21" s="3">
        <v>658</v>
      </c>
      <c r="C21" s="3">
        <v>38880</v>
      </c>
      <c r="D21" s="3">
        <v>2000</v>
      </c>
      <c r="E21" s="3">
        <v>28657</v>
      </c>
      <c r="F21" s="3">
        <v>0</v>
      </c>
      <c r="G21" s="21">
        <v>906</v>
      </c>
      <c r="H21" s="23" t="str">
        <f t="shared" si="0"/>
        <v>aug</v>
      </c>
    </row>
    <row r="22" spans="1:8" x14ac:dyDescent="0.3">
      <c r="A22" s="4">
        <v>44805</v>
      </c>
      <c r="B22" s="3">
        <v>723</v>
      </c>
      <c r="C22" s="3">
        <v>39145</v>
      </c>
      <c r="D22" s="3">
        <v>2000</v>
      </c>
      <c r="E22" s="3">
        <v>42477</v>
      </c>
      <c r="F22" s="3">
        <v>0</v>
      </c>
      <c r="G22" s="21">
        <v>938</v>
      </c>
      <c r="H22" s="23" t="str">
        <f t="shared" si="0"/>
        <v>szept</v>
      </c>
    </row>
    <row r="23" spans="1:8" x14ac:dyDescent="0.3">
      <c r="A23" s="4">
        <v>44835</v>
      </c>
      <c r="B23" s="3">
        <v>755</v>
      </c>
      <c r="C23" s="3">
        <v>38758</v>
      </c>
      <c r="D23" s="3">
        <v>2000</v>
      </c>
      <c r="E23" s="3">
        <v>37440</v>
      </c>
      <c r="F23" s="3">
        <v>0</v>
      </c>
      <c r="G23" s="21">
        <v>970</v>
      </c>
      <c r="H23" s="23" t="str">
        <f t="shared" si="0"/>
        <v>okt</v>
      </c>
    </row>
    <row r="24" spans="1:8" x14ac:dyDescent="0.3">
      <c r="A24" s="4">
        <v>44866</v>
      </c>
      <c r="B24" s="3">
        <v>784</v>
      </c>
      <c r="C24" s="3">
        <v>39794</v>
      </c>
      <c r="D24" s="3">
        <v>2000</v>
      </c>
      <c r="E24" s="3">
        <v>33245</v>
      </c>
      <c r="F24" s="3">
        <v>0</v>
      </c>
      <c r="G24" s="21">
        <v>1002</v>
      </c>
      <c r="H24" s="23" t="str">
        <f t="shared" si="0"/>
        <v>nov</v>
      </c>
    </row>
    <row r="25" spans="1:8" x14ac:dyDescent="0.3">
      <c r="A25" s="4">
        <v>44896</v>
      </c>
      <c r="B25" s="3">
        <v>988</v>
      </c>
      <c r="C25" s="3">
        <v>39047</v>
      </c>
      <c r="D25" s="3">
        <v>2000</v>
      </c>
      <c r="E25" s="3">
        <v>41902</v>
      </c>
      <c r="F25" s="3">
        <v>0</v>
      </c>
      <c r="G25" s="21">
        <v>1034</v>
      </c>
      <c r="H25" s="23" t="str">
        <f t="shared" si="0"/>
        <v>dec</v>
      </c>
    </row>
    <row r="26" spans="1:8" x14ac:dyDescent="0.3">
      <c r="A26" s="4">
        <v>44927</v>
      </c>
      <c r="B26" s="3">
        <v>639</v>
      </c>
      <c r="C26" s="3">
        <v>39168</v>
      </c>
      <c r="D26" s="3">
        <v>0</v>
      </c>
      <c r="E26" s="3">
        <v>34841</v>
      </c>
      <c r="F26" s="3">
        <v>0</v>
      </c>
      <c r="G26" s="21">
        <v>1066</v>
      </c>
      <c r="H26" s="23" t="str">
        <f t="shared" si="0"/>
        <v>jan</v>
      </c>
    </row>
    <row r="27" spans="1:8" x14ac:dyDescent="0.3">
      <c r="A27" s="4">
        <v>44958</v>
      </c>
      <c r="B27" s="3">
        <v>641</v>
      </c>
      <c r="C27" s="3">
        <v>39665</v>
      </c>
      <c r="D27" s="3">
        <v>0</v>
      </c>
      <c r="E27" s="3">
        <v>30123</v>
      </c>
      <c r="F27" s="3">
        <v>0</v>
      </c>
      <c r="G27" s="21">
        <v>1098</v>
      </c>
      <c r="H27" s="23" t="str">
        <f t="shared" si="0"/>
        <v>febr</v>
      </c>
    </row>
    <row r="28" spans="1:8" x14ac:dyDescent="0.3">
      <c r="A28" s="4">
        <v>44986</v>
      </c>
      <c r="B28" s="3">
        <v>787</v>
      </c>
      <c r="C28" s="3">
        <v>39656</v>
      </c>
      <c r="D28" s="3">
        <v>0</v>
      </c>
      <c r="E28" s="3">
        <v>36482</v>
      </c>
      <c r="F28" s="3">
        <v>0</v>
      </c>
      <c r="G28" s="21">
        <v>1130</v>
      </c>
      <c r="H28" s="23" t="str">
        <f t="shared" si="0"/>
        <v>márc</v>
      </c>
    </row>
    <row r="29" spans="1:8" x14ac:dyDescent="0.3">
      <c r="A29" s="4">
        <v>45017</v>
      </c>
      <c r="B29" s="3">
        <v>799</v>
      </c>
      <c r="C29" s="3">
        <v>38935</v>
      </c>
      <c r="D29" s="3">
        <v>0</v>
      </c>
      <c r="E29" s="3">
        <v>30091</v>
      </c>
      <c r="F29" s="3">
        <v>0</v>
      </c>
      <c r="G29" s="21">
        <v>1162</v>
      </c>
      <c r="H29" s="23" t="str">
        <f t="shared" si="0"/>
        <v>ápr</v>
      </c>
    </row>
    <row r="30" spans="1:8" x14ac:dyDescent="0.3">
      <c r="A30" s="4">
        <v>45047</v>
      </c>
      <c r="B30" s="3">
        <v>837</v>
      </c>
      <c r="C30" s="3">
        <v>39118</v>
      </c>
      <c r="D30" s="3">
        <v>0</v>
      </c>
      <c r="E30" s="3">
        <v>39473</v>
      </c>
      <c r="F30" s="3">
        <v>0</v>
      </c>
      <c r="G30" s="21">
        <v>1194</v>
      </c>
      <c r="H30" s="23" t="str">
        <f t="shared" si="0"/>
        <v>máj</v>
      </c>
    </row>
    <row r="31" spans="1:8" x14ac:dyDescent="0.3">
      <c r="A31" s="4">
        <v>45078</v>
      </c>
      <c r="B31" s="3">
        <v>813</v>
      </c>
      <c r="C31" s="3">
        <v>39244</v>
      </c>
      <c r="D31" s="3">
        <v>0</v>
      </c>
      <c r="E31" s="3">
        <v>34542</v>
      </c>
      <c r="F31" s="3">
        <v>1</v>
      </c>
      <c r="G31" s="21">
        <v>1226</v>
      </c>
      <c r="H31" s="23" t="str">
        <f t="shared" si="0"/>
        <v>jún</v>
      </c>
    </row>
    <row r="32" spans="1:8" x14ac:dyDescent="0.3">
      <c r="A32" s="4">
        <v>45108</v>
      </c>
      <c r="B32" s="3">
        <v>788</v>
      </c>
      <c r="C32" s="3">
        <v>38838</v>
      </c>
      <c r="D32" s="3">
        <v>0</v>
      </c>
      <c r="E32" s="3">
        <v>33601</v>
      </c>
      <c r="F32" s="3">
        <v>1</v>
      </c>
      <c r="G32" s="21">
        <v>1257</v>
      </c>
      <c r="H32" s="23" t="str">
        <f t="shared" si="0"/>
        <v>júl</v>
      </c>
    </row>
    <row r="33" spans="1:8" x14ac:dyDescent="0.3">
      <c r="A33" s="4">
        <v>45139</v>
      </c>
      <c r="B33" s="3">
        <v>826</v>
      </c>
      <c r="C33" s="3">
        <v>38169</v>
      </c>
      <c r="D33" s="3">
        <v>0</v>
      </c>
      <c r="E33" s="3">
        <v>40154</v>
      </c>
      <c r="F33" s="3">
        <v>1</v>
      </c>
      <c r="G33" s="21">
        <v>1289</v>
      </c>
      <c r="H33" s="23" t="str">
        <f t="shared" si="0"/>
        <v>aug</v>
      </c>
    </row>
    <row r="34" spans="1:8" x14ac:dyDescent="0.3">
      <c r="A34" s="4">
        <v>45170</v>
      </c>
      <c r="B34" s="3">
        <v>911</v>
      </c>
      <c r="C34" s="3">
        <v>39107</v>
      </c>
      <c r="D34" s="3">
        <v>0</v>
      </c>
      <c r="E34" s="3">
        <v>33321</v>
      </c>
      <c r="F34" s="3">
        <v>1</v>
      </c>
      <c r="G34" s="21">
        <v>1321</v>
      </c>
      <c r="H34" s="23" t="str">
        <f t="shared" si="0"/>
        <v>szept</v>
      </c>
    </row>
    <row r="35" spans="1:8" x14ac:dyDescent="0.3">
      <c r="A35" s="4">
        <v>45200</v>
      </c>
      <c r="B35" s="3">
        <v>955</v>
      </c>
      <c r="C35" s="3">
        <v>39168</v>
      </c>
      <c r="D35" s="3">
        <v>0</v>
      </c>
      <c r="E35" s="3">
        <v>41174</v>
      </c>
      <c r="F35" s="3">
        <v>1</v>
      </c>
      <c r="G35" s="21">
        <v>1353</v>
      </c>
      <c r="H35" s="23" t="str">
        <f t="shared" si="0"/>
        <v>okt</v>
      </c>
    </row>
    <row r="36" spans="1:8" x14ac:dyDescent="0.3">
      <c r="A36" s="4">
        <v>45231</v>
      </c>
      <c r="B36" s="3">
        <v>927</v>
      </c>
      <c r="C36" s="3">
        <v>38941</v>
      </c>
      <c r="D36" s="3">
        <v>0</v>
      </c>
      <c r="E36" s="3">
        <v>29775</v>
      </c>
      <c r="F36" s="3">
        <v>1</v>
      </c>
      <c r="G36" s="21">
        <v>1385</v>
      </c>
      <c r="H36" s="23" t="str">
        <f t="shared" si="0"/>
        <v>nov</v>
      </c>
    </row>
    <row r="37" spans="1:8" x14ac:dyDescent="0.3">
      <c r="A37" s="4">
        <v>45261</v>
      </c>
      <c r="B37" s="3">
        <v>999</v>
      </c>
      <c r="C37" s="3">
        <v>38371</v>
      </c>
      <c r="D37" s="3">
        <v>0</v>
      </c>
      <c r="E37" s="3">
        <v>34882</v>
      </c>
      <c r="F37" s="3">
        <v>1</v>
      </c>
      <c r="G37" s="21">
        <v>1417</v>
      </c>
      <c r="H37" s="23" t="str">
        <f t="shared" si="0"/>
        <v>dec</v>
      </c>
    </row>
    <row r="38" spans="1:8" x14ac:dyDescent="0.3">
      <c r="A38" s="4">
        <v>45292</v>
      </c>
      <c r="B38" s="3">
        <v>832</v>
      </c>
      <c r="C38" s="3">
        <v>38627</v>
      </c>
      <c r="D38" s="3">
        <v>2500</v>
      </c>
      <c r="E38" s="3">
        <v>33185</v>
      </c>
      <c r="F38" s="3">
        <v>1</v>
      </c>
      <c r="G38" s="21">
        <v>1449</v>
      </c>
      <c r="H38" s="23" t="str">
        <f t="shared" si="0"/>
        <v>jan</v>
      </c>
    </row>
    <row r="39" spans="1:8" x14ac:dyDescent="0.3">
      <c r="A39" s="4">
        <v>45323</v>
      </c>
      <c r="B39" s="3">
        <v>930</v>
      </c>
      <c r="C39" s="3">
        <v>38434</v>
      </c>
      <c r="D39" s="3">
        <v>2500</v>
      </c>
      <c r="E39" s="3">
        <v>42717</v>
      </c>
      <c r="F39" s="3">
        <v>1</v>
      </c>
      <c r="G39" s="21">
        <v>1481</v>
      </c>
      <c r="H39" s="23" t="str">
        <f t="shared" si="0"/>
        <v>febr</v>
      </c>
    </row>
    <row r="40" spans="1:8" x14ac:dyDescent="0.3">
      <c r="A40" s="4">
        <v>45352</v>
      </c>
      <c r="B40" s="3">
        <v>927</v>
      </c>
      <c r="C40" s="3">
        <v>38515</v>
      </c>
      <c r="D40" s="3">
        <v>2500</v>
      </c>
      <c r="E40" s="3">
        <v>46482</v>
      </c>
      <c r="F40" s="3">
        <v>1</v>
      </c>
      <c r="G40" s="21">
        <v>1513</v>
      </c>
      <c r="H40" s="23" t="str">
        <f t="shared" si="0"/>
        <v>márc</v>
      </c>
    </row>
    <row r="41" spans="1:8" x14ac:dyDescent="0.3">
      <c r="A41" s="4">
        <v>45383</v>
      </c>
      <c r="B41" s="3">
        <v>913</v>
      </c>
      <c r="C41" s="3">
        <v>39119</v>
      </c>
      <c r="D41" s="3">
        <v>2500</v>
      </c>
      <c r="E41" s="3">
        <v>39347</v>
      </c>
      <c r="F41" s="3">
        <v>1</v>
      </c>
      <c r="G41" s="21">
        <v>1545</v>
      </c>
      <c r="H41" s="23" t="str">
        <f t="shared" si="0"/>
        <v>ápr</v>
      </c>
    </row>
    <row r="42" spans="1:8" x14ac:dyDescent="0.3">
      <c r="A42" s="4">
        <v>45413</v>
      </c>
      <c r="B42" s="3">
        <v>1098</v>
      </c>
      <c r="C42" s="3">
        <v>39177</v>
      </c>
      <c r="D42" s="3">
        <v>2500</v>
      </c>
      <c r="E42" s="3">
        <v>41143</v>
      </c>
      <c r="F42" s="3">
        <v>1</v>
      </c>
      <c r="G42" s="21">
        <v>1577</v>
      </c>
      <c r="H42" s="23" t="str">
        <f t="shared" si="0"/>
        <v>máj</v>
      </c>
    </row>
    <row r="43" spans="1:8" x14ac:dyDescent="0.3">
      <c r="A43" s="4">
        <v>45444</v>
      </c>
      <c r="B43" s="3">
        <v>942</v>
      </c>
      <c r="C43" s="3">
        <v>38798</v>
      </c>
      <c r="D43" s="3">
        <v>2500</v>
      </c>
      <c r="E43" s="3">
        <v>37770</v>
      </c>
      <c r="F43" s="3">
        <v>1</v>
      </c>
      <c r="G43" s="21">
        <v>1609</v>
      </c>
      <c r="H43" s="23" t="str">
        <f t="shared" si="0"/>
        <v>jún</v>
      </c>
    </row>
    <row r="44" spans="1:8" x14ac:dyDescent="0.3">
      <c r="A44" s="4">
        <v>45474</v>
      </c>
      <c r="B44" s="3">
        <v>840</v>
      </c>
      <c r="C44" s="3">
        <v>38714</v>
      </c>
      <c r="D44" s="3">
        <v>0</v>
      </c>
      <c r="E44" s="3">
        <v>40588</v>
      </c>
      <c r="F44" s="3">
        <v>1</v>
      </c>
      <c r="G44" s="21">
        <v>1640</v>
      </c>
      <c r="H44" s="23" t="str">
        <f t="shared" si="0"/>
        <v>júl</v>
      </c>
    </row>
    <row r="45" spans="1:8" x14ac:dyDescent="0.3">
      <c r="A45" s="4">
        <v>45505</v>
      </c>
      <c r="B45" s="3">
        <v>1027</v>
      </c>
      <c r="C45" s="3">
        <v>38731</v>
      </c>
      <c r="D45" s="3">
        <v>0</v>
      </c>
      <c r="E45" s="3">
        <v>36165</v>
      </c>
      <c r="F45" s="3">
        <v>1</v>
      </c>
      <c r="G45" s="21">
        <v>1672</v>
      </c>
      <c r="H45" s="23" t="str">
        <f t="shared" si="0"/>
        <v>aug</v>
      </c>
    </row>
    <row r="46" spans="1:8" x14ac:dyDescent="0.3">
      <c r="A46" s="4">
        <v>45536</v>
      </c>
      <c r="B46" s="3">
        <v>1016</v>
      </c>
      <c r="C46" s="3">
        <v>38420</v>
      </c>
      <c r="D46" s="3">
        <v>0</v>
      </c>
      <c r="E46" s="3">
        <v>35521</v>
      </c>
      <c r="F46" s="3">
        <v>1</v>
      </c>
      <c r="G46" s="21">
        <v>1704</v>
      </c>
      <c r="H46" s="23" t="str">
        <f t="shared" si="0"/>
        <v>szept</v>
      </c>
    </row>
    <row r="47" spans="1:8" x14ac:dyDescent="0.3">
      <c r="A47" s="4">
        <v>45566</v>
      </c>
      <c r="B47" s="3">
        <v>1190</v>
      </c>
      <c r="C47" s="3">
        <v>38360</v>
      </c>
      <c r="D47" s="3">
        <v>0</v>
      </c>
      <c r="E47" s="3">
        <v>35389</v>
      </c>
      <c r="F47" s="3">
        <v>1</v>
      </c>
      <c r="G47" s="21">
        <v>1736</v>
      </c>
      <c r="H47" s="23" t="str">
        <f t="shared" si="0"/>
        <v>okt</v>
      </c>
    </row>
    <row r="48" spans="1:8" x14ac:dyDescent="0.3">
      <c r="A48" s="4">
        <v>45597</v>
      </c>
      <c r="B48" s="3">
        <v>1180</v>
      </c>
      <c r="C48" s="3">
        <v>38086</v>
      </c>
      <c r="D48" s="3">
        <v>0</v>
      </c>
      <c r="E48" s="3">
        <v>40741</v>
      </c>
      <c r="F48" s="3">
        <v>1</v>
      </c>
      <c r="G48" s="21">
        <v>1768</v>
      </c>
      <c r="H48" s="23" t="str">
        <f t="shared" si="0"/>
        <v>nov</v>
      </c>
    </row>
    <row r="49" spans="1:8" x14ac:dyDescent="0.3">
      <c r="A49" s="4">
        <v>45627</v>
      </c>
      <c r="B49" s="3">
        <v>1193</v>
      </c>
      <c r="C49" s="3">
        <v>38298</v>
      </c>
      <c r="D49" s="3">
        <v>0</v>
      </c>
      <c r="E49" s="3">
        <v>47467</v>
      </c>
      <c r="F49" s="3">
        <v>1</v>
      </c>
      <c r="G49" s="21">
        <v>1800</v>
      </c>
      <c r="H49" s="23" t="str">
        <f t="shared" si="0"/>
        <v>dec</v>
      </c>
    </row>
  </sheetData>
  <autoFilter ref="A1:H1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workbookViewId="0">
      <selection activeCell="O11" sqref="O11"/>
    </sheetView>
  </sheetViews>
  <sheetFormatPr defaultRowHeight="14.4" x14ac:dyDescent="0.3"/>
  <cols>
    <col min="1" max="1" width="10.33203125" bestFit="1" customWidth="1"/>
    <col min="2" max="2" width="13.109375" customWidth="1"/>
    <col min="3" max="5" width="18.88671875" hidden="1" customWidth="1"/>
    <col min="6" max="6" width="19" hidden="1" customWidth="1"/>
    <col min="7" max="7" width="16.6640625" hidden="1" customWidth="1"/>
    <col min="8" max="8" width="8.33203125" bestFit="1" customWidth="1"/>
    <col min="9" max="9" width="8.6640625" style="1" bestFit="1" customWidth="1"/>
    <col min="10" max="10" width="16.21875" bestFit="1" customWidth="1"/>
  </cols>
  <sheetData>
    <row r="1" spans="1:10" x14ac:dyDescent="0.3">
      <c r="A1" s="7" t="s">
        <v>10</v>
      </c>
      <c r="B1" s="7" t="s">
        <v>11</v>
      </c>
      <c r="C1" s="7" t="s">
        <v>12</v>
      </c>
      <c r="D1" s="16" t="s">
        <v>13</v>
      </c>
      <c r="E1" s="7" t="s">
        <v>14</v>
      </c>
      <c r="F1" s="16" t="s">
        <v>15</v>
      </c>
      <c r="G1" s="7" t="s">
        <v>16</v>
      </c>
      <c r="H1" s="7" t="s">
        <v>21</v>
      </c>
      <c r="I1" s="15" t="s">
        <v>22</v>
      </c>
      <c r="J1" s="8" t="s">
        <v>23</v>
      </c>
    </row>
    <row r="2" spans="1:10" x14ac:dyDescent="0.3">
      <c r="A2" s="13">
        <v>45658</v>
      </c>
      <c r="B2" s="12">
        <f>_xlfn.FORECAST.ETS(A2, '2.Historical Data (2021-2024)'!$B$2:$B$49, '2.Historical Data (2021-2024)'!$A$2:$A$49, '1.Controls'!B2, 1, 1)</f>
        <v>1061.4407854520805</v>
      </c>
      <c r="C2" s="12"/>
      <c r="D2" s="12"/>
      <c r="E2" s="12"/>
      <c r="F2" s="12"/>
      <c r="G2" s="12"/>
      <c r="H2" s="14">
        <f>B2-_xlfn.FORECAST.ETS.CONFINT(A2, '2.Historical Data (2021-2024)'!$B$2:$B$49, '2.Historical Data (2021-2024)'!$A$2:$A$49, 0.95, '1.Controls'!B2, 1, 1)</f>
        <v>952.88183266099952</v>
      </c>
      <c r="I2" s="14">
        <f>B2+_xlfn.FORECAST.ETS.CONFINT(A2, '2.Historical Data (2021-2024)'!$B$2:$B$49, '2.Historical Data (2021-2024)'!$A$2:$A$49, 0.95, '1.Controls'!B2, 1, 1)</f>
        <v>1169.9997382431613</v>
      </c>
      <c r="J2" s="12">
        <f>B2*'1.Controls'!B6</f>
        <v>1061.4407854520805</v>
      </c>
    </row>
    <row r="3" spans="1:10" x14ac:dyDescent="0.3">
      <c r="A3" s="9">
        <v>45689</v>
      </c>
      <c r="B3" s="10">
        <f>_xlfn.FORECAST.ETS(A3, '2.Historical Data (2021-2024)'!$B$2:$B$49, '2.Historical Data (2021-2024)'!$A$2:$A$49, '1.Controls'!B2, 1, 1)</f>
        <v>1036.4620035425589</v>
      </c>
      <c r="C3" s="10"/>
      <c r="D3" s="10"/>
      <c r="E3" s="10"/>
      <c r="F3" s="10"/>
      <c r="G3" s="10"/>
      <c r="H3" s="11">
        <f>B3-_xlfn.FORECAST.ETS.CONFINT(A3, '2.Historical Data (2021-2024)'!$B$2:$B$49, '2.Historical Data (2021-2024)'!$A$2:$A$49, 0.95, '1.Controls'!B2, 1, 1)</f>
        <v>924.50913932303274</v>
      </c>
      <c r="I3" s="11">
        <f>B3+_xlfn.FORECAST.ETS.CONFINT(A3, '2.Historical Data (2021-2024)'!$B$2:$B$49, '2.Historical Data (2021-2024)'!$A$2:$A$49, 0.95, '1.Controls'!B2, 1, 1)</f>
        <v>1148.4148677620851</v>
      </c>
      <c r="J3" s="10">
        <f>B3*'1.Controls'!B6</f>
        <v>1036.4620035425589</v>
      </c>
    </row>
    <row r="4" spans="1:10" x14ac:dyDescent="0.3">
      <c r="A4" s="9">
        <v>45717</v>
      </c>
      <c r="B4" s="10">
        <f>_xlfn.FORECAST.ETS(A4, '2.Historical Data (2021-2024)'!$B$2:$B$49, '2.Historical Data (2021-2024)'!$A$2:$A$49, '1.Controls'!B2, 1, 1)</f>
        <v>1140.6205105566974</v>
      </c>
      <c r="C4" s="10"/>
      <c r="D4" s="10"/>
      <c r="E4" s="10"/>
      <c r="F4" s="10"/>
      <c r="G4" s="10"/>
      <c r="H4" s="11">
        <f>B4-_xlfn.FORECAST.ETS.CONFINT(A4, '2.Historical Data (2021-2024)'!$B$2:$B$49, '2.Historical Data (2021-2024)'!$A$2:$A$49, 0.95, '1.Controls'!B2, 1, 1)</f>
        <v>1025.3478215485811</v>
      </c>
      <c r="I4" s="11">
        <f>B4+_xlfn.FORECAST.ETS.CONFINT(A4, '2.Historical Data (2021-2024)'!$B$2:$B$49, '2.Historical Data (2021-2024)'!$A$2:$A$49, 0.95, '1.Controls'!B2, 1, 1)</f>
        <v>1255.8931995648136</v>
      </c>
      <c r="J4" s="10">
        <f>B4*'1.Controls'!B6</f>
        <v>1140.6205105566974</v>
      </c>
    </row>
    <row r="5" spans="1:10" x14ac:dyDescent="0.3">
      <c r="A5" s="9">
        <v>45748</v>
      </c>
      <c r="B5" s="10">
        <f>_xlfn.FORECAST.ETS(A5, '2.Historical Data (2021-2024)'!$B$2:$B$49, '2.Historical Data (2021-2024)'!$A$2:$A$49, '1.Controls'!B2, 1, 1)</f>
        <v>1174.8222753741038</v>
      </c>
      <c r="C5" s="10"/>
      <c r="D5" s="10"/>
      <c r="E5" s="10"/>
      <c r="F5" s="10"/>
      <c r="G5" s="10"/>
      <c r="H5" s="11">
        <f>B5-_xlfn.FORECAST.ETS.CONFINT(A5, '2.Historical Data (2021-2024)'!$B$2:$B$49, '2.Historical Data (2021-2024)'!$A$2:$A$49, 0.95, '1.Controls'!B2, 1, 1)</f>
        <v>1056.2975232174033</v>
      </c>
      <c r="I5" s="11">
        <f>B5+_xlfn.FORECAST.ETS.CONFINT(A5, '2.Historical Data (2021-2024)'!$B$2:$B$49, '2.Historical Data (2021-2024)'!$A$2:$A$49, 0.95, '1.Controls'!B2, 1, 1)</f>
        <v>1293.3470275308043</v>
      </c>
      <c r="J5" s="10">
        <f>B5*'1.Controls'!B6</f>
        <v>1174.8222753741038</v>
      </c>
    </row>
    <row r="6" spans="1:10" x14ac:dyDescent="0.3">
      <c r="A6" s="9">
        <v>45778</v>
      </c>
      <c r="B6" s="10">
        <f>_xlfn.FORECAST.ETS(A6, '2.Historical Data (2021-2024)'!$B$2:$B$49, '2.Historical Data (2021-2024)'!$A$2:$A$49, '1.Controls'!B2, 1, 1)</f>
        <v>1231.2204606580419</v>
      </c>
      <c r="C6" s="10"/>
      <c r="D6" s="10"/>
      <c r="E6" s="10"/>
      <c r="F6" s="10"/>
      <c r="G6" s="10"/>
      <c r="H6" s="11">
        <f>B6-_xlfn.FORECAST.ETS.CONFINT(A6, '2.Historical Data (2021-2024)'!$B$2:$B$49, '2.Historical Data (2021-2024)'!$A$2:$A$49, 0.95, '1.Controls'!B2, 1, 1)</f>
        <v>1109.5058785202211</v>
      </c>
      <c r="I6" s="11">
        <f>B6+_xlfn.FORECAST.ETS.CONFINT(A6, '2.Historical Data (2021-2024)'!$B$2:$B$49, '2.Historical Data (2021-2024)'!$A$2:$A$49, 0.95, '1.Controls'!B2, 1, 1)</f>
        <v>1352.9350427958627</v>
      </c>
      <c r="J6" s="10">
        <f>B6*'1.Controls'!B6</f>
        <v>1231.2204606580419</v>
      </c>
    </row>
    <row r="7" spans="1:10" x14ac:dyDescent="0.3">
      <c r="A7" s="9">
        <v>45809</v>
      </c>
      <c r="B7" s="10">
        <f>_xlfn.FORECAST.ETS(A7, '2.Historical Data (2021-2024)'!$B$2:$B$49, '2.Historical Data (2021-2024)'!$A$2:$A$49, '1.Controls'!B2, 1, 1)</f>
        <v>1176.2222248455657</v>
      </c>
      <c r="C7" s="10"/>
      <c r="D7" s="10"/>
      <c r="E7" s="10"/>
      <c r="F7" s="10"/>
      <c r="G7" s="10"/>
      <c r="H7" s="11">
        <f>B7-_xlfn.FORECAST.ETS.CONFINT(A7, '2.Historical Data (2021-2024)'!$B$2:$B$49, '2.Historical Data (2021-2024)'!$A$2:$A$49, 0.95, '1.Controls'!B2, 1, 1)</f>
        <v>1051.3751812490693</v>
      </c>
      <c r="I7" s="11">
        <f>B7+_xlfn.FORECAST.ETS.CONFINT(A7, '2.Historical Data (2021-2024)'!$B$2:$B$49, '2.Historical Data (2021-2024)'!$A$2:$A$49, 0.95, '1.Controls'!B2, 1, 1)</f>
        <v>1301.0692684420621</v>
      </c>
      <c r="J7" s="10">
        <f>B7*'1.Controls'!B6</f>
        <v>1176.2222248455657</v>
      </c>
    </row>
    <row r="8" spans="1:10" x14ac:dyDescent="0.3">
      <c r="A8" s="9">
        <v>45839</v>
      </c>
      <c r="B8" s="10">
        <f>_xlfn.FORECAST.ETS(A8, '2.Historical Data (2021-2024)'!$B$2:$B$49, '2.Historical Data (2021-2024)'!$A$2:$A$49, '1.Controls'!B2, 1, 1)</f>
        <v>1143.6216717301793</v>
      </c>
      <c r="C8" s="10"/>
      <c r="D8" s="10"/>
      <c r="E8" s="10"/>
      <c r="F8" s="10"/>
      <c r="G8" s="10"/>
      <c r="H8" s="11">
        <f>B8-_xlfn.FORECAST.ETS.CONFINT(A8, '2.Historical Data (2021-2024)'!$B$2:$B$49, '2.Historical Data (2021-2024)'!$A$2:$A$49, 0.95, '1.Controls'!B2, 1, 1)</f>
        <v>1015.6952287510081</v>
      </c>
      <c r="I8" s="11">
        <f>B8+_xlfn.FORECAST.ETS.CONFINT(A8, '2.Historical Data (2021-2024)'!$B$2:$B$49, '2.Historical Data (2021-2024)'!$A$2:$A$49, 0.95, '1.Controls'!B2, 1, 1)</f>
        <v>1271.5481147093503</v>
      </c>
      <c r="J8" s="10">
        <f>B8*'1.Controls'!B6</f>
        <v>1143.6216717301793</v>
      </c>
    </row>
    <row r="9" spans="1:10" x14ac:dyDescent="0.3">
      <c r="A9" s="9">
        <v>45870</v>
      </c>
      <c r="B9" s="10">
        <f>_xlfn.FORECAST.ETS(A9, '2.Historical Data (2021-2024)'!$B$2:$B$49, '2.Historical Data (2021-2024)'!$A$2:$A$49, '1.Controls'!B2, 1, 1)</f>
        <v>1171.5272700231576</v>
      </c>
      <c r="C9" s="10"/>
      <c r="D9" s="10"/>
      <c r="E9" s="10"/>
      <c r="F9" s="10"/>
      <c r="G9" s="10"/>
      <c r="H9" s="11">
        <f>B9-_xlfn.FORECAST.ETS.CONFINT(A9, '2.Historical Data (2021-2024)'!$B$2:$B$49, '2.Historical Data (2021-2024)'!$A$2:$A$49, 0.95, '1.Controls'!B2, 1, 1)</f>
        <v>1040.5706564802372</v>
      </c>
      <c r="I9" s="11">
        <f>B9+_xlfn.FORECAST.ETS.CONFINT(A9, '2.Historical Data (2021-2024)'!$B$2:$B$49, '2.Historical Data (2021-2024)'!$A$2:$A$49, 0.95, '1.Controls'!B2, 1, 1)</f>
        <v>1302.483883566078</v>
      </c>
      <c r="J9" s="10">
        <f>B9*'1.Controls'!B6</f>
        <v>1171.5272700231576</v>
      </c>
    </row>
    <row r="10" spans="1:10" x14ac:dyDescent="0.3">
      <c r="A10" s="9">
        <v>45901</v>
      </c>
      <c r="B10" s="10">
        <f>_xlfn.FORECAST.ETS(A10, '2.Historical Data (2021-2024)'!$B$2:$B$49, '2.Historical Data (2021-2024)'!$A$2:$A$49, '1.Controls'!B2, 1, 1)</f>
        <v>1255.6876117148815</v>
      </c>
      <c r="C10" s="10"/>
      <c r="D10" s="10"/>
      <c r="E10" s="10"/>
      <c r="F10" s="10"/>
      <c r="G10" s="10"/>
      <c r="H10" s="11">
        <f>B10-_xlfn.FORECAST.ETS.CONFINT(A10, '2.Historical Data (2021-2024)'!$B$2:$B$49, '2.Historical Data (2021-2024)'!$A$2:$A$49, 0.95, '1.Controls'!B2, 1, 1)</f>
        <v>1121.7466272595702</v>
      </c>
      <c r="I10" s="11">
        <f>B10+_xlfn.FORECAST.ETS.CONFINT(A10, '2.Historical Data (2021-2024)'!$B$2:$B$49, '2.Historical Data (2021-2024)'!$A$2:$A$49, 0.95, '1.Controls'!B2, 1, 1)</f>
        <v>1389.6285961701928</v>
      </c>
      <c r="J10" s="10">
        <f>B10*'1.Controls'!B6</f>
        <v>1255.6876117148815</v>
      </c>
    </row>
    <row r="11" spans="1:10" x14ac:dyDescent="0.3">
      <c r="A11" s="9">
        <v>45931</v>
      </c>
      <c r="B11" s="10">
        <f>_xlfn.FORECAST.ETS(A11, '2.Historical Data (2021-2024)'!$B$2:$B$49, '2.Historical Data (2021-2024)'!$A$2:$A$49, '1.Controls'!B2, 1, 1)</f>
        <v>1277.5816873240735</v>
      </c>
      <c r="C11" s="10"/>
      <c r="D11" s="10"/>
      <c r="E11" s="10"/>
      <c r="F11" s="10"/>
      <c r="G11" s="10"/>
      <c r="H11" s="11">
        <f>B11-_xlfn.FORECAST.ETS.CONFINT(A11, '2.Historical Data (2021-2024)'!$B$2:$B$49, '2.Historical Data (2021-2024)'!$A$2:$A$49, 0.95, '1.Controls'!B2, 1, 1)</f>
        <v>1140.6990498491912</v>
      </c>
      <c r="I11" s="11">
        <f>B11+_xlfn.FORECAST.ETS.CONFINT(A11, '2.Historical Data (2021-2024)'!$B$2:$B$49, '2.Historical Data (2021-2024)'!$A$2:$A$49, 0.95, '1.Controls'!B2, 1, 1)</f>
        <v>1414.4643247989559</v>
      </c>
      <c r="J11" s="10">
        <f>B11*'1.Controls'!B6</f>
        <v>1277.5816873240735</v>
      </c>
    </row>
    <row r="12" spans="1:10" x14ac:dyDescent="0.3">
      <c r="A12" s="9">
        <v>45962</v>
      </c>
      <c r="B12" s="10">
        <f>_xlfn.FORECAST.ETS(A12, '2.Historical Data (2021-2024)'!$B$2:$B$49, '2.Historical Data (2021-2024)'!$A$2:$A$49, '1.Controls'!B2, 1, 1)</f>
        <v>1341.6802454161937</v>
      </c>
      <c r="C12" s="10"/>
      <c r="D12" s="10"/>
      <c r="E12" s="10"/>
      <c r="F12" s="10"/>
      <c r="G12" s="10"/>
      <c r="H12" s="11">
        <f>B12-_xlfn.FORECAST.ETS.CONFINT(A12, '2.Historical Data (2021-2024)'!$B$2:$B$49, '2.Historical Data (2021-2024)'!$A$2:$A$49, 0.95, '1.Controls'!B2, 1, 1)</f>
        <v>1201.8958915836256</v>
      </c>
      <c r="I12" s="11">
        <f>B12+_xlfn.FORECAST.ETS.CONFINT(A12, '2.Historical Data (2021-2024)'!$B$2:$B$49, '2.Historical Data (2021-2024)'!$A$2:$A$49, 0.95, '1.Controls'!B2, 1, 1)</f>
        <v>1481.4645992487617</v>
      </c>
      <c r="J12" s="10">
        <f>B12*'1.Controls'!B6</f>
        <v>1341.6802454161937</v>
      </c>
    </row>
    <row r="13" spans="1:10" x14ac:dyDescent="0.3">
      <c r="A13" s="9">
        <v>45992</v>
      </c>
      <c r="B13" s="10">
        <f>_xlfn.FORECAST.ETS(A13, '2.Historical Data (2021-2024)'!$B$2:$B$49, '2.Historical Data (2021-2024)'!$A$2:$A$49, '1.Controls'!B2, 1, 1)</f>
        <v>1439.8371148015606</v>
      </c>
      <c r="C13" s="10"/>
      <c r="D13" s="10"/>
      <c r="E13" s="10"/>
      <c r="F13" s="10"/>
      <c r="G13" s="10"/>
      <c r="H13" s="11">
        <f>B13-_xlfn.FORECAST.ETS.CONFINT(A13, '2.Historical Data (2021-2024)'!$B$2:$B$49, '2.Historical Data (2021-2024)'!$A$2:$A$49, 0.95, '1.Controls'!B2, 1, 1)</f>
        <v>1297.1884614960495</v>
      </c>
      <c r="I13" s="11">
        <f>B13+_xlfn.FORECAST.ETS.CONFINT(A13, '2.Historical Data (2021-2024)'!$B$2:$B$49, '2.Historical Data (2021-2024)'!$A$2:$A$49, 0.95, '1.Controls'!B2, 1, 1)</f>
        <v>1582.4857681070716</v>
      </c>
      <c r="J13" s="10">
        <f>B13*'1.Controls'!B6</f>
        <v>1439.8371148015606</v>
      </c>
    </row>
    <row r="14" spans="1:10" x14ac:dyDescent="0.3">
      <c r="A14" s="9">
        <v>46023</v>
      </c>
      <c r="B14" s="10">
        <f>_xlfn.FORECAST.ETS(A14, '2.Historical Data (2021-2024)'!$B$2:$B$49, '2.Historical Data (2021-2024)'!$A$2:$A$49, '1.Controls'!B2, 1, 1)</f>
        <v>1255.845075368172</v>
      </c>
      <c r="C14" s="10"/>
      <c r="D14" s="10"/>
      <c r="E14" s="10"/>
      <c r="F14" s="10"/>
      <c r="G14" s="10"/>
      <c r="H14" s="11">
        <f>B14-_xlfn.FORECAST.ETS.CONFINT(A14, '2.Historical Data (2021-2024)'!$B$2:$B$49, '2.Historical Data (2021-2024)'!$A$2:$A$49, 0.95, '1.Controls'!B2, 1, 1)</f>
        <v>1110.3459039890938</v>
      </c>
      <c r="I14" s="11">
        <f>B14+_xlfn.FORECAST.ETS.CONFINT(A14, '2.Historical Data (2021-2024)'!$B$2:$B$49, '2.Historical Data (2021-2024)'!$A$2:$A$49, 0.95, '1.Controls'!B2, 1, 1)</f>
        <v>1401.3442467472503</v>
      </c>
      <c r="J14" s="10">
        <f>B14*'1.Controls'!B6</f>
        <v>1255.845075368172</v>
      </c>
    </row>
    <row r="15" spans="1:10" x14ac:dyDescent="0.3">
      <c r="A15" s="9">
        <v>46054</v>
      </c>
      <c r="B15" s="10">
        <f>_xlfn.FORECAST.ETS(A15, '2.Historical Data (2021-2024)'!$B$2:$B$49, '2.Historical Data (2021-2024)'!$A$2:$A$49, '1.Controls'!B2, 1, 1)</f>
        <v>1230.8662934586505</v>
      </c>
      <c r="C15" s="10"/>
      <c r="D15" s="10"/>
      <c r="E15" s="10"/>
      <c r="F15" s="10"/>
      <c r="G15" s="10"/>
      <c r="H15" s="11">
        <f>B15-_xlfn.FORECAST.ETS.CONFINT(A15, '2.Historical Data (2021-2024)'!$B$2:$B$49, '2.Historical Data (2021-2024)'!$A$2:$A$49, 0.95, '1.Controls'!B2, 1, 1)</f>
        <v>1082.5713864182505</v>
      </c>
      <c r="I15" s="11">
        <f>B15+_xlfn.FORECAST.ETS.CONFINT(A15, '2.Historical Data (2021-2024)'!$B$2:$B$49, '2.Historical Data (2021-2024)'!$A$2:$A$49, 0.95, '1.Controls'!B2, 1, 1)</f>
        <v>1379.1612004990504</v>
      </c>
      <c r="J15" s="10">
        <f>B15*'1.Controls'!B6</f>
        <v>1230.8662934586505</v>
      </c>
    </row>
    <row r="16" spans="1:10" x14ac:dyDescent="0.3">
      <c r="A16" s="9">
        <v>46082</v>
      </c>
      <c r="B16" s="10">
        <f>_xlfn.FORECAST.ETS(A16, '2.Historical Data (2021-2024)'!$B$2:$B$49, '2.Historical Data (2021-2024)'!$A$2:$A$49, '1.Controls'!B2, 1, 1)</f>
        <v>1335.0248004727891</v>
      </c>
      <c r="C16" s="10"/>
      <c r="D16" s="10"/>
      <c r="E16" s="10"/>
      <c r="F16" s="10"/>
      <c r="G16" s="10"/>
      <c r="H16" s="11">
        <f>B16-_xlfn.FORECAST.ETS.CONFINT(A16, '2.Historical Data (2021-2024)'!$B$2:$B$49, '2.Historical Data (2021-2024)'!$A$2:$A$49, 0.95, '1.Controls'!B2, 1, 1)</f>
        <v>1183.9652614634979</v>
      </c>
      <c r="I16" s="11">
        <f>B16+_xlfn.FORECAST.ETS.CONFINT(A16, '2.Historical Data (2021-2024)'!$B$2:$B$49, '2.Historical Data (2021-2024)'!$A$2:$A$49, 0.95, '1.Controls'!B2, 1, 1)</f>
        <v>1486.0843394820804</v>
      </c>
      <c r="J16" s="10">
        <f>B16*'1.Controls'!B6</f>
        <v>1335.0248004727891</v>
      </c>
    </row>
    <row r="17" spans="1:10" x14ac:dyDescent="0.3">
      <c r="A17" s="9">
        <v>46113</v>
      </c>
      <c r="B17" s="10">
        <f>_xlfn.FORECAST.ETS(A17, '2.Historical Data (2021-2024)'!$B$2:$B$49, '2.Historical Data (2021-2024)'!$A$2:$A$49, '1.Controls'!B2, 1, 1)</f>
        <v>1369.2265652901956</v>
      </c>
      <c r="C17" s="10"/>
      <c r="D17" s="10"/>
      <c r="E17" s="10"/>
      <c r="F17" s="10"/>
      <c r="G17" s="10"/>
      <c r="H17" s="11">
        <f>B17-_xlfn.FORECAST.ETS.CONFINT(A17, '2.Historical Data (2021-2024)'!$B$2:$B$49, '2.Historical Data (2021-2024)'!$A$2:$A$49, 0.95, '1.Controls'!B2, 1, 1)</f>
        <v>1215.4317439962813</v>
      </c>
      <c r="I17" s="11">
        <f>B17+_xlfn.FORECAST.ETS.CONFINT(A17, '2.Historical Data (2021-2024)'!$B$2:$B$49, '2.Historical Data (2021-2024)'!$A$2:$A$49, 0.95, '1.Controls'!B2, 1, 1)</f>
        <v>1523.0213865841099</v>
      </c>
      <c r="J17" s="10">
        <f>B17*'1.Controls'!B6</f>
        <v>1369.2265652901956</v>
      </c>
    </row>
    <row r="18" spans="1:10" x14ac:dyDescent="0.3">
      <c r="A18" s="9">
        <v>46143</v>
      </c>
      <c r="B18" s="10">
        <f>_xlfn.FORECAST.ETS(A18, '2.Historical Data (2021-2024)'!$B$2:$B$49, '2.Historical Data (2021-2024)'!$A$2:$A$49, '1.Controls'!B2, 1, 1)</f>
        <v>1425.6247505741335</v>
      </c>
      <c r="C18" s="10"/>
      <c r="D18" s="10"/>
      <c r="E18" s="10"/>
      <c r="F18" s="10"/>
      <c r="G18" s="10"/>
      <c r="H18" s="11">
        <f>B18-_xlfn.FORECAST.ETS.CONFINT(A18, '2.Historical Data (2021-2024)'!$B$2:$B$49, '2.Historical Data (2021-2024)'!$A$2:$A$49, 0.95, '1.Controls'!B2, 1, 1)</f>
        <v>1269.1223824847157</v>
      </c>
      <c r="I18" s="11">
        <f>B18+_xlfn.FORECAST.ETS.CONFINT(A18, '2.Historical Data (2021-2024)'!$B$2:$B$49, '2.Historical Data (2021-2024)'!$A$2:$A$49, 0.95, '1.Controls'!B2, 1, 1)</f>
        <v>1582.1271186635513</v>
      </c>
      <c r="J18" s="10">
        <f>B18*'1.Controls'!B6</f>
        <v>1425.6247505741335</v>
      </c>
    </row>
    <row r="19" spans="1:10" x14ac:dyDescent="0.3">
      <c r="A19" s="9">
        <v>46174</v>
      </c>
      <c r="B19" s="10">
        <f>_xlfn.FORECAST.ETS(A19, '2.Historical Data (2021-2024)'!$B$2:$B$49, '2.Historical Data (2021-2024)'!$A$2:$A$49, '1.Controls'!B2, 1, 1)</f>
        <v>1370.6265147616573</v>
      </c>
      <c r="C19" s="10"/>
      <c r="D19" s="10"/>
      <c r="E19" s="10"/>
      <c r="F19" s="10"/>
      <c r="G19" s="10"/>
      <c r="H19" s="11">
        <f>B19-_xlfn.FORECAST.ETS.CONFINT(A19, '2.Historical Data (2021-2024)'!$B$2:$B$49, '2.Historical Data (2021-2024)'!$A$2:$A$49, 0.95, '1.Controls'!B2, 1, 1)</f>
        <v>1211.4428460701174</v>
      </c>
      <c r="I19" s="11">
        <f>B19+_xlfn.FORECAST.ETS.CONFINT(A19, '2.Historical Data (2021-2024)'!$B$2:$B$49, '2.Historical Data (2021-2024)'!$A$2:$A$49, 0.95, '1.Controls'!B2, 1, 1)</f>
        <v>1529.8101834531972</v>
      </c>
      <c r="J19" s="10">
        <f>B19*'1.Controls'!B6</f>
        <v>1370.6265147616573</v>
      </c>
    </row>
    <row r="20" spans="1:10" x14ac:dyDescent="0.3">
      <c r="A20" s="9">
        <v>46204</v>
      </c>
      <c r="B20" s="10">
        <f>_xlfn.FORECAST.ETS(A20, '2.Historical Data (2021-2024)'!$B$2:$B$49, '2.Historical Data (2021-2024)'!$A$2:$A$49, '1.Controls'!B2, 1, 1)</f>
        <v>1338.0259616462708</v>
      </c>
      <c r="C20" s="10"/>
      <c r="D20" s="10"/>
      <c r="E20" s="10"/>
      <c r="F20" s="10"/>
      <c r="G20" s="10"/>
      <c r="H20" s="11">
        <f>B20-_xlfn.FORECAST.ETS.CONFINT(A20, '2.Historical Data (2021-2024)'!$B$2:$B$49, '2.Historical Data (2021-2024)'!$A$2:$A$49, 0.95, '1.Controls'!B2, 1, 1)</f>
        <v>1176.1858612124593</v>
      </c>
      <c r="I20" s="11">
        <f>B20+_xlfn.FORECAST.ETS.CONFINT(A20, '2.Historical Data (2021-2024)'!$B$2:$B$49, '2.Historical Data (2021-2024)'!$A$2:$A$49, 0.95, '1.Controls'!B2, 1, 1)</f>
        <v>1499.8660620800824</v>
      </c>
      <c r="J20" s="10">
        <f>B20*'1.Controls'!B6</f>
        <v>1338.0259616462708</v>
      </c>
    </row>
    <row r="21" spans="1:10" x14ac:dyDescent="0.3">
      <c r="A21" s="9">
        <v>46235</v>
      </c>
      <c r="B21" s="10">
        <f>_xlfn.FORECAST.ETS(A21, '2.Historical Data (2021-2024)'!$B$2:$B$49, '2.Historical Data (2021-2024)'!$A$2:$A$49, '1.Controls'!B2, 1, 1)</f>
        <v>1365.9315599392492</v>
      </c>
      <c r="C21" s="10"/>
      <c r="D21" s="10"/>
      <c r="E21" s="10"/>
      <c r="F21" s="10"/>
      <c r="G21" s="10"/>
      <c r="H21" s="11">
        <f>B21-_xlfn.FORECAST.ETS.CONFINT(A21, '2.Historical Data (2021-2024)'!$B$2:$B$49, '2.Historical Data (2021-2024)'!$A$2:$A$49, 0.95, '1.Controls'!B2, 1, 1)</f>
        <v>1201.4586199805035</v>
      </c>
      <c r="I21" s="11">
        <f>B21+_xlfn.FORECAST.ETS.CONFINT(A21, '2.Historical Data (2021-2024)'!$B$2:$B$49, '2.Historical Data (2021-2024)'!$A$2:$A$49, 0.95, '1.Controls'!B2, 1, 1)</f>
        <v>1530.4044998979948</v>
      </c>
      <c r="J21" s="10">
        <f>B21*'1.Controls'!B6</f>
        <v>1365.9315599392492</v>
      </c>
    </row>
    <row r="22" spans="1:10" x14ac:dyDescent="0.3">
      <c r="A22" s="9">
        <v>46266</v>
      </c>
      <c r="B22" s="10">
        <f>_xlfn.FORECAST.ETS(A22, '2.Historical Data (2021-2024)'!$B$2:$B$49, '2.Historical Data (2021-2024)'!$A$2:$A$49, '1.Controls'!B2, 1, 1)</f>
        <v>1450.0919016309731</v>
      </c>
      <c r="C22" s="10"/>
      <c r="D22" s="10"/>
      <c r="E22" s="10"/>
      <c r="F22" s="10"/>
      <c r="G22" s="10"/>
      <c r="H22" s="11">
        <f>B22-_xlfn.FORECAST.ETS.CONFINT(A22, '2.Historical Data (2021-2024)'!$B$2:$B$49, '2.Historical Data (2021-2024)'!$A$2:$A$49, 0.95, '1.Controls'!B2, 1, 1)</f>
        <v>1283.0085285535447</v>
      </c>
      <c r="I22" s="11">
        <f>B22+_xlfn.FORECAST.ETS.CONFINT(A22, '2.Historical Data (2021-2024)'!$B$2:$B$49, '2.Historical Data (2021-2024)'!$A$2:$A$49, 0.95, '1.Controls'!B2, 1, 1)</f>
        <v>1617.1752747084015</v>
      </c>
      <c r="J22" s="10">
        <f>B22*'1.Controls'!B6</f>
        <v>1450.0919016309731</v>
      </c>
    </row>
    <row r="23" spans="1:10" x14ac:dyDescent="0.3">
      <c r="A23" s="9">
        <v>46296</v>
      </c>
      <c r="B23" s="10">
        <f>_xlfn.FORECAST.ETS(A23, '2.Historical Data (2021-2024)'!$B$2:$B$49, '2.Historical Data (2021-2024)'!$A$2:$A$49, '1.Controls'!B2, 1, 1)</f>
        <v>1471.9859772401651</v>
      </c>
      <c r="C23" s="10"/>
      <c r="D23" s="10"/>
      <c r="E23" s="10"/>
      <c r="F23" s="10"/>
      <c r="G23" s="10"/>
      <c r="H23" s="11">
        <f>B23-_xlfn.FORECAST.ETS.CONFINT(A23, '2.Historical Data (2021-2024)'!$B$2:$B$49, '2.Historical Data (2021-2024)'!$A$2:$A$49, 0.95, '1.Controls'!B2, 1, 1)</f>
        <v>1302.3134738128492</v>
      </c>
      <c r="I23" s="11">
        <f>B23+_xlfn.FORECAST.ETS.CONFINT(A23, '2.Historical Data (2021-2024)'!$B$2:$B$49, '2.Historical Data (2021-2024)'!$A$2:$A$49, 0.95, '1.Controls'!B2, 1, 1)</f>
        <v>1641.6584806674809</v>
      </c>
      <c r="J23" s="10">
        <f>B23*'1.Controls'!B6</f>
        <v>1471.9859772401651</v>
      </c>
    </row>
    <row r="24" spans="1:10" x14ac:dyDescent="0.3">
      <c r="A24" s="9">
        <v>46327</v>
      </c>
      <c r="B24" s="10">
        <f>_xlfn.FORECAST.ETS(A24, '2.Historical Data (2021-2024)'!$B$2:$B$49, '2.Historical Data (2021-2024)'!$A$2:$A$49, '1.Controls'!B2, 1, 1)</f>
        <v>1536.0845353322852</v>
      </c>
      <c r="C24" s="10"/>
      <c r="D24" s="10"/>
      <c r="E24" s="10"/>
      <c r="F24" s="10"/>
      <c r="G24" s="10"/>
      <c r="H24" s="11">
        <f>B24-_xlfn.FORECAST.ETS.CONFINT(A24, '2.Historical Data (2021-2024)'!$B$2:$B$49, '2.Historical Data (2021-2024)'!$A$2:$A$49, 0.95, '1.Controls'!B2, 1, 1)</f>
        <v>1363.8431752301021</v>
      </c>
      <c r="I24" s="11">
        <f>B24+_xlfn.FORECAST.ETS.CONFINT(A24, '2.Historical Data (2021-2024)'!$B$2:$B$49, '2.Historical Data (2021-2024)'!$A$2:$A$49, 0.95, '1.Controls'!B2, 1, 1)</f>
        <v>1708.3258954344683</v>
      </c>
      <c r="J24" s="10">
        <f>B24*'1.Controls'!B6</f>
        <v>1536.0845353322852</v>
      </c>
    </row>
    <row r="25" spans="1:10" x14ac:dyDescent="0.3">
      <c r="A25" s="9">
        <v>46357</v>
      </c>
      <c r="B25" s="10">
        <f>_xlfn.FORECAST.ETS(A25, '2.Historical Data (2021-2024)'!$B$2:$B$49, '2.Historical Data (2021-2024)'!$A$2:$A$49, '1.Controls'!B2, 1, 1)</f>
        <v>1634.2414047176524</v>
      </c>
      <c r="C25" s="10"/>
      <c r="D25" s="10"/>
      <c r="E25" s="10"/>
      <c r="F25" s="10"/>
      <c r="G25" s="10"/>
      <c r="H25" s="11">
        <f>B25-_xlfn.FORECAST.ETS.CONFINT(A25, '2.Historical Data (2021-2024)'!$B$2:$B$49, '2.Historical Data (2021-2024)'!$A$2:$A$49, 0.95, '1.Controls'!B2, 1, 1)</f>
        <v>1459.450500318437</v>
      </c>
      <c r="I25" s="11">
        <f>B25+_xlfn.FORECAST.ETS.CONFINT(A25, '2.Historical Data (2021-2024)'!$B$2:$B$49, '2.Historical Data (2021-2024)'!$A$2:$A$49, 0.95, '1.Controls'!B2, 1, 1)</f>
        <v>1809.0323091168677</v>
      </c>
      <c r="J25" s="10">
        <f>B25*'1.Controls'!B6</f>
        <v>1634.2414047176524</v>
      </c>
    </row>
    <row r="26" spans="1:10" x14ac:dyDescent="0.3">
      <c r="A26" s="9">
        <v>46388</v>
      </c>
      <c r="B26" s="10">
        <f>_xlfn.FORECAST.ETS(A26, '2.Historical Data (2021-2024)'!$B$2:$B$49, '2.Historical Data (2021-2024)'!$A$2:$A$49, '1.Controls'!B2, 1, 1)</f>
        <v>1450.2493652842638</v>
      </c>
      <c r="C26" s="10"/>
      <c r="D26" s="10"/>
      <c r="E26" s="10"/>
      <c r="F26" s="10"/>
      <c r="G26" s="10"/>
      <c r="H26" s="11">
        <f>B26-_xlfn.FORECAST.ETS.CONFINT(A26, '2.Historical Data (2021-2024)'!$B$2:$B$49, '2.Historical Data (2021-2024)'!$A$2:$A$49, 0.95, '1.Controls'!B2, 1, 1)</f>
        <v>1272.9090203472033</v>
      </c>
      <c r="I26" s="11">
        <f>B26+_xlfn.FORECAST.ETS.CONFINT(A26, '2.Historical Data (2021-2024)'!$B$2:$B$49, '2.Historical Data (2021-2024)'!$A$2:$A$49, 0.95, '1.Controls'!B2, 1, 1)</f>
        <v>1627.5897102213244</v>
      </c>
      <c r="J26" s="10">
        <f>B26*'1.Controls'!B6</f>
        <v>1450.2493652842638</v>
      </c>
    </row>
    <row r="27" spans="1:10" x14ac:dyDescent="0.3">
      <c r="A27" s="9">
        <v>46419</v>
      </c>
      <c r="B27" s="10">
        <f>_xlfn.FORECAST.ETS(A27, '2.Historical Data (2021-2024)'!$B$2:$B$49, '2.Historical Data (2021-2024)'!$A$2:$A$49, '1.Controls'!B2, 1, 1)</f>
        <v>1425.270583374742</v>
      </c>
      <c r="C27" s="10"/>
      <c r="D27" s="10"/>
      <c r="E27" s="10"/>
      <c r="F27" s="10"/>
      <c r="G27" s="10"/>
      <c r="H27" s="11">
        <f>B27-_xlfn.FORECAST.ETS.CONFINT(A27, '2.Historical Data (2021-2024)'!$B$2:$B$49, '2.Historical Data (2021-2024)'!$A$2:$A$49, 0.95, '1.Controls'!B2, 1, 1)</f>
        <v>1245.4169328026849</v>
      </c>
      <c r="I27" s="11">
        <f>B27+_xlfn.FORECAST.ETS.CONFINT(A27, '2.Historical Data (2021-2024)'!$B$2:$B$49, '2.Historical Data (2021-2024)'!$A$2:$A$49, 0.95, '1.Controls'!B2, 1, 1)</f>
        <v>1605.1242339467992</v>
      </c>
      <c r="J27" s="10">
        <f>B27*'1.Controls'!B6</f>
        <v>1425.270583374742</v>
      </c>
    </row>
    <row r="28" spans="1:10" x14ac:dyDescent="0.3">
      <c r="A28" s="9">
        <v>46447</v>
      </c>
      <c r="B28" s="10">
        <f>_xlfn.FORECAST.ETS(A28, '2.Historical Data (2021-2024)'!$B$2:$B$49, '2.Historical Data (2021-2024)'!$A$2:$A$49, '1.Controls'!B2, 1, 1)</f>
        <v>1529.4290903888807</v>
      </c>
      <c r="C28" s="10"/>
      <c r="D28" s="10"/>
      <c r="E28" s="10"/>
      <c r="F28" s="10"/>
      <c r="G28" s="10"/>
      <c r="H28" s="11">
        <f>B28-_xlfn.FORECAST.ETS.CONFINT(A28, '2.Historical Data (2021-2024)'!$B$2:$B$49, '2.Historical Data (2021-2024)'!$A$2:$A$49, 0.95, '1.Controls'!B2, 1, 1)</f>
        <v>1347.0789041088515</v>
      </c>
      <c r="I28" s="11">
        <f>B28+_xlfn.FORECAST.ETS.CONFINT(A28, '2.Historical Data (2021-2024)'!$B$2:$B$49, '2.Historical Data (2021-2024)'!$A$2:$A$49, 0.95, '1.Controls'!B2, 1, 1)</f>
        <v>1711.7792766689099</v>
      </c>
      <c r="J28" s="10">
        <f>B28*'1.Controls'!B6</f>
        <v>1529.4290903888807</v>
      </c>
    </row>
    <row r="29" spans="1:10" x14ac:dyDescent="0.3">
      <c r="A29" s="9">
        <v>46478</v>
      </c>
      <c r="B29" s="10">
        <f>_xlfn.FORECAST.ETS(A29, '2.Historical Data (2021-2024)'!$B$2:$B$49, '2.Historical Data (2021-2024)'!$A$2:$A$49, '1.Controls'!B2, 1, 1)</f>
        <v>1563.6308552062872</v>
      </c>
      <c r="C29" s="10"/>
      <c r="D29" s="10"/>
      <c r="E29" s="10"/>
      <c r="F29" s="10"/>
      <c r="G29" s="10"/>
      <c r="H29" s="11">
        <f>B29-_xlfn.FORECAST.ETS.CONFINT(A29, '2.Historical Data (2021-2024)'!$B$2:$B$49, '2.Historical Data (2021-2024)'!$A$2:$A$49, 0.95, '1.Controls'!B2, 1, 1)</f>
        <v>1378.8001598408111</v>
      </c>
      <c r="I29" s="11">
        <f>B29+_xlfn.FORECAST.ETS.CONFINT(A29, '2.Historical Data (2021-2024)'!$B$2:$B$49, '2.Historical Data (2021-2024)'!$A$2:$A$49, 0.95, '1.Controls'!B2, 1, 1)</f>
        <v>1748.4615505717632</v>
      </c>
      <c r="J29" s="10">
        <f>B29*'1.Controls'!B6</f>
        <v>1563.6308552062872</v>
      </c>
    </row>
    <row r="30" spans="1:10" x14ac:dyDescent="0.3">
      <c r="A30" s="9">
        <v>46508</v>
      </c>
      <c r="B30" s="10">
        <f>_xlfn.FORECAST.ETS(A30, '2.Historical Data (2021-2024)'!$B$2:$B$49, '2.Historical Data (2021-2024)'!$A$2:$A$49, '1.Controls'!B2, 1, 1)</f>
        <v>1620.0290404902253</v>
      </c>
      <c r="C30" s="10"/>
      <c r="D30" s="10"/>
      <c r="E30" s="10"/>
      <c r="F30" s="10"/>
      <c r="G30" s="10"/>
      <c r="H30" s="11">
        <f>B30-_xlfn.FORECAST.ETS.CONFINT(A30, '2.Historical Data (2021-2024)'!$B$2:$B$49, '2.Historical Data (2021-2024)'!$A$2:$A$49, 0.95, '1.Controls'!B2, 1, 1)</f>
        <v>1432.7331629783052</v>
      </c>
      <c r="I30" s="11">
        <f>B30+_xlfn.FORECAST.ETS.CONFINT(A30, '2.Historical Data (2021-2024)'!$B$2:$B$49, '2.Historical Data (2021-2024)'!$A$2:$A$49, 0.95, '1.Controls'!B2, 1, 1)</f>
        <v>1807.3249180021453</v>
      </c>
      <c r="J30" s="10">
        <f>B30*'1.Controls'!B6</f>
        <v>1620.0290404902253</v>
      </c>
    </row>
    <row r="31" spans="1:10" x14ac:dyDescent="0.3">
      <c r="A31" s="9">
        <v>46539</v>
      </c>
      <c r="B31" s="10">
        <f>_xlfn.FORECAST.ETS(A31, '2.Historical Data (2021-2024)'!$B$2:$B$49, '2.Historical Data (2021-2024)'!$A$2:$A$49, '1.Controls'!B2, 1, 1)</f>
        <v>1565.0308046777488</v>
      </c>
      <c r="C31" s="10"/>
      <c r="D31" s="10"/>
      <c r="E31" s="10"/>
      <c r="F31" s="10"/>
      <c r="G31" s="10"/>
      <c r="H31" s="11">
        <f>B31-_xlfn.FORECAST.ETS.CONFINT(A31, '2.Historical Data (2021-2024)'!$B$2:$B$49, '2.Historical Data (2021-2024)'!$A$2:$A$49, 0.95, '1.Controls'!B2, 1, 1)</f>
        <v>1375.2844124657279</v>
      </c>
      <c r="I31" s="11">
        <f>B31+_xlfn.FORECAST.ETS.CONFINT(A31, '2.Historical Data (2021-2024)'!$B$2:$B$49, '2.Historical Data (2021-2024)'!$A$2:$A$49, 0.95, '1.Controls'!B2, 1, 1)</f>
        <v>1754.7771968897698</v>
      </c>
      <c r="J31" s="10">
        <f>B31*'1.Controls'!B6</f>
        <v>1565.0308046777488</v>
      </c>
    </row>
    <row r="32" spans="1:10" x14ac:dyDescent="0.3">
      <c r="A32" s="9">
        <v>46569</v>
      </c>
      <c r="B32" s="10">
        <f>_xlfn.FORECAST.ETS(A32, '2.Historical Data (2021-2024)'!$B$2:$B$49, '2.Historical Data (2021-2024)'!$A$2:$A$49, '1.Controls'!B2, 1, 1)</f>
        <v>1532.4302515623624</v>
      </c>
      <c r="C32" s="10"/>
      <c r="D32" s="10"/>
      <c r="E32" s="10"/>
      <c r="F32" s="10"/>
      <c r="G32" s="10"/>
      <c r="H32" s="11">
        <f>B32-_xlfn.FORECAST.ETS.CONFINT(A32, '2.Historical Data (2021-2024)'!$B$2:$B$49, '2.Historical Data (2021-2024)'!$A$2:$A$49, 0.95, '1.Controls'!B2, 1, 1)</f>
        <v>1340.2473897017592</v>
      </c>
      <c r="I32" s="11">
        <f>B32+_xlfn.FORECAST.ETS.CONFINT(A32, '2.Historical Data (2021-2024)'!$B$2:$B$49, '2.Historical Data (2021-2024)'!$A$2:$A$49, 0.95, '1.Controls'!B2, 1, 1)</f>
        <v>1724.6131134229656</v>
      </c>
      <c r="J32" s="10">
        <f>B32*'1.Controls'!B6</f>
        <v>1532.4302515623624</v>
      </c>
    </row>
    <row r="33" spans="1:10" x14ac:dyDescent="0.3">
      <c r="A33" s="9">
        <v>46600</v>
      </c>
      <c r="B33" s="10">
        <f>_xlfn.FORECAST.ETS(A33, '2.Historical Data (2021-2024)'!$B$2:$B$49, '2.Historical Data (2021-2024)'!$A$2:$A$49, '1.Controls'!B2, 1, 1)</f>
        <v>1560.3358498553409</v>
      </c>
      <c r="C33" s="10"/>
      <c r="D33" s="10"/>
      <c r="E33" s="10"/>
      <c r="F33" s="10"/>
      <c r="G33" s="10"/>
      <c r="H33" s="11">
        <f>B33-_xlfn.FORECAST.ETS.CONFINT(A33, '2.Historical Data (2021-2024)'!$B$2:$B$49, '2.Historical Data (2021-2024)'!$A$2:$A$49, 0.95, '1.Controls'!B2, 1, 1)</f>
        <v>1365.7299753052303</v>
      </c>
      <c r="I33" s="11">
        <f>B33+_xlfn.FORECAST.ETS.CONFINT(A33, '2.Historical Data (2021-2024)'!$B$2:$B$49, '2.Historical Data (2021-2024)'!$A$2:$A$49, 0.95, '1.Controls'!B2, 1, 1)</f>
        <v>1754.9417244054516</v>
      </c>
      <c r="J33" s="10">
        <f>B33*'1.Controls'!B6</f>
        <v>1560.3358498553409</v>
      </c>
    </row>
    <row r="34" spans="1:10" x14ac:dyDescent="0.3">
      <c r="A34" s="9">
        <v>46631</v>
      </c>
      <c r="B34" s="10">
        <f>_xlfn.FORECAST.ETS(A34, '2.Historical Data (2021-2024)'!$B$2:$B$49, '2.Historical Data (2021-2024)'!$A$2:$A$49, '1.Controls'!B2, 1, 1)</f>
        <v>1644.4961915470649</v>
      </c>
      <c r="C34" s="10"/>
      <c r="D34" s="10"/>
      <c r="E34" s="10"/>
      <c r="F34" s="10"/>
      <c r="G34" s="10"/>
      <c r="H34" s="11">
        <f>B34-_xlfn.FORECAST.ETS.CONFINT(A34, '2.Historical Data (2021-2024)'!$B$2:$B$49, '2.Historical Data (2021-2024)'!$A$2:$A$49, 0.95, '1.Controls'!B2, 1, 1)</f>
        <v>1447.4802049444147</v>
      </c>
      <c r="I34" s="11">
        <f>B34+_xlfn.FORECAST.ETS.CONFINT(A34, '2.Historical Data (2021-2024)'!$B$2:$B$49, '2.Historical Data (2021-2024)'!$A$2:$A$49, 0.95, '1.Controls'!B2, 1, 1)</f>
        <v>1841.5121781497151</v>
      </c>
      <c r="J34" s="10">
        <f>B34*'1.Controls'!B6</f>
        <v>1644.4961915470649</v>
      </c>
    </row>
    <row r="35" spans="1:10" x14ac:dyDescent="0.3">
      <c r="A35" s="9">
        <v>46661</v>
      </c>
      <c r="B35" s="10">
        <f>_xlfn.FORECAST.ETS(A35, '2.Historical Data (2021-2024)'!$B$2:$B$49, '2.Historical Data (2021-2024)'!$A$2:$A$49, '1.Controls'!B2, 1, 1)</f>
        <v>1666.3902671562569</v>
      </c>
      <c r="C35" s="10"/>
      <c r="D35" s="10"/>
      <c r="E35" s="10"/>
      <c r="F35" s="10"/>
      <c r="G35" s="10"/>
      <c r="H35" s="11">
        <f>B35-_xlfn.FORECAST.ETS.CONFINT(A35, '2.Historical Data (2021-2024)'!$B$2:$B$49, '2.Historical Data (2021-2024)'!$A$2:$A$49, 0.95, '1.Controls'!B2, 1, 1)</f>
        <v>1466.9765422880048</v>
      </c>
      <c r="I35" s="11">
        <f>B35+_xlfn.FORECAST.ETS.CONFINT(A35, '2.Historical Data (2021-2024)'!$B$2:$B$49, '2.Historical Data (2021-2024)'!$A$2:$A$49, 0.95, '1.Controls'!B2, 1, 1)</f>
        <v>1865.8039920245089</v>
      </c>
      <c r="J35" s="10">
        <f>B35*'1.Controls'!B6</f>
        <v>1666.3902671562569</v>
      </c>
    </row>
    <row r="36" spans="1:10" x14ac:dyDescent="0.3">
      <c r="A36" s="9">
        <v>46692</v>
      </c>
      <c r="B36" s="10">
        <f>_xlfn.FORECAST.ETS(A36, '2.Historical Data (2021-2024)'!$B$2:$B$49, '2.Historical Data (2021-2024)'!$A$2:$A$49, '1.Controls'!B2, 1, 1)</f>
        <v>1730.488825248377</v>
      </c>
      <c r="C36" s="10"/>
      <c r="D36" s="10"/>
      <c r="E36" s="10"/>
      <c r="F36" s="10"/>
      <c r="G36" s="10"/>
      <c r="H36" s="11">
        <f>B36-_xlfn.FORECAST.ETS.CONFINT(A36, '2.Historical Data (2021-2024)'!$B$2:$B$49, '2.Historical Data (2021-2024)'!$A$2:$A$49, 0.95, '1.Controls'!B2, 1, 1)</f>
        <v>1528.6892364332564</v>
      </c>
      <c r="I36" s="11">
        <f>B36+_xlfn.FORECAST.ETS.CONFINT(A36, '2.Historical Data (2021-2024)'!$B$2:$B$49, '2.Historical Data (2021-2024)'!$A$2:$A$49, 0.95, '1.Controls'!B2, 1, 1)</f>
        <v>1932.2884140634976</v>
      </c>
      <c r="J36" s="10">
        <f>B36*'1.Controls'!B6</f>
        <v>1730.488825248377</v>
      </c>
    </row>
    <row r="37" spans="1:10" x14ac:dyDescent="0.3">
      <c r="A37" s="9">
        <v>46722</v>
      </c>
      <c r="B37" s="10">
        <f>_xlfn.FORECAST.ETS(A37, '2.Historical Data (2021-2024)'!$B$2:$B$49, '2.Historical Data (2021-2024)'!$A$2:$A$49, '1.Controls'!B2, 1, 1)</f>
        <v>1828.6456946337439</v>
      </c>
      <c r="C37" s="10"/>
      <c r="D37" s="10"/>
      <c r="E37" s="10"/>
      <c r="F37" s="10"/>
      <c r="G37" s="10"/>
      <c r="H37" s="11">
        <f>B37-_xlfn.FORECAST.ETS.CONFINT(A37, '2.Historical Data (2021-2024)'!$B$2:$B$49, '2.Historical Data (2021-2024)'!$A$2:$A$49, 0.95, '1.Controls'!B2, 1, 1)</f>
        <v>1624.4716421993799</v>
      </c>
      <c r="I37" s="11">
        <f>B37+_xlfn.FORECAST.ETS.CONFINT(A37, '2.Historical Data (2021-2024)'!$B$2:$B$49, '2.Historical Data (2021-2024)'!$A$2:$A$49, 0.95, '1.Controls'!B2, 1, 1)</f>
        <v>2032.819747068108</v>
      </c>
      <c r="J37" s="10">
        <f>B37*'1.Controls'!B6</f>
        <v>1828.6456946337439</v>
      </c>
    </row>
    <row r="38" spans="1:10" x14ac:dyDescent="0.3">
      <c r="A38" s="9">
        <v>46753</v>
      </c>
      <c r="B38" s="10">
        <f>_xlfn.FORECAST.ETS(A38, '2.Historical Data (2021-2024)'!$B$2:$B$49, '2.Historical Data (2021-2024)'!$A$2:$A$49, '1.Controls'!B2, 1, 1)</f>
        <v>1644.6536552003554</v>
      </c>
      <c r="C38" s="10"/>
      <c r="D38" s="10"/>
      <c r="E38" s="10"/>
      <c r="F38" s="10"/>
      <c r="G38" s="10"/>
      <c r="H38" s="11">
        <f>B38-_xlfn.FORECAST.ETS.CONFINT(A38, '2.Historical Data (2021-2024)'!$B$2:$B$49, '2.Historical Data (2021-2024)'!$A$2:$A$49, 0.95, '1.Controls'!B2, 1, 1)</f>
        <v>1438.0996851052191</v>
      </c>
      <c r="I38" s="11">
        <f>B38+_xlfn.FORECAST.ETS.CONFINT(A38, '2.Historical Data (2021-2024)'!$B$2:$B$49, '2.Historical Data (2021-2024)'!$A$2:$A$49, 0.95, '1.Controls'!B2, 1, 1)</f>
        <v>1851.2076252954917</v>
      </c>
      <c r="J38" s="10">
        <f>B38*'1.Controls'!B6</f>
        <v>1644.6536552003554</v>
      </c>
    </row>
    <row r="39" spans="1:10" x14ac:dyDescent="0.3">
      <c r="A39" s="9">
        <v>46784</v>
      </c>
      <c r="B39" s="10">
        <f>_xlfn.FORECAST.ETS(A39, '2.Historical Data (2021-2024)'!$B$2:$B$49, '2.Historical Data (2021-2024)'!$A$2:$A$49, '1.Controls'!B2, 1, 1)</f>
        <v>1619.6748732908336</v>
      </c>
      <c r="C39" s="10"/>
      <c r="D39" s="10"/>
      <c r="E39" s="10"/>
      <c r="F39" s="10"/>
      <c r="G39" s="10"/>
      <c r="H39" s="11">
        <f>B39-_xlfn.FORECAST.ETS.CONFINT(A39, '2.Historical Data (2021-2024)'!$B$2:$B$49, '2.Historical Data (2021-2024)'!$A$2:$A$49, 0.95, '1.Controls'!B2, 1, 1)</f>
        <v>1410.7680963862665</v>
      </c>
      <c r="I39" s="11">
        <f>B39+_xlfn.FORECAST.ETS.CONFINT(A39, '2.Historical Data (2021-2024)'!$B$2:$B$49, '2.Historical Data (2021-2024)'!$A$2:$A$49, 0.95, '1.Controls'!B2, 1, 1)</f>
        <v>1828.5816501954007</v>
      </c>
      <c r="J39" s="10">
        <f>B39*'1.Controls'!B6</f>
        <v>1619.6748732908336</v>
      </c>
    </row>
    <row r="40" spans="1:10" x14ac:dyDescent="0.3">
      <c r="A40" s="9">
        <v>46813</v>
      </c>
      <c r="B40" s="10">
        <f>_xlfn.FORECAST.ETS(A40, '2.Historical Data (2021-2024)'!$B$2:$B$49, '2.Historical Data (2021-2024)'!$A$2:$A$49, '1.Controls'!B2, 1, 1)</f>
        <v>1723.8333803049723</v>
      </c>
      <c r="C40" s="10"/>
      <c r="D40" s="10"/>
      <c r="E40" s="10"/>
      <c r="F40" s="10"/>
      <c r="G40" s="10"/>
      <c r="H40" s="11">
        <f>B40-_xlfn.FORECAST.ETS.CONFINT(A40, '2.Historical Data (2021-2024)'!$B$2:$B$49, '2.Historical Data (2021-2024)'!$A$2:$A$49, 0.95, '1.Controls'!B2, 1, 1)</f>
        <v>1512.5839062632083</v>
      </c>
      <c r="I40" s="11">
        <f>B40+_xlfn.FORECAST.ETS.CONFINT(A40, '2.Historical Data (2021-2024)'!$B$2:$B$49, '2.Historical Data (2021-2024)'!$A$2:$A$49, 0.95, '1.Controls'!B2, 1, 1)</f>
        <v>1935.0828543467362</v>
      </c>
      <c r="J40" s="10">
        <f>B40*'1.Controls'!B6</f>
        <v>1723.8333803049723</v>
      </c>
    </row>
    <row r="41" spans="1:10" x14ac:dyDescent="0.3">
      <c r="A41" s="9">
        <v>46844</v>
      </c>
      <c r="B41" s="10">
        <f>_xlfn.FORECAST.ETS(A41, '2.Historical Data (2021-2024)'!$B$2:$B$49, '2.Historical Data (2021-2024)'!$A$2:$A$49, '1.Controls'!B2, 1, 1)</f>
        <v>1758.0351451223787</v>
      </c>
      <c r="C41" s="10"/>
      <c r="D41" s="10"/>
      <c r="E41" s="10"/>
      <c r="F41" s="10"/>
      <c r="G41" s="10"/>
      <c r="H41" s="11">
        <f>B41-_xlfn.FORECAST.ETS.CONFINT(A41, '2.Historical Data (2021-2024)'!$B$2:$B$49, '2.Historical Data (2021-2024)'!$A$2:$A$49, 0.95, '1.Controls'!B2, 1, 1)</f>
        <v>1544.4526957709465</v>
      </c>
      <c r="I41" s="11">
        <f>B41+_xlfn.FORECAST.ETS.CONFINT(A41, '2.Historical Data (2021-2024)'!$B$2:$B$49, '2.Historical Data (2021-2024)'!$A$2:$A$49, 0.95, '1.Controls'!B2, 1, 1)</f>
        <v>1971.6175944738109</v>
      </c>
      <c r="J41" s="10">
        <f>B41*'1.Controls'!B6</f>
        <v>1758.0351451223787</v>
      </c>
    </row>
    <row r="42" spans="1:10" x14ac:dyDescent="0.3">
      <c r="A42" s="9">
        <v>46874</v>
      </c>
      <c r="B42" s="10">
        <f>_xlfn.FORECAST.ETS(A42, '2.Historical Data (2021-2024)'!$B$2:$B$49, '2.Historical Data (2021-2024)'!$A$2:$A$49, '1.Controls'!B2, 1, 1)</f>
        <v>1814.4333304063168</v>
      </c>
      <c r="C42" s="10"/>
      <c r="D42" s="10"/>
      <c r="E42" s="10"/>
      <c r="F42" s="10"/>
      <c r="G42" s="10"/>
      <c r="H42" s="11">
        <f>B42-_xlfn.FORECAST.ETS.CONFINT(A42, '2.Historical Data (2021-2024)'!$B$2:$B$49, '2.Historical Data (2021-2024)'!$A$2:$A$49, 0.95, '1.Controls'!B2, 1, 1)</f>
        <v>1598.5272578403685</v>
      </c>
      <c r="I42" s="11">
        <f>B42+_xlfn.FORECAST.ETS.CONFINT(A42, '2.Historical Data (2021-2024)'!$B$2:$B$49, '2.Historical Data (2021-2024)'!$A$2:$A$49, 0.95, '1.Controls'!B2, 1, 1)</f>
        <v>2030.3394029722651</v>
      </c>
      <c r="J42" s="10">
        <f>B42*'1.Controls'!B6</f>
        <v>1814.4333304063168</v>
      </c>
    </row>
    <row r="43" spans="1:10" x14ac:dyDescent="0.3">
      <c r="A43" s="9">
        <v>46905</v>
      </c>
      <c r="B43" s="10">
        <f>_xlfn.FORECAST.ETS(A43, '2.Historical Data (2021-2024)'!$B$2:$B$49, '2.Historical Data (2021-2024)'!$A$2:$A$49, '1.Controls'!B2, 1, 1)</f>
        <v>1759.4350945938406</v>
      </c>
      <c r="C43" s="10"/>
      <c r="D43" s="10"/>
      <c r="E43" s="10"/>
      <c r="F43" s="10"/>
      <c r="G43" s="10"/>
      <c r="H43" s="11">
        <f>B43-_xlfn.FORECAST.ETS.CONFINT(A43, '2.Historical Data (2021-2024)'!$B$2:$B$49, '2.Historical Data (2021-2024)'!$A$2:$A$49, 0.95, '1.Controls'!B2, 1, 1)</f>
        <v>1541.2143981585559</v>
      </c>
      <c r="I43" s="11">
        <f>B43+_xlfn.FORECAST.ETS.CONFINT(A43, '2.Historical Data (2021-2024)'!$B$2:$B$49, '2.Historical Data (2021-2024)'!$A$2:$A$49, 0.95, '1.Controls'!B2, 1, 1)</f>
        <v>1977.6557910291253</v>
      </c>
      <c r="J43" s="10">
        <f>B43*'1.Controls'!B6</f>
        <v>1759.4350945938406</v>
      </c>
    </row>
    <row r="44" spans="1:10" x14ac:dyDescent="0.3">
      <c r="A44" s="9">
        <v>46935</v>
      </c>
      <c r="B44" s="10">
        <f>_xlfn.FORECAST.ETS(A44, '2.Historical Data (2021-2024)'!$B$2:$B$49, '2.Historical Data (2021-2024)'!$A$2:$A$49, '1.Controls'!B2, 1, 1)</f>
        <v>1726.8345414784542</v>
      </c>
      <c r="C44" s="10"/>
      <c r="D44" s="10"/>
      <c r="E44" s="10"/>
      <c r="F44" s="10"/>
      <c r="G44" s="10"/>
      <c r="H44" s="11">
        <f>B44-_xlfn.FORECAST.ETS.CONFINT(A44, '2.Historical Data (2021-2024)'!$B$2:$B$49, '2.Historical Data (2021-2024)'!$A$2:$A$49, 0.95, '1.Controls'!B2, 1, 1)</f>
        <v>1506.3078837098431</v>
      </c>
      <c r="I44" s="11">
        <f>B44+_xlfn.FORECAST.ETS.CONFINT(A44, '2.Historical Data (2021-2024)'!$B$2:$B$49, '2.Historical Data (2021-2024)'!$A$2:$A$49, 0.95, '1.Controls'!B2, 1, 1)</f>
        <v>1947.3611992470653</v>
      </c>
      <c r="J44" s="10">
        <f>B44*'1.Controls'!B6</f>
        <v>1726.8345414784542</v>
      </c>
    </row>
    <row r="45" spans="1:10" x14ac:dyDescent="0.3">
      <c r="A45" s="9">
        <v>46966</v>
      </c>
      <c r="B45" s="10">
        <f>_xlfn.FORECAST.ETS(A45, '2.Historical Data (2021-2024)'!$B$2:$B$49, '2.Historical Data (2021-2024)'!$A$2:$A$49, '1.Controls'!B2, 1, 1)</f>
        <v>1754.7401397714327</v>
      </c>
      <c r="C45" s="10"/>
      <c r="D45" s="10"/>
      <c r="E45" s="10"/>
      <c r="F45" s="10"/>
      <c r="G45" s="10"/>
      <c r="H45" s="11">
        <f>B45-_xlfn.FORECAST.ETS.CONFINT(A45, '2.Historical Data (2021-2024)'!$B$2:$B$49, '2.Historical Data (2021-2024)'!$A$2:$A$49, 0.95, '1.Controls'!B2, 1, 1)</f>
        <v>1531.9158613755965</v>
      </c>
      <c r="I45" s="11">
        <f>B45+_xlfn.FORECAST.ETS.CONFINT(A45, '2.Historical Data (2021-2024)'!$B$2:$B$49, '2.Historical Data (2021-2024)'!$A$2:$A$49, 0.95, '1.Controls'!B2, 1, 1)</f>
        <v>1977.564418167269</v>
      </c>
      <c r="J45" s="10">
        <f>B45*'1.Controls'!B6</f>
        <v>1754.7401397714327</v>
      </c>
    </row>
    <row r="46" spans="1:10" x14ac:dyDescent="0.3">
      <c r="A46" s="9">
        <v>46997</v>
      </c>
      <c r="B46" s="10">
        <f>_xlfn.FORECAST.ETS(A46, '2.Historical Data (2021-2024)'!$B$2:$B$49, '2.Historical Data (2021-2024)'!$A$2:$A$49, '1.Controls'!B2, 1, 1)</f>
        <v>1838.9004814631564</v>
      </c>
      <c r="C46" s="10"/>
      <c r="D46" s="10"/>
      <c r="E46" s="10"/>
      <c r="F46" s="10"/>
      <c r="G46" s="10"/>
      <c r="H46" s="11">
        <f>B46-_xlfn.FORECAST.ETS.CONFINT(A46, '2.Historical Data (2021-2024)'!$B$2:$B$49, '2.Historical Data (2021-2024)'!$A$2:$A$49, 0.95, '1.Controls'!B2, 1, 1)</f>
        <v>1613.7866154066953</v>
      </c>
      <c r="I46" s="11">
        <f>B46+_xlfn.FORECAST.ETS.CONFINT(A46, '2.Historical Data (2021-2024)'!$B$2:$B$49, '2.Historical Data (2021-2024)'!$A$2:$A$49, 0.95, '1.Controls'!B2, 1, 1)</f>
        <v>2064.0143475196173</v>
      </c>
      <c r="J46" s="10">
        <f>B46*'1.Controls'!B6</f>
        <v>1838.9004814631564</v>
      </c>
    </row>
    <row r="47" spans="1:10" x14ac:dyDescent="0.3">
      <c r="A47" s="9">
        <v>47027</v>
      </c>
      <c r="B47" s="10">
        <f>_xlfn.FORECAST.ETS(A47, '2.Historical Data (2021-2024)'!$B$2:$B$49, '2.Historical Data (2021-2024)'!$A$2:$A$49, '1.Controls'!B2, 1, 1)</f>
        <v>1860.7945570723484</v>
      </c>
      <c r="C47" s="10"/>
      <c r="D47" s="10"/>
      <c r="E47" s="10"/>
      <c r="F47" s="10"/>
      <c r="G47" s="10"/>
      <c r="H47" s="11">
        <f>B47-_xlfn.FORECAST.ETS.CONFINT(A47, '2.Historical Data (2021-2024)'!$B$2:$B$49, '2.Historical Data (2021-2024)'!$A$2:$A$49, 0.95, '1.Controls'!B2, 1, 1)</f>
        <v>1633.3988418500294</v>
      </c>
      <c r="I47" s="11">
        <f>B47+_xlfn.FORECAST.ETS.CONFINT(A47, '2.Historical Data (2021-2024)'!$B$2:$B$49, '2.Historical Data (2021-2024)'!$A$2:$A$49, 0.95, '1.Controls'!B2, 1, 1)</f>
        <v>2088.1902722946675</v>
      </c>
      <c r="J47" s="10">
        <f>B47*'1.Controls'!B6</f>
        <v>1860.7945570723484</v>
      </c>
    </row>
    <row r="48" spans="1:10" x14ac:dyDescent="0.3">
      <c r="A48" s="9">
        <v>47058</v>
      </c>
      <c r="B48" s="10">
        <f>_xlfn.FORECAST.ETS(A48, '2.Historical Data (2021-2024)'!$B$2:$B$49, '2.Historical Data (2021-2024)'!$A$2:$A$49, '1.Controls'!B2, 1, 1)</f>
        <v>1924.8931151644683</v>
      </c>
      <c r="C48" s="10"/>
      <c r="D48" s="10"/>
      <c r="E48" s="10"/>
      <c r="F48" s="10"/>
      <c r="G48" s="10"/>
      <c r="H48" s="11">
        <f>B48-_xlfn.FORECAST.ETS.CONFINT(A48, '2.Historical Data (2021-2024)'!$B$2:$B$49, '2.Historical Data (2021-2024)'!$A$2:$A$49, 0.95, '1.Controls'!B2, 1, 1)</f>
        <v>1695.2230073043709</v>
      </c>
      <c r="I48" s="11">
        <f>B48+_xlfn.FORECAST.ETS.CONFINT(A48, '2.Historical Data (2021-2024)'!$B$2:$B$49, '2.Historical Data (2021-2024)'!$A$2:$A$49, 0.95, '1.Controls'!B2, 1, 1)</f>
        <v>2154.5632230245656</v>
      </c>
      <c r="J48" s="10">
        <f>B48*'1.Controls'!B6</f>
        <v>1924.8931151644683</v>
      </c>
    </row>
    <row r="49" spans="1:10" x14ac:dyDescent="0.3">
      <c r="A49" s="9">
        <v>47088</v>
      </c>
      <c r="B49" s="10">
        <f>_xlfn.FORECAST.ETS(A49, '2.Historical Data (2021-2024)'!$B$2:$B$49, '2.Historical Data (2021-2024)'!$A$2:$A$49, '1.Controls'!B2, 1, 1)</f>
        <v>2023.0499845498355</v>
      </c>
      <c r="C49" s="10"/>
      <c r="D49" s="10"/>
      <c r="E49" s="10"/>
      <c r="F49" s="10"/>
      <c r="G49" s="10"/>
      <c r="H49" s="11">
        <f>B49-_xlfn.FORECAST.ETS.CONFINT(A49, '2.Historical Data (2021-2024)'!$B$2:$B$49, '2.Historical Data (2021-2024)'!$A$2:$A$49, 0.95, '1.Controls'!B2, 1, 1)</f>
        <v>1791.1126704109176</v>
      </c>
      <c r="I49" s="11">
        <f>B49+_xlfn.FORECAST.ETS.CONFINT(A49, '2.Historical Data (2021-2024)'!$B$2:$B$49, '2.Historical Data (2021-2024)'!$A$2:$A$49, 0.95, '1.Controls'!B2, 1, 1)</f>
        <v>2254.9872986887531</v>
      </c>
      <c r="J49" s="10">
        <f>B49*'1.Controls'!B6</f>
        <v>2023.0499845498355</v>
      </c>
    </row>
  </sheetData>
  <autoFilter ref="A1:J1" xr:uid="{00000000-0001-0000-03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5B88-F4D8-48DE-BF79-E500DE6C0BB1}">
  <dimension ref="A1:G7"/>
  <sheetViews>
    <sheetView workbookViewId="0">
      <selection activeCell="J6" sqref="J6"/>
    </sheetView>
  </sheetViews>
  <sheetFormatPr defaultRowHeight="14.4" x14ac:dyDescent="0.3"/>
  <cols>
    <col min="1" max="1" width="18.77734375" bestFit="1" customWidth="1"/>
    <col min="2" max="2" width="13.21875" bestFit="1" customWidth="1"/>
    <col min="3" max="4" width="12.6640625" bestFit="1" customWidth="1"/>
    <col min="5" max="5" width="19.5546875" bestFit="1" customWidth="1"/>
    <col min="6" max="6" width="14.6640625" bestFit="1" customWidth="1"/>
    <col min="7" max="7" width="12.6640625" bestFit="1" customWidth="1"/>
  </cols>
  <sheetData>
    <row r="1" spans="1:7" x14ac:dyDescent="0.3">
      <c r="A1" s="19"/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</row>
    <row r="2" spans="1:7" x14ac:dyDescent="0.3">
      <c r="A2" s="17" t="s">
        <v>11</v>
      </c>
      <c r="B2" s="17">
        <v>1</v>
      </c>
      <c r="C2" s="17"/>
      <c r="D2" s="17"/>
      <c r="E2" s="17"/>
      <c r="F2" s="17"/>
      <c r="G2" s="17"/>
    </row>
    <row r="3" spans="1:7" x14ac:dyDescent="0.3">
      <c r="A3" s="17" t="s">
        <v>12</v>
      </c>
      <c r="B3" s="17">
        <v>-0.75874841351326927</v>
      </c>
      <c r="C3" s="17">
        <v>1</v>
      </c>
      <c r="D3" s="17"/>
      <c r="E3" s="17"/>
      <c r="F3" s="17"/>
      <c r="G3" s="17"/>
    </row>
    <row r="4" spans="1:7" x14ac:dyDescent="0.3">
      <c r="A4" s="17" t="s">
        <v>13</v>
      </c>
      <c r="B4" s="17">
        <v>0.1442828367234108</v>
      </c>
      <c r="C4" s="17">
        <v>-0.17183368197411641</v>
      </c>
      <c r="D4" s="17">
        <v>1</v>
      </c>
      <c r="E4" s="17"/>
      <c r="F4" s="17"/>
      <c r="G4" s="17"/>
    </row>
    <row r="5" spans="1:7" x14ac:dyDescent="0.3">
      <c r="A5" s="17" t="s">
        <v>14</v>
      </c>
      <c r="B5" s="17">
        <v>0.59047591061999194</v>
      </c>
      <c r="C5" s="17">
        <v>-0.49459283850876434</v>
      </c>
      <c r="D5" s="17">
        <v>0.24647671716442099</v>
      </c>
      <c r="E5" s="17">
        <v>1</v>
      </c>
      <c r="F5" s="17"/>
      <c r="G5" s="17"/>
    </row>
    <row r="6" spans="1:7" x14ac:dyDescent="0.3">
      <c r="A6" s="17" t="s">
        <v>15</v>
      </c>
      <c r="B6" s="17">
        <v>0.76819836674741349</v>
      </c>
      <c r="C6" s="17">
        <v>-0.6695231087822906</v>
      </c>
      <c r="D6" s="17">
        <v>-1.7602781257985003E-2</v>
      </c>
      <c r="E6" s="17">
        <v>0.46018326987587471</v>
      </c>
      <c r="F6" s="17">
        <v>1</v>
      </c>
      <c r="G6" s="17"/>
    </row>
    <row r="7" spans="1:7" ht="15" thickBot="1" x14ac:dyDescent="0.35">
      <c r="A7" s="18" t="s">
        <v>16</v>
      </c>
      <c r="B7" s="18">
        <v>0.95315965191896879</v>
      </c>
      <c r="C7" s="18">
        <v>-0.78862115142593681</v>
      </c>
      <c r="D7" s="18">
        <v>0.11522104971447794</v>
      </c>
      <c r="E7" s="18">
        <v>0.55529494624837494</v>
      </c>
      <c r="F7" s="18">
        <v>0.84717642173722729</v>
      </c>
      <c r="G7" s="1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F260-C2FB-438A-8E79-6582A34A4AE8}">
  <dimension ref="A1:D52"/>
  <sheetViews>
    <sheetView workbookViewId="0">
      <selection activeCell="R18" sqref="R18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17.21875" bestFit="1" customWidth="1"/>
    <col min="4" max="4" width="16" bestFit="1" customWidth="1"/>
  </cols>
  <sheetData>
    <row r="1" spans="1:4" x14ac:dyDescent="0.3">
      <c r="A1" s="24" t="s">
        <v>10</v>
      </c>
      <c r="B1" s="24" t="s">
        <v>24</v>
      </c>
      <c r="C1" s="26" t="s">
        <v>37</v>
      </c>
      <c r="D1" s="26" t="s">
        <v>39</v>
      </c>
    </row>
    <row r="2" spans="1:4" x14ac:dyDescent="0.3">
      <c r="A2" s="4">
        <v>44197</v>
      </c>
      <c r="B2" s="25" t="s">
        <v>25</v>
      </c>
      <c r="C2" s="25">
        <f>AVERAGEIFS('2.Historical Data (2021-2024)'!$B$2:$B$49,
            '2.Historical Data (2021-2024)'!$H$2:$H$49, $B2)</f>
        <v>582.75</v>
      </c>
      <c r="D2" s="27">
        <f>C2/$C$52</f>
        <v>0.80029755092698562</v>
      </c>
    </row>
    <row r="3" spans="1:4" x14ac:dyDescent="0.3">
      <c r="A3" s="4">
        <v>44228</v>
      </c>
      <c r="B3" s="25" t="s">
        <v>26</v>
      </c>
      <c r="C3" s="25">
        <f>AVERAGEIFS('2.Historical Data (2021-2024)'!$B$2:$B$49,
            '2.Historical Data (2021-2024)'!$H$2:$H$49, $B3)</f>
        <v>593.75</v>
      </c>
      <c r="D3" s="27">
        <f t="shared" ref="D3:D49" si="0">C3/$C$52</f>
        <v>0.81540398260471503</v>
      </c>
    </row>
    <row r="4" spans="1:4" x14ac:dyDescent="0.3">
      <c r="A4" s="4">
        <v>44256</v>
      </c>
      <c r="B4" s="25" t="s">
        <v>27</v>
      </c>
      <c r="C4" s="25">
        <f>AVERAGEIFS('2.Historical Data (2021-2024)'!$B$2:$B$49,
            '2.Historical Data (2021-2024)'!$H$2:$H$49, $B4)</f>
        <v>648</v>
      </c>
      <c r="D4" s="27">
        <f t="shared" si="0"/>
        <v>0.88990615701533538</v>
      </c>
    </row>
    <row r="5" spans="1:4" x14ac:dyDescent="0.3">
      <c r="A5" s="4">
        <v>44287</v>
      </c>
      <c r="B5" s="25" t="s">
        <v>28</v>
      </c>
      <c r="C5" s="25">
        <f>AVERAGEIFS('2.Historical Data (2021-2024)'!$B$2:$B$49,
            '2.Historical Data (2021-2024)'!$H$2:$H$49, $B5)</f>
        <v>670.25</v>
      </c>
      <c r="D5" s="27">
        <f t="shared" si="0"/>
        <v>0.92046234836346996</v>
      </c>
    </row>
    <row r="6" spans="1:4" x14ac:dyDescent="0.3">
      <c r="A6" s="4">
        <v>44317</v>
      </c>
      <c r="B6" s="25" t="s">
        <v>29</v>
      </c>
      <c r="C6" s="25">
        <f>AVERAGEIFS('2.Historical Data (2021-2024)'!$B$2:$B$49,
            '2.Historical Data (2021-2024)'!$H$2:$H$49, $B6)</f>
        <v>746.75</v>
      </c>
      <c r="D6" s="27">
        <f t="shared" si="0"/>
        <v>1.0255207141222249</v>
      </c>
    </row>
    <row r="7" spans="1:4" x14ac:dyDescent="0.3">
      <c r="A7" s="4">
        <v>44348</v>
      </c>
      <c r="B7" s="25" t="s">
        <v>30</v>
      </c>
      <c r="C7" s="25">
        <f>AVERAGEIFS('2.Historical Data (2021-2024)'!$B$2:$B$49,
            '2.Historical Data (2021-2024)'!$H$2:$H$49, $B7)</f>
        <v>698.25</v>
      </c>
      <c r="D7" s="27">
        <f t="shared" si="0"/>
        <v>0.95891508354314492</v>
      </c>
    </row>
    <row r="8" spans="1:4" x14ac:dyDescent="0.3">
      <c r="A8" s="4">
        <v>44378</v>
      </c>
      <c r="B8" s="25" t="s">
        <v>31</v>
      </c>
      <c r="C8" s="25">
        <f>AVERAGEIFS('2.Historical Data (2021-2024)'!$B$2:$B$49,
            '2.Historical Data (2021-2024)'!$H$2:$H$49, $B8)</f>
        <v>648.5</v>
      </c>
      <c r="D8" s="27">
        <f t="shared" si="0"/>
        <v>0.89059281300068671</v>
      </c>
    </row>
    <row r="9" spans="1:4" x14ac:dyDescent="0.3">
      <c r="A9" s="4">
        <v>44409</v>
      </c>
      <c r="B9" s="25" t="s">
        <v>32</v>
      </c>
      <c r="C9" s="25">
        <f>AVERAGEIFS('2.Historical Data (2021-2024)'!$B$2:$B$49,
            '2.Historical Data (2021-2024)'!$H$2:$H$49, $B9)</f>
        <v>718.5</v>
      </c>
      <c r="D9" s="27">
        <f t="shared" si="0"/>
        <v>0.98672465094987416</v>
      </c>
    </row>
    <row r="10" spans="1:4" x14ac:dyDescent="0.3">
      <c r="A10" s="4">
        <v>44440</v>
      </c>
      <c r="B10" s="25" t="s">
        <v>33</v>
      </c>
      <c r="C10" s="25">
        <f>AVERAGEIFS('2.Historical Data (2021-2024)'!$B$2:$B$49,
            '2.Historical Data (2021-2024)'!$H$2:$H$49, $B10)</f>
        <v>779.75</v>
      </c>
      <c r="D10" s="27">
        <f t="shared" si="0"/>
        <v>1.0708400091554131</v>
      </c>
    </row>
    <row r="11" spans="1:4" x14ac:dyDescent="0.3">
      <c r="A11" s="4">
        <v>44470</v>
      </c>
      <c r="B11" s="25" t="s">
        <v>34</v>
      </c>
      <c r="C11" s="25">
        <f>AVERAGEIFS('2.Historical Data (2021-2024)'!$B$2:$B$49,
            '2.Historical Data (2021-2024)'!$H$2:$H$49, $B11)</f>
        <v>844.75</v>
      </c>
      <c r="D11" s="27">
        <f t="shared" si="0"/>
        <v>1.1601052872510873</v>
      </c>
    </row>
    <row r="12" spans="1:4" x14ac:dyDescent="0.3">
      <c r="A12" s="4">
        <v>44501</v>
      </c>
      <c r="B12" s="25" t="s">
        <v>35</v>
      </c>
      <c r="C12" s="25">
        <f>AVERAGEIFS('2.Historical Data (2021-2024)'!$B$2:$B$49,
            '2.Historical Data (2021-2024)'!$H$2:$H$49, $B12)</f>
        <v>868.5</v>
      </c>
      <c r="D12" s="27">
        <f t="shared" si="0"/>
        <v>1.1927214465552758</v>
      </c>
    </row>
    <row r="13" spans="1:4" x14ac:dyDescent="0.3">
      <c r="A13" s="4">
        <v>44531</v>
      </c>
      <c r="B13" s="25" t="s">
        <v>36</v>
      </c>
      <c r="C13" s="25">
        <f>AVERAGEIFS('2.Historical Data (2021-2024)'!$B$2:$B$49,
            '2.Historical Data (2021-2024)'!$H$2:$H$49, $B13)</f>
        <v>938.25</v>
      </c>
      <c r="D13" s="27">
        <f t="shared" si="0"/>
        <v>1.2885099565117877</v>
      </c>
    </row>
    <row r="14" spans="1:4" x14ac:dyDescent="0.3">
      <c r="A14" s="4">
        <v>44562</v>
      </c>
      <c r="B14" s="25" t="s">
        <v>25</v>
      </c>
      <c r="C14" s="25">
        <f>AVERAGEIFS('2.Historical Data (2021-2024)'!$B$2:$B$49,
            '2.Historical Data (2021-2024)'!$H$2:$H$49, $B14)</f>
        <v>582.75</v>
      </c>
      <c r="D14" s="27">
        <f t="shared" si="0"/>
        <v>0.80029755092698562</v>
      </c>
    </row>
    <row r="15" spans="1:4" x14ac:dyDescent="0.3">
      <c r="A15" s="4">
        <v>44593</v>
      </c>
      <c r="B15" s="25" t="s">
        <v>26</v>
      </c>
      <c r="C15" s="25">
        <f>AVERAGEIFS('2.Historical Data (2021-2024)'!$B$2:$B$49,
            '2.Historical Data (2021-2024)'!$H$2:$H$49, $B15)</f>
        <v>593.75</v>
      </c>
      <c r="D15" s="27">
        <f t="shared" si="0"/>
        <v>0.81540398260471503</v>
      </c>
    </row>
    <row r="16" spans="1:4" x14ac:dyDescent="0.3">
      <c r="A16" s="4">
        <v>44621</v>
      </c>
      <c r="B16" s="25" t="s">
        <v>27</v>
      </c>
      <c r="C16" s="25">
        <f>AVERAGEIFS('2.Historical Data (2021-2024)'!$B$2:$B$49,
            '2.Historical Data (2021-2024)'!$H$2:$H$49, $B16)</f>
        <v>648</v>
      </c>
      <c r="D16" s="27">
        <f t="shared" si="0"/>
        <v>0.88990615701533538</v>
      </c>
    </row>
    <row r="17" spans="1:4" x14ac:dyDescent="0.3">
      <c r="A17" s="4">
        <v>44652</v>
      </c>
      <c r="B17" s="25" t="s">
        <v>28</v>
      </c>
      <c r="C17" s="25">
        <f>AVERAGEIFS('2.Historical Data (2021-2024)'!$B$2:$B$49,
            '2.Historical Data (2021-2024)'!$H$2:$H$49, $B17)</f>
        <v>670.25</v>
      </c>
      <c r="D17" s="27">
        <f t="shared" si="0"/>
        <v>0.92046234836346996</v>
      </c>
    </row>
    <row r="18" spans="1:4" x14ac:dyDescent="0.3">
      <c r="A18" s="4">
        <v>44682</v>
      </c>
      <c r="B18" s="25" t="s">
        <v>29</v>
      </c>
      <c r="C18" s="25">
        <f>AVERAGEIFS('2.Historical Data (2021-2024)'!$B$2:$B$49,
            '2.Historical Data (2021-2024)'!$H$2:$H$49, $B18)</f>
        <v>746.75</v>
      </c>
      <c r="D18" s="27">
        <f t="shared" si="0"/>
        <v>1.0255207141222249</v>
      </c>
    </row>
    <row r="19" spans="1:4" x14ac:dyDescent="0.3">
      <c r="A19" s="4">
        <v>44713</v>
      </c>
      <c r="B19" s="25" t="s">
        <v>30</v>
      </c>
      <c r="C19" s="25">
        <f>AVERAGEIFS('2.Historical Data (2021-2024)'!$B$2:$B$49,
            '2.Historical Data (2021-2024)'!$H$2:$H$49, $B19)</f>
        <v>698.25</v>
      </c>
      <c r="D19" s="27">
        <f t="shared" si="0"/>
        <v>0.95891508354314492</v>
      </c>
    </row>
    <row r="20" spans="1:4" x14ac:dyDescent="0.3">
      <c r="A20" s="4">
        <v>44743</v>
      </c>
      <c r="B20" s="25" t="s">
        <v>31</v>
      </c>
      <c r="C20" s="25">
        <f>AVERAGEIFS('2.Historical Data (2021-2024)'!$B$2:$B$49,
            '2.Historical Data (2021-2024)'!$H$2:$H$49, $B20)</f>
        <v>648.5</v>
      </c>
      <c r="D20" s="27">
        <f t="shared" si="0"/>
        <v>0.89059281300068671</v>
      </c>
    </row>
    <row r="21" spans="1:4" x14ac:dyDescent="0.3">
      <c r="A21" s="4">
        <v>44774</v>
      </c>
      <c r="B21" s="25" t="s">
        <v>32</v>
      </c>
      <c r="C21" s="25">
        <f>AVERAGEIFS('2.Historical Data (2021-2024)'!$B$2:$B$49,
            '2.Historical Data (2021-2024)'!$H$2:$H$49, $B21)</f>
        <v>718.5</v>
      </c>
      <c r="D21" s="27">
        <f t="shared" si="0"/>
        <v>0.98672465094987416</v>
      </c>
    </row>
    <row r="22" spans="1:4" x14ac:dyDescent="0.3">
      <c r="A22" s="4">
        <v>44805</v>
      </c>
      <c r="B22" s="25" t="s">
        <v>33</v>
      </c>
      <c r="C22" s="25">
        <f>AVERAGEIFS('2.Historical Data (2021-2024)'!$B$2:$B$49,
            '2.Historical Data (2021-2024)'!$H$2:$H$49, $B22)</f>
        <v>779.75</v>
      </c>
      <c r="D22" s="27">
        <f t="shared" si="0"/>
        <v>1.0708400091554131</v>
      </c>
    </row>
    <row r="23" spans="1:4" x14ac:dyDescent="0.3">
      <c r="A23" s="4">
        <v>44835</v>
      </c>
      <c r="B23" s="25" t="s">
        <v>34</v>
      </c>
      <c r="C23" s="25">
        <f>AVERAGEIFS('2.Historical Data (2021-2024)'!$B$2:$B$49,
            '2.Historical Data (2021-2024)'!$H$2:$H$49, $B23)</f>
        <v>844.75</v>
      </c>
      <c r="D23" s="27">
        <f t="shared" si="0"/>
        <v>1.1601052872510873</v>
      </c>
    </row>
    <row r="24" spans="1:4" x14ac:dyDescent="0.3">
      <c r="A24" s="4">
        <v>44866</v>
      </c>
      <c r="B24" s="25" t="s">
        <v>35</v>
      </c>
      <c r="C24" s="25">
        <f>AVERAGEIFS('2.Historical Data (2021-2024)'!$B$2:$B$49,
            '2.Historical Data (2021-2024)'!$H$2:$H$49, $B24)</f>
        <v>868.5</v>
      </c>
      <c r="D24" s="27">
        <f t="shared" si="0"/>
        <v>1.1927214465552758</v>
      </c>
    </row>
    <row r="25" spans="1:4" x14ac:dyDescent="0.3">
      <c r="A25" s="4">
        <v>44896</v>
      </c>
      <c r="B25" s="25" t="s">
        <v>36</v>
      </c>
      <c r="C25" s="25">
        <f>AVERAGEIFS('2.Historical Data (2021-2024)'!$B$2:$B$49,
            '2.Historical Data (2021-2024)'!$H$2:$H$49, $B25)</f>
        <v>938.25</v>
      </c>
      <c r="D25" s="27">
        <f t="shared" si="0"/>
        <v>1.2885099565117877</v>
      </c>
    </row>
    <row r="26" spans="1:4" x14ac:dyDescent="0.3">
      <c r="A26" s="4">
        <v>44927</v>
      </c>
      <c r="B26" s="25" t="s">
        <v>25</v>
      </c>
      <c r="C26" s="25">
        <f>AVERAGEIFS('2.Historical Data (2021-2024)'!$B$2:$B$49,
            '2.Historical Data (2021-2024)'!$H$2:$H$49, $B26)</f>
        <v>582.75</v>
      </c>
      <c r="D26" s="27">
        <f t="shared" si="0"/>
        <v>0.80029755092698562</v>
      </c>
    </row>
    <row r="27" spans="1:4" x14ac:dyDescent="0.3">
      <c r="A27" s="4">
        <v>44958</v>
      </c>
      <c r="B27" s="25" t="s">
        <v>26</v>
      </c>
      <c r="C27" s="25">
        <f>AVERAGEIFS('2.Historical Data (2021-2024)'!$B$2:$B$49,
            '2.Historical Data (2021-2024)'!$H$2:$H$49, $B27)</f>
        <v>593.75</v>
      </c>
      <c r="D27" s="27">
        <f t="shared" si="0"/>
        <v>0.81540398260471503</v>
      </c>
    </row>
    <row r="28" spans="1:4" x14ac:dyDescent="0.3">
      <c r="A28" s="4">
        <v>44986</v>
      </c>
      <c r="B28" s="25" t="s">
        <v>27</v>
      </c>
      <c r="C28" s="25">
        <f>AVERAGEIFS('2.Historical Data (2021-2024)'!$B$2:$B$49,
            '2.Historical Data (2021-2024)'!$H$2:$H$49, $B28)</f>
        <v>648</v>
      </c>
      <c r="D28" s="27">
        <f t="shared" si="0"/>
        <v>0.88990615701533538</v>
      </c>
    </row>
    <row r="29" spans="1:4" x14ac:dyDescent="0.3">
      <c r="A29" s="4">
        <v>45017</v>
      </c>
      <c r="B29" s="25" t="s">
        <v>28</v>
      </c>
      <c r="C29" s="25">
        <f>AVERAGEIFS('2.Historical Data (2021-2024)'!$B$2:$B$49,
            '2.Historical Data (2021-2024)'!$H$2:$H$49, $B29)</f>
        <v>670.25</v>
      </c>
      <c r="D29" s="27">
        <f t="shared" si="0"/>
        <v>0.92046234836346996</v>
      </c>
    </row>
    <row r="30" spans="1:4" x14ac:dyDescent="0.3">
      <c r="A30" s="4">
        <v>45047</v>
      </c>
      <c r="B30" s="25" t="s">
        <v>29</v>
      </c>
      <c r="C30" s="25">
        <f>AVERAGEIFS('2.Historical Data (2021-2024)'!$B$2:$B$49,
            '2.Historical Data (2021-2024)'!$H$2:$H$49, $B30)</f>
        <v>746.75</v>
      </c>
      <c r="D30" s="27">
        <f t="shared" si="0"/>
        <v>1.0255207141222249</v>
      </c>
    </row>
    <row r="31" spans="1:4" x14ac:dyDescent="0.3">
      <c r="A31" s="4">
        <v>45078</v>
      </c>
      <c r="B31" s="25" t="s">
        <v>30</v>
      </c>
      <c r="C31" s="25">
        <f>AVERAGEIFS('2.Historical Data (2021-2024)'!$B$2:$B$49,
            '2.Historical Data (2021-2024)'!$H$2:$H$49, $B31)</f>
        <v>698.25</v>
      </c>
      <c r="D31" s="27">
        <f t="shared" si="0"/>
        <v>0.95891508354314492</v>
      </c>
    </row>
    <row r="32" spans="1:4" x14ac:dyDescent="0.3">
      <c r="A32" s="4">
        <v>45108</v>
      </c>
      <c r="B32" s="25" t="s">
        <v>31</v>
      </c>
      <c r="C32" s="25">
        <f>AVERAGEIFS('2.Historical Data (2021-2024)'!$B$2:$B$49,
            '2.Historical Data (2021-2024)'!$H$2:$H$49, $B32)</f>
        <v>648.5</v>
      </c>
      <c r="D32" s="27">
        <f t="shared" si="0"/>
        <v>0.89059281300068671</v>
      </c>
    </row>
    <row r="33" spans="1:4" x14ac:dyDescent="0.3">
      <c r="A33" s="4">
        <v>45139</v>
      </c>
      <c r="B33" s="25" t="s">
        <v>32</v>
      </c>
      <c r="C33" s="25">
        <f>AVERAGEIFS('2.Historical Data (2021-2024)'!$B$2:$B$49,
            '2.Historical Data (2021-2024)'!$H$2:$H$49, $B33)</f>
        <v>718.5</v>
      </c>
      <c r="D33" s="27">
        <f t="shared" si="0"/>
        <v>0.98672465094987416</v>
      </c>
    </row>
    <row r="34" spans="1:4" x14ac:dyDescent="0.3">
      <c r="A34" s="4">
        <v>45170</v>
      </c>
      <c r="B34" s="25" t="s">
        <v>33</v>
      </c>
      <c r="C34" s="25">
        <f>AVERAGEIFS('2.Historical Data (2021-2024)'!$B$2:$B$49,
            '2.Historical Data (2021-2024)'!$H$2:$H$49, $B34)</f>
        <v>779.75</v>
      </c>
      <c r="D34" s="27">
        <f t="shared" si="0"/>
        <v>1.0708400091554131</v>
      </c>
    </row>
    <row r="35" spans="1:4" x14ac:dyDescent="0.3">
      <c r="A35" s="4">
        <v>45200</v>
      </c>
      <c r="B35" s="25" t="s">
        <v>34</v>
      </c>
      <c r="C35" s="25">
        <f>AVERAGEIFS('2.Historical Data (2021-2024)'!$B$2:$B$49,
            '2.Historical Data (2021-2024)'!$H$2:$H$49, $B35)</f>
        <v>844.75</v>
      </c>
      <c r="D35" s="27">
        <f t="shared" si="0"/>
        <v>1.1601052872510873</v>
      </c>
    </row>
    <row r="36" spans="1:4" x14ac:dyDescent="0.3">
      <c r="A36" s="4">
        <v>45231</v>
      </c>
      <c r="B36" s="25" t="s">
        <v>35</v>
      </c>
      <c r="C36" s="25">
        <f>AVERAGEIFS('2.Historical Data (2021-2024)'!$B$2:$B$49,
            '2.Historical Data (2021-2024)'!$H$2:$H$49, $B36)</f>
        <v>868.5</v>
      </c>
      <c r="D36" s="27">
        <f t="shared" si="0"/>
        <v>1.1927214465552758</v>
      </c>
    </row>
    <row r="37" spans="1:4" x14ac:dyDescent="0.3">
      <c r="A37" s="4">
        <v>45261</v>
      </c>
      <c r="B37" s="25" t="s">
        <v>36</v>
      </c>
      <c r="C37" s="25">
        <f>AVERAGEIFS('2.Historical Data (2021-2024)'!$B$2:$B$49,
            '2.Historical Data (2021-2024)'!$H$2:$H$49, $B37)</f>
        <v>938.25</v>
      </c>
      <c r="D37" s="27">
        <f t="shared" si="0"/>
        <v>1.2885099565117877</v>
      </c>
    </row>
    <row r="38" spans="1:4" x14ac:dyDescent="0.3">
      <c r="A38" s="4">
        <v>45292</v>
      </c>
      <c r="B38" s="25" t="s">
        <v>25</v>
      </c>
      <c r="C38" s="25">
        <f>AVERAGEIFS('2.Historical Data (2021-2024)'!$B$2:$B$49,
            '2.Historical Data (2021-2024)'!$H$2:$H$49, $B38)</f>
        <v>582.75</v>
      </c>
      <c r="D38" s="27">
        <f t="shared" si="0"/>
        <v>0.80029755092698562</v>
      </c>
    </row>
    <row r="39" spans="1:4" x14ac:dyDescent="0.3">
      <c r="A39" s="4">
        <v>45323</v>
      </c>
      <c r="B39" s="25" t="s">
        <v>26</v>
      </c>
      <c r="C39" s="25">
        <f>AVERAGEIFS('2.Historical Data (2021-2024)'!$B$2:$B$49,
            '2.Historical Data (2021-2024)'!$H$2:$H$49, $B39)</f>
        <v>593.75</v>
      </c>
      <c r="D39" s="27">
        <f t="shared" si="0"/>
        <v>0.81540398260471503</v>
      </c>
    </row>
    <row r="40" spans="1:4" x14ac:dyDescent="0.3">
      <c r="A40" s="4">
        <v>45352</v>
      </c>
      <c r="B40" s="25" t="s">
        <v>27</v>
      </c>
      <c r="C40" s="25">
        <f>AVERAGEIFS('2.Historical Data (2021-2024)'!$B$2:$B$49,
            '2.Historical Data (2021-2024)'!$H$2:$H$49, $B40)</f>
        <v>648</v>
      </c>
      <c r="D40" s="27">
        <f t="shared" si="0"/>
        <v>0.88990615701533538</v>
      </c>
    </row>
    <row r="41" spans="1:4" x14ac:dyDescent="0.3">
      <c r="A41" s="4">
        <v>45383</v>
      </c>
      <c r="B41" s="25" t="s">
        <v>28</v>
      </c>
      <c r="C41" s="25">
        <f>AVERAGEIFS('2.Historical Data (2021-2024)'!$B$2:$B$49,
            '2.Historical Data (2021-2024)'!$H$2:$H$49, $B41)</f>
        <v>670.25</v>
      </c>
      <c r="D41" s="27">
        <f t="shared" si="0"/>
        <v>0.92046234836346996</v>
      </c>
    </row>
    <row r="42" spans="1:4" x14ac:dyDescent="0.3">
      <c r="A42" s="4">
        <v>45413</v>
      </c>
      <c r="B42" s="25" t="s">
        <v>29</v>
      </c>
      <c r="C42" s="25">
        <f>AVERAGEIFS('2.Historical Data (2021-2024)'!$B$2:$B$49,
            '2.Historical Data (2021-2024)'!$H$2:$H$49, $B42)</f>
        <v>746.75</v>
      </c>
      <c r="D42" s="27">
        <f t="shared" si="0"/>
        <v>1.0255207141222249</v>
      </c>
    </row>
    <row r="43" spans="1:4" x14ac:dyDescent="0.3">
      <c r="A43" s="4">
        <v>45444</v>
      </c>
      <c r="B43" s="25" t="s">
        <v>30</v>
      </c>
      <c r="C43" s="25">
        <f>AVERAGEIFS('2.Historical Data (2021-2024)'!$B$2:$B$49,
            '2.Historical Data (2021-2024)'!$H$2:$H$49, $B43)</f>
        <v>698.25</v>
      </c>
      <c r="D43" s="27">
        <f t="shared" si="0"/>
        <v>0.95891508354314492</v>
      </c>
    </row>
    <row r="44" spans="1:4" x14ac:dyDescent="0.3">
      <c r="A44" s="4">
        <v>45474</v>
      </c>
      <c r="B44" s="25" t="s">
        <v>31</v>
      </c>
      <c r="C44" s="25">
        <f>AVERAGEIFS('2.Historical Data (2021-2024)'!$B$2:$B$49,
            '2.Historical Data (2021-2024)'!$H$2:$H$49, $B44)</f>
        <v>648.5</v>
      </c>
      <c r="D44" s="27">
        <f t="shared" si="0"/>
        <v>0.89059281300068671</v>
      </c>
    </row>
    <row r="45" spans="1:4" x14ac:dyDescent="0.3">
      <c r="A45" s="4">
        <v>45505</v>
      </c>
      <c r="B45" s="25" t="s">
        <v>32</v>
      </c>
      <c r="C45" s="25">
        <f>AVERAGEIFS('2.Historical Data (2021-2024)'!$B$2:$B$49,
            '2.Historical Data (2021-2024)'!$H$2:$H$49, $B45)</f>
        <v>718.5</v>
      </c>
      <c r="D45" s="27">
        <f t="shared" si="0"/>
        <v>0.98672465094987416</v>
      </c>
    </row>
    <row r="46" spans="1:4" x14ac:dyDescent="0.3">
      <c r="A46" s="4">
        <v>45536</v>
      </c>
      <c r="B46" s="25" t="s">
        <v>33</v>
      </c>
      <c r="C46" s="25">
        <f>AVERAGEIFS('2.Historical Data (2021-2024)'!$B$2:$B$49,
            '2.Historical Data (2021-2024)'!$H$2:$H$49, $B46)</f>
        <v>779.75</v>
      </c>
      <c r="D46" s="27">
        <f t="shared" si="0"/>
        <v>1.0708400091554131</v>
      </c>
    </row>
    <row r="47" spans="1:4" x14ac:dyDescent="0.3">
      <c r="A47" s="4">
        <v>45566</v>
      </c>
      <c r="B47" s="25" t="s">
        <v>34</v>
      </c>
      <c r="C47" s="25">
        <f>AVERAGEIFS('2.Historical Data (2021-2024)'!$B$2:$B$49,
            '2.Historical Data (2021-2024)'!$H$2:$H$49, $B47)</f>
        <v>844.75</v>
      </c>
      <c r="D47" s="27">
        <f t="shared" si="0"/>
        <v>1.1601052872510873</v>
      </c>
    </row>
    <row r="48" spans="1:4" x14ac:dyDescent="0.3">
      <c r="A48" s="4">
        <v>45597</v>
      </c>
      <c r="B48" s="25" t="s">
        <v>35</v>
      </c>
      <c r="C48" s="25">
        <f>AVERAGEIFS('2.Historical Data (2021-2024)'!$B$2:$B$49,
            '2.Historical Data (2021-2024)'!$H$2:$H$49, $B48)</f>
        <v>868.5</v>
      </c>
      <c r="D48" s="27">
        <f t="shared" si="0"/>
        <v>1.1927214465552758</v>
      </c>
    </row>
    <row r="49" spans="1:4" x14ac:dyDescent="0.3">
      <c r="A49" s="4">
        <v>45627</v>
      </c>
      <c r="B49" s="25" t="s">
        <v>36</v>
      </c>
      <c r="C49" s="25">
        <f>AVERAGEIFS('2.Historical Data (2021-2024)'!$B$2:$B$49,
            '2.Historical Data (2021-2024)'!$H$2:$H$49, $B49)</f>
        <v>938.25</v>
      </c>
      <c r="D49" s="27">
        <f t="shared" si="0"/>
        <v>1.2885099565117877</v>
      </c>
    </row>
    <row r="52" spans="1:4" x14ac:dyDescent="0.3">
      <c r="B52" s="29" t="s">
        <v>38</v>
      </c>
      <c r="C52" s="28">
        <f>AVERAGE('2.Historical Data (2021-2024)'!$B$2:$B$49)</f>
        <v>728.16666666666663</v>
      </c>
    </row>
  </sheetData>
  <conditionalFormatting sqref="D2:D49">
    <cfRule type="expression" dxfId="1" priority="1">
      <formula>$D2&gt;1</formula>
    </cfRule>
    <cfRule type="expression" dxfId="0" priority="2">
      <formula>$D2&lt;1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tabSelected="1" workbookViewId="0">
      <selection activeCell="K5" sqref="K5"/>
    </sheetView>
  </sheetViews>
  <sheetFormatPr defaultRowHeight="14.4" x14ac:dyDescent="0.3"/>
  <cols>
    <col min="1" max="1" width="36.21875" bestFit="1" customWidth="1"/>
    <col min="2" max="2" width="6.44140625" bestFit="1" customWidth="1"/>
    <col min="3" max="4" width="6.44140625" customWidth="1"/>
    <col min="5" max="5" width="6.44140625" bestFit="1" customWidth="1"/>
    <col min="6" max="6" width="24.6640625" customWidth="1"/>
  </cols>
  <sheetData>
    <row r="1" spans="1:6" ht="23.4" x14ac:dyDescent="0.45">
      <c r="A1" s="36" t="s">
        <v>9</v>
      </c>
      <c r="B1" s="37"/>
      <c r="C1" s="37"/>
    </row>
    <row r="3" spans="1:6" ht="28.8" x14ac:dyDescent="0.3">
      <c r="A3" s="33" t="s">
        <v>46</v>
      </c>
      <c r="B3" s="33">
        <v>2021</v>
      </c>
      <c r="C3" s="33">
        <v>2022</v>
      </c>
      <c r="D3" s="33">
        <v>2023</v>
      </c>
      <c r="E3" s="33">
        <v>2024</v>
      </c>
      <c r="F3" s="33" t="s">
        <v>40</v>
      </c>
    </row>
    <row r="4" spans="1:6" x14ac:dyDescent="0.3">
      <c r="A4" s="30" t="s">
        <v>41</v>
      </c>
      <c r="B4" s="34">
        <f>SUM('2.Historical Data (2021-2024)'!B2:B13)</f>
        <v>4886</v>
      </c>
      <c r="C4" s="34">
        <f>SUM('2.Historical Data (2021-2024)'!B14:B25)</f>
        <v>8056</v>
      </c>
      <c r="D4" s="34">
        <f>SUM('2.Historical Data (2021-2024)'!B26:B37)</f>
        <v>9922</v>
      </c>
      <c r="E4" s="34">
        <f>SUM('2.Historical Data (2021-2024)'!B38:B49)</f>
        <v>12088</v>
      </c>
      <c r="F4" s="31">
        <f>(E4-B4)/B4</f>
        <v>1.474007367990176</v>
      </c>
    </row>
    <row r="5" spans="1:6" x14ac:dyDescent="0.3">
      <c r="A5" s="30" t="s">
        <v>45</v>
      </c>
      <c r="B5" s="34">
        <f>AVERAGE('2.Historical Data (2021-2024)'!B3:B14)</f>
        <v>427</v>
      </c>
      <c r="C5" s="34">
        <f>AVERAGE('2.Historical Data (2021-2024)'!B15:B26)</f>
        <v>678.83333333333337</v>
      </c>
      <c r="D5" s="34">
        <f>AVERAGE('2.Historical Data (2021-2024)'!B27:B38)</f>
        <v>842.91666666666663</v>
      </c>
      <c r="E5" s="34">
        <f>AVERAGE('2.Historical Data (2021-2024)'!B38:B49)</f>
        <v>1007.3333333333334</v>
      </c>
      <c r="F5" s="31">
        <f>(E5-B5)/B5</f>
        <v>1.3590944574551134</v>
      </c>
    </row>
    <row r="6" spans="1:6" x14ac:dyDescent="0.3">
      <c r="A6" s="30" t="s">
        <v>44</v>
      </c>
      <c r="B6" s="35">
        <f>AVERAGE('2.Historical Data (2021-2024)'!C2:C13)</f>
        <v>39838.25</v>
      </c>
      <c r="C6" s="35">
        <f>AVERAGE('2.Historical Data (2021-2024)'!C14:C25)</f>
        <v>39203.916666666664</v>
      </c>
      <c r="D6" s="35">
        <f>AVERAGE('2.Historical Data (2021-2024)'!C26:C37)</f>
        <v>39031.666666666664</v>
      </c>
      <c r="E6" s="35">
        <f>AVERAGE('2.Historical Data (2021-2024)'!C38:C49)</f>
        <v>38606.583333333336</v>
      </c>
      <c r="F6" s="31">
        <f>(E6/B6)-1</f>
        <v>-3.0916686015742711E-2</v>
      </c>
    </row>
    <row r="7" spans="1:6" x14ac:dyDescent="0.3">
      <c r="A7" s="30" t="s">
        <v>43</v>
      </c>
      <c r="B7" s="35">
        <f>AVERAGE('2.Historical Data (2021-2024)'!E2:E13)</f>
        <v>32116.916666666668</v>
      </c>
      <c r="C7" s="35">
        <f>AVERAGE('2.Historical Data (2021-2024)'!E14:E25)</f>
        <v>34947.916666666664</v>
      </c>
      <c r="D7" s="35">
        <f>AVERAGE('2.Historical Data (2021-2024)'!E27:E38)</f>
        <v>34733.583333333336</v>
      </c>
      <c r="E7" s="35">
        <f>AVERAGE('2.Historical Data (2021-2024)'!E39:E50)</f>
        <v>40302.727272727272</v>
      </c>
      <c r="F7" s="32">
        <f>(E7-B7)/B7</f>
        <v>0.25487535715271353</v>
      </c>
    </row>
    <row r="8" spans="1:6" x14ac:dyDescent="0.3">
      <c r="A8" s="30" t="s">
        <v>42</v>
      </c>
      <c r="B8" s="35">
        <f>AVERAGE('2.Historical Data (2021-2024)'!G2:G13)</f>
        <v>475.5</v>
      </c>
      <c r="C8" s="35">
        <f>AVERAGE('2.Historical Data (2021-2024)'!G14:G25)</f>
        <v>858.5</v>
      </c>
      <c r="D8" s="35">
        <f>AVERAGE('2.Historical Data (2021-2024)'!G26:G37)</f>
        <v>1241.5</v>
      </c>
      <c r="E8" s="35">
        <f>AVERAGE('2.Historical Data (2021-2024)'!G38:G49)</f>
        <v>1624.5</v>
      </c>
      <c r="F8" s="32">
        <f>(E8-B8)/B8</f>
        <v>2.4164037854889591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1.Controls</vt:lpstr>
      <vt:lpstr>2.Historical Data (2021-2024)</vt:lpstr>
      <vt:lpstr>3.Forecast (2025-2028)</vt:lpstr>
      <vt:lpstr>4.Correlation</vt:lpstr>
      <vt:lpstr>5.Seasonality</vt:lpstr>
      <vt:lpstr>6.Dashboard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Zetkó</cp:lastModifiedBy>
  <dcterms:created xsi:type="dcterms:W3CDTF">2025-10-05T13:51:29Z</dcterms:created>
  <dcterms:modified xsi:type="dcterms:W3CDTF">2025-10-06T13:09:57Z</dcterms:modified>
</cp:coreProperties>
</file>