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használó\Desktop\King's college\Documentation\"/>
    </mc:Choice>
  </mc:AlternateContent>
  <bookViews>
    <workbookView xWindow="0" yWindow="0" windowWidth="7476" windowHeight="223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2" i="1" l="1"/>
  <c r="R75" i="1"/>
  <c r="R74" i="1"/>
  <c r="R73" i="1"/>
  <c r="Q75" i="1"/>
  <c r="Q74" i="1"/>
  <c r="Q73" i="1"/>
  <c r="AD55" i="1"/>
  <c r="AD54" i="1"/>
  <c r="AD53" i="1"/>
  <c r="AC55" i="1"/>
  <c r="AC54" i="1"/>
  <c r="AC53" i="1"/>
  <c r="AB53" i="1"/>
  <c r="U38" i="1"/>
  <c r="U39" i="1"/>
  <c r="U63" i="1"/>
  <c r="V63" i="1"/>
  <c r="V83" i="1"/>
  <c r="U83" i="1"/>
  <c r="W83" i="1" s="1"/>
  <c r="W82" i="1"/>
  <c r="U82" i="1"/>
  <c r="V79" i="1"/>
  <c r="W79" i="1" s="1"/>
  <c r="U79" i="1"/>
  <c r="V78" i="1"/>
  <c r="W78" i="1" s="1"/>
  <c r="U78" i="1"/>
  <c r="V75" i="1"/>
  <c r="W75" i="1" s="1"/>
  <c r="U75" i="1"/>
  <c r="V74" i="1"/>
  <c r="W74" i="1" s="1"/>
  <c r="U74" i="1"/>
  <c r="W71" i="1"/>
  <c r="U71" i="1"/>
  <c r="V70" i="1"/>
  <c r="W70" i="1" s="1"/>
  <c r="U70" i="1"/>
  <c r="V67" i="1"/>
  <c r="W67" i="1" s="1"/>
  <c r="U67" i="1"/>
  <c r="V66" i="1"/>
  <c r="W66" i="1" s="1"/>
  <c r="U66" i="1"/>
  <c r="W63" i="1"/>
  <c r="V62" i="1"/>
  <c r="W62" i="1" s="1"/>
  <c r="U62" i="1"/>
  <c r="V59" i="1"/>
  <c r="W59" i="1" s="1"/>
  <c r="U59" i="1"/>
  <c r="V58" i="1"/>
  <c r="W58" i="1" s="1"/>
  <c r="U58" i="1"/>
  <c r="V55" i="1"/>
  <c r="W55" i="1" s="1"/>
  <c r="U55" i="1"/>
  <c r="V54" i="1"/>
  <c r="W54" i="1" s="1"/>
  <c r="U54" i="1"/>
  <c r="V51" i="1"/>
  <c r="W51" i="1" s="1"/>
  <c r="U51" i="1"/>
  <c r="V50" i="1"/>
  <c r="W50" i="1" s="1"/>
  <c r="U50" i="1"/>
  <c r="W47" i="1"/>
  <c r="V47" i="1"/>
  <c r="U47" i="1"/>
  <c r="V46" i="1"/>
  <c r="W46" i="1" s="1"/>
  <c r="U46" i="1"/>
  <c r="V43" i="1"/>
  <c r="W43" i="1" s="1"/>
  <c r="U43" i="1"/>
  <c r="W42" i="1"/>
  <c r="V42" i="1"/>
  <c r="U42" i="1"/>
  <c r="V39" i="1"/>
  <c r="W39" i="1" s="1"/>
  <c r="V38" i="1"/>
  <c r="AB55" i="1"/>
  <c r="AB54" i="1"/>
  <c r="W38" i="1" l="1"/>
  <c r="O47" i="1"/>
  <c r="P47" i="1"/>
  <c r="R47" i="1"/>
  <c r="I30" i="1"/>
  <c r="AA34" i="1"/>
  <c r="AB34" i="1"/>
  <c r="AA35" i="1"/>
  <c r="AB35" i="1"/>
  <c r="Z35" i="1"/>
  <c r="Z34" i="1"/>
  <c r="AB33" i="1"/>
  <c r="AA33" i="1"/>
  <c r="Z33" i="1"/>
  <c r="L74" i="1"/>
  <c r="AA31" i="1"/>
  <c r="J30" i="1" s="1"/>
  <c r="AB31" i="1"/>
  <c r="K31" i="1" s="1"/>
  <c r="AC31" i="1"/>
  <c r="L31" i="1" s="1"/>
  <c r="Z31" i="1"/>
  <c r="I31" i="1" s="1"/>
  <c r="AF83" i="1"/>
  <c r="J82" i="1" s="1"/>
  <c r="AG83" i="1"/>
  <c r="K81" i="1" s="1"/>
  <c r="AH83" i="1"/>
  <c r="L81" i="1" s="1"/>
  <c r="AE83" i="1"/>
  <c r="I82" i="1" s="1"/>
  <c r="AF79" i="1"/>
  <c r="J77" i="1" s="1"/>
  <c r="AG79" i="1"/>
  <c r="K77" i="1" s="1"/>
  <c r="AH79" i="1"/>
  <c r="L79" i="1" s="1"/>
  <c r="AE79" i="1"/>
  <c r="I79" i="1" s="1"/>
  <c r="AF75" i="1"/>
  <c r="J73" i="1" s="1"/>
  <c r="AG75" i="1"/>
  <c r="K75" i="1" s="1"/>
  <c r="AH75" i="1"/>
  <c r="L75" i="1" s="1"/>
  <c r="AE75" i="1"/>
  <c r="I75" i="1" s="1"/>
  <c r="K79" i="1"/>
  <c r="AX75" i="1"/>
  <c r="AW75" i="1"/>
  <c r="AZ74" i="1" s="1"/>
  <c r="AV75" i="1"/>
  <c r="AU75" i="1"/>
  <c r="O31" i="1"/>
  <c r="O30" i="1"/>
  <c r="O29" i="1"/>
  <c r="L83" i="1"/>
  <c r="L77" i="1" l="1"/>
  <c r="AZ75" i="1"/>
  <c r="AZ73" i="1"/>
  <c r="L30" i="1"/>
  <c r="J81" i="1"/>
  <c r="J83" i="1"/>
  <c r="J74" i="1"/>
  <c r="J79" i="1"/>
  <c r="I77" i="1"/>
  <c r="J78" i="1"/>
  <c r="K83" i="1"/>
  <c r="J75" i="1"/>
  <c r="L78" i="1"/>
  <c r="K82" i="1"/>
  <c r="K74" i="1"/>
  <c r="L82" i="1"/>
  <c r="K78" i="1"/>
  <c r="I81" i="1"/>
  <c r="K30" i="1"/>
  <c r="L73" i="1"/>
  <c r="K73" i="1"/>
  <c r="I29" i="1"/>
  <c r="J29" i="1"/>
  <c r="J31" i="1"/>
  <c r="I73" i="1"/>
  <c r="P74" i="1" s="1"/>
  <c r="K29" i="1"/>
  <c r="I74" i="1"/>
  <c r="I78" i="1"/>
  <c r="L29" i="1"/>
  <c r="I83" i="1"/>
  <c r="P73" i="1" l="1"/>
  <c r="P75" i="1"/>
  <c r="P29" i="1"/>
  <c r="R29" i="1" s="1"/>
  <c r="P31" i="1"/>
  <c r="R31" i="1" s="1"/>
  <c r="P30" i="1"/>
  <c r="R30" i="1" s="1"/>
  <c r="P83" i="1"/>
  <c r="O83" i="1"/>
  <c r="P82" i="1"/>
  <c r="O82" i="1"/>
  <c r="P81" i="1"/>
  <c r="O81" i="1"/>
  <c r="P79" i="1"/>
  <c r="O79" i="1"/>
  <c r="P78" i="1"/>
  <c r="O78" i="1"/>
  <c r="P77" i="1"/>
  <c r="O77" i="1"/>
  <c r="O75" i="1"/>
  <c r="O74" i="1"/>
  <c r="O73" i="1"/>
  <c r="P71" i="1"/>
  <c r="O71" i="1"/>
  <c r="P70" i="1"/>
  <c r="O70" i="1"/>
  <c r="P69" i="1"/>
  <c r="O69" i="1"/>
  <c r="P67" i="1"/>
  <c r="O67" i="1"/>
  <c r="P66" i="1"/>
  <c r="O66" i="1"/>
  <c r="P65" i="1"/>
  <c r="O65" i="1"/>
  <c r="P63" i="1"/>
  <c r="O63" i="1"/>
  <c r="P62" i="1"/>
  <c r="O62" i="1"/>
  <c r="P61" i="1"/>
  <c r="O61" i="1"/>
  <c r="P59" i="1"/>
  <c r="O59" i="1"/>
  <c r="P58" i="1"/>
  <c r="O58" i="1"/>
  <c r="P57" i="1"/>
  <c r="O57" i="1"/>
  <c r="P55" i="1"/>
  <c r="O55" i="1"/>
  <c r="P54" i="1"/>
  <c r="O54" i="1"/>
  <c r="P53" i="1"/>
  <c r="O53" i="1"/>
  <c r="P51" i="1"/>
  <c r="O51" i="1"/>
  <c r="P50" i="1"/>
  <c r="O50" i="1"/>
  <c r="P49" i="1"/>
  <c r="O49" i="1"/>
  <c r="P46" i="1"/>
  <c r="O46" i="1"/>
  <c r="P45" i="1"/>
  <c r="O45" i="1"/>
  <c r="P43" i="1"/>
  <c r="O43" i="1"/>
  <c r="P42" i="1"/>
  <c r="O42" i="1"/>
  <c r="P41" i="1"/>
  <c r="O41" i="1"/>
  <c r="P39" i="1"/>
  <c r="O39" i="1"/>
  <c r="P38" i="1"/>
  <c r="O38" i="1"/>
  <c r="P37" i="1"/>
  <c r="O37" i="1"/>
  <c r="O20" i="1"/>
  <c r="Y20" i="1"/>
  <c r="X20" i="1"/>
  <c r="W20" i="1"/>
  <c r="O11" i="1"/>
  <c r="O16" i="1"/>
  <c r="O7" i="1"/>
  <c r="R79" i="1" l="1"/>
  <c r="R83" i="1"/>
  <c r="R82" i="1"/>
  <c r="R81" i="1"/>
  <c r="R77" i="1"/>
  <c r="R78" i="1"/>
  <c r="R69" i="1"/>
  <c r="R70" i="1"/>
  <c r="R71" i="1"/>
  <c r="R67" i="1"/>
  <c r="R65" i="1"/>
  <c r="R66" i="1"/>
  <c r="R62" i="1"/>
  <c r="R63" i="1"/>
  <c r="R61" i="1"/>
  <c r="R57" i="1"/>
  <c r="R58" i="1"/>
  <c r="R59" i="1"/>
  <c r="R55" i="1"/>
  <c r="R53" i="1"/>
  <c r="R54" i="1"/>
  <c r="R50" i="1"/>
  <c r="R49" i="1"/>
  <c r="R51" i="1"/>
  <c r="R46" i="1"/>
  <c r="R45" i="1"/>
  <c r="R42" i="1"/>
  <c r="R43" i="1"/>
  <c r="R41" i="1"/>
  <c r="R38" i="1"/>
  <c r="R39" i="1"/>
  <c r="R37" i="1"/>
  <c r="W18" i="1"/>
  <c r="X18" i="1"/>
  <c r="Y18" i="1"/>
  <c r="Y19" i="1"/>
  <c r="X19" i="1"/>
  <c r="W19" i="1"/>
  <c r="AC20" i="1"/>
  <c r="AD20" i="1"/>
  <c r="AC19" i="1"/>
  <c r="AD19" i="1"/>
  <c r="AC18" i="1"/>
  <c r="AD18" i="1"/>
  <c r="AB20" i="1"/>
  <c r="AB19" i="1"/>
  <c r="AB18" i="1"/>
  <c r="AD7" i="1"/>
  <c r="AC7" i="1"/>
  <c r="AB7" i="1"/>
  <c r="AC8" i="1"/>
  <c r="AD8" i="1"/>
  <c r="AB8" i="1"/>
  <c r="AC6" i="1"/>
  <c r="AD6" i="1"/>
  <c r="AB6" i="1"/>
  <c r="X8" i="1"/>
  <c r="Y8" i="1"/>
  <c r="W8" i="1"/>
  <c r="X7" i="1"/>
  <c r="Y7" i="1"/>
  <c r="W7" i="1"/>
  <c r="Y6" i="1"/>
  <c r="X6" i="1"/>
  <c r="W6" i="1"/>
  <c r="P35" i="1" l="1"/>
  <c r="O35" i="1"/>
  <c r="P34" i="1"/>
  <c r="O34" i="1"/>
  <c r="P33" i="1"/>
  <c r="O33" i="1"/>
  <c r="R19" i="1"/>
  <c r="O19" i="1"/>
  <c r="P20" i="1"/>
  <c r="R20" i="1" s="1"/>
  <c r="P19" i="1"/>
  <c r="P18" i="1"/>
  <c r="O18" i="1"/>
  <c r="P16" i="1"/>
  <c r="R16" i="1" s="1"/>
  <c r="P15" i="1"/>
  <c r="R15" i="1" s="1"/>
  <c r="O15" i="1"/>
  <c r="P14" i="1"/>
  <c r="O14" i="1"/>
  <c r="R14" i="1" s="1"/>
  <c r="P12" i="1"/>
  <c r="O12" i="1"/>
  <c r="R12" i="1" s="1"/>
  <c r="P11" i="1"/>
  <c r="R11" i="1" s="1"/>
  <c r="P10" i="1"/>
  <c r="O10" i="1"/>
  <c r="P7" i="1"/>
  <c r="R7" i="1" s="1"/>
  <c r="O8" i="1"/>
  <c r="P8" i="1"/>
  <c r="R8" i="1" s="1"/>
  <c r="P6" i="1"/>
  <c r="O6" i="1"/>
  <c r="R10" i="1" l="1"/>
  <c r="R33" i="1"/>
  <c r="R6" i="1"/>
  <c r="R18" i="1"/>
  <c r="R35" i="1"/>
  <c r="R34" i="1"/>
</calcChain>
</file>

<file path=xl/sharedStrings.xml><?xml version="1.0" encoding="utf-8"?>
<sst xmlns="http://schemas.openxmlformats.org/spreadsheetml/2006/main" count="307" uniqueCount="58">
  <si>
    <t>Aurora</t>
  </si>
  <si>
    <t>j1</t>
  </si>
  <si>
    <t>j2</t>
  </si>
  <si>
    <t>tip</t>
  </si>
  <si>
    <t>CV</t>
  </si>
  <si>
    <t>cam_0</t>
  </si>
  <si>
    <t>x</t>
  </si>
  <si>
    <t>y</t>
  </si>
  <si>
    <t>z</t>
  </si>
  <si>
    <t>aurora</t>
  </si>
  <si>
    <t>0 - j1</t>
  </si>
  <si>
    <t>cv</t>
  </si>
  <si>
    <t>0 - j2</t>
  </si>
  <si>
    <t>0 - tip</t>
  </si>
  <si>
    <t>cam_1</t>
  </si>
  <si>
    <t>cam_2</t>
  </si>
  <si>
    <t>cam_3</t>
  </si>
  <si>
    <t>First try - not to take into account</t>
  </si>
  <si>
    <t>!! NEW CALIBRATION !!</t>
  </si>
  <si>
    <t>25. 11. 2019</t>
  </si>
  <si>
    <t>26. 11. 2019.</t>
  </si>
  <si>
    <t>cv/aurora</t>
  </si>
  <si>
    <t>aurora xyz w.r.t cv</t>
  </si>
  <si>
    <t>main</t>
  </si>
  <si>
    <t>1 br</t>
  </si>
  <si>
    <t>2 bl</t>
  </si>
  <si>
    <t>3 tr</t>
  </si>
  <si>
    <t>4 tl</t>
  </si>
  <si>
    <t>left</t>
  </si>
  <si>
    <t>right</t>
  </si>
  <si>
    <t>k</t>
  </si>
  <si>
    <t>cam_4</t>
  </si>
  <si>
    <t>cam_5</t>
  </si>
  <si>
    <t>cam_6</t>
  </si>
  <si>
    <t>cam_7</t>
  </si>
  <si>
    <t>cam_8</t>
  </si>
  <si>
    <t>cam_9</t>
  </si>
  <si>
    <t>cam_10</t>
  </si>
  <si>
    <t>cam_11</t>
  </si>
  <si>
    <t>cam_12</t>
  </si>
  <si>
    <t>cam_13</t>
  </si>
  <si>
    <t>very deep</t>
  </si>
  <si>
    <t>first tube pushed out significantly</t>
  </si>
  <si>
    <t>side left</t>
  </si>
  <si>
    <t>side up</t>
  </si>
  <si>
    <t>diagonal</t>
  </si>
  <si>
    <t>checkerboard</t>
  </si>
  <si>
    <t>f</t>
  </si>
  <si>
    <t>Validation of the algorithm</t>
  </si>
  <si>
    <t>Distances</t>
  </si>
  <si>
    <t>not correct CV coordinates</t>
  </si>
  <si>
    <t>avg</t>
  </si>
  <si>
    <t>min</t>
  </si>
  <si>
    <t>max</t>
  </si>
  <si>
    <t>j1 - j2</t>
  </si>
  <si>
    <t>j1 - tip</t>
  </si>
  <si>
    <t>a</t>
  </si>
  <si>
    <t>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</si>
</sst>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0" xfId="0" applyAlignment="1">
      <alignment horizontal="center"/>
    </xf>
    <xf numFmtId="0" fontId="0" fillId="0" borderId="5" xfId="0" applyFill="1" applyBorder="1"/>
    <xf numFmtId="0" fontId="0" fillId="0" borderId="8" xfId="0" applyBorder="1"/>
    <xf numFmtId="0" fontId="1" fillId="0" borderId="6" xfId="0" applyFont="1" applyBorder="1"/>
    <xf numFmtId="0" fontId="0" fillId="0" borderId="0" xfId="0" applyFill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2" fontId="0" fillId="0" borderId="0" xfId="0" applyNumberFormat="1"/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0" borderId="15" xfId="0" applyFont="1" applyBorder="1"/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7" xfId="0" applyBorder="1"/>
    <xf numFmtId="0" fontId="1" fillId="0" borderId="2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1" xfId="0" applyFont="1" applyBorder="1"/>
    <xf numFmtId="0" fontId="1" fillId="0" borderId="22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6" xfId="0" applyFont="1" applyFill="1" applyBorder="1"/>
    <xf numFmtId="0" fontId="1" fillId="3" borderId="6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1" xfId="0" applyBorder="1"/>
    <xf numFmtId="2" fontId="0" fillId="0" borderId="30" xfId="0" applyNumberFormat="1" applyBorder="1"/>
    <xf numFmtId="2" fontId="0" fillId="0" borderId="18" xfId="0" applyNumberFormat="1" applyBorder="1"/>
    <xf numFmtId="2" fontId="0" fillId="0" borderId="26" xfId="0" applyNumberFormat="1" applyBorder="1"/>
    <xf numFmtId="2" fontId="0" fillId="0" borderId="31" xfId="0" applyNumberFormat="1" applyBorder="1"/>
    <xf numFmtId="2" fontId="0" fillId="0" borderId="4" xfId="0" applyNumberFormat="1" applyBorder="1"/>
    <xf numFmtId="2" fontId="0" fillId="0" borderId="27" xfId="0" applyNumberFormat="1" applyBorder="1"/>
    <xf numFmtId="2" fontId="0" fillId="0" borderId="32" xfId="0" applyNumberFormat="1" applyBorder="1"/>
    <xf numFmtId="2" fontId="0" fillId="0" borderId="23" xfId="0" applyNumberFormat="1" applyBorder="1"/>
    <xf numFmtId="2" fontId="0" fillId="0" borderId="29" xfId="0" applyNumberFormat="1" applyBorder="1"/>
    <xf numFmtId="2" fontId="0" fillId="0" borderId="19" xfId="0" applyNumberFormat="1" applyBorder="1"/>
    <xf numFmtId="2" fontId="0" fillId="0" borderId="7" xfId="0" applyNumberFormat="1" applyBorder="1"/>
    <xf numFmtId="2" fontId="0" fillId="0" borderId="24" xfId="0" applyNumberFormat="1" applyBorder="1"/>
    <xf numFmtId="0" fontId="3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0" fontId="1" fillId="0" borderId="4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0 - j1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Munka1!$AB$53</c:f>
              <c:numCache>
                <c:formatCode>0.00</c:formatCode>
                <c:ptCount val="1"/>
                <c:pt idx="0">
                  <c:v>0.91360291306398145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2-484A-8844-08C8AAA170BF}"/>
            </c:ext>
          </c:extLst>
        </c:ser>
        <c:ser>
          <c:idx val="1"/>
          <c:order val="1"/>
          <c:tx>
            <c:v>0 - j2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Munka1!$AC$53</c:f>
              <c:numCache>
                <c:formatCode>0.00</c:formatCode>
                <c:ptCount val="1"/>
                <c:pt idx="0">
                  <c:v>0.96791983060466502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2-484A-8844-08C8AAA170BF}"/>
            </c:ext>
          </c:extLst>
        </c:ser>
        <c:ser>
          <c:idx val="2"/>
          <c:order val="2"/>
          <c:tx>
            <c:v>0 - tip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Munka1!$AD$53</c:f>
              <c:numCache>
                <c:formatCode>0.00</c:formatCode>
                <c:ptCount val="1"/>
                <c:pt idx="0">
                  <c:v>1.0418060313067365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82-484A-8844-08C8AAA17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577072"/>
        <c:axId val="414576656"/>
      </c:barChart>
      <c:catAx>
        <c:axId val="414577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4576656"/>
        <c:crosses val="autoZero"/>
        <c:auto val="1"/>
        <c:lblAlgn val="ctr"/>
        <c:lblOffset val="100"/>
        <c:noMultiLvlLbl val="0"/>
      </c:catAx>
      <c:valAx>
        <c:axId val="41457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CV / Aurora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35258092738408"/>
          <c:y val="0.89409667541557303"/>
          <c:w val="0.6596281714785652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403860</xdr:colOff>
      <xdr:row>36</xdr:row>
      <xdr:rowOff>26670</xdr:rowOff>
    </xdr:from>
    <xdr:to>
      <xdr:col>32</xdr:col>
      <xdr:colOff>464820</xdr:colOff>
      <xdr:row>50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5"/>
  <sheetViews>
    <sheetView tabSelected="1" topLeftCell="A19" workbookViewId="0">
      <selection activeCell="E22" sqref="E22"/>
    </sheetView>
  </sheetViews>
  <sheetFormatPr defaultRowHeight="14.4" x14ac:dyDescent="0.3"/>
  <cols>
    <col min="2" max="2" width="5.21875" style="9" bestFit="1" customWidth="1"/>
    <col min="3" max="3" width="5.21875" customWidth="1"/>
    <col min="4" max="7" width="9" customWidth="1"/>
    <col min="8" max="8" width="3.21875" customWidth="1"/>
    <col min="9" max="12" width="9" customWidth="1"/>
    <col min="13" max="13" width="3.44140625" customWidth="1"/>
    <col min="14" max="16" width="9" customWidth="1"/>
    <col min="17" max="17" width="4.5546875" customWidth="1"/>
    <col min="18" max="18" width="9.33203125" bestFit="1" customWidth="1"/>
    <col min="26" max="26" width="12.44140625" bestFit="1" customWidth="1"/>
  </cols>
  <sheetData>
    <row r="1" spans="1:30" ht="18" x14ac:dyDescent="0.35">
      <c r="A1" s="85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3" spans="1:30" ht="15" thickBot="1" x14ac:dyDescent="0.35"/>
    <row r="4" spans="1:30" ht="15" thickBot="1" x14ac:dyDescent="0.35">
      <c r="A4" s="1" t="s">
        <v>19</v>
      </c>
      <c r="D4" s="86" t="s">
        <v>0</v>
      </c>
      <c r="E4" s="87"/>
      <c r="F4" s="87"/>
      <c r="G4" s="88"/>
      <c r="I4" s="86" t="s">
        <v>4</v>
      </c>
      <c r="J4" s="87"/>
      <c r="K4" s="87"/>
      <c r="L4" s="88"/>
      <c r="N4" s="89" t="s">
        <v>49</v>
      </c>
      <c r="O4" s="90"/>
      <c r="P4" s="91"/>
    </row>
    <row r="5" spans="1:30" s="3" customFormat="1" ht="15" thickBot="1" x14ac:dyDescent="0.35">
      <c r="B5" s="3" t="s">
        <v>23</v>
      </c>
      <c r="C5" s="4" t="s">
        <v>9</v>
      </c>
      <c r="D5" s="73">
        <v>0</v>
      </c>
      <c r="E5" s="74" t="s">
        <v>1</v>
      </c>
      <c r="F5" s="74" t="s">
        <v>2</v>
      </c>
      <c r="G5" s="75" t="s">
        <v>3</v>
      </c>
      <c r="I5" s="73">
        <v>0</v>
      </c>
      <c r="J5" s="74" t="s">
        <v>1</v>
      </c>
      <c r="K5" s="74" t="s">
        <v>2</v>
      </c>
      <c r="L5" s="75" t="s">
        <v>3</v>
      </c>
      <c r="N5" s="73"/>
      <c r="O5" s="74" t="s">
        <v>9</v>
      </c>
      <c r="P5" s="75" t="s">
        <v>11</v>
      </c>
      <c r="Q5" s="72"/>
      <c r="R5" s="76" t="s">
        <v>21</v>
      </c>
      <c r="T5" s="81" t="s">
        <v>17</v>
      </c>
      <c r="V5" s="3" t="s">
        <v>9</v>
      </c>
      <c r="AA5" s="3" t="s">
        <v>11</v>
      </c>
    </row>
    <row r="6" spans="1:30" ht="15" thickBot="1" x14ac:dyDescent="0.35">
      <c r="A6" s="78" t="s">
        <v>5</v>
      </c>
      <c r="B6" s="24" t="s">
        <v>6</v>
      </c>
      <c r="C6" s="25" t="s">
        <v>7</v>
      </c>
      <c r="D6" s="43">
        <v>-111.96</v>
      </c>
      <c r="E6" s="26">
        <v>-66.44</v>
      </c>
      <c r="F6" s="26">
        <v>-48.04</v>
      </c>
      <c r="G6" s="37">
        <v>-35.81</v>
      </c>
      <c r="H6" s="27"/>
      <c r="I6" s="43">
        <v>75.66</v>
      </c>
      <c r="J6" s="26">
        <v>82.01</v>
      </c>
      <c r="K6" s="26">
        <v>84.65</v>
      </c>
      <c r="L6" s="37">
        <v>78.569999999999993</v>
      </c>
      <c r="M6" s="27"/>
      <c r="N6" s="43" t="s">
        <v>10</v>
      </c>
      <c r="O6" s="52">
        <f>SQRT((D6-E6)^2+(D7-E7)^2+(D8-E8)^2)</f>
        <v>50.627775973273799</v>
      </c>
      <c r="P6" s="53">
        <f>SQRT((I6-J6)^2+(I7-J7)^2+(I8-J8)^2)</f>
        <v>26.856913448868244</v>
      </c>
      <c r="Q6" s="69"/>
      <c r="R6" s="18">
        <f>P6/O6</f>
        <v>0.53047784408001453</v>
      </c>
      <c r="T6" s="81"/>
      <c r="V6">
        <v>0</v>
      </c>
      <c r="W6">
        <f>E6-$D$6</f>
        <v>45.519999999999996</v>
      </c>
      <c r="X6">
        <f>F6-$D$6</f>
        <v>63.919999999999995</v>
      </c>
      <c r="Y6">
        <f>G6-$D$6</f>
        <v>76.149999999999991</v>
      </c>
      <c r="AA6">
        <v>0</v>
      </c>
      <c r="AB6">
        <f>J6-$I$6</f>
        <v>6.3500000000000085</v>
      </c>
      <c r="AC6">
        <f t="shared" ref="AC6:AD6" si="0">K6-$I$6</f>
        <v>8.9900000000000091</v>
      </c>
      <c r="AD6">
        <f t="shared" si="0"/>
        <v>2.9099999999999966</v>
      </c>
    </row>
    <row r="7" spans="1:30" x14ac:dyDescent="0.3">
      <c r="A7" s="49"/>
      <c r="B7" s="29" t="s">
        <v>7</v>
      </c>
      <c r="C7" s="30" t="s">
        <v>8</v>
      </c>
      <c r="D7" s="44">
        <v>-45.07</v>
      </c>
      <c r="E7" s="2">
        <v>-24.9</v>
      </c>
      <c r="F7" s="2">
        <v>-9.6</v>
      </c>
      <c r="G7" s="38">
        <v>21.62</v>
      </c>
      <c r="H7" s="8"/>
      <c r="I7" s="44">
        <v>71.16</v>
      </c>
      <c r="J7" s="2">
        <v>47.09</v>
      </c>
      <c r="K7" s="2">
        <v>34.65</v>
      </c>
      <c r="L7" s="38">
        <v>11.64</v>
      </c>
      <c r="M7" s="8"/>
      <c r="N7" s="44" t="s">
        <v>12</v>
      </c>
      <c r="O7" s="55">
        <f>SQRT((D6-F6)^2+(D7-F7)^2+(D8-F8)^2)</f>
        <v>73.124798803142014</v>
      </c>
      <c r="P7" s="56">
        <f>SQRT((I6-K6)^2+(I7-K7)^2+(I8-K8)^2)</f>
        <v>38.108269443783456</v>
      </c>
      <c r="Q7" s="70"/>
      <c r="R7" s="19">
        <f t="shared" ref="R7:R8" si="1">P7/O7</f>
        <v>0.52114016130661855</v>
      </c>
      <c r="T7" s="81"/>
      <c r="V7">
        <v>0</v>
      </c>
      <c r="W7">
        <f>E7-$D$7</f>
        <v>20.170000000000002</v>
      </c>
      <c r="X7">
        <f t="shared" ref="X7:Y7" si="2">F7-$D$7</f>
        <v>35.47</v>
      </c>
      <c r="Y7">
        <f t="shared" si="2"/>
        <v>66.69</v>
      </c>
      <c r="AA7">
        <v>0</v>
      </c>
      <c r="AB7">
        <f>J7-$I$7</f>
        <v>-24.069999999999993</v>
      </c>
      <c r="AC7">
        <f>K7-$I$7</f>
        <v>-36.51</v>
      </c>
      <c r="AD7">
        <f>L7-$I$7</f>
        <v>-59.519999999999996</v>
      </c>
    </row>
    <row r="8" spans="1:30" ht="15" thickBot="1" x14ac:dyDescent="0.35">
      <c r="A8" s="50"/>
      <c r="B8" s="32" t="s">
        <v>8</v>
      </c>
      <c r="C8" s="33" t="s">
        <v>6</v>
      </c>
      <c r="D8" s="45">
        <v>-184.43</v>
      </c>
      <c r="E8" s="34">
        <v>-175.25</v>
      </c>
      <c r="F8" s="34">
        <v>-182.6</v>
      </c>
      <c r="G8" s="40">
        <v>-188.95</v>
      </c>
      <c r="H8" s="35"/>
      <c r="I8" s="45">
        <v>-239.28</v>
      </c>
      <c r="J8" s="34">
        <v>-249.36</v>
      </c>
      <c r="K8" s="34">
        <v>-245.48</v>
      </c>
      <c r="L8" s="40">
        <v>-206.89</v>
      </c>
      <c r="M8" s="35"/>
      <c r="N8" s="45" t="s">
        <v>13</v>
      </c>
      <c r="O8" s="58">
        <f>SQRT((D6-G6)^2+(D7-G7)^2+(D8-G8)^2)</f>
        <v>101.32526338480447</v>
      </c>
      <c r="P8" s="59">
        <f>SQRT((I6-L6)^2+(I7-L7)^2+(I8-L8)^2)</f>
        <v>67.824852377281303</v>
      </c>
      <c r="Q8" s="71"/>
      <c r="R8" s="20">
        <f t="shared" si="1"/>
        <v>0.66937750874332147</v>
      </c>
      <c r="T8" s="81"/>
      <c r="V8">
        <v>0</v>
      </c>
      <c r="W8">
        <f>E8-$D$8</f>
        <v>9.1800000000000068</v>
      </c>
      <c r="X8">
        <f t="shared" ref="X8:Y8" si="3">F8-$D$8</f>
        <v>1.8300000000000125</v>
      </c>
      <c r="Y8">
        <f t="shared" si="3"/>
        <v>-4.5199999999999818</v>
      </c>
      <c r="AA8">
        <v>0</v>
      </c>
      <c r="AB8">
        <f>J8-$I$8</f>
        <v>-10.080000000000013</v>
      </c>
      <c r="AC8">
        <f t="shared" ref="AC8:AD8" si="4">K8-$I$8</f>
        <v>-6.1999999999999886</v>
      </c>
      <c r="AD8">
        <f t="shared" si="4"/>
        <v>32.390000000000015</v>
      </c>
    </row>
    <row r="9" spans="1:30" ht="15" thickBot="1" x14ac:dyDescent="0.35">
      <c r="C9" s="5"/>
      <c r="O9" s="17"/>
      <c r="P9" s="17"/>
      <c r="Q9" s="17"/>
      <c r="R9" s="77"/>
    </row>
    <row r="10" spans="1:30" ht="15" thickBot="1" x14ac:dyDescent="0.35">
      <c r="A10" s="78" t="s">
        <v>14</v>
      </c>
      <c r="B10" s="24" t="s">
        <v>6</v>
      </c>
      <c r="C10" s="25" t="s">
        <v>7</v>
      </c>
      <c r="D10" s="43">
        <v>-122.88</v>
      </c>
      <c r="E10" s="26">
        <v>-66.709999999999994</v>
      </c>
      <c r="F10" s="26">
        <v>-47.06</v>
      </c>
      <c r="G10" s="37">
        <v>-27.29</v>
      </c>
      <c r="H10" s="27"/>
      <c r="I10" s="43">
        <v>75.13</v>
      </c>
      <c r="J10" s="26">
        <v>79.89</v>
      </c>
      <c r="K10" s="26">
        <v>80.150000000000006</v>
      </c>
      <c r="L10" s="37">
        <v>66.13</v>
      </c>
      <c r="M10" s="27"/>
      <c r="N10" s="43" t="s">
        <v>10</v>
      </c>
      <c r="O10" s="52">
        <f>SQRT((D10-E10)^2+(D11-E11)^2+(D12-E12)^2)</f>
        <v>58.186519057252433</v>
      </c>
      <c r="P10" s="53">
        <f>SQRT((I10-J10)^2+(I11-J11)^2+(I12-J12)^2)</f>
        <v>28.569693733045153</v>
      </c>
      <c r="Q10" s="69"/>
      <c r="R10" s="18">
        <f>P10/O10</f>
        <v>0.49100193989838259</v>
      </c>
    </row>
    <row r="11" spans="1:30" x14ac:dyDescent="0.3">
      <c r="A11" s="49"/>
      <c r="B11" s="29" t="s">
        <v>7</v>
      </c>
      <c r="C11" s="30" t="s">
        <v>8</v>
      </c>
      <c r="D11" s="44">
        <v>-47.38</v>
      </c>
      <c r="E11" s="2">
        <v>-32.28</v>
      </c>
      <c r="F11" s="2">
        <v>-20.2</v>
      </c>
      <c r="G11" s="38">
        <v>5.91</v>
      </c>
      <c r="H11" s="8"/>
      <c r="I11" s="44">
        <v>71.16</v>
      </c>
      <c r="J11" s="2">
        <v>46.03</v>
      </c>
      <c r="K11" s="2">
        <v>33.33</v>
      </c>
      <c r="L11" s="38">
        <v>11.37</v>
      </c>
      <c r="M11" s="8"/>
      <c r="N11" s="44" t="s">
        <v>12</v>
      </c>
      <c r="O11" s="55">
        <f>SQRT((D10-F10)^2+(D11-F11)^2+(D12-F12)^2)</f>
        <v>80.785904711156135</v>
      </c>
      <c r="P11" s="56">
        <f>SQRT((I10-K10)^2+(I11-K11)^2+(I12-K12)^2)</f>
        <v>41.166769365593893</v>
      </c>
      <c r="Q11" s="70"/>
      <c r="R11" s="19">
        <f t="shared" ref="R11:R12" si="5">P11/O11</f>
        <v>0.50957861415035888</v>
      </c>
    </row>
    <row r="12" spans="1:30" ht="15" thickBot="1" x14ac:dyDescent="0.35">
      <c r="A12" s="50"/>
      <c r="B12" s="32" t="s">
        <v>8</v>
      </c>
      <c r="C12" s="33" t="s">
        <v>6</v>
      </c>
      <c r="D12" s="45">
        <v>-183.59</v>
      </c>
      <c r="E12" s="34">
        <v>-185.2</v>
      </c>
      <c r="F12" s="34">
        <v>-189.83</v>
      </c>
      <c r="G12" s="40">
        <v>-223.69</v>
      </c>
      <c r="H12" s="35"/>
      <c r="I12" s="45">
        <v>-239.28</v>
      </c>
      <c r="J12" s="34">
        <v>-252.01</v>
      </c>
      <c r="K12" s="34">
        <v>-254.72</v>
      </c>
      <c r="L12" s="40">
        <v>-232.24799999999999</v>
      </c>
      <c r="M12" s="35"/>
      <c r="N12" s="45" t="s">
        <v>13</v>
      </c>
      <c r="O12" s="58">
        <f>SQRT((D10-G10)^2+(D11-G11)^2+(D12-G12)^2)</f>
        <v>116.55591876863227</v>
      </c>
      <c r="P12" s="59">
        <f>SQRT((I10-L10)^2+(I11-L11)^2+(I12-L12)^2)</f>
        <v>60.87111896457958</v>
      </c>
      <c r="Q12" s="71"/>
      <c r="R12" s="20">
        <f t="shared" si="5"/>
        <v>0.52224820161566365</v>
      </c>
    </row>
    <row r="13" spans="1:30" ht="15" thickBot="1" x14ac:dyDescent="0.35">
      <c r="C13" s="5"/>
      <c r="O13" s="17"/>
      <c r="P13" s="17"/>
      <c r="Q13" s="17"/>
      <c r="R13" s="77"/>
    </row>
    <row r="14" spans="1:30" ht="15" thickBot="1" x14ac:dyDescent="0.35">
      <c r="A14" s="78" t="s">
        <v>15</v>
      </c>
      <c r="B14" s="24" t="s">
        <v>6</v>
      </c>
      <c r="C14" s="25" t="s">
        <v>7</v>
      </c>
      <c r="D14" s="43">
        <v>-122.88</v>
      </c>
      <c r="E14" s="26">
        <v>-70.38</v>
      </c>
      <c r="F14" s="26">
        <v>-48.95</v>
      </c>
      <c r="G14" s="37">
        <v>-30.82</v>
      </c>
      <c r="H14" s="27"/>
      <c r="I14" s="43">
        <v>75.92</v>
      </c>
      <c r="J14" s="26">
        <v>81.48</v>
      </c>
      <c r="K14" s="26">
        <v>82.01</v>
      </c>
      <c r="L14" s="37">
        <v>66.930000000000007</v>
      </c>
      <c r="M14" s="27"/>
      <c r="N14" s="43" t="s">
        <v>10</v>
      </c>
      <c r="O14" s="52">
        <f>SQRT((D14-E14)^2+(D15-E15)^2+(D16-E16)^2)</f>
        <v>55.747751524164634</v>
      </c>
      <c r="P14" s="53">
        <f>SQRT((I14-J14)^2+(I15-J15)^2+(I16-J16)^2)</f>
        <v>27.962664393794803</v>
      </c>
      <c r="Q14" s="69"/>
      <c r="R14" s="18">
        <f>P14/O14</f>
        <v>0.50159268543187785</v>
      </c>
    </row>
    <row r="15" spans="1:30" x14ac:dyDescent="0.3">
      <c r="A15" s="49"/>
      <c r="B15" s="29" t="s">
        <v>7</v>
      </c>
      <c r="C15" s="30" t="s">
        <v>8</v>
      </c>
      <c r="D15" s="44">
        <v>-47.38</v>
      </c>
      <c r="E15" s="2">
        <v>-28.71</v>
      </c>
      <c r="F15" s="2">
        <v>-17.3</v>
      </c>
      <c r="G15" s="38">
        <v>18.54</v>
      </c>
      <c r="H15" s="8"/>
      <c r="I15" s="44">
        <v>71.16</v>
      </c>
      <c r="J15" s="2">
        <v>46.29</v>
      </c>
      <c r="K15" s="2">
        <v>32.53</v>
      </c>
      <c r="L15" s="38">
        <v>8.73</v>
      </c>
      <c r="M15" s="8"/>
      <c r="N15" s="44" t="s">
        <v>12</v>
      </c>
      <c r="O15" s="55">
        <f>SQRT((D14-F14)^2+(D15-F15)^2+(D16-F16)^2)</f>
        <v>79.889635122461286</v>
      </c>
      <c r="P15" s="56">
        <f>SQRT((I14-K14)^2+(I15-K15)^2+(I16-K16)^2)</f>
        <v>41.612178505817255</v>
      </c>
      <c r="Q15" s="70"/>
      <c r="R15" s="19">
        <f t="shared" ref="R15:R20" si="6">P15/O15</f>
        <v>0.52087080435441657</v>
      </c>
    </row>
    <row r="16" spans="1:30" ht="15" thickBot="1" x14ac:dyDescent="0.35">
      <c r="A16" s="50"/>
      <c r="B16" s="32" t="s">
        <v>8</v>
      </c>
      <c r="C16" s="33" t="s">
        <v>6</v>
      </c>
      <c r="D16" s="45">
        <v>-183.59</v>
      </c>
      <c r="E16" s="34">
        <v>-181.86</v>
      </c>
      <c r="F16" s="34">
        <v>-187.04</v>
      </c>
      <c r="G16" s="40">
        <v>-222.55</v>
      </c>
      <c r="H16" s="35"/>
      <c r="I16" s="45">
        <v>-240.5</v>
      </c>
      <c r="J16" s="34">
        <v>-252.01</v>
      </c>
      <c r="K16" s="34">
        <v>-254.72</v>
      </c>
      <c r="L16" s="40">
        <v>-231.11</v>
      </c>
      <c r="M16" s="35"/>
      <c r="N16" s="45" t="s">
        <v>13</v>
      </c>
      <c r="O16" s="58">
        <f>SQRT((D14-G14)^2+(D15-G15)^2+(D16-G16)^2)</f>
        <v>119.74293966660416</v>
      </c>
      <c r="P16" s="59">
        <f>SQRT((I14-L14)^2+(I15-L15)^2+(I16-L16)^2)</f>
        <v>63.76909204308933</v>
      </c>
      <c r="Q16" s="71"/>
      <c r="R16" s="20">
        <f t="shared" si="6"/>
        <v>0.53254991250957473</v>
      </c>
    </row>
    <row r="17" spans="1:32" ht="15" thickBot="1" x14ac:dyDescent="0.35">
      <c r="C17" s="5"/>
      <c r="O17" s="17"/>
      <c r="P17" s="17"/>
      <c r="Q17" s="17"/>
      <c r="R17" s="77"/>
      <c r="V17" s="3" t="s">
        <v>9</v>
      </c>
      <c r="W17" s="3"/>
      <c r="X17" s="3"/>
      <c r="Y17" s="3"/>
      <c r="Z17" s="3"/>
      <c r="AA17" s="3" t="s">
        <v>11</v>
      </c>
      <c r="AB17" s="3"/>
      <c r="AC17" s="3"/>
      <c r="AD17" s="3"/>
    </row>
    <row r="18" spans="1:32" ht="15" thickBot="1" x14ac:dyDescent="0.35">
      <c r="A18" s="78" t="s">
        <v>16</v>
      </c>
      <c r="B18" s="24" t="s">
        <v>6</v>
      </c>
      <c r="C18" s="25" t="s">
        <v>7</v>
      </c>
      <c r="D18" s="43">
        <v>-122.88</v>
      </c>
      <c r="E18" s="26">
        <v>-69.83</v>
      </c>
      <c r="F18" s="26">
        <v>-33.369999999999997</v>
      </c>
      <c r="G18" s="37">
        <v>-20.98</v>
      </c>
      <c r="H18" s="27"/>
      <c r="I18" s="43">
        <v>75.92</v>
      </c>
      <c r="J18" s="26">
        <v>82.01</v>
      </c>
      <c r="K18" s="26">
        <v>80.95</v>
      </c>
      <c r="L18" s="37">
        <v>67.72</v>
      </c>
      <c r="M18" s="27"/>
      <c r="N18" s="43" t="s">
        <v>10</v>
      </c>
      <c r="O18" s="52">
        <f>SQRT((D18-E18)^2+(D19-E19)^2+(D20-E20)^2)</f>
        <v>56.078939897255545</v>
      </c>
      <c r="P18" s="53">
        <f>SQRT((I18-J18)^2+(I19-J19)^2+(I20-J20)^2)</f>
        <v>28.303446786566465</v>
      </c>
      <c r="Q18" s="69"/>
      <c r="R18" s="18">
        <f t="shared" si="6"/>
        <v>0.50470723659224537</v>
      </c>
      <c r="V18">
        <v>0</v>
      </c>
      <c r="W18">
        <f>(E20-$D$20)</f>
        <v>3.0099999999999909</v>
      </c>
      <c r="X18">
        <f>(F20-$D$20)</f>
        <v>-10.47999999999999</v>
      </c>
      <c r="Y18">
        <f>(G20-$D$20)</f>
        <v>-38.490000000000009</v>
      </c>
      <c r="AA18">
        <v>0</v>
      </c>
      <c r="AB18">
        <f>J18-$I$18</f>
        <v>6.0900000000000034</v>
      </c>
      <c r="AC18">
        <f t="shared" ref="AC18:AD18" si="7">K18-$I$18</f>
        <v>5.0300000000000011</v>
      </c>
      <c r="AD18">
        <f t="shared" si="7"/>
        <v>-8.2000000000000028</v>
      </c>
    </row>
    <row r="19" spans="1:32" x14ac:dyDescent="0.3">
      <c r="A19" s="49"/>
      <c r="B19" s="29" t="s">
        <v>7</v>
      </c>
      <c r="C19" s="30" t="s">
        <v>8</v>
      </c>
      <c r="D19" s="44">
        <v>-47.38</v>
      </c>
      <c r="E19" s="2">
        <v>-29.45</v>
      </c>
      <c r="F19" s="2">
        <v>-9.56</v>
      </c>
      <c r="G19" s="38">
        <v>6.82</v>
      </c>
      <c r="H19" s="8"/>
      <c r="I19" s="44">
        <v>71.16</v>
      </c>
      <c r="J19" s="2">
        <v>46.03</v>
      </c>
      <c r="K19" s="2">
        <v>24.6</v>
      </c>
      <c r="L19" s="38">
        <v>9.25</v>
      </c>
      <c r="M19" s="8"/>
      <c r="N19" s="44" t="s">
        <v>12</v>
      </c>
      <c r="O19" s="55">
        <f>SQRT((D18-F18)^2+(D19-F19)^2+(D20-F20)^2)</f>
        <v>97.735474112524756</v>
      </c>
      <c r="P19" s="56">
        <f>SQRT((I18-K18)^2+(I19-K19)^2+(I20-K20)^2)</f>
        <v>48.94224044728643</v>
      </c>
      <c r="Q19" s="70"/>
      <c r="R19" s="19">
        <f t="shared" si="6"/>
        <v>0.50076229630746227</v>
      </c>
      <c r="V19">
        <v>0</v>
      </c>
      <c r="W19">
        <f>-(E18-$D$18)</f>
        <v>-53.05</v>
      </c>
      <c r="X19">
        <f>-(F18-$D$18)</f>
        <v>-89.509999999999991</v>
      </c>
      <c r="Y19">
        <f>-(G18-$D$18)</f>
        <v>-101.89999999999999</v>
      </c>
      <c r="AA19">
        <v>0</v>
      </c>
      <c r="AB19">
        <f>J19-$I$19</f>
        <v>-25.129999999999995</v>
      </c>
      <c r="AC19">
        <f t="shared" ref="AC19:AD19" si="8">K19-$I$19</f>
        <v>-46.559999999999995</v>
      </c>
      <c r="AD19">
        <f t="shared" si="8"/>
        <v>-61.91</v>
      </c>
    </row>
    <row r="20" spans="1:32" ht="15" thickBot="1" x14ac:dyDescent="0.35">
      <c r="A20" s="50"/>
      <c r="B20" s="32" t="s">
        <v>8</v>
      </c>
      <c r="C20" s="33" t="s">
        <v>6</v>
      </c>
      <c r="D20" s="45">
        <v>-183.59</v>
      </c>
      <c r="E20" s="34">
        <v>-180.58</v>
      </c>
      <c r="F20" s="34">
        <v>-194.07</v>
      </c>
      <c r="G20" s="40">
        <v>-222.08</v>
      </c>
      <c r="H20" s="35"/>
      <c r="I20" s="45">
        <v>-240.5</v>
      </c>
      <c r="J20" s="34">
        <v>-252.01</v>
      </c>
      <c r="K20" s="34">
        <v>-254.72</v>
      </c>
      <c r="L20" s="40">
        <v>-242.96</v>
      </c>
      <c r="M20" s="35"/>
      <c r="N20" s="45" t="s">
        <v>13</v>
      </c>
      <c r="O20" s="58">
        <f>SQRT((D18-G18)^2+(D19-G19)^2+(D20-G20)^2)</f>
        <v>121.66647073043583</v>
      </c>
      <c r="P20" s="59">
        <f>SQRT((I18-L18)^2+(I19-L19)^2+(I20-L20)^2)</f>
        <v>62.499117593770876</v>
      </c>
      <c r="Q20" s="71"/>
      <c r="R20" s="20">
        <f t="shared" si="6"/>
        <v>0.51369220475083799</v>
      </c>
      <c r="V20">
        <v>0</v>
      </c>
      <c r="W20">
        <f>(E19-$D$19)</f>
        <v>17.930000000000003</v>
      </c>
      <c r="X20">
        <f>(F19-$D$19)</f>
        <v>37.82</v>
      </c>
      <c r="Y20">
        <f>(G19-$D$19)</f>
        <v>54.2</v>
      </c>
      <c r="AA20">
        <v>0</v>
      </c>
      <c r="AB20">
        <f>J20-$I$20</f>
        <v>-11.509999999999991</v>
      </c>
      <c r="AC20">
        <f t="shared" ref="AC20:AD20" si="9">K20-$I$20</f>
        <v>-14.219999999999999</v>
      </c>
      <c r="AD20">
        <f t="shared" si="9"/>
        <v>-2.460000000000008</v>
      </c>
    </row>
    <row r="21" spans="1:32" x14ac:dyDescent="0.3">
      <c r="A21" s="6" t="s">
        <v>50</v>
      </c>
      <c r="B21" s="79"/>
      <c r="C21" s="6"/>
      <c r="D21" s="6"/>
    </row>
    <row r="22" spans="1:32" x14ac:dyDescent="0.3">
      <c r="A22" s="7" t="s">
        <v>46</v>
      </c>
      <c r="B22" s="22"/>
      <c r="D22" t="s">
        <v>57</v>
      </c>
    </row>
    <row r="23" spans="1:32" x14ac:dyDescent="0.3">
      <c r="A23" s="13"/>
      <c r="B23" s="80"/>
    </row>
    <row r="24" spans="1:32" x14ac:dyDescent="0.3">
      <c r="A24" s="1" t="s">
        <v>20</v>
      </c>
    </row>
    <row r="25" spans="1:32" x14ac:dyDescent="0.3">
      <c r="A25" t="s">
        <v>18</v>
      </c>
      <c r="D25" t="s">
        <v>24</v>
      </c>
      <c r="E25" t="s">
        <v>25</v>
      </c>
      <c r="F25" t="s">
        <v>26</v>
      </c>
      <c r="G25" t="s">
        <v>27</v>
      </c>
    </row>
    <row r="26" spans="1:32" ht="15" thickBot="1" x14ac:dyDescent="0.35">
      <c r="C26" t="s">
        <v>22</v>
      </c>
    </row>
    <row r="27" spans="1:32" ht="15" thickBot="1" x14ac:dyDescent="0.35">
      <c r="D27" s="82" t="s">
        <v>9</v>
      </c>
      <c r="E27" s="83"/>
      <c r="F27" s="83"/>
      <c r="G27" s="84"/>
      <c r="I27" s="82" t="s">
        <v>11</v>
      </c>
      <c r="J27" s="83"/>
      <c r="K27" s="83"/>
      <c r="L27" s="84"/>
      <c r="N27" s="86" t="s">
        <v>49</v>
      </c>
      <c r="O27" s="87"/>
      <c r="P27" s="88"/>
      <c r="Q27" s="29"/>
      <c r="R27" s="23" t="s">
        <v>21</v>
      </c>
    </row>
    <row r="28" spans="1:32" ht="15" thickBot="1" x14ac:dyDescent="0.35">
      <c r="D28" s="64">
        <v>0</v>
      </c>
      <c r="E28" s="65" t="s">
        <v>1</v>
      </c>
      <c r="F28" s="65" t="s">
        <v>2</v>
      </c>
      <c r="G28" s="66" t="s">
        <v>3</v>
      </c>
      <c r="H28" s="63"/>
      <c r="I28" s="64">
        <v>0</v>
      </c>
      <c r="J28" s="65" t="s">
        <v>1</v>
      </c>
      <c r="K28" s="65" t="s">
        <v>2</v>
      </c>
      <c r="L28" s="66" t="s">
        <v>3</v>
      </c>
      <c r="M28" s="63"/>
      <c r="N28" s="64"/>
      <c r="O28" s="65" t="s">
        <v>9</v>
      </c>
      <c r="P28" s="66" t="s">
        <v>11</v>
      </c>
      <c r="Q28" s="67"/>
      <c r="R28" s="68"/>
      <c r="T28" s="2"/>
      <c r="U28" s="2" t="s">
        <v>28</v>
      </c>
      <c r="V28" s="2"/>
      <c r="W28" s="2"/>
      <c r="X28" s="2"/>
      <c r="Z28" s="2" t="s">
        <v>29</v>
      </c>
      <c r="AA28" s="2"/>
      <c r="AB28" s="2"/>
      <c r="AC28" s="2"/>
      <c r="AE28" s="2" t="s">
        <v>30</v>
      </c>
      <c r="AF28" s="2">
        <v>45.61</v>
      </c>
    </row>
    <row r="29" spans="1:32" ht="15" thickBot="1" x14ac:dyDescent="0.35">
      <c r="A29" s="42" t="s">
        <v>5</v>
      </c>
      <c r="B29" s="24" t="s">
        <v>6</v>
      </c>
      <c r="C29" s="25" t="s">
        <v>7</v>
      </c>
      <c r="D29" s="43">
        <v>126.61</v>
      </c>
      <c r="E29" s="26">
        <v>124.92</v>
      </c>
      <c r="F29" s="26">
        <v>139.07</v>
      </c>
      <c r="G29" s="37">
        <v>140</v>
      </c>
      <c r="H29" s="27"/>
      <c r="I29" s="51">
        <f>Z29*Z31/$AK$73</f>
        <v>262.37544859615792</v>
      </c>
      <c r="J29" s="52">
        <f>AA29*AA31/$AK$73</f>
        <v>243.68316666536356</v>
      </c>
      <c r="K29" s="52">
        <f>AB29*AB31/$AK$73</f>
        <v>270.57182482102922</v>
      </c>
      <c r="L29" s="53">
        <f>AC29*AC31/$AK$73</f>
        <v>259.22768386352936</v>
      </c>
      <c r="M29" s="27"/>
      <c r="N29" s="43" t="s">
        <v>43</v>
      </c>
      <c r="O29" s="60">
        <f>SQRT((D29-E29)^2+(D30-E30)^2+(D31-E31)^2)</f>
        <v>18.169757840984008</v>
      </c>
      <c r="P29" s="14">
        <f>SQRT((I29-J29)^2+(I30-J30)^2+(I31-J31)^2)</f>
        <v>20.471424066150341</v>
      </c>
      <c r="Q29" s="36"/>
      <c r="R29" s="53">
        <f t="shared" ref="R29:R31" si="10">P29/O29</f>
        <v>1.1266756687298636</v>
      </c>
      <c r="T29" s="2" t="s">
        <v>6</v>
      </c>
      <c r="U29" s="2">
        <v>298</v>
      </c>
      <c r="V29" s="2">
        <v>286</v>
      </c>
      <c r="W29" s="2">
        <v>301</v>
      </c>
      <c r="X29" s="2">
        <v>288</v>
      </c>
      <c r="Z29" s="2">
        <v>218</v>
      </c>
      <c r="AA29" s="2">
        <v>205</v>
      </c>
      <c r="AB29" s="2">
        <v>222</v>
      </c>
      <c r="AC29" s="2">
        <v>210</v>
      </c>
    </row>
    <row r="30" spans="1:32" x14ac:dyDescent="0.3">
      <c r="A30" s="49"/>
      <c r="B30" s="29" t="s">
        <v>7</v>
      </c>
      <c r="C30" s="30" t="s">
        <v>8</v>
      </c>
      <c r="D30" s="44">
        <v>-188.48</v>
      </c>
      <c r="E30" s="2">
        <v>-193.9</v>
      </c>
      <c r="F30" s="2">
        <v>-192.66</v>
      </c>
      <c r="G30" s="38">
        <v>-193.36</v>
      </c>
      <c r="H30" s="8"/>
      <c r="I30" s="54">
        <f>Z30*Z31/$AK$73</f>
        <v>74.620540426430239</v>
      </c>
      <c r="J30" s="55">
        <f>AA30*AA31/$AK$73</f>
        <v>70.133204064665591</v>
      </c>
      <c r="K30" s="55">
        <f>AB30*AB31/$AK$73</f>
        <v>63.377184192313152</v>
      </c>
      <c r="L30" s="56">
        <f>AC30*AC31/$AK$73</f>
        <v>62.955294652571403</v>
      </c>
      <c r="M30" s="8"/>
      <c r="N30" s="44" t="s">
        <v>44</v>
      </c>
      <c r="O30" s="61">
        <f>SQRT((D29-F29)^2+(D30-F30)^2+(D31-F31)^2)</f>
        <v>13.143972002404748</v>
      </c>
      <c r="P30" s="15">
        <f>SQRT((I29-K29)^2+(I30-K30)^2+(I31-K31)^2)</f>
        <v>15.674037224637342</v>
      </c>
      <c r="Q30" s="11"/>
      <c r="R30" s="56">
        <f t="shared" si="10"/>
        <v>1.1924886344683103</v>
      </c>
      <c r="T30" s="2" t="s">
        <v>7</v>
      </c>
      <c r="U30" s="2">
        <v>62</v>
      </c>
      <c r="V30" s="2">
        <v>60</v>
      </c>
      <c r="W30" s="2">
        <v>52</v>
      </c>
      <c r="X30" s="2">
        <v>50</v>
      </c>
      <c r="Z30" s="2">
        <v>62</v>
      </c>
      <c r="AA30" s="2">
        <v>59</v>
      </c>
      <c r="AB30" s="2">
        <v>52</v>
      </c>
      <c r="AC30" s="2">
        <v>51</v>
      </c>
    </row>
    <row r="31" spans="1:32" ht="15" thickBot="1" x14ac:dyDescent="0.35">
      <c r="A31" s="50"/>
      <c r="B31" s="32" t="s">
        <v>8</v>
      </c>
      <c r="C31" s="33" t="s">
        <v>6</v>
      </c>
      <c r="D31" s="45">
        <v>-282.99</v>
      </c>
      <c r="E31" s="34">
        <v>-300.25</v>
      </c>
      <c r="F31" s="34">
        <v>-282.79000000000002</v>
      </c>
      <c r="G31" s="40">
        <v>-298.86</v>
      </c>
      <c r="H31" s="35"/>
      <c r="I31" s="57">
        <f>Z31</f>
        <v>570.125</v>
      </c>
      <c r="J31" s="58">
        <f t="shared" ref="J31" si="11">AA31</f>
        <v>563.08641975308637</v>
      </c>
      <c r="K31" s="58">
        <f t="shared" ref="K31" si="12">AB31</f>
        <v>577.34177215189879</v>
      </c>
      <c r="L31" s="59">
        <f t="shared" ref="L31" si="13">AC31</f>
        <v>584.74358974358972</v>
      </c>
      <c r="M31" s="35"/>
      <c r="N31" s="45" t="s">
        <v>45</v>
      </c>
      <c r="O31" s="62">
        <f>SQRT((D29-G29)^2+(D30-G30)^2+(D31-G31)^2)</f>
        <v>21.329871073215617</v>
      </c>
      <c r="P31" s="16">
        <f>SQRT((I29-L29)^2+(I30-L30)^2+(I31-L31)^2)</f>
        <v>18.965483064448904</v>
      </c>
      <c r="Q31" s="39"/>
      <c r="R31" s="59">
        <f t="shared" si="10"/>
        <v>0.88915132207546599</v>
      </c>
      <c r="T31" s="2" t="s">
        <v>8</v>
      </c>
      <c r="U31" s="2"/>
      <c r="V31" s="2"/>
      <c r="W31" s="2"/>
      <c r="X31" s="2"/>
      <c r="Z31" s="2">
        <f>$AK$72/(U29-Z29)*1000</f>
        <v>570.125</v>
      </c>
      <c r="AA31" s="2">
        <f>$AK$72/(V29-AA29)*1000</f>
        <v>563.08641975308637</v>
      </c>
      <c r="AB31" s="2">
        <f>$AK$72/(W29-AB29)*1000</f>
        <v>577.34177215189879</v>
      </c>
      <c r="AC31" s="2">
        <f>$AK$72/(X29-AC29)*1000</f>
        <v>584.74358974358972</v>
      </c>
    </row>
    <row r="32" spans="1:32" ht="15" thickBot="1" x14ac:dyDescent="0.35">
      <c r="O32" s="17"/>
      <c r="P32" s="17"/>
    </row>
    <row r="33" spans="1:29" ht="15" thickBot="1" x14ac:dyDescent="0.35">
      <c r="A33" s="12" t="s">
        <v>14</v>
      </c>
      <c r="B33" s="24" t="s">
        <v>6</v>
      </c>
      <c r="C33" s="25" t="s">
        <v>7</v>
      </c>
      <c r="D33" s="43">
        <v>106.02</v>
      </c>
      <c r="E33" s="26">
        <v>43.14</v>
      </c>
      <c r="F33" s="26">
        <v>10.89</v>
      </c>
      <c r="G33" s="37">
        <v>-15.51</v>
      </c>
      <c r="H33" s="27"/>
      <c r="I33" s="43">
        <v>-115.65</v>
      </c>
      <c r="J33" s="26">
        <v>-145.28</v>
      </c>
      <c r="K33" s="26">
        <v>-153.30000000000001</v>
      </c>
      <c r="L33" s="37">
        <v>-157.97999999999999</v>
      </c>
      <c r="M33" s="27"/>
      <c r="N33" s="43" t="s">
        <v>10</v>
      </c>
      <c r="O33" s="52">
        <f>SQRT((D33-E33)^2+(D34-E34)^2+(D35-E35)^2)</f>
        <v>67.028666255565597</v>
      </c>
      <c r="P33" s="53">
        <f>SQRT((I33-J33)^2+(I34-J34)^2+(I35-J35)^2)</f>
        <v>61.688097717468963</v>
      </c>
      <c r="Q33" s="46"/>
      <c r="R33" s="18">
        <f t="shared" ref="R33:R35" si="14">P33/O33</f>
        <v>0.92032411151171922</v>
      </c>
      <c r="T33" s="2">
        <v>106.02</v>
      </c>
      <c r="U33" s="2">
        <v>43.14</v>
      </c>
      <c r="V33" s="2">
        <v>10.89</v>
      </c>
      <c r="W33" s="2">
        <v>-15.51</v>
      </c>
      <c r="Y33">
        <v>0</v>
      </c>
      <c r="Z33">
        <f>U33-$T33</f>
        <v>-62.879999999999995</v>
      </c>
      <c r="AA33">
        <f t="shared" ref="AA33:AA34" si="15">V33-$T33</f>
        <v>-95.13</v>
      </c>
      <c r="AB33">
        <f>W33-$T33</f>
        <v>-121.53</v>
      </c>
      <c r="AC33" t="s">
        <v>7</v>
      </c>
    </row>
    <row r="34" spans="1:29" x14ac:dyDescent="0.3">
      <c r="A34" s="28"/>
      <c r="B34" s="29" t="s">
        <v>7</v>
      </c>
      <c r="C34" s="30" t="s">
        <v>8</v>
      </c>
      <c r="D34" s="44">
        <v>51.51</v>
      </c>
      <c r="E34" s="2">
        <v>30.4</v>
      </c>
      <c r="F34" s="2">
        <v>15.03</v>
      </c>
      <c r="G34" s="38">
        <v>14.67</v>
      </c>
      <c r="H34" s="8"/>
      <c r="I34" s="44">
        <v>-135.26</v>
      </c>
      <c r="J34" s="2">
        <v>-85.2</v>
      </c>
      <c r="K34" s="2">
        <v>-51.47</v>
      </c>
      <c r="L34" s="38">
        <v>-31.47</v>
      </c>
      <c r="M34" s="8"/>
      <c r="N34" s="44" t="s">
        <v>12</v>
      </c>
      <c r="O34" s="55">
        <f>SQRT((D33-F33)^2+(D34-F34)^2+(D35-F35)^2)</f>
        <v>101.91643096184245</v>
      </c>
      <c r="P34" s="56">
        <f>SQRT((I33-K33)^2+(I34-K34)^2+(I35-K35)^2)</f>
        <v>96.563655171083923</v>
      </c>
      <c r="Q34" s="47"/>
      <c r="R34" s="19">
        <f t="shared" si="14"/>
        <v>0.947478775107788</v>
      </c>
      <c r="T34" s="2">
        <v>51.51</v>
      </c>
      <c r="U34" s="2">
        <v>30.4</v>
      </c>
      <c r="V34" s="2">
        <v>15.03</v>
      </c>
      <c r="W34" s="2">
        <v>14.67</v>
      </c>
      <c r="Y34">
        <v>0</v>
      </c>
      <c r="Z34">
        <f t="shared" ref="Z34" si="16">U34-$T34</f>
        <v>-21.11</v>
      </c>
      <c r="AA34">
        <f t="shared" si="15"/>
        <v>-36.479999999999997</v>
      </c>
      <c r="AB34">
        <f t="shared" ref="AB34" si="17">W34-$T34</f>
        <v>-36.839999999999996</v>
      </c>
      <c r="AC34" t="s">
        <v>8</v>
      </c>
    </row>
    <row r="35" spans="1:29" ht="15" thickBot="1" x14ac:dyDescent="0.35">
      <c r="A35" s="31"/>
      <c r="B35" s="32" t="s">
        <v>8</v>
      </c>
      <c r="C35" s="33" t="s">
        <v>6</v>
      </c>
      <c r="D35" s="45">
        <v>-208.44</v>
      </c>
      <c r="E35" s="34">
        <v>-198.78</v>
      </c>
      <c r="F35" s="34">
        <v>-205.9</v>
      </c>
      <c r="G35" s="40">
        <v>-231.56</v>
      </c>
      <c r="H35" s="35"/>
      <c r="I35" s="45">
        <v>-238.2</v>
      </c>
      <c r="J35" s="34">
        <v>-258.73</v>
      </c>
      <c r="K35" s="34">
        <v>-267.97000000000003</v>
      </c>
      <c r="L35" s="40">
        <v>-292.33</v>
      </c>
      <c r="M35" s="35"/>
      <c r="N35" s="45" t="s">
        <v>13</v>
      </c>
      <c r="O35" s="58">
        <f>SQRT((D33-G33)^2+(D34-G34)^2+(D35-G35)^2)</f>
        <v>129.07850673136872</v>
      </c>
      <c r="P35" s="59">
        <f>SQRT((I33-L33)^2+(I34-L34)^2+(I35-L35)^2)</f>
        <v>124.47590088045155</v>
      </c>
      <c r="Q35" s="48"/>
      <c r="R35" s="20">
        <f t="shared" si="14"/>
        <v>0.96434258524158578</v>
      </c>
      <c r="T35" s="2">
        <v>-208.44</v>
      </c>
      <c r="U35" s="2">
        <v>-198.78</v>
      </c>
      <c r="V35" s="2">
        <v>-205.9</v>
      </c>
      <c r="W35" s="2">
        <v>-231.56</v>
      </c>
      <c r="Y35">
        <v>0</v>
      </c>
      <c r="Z35">
        <f>U35-$T35</f>
        <v>9.6599999999999966</v>
      </c>
      <c r="AA35">
        <f t="shared" ref="AA35:AB35" si="18">V35-$T35</f>
        <v>2.539999999999992</v>
      </c>
      <c r="AB35">
        <f t="shared" si="18"/>
        <v>-23.120000000000005</v>
      </c>
      <c r="AC35" t="s">
        <v>6</v>
      </c>
    </row>
    <row r="36" spans="1:29" ht="15" thickBot="1" x14ac:dyDescent="0.35">
      <c r="A36" s="1"/>
      <c r="O36" s="17"/>
      <c r="P36" s="17"/>
      <c r="R36" s="21"/>
    </row>
    <row r="37" spans="1:29" ht="15" thickBot="1" x14ac:dyDescent="0.35">
      <c r="A37" s="12" t="s">
        <v>15</v>
      </c>
      <c r="B37" s="24" t="s">
        <v>6</v>
      </c>
      <c r="C37" s="25" t="s">
        <v>7</v>
      </c>
      <c r="D37" s="43">
        <v>106.02</v>
      </c>
      <c r="E37" s="26">
        <v>45.31</v>
      </c>
      <c r="F37" s="26">
        <v>20.8</v>
      </c>
      <c r="G37" s="37">
        <v>20.58</v>
      </c>
      <c r="H37" s="27"/>
      <c r="I37" s="43">
        <v>-112.13</v>
      </c>
      <c r="J37" s="26">
        <v>-131.54</v>
      </c>
      <c r="K37" s="26">
        <v>-129.44999999999999</v>
      </c>
      <c r="L37" s="37">
        <v>-100.86</v>
      </c>
      <c r="M37" s="27"/>
      <c r="N37" s="43" t="s">
        <v>10</v>
      </c>
      <c r="O37" s="52">
        <f>SQRT((D37-E37)^2+(D38-E38)^2+(D39-E39)^2)</f>
        <v>66.30895414648009</v>
      </c>
      <c r="P37" s="53">
        <f>SQRT((I37-J37)^2+(I38-J38)^2+(I39-J39)^2)</f>
        <v>60.75556106234226</v>
      </c>
      <c r="Q37" s="46"/>
      <c r="R37" s="18">
        <f t="shared" ref="R37:R39" si="19">P37/O37</f>
        <v>0.91624972591378706</v>
      </c>
      <c r="T37" s="2"/>
      <c r="U37" s="2" t="s">
        <v>56</v>
      </c>
      <c r="V37" s="2" t="s">
        <v>11</v>
      </c>
      <c r="W37" s="2"/>
    </row>
    <row r="38" spans="1:29" x14ac:dyDescent="0.3">
      <c r="A38" s="28"/>
      <c r="B38" s="29" t="s">
        <v>7</v>
      </c>
      <c r="C38" s="30" t="s">
        <v>8</v>
      </c>
      <c r="D38" s="44">
        <v>51.51</v>
      </c>
      <c r="E38" s="2">
        <v>24.88</v>
      </c>
      <c r="F38" s="2">
        <v>-0.62</v>
      </c>
      <c r="G38" s="38">
        <v>-36.44</v>
      </c>
      <c r="H38" s="8"/>
      <c r="I38" s="44">
        <v>-135.26</v>
      </c>
      <c r="J38" s="2">
        <v>-80</v>
      </c>
      <c r="K38" s="2">
        <v>-42.63</v>
      </c>
      <c r="L38" s="38">
        <v>-5.83</v>
      </c>
      <c r="M38" s="8"/>
      <c r="N38" s="44" t="s">
        <v>12</v>
      </c>
      <c r="O38" s="55">
        <f>SQRT((D37-F37)^2+(D38-F38)^2+(D39-F39)^2)</f>
        <v>99.904981857763232</v>
      </c>
      <c r="P38" s="56">
        <f>SQRT((I37-K37)^2+(I38-K38)^2+(I39-K39)^2)</f>
        <v>94.37595986266841</v>
      </c>
      <c r="Q38" s="47"/>
      <c r="R38" s="19">
        <f t="shared" si="19"/>
        <v>0.94465719434325501</v>
      </c>
      <c r="T38" s="2" t="s">
        <v>54</v>
      </c>
      <c r="U38" s="55">
        <f>SQRT((E37-F37)^2+(E38-F38)^2+(E39-F39)^2)</f>
        <v>35.371714688434317</v>
      </c>
      <c r="V38" s="55">
        <f>SQRT((J37-K37)^2+(J38-K38)^2+(J39-K39)^2)</f>
        <v>39.011344503874767</v>
      </c>
      <c r="W38" s="2">
        <f>V38/U38</f>
        <v>1.1028966180322188</v>
      </c>
    </row>
    <row r="39" spans="1:29" ht="15" thickBot="1" x14ac:dyDescent="0.35">
      <c r="A39" s="31"/>
      <c r="B39" s="32" t="s">
        <v>8</v>
      </c>
      <c r="C39" s="33" t="s">
        <v>6</v>
      </c>
      <c r="D39" s="45">
        <v>-208.44</v>
      </c>
      <c r="E39" s="34">
        <v>-209.86</v>
      </c>
      <c r="F39" s="34">
        <v>-209.45</v>
      </c>
      <c r="G39" s="40">
        <v>-213.46</v>
      </c>
      <c r="H39" s="35"/>
      <c r="I39" s="45">
        <v>-238.2</v>
      </c>
      <c r="J39" s="34">
        <v>-254.35</v>
      </c>
      <c r="K39" s="34">
        <v>-243.35</v>
      </c>
      <c r="L39" s="40">
        <v>-212.36</v>
      </c>
      <c r="M39" s="35"/>
      <c r="N39" s="45" t="s">
        <v>13</v>
      </c>
      <c r="O39" s="58">
        <f>SQRT((D37-G37)^2+(D38-G38)^2+(D39-G39)^2)</f>
        <v>122.72080711924933</v>
      </c>
      <c r="P39" s="59">
        <f>SQRT((I37-L37)^2+(I38-L38)^2+(I39-L39)^2)</f>
        <v>132.4644986402017</v>
      </c>
      <c r="Q39" s="48"/>
      <c r="R39" s="20">
        <f t="shared" si="19"/>
        <v>1.0793972248852983</v>
      </c>
      <c r="T39" s="2" t="s">
        <v>55</v>
      </c>
      <c r="U39" s="55">
        <f>SQRT((E37-G37)^2+(E38-G38)^2+(E39-G39)^2)</f>
        <v>66.21688077824264</v>
      </c>
      <c r="V39" s="55">
        <f>SQRT((J37-L37)^2+(J38-L38)^2+(J39-L39)^2)</f>
        <v>90.584829855776619</v>
      </c>
      <c r="W39" s="2">
        <f>V39/U39</f>
        <v>1.3680020682209593</v>
      </c>
    </row>
    <row r="40" spans="1:29" ht="15" thickBot="1" x14ac:dyDescent="0.35">
      <c r="A40" s="1"/>
      <c r="O40" s="17"/>
      <c r="P40" s="17"/>
      <c r="R40" s="21"/>
    </row>
    <row r="41" spans="1:29" ht="15" thickBot="1" x14ac:dyDescent="0.35">
      <c r="A41" s="12" t="s">
        <v>16</v>
      </c>
      <c r="B41" s="24" t="s">
        <v>6</v>
      </c>
      <c r="C41" s="25" t="s">
        <v>7</v>
      </c>
      <c r="D41" s="43">
        <v>106.04</v>
      </c>
      <c r="E41" s="26">
        <v>44.52</v>
      </c>
      <c r="F41" s="26">
        <v>17.91</v>
      </c>
      <c r="G41" s="37">
        <v>7.77</v>
      </c>
      <c r="H41" s="27"/>
      <c r="I41" s="43">
        <v>-112.13</v>
      </c>
      <c r="J41" s="26">
        <v>-128.32</v>
      </c>
      <c r="K41" s="26">
        <v>-123.43</v>
      </c>
      <c r="L41" s="37">
        <v>-87.29</v>
      </c>
      <c r="M41" s="27"/>
      <c r="N41" s="43" t="s">
        <v>10</v>
      </c>
      <c r="O41" s="52">
        <f>SQRT((D41-E41)^2+(D42-E42)^2+(D43-E43)^2)</f>
        <v>66.825043958085061</v>
      </c>
      <c r="P41" s="53">
        <f>SQRT((I41-J41)^2+(I42-J42)^2+(I43-J43)^2)</f>
        <v>60.304051273525559</v>
      </c>
      <c r="Q41" s="46"/>
      <c r="R41" s="18">
        <f t="shared" ref="R41:R43" si="20">P41/O41</f>
        <v>0.90241693385716748</v>
      </c>
      <c r="T41" s="2"/>
      <c r="U41" s="2" t="s">
        <v>56</v>
      </c>
      <c r="V41" s="2" t="s">
        <v>11</v>
      </c>
      <c r="W41" s="2"/>
    </row>
    <row r="42" spans="1:29" x14ac:dyDescent="0.3">
      <c r="A42" s="28"/>
      <c r="B42" s="29" t="s">
        <v>7</v>
      </c>
      <c r="C42" s="30" t="s">
        <v>8</v>
      </c>
      <c r="D42" s="44">
        <v>51.12</v>
      </c>
      <c r="E42" s="2">
        <v>25.56</v>
      </c>
      <c r="F42" s="2">
        <v>7.52</v>
      </c>
      <c r="G42" s="38">
        <v>-7.91</v>
      </c>
      <c r="H42" s="8"/>
      <c r="I42" s="44">
        <v>-135.26</v>
      </c>
      <c r="J42" s="2">
        <v>-79.459999999999994</v>
      </c>
      <c r="K42" s="2">
        <v>-44.79</v>
      </c>
      <c r="L42" s="38">
        <v>-15.49</v>
      </c>
      <c r="M42" s="8"/>
      <c r="N42" s="44" t="s">
        <v>12</v>
      </c>
      <c r="O42" s="55">
        <f>SQRT((D41-F41)^2+(D42-F42)^2+(D43-F43)^2)</f>
        <v>100.46823627395875</v>
      </c>
      <c r="P42" s="56">
        <f>SQRT((I41-K41)^2+(I42-K42)^2+(I43-K43)^2)</f>
        <v>93.455828068665681</v>
      </c>
      <c r="Q42" s="47"/>
      <c r="R42" s="19">
        <f t="shared" si="20"/>
        <v>0.93020273406441123</v>
      </c>
      <c r="T42" s="2" t="s">
        <v>54</v>
      </c>
      <c r="U42" s="55">
        <f>SQRT((E41-F41)^2+(E42-F42)^2+(E43-F43)^2)</f>
        <v>35.642471855919318</v>
      </c>
      <c r="V42" s="55">
        <f>SQRT((J41-K41)^2+(J42-K42)^2+(J43-K43)^2)</f>
        <v>35.286051068375436</v>
      </c>
      <c r="W42" s="2">
        <f>V42/U42</f>
        <v>0.99000011029019896</v>
      </c>
    </row>
    <row r="43" spans="1:29" ht="15" thickBot="1" x14ac:dyDescent="0.35">
      <c r="A43" s="31"/>
      <c r="B43" s="32" t="s">
        <v>8</v>
      </c>
      <c r="C43" s="33" t="s">
        <v>6</v>
      </c>
      <c r="D43" s="45">
        <v>-208.85</v>
      </c>
      <c r="E43" s="34">
        <v>-214.1</v>
      </c>
      <c r="F43" s="34">
        <v>-229.49</v>
      </c>
      <c r="G43" s="40">
        <v>-263.14999999999998</v>
      </c>
      <c r="H43" s="35"/>
      <c r="I43" s="45">
        <v>-238.2</v>
      </c>
      <c r="J43" s="34">
        <v>-254.35</v>
      </c>
      <c r="K43" s="34">
        <v>-258.73</v>
      </c>
      <c r="L43" s="40">
        <v>-244.67</v>
      </c>
      <c r="M43" s="35"/>
      <c r="N43" s="45" t="s">
        <v>13</v>
      </c>
      <c r="O43" s="58">
        <f>SQRT((D41-G41)^2+(D42-G42)^2+(D43-G43)^2)</f>
        <v>126.84645757765567</v>
      </c>
      <c r="P43" s="59">
        <f>SQRT((I41-L41)^2+(I42-L42)^2+(I43-L43)^2)</f>
        <v>122.4897522244208</v>
      </c>
      <c r="Q43" s="48"/>
      <c r="R43" s="20">
        <f t="shared" si="20"/>
        <v>0.96565370892941427</v>
      </c>
      <c r="T43" s="2" t="s">
        <v>55</v>
      </c>
      <c r="U43" s="55">
        <f>SQRT((E41-G41)^2+(E42-G42)^2+(E43-G43)^2)</f>
        <v>69.833415353969315</v>
      </c>
      <c r="V43" s="55">
        <f>SQRT((J41-L41)^2+(J42-L42)^2+(J43-L43)^2)</f>
        <v>76.611514800322269</v>
      </c>
      <c r="W43" s="2">
        <f>V43/U43</f>
        <v>1.0970609759238661</v>
      </c>
    </row>
    <row r="44" spans="1:29" ht="15" thickBot="1" x14ac:dyDescent="0.35">
      <c r="A44" s="1"/>
      <c r="O44" s="17"/>
      <c r="P44" s="17"/>
      <c r="R44" s="21"/>
      <c r="T44" s="8"/>
      <c r="U44" s="8"/>
    </row>
    <row r="45" spans="1:29" ht="15" thickBot="1" x14ac:dyDescent="0.35">
      <c r="A45" s="12" t="s">
        <v>31</v>
      </c>
      <c r="B45" s="24" t="s">
        <v>6</v>
      </c>
      <c r="C45" s="25" t="s">
        <v>7</v>
      </c>
      <c r="D45" s="43">
        <v>106.2</v>
      </c>
      <c r="E45" s="26">
        <v>43.62</v>
      </c>
      <c r="F45" s="26">
        <v>10.050000000000001</v>
      </c>
      <c r="G45" s="37">
        <v>-9.11</v>
      </c>
      <c r="H45" s="27"/>
      <c r="I45" s="43">
        <v>-112.13</v>
      </c>
      <c r="J45" s="26">
        <v>-135.76</v>
      </c>
      <c r="K45" s="26">
        <v>-157.63999999999999</v>
      </c>
      <c r="L45" s="37">
        <v>-180.8</v>
      </c>
      <c r="M45" s="27"/>
      <c r="N45" s="43" t="s">
        <v>10</v>
      </c>
      <c r="O45" s="52">
        <f>SQRT((D45-E45)^2+(D46-E46)^2+(D47-E47)^2)</f>
        <v>66.338607914245543</v>
      </c>
      <c r="P45" s="53">
        <f>SQRT((I45-J45)^2+(I46-J46)^2+(I47-J47)^2)</f>
        <v>59.429358064848714</v>
      </c>
      <c r="Q45" s="46"/>
      <c r="R45" s="18">
        <f t="shared" ref="R45:R46" si="21">P45/O45</f>
        <v>0.89584873625433525</v>
      </c>
      <c r="T45" s="2"/>
      <c r="U45" s="2" t="s">
        <v>56</v>
      </c>
      <c r="V45" s="2" t="s">
        <v>11</v>
      </c>
      <c r="W45" s="2"/>
    </row>
    <row r="46" spans="1:29" x14ac:dyDescent="0.3">
      <c r="A46" s="28"/>
      <c r="B46" s="29" t="s">
        <v>7</v>
      </c>
      <c r="C46" s="30" t="s">
        <v>8</v>
      </c>
      <c r="D46" s="44">
        <v>49.21</v>
      </c>
      <c r="E46" s="2">
        <v>27.32</v>
      </c>
      <c r="F46" s="2">
        <v>17.440000000000001</v>
      </c>
      <c r="G46" s="38">
        <v>21.19</v>
      </c>
      <c r="H46" s="8"/>
      <c r="I46" s="44">
        <v>-135.26</v>
      </c>
      <c r="J46" s="2">
        <v>-84.17</v>
      </c>
      <c r="K46" s="2">
        <v>-51.43</v>
      </c>
      <c r="L46" s="38">
        <v>-41.14</v>
      </c>
      <c r="M46" s="8"/>
      <c r="N46" s="44" t="s">
        <v>12</v>
      </c>
      <c r="O46" s="55">
        <f>SQRT((D45-F45)^2+(D46-F46)^2+(D47-F47)^2)</f>
        <v>102.43465185180257</v>
      </c>
      <c r="P46" s="56">
        <f>SQRT((I45-K45)^2+(I46-K46)^2+(I47-K47)^2)</f>
        <v>99.031577792136574</v>
      </c>
      <c r="Q46" s="47"/>
      <c r="R46" s="19">
        <f t="shared" si="21"/>
        <v>0.96677809707803375</v>
      </c>
      <c r="T46" s="2" t="s">
        <v>54</v>
      </c>
      <c r="U46" s="55">
        <f>SQRT((E45-F45)^2+(E46-F46)^2+(E47-F47)^2)</f>
        <v>37.375877247229923</v>
      </c>
      <c r="V46" s="55">
        <f>SQRT((J45-K45)^2+(J46-K46)^2+(J47-K47)^2)</f>
        <v>40.097326594175826</v>
      </c>
      <c r="W46" s="2">
        <f>V46/U46</f>
        <v>1.0728129892161287</v>
      </c>
    </row>
    <row r="47" spans="1:29" ht="15" thickBot="1" x14ac:dyDescent="0.35">
      <c r="A47" s="31"/>
      <c r="B47" s="32" t="s">
        <v>8</v>
      </c>
      <c r="C47" s="33" t="s">
        <v>6</v>
      </c>
      <c r="D47" s="45">
        <v>-209.51</v>
      </c>
      <c r="E47" s="34">
        <v>-207.19</v>
      </c>
      <c r="F47" s="34">
        <v>-194.06</v>
      </c>
      <c r="G47" s="40">
        <v>-180.22</v>
      </c>
      <c r="H47" s="35"/>
      <c r="I47" s="45">
        <v>-238.2</v>
      </c>
      <c r="J47" s="34">
        <v>-257.26</v>
      </c>
      <c r="K47" s="34">
        <v>-264.82</v>
      </c>
      <c r="L47" s="40">
        <v>-275.51</v>
      </c>
      <c r="M47" s="35"/>
      <c r="N47" s="45" t="s">
        <v>13</v>
      </c>
      <c r="O47" s="58">
        <f>SQRT((D45-G45)^2+(D46-G46)^2+(D47-G47)^2)</f>
        <v>122.22692256618424</v>
      </c>
      <c r="P47" s="59">
        <f>SQRT((I45-L45)^2+(I46-L46)^2+(I47-L47)^2)</f>
        <v>122.33633720199408</v>
      </c>
      <c r="Q47" s="48"/>
      <c r="R47" s="20">
        <f>P47/O47</f>
        <v>1.0008951762305116</v>
      </c>
      <c r="T47" s="2" t="s">
        <v>55</v>
      </c>
      <c r="U47" s="55">
        <f>SQRT((E45-G45)^2+(E46-G46)^2+(E47-G47)^2)</f>
        <v>59.543351434060206</v>
      </c>
      <c r="V47" s="55">
        <f>SQRT((J45-L45)^2+(J46-L46)^2+(J47-L47)^2)</f>
        <v>64.909513940561922</v>
      </c>
      <c r="W47" s="2">
        <f>V47/U47</f>
        <v>1.0901219427066402</v>
      </c>
    </row>
    <row r="48" spans="1:29" ht="15" thickBot="1" x14ac:dyDescent="0.35">
      <c r="A48" s="1"/>
      <c r="O48" s="17"/>
      <c r="P48" s="17"/>
      <c r="R48" s="21"/>
    </row>
    <row r="49" spans="1:30" ht="15" thickBot="1" x14ac:dyDescent="0.35">
      <c r="A49" s="12" t="s">
        <v>32</v>
      </c>
      <c r="B49" s="24" t="s">
        <v>6</v>
      </c>
      <c r="C49" s="25" t="s">
        <v>7</v>
      </c>
      <c r="D49" s="43">
        <v>106.24</v>
      </c>
      <c r="E49" s="26">
        <v>45.03</v>
      </c>
      <c r="F49" s="26">
        <v>28.47</v>
      </c>
      <c r="G49" s="37">
        <v>10.36</v>
      </c>
      <c r="H49" s="27"/>
      <c r="I49" s="43">
        <v>-112.63</v>
      </c>
      <c r="J49" s="26">
        <v>-135.30000000000001</v>
      </c>
      <c r="K49" s="26">
        <v>-138.57</v>
      </c>
      <c r="L49" s="37">
        <v>-122.47</v>
      </c>
      <c r="M49" s="27"/>
      <c r="N49" s="43" t="s">
        <v>10</v>
      </c>
      <c r="O49" s="52">
        <f>SQRT((D49-E49)^2+(D50-E50)^2+(D51-E51)^2)</f>
        <v>65.844620888877472</v>
      </c>
      <c r="P49" s="53">
        <f>SQRT((I49-J49)^2+(I50-J50)^2+(I51-J51)^2)</f>
        <v>61.874219186992576</v>
      </c>
      <c r="Q49" s="46"/>
      <c r="R49" s="18">
        <f t="shared" ref="R49:R51" si="22">P49/O49</f>
        <v>0.93970043948486637</v>
      </c>
      <c r="T49" s="2"/>
      <c r="U49" s="2" t="s">
        <v>56</v>
      </c>
      <c r="V49" s="2" t="s">
        <v>11</v>
      </c>
      <c r="W49" s="2"/>
    </row>
    <row r="50" spans="1:30" x14ac:dyDescent="0.3">
      <c r="A50" s="28"/>
      <c r="B50" s="29" t="s">
        <v>7</v>
      </c>
      <c r="C50" s="30" t="s">
        <v>8</v>
      </c>
      <c r="D50" s="44">
        <v>49.25</v>
      </c>
      <c r="E50" s="2">
        <v>25.13</v>
      </c>
      <c r="F50" s="2">
        <v>14.35</v>
      </c>
      <c r="G50" s="38">
        <v>-17.91</v>
      </c>
      <c r="H50" s="8"/>
      <c r="I50" s="44">
        <v>-135.26</v>
      </c>
      <c r="J50" s="2">
        <v>-80</v>
      </c>
      <c r="K50" s="2">
        <v>-61.05</v>
      </c>
      <c r="L50" s="38">
        <v>-17.145</v>
      </c>
      <c r="M50" s="8"/>
      <c r="N50" s="44" t="s">
        <v>12</v>
      </c>
      <c r="O50" s="55">
        <f>SQRT((D49-F49)^2+(D50-F50)^2+(D51-F51)^2)</f>
        <v>85.409007136249983</v>
      </c>
      <c r="P50" s="56">
        <f>SQRT((I49-K49)^2+(I50-K50)^2+(I51-K51)^2)</f>
        <v>79.731824261081599</v>
      </c>
      <c r="Q50" s="47"/>
      <c r="R50" s="19">
        <f t="shared" si="22"/>
        <v>0.93352945941507348</v>
      </c>
      <c r="T50" s="2" t="s">
        <v>54</v>
      </c>
      <c r="U50" s="55">
        <f>SQRT((E49-F49)^2+(E50-F50)^2+(E51-F51)^2)</f>
        <v>19.940521557873055</v>
      </c>
      <c r="V50" s="55">
        <f>SQRT((J49-K49)^2+(J50-K50)^2+(J51-K51)^2)</f>
        <v>19.438647072263031</v>
      </c>
      <c r="W50" s="2">
        <f>V50/U50</f>
        <v>0.97483142634191178</v>
      </c>
    </row>
    <row r="51" spans="1:30" ht="15" thickBot="1" x14ac:dyDescent="0.35">
      <c r="A51" s="31"/>
      <c r="B51" s="32" t="s">
        <v>8</v>
      </c>
      <c r="C51" s="33" t="s">
        <v>6</v>
      </c>
      <c r="D51" s="45">
        <v>-209.24</v>
      </c>
      <c r="E51" s="34">
        <v>-206.58</v>
      </c>
      <c r="F51" s="34">
        <v>-203.9</v>
      </c>
      <c r="G51" s="40">
        <v>-213.14</v>
      </c>
      <c r="H51" s="35"/>
      <c r="I51" s="45">
        <v>-238.2</v>
      </c>
      <c r="J51" s="34">
        <v>-254.35</v>
      </c>
      <c r="K51" s="34">
        <v>-251.51</v>
      </c>
      <c r="L51" s="40">
        <v>-232.06</v>
      </c>
      <c r="M51" s="35"/>
      <c r="N51" s="45" t="s">
        <v>13</v>
      </c>
      <c r="O51" s="58">
        <f>SQRT((D49-G49)^2+(D50-G50)^2+(D51-G51)^2)</f>
        <v>117.12664086363955</v>
      </c>
      <c r="P51" s="59">
        <f>SQRT((I49-L49)^2+(I50-L50)^2+(I51-L51)^2)</f>
        <v>118.68310084001007</v>
      </c>
      <c r="Q51" s="48"/>
      <c r="R51" s="20">
        <f t="shared" si="22"/>
        <v>1.0132886930325491</v>
      </c>
      <c r="T51" s="2" t="s">
        <v>55</v>
      </c>
      <c r="U51" s="55">
        <f>SQRT((E49-G49)^2+(E50-G50)^2+(E51-G51)^2)</f>
        <v>55.655045593369159</v>
      </c>
      <c r="V51" s="55">
        <f>SQRT((J49-L49)^2+(J50-L50)^2+(J51-L51)^2)</f>
        <v>67.913209503011998</v>
      </c>
      <c r="W51" s="2">
        <f>V51/U51</f>
        <v>1.2202525176100709</v>
      </c>
    </row>
    <row r="52" spans="1:30" ht="15" thickBot="1" x14ac:dyDescent="0.35">
      <c r="A52" s="1"/>
      <c r="O52" s="17"/>
      <c r="P52" s="17"/>
      <c r="R52" s="21"/>
      <c r="AB52" t="s">
        <v>1</v>
      </c>
      <c r="AC52" t="s">
        <v>2</v>
      </c>
      <c r="AD52" t="s">
        <v>3</v>
      </c>
    </row>
    <row r="53" spans="1:30" ht="15" thickBot="1" x14ac:dyDescent="0.35">
      <c r="A53" s="12" t="s">
        <v>33</v>
      </c>
      <c r="B53" s="24" t="s">
        <v>6</v>
      </c>
      <c r="C53" s="25" t="s">
        <v>7</v>
      </c>
      <c r="D53" s="43">
        <v>106.63</v>
      </c>
      <c r="E53" s="26">
        <v>59.1</v>
      </c>
      <c r="F53" s="26">
        <v>31.88</v>
      </c>
      <c r="G53" s="37">
        <v>21.58</v>
      </c>
      <c r="H53" s="27"/>
      <c r="I53" s="43">
        <v>-112.63</v>
      </c>
      <c r="J53" s="26">
        <v>-130.81</v>
      </c>
      <c r="K53" s="26">
        <v>-141.49</v>
      </c>
      <c r="L53" s="37">
        <v>-126.09</v>
      </c>
      <c r="M53" s="27"/>
      <c r="N53" s="43" t="s">
        <v>10</v>
      </c>
      <c r="O53" s="52">
        <f>SQRT((D53-E53)^2+(D54-E54)^2+(D55-E55)^2)</f>
        <v>50.551123627472414</v>
      </c>
      <c r="P53" s="53">
        <f>SQRT((I53-J53)^2+(I54-J54)^2+(I55-J55)^2)</f>
        <v>46.536477090557675</v>
      </c>
      <c r="Q53" s="46"/>
      <c r="R53" s="18">
        <f t="shared" ref="R53:R55" si="23">P53/O53</f>
        <v>0.92058244705894243</v>
      </c>
      <c r="T53" s="2"/>
      <c r="U53" s="2" t="s">
        <v>56</v>
      </c>
      <c r="V53" s="2" t="s">
        <v>11</v>
      </c>
      <c r="W53" s="2"/>
      <c r="AA53" t="s">
        <v>51</v>
      </c>
      <c r="AB53" s="17">
        <f>AVERAGE(R33,R37,R41,R45,R49,R53,R57,R61,R65,R69)</f>
        <v>0.91360291306398145</v>
      </c>
      <c r="AC53" s="17">
        <f>AVERAGE(R34,R38,R42,R46,R50,R54,R58,R62,R66,R70)</f>
        <v>0.96791983060466502</v>
      </c>
      <c r="AD53" s="17">
        <f>AVERAGE(R35,R39,R43,R47,R51,R55,R59,R63,R67,R71)</f>
        <v>1.0418060313067365</v>
      </c>
    </row>
    <row r="54" spans="1:30" x14ac:dyDescent="0.3">
      <c r="A54" s="28"/>
      <c r="B54" s="29" t="s">
        <v>7</v>
      </c>
      <c r="C54" s="30" t="s">
        <v>8</v>
      </c>
      <c r="D54" s="44">
        <v>48.86</v>
      </c>
      <c r="E54" s="2">
        <v>31.7</v>
      </c>
      <c r="F54" s="2">
        <v>13.79</v>
      </c>
      <c r="G54" s="38">
        <v>-22.39</v>
      </c>
      <c r="H54" s="8"/>
      <c r="I54" s="44">
        <v>-135.26</v>
      </c>
      <c r="J54" s="2">
        <v>-95.03</v>
      </c>
      <c r="K54" s="2">
        <v>-60.71</v>
      </c>
      <c r="L54" s="38">
        <v>-19.93</v>
      </c>
      <c r="M54" s="8"/>
      <c r="N54" s="44" t="s">
        <v>12</v>
      </c>
      <c r="O54" s="55">
        <f>SQRT((D53-F53)^2+(D54-F54)^2+(D55-F55)^2)</f>
        <v>83.244312118005993</v>
      </c>
      <c r="P54" s="56">
        <f>SQRT((I53-K53)^2+(I54-K54)^2+(I55-K55)^2)</f>
        <v>80.823574531197266</v>
      </c>
      <c r="Q54" s="47"/>
      <c r="R54" s="19">
        <f t="shared" si="23"/>
        <v>0.97092008420494702</v>
      </c>
      <c r="T54" s="2" t="s">
        <v>54</v>
      </c>
      <c r="U54" s="55">
        <f>SQRT((E53-F53)^2+(E54-F54)^2+(E55-F55)^2)</f>
        <v>33.865755565172314</v>
      </c>
      <c r="V54" s="55">
        <f>SQRT((J53-K53)^2+(J54-K54)^2+(J55-K55)^2)</f>
        <v>36.05302899896207</v>
      </c>
      <c r="W54" s="2">
        <f>V54/U54</f>
        <v>1.064586583033132</v>
      </c>
      <c r="AA54" t="s">
        <v>52</v>
      </c>
      <c r="AB54" s="17">
        <f>MIN(R33,R37,R41,R45,R49,R53,R57,R61,R65,R69)</f>
        <v>0.83630453017617545</v>
      </c>
      <c r="AC54" s="17">
        <f>MIN(R34,R38,R42,R46,R50,R54,R58,R62,R66,R70)</f>
        <v>0.89819761909384199</v>
      </c>
      <c r="AD54" s="17">
        <f>MIN(R35,R39,R43,R47,R51,R55,R59,R63,R67,R71)</f>
        <v>0.92336970187401279</v>
      </c>
    </row>
    <row r="55" spans="1:30" ht="15" thickBot="1" x14ac:dyDescent="0.35">
      <c r="A55" s="31"/>
      <c r="B55" s="32" t="s">
        <v>8</v>
      </c>
      <c r="C55" s="33" t="s">
        <v>6</v>
      </c>
      <c r="D55" s="45">
        <v>-209.46</v>
      </c>
      <c r="E55" s="34">
        <v>-208.1</v>
      </c>
      <c r="F55" s="34">
        <v>-198.87</v>
      </c>
      <c r="G55" s="40">
        <v>-195.84</v>
      </c>
      <c r="H55" s="35"/>
      <c r="I55" s="45">
        <v>-238.2</v>
      </c>
      <c r="J55" s="34">
        <v>-252.92</v>
      </c>
      <c r="K55" s="34">
        <v>-250.11</v>
      </c>
      <c r="L55" s="40">
        <v>-219.61</v>
      </c>
      <c r="M55" s="35"/>
      <c r="N55" s="45" t="s">
        <v>13</v>
      </c>
      <c r="O55" s="58">
        <f>SQRT((D53-G53)^2+(D54-G54)^2+(D55-G55)^2)</f>
        <v>111.78358287333609</v>
      </c>
      <c r="P55" s="59">
        <f>SQRT((I53-L53)^2+(I54-L54)^2+(I55-L55)^2)</f>
        <v>117.59153285845029</v>
      </c>
      <c r="Q55" s="48"/>
      <c r="R55" s="20">
        <f t="shared" si="23"/>
        <v>1.0519570927664332</v>
      </c>
      <c r="T55" s="2" t="s">
        <v>55</v>
      </c>
      <c r="U55" s="55">
        <f>SQRT((E53-G53)^2+(E54-G54)^2+(E55-G55)^2)</f>
        <v>66.961078993696034</v>
      </c>
      <c r="V55" s="55">
        <f>SQRT((J53-L53)^2+(J54-L54)^2+(J55-L55)^2)</f>
        <v>82.291217635905696</v>
      </c>
      <c r="W55" s="2">
        <f>V55/U55</f>
        <v>1.2289410336959012</v>
      </c>
      <c r="AA55" t="s">
        <v>53</v>
      </c>
      <c r="AB55" s="17">
        <f>MAX(R33,R37,R41,R45,R49,R53,R57,R61,R65,R69)</f>
        <v>1.0624840174085772</v>
      </c>
      <c r="AC55" s="17">
        <f>MAX(R34,R38,R42,R46,R50,R54,R58,R62,R66,R70)</f>
        <v>1.1474149072379349</v>
      </c>
      <c r="AD55" s="17">
        <f>MAX(R35,R39,R43,R47,R51,R55,R59,R63,R67,R71)</f>
        <v>1.2424483311721268</v>
      </c>
    </row>
    <row r="56" spans="1:30" ht="15" thickBot="1" x14ac:dyDescent="0.35">
      <c r="A56" s="1"/>
      <c r="O56" s="17"/>
      <c r="P56" s="17"/>
      <c r="R56" s="21"/>
    </row>
    <row r="57" spans="1:30" ht="15" thickBot="1" x14ac:dyDescent="0.35">
      <c r="A57" s="41" t="s">
        <v>34</v>
      </c>
      <c r="B57" s="24" t="s">
        <v>6</v>
      </c>
      <c r="C57" s="25" t="s">
        <v>7</v>
      </c>
      <c r="D57" s="43">
        <v>106.59</v>
      </c>
      <c r="E57" s="26">
        <v>62.47</v>
      </c>
      <c r="F57" s="26">
        <v>22.79</v>
      </c>
      <c r="G57" s="37">
        <v>-3.58</v>
      </c>
      <c r="H57" s="27"/>
      <c r="I57" s="43">
        <v>-108.68</v>
      </c>
      <c r="J57" s="26">
        <v>-119.87</v>
      </c>
      <c r="K57" s="26">
        <v>-138.66999999999999</v>
      </c>
      <c r="L57" s="37">
        <v>-165.24</v>
      </c>
      <c r="M57" s="27"/>
      <c r="N57" s="43" t="s">
        <v>10</v>
      </c>
      <c r="O57" s="52">
        <f>SQRT((D57-E57)^2+(D58-E58)^2+(D59-E59)^2)</f>
        <v>45.855854588045787</v>
      </c>
      <c r="P57" s="53">
        <f>SQRT((I57-J57)^2+(I58-J58)^2+(I59-J59)^2)</f>
        <v>38.349458927082651</v>
      </c>
      <c r="Q57" s="46"/>
      <c r="R57" s="18">
        <f t="shared" ref="R57:R59" si="24">P57/O57</f>
        <v>0.83630453017617545</v>
      </c>
      <c r="T57" s="2"/>
      <c r="U57" s="2" t="s">
        <v>56</v>
      </c>
      <c r="V57" s="2" t="s">
        <v>11</v>
      </c>
      <c r="W57" s="2"/>
    </row>
    <row r="58" spans="1:30" x14ac:dyDescent="0.3">
      <c r="A58" s="28"/>
      <c r="B58" s="29" t="s">
        <v>7</v>
      </c>
      <c r="C58" s="30" t="s">
        <v>8</v>
      </c>
      <c r="D58" s="44">
        <v>48.15</v>
      </c>
      <c r="E58" s="2">
        <v>37.9</v>
      </c>
      <c r="F58" s="2">
        <v>42.09</v>
      </c>
      <c r="G58" s="38">
        <v>71.7</v>
      </c>
      <c r="H58" s="8"/>
      <c r="I58" s="44">
        <v>-135.97999999999999</v>
      </c>
      <c r="J58" s="2">
        <v>-103.13</v>
      </c>
      <c r="K58" s="2">
        <v>-72.319999999999993</v>
      </c>
      <c r="L58" s="38">
        <v>-73.05</v>
      </c>
      <c r="M58" s="8"/>
      <c r="N58" s="44" t="s">
        <v>12</v>
      </c>
      <c r="O58" s="55">
        <f>SQRT((D57-F57)^2+(D58-F58)^2+(D59-F59)^2)</f>
        <v>85.372028205964526</v>
      </c>
      <c r="P58" s="56">
        <f>SQRT((I57-K57)^2+(I58-K58)^2+(I59-K59)^2)</f>
        <v>82.81946993310207</v>
      </c>
      <c r="Q58" s="47"/>
      <c r="R58" s="19">
        <f t="shared" si="24"/>
        <v>0.97010076571328174</v>
      </c>
      <c r="T58" s="2" t="s">
        <v>54</v>
      </c>
      <c r="U58" s="55">
        <f>SQRT((E57-F57)^2+(E58-F58)^2+(E59-F59)^2)</f>
        <v>40.692733995149553</v>
      </c>
      <c r="V58" s="55">
        <f>SQRT((J57-K57)^2+(J58-K58)^2+(J59-K59)^2)</f>
        <v>45.284860604842315</v>
      </c>
      <c r="W58" s="2">
        <f>V58/U58</f>
        <v>1.1128488100661933</v>
      </c>
    </row>
    <row r="59" spans="1:30" ht="15" thickBot="1" x14ac:dyDescent="0.35">
      <c r="A59" s="31"/>
      <c r="B59" s="32" t="s">
        <v>8</v>
      </c>
      <c r="C59" s="33" t="s">
        <v>6</v>
      </c>
      <c r="D59" s="45">
        <v>-214.52</v>
      </c>
      <c r="E59" s="34">
        <v>-221.67</v>
      </c>
      <c r="F59" s="34">
        <v>-229.66</v>
      </c>
      <c r="G59" s="40">
        <v>-250.85</v>
      </c>
      <c r="H59" s="35"/>
      <c r="I59" s="45">
        <v>-239.47</v>
      </c>
      <c r="J59" s="34">
        <v>-255.79</v>
      </c>
      <c r="K59" s="34">
        <v>-283.14</v>
      </c>
      <c r="L59" s="40">
        <v>-335.97</v>
      </c>
      <c r="M59" s="35"/>
      <c r="N59" s="45" t="s">
        <v>13</v>
      </c>
      <c r="O59" s="58">
        <f>SQRT((D57-G57)^2+(D58-G58)^2+(D59-G59)^2)</f>
        <v>118.3718729259616</v>
      </c>
      <c r="P59" s="59">
        <f>SQRT((I57-L57)^2+(I58-L58)^2+(I59-L59)^2)</f>
        <v>128.34121902179362</v>
      </c>
      <c r="Q59" s="48"/>
      <c r="R59" s="20">
        <f t="shared" si="24"/>
        <v>1.0842205656580899</v>
      </c>
      <c r="T59" s="2" t="s">
        <v>55</v>
      </c>
      <c r="U59" s="55">
        <f>SQRT((E57-G57)^2+(E58-G58)^2+(E59-G59)^2)</f>
        <v>79.72775489125479</v>
      </c>
      <c r="V59" s="55">
        <f>SQRT((J57-L57)^2+(J58-L58)^2+(J59-L59)^2)</f>
        <v>96.912722075071272</v>
      </c>
      <c r="W59" s="2">
        <f>V59/U59</f>
        <v>1.2155456052569904</v>
      </c>
    </row>
    <row r="60" spans="1:30" ht="15" thickBot="1" x14ac:dyDescent="0.35">
      <c r="A60" s="1"/>
      <c r="O60" s="17"/>
      <c r="P60" s="17"/>
      <c r="R60" s="21"/>
    </row>
    <row r="61" spans="1:30" ht="15" thickBot="1" x14ac:dyDescent="0.35">
      <c r="A61" s="12" t="s">
        <v>35</v>
      </c>
      <c r="B61" s="24" t="s">
        <v>6</v>
      </c>
      <c r="C61" s="25" t="s">
        <v>7</v>
      </c>
      <c r="D61" s="43">
        <v>106.7</v>
      </c>
      <c r="E61" s="26">
        <v>63.93</v>
      </c>
      <c r="F61" s="26">
        <v>30.66</v>
      </c>
      <c r="G61" s="37">
        <v>-1.01</v>
      </c>
      <c r="H61" s="27"/>
      <c r="I61" s="43">
        <v>-107.6</v>
      </c>
      <c r="J61" s="26">
        <v>-117.17</v>
      </c>
      <c r="K61" s="26">
        <v>-113.81</v>
      </c>
      <c r="L61" s="37">
        <v>-124.94</v>
      </c>
      <c r="M61" s="27"/>
      <c r="N61" s="43" t="s">
        <v>10</v>
      </c>
      <c r="O61" s="52">
        <f>SQRT((D61-E61)^2+(D62-E62)^2+(D63-E63)^2)</f>
        <v>45.339822452232866</v>
      </c>
      <c r="P61" s="53">
        <f>SQRT((I61-J61)^2+(I62-J62)^2+(I63-J63)^2)</f>
        <v>38.780112171060047</v>
      </c>
      <c r="Q61" s="46"/>
      <c r="R61" s="18">
        <f t="shared" ref="R61:R63" si="25">P61/O61</f>
        <v>0.8553212181612817</v>
      </c>
      <c r="T61" s="2"/>
      <c r="U61" s="2" t="s">
        <v>56</v>
      </c>
      <c r="V61" s="2" t="s">
        <v>11</v>
      </c>
      <c r="W61" s="2"/>
    </row>
    <row r="62" spans="1:30" x14ac:dyDescent="0.3">
      <c r="A62" s="28"/>
      <c r="B62" s="29" t="s">
        <v>7</v>
      </c>
      <c r="C62" s="30" t="s">
        <v>8</v>
      </c>
      <c r="D62" s="44">
        <v>48</v>
      </c>
      <c r="E62" s="2">
        <v>36.21</v>
      </c>
      <c r="F62" s="2">
        <v>32.47</v>
      </c>
      <c r="G62" s="38">
        <v>54.29</v>
      </c>
      <c r="H62" s="8"/>
      <c r="I62" s="44">
        <v>-135.26</v>
      </c>
      <c r="J62" s="2">
        <v>-102.05</v>
      </c>
      <c r="K62" s="2">
        <v>-67.72</v>
      </c>
      <c r="L62" s="38">
        <v>-59.15</v>
      </c>
      <c r="M62" s="8"/>
      <c r="N62" s="44" t="s">
        <v>12</v>
      </c>
      <c r="O62" s="55">
        <f>SQRT((D61-F61)^2+(D62-F62)^2+(D63-F63)^2)</f>
        <v>83.202539624701373</v>
      </c>
      <c r="P62" s="56">
        <f>SQRT((I61-K61)^2+(I62-K62)^2+(I63-K63)^2)</f>
        <v>74.732322993467818</v>
      </c>
      <c r="Q62" s="47"/>
      <c r="R62" s="19">
        <f t="shared" si="25"/>
        <v>0.89819761909384199</v>
      </c>
      <c r="T62" s="2" t="s">
        <v>54</v>
      </c>
      <c r="U62" s="55">
        <f>SQRT((E61-F61)^2+(E62-F62)^2+(E63-F63)^2)</f>
        <v>39.330523769713523</v>
      </c>
      <c r="V62" s="55">
        <f>SQRT((J61-K61)^2+(J62-K62)^2+(J63-K63)^2)</f>
        <v>37.148386236820564</v>
      </c>
      <c r="W62" s="2">
        <f>V62/U62</f>
        <v>0.94451796407111888</v>
      </c>
    </row>
    <row r="63" spans="1:30" ht="15" thickBot="1" x14ac:dyDescent="0.35">
      <c r="A63" s="31"/>
      <c r="B63" s="32" t="s">
        <v>8</v>
      </c>
      <c r="C63" s="33" t="s">
        <v>6</v>
      </c>
      <c r="D63" s="45">
        <v>-215.09</v>
      </c>
      <c r="E63" s="34">
        <v>-224.44</v>
      </c>
      <c r="F63" s="34">
        <v>-245.08</v>
      </c>
      <c r="G63" s="40">
        <v>-263.99</v>
      </c>
      <c r="H63" s="35"/>
      <c r="I63" s="45">
        <v>-238.2</v>
      </c>
      <c r="J63" s="34">
        <v>-255.79</v>
      </c>
      <c r="K63" s="34">
        <v>-269.58</v>
      </c>
      <c r="L63" s="40">
        <v>-314.82</v>
      </c>
      <c r="M63" s="35"/>
      <c r="N63" s="45" t="s">
        <v>13</v>
      </c>
      <c r="O63" s="58">
        <f>SQRT((D61-G61)^2+(D62-G62)^2+(D63-G63)^2)</f>
        <v>118.45766416741469</v>
      </c>
      <c r="P63" s="59">
        <f>SQRT((I61-L61)^2+(I62-L62)^2+(I63-L63)^2)</f>
        <v>109.38021804695764</v>
      </c>
      <c r="Q63" s="48"/>
      <c r="R63" s="20">
        <f t="shared" si="25"/>
        <v>0.92336970187401279</v>
      </c>
      <c r="T63" s="2" t="s">
        <v>55</v>
      </c>
      <c r="U63" s="55">
        <f>SQRT((E61-G61)^2+(E62-G62)^2+(E63-G63)^2)</f>
        <v>78.155566020597675</v>
      </c>
      <c r="V63" s="55">
        <f>SQRT((J61-L61)^2+(J62-L62)^2+(J63-L63)^2)</f>
        <v>73.38476544896767</v>
      </c>
      <c r="W63" s="2">
        <f>V63/U63</f>
        <v>0.93895763520703468</v>
      </c>
    </row>
    <row r="64" spans="1:30" ht="15" thickBot="1" x14ac:dyDescent="0.35">
      <c r="A64" s="1"/>
      <c r="O64" s="17"/>
      <c r="P64" s="17"/>
      <c r="R64" s="21"/>
    </row>
    <row r="65" spans="1:53" ht="15" thickBot="1" x14ac:dyDescent="0.35">
      <c r="A65" s="41" t="s">
        <v>36</v>
      </c>
      <c r="B65" s="24" t="s">
        <v>6</v>
      </c>
      <c r="C65" s="25" t="s">
        <v>7</v>
      </c>
      <c r="D65" s="43">
        <v>106.67</v>
      </c>
      <c r="E65" s="26">
        <v>64.239999999999995</v>
      </c>
      <c r="F65" s="26">
        <v>36.28</v>
      </c>
      <c r="G65" s="37">
        <v>27.92</v>
      </c>
      <c r="H65" s="27"/>
      <c r="I65" s="43">
        <v>-108.11</v>
      </c>
      <c r="J65" s="26">
        <v>-116.8</v>
      </c>
      <c r="K65" s="26">
        <v>-112.17</v>
      </c>
      <c r="L65" s="37">
        <v>-98.57</v>
      </c>
      <c r="M65" s="27"/>
      <c r="N65" s="43" t="s">
        <v>10</v>
      </c>
      <c r="O65" s="52">
        <f>SQRT((D65-E65)^2+(D66-E66)^2+(D67-E67)^2)</f>
        <v>45.455781810458397</v>
      </c>
      <c r="P65" s="53">
        <f>SQRT((I65-J65)^2+(I66-J66)^2+(I67-J67)^2)</f>
        <v>40.310049615449486</v>
      </c>
      <c r="Q65" s="46"/>
      <c r="R65" s="18">
        <f t="shared" ref="R65:R67" si="26">P65/O65</f>
        <v>0.88679697081296294</v>
      </c>
      <c r="T65" s="2"/>
      <c r="U65" s="2" t="s">
        <v>56</v>
      </c>
      <c r="V65" s="2" t="s">
        <v>11</v>
      </c>
      <c r="W65" s="2"/>
      <c r="Z65" s="2">
        <v>215</v>
      </c>
      <c r="AA65" s="2">
        <v>220</v>
      </c>
      <c r="AB65" s="2">
        <v>216</v>
      </c>
      <c r="AC65" s="2">
        <v>223</v>
      </c>
    </row>
    <row r="66" spans="1:53" x14ac:dyDescent="0.3">
      <c r="A66" s="28"/>
      <c r="B66" s="29" t="s">
        <v>7</v>
      </c>
      <c r="C66" s="30" t="s">
        <v>8</v>
      </c>
      <c r="D66" s="44">
        <v>47.97</v>
      </c>
      <c r="E66" s="2">
        <v>33.130000000000003</v>
      </c>
      <c r="F66" s="2">
        <v>9.01</v>
      </c>
      <c r="G66" s="38">
        <v>-27.48</v>
      </c>
      <c r="H66" s="8"/>
      <c r="I66" s="44">
        <v>-135.26</v>
      </c>
      <c r="J66" s="2">
        <v>-98.22</v>
      </c>
      <c r="K66" s="2">
        <v>-56.6</v>
      </c>
      <c r="L66" s="38">
        <v>-19.89</v>
      </c>
      <c r="M66" s="8"/>
      <c r="N66" s="44" t="s">
        <v>12</v>
      </c>
      <c r="O66" s="55">
        <f>SQRT((D65-F65)^2+(D66-F66)^2+(D67-F67)^2)</f>
        <v>81.605775530902221</v>
      </c>
      <c r="P66" s="56">
        <f>SQRT((I65-K65)^2+(I66-K66)^2+(I67-K67)^2)</f>
        <v>79.150965249957622</v>
      </c>
      <c r="Q66" s="47"/>
      <c r="R66" s="19">
        <f t="shared" si="26"/>
        <v>0.96991866978808361</v>
      </c>
      <c r="T66" s="2" t="s">
        <v>54</v>
      </c>
      <c r="U66" s="55">
        <f>SQRT((E65-F65)^2+(E66-F66)^2+(E67-F67)^2)</f>
        <v>37.567061370301509</v>
      </c>
      <c r="V66" s="55">
        <f>SQRT((J65-K65)^2+(J66-K66)^2+(J67-K67)^2)</f>
        <v>42.237677492968288</v>
      </c>
      <c r="W66" s="2">
        <f>V66/U66</f>
        <v>1.1243274281325373</v>
      </c>
      <c r="Z66" s="2">
        <v>269</v>
      </c>
      <c r="AA66" s="2">
        <v>185</v>
      </c>
      <c r="AB66" s="2">
        <v>109</v>
      </c>
      <c r="AC66" s="2">
        <v>45</v>
      </c>
    </row>
    <row r="67" spans="1:53" ht="15" thickBot="1" x14ac:dyDescent="0.35">
      <c r="A67" s="31"/>
      <c r="B67" s="32" t="s">
        <v>8</v>
      </c>
      <c r="C67" s="33" t="s">
        <v>6</v>
      </c>
      <c r="D67" s="45">
        <v>-214.22</v>
      </c>
      <c r="E67" s="34">
        <v>-220.98</v>
      </c>
      <c r="F67" s="34">
        <v>-227.89</v>
      </c>
      <c r="G67" s="40">
        <v>-219.6</v>
      </c>
      <c r="H67" s="35"/>
      <c r="I67" s="45">
        <v>-238.19</v>
      </c>
      <c r="J67" s="34">
        <v>-251.51</v>
      </c>
      <c r="K67" s="34">
        <v>-246</v>
      </c>
      <c r="L67" s="40">
        <v>-209.39</v>
      </c>
      <c r="M67" s="35"/>
      <c r="N67" s="45" t="s">
        <v>13</v>
      </c>
      <c r="O67" s="58">
        <f>SQRT((D65-G65)^2+(D66-G66)^2+(D67-G67)^2)</f>
        <v>109.19344943722585</v>
      </c>
      <c r="P67" s="59">
        <f>SQRT((I65-L65)^2+(I66-L66)^2+(I67-L67)^2)</f>
        <v>119.29244946768424</v>
      </c>
      <c r="Q67" s="48"/>
      <c r="R67" s="20">
        <f t="shared" si="26"/>
        <v>1.0924872332773423</v>
      </c>
      <c r="T67" s="2" t="s">
        <v>55</v>
      </c>
      <c r="U67" s="55">
        <f>SQRT((E65-G65)^2+(E66-G66)^2+(E67-G67)^2)</f>
        <v>70.672617752563824</v>
      </c>
      <c r="V67" s="55">
        <f>SQRT((J65-L65)^2+(J66-L66)^2+(J67-L67)^2)</f>
        <v>90.78555061241849</v>
      </c>
      <c r="W67" s="2">
        <f>V67/U67</f>
        <v>1.2845930078644217</v>
      </c>
      <c r="Z67" s="2">
        <v>-0.24129999999999999</v>
      </c>
      <c r="AA67" s="2">
        <v>-0.25480000000000003</v>
      </c>
      <c r="AB67" s="2">
        <v>-0.2492</v>
      </c>
      <c r="AC67" s="2">
        <v>-0.21210000000000001</v>
      </c>
    </row>
    <row r="68" spans="1:53" ht="15" thickBot="1" x14ac:dyDescent="0.35">
      <c r="A68" s="1"/>
      <c r="O68" s="17"/>
      <c r="P68" s="17"/>
      <c r="R68" s="21"/>
    </row>
    <row r="69" spans="1:53" ht="15" thickBot="1" x14ac:dyDescent="0.35">
      <c r="A69" s="12" t="s">
        <v>37</v>
      </c>
      <c r="B69" s="24" t="s">
        <v>6</v>
      </c>
      <c r="C69" s="25" t="s">
        <v>7</v>
      </c>
      <c r="D69" s="43">
        <v>106.86</v>
      </c>
      <c r="E69" s="26">
        <v>23.31</v>
      </c>
      <c r="F69" s="26">
        <v>-14.22</v>
      </c>
      <c r="G69" s="37">
        <v>-36.33</v>
      </c>
      <c r="H69" s="27"/>
      <c r="I69" s="43">
        <v>-116.27</v>
      </c>
      <c r="J69" s="26">
        <v>-160.24</v>
      </c>
      <c r="K69" s="26">
        <v>-190.07</v>
      </c>
      <c r="L69" s="37">
        <v>-224.48</v>
      </c>
      <c r="M69" s="27"/>
      <c r="N69" s="43" t="s">
        <v>10</v>
      </c>
      <c r="O69" s="52">
        <f>SQRT((D69-E69)^2+(D70-E70)^2+(D71-E71)^2)</f>
        <v>89.196568319638843</v>
      </c>
      <c r="P69" s="53">
        <f>SQRT((I69-J69)^2+(I70-J70)^2+(I71-J71)^2)</f>
        <v>94.769928247308513</v>
      </c>
      <c r="Q69" s="46"/>
      <c r="R69" s="18">
        <f t="shared" ref="R69:R71" si="27">P69/O69</f>
        <v>1.0624840174085772</v>
      </c>
      <c r="T69" s="2"/>
      <c r="U69" s="2" t="s">
        <v>56</v>
      </c>
      <c r="V69" s="2" t="s">
        <v>11</v>
      </c>
      <c r="W69" s="2"/>
      <c r="Y69" t="s">
        <v>41</v>
      </c>
    </row>
    <row r="70" spans="1:53" x14ac:dyDescent="0.3">
      <c r="A70" s="28"/>
      <c r="B70" s="29" t="s">
        <v>7</v>
      </c>
      <c r="C70" s="30" t="s">
        <v>8</v>
      </c>
      <c r="D70" s="44">
        <v>60.77</v>
      </c>
      <c r="E70" s="2">
        <v>86.55</v>
      </c>
      <c r="F70" s="2">
        <v>99.48</v>
      </c>
      <c r="G70" s="38">
        <v>103.45</v>
      </c>
      <c r="H70" s="8"/>
      <c r="I70" s="44">
        <v>-142.82</v>
      </c>
      <c r="J70" s="2">
        <v>-109.6</v>
      </c>
      <c r="K70" s="2">
        <v>-95.03</v>
      </c>
      <c r="L70" s="38">
        <v>-78.650000000000006</v>
      </c>
      <c r="M70" s="8"/>
      <c r="N70" s="44" t="s">
        <v>12</v>
      </c>
      <c r="O70" s="55">
        <f>SQRT((D69-F69)^2+(D70-F70)^2+(D71-F71)^2)</f>
        <v>127.89919819920686</v>
      </c>
      <c r="P70" s="56">
        <f>SQRT((I69-K69)^2+(I70-K70)^2+(I71-K71)^2)</f>
        <v>146.75344663754919</v>
      </c>
      <c r="Q70" s="47"/>
      <c r="R70" s="19">
        <f t="shared" si="27"/>
        <v>1.1474149072379349</v>
      </c>
      <c r="T70" s="2" t="s">
        <v>54</v>
      </c>
      <c r="U70" s="55">
        <f>SQRT((E69-F69)^2+(E70-F70)^2+(E71-F71)^2)</f>
        <v>39.84979171840174</v>
      </c>
      <c r="V70" s="55">
        <f>SQRT((J69-K69)^2+(J70-K70)^2+(J71-K71)^2)</f>
        <v>52.290283992344094</v>
      </c>
      <c r="W70" s="2">
        <f>V70/U70</f>
        <v>1.3121846247491831</v>
      </c>
      <c r="Y70" t="s">
        <v>42</v>
      </c>
      <c r="AZ70" s="2" t="s">
        <v>30</v>
      </c>
      <c r="BA70" s="2">
        <v>45.61</v>
      </c>
    </row>
    <row r="71" spans="1:53" ht="15" thickBot="1" x14ac:dyDescent="0.35">
      <c r="A71" s="31"/>
      <c r="B71" s="32" t="s">
        <v>8</v>
      </c>
      <c r="C71" s="33" t="s">
        <v>6</v>
      </c>
      <c r="D71" s="45">
        <v>-214.84</v>
      </c>
      <c r="E71" s="34">
        <v>-232.47</v>
      </c>
      <c r="F71" s="34">
        <v>-228.96</v>
      </c>
      <c r="G71" s="40">
        <v>-211.11</v>
      </c>
      <c r="H71" s="35"/>
      <c r="I71" s="45">
        <v>-251.51</v>
      </c>
      <c r="J71" s="34">
        <v>-328.61</v>
      </c>
      <c r="K71" s="34">
        <v>-369.01</v>
      </c>
      <c r="L71" s="40">
        <v>-388.1</v>
      </c>
      <c r="M71" s="35"/>
      <c r="N71" s="45" t="s">
        <v>13</v>
      </c>
      <c r="O71" s="58">
        <f>SQRT((D69-G69)^2+(D70-G70)^2+(D71-G71)^2)</f>
        <v>149.46193963681856</v>
      </c>
      <c r="P71" s="59">
        <f>SQRT((I69-L69)^2+(I70-L70)^2+(I71-L71)^2)</f>
        <v>185.69873747551438</v>
      </c>
      <c r="Q71" s="48"/>
      <c r="R71" s="20">
        <f t="shared" si="27"/>
        <v>1.2424483311721268</v>
      </c>
      <c r="T71" s="2" t="s">
        <v>55</v>
      </c>
      <c r="U71" s="55">
        <f>SQRT((E69-G69)^2+(E70-G70)^2+(E71-G71)^2)</f>
        <v>65.565152329572143</v>
      </c>
      <c r="V71" s="55">
        <v>3937</v>
      </c>
      <c r="W71" s="2">
        <f>V71/U71</f>
        <v>60.047141814147473</v>
      </c>
    </row>
    <row r="72" spans="1:53" ht="15" thickBot="1" x14ac:dyDescent="0.35">
      <c r="A72" s="1"/>
      <c r="O72" s="17"/>
      <c r="P72" s="17"/>
      <c r="Y72" s="2"/>
      <c r="Z72" s="2" t="s">
        <v>28</v>
      </c>
      <c r="AA72" s="2"/>
      <c r="AB72" s="2"/>
      <c r="AC72" s="2"/>
      <c r="AE72" s="2" t="s">
        <v>29</v>
      </c>
      <c r="AF72" s="2"/>
      <c r="AG72" s="2"/>
      <c r="AH72" s="2"/>
      <c r="AJ72" s="2" t="s">
        <v>30</v>
      </c>
      <c r="AK72" s="2">
        <v>45.61</v>
      </c>
      <c r="AO72" s="2"/>
      <c r="AP72" s="2" t="s">
        <v>28</v>
      </c>
      <c r="AQ72" s="2"/>
      <c r="AR72" s="2"/>
      <c r="AS72" s="2"/>
      <c r="AU72" s="2" t="s">
        <v>29</v>
      </c>
      <c r="AV72" s="2"/>
      <c r="AW72" s="2"/>
      <c r="AX72" s="2"/>
    </row>
    <row r="73" spans="1:53" ht="15" thickBot="1" x14ac:dyDescent="0.35">
      <c r="A73" s="42" t="s">
        <v>38</v>
      </c>
      <c r="B73" s="24" t="s">
        <v>6</v>
      </c>
      <c r="C73" s="25" t="s">
        <v>7</v>
      </c>
      <c r="D73" s="43">
        <v>26.07</v>
      </c>
      <c r="E73" s="26">
        <v>27.68</v>
      </c>
      <c r="F73" s="26">
        <v>13.11</v>
      </c>
      <c r="G73" s="37">
        <v>13.47</v>
      </c>
      <c r="H73" s="27"/>
      <c r="I73" s="51">
        <f>AE73*AE75/$AK$73</f>
        <v>147.51855875956022</v>
      </c>
      <c r="J73" s="52">
        <f>AF73*AF75/$AK$73</f>
        <v>133.38504414786581</v>
      </c>
      <c r="K73" s="52">
        <f>AG73*AG75/$AK$73</f>
        <v>150.16859274925292</v>
      </c>
      <c r="L73" s="53">
        <f>AH73*AH75/$AK$73</f>
        <v>136.40313841390471</v>
      </c>
      <c r="M73" s="27"/>
      <c r="N73" s="43" t="s">
        <v>43</v>
      </c>
      <c r="O73" s="60">
        <f>SQRT((D73-E73)^2+(D74-E74)^2+(D75-E75)^2)</f>
        <v>15.211275423185267</v>
      </c>
      <c r="P73" s="14">
        <f>SQRT((I73-J73)^2+(I74-J74)^2+(I75-J75)^2)</f>
        <v>14.243504711103002</v>
      </c>
      <c r="Q73" s="53">
        <f>15/O73</f>
        <v>0.98611060431768671</v>
      </c>
      <c r="R73" s="53">
        <f>15/P73</f>
        <v>1.0531115974783438</v>
      </c>
      <c r="T73" s="2"/>
      <c r="U73" s="2" t="s">
        <v>56</v>
      </c>
      <c r="V73" s="2" t="s">
        <v>11</v>
      </c>
      <c r="W73" s="2"/>
      <c r="Y73" s="2" t="s">
        <v>6</v>
      </c>
      <c r="Z73" s="2">
        <v>276</v>
      </c>
      <c r="AA73" s="2">
        <v>260</v>
      </c>
      <c r="AB73" s="2">
        <v>279</v>
      </c>
      <c r="AC73" s="2">
        <v>261</v>
      </c>
      <c r="AE73" s="2">
        <v>167</v>
      </c>
      <c r="AF73" s="2">
        <v>151</v>
      </c>
      <c r="AG73" s="2">
        <v>170</v>
      </c>
      <c r="AH73" s="2">
        <v>153</v>
      </c>
      <c r="AJ73" t="s">
        <v>47</v>
      </c>
      <c r="AK73">
        <v>473.7</v>
      </c>
      <c r="AO73" s="2" t="s">
        <v>6</v>
      </c>
      <c r="AP73" s="2">
        <v>201</v>
      </c>
      <c r="AQ73" s="2">
        <v>218</v>
      </c>
      <c r="AR73" s="2">
        <v>200</v>
      </c>
      <c r="AS73" s="2">
        <v>216</v>
      </c>
      <c r="AT73" s="10"/>
      <c r="AU73" s="2">
        <v>96</v>
      </c>
      <c r="AV73" s="2">
        <v>112</v>
      </c>
      <c r="AW73" s="2">
        <v>93</v>
      </c>
      <c r="AX73" s="2">
        <v>109</v>
      </c>
      <c r="AZ73" s="2">
        <f>SQRT((AU73-AV73)^2+(AU74-AV74)^2+(AU75-AV75)^2)</f>
        <v>16.12451601732775</v>
      </c>
    </row>
    <row r="74" spans="1:53" x14ac:dyDescent="0.3">
      <c r="A74" s="28"/>
      <c r="B74" s="29" t="s">
        <v>7</v>
      </c>
      <c r="C74" s="30" t="s">
        <v>8</v>
      </c>
      <c r="D74" s="44">
        <v>149.76</v>
      </c>
      <c r="E74" s="2">
        <v>150.18</v>
      </c>
      <c r="F74" s="2">
        <v>143.74</v>
      </c>
      <c r="G74" s="38">
        <v>143.44</v>
      </c>
      <c r="H74" s="8"/>
      <c r="I74" s="54">
        <f>AE74*AE75/$AK$73</f>
        <v>155.46866072863833</v>
      </c>
      <c r="J74" s="55">
        <f>AF74*AF75/$AK$73</f>
        <v>153.70197140217653</v>
      </c>
      <c r="K74" s="55">
        <f>AG74*AG75/$AK$73</f>
        <v>139.56845679048212</v>
      </c>
      <c r="L74" s="56">
        <f>AH74*AH75/$AK$73</f>
        <v>139.96923353583688</v>
      </c>
      <c r="M74" s="8"/>
      <c r="N74" s="44" t="s">
        <v>44</v>
      </c>
      <c r="O74" s="61">
        <f>SQRT((D73-F73)^2+(D74-F74)^2+(D75-F75)^2)</f>
        <v>14.309594683288546</v>
      </c>
      <c r="P74" s="15">
        <f>SQRT((I73-K73)^2+(I74-K74)^2+(I75-K75)^2)</f>
        <v>16.119527456519464</v>
      </c>
      <c r="Q74" s="56">
        <f>15/O74</f>
        <v>1.048247719938409</v>
      </c>
      <c r="R74" s="56">
        <f>15/P74</f>
        <v>0.93054837001027124</v>
      </c>
      <c r="T74" s="2" t="s">
        <v>54</v>
      </c>
      <c r="U74" s="55">
        <f>SQRT((E73-F73)^2+(E74-F74)^2+(E75-F75)^2)</f>
        <v>21.4535638065101</v>
      </c>
      <c r="V74" s="55">
        <f>SQRT((J73-K73)^2+(J74-K74)^2+(J75-K75)^2)</f>
        <v>21.94182624427836</v>
      </c>
      <c r="W74" s="2">
        <f>V74/U74</f>
        <v>1.0227590363154533</v>
      </c>
      <c r="Y74" s="2" t="s">
        <v>7</v>
      </c>
      <c r="Z74" s="2">
        <v>176</v>
      </c>
      <c r="AA74" s="2">
        <v>174</v>
      </c>
      <c r="AB74" s="2">
        <v>158</v>
      </c>
      <c r="AC74" s="2">
        <v>156</v>
      </c>
      <c r="AE74" s="2">
        <v>176</v>
      </c>
      <c r="AF74" s="2">
        <v>174</v>
      </c>
      <c r="AG74" s="2">
        <v>158</v>
      </c>
      <c r="AH74" s="2">
        <v>157</v>
      </c>
      <c r="AO74" s="2" t="s">
        <v>7</v>
      </c>
      <c r="AP74" s="2">
        <v>100</v>
      </c>
      <c r="AQ74" s="2">
        <v>102</v>
      </c>
      <c r="AR74" s="2">
        <v>116</v>
      </c>
      <c r="AS74" s="2">
        <v>118</v>
      </c>
      <c r="AU74" s="2">
        <v>100</v>
      </c>
      <c r="AV74" s="2">
        <v>102</v>
      </c>
      <c r="AW74" s="2">
        <v>117</v>
      </c>
      <c r="AX74" s="2">
        <v>118</v>
      </c>
      <c r="AZ74" s="2">
        <f>SQRT((AU73-AW73)^2+(AU74-AW74)^2+(AU75-AW75)^2)</f>
        <v>17.262678411027284</v>
      </c>
    </row>
    <row r="75" spans="1:53" ht="15" thickBot="1" x14ac:dyDescent="0.35">
      <c r="A75" s="31"/>
      <c r="B75" s="32" t="s">
        <v>8</v>
      </c>
      <c r="C75" s="33" t="s">
        <v>6</v>
      </c>
      <c r="D75" s="45">
        <v>-300.52999999999997</v>
      </c>
      <c r="E75" s="34">
        <v>-315.64999999999998</v>
      </c>
      <c r="F75" s="34">
        <v>-301.27999999999997</v>
      </c>
      <c r="G75" s="40">
        <v>-316.20999999999998</v>
      </c>
      <c r="H75" s="35"/>
      <c r="I75" s="57">
        <f>AE75</f>
        <v>418.44036697247708</v>
      </c>
      <c r="J75" s="58">
        <f>AF75</f>
        <v>418.44036697247708</v>
      </c>
      <c r="K75" s="58">
        <f>AG75</f>
        <v>418.44036697247708</v>
      </c>
      <c r="L75" s="59">
        <f>AH75</f>
        <v>422.31481481481478</v>
      </c>
      <c r="M75" s="35"/>
      <c r="N75" s="45" t="s">
        <v>45</v>
      </c>
      <c r="O75" s="62">
        <f>SQRT((D73-G73)^2+(D74-G74)^2+(D75-G75)^2)</f>
        <v>21.084705357201464</v>
      </c>
      <c r="P75" s="16">
        <f>SQRT((I73-L73)^2+(I74-L74)^2+(I75-L75)^2)</f>
        <v>19.462686321486061</v>
      </c>
      <c r="Q75" s="59">
        <f>21/O75</f>
        <v>0.99598261603534655</v>
      </c>
      <c r="R75" s="59">
        <f>21/P75</f>
        <v>1.0789877436814468</v>
      </c>
      <c r="T75" s="2" t="s">
        <v>55</v>
      </c>
      <c r="U75" s="55">
        <f>SQRT((E73-G73)^2+(E74-G74)^2+(E75-G75)^2)</f>
        <v>15.737385424523355</v>
      </c>
      <c r="V75" s="55">
        <f>SQRT((J73-L73)^2+(J74-L74)^2+(J75-L75)^2)</f>
        <v>14.584523591372156</v>
      </c>
      <c r="W75" s="2">
        <f>V75/U75</f>
        <v>0.92674375049906887</v>
      </c>
      <c r="Y75" s="2" t="s">
        <v>8</v>
      </c>
      <c r="Z75" s="2"/>
      <c r="AA75" s="2"/>
      <c r="AB75" s="2"/>
      <c r="AC75" s="2"/>
      <c r="AE75" s="2">
        <f>$AK$72/(Z73-AE73)*1000</f>
        <v>418.44036697247708</v>
      </c>
      <c r="AF75" s="2">
        <f>$AK$72/(AA73-AF73)*1000</f>
        <v>418.44036697247708</v>
      </c>
      <c r="AG75" s="2">
        <f>$AK$72/(AB73-AG73)*1000</f>
        <v>418.44036697247708</v>
      </c>
      <c r="AH75" s="2">
        <f>$AK$72/(AC73-AH73)*1000</f>
        <v>422.31481481481478</v>
      </c>
      <c r="AO75" s="2" t="s">
        <v>8</v>
      </c>
      <c r="AP75" s="2"/>
      <c r="AQ75" s="2"/>
      <c r="AR75" s="2"/>
      <c r="AS75" s="2"/>
      <c r="AU75" s="2">
        <f>$AK$72/(AP73-AU73)</f>
        <v>0.43438095238095237</v>
      </c>
      <c r="AV75" s="2">
        <f>$AK$72/(AQ73-AV73)</f>
        <v>0.43028301886792453</v>
      </c>
      <c r="AW75" s="2">
        <f>$AK$72/(AR73-AW73)</f>
        <v>0.42626168224299066</v>
      </c>
      <c r="AX75" s="2">
        <f>$AK$72/(AS73-AX73)</f>
        <v>0.42626168224299066</v>
      </c>
      <c r="AZ75" s="2">
        <f>SQRT((AU73-AX73)^2+(AU74-AX74)^2+(AU75-AX75)^2)</f>
        <v>22.203604795675577</v>
      </c>
    </row>
    <row r="76" spans="1:53" ht="15" thickBot="1" x14ac:dyDescent="0.35">
      <c r="A76" s="1"/>
      <c r="I76" s="17"/>
      <c r="J76" s="17"/>
      <c r="K76" s="17"/>
      <c r="L76" s="17"/>
      <c r="O76" s="17"/>
      <c r="P76" s="17"/>
      <c r="R76" s="17"/>
      <c r="AJ76" s="8"/>
      <c r="AK76" s="8"/>
      <c r="AL76" s="8"/>
    </row>
    <row r="77" spans="1:53" ht="15" thickBot="1" x14ac:dyDescent="0.35">
      <c r="A77" s="42" t="s">
        <v>39</v>
      </c>
      <c r="B77" s="24" t="s">
        <v>6</v>
      </c>
      <c r="C77" s="25" t="s">
        <v>7</v>
      </c>
      <c r="D77" s="43">
        <v>-116.46</v>
      </c>
      <c r="E77" s="26">
        <v>-115.7</v>
      </c>
      <c r="F77" s="26">
        <v>-131.66</v>
      </c>
      <c r="G77" s="37">
        <v>-130.5</v>
      </c>
      <c r="H77" s="27"/>
      <c r="I77" s="51">
        <f>AE77*AE79/$AK$73</f>
        <v>215.81023927554904</v>
      </c>
      <c r="J77" s="52">
        <f>AF77*AF79/$AK$73</f>
        <v>203.76501661830912</v>
      </c>
      <c r="K77" s="52">
        <f>AG77*AG79/$AK$73</f>
        <v>221.67842467266595</v>
      </c>
      <c r="L77" s="53">
        <f>AH77*AH79/$AK$73</f>
        <v>206.00419262510374</v>
      </c>
      <c r="M77" s="27"/>
      <c r="N77" s="43" t="s">
        <v>43</v>
      </c>
      <c r="O77" s="60">
        <f>SQRT((D77-E77)^2+(D78-E78)^2+(D79-E79)^2)</f>
        <v>15.565721955630583</v>
      </c>
      <c r="P77" s="14">
        <f>SQRT((I77-J77)^2+(I78-J78)^2+(I79-J79)^2)</f>
        <v>13.508326219137349</v>
      </c>
      <c r="Q77" s="36"/>
      <c r="R77" s="53">
        <f t="shared" ref="R77:R79" si="28">P77/O77</f>
        <v>0.86782522889990255</v>
      </c>
      <c r="T77" s="2"/>
      <c r="U77" s="2" t="s">
        <v>56</v>
      </c>
      <c r="V77" s="2" t="s">
        <v>11</v>
      </c>
      <c r="W77" s="2"/>
      <c r="Y77" s="2" t="s">
        <v>6</v>
      </c>
      <c r="Z77" s="2">
        <v>282</v>
      </c>
      <c r="AA77" s="2">
        <v>268</v>
      </c>
      <c r="AB77" s="2">
        <v>284</v>
      </c>
      <c r="AC77" s="2">
        <v>270</v>
      </c>
      <c r="AE77" s="2">
        <v>195</v>
      </c>
      <c r="AF77" s="2">
        <v>182</v>
      </c>
      <c r="AG77" s="2">
        <v>198</v>
      </c>
      <c r="AH77" s="2">
        <v>184</v>
      </c>
      <c r="AJ77" s="8"/>
      <c r="AK77" s="8"/>
      <c r="AL77" s="8"/>
    </row>
    <row r="78" spans="1:53" x14ac:dyDescent="0.3">
      <c r="A78" s="28"/>
      <c r="B78" s="29" t="s">
        <v>7</v>
      </c>
      <c r="C78" s="30" t="s">
        <v>8</v>
      </c>
      <c r="D78" s="44">
        <v>156.78</v>
      </c>
      <c r="E78" s="2">
        <v>157.99</v>
      </c>
      <c r="F78" s="2">
        <v>154.06</v>
      </c>
      <c r="G78" s="38">
        <v>152.85</v>
      </c>
      <c r="H78" s="8"/>
      <c r="I78" s="54">
        <f>AE78*AE79/$AK$73</f>
        <v>55.335958788602319</v>
      </c>
      <c r="J78" s="55">
        <f>AF78*AF79/$AK$73</f>
        <v>54.85981216646784</v>
      </c>
      <c r="K78" s="55">
        <f>AG78*AG79/$AK$73</f>
        <v>40.305168122302902</v>
      </c>
      <c r="L78" s="56">
        <f>AH78*AH79/$AK$73</f>
        <v>39.185580118905605</v>
      </c>
      <c r="M78" s="8"/>
      <c r="N78" s="44" t="s">
        <v>44</v>
      </c>
      <c r="O78" s="61">
        <f>SQRT((D77-F77)^2+(D78-F78)^2+(D79-F79)^2)</f>
        <v>15.598798030617614</v>
      </c>
      <c r="P78" s="15">
        <f>SQRT((I77-K77)^2+(I78-K78)^2+(I79-K79)^2)</f>
        <v>17.248798238817319</v>
      </c>
      <c r="Q78" s="11"/>
      <c r="R78" s="56">
        <f t="shared" si="28"/>
        <v>1.1057773941915943</v>
      </c>
      <c r="T78" s="2" t="s">
        <v>54</v>
      </c>
      <c r="U78" s="55">
        <f>SQRT((E77-F77)^2+(E78-F78)^2+(E79-F79)^2)</f>
        <v>21.137421791694472</v>
      </c>
      <c r="V78" s="55">
        <f>SQRT((J77-K77)^2+(J78-K78)^2+(J79-K79)^2)</f>
        <v>23.080897975907313</v>
      </c>
      <c r="W78" s="2">
        <f>V78/U78</f>
        <v>1.0919448078088922</v>
      </c>
      <c r="Y78" s="2" t="s">
        <v>7</v>
      </c>
      <c r="Z78" s="2">
        <v>48</v>
      </c>
      <c r="AA78" s="2">
        <v>47</v>
      </c>
      <c r="AB78" s="2">
        <v>36</v>
      </c>
      <c r="AC78" s="2">
        <v>35</v>
      </c>
      <c r="AE78" s="2">
        <v>50</v>
      </c>
      <c r="AF78" s="2">
        <v>49</v>
      </c>
      <c r="AG78" s="2">
        <v>36</v>
      </c>
      <c r="AH78" s="2">
        <v>35</v>
      </c>
      <c r="AJ78" s="8"/>
      <c r="AK78" s="8"/>
      <c r="AL78" s="8"/>
    </row>
    <row r="79" spans="1:53" ht="15" thickBot="1" x14ac:dyDescent="0.35">
      <c r="A79" s="31"/>
      <c r="B79" s="32" t="s">
        <v>8</v>
      </c>
      <c r="C79" s="33" t="s">
        <v>6</v>
      </c>
      <c r="D79" s="45">
        <v>-326.13</v>
      </c>
      <c r="E79" s="34">
        <v>-341.63</v>
      </c>
      <c r="F79" s="34">
        <v>-328.34</v>
      </c>
      <c r="G79" s="40">
        <v>-342.39</v>
      </c>
      <c r="H79" s="35"/>
      <c r="I79" s="57">
        <f>AE79</f>
        <v>524.25287356321837</v>
      </c>
      <c r="J79" s="58">
        <f>AF79</f>
        <v>530.34883720930236</v>
      </c>
      <c r="K79" s="58">
        <f>AG79</f>
        <v>530.34883720930236</v>
      </c>
      <c r="L79" s="59">
        <f>AH79</f>
        <v>530.34883720930236</v>
      </c>
      <c r="M79" s="35"/>
      <c r="N79" s="45" t="s">
        <v>45</v>
      </c>
      <c r="O79" s="62">
        <f>SQRT((D77-G77)^2+(D78-G78)^2+(D79-G79)^2)</f>
        <v>21.839278834247249</v>
      </c>
      <c r="P79" s="16">
        <f>SQRT((I77-L77)^2+(I78-L78)^2+(I79-L79)^2)</f>
        <v>19.853313447877703</v>
      </c>
      <c r="Q79" s="39"/>
      <c r="R79" s="59">
        <f t="shared" si="28"/>
        <v>0.90906451621217199</v>
      </c>
      <c r="T79" s="2" t="s">
        <v>55</v>
      </c>
      <c r="U79" s="55">
        <f>SQRT((E77-G77)^2+(E78-G78)^2+(E79-G79)^2)</f>
        <v>15.685572989215283</v>
      </c>
      <c r="V79" s="55">
        <f>SQRT((J77-L77)^2+(J78-L78)^2+(J79-L79)^2)</f>
        <v>15.833365386746802</v>
      </c>
      <c r="W79" s="2">
        <f>V79/U79</f>
        <v>1.0094221867210802</v>
      </c>
      <c r="Y79" s="2" t="s">
        <v>8</v>
      </c>
      <c r="Z79" s="2"/>
      <c r="AA79" s="2"/>
      <c r="AB79" s="2"/>
      <c r="AC79" s="2"/>
      <c r="AE79" s="2">
        <f>$AK$72/(Z77-AE77)*1000</f>
        <v>524.25287356321837</v>
      </c>
      <c r="AF79" s="2">
        <f>$AK$72/(AA77-AF77)*1000</f>
        <v>530.34883720930236</v>
      </c>
      <c r="AG79" s="2">
        <f>$AK$72/(AB77-AG77)*1000</f>
        <v>530.34883720930236</v>
      </c>
      <c r="AH79" s="2">
        <f>$AK$72/(AC77-AH77)*1000</f>
        <v>530.34883720930236</v>
      </c>
      <c r="AJ79" s="8"/>
      <c r="AK79" s="8"/>
      <c r="AL79" s="8"/>
    </row>
    <row r="80" spans="1:53" ht="15" thickBot="1" x14ac:dyDescent="0.35">
      <c r="A80" s="1"/>
      <c r="I80" s="17"/>
      <c r="J80" s="17"/>
      <c r="K80" s="17"/>
      <c r="L80" s="17"/>
      <c r="O80" s="17"/>
      <c r="P80" s="17"/>
      <c r="R80" s="17"/>
      <c r="AJ80" s="8"/>
      <c r="AK80" s="8"/>
      <c r="AL80" s="8"/>
    </row>
    <row r="81" spans="1:38" ht="15" thickBot="1" x14ac:dyDescent="0.35">
      <c r="A81" s="42" t="s">
        <v>40</v>
      </c>
      <c r="B81" s="24" t="s">
        <v>6</v>
      </c>
      <c r="C81" s="25" t="s">
        <v>7</v>
      </c>
      <c r="D81" s="43">
        <v>-52.06</v>
      </c>
      <c r="E81" s="26">
        <v>-55.42</v>
      </c>
      <c r="F81" s="26">
        <v>-64.209999999999994</v>
      </c>
      <c r="G81" s="37">
        <v>-67.930000000000007</v>
      </c>
      <c r="H81" s="27"/>
      <c r="I81" s="51">
        <f>AE81*AE83/$AK$73</f>
        <v>230.49942106306892</v>
      </c>
      <c r="J81" s="52">
        <f>AF81*AF83/$AK$73</f>
        <v>222.34786904583135</v>
      </c>
      <c r="K81" s="52">
        <f>AG81*AG83/$AK$73</f>
        <v>238.74642954078399</v>
      </c>
      <c r="L81" s="53">
        <f>AH81*AH83/$AK$73</f>
        <v>228.30361553813043</v>
      </c>
      <c r="M81" s="27"/>
      <c r="N81" s="43" t="s">
        <v>43</v>
      </c>
      <c r="O81" s="60">
        <f>SQRT((D81-E81)^2+(D82-E82)^2+(D83-E83)^2)</f>
        <v>14.669999999999973</v>
      </c>
      <c r="P81" s="14">
        <f>SQRT((I81-J81)^2+(I82-J82)^2+(I83-J83)^2)</f>
        <v>13.10189618149772</v>
      </c>
      <c r="Q81" s="36"/>
      <c r="R81" s="53">
        <f t="shared" ref="R81:R83" si="29">P81/O81</f>
        <v>0.89310812416480867</v>
      </c>
      <c r="T81" s="2"/>
      <c r="U81" s="2" t="s">
        <v>56</v>
      </c>
      <c r="V81" s="2" t="s">
        <v>11</v>
      </c>
      <c r="W81" s="2"/>
      <c r="Y81" s="2" t="s">
        <v>6</v>
      </c>
      <c r="Z81" s="2">
        <v>336</v>
      </c>
      <c r="AA81" s="2">
        <v>321</v>
      </c>
      <c r="AB81" s="2">
        <v>341</v>
      </c>
      <c r="AC81" s="2">
        <v>327</v>
      </c>
      <c r="AE81" s="2">
        <v>237</v>
      </c>
      <c r="AF81" s="2">
        <v>224</v>
      </c>
      <c r="AG81" s="2">
        <v>243</v>
      </c>
      <c r="AH81" s="2">
        <v>230</v>
      </c>
      <c r="AJ81" s="8"/>
      <c r="AK81" s="8"/>
      <c r="AL81" s="8"/>
    </row>
    <row r="82" spans="1:38" x14ac:dyDescent="0.3">
      <c r="A82" s="28"/>
      <c r="B82" s="29" t="s">
        <v>7</v>
      </c>
      <c r="C82" s="30" t="s">
        <v>8</v>
      </c>
      <c r="D82" s="44">
        <v>144.96</v>
      </c>
      <c r="E82" s="2">
        <v>144.99</v>
      </c>
      <c r="F82" s="2">
        <v>138.6</v>
      </c>
      <c r="G82" s="38">
        <v>139.07</v>
      </c>
      <c r="H82" s="8"/>
      <c r="I82" s="54">
        <f>AE82*AE83/$AK$73</f>
        <v>101.14742527662096</v>
      </c>
      <c r="J82" s="55">
        <f>AF82*AF83/$AK$73</f>
        <v>97.277192707551222</v>
      </c>
      <c r="K82" s="55">
        <f>AG82*AG83/$AK$73</f>
        <v>88.424603533623696</v>
      </c>
      <c r="L82" s="56">
        <f>AH82*AH83/$AK$73</f>
        <v>83.380450892186758</v>
      </c>
      <c r="M82" s="8"/>
      <c r="N82" s="44" t="s">
        <v>44</v>
      </c>
      <c r="O82" s="61">
        <f>SQRT((D81-F81)^2+(D82-F82)^2+(D83-F83)^2)</f>
        <v>14.02344465529066</v>
      </c>
      <c r="P82" s="15">
        <f>SQRT((I81-K81)^2+(I82-K82)^2+(I83-K83)^2)</f>
        <v>15.873991721576672</v>
      </c>
      <c r="Q82" s="11"/>
      <c r="R82" s="56">
        <f t="shared" si="29"/>
        <v>1.131960949094476</v>
      </c>
      <c r="T82" s="2" t="s">
        <v>54</v>
      </c>
      <c r="U82" s="55">
        <f>SQRT((E81-F81)^2+(E82-F82)^2+(E83-F83)^2)</f>
        <v>20.353876780603748</v>
      </c>
      <c r="V82" s="55">
        <f>SQRT((J81-K81)^2+(J82-K82)^2+(J83-K83)^2)</f>
        <v>19.243236198639035</v>
      </c>
      <c r="W82" s="2">
        <f>V82/U82</f>
        <v>0.9454334624338937</v>
      </c>
      <c r="Y82" s="2" t="s">
        <v>7</v>
      </c>
      <c r="Z82" s="2">
        <v>103</v>
      </c>
      <c r="AA82" s="2">
        <v>99</v>
      </c>
      <c r="AB82" s="2">
        <v>89</v>
      </c>
      <c r="AC82" s="2">
        <v>84</v>
      </c>
      <c r="AE82" s="2">
        <v>104</v>
      </c>
      <c r="AF82" s="2">
        <v>98</v>
      </c>
      <c r="AG82" s="2">
        <v>90</v>
      </c>
      <c r="AH82" s="2">
        <v>84</v>
      </c>
      <c r="AJ82" s="8"/>
      <c r="AK82" s="8"/>
      <c r="AL82" s="8"/>
    </row>
    <row r="83" spans="1:38" ht="15" thickBot="1" x14ac:dyDescent="0.35">
      <c r="A83" s="31"/>
      <c r="B83" s="32" t="s">
        <v>8</v>
      </c>
      <c r="C83" s="33" t="s">
        <v>6</v>
      </c>
      <c r="D83" s="45">
        <v>-257.66000000000003</v>
      </c>
      <c r="E83" s="34">
        <v>-271.94</v>
      </c>
      <c r="F83" s="34">
        <v>-254.73</v>
      </c>
      <c r="G83" s="40">
        <v>-269.07</v>
      </c>
      <c r="H83" s="35"/>
      <c r="I83" s="57">
        <f>AE83</f>
        <v>460.70707070707067</v>
      </c>
      <c r="J83" s="58">
        <f>AF83</f>
        <v>470.20618556701032</v>
      </c>
      <c r="K83" s="58">
        <f>AG83</f>
        <v>465.40816326530609</v>
      </c>
      <c r="L83" s="59">
        <f>AH83</f>
        <v>470.20618556701032</v>
      </c>
      <c r="M83" s="35"/>
      <c r="N83" s="45" t="s">
        <v>45</v>
      </c>
      <c r="O83" s="62">
        <f>SQRT((D81-G81)^2+(D82-G82)^2+(D83-G83)^2)</f>
        <v>20.414139707565429</v>
      </c>
      <c r="P83" s="16">
        <f>SQRT((I81-L81)^2+(I82-L82)^2+(I83-L83)^2)</f>
        <v>20.266231119841152</v>
      </c>
      <c r="Q83" s="39"/>
      <c r="R83" s="59">
        <f t="shared" si="29"/>
        <v>0.99275460098524437</v>
      </c>
      <c r="T83" s="2" t="s">
        <v>55</v>
      </c>
      <c r="U83" s="55">
        <f>SQRT((E81-G81)^2+(E82-G82)^2+(E83-G83)^2)</f>
        <v>14.134475582772795</v>
      </c>
      <c r="V83" s="55">
        <f>SQRT((J81-L81)^2+(J82-L82)^2+(J83-L83)^2)</f>
        <v>15.119204653798166</v>
      </c>
      <c r="W83" s="2">
        <f>V83/U83</f>
        <v>1.0696685961398926</v>
      </c>
      <c r="Y83" s="2" t="s">
        <v>8</v>
      </c>
      <c r="Z83" s="2"/>
      <c r="AA83" s="2"/>
      <c r="AB83" s="2"/>
      <c r="AC83" s="2"/>
      <c r="AE83" s="2">
        <f>$AK$72/(Z81-AE81)*1000</f>
        <v>460.70707070707067</v>
      </c>
      <c r="AF83" s="2">
        <f>$AK$72/(AA81-AF81)*1000</f>
        <v>470.20618556701032</v>
      </c>
      <c r="AG83" s="2">
        <f>$AK$72/(AB81-AG81)*1000</f>
        <v>465.40816326530609</v>
      </c>
      <c r="AH83" s="2">
        <f>$AK$72/(AC81-AH81)*1000</f>
        <v>470.20618556701032</v>
      </c>
      <c r="AJ83" s="8"/>
      <c r="AK83" s="8"/>
      <c r="AL83" s="8"/>
    </row>
    <row r="84" spans="1:38" x14ac:dyDescent="0.3">
      <c r="A84" s="1"/>
    </row>
    <row r="85" spans="1:38" x14ac:dyDescent="0.3">
      <c r="A85" s="1"/>
    </row>
  </sheetData>
  <mergeCells count="8">
    <mergeCell ref="T5:T8"/>
    <mergeCell ref="I27:L27"/>
    <mergeCell ref="D27:G27"/>
    <mergeCell ref="A1:R1"/>
    <mergeCell ref="N27:P27"/>
    <mergeCell ref="N4:P4"/>
    <mergeCell ref="I4:L4"/>
    <mergeCell ref="D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2019-11-25T13:46:36Z</dcterms:created>
  <dcterms:modified xsi:type="dcterms:W3CDTF">2019-12-03T10:36:02Z</dcterms:modified>
</cp:coreProperties>
</file>