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345"/>
  </bookViews>
  <sheets>
    <sheet name="Arkusz1" sheetId="1" r:id="rId1"/>
    <sheet name="Arkusz2" sheetId="2" r:id="rId2"/>
    <sheet name="Arkusz3" sheetId="3" r:id="rId3"/>
  </sheets>
  <definedNames>
    <definedName name="_xlnm.Print_Area" localSheetId="0">Arkusz1!$A$26:$E$50</definedName>
  </definedNames>
  <calcPr calcId="145621"/>
</workbook>
</file>

<file path=xl/calcChain.xml><?xml version="1.0" encoding="utf-8"?>
<calcChain xmlns="http://schemas.openxmlformats.org/spreadsheetml/2006/main">
  <c r="C46" i="1" l="1"/>
  <c r="D35" i="1"/>
  <c r="E35" i="1"/>
  <c r="C35" i="1"/>
  <c r="D34" i="1"/>
  <c r="E34" i="1"/>
  <c r="C34" i="1"/>
  <c r="E25" i="1"/>
  <c r="E48" i="1" s="1"/>
  <c r="D25" i="1"/>
  <c r="C25" i="1"/>
  <c r="C48" i="1" s="1"/>
  <c r="C30" i="1"/>
  <c r="D30" i="1"/>
  <c r="E30" i="1"/>
  <c r="C31" i="1"/>
  <c r="D31" i="1"/>
  <c r="E31" i="1"/>
  <c r="C32" i="1"/>
  <c r="D32" i="1"/>
  <c r="E32" i="1"/>
  <c r="C33" i="1"/>
  <c r="D33" i="1"/>
  <c r="E33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D46" i="1"/>
  <c r="E46" i="1"/>
  <c r="C47" i="1"/>
  <c r="D47" i="1"/>
  <c r="E47" i="1"/>
  <c r="D48" i="1"/>
  <c r="C49" i="1"/>
  <c r="D49" i="1"/>
  <c r="E49" i="1"/>
  <c r="C50" i="1"/>
  <c r="D50" i="1"/>
  <c r="E50" i="1"/>
</calcChain>
</file>

<file path=xl/sharedStrings.xml><?xml version="1.0" encoding="utf-8"?>
<sst xmlns="http://schemas.openxmlformats.org/spreadsheetml/2006/main" count="72" uniqueCount="69">
  <si>
    <t>Dane</t>
  </si>
  <si>
    <t>Normy</t>
  </si>
  <si>
    <t>Mocznik w moczu (mg%)</t>
  </si>
  <si>
    <t>Mocznik w surowicy (mg%)</t>
  </si>
  <si>
    <t>Objętość moczu (l)</t>
  </si>
  <si>
    <t>Kreatynina w moczu (mg%)</t>
  </si>
  <si>
    <t>Kreatynina w surowicy (mg%)</t>
  </si>
  <si>
    <t>Kwas moczowy  w moczu (mg%)</t>
  </si>
  <si>
    <t>Wapń w moczu (mmol/l)</t>
  </si>
  <si>
    <t>Magnez w moczu (mg/dl)</t>
  </si>
  <si>
    <t>Fosforany w moczu (mg%)</t>
  </si>
  <si>
    <t>Fosforany w surowicy (mg%)</t>
  </si>
  <si>
    <t>Sód  w moczu (mmol/l)</t>
  </si>
  <si>
    <t>Sód w surowicy (mmol/l)</t>
  </si>
  <si>
    <t>Potas w moczu (mmol/l)</t>
  </si>
  <si>
    <t>Potas w surowicy (mmol/l)</t>
  </si>
  <si>
    <t>Chlor w moczu (mmol/l)</t>
  </si>
  <si>
    <t>Chlor w surowicy (mmol/l)</t>
  </si>
  <si>
    <t>Wodorowęglany w moczu (mmol/l)</t>
  </si>
  <si>
    <t>Wodorowęglany w osoczu (mmol/l)</t>
  </si>
  <si>
    <t>Masa ciała (kg)</t>
  </si>
  <si>
    <t>Powierzchnia ciała (m2)</t>
  </si>
  <si>
    <t>Dlugość ciała (cm)</t>
  </si>
  <si>
    <t xml:space="preserve">Wskaźnik (wzór Schwartza) </t>
  </si>
  <si>
    <t>M.m.=0,33; &gt;2r.ż. =0,45; Dz. i K= 0,55; M=0,7</t>
  </si>
  <si>
    <t xml:space="preserve">Wskaźnik (kt/V)  </t>
  </si>
  <si>
    <t>Wyniki</t>
  </si>
  <si>
    <t>Norma</t>
  </si>
  <si>
    <t>Wydalanie kw. moczowego (mg/kg/d)</t>
  </si>
  <si>
    <t>&lt;10r.ż.=do 12 mg/kg/d; &gt;10 r.ż.=do 10 mg/kg/d</t>
  </si>
  <si>
    <t>Wskaźnik KM/Cr</t>
  </si>
  <si>
    <t>&lt;0,8</t>
  </si>
  <si>
    <t>Wydalanie wapnia (mg/kg/d)</t>
  </si>
  <si>
    <t>&lt;4 mg/kg/d</t>
  </si>
  <si>
    <t>Ca/Cr</t>
  </si>
  <si>
    <t>&lt;0,21</t>
  </si>
  <si>
    <t>Wydalanie magnezu (mg/kg/d)</t>
  </si>
  <si>
    <t>1.7-1.8 mg/kg/d</t>
  </si>
  <si>
    <t>Mg/Ca</t>
  </si>
  <si>
    <t>0.8-1.8</t>
  </si>
  <si>
    <t>Wydalanie fosforu (mg/kg/d)</t>
  </si>
  <si>
    <t>16-20 mg/kg/d</t>
  </si>
  <si>
    <t>PO4/Cr</t>
  </si>
  <si>
    <t>0.3-0.8</t>
  </si>
  <si>
    <t>Wsk. Cewk. Reabs. Fosforanów - TRP (%)</t>
  </si>
  <si>
    <t>&gt;80%</t>
  </si>
  <si>
    <t>Wydalanie sodu (mmol/d)</t>
  </si>
  <si>
    <t>Frakc. Wydal. Sodu - FENa</t>
  </si>
  <si>
    <t>Przednerkowa: &lt;1.0%; Nerkowa: &gt;2.5%</t>
  </si>
  <si>
    <t>Wydalanie potasu (mmol/d)</t>
  </si>
  <si>
    <t>Wskaźnik K/K+Na w moczu (%)</t>
  </si>
  <si>
    <t>Overfill: &lt;60%; Underfill: &gt;60%</t>
  </si>
  <si>
    <t>Luka anionowa w surowicy</t>
  </si>
  <si>
    <t>8-16 mmol/l</t>
  </si>
  <si>
    <t>Luka anionowa w moczu</t>
  </si>
  <si>
    <t>N=ujemna; Dod. - kw. dystalna</t>
  </si>
  <si>
    <t>Frakc. Wydalanie HCO3 (%)</t>
  </si>
  <si>
    <t>Dys I&lt;5%; Pro II&gt;15%; Dys III= 5.0-10%</t>
  </si>
  <si>
    <t>Białkomocz (mg/kg m.c./d)</t>
  </si>
  <si>
    <t>Wskaźnik B/Cr</t>
  </si>
  <si>
    <t>&lt;0,2=N; &gt;2.0=ZN</t>
  </si>
  <si>
    <t>Klirens kreatyniny (ml/min/1.73m2)</t>
  </si>
  <si>
    <t>Klirens kreatyniny (wzór Schwartza)</t>
  </si>
  <si>
    <t>KT/V</t>
  </si>
  <si>
    <t>I</t>
  </si>
  <si>
    <t>II</t>
  </si>
  <si>
    <t>III</t>
  </si>
  <si>
    <t>Stężenie białka w moczu (mg/24h)</t>
  </si>
  <si>
    <t>Kobiety=0.55 Mężczźni=0.6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</si>
</sst>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  <family val="2"/>
      <charset val="238"/>
    </font>
    <font>
      <b/>
      <sz val="10"/>
      <name val="Arial CE"/>
      <family val="2"/>
      <charset val="238"/>
    </font>
    <font>
      <sz val="10"/>
      <color indexed="10"/>
      <name val="Arial CE"/>
      <family val="2"/>
      <charset val="238"/>
    </font>
    <font>
      <b/>
      <sz val="11"/>
      <name val="Arial CE"/>
      <family val="2"/>
      <charset val="238"/>
    </font>
    <font>
      <sz val="8"/>
      <name val="Arial CE"/>
      <family val="2"/>
      <charset val="238"/>
    </font>
    <font>
      <sz val="8"/>
      <name val="Arial Narrow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5" fillId="0" borderId="1" xfId="0" applyFont="1" applyFill="1" applyBorder="1" applyAlignment="1">
      <alignment wrapText="1"/>
    </xf>
    <xf numFmtId="0" fontId="0" fillId="0" borderId="2" xfId="0" applyFill="1" applyBorder="1" applyAlignment="1"/>
    <xf numFmtId="0" fontId="0" fillId="0" borderId="3" xfId="0" applyFill="1" applyBorder="1" applyAlignment="1"/>
    <xf numFmtId="2" fontId="1" fillId="0" borderId="3" xfId="0" applyNumberFormat="1" applyFont="1" applyFill="1" applyBorder="1" applyAlignment="1"/>
    <xf numFmtId="0" fontId="1" fillId="0" borderId="3" xfId="0" applyFont="1" applyFill="1" applyBorder="1" applyAlignment="1"/>
    <xf numFmtId="2" fontId="1" fillId="0" borderId="4" xfId="0" applyNumberFormat="1" applyFont="1" applyFill="1" applyBorder="1" applyAlignment="1"/>
    <xf numFmtId="0" fontId="7" fillId="0" borderId="5" xfId="0" applyNumberFormat="1" applyFont="1" applyFill="1" applyBorder="1" applyAlignment="1">
      <alignment wrapText="1"/>
    </xf>
    <xf numFmtId="0" fontId="7" fillId="0" borderId="6" xfId="0" applyNumberFormat="1" applyFont="1" applyFill="1" applyBorder="1" applyAlignment="1">
      <alignment wrapText="1"/>
    </xf>
    <xf numFmtId="0" fontId="7" fillId="0" borderId="7" xfId="0" applyNumberFormat="1" applyFont="1" applyFill="1" applyBorder="1" applyAlignment="1">
      <alignment wrapText="1"/>
    </xf>
    <xf numFmtId="0" fontId="6" fillId="0" borderId="6" xfId="0" applyNumberFormat="1" applyFont="1" applyFill="1" applyBorder="1" applyAlignment="1">
      <alignment wrapText="1"/>
    </xf>
    <xf numFmtId="0" fontId="6" fillId="0" borderId="7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6" fillId="3" borderId="8" xfId="0" applyNumberFormat="1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2" fontId="1" fillId="0" borderId="2" xfId="0" applyNumberFormat="1" applyFont="1" applyFill="1" applyBorder="1" applyAlignment="1"/>
    <xf numFmtId="0" fontId="6" fillId="3" borderId="8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C23" sqref="C23"/>
    </sheetView>
  </sheetViews>
  <sheetFormatPr defaultColWidth="9" defaultRowHeight="13.5" x14ac:dyDescent="0.25"/>
  <cols>
    <col min="1" max="1" width="37.5703125" style="20" customWidth="1"/>
    <col min="2" max="2" width="29" style="9" customWidth="1"/>
    <col min="3" max="4" width="7.5703125" style="21" customWidth="1"/>
    <col min="5" max="5" width="7.5703125" style="5" customWidth="1"/>
    <col min="6" max="6" width="40.5703125" style="5" customWidth="1"/>
    <col min="7" max="22" width="9" style="5" customWidth="1"/>
    <col min="23" max="16384" width="9" style="6"/>
  </cols>
  <sheetData>
    <row r="1" spans="1:22" s="4" customFormat="1" ht="12.75" x14ac:dyDescent="0.2">
      <c r="A1" s="29" t="s">
        <v>0</v>
      </c>
      <c r="B1" s="30" t="s">
        <v>1</v>
      </c>
      <c r="C1" s="31" t="s">
        <v>64</v>
      </c>
      <c r="D1" s="32" t="s">
        <v>65</v>
      </c>
      <c r="E1" s="32" t="s">
        <v>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5" t="s">
        <v>22</v>
      </c>
      <c r="B2" s="26"/>
      <c r="C2" s="22">
        <v>170</v>
      </c>
      <c r="D2" s="10"/>
      <c r="E2" s="10"/>
    </row>
    <row r="3" spans="1:22" x14ac:dyDescent="0.25">
      <c r="A3" s="16" t="s">
        <v>20</v>
      </c>
      <c r="B3" s="27"/>
      <c r="C3" s="23">
        <v>47</v>
      </c>
      <c r="D3" s="11"/>
      <c r="E3" s="11"/>
    </row>
    <row r="4" spans="1:22" x14ac:dyDescent="0.25">
      <c r="A4" s="16" t="s">
        <v>4</v>
      </c>
      <c r="B4" s="27"/>
      <c r="C4" s="23">
        <v>1.8</v>
      </c>
      <c r="D4" s="11"/>
      <c r="E4" s="11"/>
    </row>
    <row r="5" spans="1:22" x14ac:dyDescent="0.25">
      <c r="A5" s="16" t="s">
        <v>67</v>
      </c>
      <c r="B5" s="27"/>
      <c r="C5" s="24"/>
      <c r="D5" s="11"/>
      <c r="E5" s="11"/>
    </row>
    <row r="6" spans="1:22" x14ac:dyDescent="0.25">
      <c r="A6" s="16" t="s">
        <v>13</v>
      </c>
      <c r="B6" s="27"/>
      <c r="C6" s="23">
        <v>129</v>
      </c>
      <c r="D6" s="11"/>
      <c r="E6" s="11"/>
    </row>
    <row r="7" spans="1:22" x14ac:dyDescent="0.25">
      <c r="A7" s="16" t="s">
        <v>15</v>
      </c>
      <c r="B7" s="27"/>
      <c r="C7" s="23">
        <v>4.17</v>
      </c>
      <c r="D7" s="11"/>
      <c r="E7" s="11"/>
    </row>
    <row r="8" spans="1:22" x14ac:dyDescent="0.25">
      <c r="A8" s="16" t="s">
        <v>17</v>
      </c>
      <c r="B8" s="27"/>
      <c r="C8" s="24"/>
      <c r="D8" s="11"/>
      <c r="E8" s="11"/>
    </row>
    <row r="9" spans="1:22" x14ac:dyDescent="0.25">
      <c r="A9" s="16" t="s">
        <v>11</v>
      </c>
      <c r="B9" s="27"/>
      <c r="C9" s="23">
        <v>3.63</v>
      </c>
      <c r="D9" s="11"/>
      <c r="E9" s="11"/>
    </row>
    <row r="10" spans="1:22" x14ac:dyDescent="0.25">
      <c r="A10" s="16" t="s">
        <v>6</v>
      </c>
      <c r="B10" s="27"/>
      <c r="C10" s="23">
        <v>0.51</v>
      </c>
      <c r="D10" s="11"/>
      <c r="E10" s="11"/>
    </row>
    <row r="11" spans="1:22" x14ac:dyDescent="0.25">
      <c r="A11" s="16" t="s">
        <v>3</v>
      </c>
      <c r="B11" s="27"/>
      <c r="C11" s="23">
        <v>3.1</v>
      </c>
      <c r="D11" s="11"/>
      <c r="E11" s="11"/>
    </row>
    <row r="12" spans="1:22" x14ac:dyDescent="0.25">
      <c r="A12" s="16" t="s">
        <v>12</v>
      </c>
      <c r="B12" s="27"/>
      <c r="C12" s="23">
        <v>160</v>
      </c>
      <c r="D12" s="11"/>
      <c r="E12" s="11"/>
    </row>
    <row r="13" spans="1:22" x14ac:dyDescent="0.25">
      <c r="A13" s="16" t="s">
        <v>14</v>
      </c>
      <c r="B13" s="27"/>
      <c r="C13" s="23">
        <v>29</v>
      </c>
      <c r="D13" s="11"/>
      <c r="E13" s="11"/>
    </row>
    <row r="14" spans="1:22" x14ac:dyDescent="0.25">
      <c r="A14" s="16" t="s">
        <v>16</v>
      </c>
      <c r="B14" s="27"/>
      <c r="C14" s="24"/>
      <c r="D14" s="11"/>
      <c r="E14" s="11"/>
    </row>
    <row r="15" spans="1:22" x14ac:dyDescent="0.25">
      <c r="A15" s="16" t="s">
        <v>9</v>
      </c>
      <c r="B15" s="27"/>
      <c r="C15" s="23"/>
      <c r="D15" s="11"/>
      <c r="E15" s="11"/>
    </row>
    <row r="16" spans="1:22" x14ac:dyDescent="0.25">
      <c r="A16" s="16" t="s">
        <v>8</v>
      </c>
      <c r="B16" s="27"/>
      <c r="C16" s="23">
        <v>4.8</v>
      </c>
      <c r="D16" s="11"/>
      <c r="E16" s="11"/>
    </row>
    <row r="17" spans="1:22" x14ac:dyDescent="0.25">
      <c r="A17" s="16" t="s">
        <v>10</v>
      </c>
      <c r="B17" s="27"/>
      <c r="C17" s="23">
        <v>75</v>
      </c>
      <c r="D17" s="11"/>
      <c r="E17" s="11"/>
    </row>
    <row r="18" spans="1:22" x14ac:dyDescent="0.25">
      <c r="A18" s="16" t="s">
        <v>5</v>
      </c>
      <c r="B18" s="27"/>
      <c r="C18" s="23">
        <v>50.6</v>
      </c>
      <c r="D18" s="11"/>
      <c r="E18" s="11"/>
    </row>
    <row r="19" spans="1:22" x14ac:dyDescent="0.25">
      <c r="A19" s="16" t="s">
        <v>2</v>
      </c>
      <c r="B19" s="27"/>
      <c r="C19" s="23">
        <v>2182</v>
      </c>
      <c r="D19" s="11"/>
      <c r="E19" s="11"/>
    </row>
    <row r="20" spans="1:22" x14ac:dyDescent="0.25">
      <c r="A20" s="16" t="s">
        <v>7</v>
      </c>
      <c r="B20" s="27"/>
      <c r="C20" s="23"/>
      <c r="D20" s="11"/>
      <c r="E20" s="11"/>
    </row>
    <row r="21" spans="1:22" x14ac:dyDescent="0.25">
      <c r="A21" s="16" t="s">
        <v>19</v>
      </c>
      <c r="B21" s="27"/>
      <c r="C21" s="24"/>
      <c r="D21" s="11"/>
      <c r="E21" s="11"/>
    </row>
    <row r="22" spans="1:22" x14ac:dyDescent="0.25">
      <c r="A22" s="16" t="s">
        <v>18</v>
      </c>
      <c r="B22" s="27"/>
      <c r="C22" s="24"/>
      <c r="D22" s="11"/>
      <c r="E22" s="11"/>
    </row>
    <row r="23" spans="1:22" ht="12.75" customHeight="1" x14ac:dyDescent="0.25">
      <c r="A23" s="16" t="s">
        <v>23</v>
      </c>
      <c r="B23" s="27" t="s">
        <v>24</v>
      </c>
      <c r="C23" s="11">
        <v>0.55000000000000004</v>
      </c>
      <c r="D23" s="11">
        <v>0.55000000000000004</v>
      </c>
      <c r="E23" s="11">
        <v>0.55000000000000004</v>
      </c>
    </row>
    <row r="24" spans="1:22" x14ac:dyDescent="0.25">
      <c r="A24" s="16" t="s">
        <v>25</v>
      </c>
      <c r="B24" s="27" t="s">
        <v>68</v>
      </c>
      <c r="C24" s="11">
        <v>0.55000000000000004</v>
      </c>
      <c r="D24" s="11">
        <v>0.55000000000000004</v>
      </c>
      <c r="E24" s="11">
        <v>0.55000000000000004</v>
      </c>
    </row>
    <row r="25" spans="1:22" x14ac:dyDescent="0.25">
      <c r="A25" s="17" t="s">
        <v>21</v>
      </c>
      <c r="B25" s="28"/>
      <c r="C25" s="25">
        <f>SQRT((C2*C3)/3600)</f>
        <v>1.4897799986724365</v>
      </c>
      <c r="D25" s="25">
        <f>SQRT((D2*D3)/3600)</f>
        <v>0</v>
      </c>
      <c r="E25" s="25">
        <f>SQRT((E2*E3)/3600)</f>
        <v>0</v>
      </c>
      <c r="F25" s="7"/>
    </row>
    <row r="26" spans="1:22" s="2" customFormat="1" ht="12.75" x14ac:dyDescent="0.2">
      <c r="A26" s="37"/>
      <c r="B26" s="37"/>
      <c r="C26" s="37"/>
      <c r="D26" s="37"/>
      <c r="E26" s="3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s="2" customFormat="1" ht="12.75" x14ac:dyDescent="0.2">
      <c r="A27" s="37"/>
      <c r="B27" s="37"/>
      <c r="C27" s="37"/>
      <c r="D27" s="37"/>
      <c r="E27" s="3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s="2" customFormat="1" ht="12.75" x14ac:dyDescent="0.2">
      <c r="A28" s="37"/>
      <c r="B28" s="37"/>
      <c r="C28" s="37"/>
      <c r="D28" s="37"/>
      <c r="E28" s="3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 customHeight="1" x14ac:dyDescent="0.2">
      <c r="A29" s="34" t="s">
        <v>26</v>
      </c>
      <c r="B29" s="30" t="s">
        <v>27</v>
      </c>
      <c r="C29" s="35" t="s">
        <v>64</v>
      </c>
      <c r="D29" s="35" t="s">
        <v>65</v>
      </c>
      <c r="E29" s="35" t="s">
        <v>66</v>
      </c>
    </row>
    <row r="30" spans="1:22" ht="14.25" customHeight="1" x14ac:dyDescent="0.25">
      <c r="A30" s="36" t="s">
        <v>28</v>
      </c>
      <c r="B30" s="26" t="s">
        <v>29</v>
      </c>
      <c r="C30" s="33">
        <f>(C20*C4*10)/C3</f>
        <v>0</v>
      </c>
      <c r="D30" s="33" t="e">
        <f>(D20*D4*10)/D3</f>
        <v>#DIV/0!</v>
      </c>
      <c r="E30" s="33" t="e">
        <f>(E20*E4*10)/E3</f>
        <v>#DIV/0!</v>
      </c>
      <c r="F30" s="3"/>
    </row>
    <row r="31" spans="1:22" ht="14.25" customHeight="1" x14ac:dyDescent="0.25">
      <c r="A31" s="16" t="s">
        <v>30</v>
      </c>
      <c r="B31" s="27" t="s">
        <v>31</v>
      </c>
      <c r="C31" s="12">
        <f>C20/C18</f>
        <v>0</v>
      </c>
      <c r="D31" s="12" t="e">
        <f>D20/D18</f>
        <v>#DIV/0!</v>
      </c>
      <c r="E31" s="12" t="e">
        <f>E20/E18</f>
        <v>#DIV/0!</v>
      </c>
      <c r="F31" s="3"/>
    </row>
    <row r="32" spans="1:22" ht="14.25" customHeight="1" x14ac:dyDescent="0.25">
      <c r="A32" s="18" t="s">
        <v>32</v>
      </c>
      <c r="B32" s="27" t="s">
        <v>33</v>
      </c>
      <c r="C32" s="12">
        <f>(C16*4*C4*10)/C3</f>
        <v>7.353191489361703</v>
      </c>
      <c r="D32" s="12" t="e">
        <f>(D16*4*D4*10)/D3</f>
        <v>#DIV/0!</v>
      </c>
      <c r="E32" s="12" t="e">
        <f>(E16*4*E4*10)/E3</f>
        <v>#DIV/0!</v>
      </c>
      <c r="F32" s="3"/>
    </row>
    <row r="33" spans="1:22" ht="14.25" customHeight="1" x14ac:dyDescent="0.25">
      <c r="A33" s="16" t="s">
        <v>34</v>
      </c>
      <c r="B33" s="27" t="s">
        <v>35</v>
      </c>
      <c r="C33" s="12">
        <f>(C16*4)/C18</f>
        <v>0.37944664031620551</v>
      </c>
      <c r="D33" s="12" t="e">
        <f>(D16*4)/D18</f>
        <v>#DIV/0!</v>
      </c>
      <c r="E33" s="12" t="e">
        <f>(E16*4)/E18</f>
        <v>#DIV/0!</v>
      </c>
      <c r="F33" s="3"/>
    </row>
    <row r="34" spans="1:22" ht="14.25" customHeight="1" x14ac:dyDescent="0.25">
      <c r="A34" s="18" t="s">
        <v>36</v>
      </c>
      <c r="B34" s="27" t="s">
        <v>37</v>
      </c>
      <c r="C34" s="12">
        <f>(C15*C4)/C3</f>
        <v>0</v>
      </c>
      <c r="D34" s="12" t="e">
        <f>(D15*D4)/D3</f>
        <v>#DIV/0!</v>
      </c>
      <c r="E34" s="12" t="e">
        <f>(E15*E4)/E3</f>
        <v>#DIV/0!</v>
      </c>
      <c r="F34" s="3"/>
    </row>
    <row r="35" spans="1:22" ht="14.25" customHeight="1" x14ac:dyDescent="0.25">
      <c r="A35" s="16" t="s">
        <v>38</v>
      </c>
      <c r="B35" s="27" t="s">
        <v>39</v>
      </c>
      <c r="C35" s="12">
        <f>(C15/10)/(C16*4)</f>
        <v>0</v>
      </c>
      <c r="D35" s="12" t="e">
        <f>(D15/10)/(D16*4)</f>
        <v>#DIV/0!</v>
      </c>
      <c r="E35" s="12" t="e">
        <f>(E15/10)/(E16*4)</f>
        <v>#DIV/0!</v>
      </c>
      <c r="F35" s="3"/>
    </row>
    <row r="36" spans="1:22" ht="14.25" customHeight="1" x14ac:dyDescent="0.25">
      <c r="A36" s="18" t="s">
        <v>40</v>
      </c>
      <c r="B36" s="27" t="s">
        <v>41</v>
      </c>
      <c r="C36" s="12">
        <f>(C17*C4*10)/C3</f>
        <v>28.723404255319149</v>
      </c>
      <c r="D36" s="12" t="e">
        <f>(D17*D4*10)/D3</f>
        <v>#DIV/0!</v>
      </c>
      <c r="E36" s="12" t="e">
        <f>(E17*E4*10)/E3</f>
        <v>#DIV/0!</v>
      </c>
      <c r="F36" s="3"/>
    </row>
    <row r="37" spans="1:22" ht="14.25" customHeight="1" x14ac:dyDescent="0.25">
      <c r="A37" s="16" t="s">
        <v>42</v>
      </c>
      <c r="B37" s="27" t="s">
        <v>43</v>
      </c>
      <c r="C37" s="12">
        <f>C17/C18</f>
        <v>1.4822134387351777</v>
      </c>
      <c r="D37" s="12" t="e">
        <f>D17/D18</f>
        <v>#DIV/0!</v>
      </c>
      <c r="E37" s="12" t="e">
        <f>E17/E18</f>
        <v>#DIV/0!</v>
      </c>
      <c r="F37" s="3"/>
    </row>
    <row r="38" spans="1:22" ht="14.25" customHeight="1" x14ac:dyDescent="0.25">
      <c r="A38" s="16" t="s">
        <v>44</v>
      </c>
      <c r="B38" s="27" t="s">
        <v>45</v>
      </c>
      <c r="C38" s="12">
        <f>(1-((C10*C17)/(C18*C9)))*100</f>
        <v>79.175513670662795</v>
      </c>
      <c r="D38" s="12" t="e">
        <f>(1-((D10*D17)/(D18*D9)))*100</f>
        <v>#DIV/0!</v>
      </c>
      <c r="E38" s="12" t="e">
        <f>(1-((E10*E17)/(E18*E9)))*100</f>
        <v>#DIV/0!</v>
      </c>
      <c r="F38" s="3"/>
    </row>
    <row r="39" spans="1:22" ht="14.25" customHeight="1" x14ac:dyDescent="0.25">
      <c r="A39" s="18" t="s">
        <v>46</v>
      </c>
      <c r="B39" s="27"/>
      <c r="C39" s="12">
        <f>C12*C4</f>
        <v>288</v>
      </c>
      <c r="D39" s="12">
        <f>D12*D4</f>
        <v>0</v>
      </c>
      <c r="E39" s="12">
        <f>E12*E4</f>
        <v>0</v>
      </c>
      <c r="F39" s="3"/>
    </row>
    <row r="40" spans="1:22" ht="14.25" customHeight="1" x14ac:dyDescent="0.25">
      <c r="A40" s="16" t="s">
        <v>47</v>
      </c>
      <c r="B40" s="27" t="s">
        <v>48</v>
      </c>
      <c r="C40" s="12">
        <f>((C10*C12)/(C18*C6))*100</f>
        <v>1.2501149002665686</v>
      </c>
      <c r="D40" s="12" t="e">
        <f>((D10*D12)/(D18*D6))*100</f>
        <v>#DIV/0!</v>
      </c>
      <c r="E40" s="12" t="e">
        <f>((E10*E12)/(E18*E6))*100</f>
        <v>#DIV/0!</v>
      </c>
      <c r="F40" s="3"/>
    </row>
    <row r="41" spans="1:22" ht="14.25" customHeight="1" x14ac:dyDescent="0.25">
      <c r="A41" s="18" t="s">
        <v>49</v>
      </c>
      <c r="B41" s="27"/>
      <c r="C41" s="12">
        <f>C13*C4</f>
        <v>52.2</v>
      </c>
      <c r="D41" s="12">
        <f>D13*D4</f>
        <v>0</v>
      </c>
      <c r="E41" s="12">
        <f>E13*E4</f>
        <v>0</v>
      </c>
      <c r="F41" s="3"/>
    </row>
    <row r="42" spans="1:22" ht="14.25" customHeight="1" x14ac:dyDescent="0.25">
      <c r="A42" s="16" t="s">
        <v>50</v>
      </c>
      <c r="B42" s="27" t="s">
        <v>51</v>
      </c>
      <c r="C42" s="12">
        <f>(C13/(C12+C13))*100</f>
        <v>15.343915343915343</v>
      </c>
      <c r="D42" s="12" t="e">
        <f>(D13/(D12+D13))*100</f>
        <v>#DIV/0!</v>
      </c>
      <c r="E42" s="12" t="e">
        <f>(E13/(E12+E13))*100</f>
        <v>#DIV/0!</v>
      </c>
      <c r="F42" s="3"/>
    </row>
    <row r="43" spans="1:22" ht="14.25" customHeight="1" x14ac:dyDescent="0.25">
      <c r="A43" s="18" t="s">
        <v>52</v>
      </c>
      <c r="B43" s="27" t="s">
        <v>53</v>
      </c>
      <c r="C43" s="12">
        <f>(C6-(C8+C21))</f>
        <v>129</v>
      </c>
      <c r="D43" s="12">
        <f>(D6-(D8+D21))</f>
        <v>0</v>
      </c>
      <c r="E43" s="12">
        <f>(E6-(E8+E21))</f>
        <v>0</v>
      </c>
      <c r="F43" s="3"/>
    </row>
    <row r="44" spans="1:22" ht="14.25" customHeight="1" x14ac:dyDescent="0.25">
      <c r="A44" s="16" t="s">
        <v>54</v>
      </c>
      <c r="B44" s="27" t="s">
        <v>55</v>
      </c>
      <c r="C44" s="12">
        <f>((C12+C13)-C14)</f>
        <v>189</v>
      </c>
      <c r="D44" s="12">
        <f>((D12+D13)-D14)</f>
        <v>0</v>
      </c>
      <c r="E44" s="12">
        <f>((E12+E13)-E14)</f>
        <v>0</v>
      </c>
      <c r="F44" s="3"/>
    </row>
    <row r="45" spans="1:22" ht="14.25" customHeight="1" x14ac:dyDescent="0.25">
      <c r="A45" s="18" t="s">
        <v>56</v>
      </c>
      <c r="B45" s="27" t="s">
        <v>57</v>
      </c>
      <c r="C45" s="12" t="e">
        <f>((C10*C22)/(C18*C21))*100</f>
        <v>#DIV/0!</v>
      </c>
      <c r="D45" s="12" t="e">
        <f>((D10*D22)/(D18*D21))*100</f>
        <v>#DIV/0!</v>
      </c>
      <c r="E45" s="12" t="e">
        <f>((E10*E22)/(E18*E21))*100</f>
        <v>#DIV/0!</v>
      </c>
      <c r="F45" s="3"/>
    </row>
    <row r="46" spans="1:22" s="8" customFormat="1" ht="14.25" customHeight="1" x14ac:dyDescent="0.25">
      <c r="A46" s="18" t="s">
        <v>58</v>
      </c>
      <c r="B46" s="27"/>
      <c r="C46" s="12">
        <f>C5/C3</f>
        <v>0</v>
      </c>
      <c r="D46" s="12" t="e">
        <f>(D5*D4*10)/D3</f>
        <v>#DIV/0!</v>
      </c>
      <c r="E46" s="12" t="e">
        <f>(E5*E4*10)/E3</f>
        <v>#DIV/0!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4.25" customHeight="1" x14ac:dyDescent="0.25">
      <c r="A47" s="18" t="s">
        <v>59</v>
      </c>
      <c r="B47" s="27" t="s">
        <v>60</v>
      </c>
      <c r="C47" s="13">
        <f>C5/C18</f>
        <v>0</v>
      </c>
      <c r="D47" s="13" t="e">
        <f>D5/D18</f>
        <v>#DIV/0!</v>
      </c>
      <c r="E47" s="13" t="e">
        <f>E5/E18</f>
        <v>#DIV/0!</v>
      </c>
      <c r="F47" s="3"/>
    </row>
    <row r="48" spans="1:22" ht="14.25" customHeight="1" x14ac:dyDescent="0.25">
      <c r="A48" s="18" t="s">
        <v>61</v>
      </c>
      <c r="B48" s="27"/>
      <c r="C48" s="12">
        <f>((C18*C4*1000)/(C10*1440))*(1.73/C25)</f>
        <v>144.01718492651224</v>
      </c>
      <c r="D48" s="12" t="e">
        <f>((D18*D4*1000)/(D10*1440))*(1.73/D25)</f>
        <v>#DIV/0!</v>
      </c>
      <c r="E48" s="12" t="e">
        <f>((E18*E4*1000)/(E10*1440))*(1.73/E25)</f>
        <v>#DIV/0!</v>
      </c>
      <c r="F48" s="3"/>
    </row>
    <row r="49" spans="1:5" ht="14.25" customHeight="1" x14ac:dyDescent="0.25">
      <c r="A49" s="18" t="s">
        <v>62</v>
      </c>
      <c r="B49" s="27"/>
      <c r="C49" s="12" t="e">
        <f>#REF!*(C2/C10)</f>
        <v>#REF!</v>
      </c>
      <c r="D49" s="12" t="e">
        <f>C23*(D2/D10)</f>
        <v>#DIV/0!</v>
      </c>
      <c r="E49" s="12" t="e">
        <f>E23*(E2/E10)</f>
        <v>#DIV/0!</v>
      </c>
    </row>
    <row r="50" spans="1:5" ht="14.25" customHeight="1" x14ac:dyDescent="0.25">
      <c r="A50" s="19" t="s">
        <v>63</v>
      </c>
      <c r="B50" s="28"/>
      <c r="C50" s="14" t="e">
        <f>(C19*C4*7)/(C11*C3*#REF!)</f>
        <v>#REF!</v>
      </c>
      <c r="D50" s="14" t="e">
        <f>(D19*D4*7)/(D11*D3*C24)</f>
        <v>#DIV/0!</v>
      </c>
      <c r="E50" s="14" t="e">
        <f>(E19*E4*7)/(E11*E3*E24)</f>
        <v>#DIV/0!</v>
      </c>
    </row>
  </sheetData>
  <mergeCells count="1">
    <mergeCell ref="A26:E28"/>
  </mergeCells>
  <phoneticPr fontId="4" type="noConversion"/>
  <printOptions horizontalCentered="1"/>
  <pageMargins left="0.39370078740157483" right="0.39370078740157483" top="0.74803149606299213" bottom="0.74803149606299213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4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honeticPr fontId="4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lekarz</dc:creator>
  <cp:lastModifiedBy>Maciej Flader</cp:lastModifiedBy>
  <cp:lastPrinted>2012-11-26T13:03:33Z</cp:lastPrinted>
  <dcterms:created xsi:type="dcterms:W3CDTF">2007-11-23T12:36:01Z</dcterms:created>
  <dcterms:modified xsi:type="dcterms:W3CDTF">2025-06-30T12:12:42Z</dcterms:modified>
</cp:coreProperties>
</file>