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/>
  </bookViews>
  <sheets>
    <sheet name="Лист1 (2)" sheetId="4" r:id="rId1"/>
    <sheet name="Лист1" sheetId="1" r:id="rId2"/>
    <sheet name="Лист2" sheetId="2" r:id="rId3"/>
    <sheet name="Лист3" sheetId="3" r:id="rId4"/>
  </sheets>
  <definedNames>
    <definedName name="_xlnm.Print_Area" localSheetId="1">Лист1!$A$1:$T$38</definedName>
    <definedName name="_xlnm.Print_Area" localSheetId="0">'Лист1 (2)'!$A$1:$T$38</definedName>
  </definedNames>
  <calcPr calcId="162913"/>
</workbook>
</file>

<file path=xl/calcChain.xml><?xml version="1.0" encoding="utf-8"?>
<calcChain xmlns="http://schemas.openxmlformats.org/spreadsheetml/2006/main">
  <c r="O50" i="4" l="1"/>
  <c r="O51" i="4"/>
  <c r="N50" i="4"/>
  <c r="L50" i="4"/>
  <c r="E12" i="1"/>
  <c r="F12" i="1"/>
  <c r="J50" i="4"/>
  <c r="F51" i="4" s="1"/>
  <c r="F50" i="4" s="1"/>
  <c r="H51" i="4" s="1"/>
  <c r="H50" i="4" s="1"/>
  <c r="E15" i="4"/>
  <c r="O44" i="4"/>
  <c r="M44" i="4"/>
  <c r="P44" i="4" s="1"/>
  <c r="R44" i="4" s="1"/>
  <c r="K44" i="4"/>
  <c r="F44" i="4"/>
  <c r="H44" i="4" s="1"/>
  <c r="E44" i="4"/>
  <c r="D44" i="4" s="1"/>
  <c r="T37" i="4"/>
  <c r="O37" i="4"/>
  <c r="M37" i="4"/>
  <c r="K37" i="4" s="1"/>
  <c r="F37" i="4"/>
  <c r="E37" i="4"/>
  <c r="D37" i="4" s="1"/>
  <c r="O36" i="4"/>
  <c r="M36" i="4"/>
  <c r="K36" i="4" s="1"/>
  <c r="F36" i="4"/>
  <c r="H36" i="4" s="1"/>
  <c r="E36" i="4"/>
  <c r="D36" i="4" s="1"/>
  <c r="O35" i="4"/>
  <c r="M35" i="4"/>
  <c r="K35" i="4" s="1"/>
  <c r="F35" i="4"/>
  <c r="H35" i="4" s="1"/>
  <c r="E35" i="4"/>
  <c r="G35" i="4" s="1"/>
  <c r="O32" i="4"/>
  <c r="M32" i="4"/>
  <c r="K32" i="4" s="1"/>
  <c r="F32" i="4"/>
  <c r="H32" i="4" s="1"/>
  <c r="E32" i="4"/>
  <c r="G32" i="4" s="1"/>
  <c r="O31" i="4"/>
  <c r="M31" i="4"/>
  <c r="K31" i="4" s="1"/>
  <c r="F31" i="4"/>
  <c r="E31" i="4"/>
  <c r="D31" i="4" s="1"/>
  <c r="O30" i="4"/>
  <c r="M30" i="4"/>
  <c r="K30" i="4" s="1"/>
  <c r="F30" i="4"/>
  <c r="H30" i="4" s="1"/>
  <c r="E30" i="4"/>
  <c r="D30" i="4" s="1"/>
  <c r="O29" i="4"/>
  <c r="M29" i="4"/>
  <c r="K29" i="4" s="1"/>
  <c r="F29" i="4"/>
  <c r="H29" i="4" s="1"/>
  <c r="E29" i="4"/>
  <c r="D29" i="4" s="1"/>
  <c r="O28" i="4"/>
  <c r="M28" i="4"/>
  <c r="K28" i="4" s="1"/>
  <c r="F28" i="4"/>
  <c r="H28" i="4" s="1"/>
  <c r="E28" i="4"/>
  <c r="D28" i="4"/>
  <c r="O27" i="4"/>
  <c r="M27" i="4"/>
  <c r="K27" i="4" s="1"/>
  <c r="F27" i="4"/>
  <c r="E27" i="4"/>
  <c r="D27" i="4" s="1"/>
  <c r="O26" i="4"/>
  <c r="M26" i="4"/>
  <c r="K26" i="4" s="1"/>
  <c r="F26" i="4"/>
  <c r="H26" i="4" s="1"/>
  <c r="E26" i="4"/>
  <c r="D26" i="4" s="1"/>
  <c r="O25" i="4"/>
  <c r="M25" i="4"/>
  <c r="K25" i="4" s="1"/>
  <c r="F25" i="4"/>
  <c r="E25" i="4"/>
  <c r="D25" i="4" s="1"/>
  <c r="O24" i="4"/>
  <c r="M24" i="4"/>
  <c r="K24" i="4" s="1"/>
  <c r="F24" i="4"/>
  <c r="H24" i="4" s="1"/>
  <c r="E24" i="4"/>
  <c r="D24" i="4" s="1"/>
  <c r="O23" i="4"/>
  <c r="M23" i="4"/>
  <c r="K23" i="4" s="1"/>
  <c r="F23" i="4"/>
  <c r="H23" i="4" s="1"/>
  <c r="E23" i="4"/>
  <c r="D23" i="4" s="1"/>
  <c r="O22" i="4"/>
  <c r="M22" i="4"/>
  <c r="K22" i="4" s="1"/>
  <c r="F22" i="4"/>
  <c r="H22" i="4" s="1"/>
  <c r="E22" i="4"/>
  <c r="D22" i="4" s="1"/>
  <c r="O21" i="4"/>
  <c r="M21" i="4"/>
  <c r="K21" i="4" s="1"/>
  <c r="H21" i="4"/>
  <c r="F21" i="4"/>
  <c r="E21" i="4"/>
  <c r="D21" i="4"/>
  <c r="O20" i="4"/>
  <c r="M20" i="4"/>
  <c r="K20" i="4" s="1"/>
  <c r="G20" i="4"/>
  <c r="F20" i="4"/>
  <c r="H20" i="4" s="1"/>
  <c r="E20" i="4"/>
  <c r="D20" i="4"/>
  <c r="O19" i="4"/>
  <c r="M19" i="4"/>
  <c r="K19" i="4" s="1"/>
  <c r="F19" i="4"/>
  <c r="E19" i="4"/>
  <c r="D19" i="4"/>
  <c r="O18" i="4"/>
  <c r="M18" i="4"/>
  <c r="K18" i="4" s="1"/>
  <c r="F18" i="4"/>
  <c r="H18" i="4" s="1"/>
  <c r="E18" i="4"/>
  <c r="D18" i="4" s="1"/>
  <c r="O17" i="4"/>
  <c r="M17" i="4"/>
  <c r="K17" i="4" s="1"/>
  <c r="F17" i="4"/>
  <c r="E17" i="4"/>
  <c r="D17" i="4" s="1"/>
  <c r="O16" i="4"/>
  <c r="M16" i="4"/>
  <c r="K16" i="4" s="1"/>
  <c r="F16" i="4"/>
  <c r="H16" i="4" s="1"/>
  <c r="E16" i="4"/>
  <c r="D16" i="4" s="1"/>
  <c r="O15" i="4"/>
  <c r="M15" i="4"/>
  <c r="K15" i="4" s="1"/>
  <c r="F15" i="4"/>
  <c r="H15" i="4" s="1"/>
  <c r="D15" i="4"/>
  <c r="O14" i="4"/>
  <c r="M14" i="4"/>
  <c r="K14" i="4" s="1"/>
  <c r="F14" i="4"/>
  <c r="E14" i="4"/>
  <c r="D14" i="4" s="1"/>
  <c r="O13" i="4"/>
  <c r="M13" i="4"/>
  <c r="K13" i="4" s="1"/>
  <c r="F13" i="4"/>
  <c r="H13" i="4" s="1"/>
  <c r="E13" i="4"/>
  <c r="D13" i="4" s="1"/>
  <c r="O12" i="4"/>
  <c r="M12" i="4"/>
  <c r="K12" i="4" s="1"/>
  <c r="F12" i="4"/>
  <c r="H12" i="4" s="1"/>
  <c r="E12" i="4"/>
  <c r="D12" i="4" s="1"/>
  <c r="O11" i="4"/>
  <c r="M11" i="4"/>
  <c r="K11" i="4" s="1"/>
  <c r="F11" i="4"/>
  <c r="G11" i="4" s="1"/>
  <c r="E11" i="4"/>
  <c r="D11" i="4"/>
  <c r="O10" i="4"/>
  <c r="M10" i="4"/>
  <c r="K10" i="4" s="1"/>
  <c r="F10" i="4"/>
  <c r="E10" i="4"/>
  <c r="D10" i="4" s="1"/>
  <c r="O9" i="4"/>
  <c r="M9" i="4"/>
  <c r="K9" i="4" s="1"/>
  <c r="F9" i="4"/>
  <c r="H9" i="4" s="1"/>
  <c r="E9" i="4"/>
  <c r="D9" i="4" s="1"/>
  <c r="O8" i="4"/>
  <c r="M8" i="4"/>
  <c r="K8" i="4" s="1"/>
  <c r="F8" i="4"/>
  <c r="H8" i="4" s="1"/>
  <c r="E8" i="4"/>
  <c r="D8" i="4" s="1"/>
  <c r="P6" i="4"/>
  <c r="O6" i="4"/>
  <c r="H6" i="4"/>
  <c r="G6" i="4"/>
  <c r="I6" i="4" s="1"/>
  <c r="Q5" i="4"/>
  <c r="O5" i="4"/>
  <c r="H5" i="4"/>
  <c r="G5" i="4"/>
  <c r="I5" i="4" s="1"/>
  <c r="O4" i="4"/>
  <c r="M4" i="4"/>
  <c r="K4" i="4"/>
  <c r="P4" i="4" s="1"/>
  <c r="H4" i="4"/>
  <c r="E4" i="4"/>
  <c r="G4" i="4" s="1"/>
  <c r="D12" i="1"/>
  <c r="G13" i="1"/>
  <c r="N53" i="4" l="1"/>
  <c r="M51" i="4"/>
  <c r="M50" i="4" s="1"/>
  <c r="P51" i="4" s="1"/>
  <c r="P50" i="4" s="1"/>
  <c r="E51" i="4"/>
  <c r="E50" i="4" s="1"/>
  <c r="D51" i="4" s="1"/>
  <c r="D50" i="4" s="1"/>
  <c r="D4" i="4"/>
  <c r="Q6" i="4"/>
  <c r="H11" i="4"/>
  <c r="G14" i="4"/>
  <c r="I14" i="4" s="1"/>
  <c r="G17" i="4"/>
  <c r="G25" i="4"/>
  <c r="G19" i="4"/>
  <c r="I19" i="4" s="1"/>
  <c r="H25" i="4"/>
  <c r="G27" i="4"/>
  <c r="G10" i="4"/>
  <c r="D32" i="4"/>
  <c r="G24" i="4"/>
  <c r="G31" i="4"/>
  <c r="I31" i="4" s="1"/>
  <c r="H10" i="4"/>
  <c r="G16" i="4"/>
  <c r="I16" i="4" s="1"/>
  <c r="G21" i="4"/>
  <c r="I21" i="4" s="1"/>
  <c r="G28" i="4"/>
  <c r="G37" i="4"/>
  <c r="I37" i="4" s="1"/>
  <c r="Q4" i="4"/>
  <c r="H17" i="4"/>
  <c r="G29" i="4"/>
  <c r="I29" i="4" s="1"/>
  <c r="D35" i="4"/>
  <c r="I35" i="4" s="1"/>
  <c r="I27" i="4"/>
  <c r="G9" i="4"/>
  <c r="I9" i="4" s="1"/>
  <c r="I20" i="4"/>
  <c r="G23" i="4"/>
  <c r="I23" i="4" s="1"/>
  <c r="I28" i="4"/>
  <c r="I32" i="4"/>
  <c r="G8" i="4"/>
  <c r="I8" i="4" s="1"/>
  <c r="G12" i="4"/>
  <c r="I12" i="4" s="1"/>
  <c r="H14" i="4"/>
  <c r="G18" i="4"/>
  <c r="I18" i="4" s="1"/>
  <c r="H19" i="4"/>
  <c r="G22" i="4"/>
  <c r="I22" i="4" s="1"/>
  <c r="G26" i="4"/>
  <c r="I26" i="4" s="1"/>
  <c r="H27" i="4"/>
  <c r="G30" i="4"/>
  <c r="I30" i="4" s="1"/>
  <c r="H31" i="4"/>
  <c r="G36" i="4"/>
  <c r="I36" i="4" s="1"/>
  <c r="H37" i="4"/>
  <c r="I11" i="4"/>
  <c r="I17" i="4"/>
  <c r="I25" i="4"/>
  <c r="I10" i="4"/>
  <c r="I24" i="4"/>
  <c r="G15" i="4"/>
  <c r="I15" i="4" s="1"/>
  <c r="G13" i="4"/>
  <c r="I13" i="4" s="1"/>
  <c r="Q44" i="4"/>
  <c r="I4" i="4"/>
  <c r="G44" i="4"/>
  <c r="I44" i="4" s="1"/>
  <c r="P8" i="4"/>
  <c r="R8" i="4" s="1"/>
  <c r="P11" i="4"/>
  <c r="R11" i="4" s="1"/>
  <c r="P12" i="4"/>
  <c r="R12" i="4" s="1"/>
  <c r="P13" i="4"/>
  <c r="R13" i="4" s="1"/>
  <c r="P14" i="4"/>
  <c r="R14" i="4" s="1"/>
  <c r="P15" i="4"/>
  <c r="R15" i="4" s="1"/>
  <c r="P16" i="4"/>
  <c r="R16" i="4" s="1"/>
  <c r="P17" i="4"/>
  <c r="R17" i="4" s="1"/>
  <c r="P18" i="4"/>
  <c r="R18" i="4" s="1"/>
  <c r="P19" i="4"/>
  <c r="R19" i="4" s="1"/>
  <c r="P20" i="4"/>
  <c r="R20" i="4" s="1"/>
  <c r="P21" i="4"/>
  <c r="R21" i="4" s="1"/>
  <c r="P22" i="4"/>
  <c r="R22" i="4" s="1"/>
  <c r="P23" i="4"/>
  <c r="R23" i="4" s="1"/>
  <c r="P24" i="4"/>
  <c r="R24" i="4" s="1"/>
  <c r="P25" i="4"/>
  <c r="R25" i="4" s="1"/>
  <c r="P26" i="4"/>
  <c r="R26" i="4" s="1"/>
  <c r="P27" i="4"/>
  <c r="R27" i="4" s="1"/>
  <c r="P28" i="4"/>
  <c r="R28" i="4" s="1"/>
  <c r="P29" i="4"/>
  <c r="R29" i="4" s="1"/>
  <c r="P30" i="4"/>
  <c r="R30" i="4" s="1"/>
  <c r="P31" i="4"/>
  <c r="R31" i="4" s="1"/>
  <c r="P32" i="4"/>
  <c r="R32" i="4" s="1"/>
  <c r="P35" i="4"/>
  <c r="R35" i="4" s="1"/>
  <c r="P36" i="4"/>
  <c r="R36" i="4" s="1"/>
  <c r="P37" i="4"/>
  <c r="R37" i="4" s="1"/>
  <c r="P9" i="4"/>
  <c r="R9" i="4" s="1"/>
  <c r="P10" i="4"/>
  <c r="R10" i="4" s="1"/>
  <c r="O47" i="1"/>
  <c r="N50" i="1" s="1"/>
  <c r="M47" i="1"/>
  <c r="P47" i="1" s="1"/>
  <c r="F47" i="1"/>
  <c r="H47" i="1" s="1"/>
  <c r="E47" i="1"/>
  <c r="O44" i="1"/>
  <c r="M44" i="1"/>
  <c r="P44" i="1" s="1"/>
  <c r="R44" i="1" s="1"/>
  <c r="F44" i="1"/>
  <c r="H44" i="1" s="1"/>
  <c r="Q44" i="1" s="1"/>
  <c r="E44" i="1"/>
  <c r="D44" i="1"/>
  <c r="T37" i="1"/>
  <c r="O37" i="1"/>
  <c r="M37" i="1"/>
  <c r="P37" i="1" s="1"/>
  <c r="R37" i="1" s="1"/>
  <c r="F37" i="1"/>
  <c r="H37" i="1" s="1"/>
  <c r="E37" i="1"/>
  <c r="D37" i="1" s="1"/>
  <c r="O36" i="1"/>
  <c r="M36" i="1"/>
  <c r="P36" i="1" s="1"/>
  <c r="R36" i="1" s="1"/>
  <c r="F36" i="1"/>
  <c r="H36" i="1" s="1"/>
  <c r="E36" i="1"/>
  <c r="D36" i="1"/>
  <c r="D25" i="1"/>
  <c r="D27" i="1"/>
  <c r="F35" i="1"/>
  <c r="H35" i="1" s="1"/>
  <c r="O35" i="1"/>
  <c r="M35" i="1"/>
  <c r="P35" i="1" s="1"/>
  <c r="R35" i="1" s="1"/>
  <c r="E35" i="1"/>
  <c r="D35" i="1" s="1"/>
  <c r="P6" i="1"/>
  <c r="O6" i="1"/>
  <c r="H6" i="1"/>
  <c r="Q6" i="1" s="1"/>
  <c r="G6" i="1"/>
  <c r="I6" i="1" s="1"/>
  <c r="O5" i="1"/>
  <c r="H5" i="1"/>
  <c r="Q5" i="1" s="1"/>
  <c r="G5" i="1"/>
  <c r="I5" i="1" s="1"/>
  <c r="M13" i="1"/>
  <c r="P13" i="1" s="1"/>
  <c r="R13" i="1" s="1"/>
  <c r="H4" i="1"/>
  <c r="F9" i="1"/>
  <c r="H9" i="1" s="1"/>
  <c r="F10" i="1"/>
  <c r="H10" i="1" s="1"/>
  <c r="F11" i="1"/>
  <c r="H11" i="1" s="1"/>
  <c r="H12" i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8" i="1"/>
  <c r="H8" i="1" s="1"/>
  <c r="O32" i="1"/>
  <c r="M32" i="1"/>
  <c r="P32" i="1" s="1"/>
  <c r="R32" i="1" s="1"/>
  <c r="E32" i="1"/>
  <c r="D32" i="1" s="1"/>
  <c r="O31" i="1"/>
  <c r="M31" i="1"/>
  <c r="P31" i="1" s="1"/>
  <c r="R31" i="1" s="1"/>
  <c r="E31" i="1"/>
  <c r="D31" i="1" s="1"/>
  <c r="O30" i="1"/>
  <c r="M30" i="1"/>
  <c r="P30" i="1" s="1"/>
  <c r="R30" i="1" s="1"/>
  <c r="E30" i="1"/>
  <c r="D30" i="1" s="1"/>
  <c r="O29" i="1"/>
  <c r="M29" i="1"/>
  <c r="P29" i="1" s="1"/>
  <c r="R29" i="1" s="1"/>
  <c r="E29" i="1"/>
  <c r="D29" i="1" s="1"/>
  <c r="O28" i="1"/>
  <c r="M28" i="1"/>
  <c r="P28" i="1" s="1"/>
  <c r="R28" i="1" s="1"/>
  <c r="E28" i="1"/>
  <c r="D28" i="1" s="1"/>
  <c r="O27" i="1"/>
  <c r="M27" i="1"/>
  <c r="P27" i="1" s="1"/>
  <c r="R27" i="1" s="1"/>
  <c r="E27" i="1"/>
  <c r="O26" i="1"/>
  <c r="M26" i="1"/>
  <c r="P26" i="1" s="1"/>
  <c r="R26" i="1" s="1"/>
  <c r="E26" i="1"/>
  <c r="D26" i="1" s="1"/>
  <c r="O25" i="1"/>
  <c r="M25" i="1"/>
  <c r="P25" i="1" s="1"/>
  <c r="R25" i="1" s="1"/>
  <c r="E25" i="1"/>
  <c r="O24" i="1"/>
  <c r="M24" i="1"/>
  <c r="P24" i="1" s="1"/>
  <c r="R24" i="1" s="1"/>
  <c r="E24" i="1"/>
  <c r="D24" i="1" s="1"/>
  <c r="O23" i="1"/>
  <c r="M23" i="1"/>
  <c r="P23" i="1" s="1"/>
  <c r="R23" i="1" s="1"/>
  <c r="E23" i="1"/>
  <c r="D23" i="1" s="1"/>
  <c r="O22" i="1"/>
  <c r="M22" i="1"/>
  <c r="P22" i="1" s="1"/>
  <c r="R22" i="1" s="1"/>
  <c r="E22" i="1"/>
  <c r="D22" i="1" s="1"/>
  <c r="O21" i="1"/>
  <c r="M21" i="1"/>
  <c r="P21" i="1" s="1"/>
  <c r="R21" i="1" s="1"/>
  <c r="E21" i="1"/>
  <c r="D21" i="1" s="1"/>
  <c r="O20" i="1"/>
  <c r="M20" i="1"/>
  <c r="P20" i="1" s="1"/>
  <c r="R20" i="1" s="1"/>
  <c r="E20" i="1"/>
  <c r="D20" i="1" s="1"/>
  <c r="O19" i="1"/>
  <c r="M19" i="1"/>
  <c r="P19" i="1" s="1"/>
  <c r="R19" i="1" s="1"/>
  <c r="E19" i="1"/>
  <c r="D19" i="1" s="1"/>
  <c r="O18" i="1"/>
  <c r="M18" i="1"/>
  <c r="K18" i="1" s="1"/>
  <c r="E18" i="1"/>
  <c r="D18" i="1" s="1"/>
  <c r="O17" i="1"/>
  <c r="M17" i="1"/>
  <c r="P17" i="1" s="1"/>
  <c r="R17" i="1" s="1"/>
  <c r="E17" i="1"/>
  <c r="D17" i="1" s="1"/>
  <c r="O16" i="1"/>
  <c r="M16" i="1"/>
  <c r="P16" i="1" s="1"/>
  <c r="R16" i="1" s="1"/>
  <c r="E16" i="1"/>
  <c r="D16" i="1" s="1"/>
  <c r="O15" i="1"/>
  <c r="M15" i="1"/>
  <c r="P15" i="1" s="1"/>
  <c r="R15" i="1" s="1"/>
  <c r="E15" i="1"/>
  <c r="D15" i="1" s="1"/>
  <c r="O14" i="1"/>
  <c r="M14" i="1"/>
  <c r="P14" i="1" s="1"/>
  <c r="R14" i="1" s="1"/>
  <c r="E14" i="1"/>
  <c r="D14" i="1" s="1"/>
  <c r="O13" i="1"/>
  <c r="E13" i="1"/>
  <c r="D13" i="1" s="1"/>
  <c r="E11" i="1"/>
  <c r="M11" i="1"/>
  <c r="P11" i="1" s="1"/>
  <c r="R11" i="1" s="1"/>
  <c r="O11" i="1"/>
  <c r="G12" i="1"/>
  <c r="M12" i="1"/>
  <c r="P12" i="1" s="1"/>
  <c r="R12" i="1" s="1"/>
  <c r="O12" i="1"/>
  <c r="E10" i="1"/>
  <c r="M10" i="1"/>
  <c r="K10" i="1" s="1"/>
  <c r="O10" i="1"/>
  <c r="M9" i="1"/>
  <c r="P9" i="1" s="1"/>
  <c r="R9" i="1" s="1"/>
  <c r="O9" i="1"/>
  <c r="E8" i="1"/>
  <c r="D8" i="1" s="1"/>
  <c r="M8" i="1"/>
  <c r="P8" i="1" s="1"/>
  <c r="R8" i="1" s="1"/>
  <c r="O8" i="1"/>
  <c r="E4" i="1"/>
  <c r="D4" i="1" s="1"/>
  <c r="M4" i="1"/>
  <c r="K4" i="1" s="1"/>
  <c r="P4" i="1" s="1"/>
  <c r="O4" i="1"/>
  <c r="R51" i="4" l="1"/>
  <c r="R50" i="4" s="1"/>
  <c r="Q51" i="4"/>
  <c r="Q50" i="4" s="1"/>
  <c r="G51" i="4"/>
  <c r="G50" i="4" s="1"/>
  <c r="I51" i="4" s="1"/>
  <c r="I50" i="4" s="1"/>
  <c r="Q17" i="4"/>
  <c r="Q10" i="4"/>
  <c r="Q14" i="4"/>
  <c r="Q30" i="4"/>
  <c r="Q35" i="4"/>
  <c r="Q8" i="4"/>
  <c r="Q23" i="4"/>
  <c r="Q29" i="4"/>
  <c r="Q13" i="4"/>
  <c r="Q32" i="4"/>
  <c r="Q26" i="4"/>
  <c r="Q24" i="4"/>
  <c r="Q37" i="4"/>
  <c r="Q19" i="4"/>
  <c r="Q25" i="4"/>
  <c r="Q9" i="4"/>
  <c r="Q28" i="4"/>
  <c r="Q22" i="4"/>
  <c r="Q20" i="4"/>
  <c r="Q31" i="4"/>
  <c r="Q15" i="4"/>
  <c r="Q21" i="4"/>
  <c r="Q16" i="4"/>
  <c r="Q36" i="4"/>
  <c r="Q18" i="4"/>
  <c r="Q12" i="4"/>
  <c r="Q27" i="4"/>
  <c r="Q11" i="4"/>
  <c r="K47" i="1"/>
  <c r="L50" i="1" s="1"/>
  <c r="G47" i="1"/>
  <c r="D47" i="1"/>
  <c r="R47" i="1"/>
  <c r="Q47" i="1"/>
  <c r="K44" i="1"/>
  <c r="G44" i="1"/>
  <c r="I44" i="1" s="1"/>
  <c r="Q4" i="1"/>
  <c r="Q37" i="1"/>
  <c r="Q36" i="1"/>
  <c r="G10" i="1"/>
  <c r="K36" i="1"/>
  <c r="K37" i="1"/>
  <c r="G37" i="1"/>
  <c r="I37" i="1" s="1"/>
  <c r="G36" i="1"/>
  <c r="I36" i="1" s="1"/>
  <c r="K35" i="1"/>
  <c r="Q35" i="1"/>
  <c r="G35" i="1"/>
  <c r="I35" i="1" s="1"/>
  <c r="Q21" i="1"/>
  <c r="G8" i="1"/>
  <c r="I8" i="1" s="1"/>
  <c r="G11" i="1"/>
  <c r="Q16" i="1"/>
  <c r="G4" i="1"/>
  <c r="I4" i="1" s="1"/>
  <c r="Q14" i="1"/>
  <c r="Q19" i="1"/>
  <c r="Q29" i="1"/>
  <c r="G18" i="1"/>
  <c r="I18" i="1" s="1"/>
  <c r="I12" i="1"/>
  <c r="D10" i="1"/>
  <c r="I10" i="1" s="1"/>
  <c r="D11" i="1"/>
  <c r="Q31" i="1"/>
  <c r="Q28" i="1"/>
  <c r="Q30" i="1"/>
  <c r="Q32" i="1"/>
  <c r="G28" i="1"/>
  <c r="I28" i="1" s="1"/>
  <c r="K28" i="1"/>
  <c r="G29" i="1"/>
  <c r="I29" i="1" s="1"/>
  <c r="K29" i="1"/>
  <c r="G30" i="1"/>
  <c r="I30" i="1" s="1"/>
  <c r="K30" i="1"/>
  <c r="G31" i="1"/>
  <c r="I31" i="1" s="1"/>
  <c r="K31" i="1"/>
  <c r="G32" i="1"/>
  <c r="I32" i="1" s="1"/>
  <c r="K32" i="1"/>
  <c r="Q25" i="1"/>
  <c r="Q27" i="1"/>
  <c r="Q23" i="1"/>
  <c r="Q24" i="1"/>
  <c r="Q26" i="1"/>
  <c r="G23" i="1"/>
  <c r="I23" i="1" s="1"/>
  <c r="K23" i="1"/>
  <c r="G24" i="1"/>
  <c r="I24" i="1" s="1"/>
  <c r="K24" i="1"/>
  <c r="G25" i="1"/>
  <c r="I25" i="1" s="1"/>
  <c r="K25" i="1"/>
  <c r="G26" i="1"/>
  <c r="I26" i="1" s="1"/>
  <c r="K26" i="1"/>
  <c r="G27" i="1"/>
  <c r="I27" i="1" s="1"/>
  <c r="K27" i="1"/>
  <c r="Q20" i="1"/>
  <c r="Q22" i="1"/>
  <c r="P18" i="1"/>
  <c r="R18" i="1" s="1"/>
  <c r="G19" i="1"/>
  <c r="I19" i="1" s="1"/>
  <c r="K19" i="1"/>
  <c r="G20" i="1"/>
  <c r="I20" i="1" s="1"/>
  <c r="K20" i="1"/>
  <c r="G21" i="1"/>
  <c r="I21" i="1" s="1"/>
  <c r="K21" i="1"/>
  <c r="G22" i="1"/>
  <c r="I22" i="1" s="1"/>
  <c r="K22" i="1"/>
  <c r="Q13" i="1"/>
  <c r="Q15" i="1"/>
  <c r="Q17" i="1"/>
  <c r="I13" i="1"/>
  <c r="K13" i="1"/>
  <c r="G14" i="1"/>
  <c r="I14" i="1" s="1"/>
  <c r="K14" i="1"/>
  <c r="G15" i="1"/>
  <c r="I15" i="1" s="1"/>
  <c r="K15" i="1"/>
  <c r="G16" i="1"/>
  <c r="I16" i="1" s="1"/>
  <c r="K16" i="1"/>
  <c r="G17" i="1"/>
  <c r="I17" i="1" s="1"/>
  <c r="K17" i="1"/>
  <c r="Q9" i="1"/>
  <c r="K9" i="1"/>
  <c r="Q8" i="1"/>
  <c r="K8" i="1"/>
  <c r="Q12" i="1"/>
  <c r="Q11" i="1"/>
  <c r="K12" i="1"/>
  <c r="K11" i="1"/>
  <c r="P10" i="1"/>
  <c r="E9" i="1"/>
  <c r="D9" i="1" s="1"/>
  <c r="I47" i="1" l="1"/>
  <c r="I11" i="1"/>
  <c r="Q10" i="1"/>
  <c r="R10" i="1"/>
  <c r="Q18" i="1"/>
  <c r="G9" i="1"/>
  <c r="I9" i="1" s="1"/>
  <c r="K51" i="4"/>
  <c r="K50" i="4" s="1"/>
  <c r="L53" i="4" s="1"/>
</calcChain>
</file>

<file path=xl/sharedStrings.xml><?xml version="1.0" encoding="utf-8"?>
<sst xmlns="http://schemas.openxmlformats.org/spreadsheetml/2006/main" count="186" uniqueCount="43">
  <si>
    <t>Вариант</t>
  </si>
  <si>
    <t>Номинальный крутящий момент, Нм</t>
  </si>
  <si>
    <t>Ном давление, Мпа</t>
  </si>
  <si>
    <t>Макс. Давление, Мпа</t>
  </si>
  <si>
    <t>Масса, кг</t>
  </si>
  <si>
    <t>Диаметр двигателя, мм</t>
  </si>
  <si>
    <t>Высота двигателя, мм</t>
  </si>
  <si>
    <t>Наименование</t>
  </si>
  <si>
    <t>РПГ</t>
  </si>
  <si>
    <t>Ном частота вращения,      мин-1</t>
  </si>
  <si>
    <t>Рабочий объем, см3</t>
  </si>
  <si>
    <t>Высота ротора, мм</t>
  </si>
  <si>
    <t>Высота крышки, мм</t>
  </si>
  <si>
    <t>Гидраш</t>
  </si>
  <si>
    <t>Ном расход гидр жидк, л/мин</t>
  </si>
  <si>
    <t>КПД</t>
  </si>
  <si>
    <t>310.112</t>
  </si>
  <si>
    <t>VIS 45</t>
  </si>
  <si>
    <t>Ном  гидр Мощность, кВт</t>
  </si>
  <si>
    <t>Ном мех. Мощность, кВт</t>
  </si>
  <si>
    <t>Удельная мощность, кВт/кг</t>
  </si>
  <si>
    <t>Варианты гидравлических героторных двигателей</t>
  </si>
  <si>
    <t>Ориентировочная стоимость, руб</t>
  </si>
  <si>
    <t>Аналог</t>
  </si>
  <si>
    <t>РД-6</t>
  </si>
  <si>
    <t>Цена аналога</t>
  </si>
  <si>
    <t>РД-12</t>
  </si>
  <si>
    <t>РД-3</t>
  </si>
  <si>
    <t>РД-5</t>
  </si>
  <si>
    <t>ZF -7300</t>
  </si>
  <si>
    <t>*Примечания</t>
  </si>
  <si>
    <t>расчитывается примерная себестоимость</t>
  </si>
  <si>
    <t>изменяйте значения в столбцах для редактирования, чтобы подобрать оптимальные характеристики двигателя, для ваших целей</t>
  </si>
  <si>
    <t>только в желтых столбцах возможно редактирование</t>
  </si>
  <si>
    <t>Предлагаемый вариант</t>
  </si>
  <si>
    <t>Изменяйте синие ячейки, для нвхождения характеристик</t>
  </si>
  <si>
    <r>
      <t xml:space="preserve">показатели выделенные </t>
    </r>
    <r>
      <rPr>
        <sz val="11"/>
        <color rgb="FFFF0000"/>
        <rFont val="Calibri"/>
        <family val="2"/>
        <charset val="204"/>
        <scheme val="minor"/>
      </rPr>
      <t xml:space="preserve">"красным" </t>
    </r>
    <r>
      <rPr>
        <sz val="11"/>
        <rFont val="Calibri"/>
        <family val="2"/>
        <charset val="204"/>
        <scheme val="minor"/>
      </rPr>
      <t>указывают, что двигатель с текущими характеристиками проблемотично сконструировать</t>
    </r>
  </si>
  <si>
    <t>Таблицу слева не трогаем, работаем с нижними строчками</t>
  </si>
  <si>
    <t>Возможно нужно добавлять ячейки, чтобы связи между всеми столбцами были и заполнять придется сторонние ячейки</t>
  </si>
  <si>
    <t>тут пробовал обратными формулами сделать</t>
  </si>
  <si>
    <t>=</t>
  </si>
  <si>
    <t>вводить число</t>
  </si>
  <si>
    <t>Вписать формулу, если отпределить зависимость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</si>
</sst>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&quot;р.&quot;_-;\-* #,##0.00&quot;р.&quot;_-;_-* &quot;-&quot;??&quot;р.&quot;_-;_-@_-"/>
    <numFmt numFmtId="165" formatCode="0.0"/>
    <numFmt numFmtId="166" formatCode="#,##0_ ;\-#,##0\ 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166" fontId="0" fillId="0" borderId="14" xfId="1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6" fontId="0" fillId="3" borderId="14" xfId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6" xfId="0" applyBorder="1"/>
    <xf numFmtId="166" fontId="0" fillId="0" borderId="16" xfId="1" applyNumberFormat="1" applyFont="1" applyBorder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65" fontId="6" fillId="3" borderId="5" xfId="0" applyNumberFormat="1" applyFont="1" applyFill="1" applyBorder="1" applyAlignment="1">
      <alignment horizontal="center" vertical="center" wrapText="1"/>
    </xf>
    <xf numFmtId="165" fontId="6" fillId="3" borderId="5" xfId="0" applyNumberFormat="1" applyFont="1" applyFill="1" applyBorder="1" applyAlignment="1">
      <alignment horizontal="center" vertical="center"/>
    </xf>
    <xf numFmtId="166" fontId="6" fillId="3" borderId="6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18" xfId="0" applyBorder="1"/>
    <xf numFmtId="1" fontId="4" fillId="0" borderId="0" xfId="0" applyNumberFormat="1" applyFont="1"/>
    <xf numFmtId="1" fontId="4" fillId="0" borderId="0" xfId="0" applyNumberFormat="1" applyFont="1" applyAlignment="1">
      <alignment wrapText="1"/>
    </xf>
    <xf numFmtId="165" fontId="0" fillId="0" borderId="0" xfId="0" applyNumberFormat="1"/>
    <xf numFmtId="0" fontId="2" fillId="0" borderId="18" xfId="0" applyFont="1" applyBorder="1"/>
    <xf numFmtId="1" fontId="6" fillId="5" borderId="5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/>
    </xf>
  </cellXfs>
  <cellStyles count="2">
    <cellStyle name="Денежный" xfId="1" builtinId="4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22" fmlaLink="$J$49" horiz="1" inc="10" max="250" min="180" page="10" val="188"/>
</file>

<file path=xl/ctrlProps/ctrlProp2.xml><?xml version="1.0" encoding="utf-8"?>
<formControlPr xmlns="http://schemas.microsoft.com/office/spreadsheetml/2009/9/main" objectType="Scroll" dx="22" fmlaLink="$L$49" horiz="1" max="50" min="15" page="0" val="16"/>
</file>

<file path=xl/ctrlProps/ctrlProp3.xml><?xml version="1.0" encoding="utf-8"?>
<formControlPr xmlns="http://schemas.microsoft.com/office/spreadsheetml/2009/9/main" objectType="Scroll" dx="22" fmlaLink="$N$49" horiz="1" max="100" min="10" page="0" val="1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46</xdr:row>
          <xdr:rowOff>9525</xdr:rowOff>
        </xdr:from>
        <xdr:to>
          <xdr:col>9</xdr:col>
          <xdr:colOff>3181350</xdr:colOff>
          <xdr:row>47</xdr:row>
          <xdr:rowOff>133350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46</xdr:row>
          <xdr:rowOff>76200</xdr:rowOff>
        </xdr:from>
        <xdr:to>
          <xdr:col>11</xdr:col>
          <xdr:colOff>1676400</xdr:colOff>
          <xdr:row>47</xdr:row>
          <xdr:rowOff>161925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45</xdr:row>
          <xdr:rowOff>161925</xdr:rowOff>
        </xdr:from>
        <xdr:to>
          <xdr:col>13</xdr:col>
          <xdr:colOff>1714500</xdr:colOff>
          <xdr:row>47</xdr:row>
          <xdr:rowOff>123825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C56"/>
  <sheetViews>
    <sheetView tabSelected="1" topLeftCell="J1" zoomScale="80" zoomScaleNormal="80" workbookViewId="0">
      <selection activeCell="W37" sqref="W37"/>
    </sheetView>
  </sheetViews>
  <sheetFormatPr defaultRowHeight="15" x14ac:dyDescent="0.25"/>
  <cols>
    <col min="1" max="1" width="6" customWidth="1"/>
    <col min="2" max="3" width="8.85546875" customWidth="1"/>
    <col min="4" max="4" width="16.7109375" customWidth="1"/>
    <col min="5" max="5" width="15.85546875" customWidth="1"/>
    <col min="6" max="6" width="17.140625" customWidth="1"/>
    <col min="7" max="7" width="13.5703125" customWidth="1"/>
    <col min="8" max="8" width="14.28515625" customWidth="1"/>
    <col min="9" max="9" width="11.5703125" customWidth="1"/>
    <col min="10" max="10" width="54.140625" customWidth="1"/>
    <col min="11" max="11" width="12.5703125" customWidth="1"/>
    <col min="12" max="12" width="27.7109375" customWidth="1"/>
    <col min="13" max="13" width="23.42578125" customWidth="1"/>
    <col min="14" max="14" width="27.28515625" customWidth="1"/>
    <col min="15" max="15" width="10.140625" customWidth="1"/>
    <col min="16" max="16" width="17.140625" customWidth="1"/>
    <col min="17" max="17" width="12.28515625" customWidth="1"/>
    <col min="18" max="18" width="18.42578125" customWidth="1"/>
  </cols>
  <sheetData>
    <row r="1" spans="1:29" x14ac:dyDescent="0.25">
      <c r="A1" s="71" t="s">
        <v>21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  <c r="R1" s="30"/>
      <c r="S1" s="30"/>
      <c r="T1" s="31"/>
    </row>
    <row r="2" spans="1:29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32"/>
      <c r="S2" s="32"/>
      <c r="T2" s="33"/>
    </row>
    <row r="3" spans="1:29" ht="43.7" customHeight="1" x14ac:dyDescent="0.25">
      <c r="A3" s="34" t="s">
        <v>0</v>
      </c>
      <c r="B3" s="3" t="s">
        <v>7</v>
      </c>
      <c r="C3" s="3" t="s">
        <v>15</v>
      </c>
      <c r="D3" s="20" t="s">
        <v>1</v>
      </c>
      <c r="E3" s="3" t="s">
        <v>10</v>
      </c>
      <c r="F3" s="20" t="s">
        <v>14</v>
      </c>
      <c r="G3" s="20" t="s">
        <v>9</v>
      </c>
      <c r="H3" s="3" t="s">
        <v>18</v>
      </c>
      <c r="I3" s="3" t="s">
        <v>19</v>
      </c>
      <c r="J3" s="8" t="s">
        <v>5</v>
      </c>
      <c r="K3" s="3" t="s">
        <v>6</v>
      </c>
      <c r="L3" s="8" t="s">
        <v>11</v>
      </c>
      <c r="M3" s="3" t="s">
        <v>12</v>
      </c>
      <c r="N3" s="8" t="s">
        <v>2</v>
      </c>
      <c r="O3" s="3" t="s">
        <v>3</v>
      </c>
      <c r="P3" s="3" t="s">
        <v>4</v>
      </c>
      <c r="Q3" s="3" t="s">
        <v>20</v>
      </c>
      <c r="R3" s="6" t="s">
        <v>22</v>
      </c>
      <c r="S3" s="6" t="s">
        <v>23</v>
      </c>
      <c r="T3" s="35" t="s">
        <v>25</v>
      </c>
    </row>
    <row r="4" spans="1:29" x14ac:dyDescent="0.25">
      <c r="A4" s="36">
        <v>1</v>
      </c>
      <c r="B4" s="4" t="s">
        <v>8</v>
      </c>
      <c r="C4" s="4">
        <v>0.5</v>
      </c>
      <c r="D4" s="5">
        <f>4700*E4/2500*N4/10</f>
        <v>4700</v>
      </c>
      <c r="E4" s="3">
        <f>2500*(J4/250)^2*L4/32</f>
        <v>2500</v>
      </c>
      <c r="F4" s="3">
        <v>30</v>
      </c>
      <c r="G4" s="3">
        <f>F4/E4*1000</f>
        <v>12</v>
      </c>
      <c r="H4" s="15">
        <f t="shared" ref="H4:H32" si="0">2.75*F4/30*N4/10*C4/0.5</f>
        <v>2.75</v>
      </c>
      <c r="I4" s="15">
        <f t="shared" ref="I4" si="1">54*D4/4520*G4/109*C4/0.91</f>
        <v>3.3965385106084951</v>
      </c>
      <c r="J4" s="47">
        <v>250</v>
      </c>
      <c r="K4" s="5">
        <f>L4+2*M4</f>
        <v>98</v>
      </c>
      <c r="L4" s="47">
        <v>32</v>
      </c>
      <c r="M4" s="3">
        <f>33*(J4/250)^4*N4/10</f>
        <v>33</v>
      </c>
      <c r="N4" s="47">
        <v>10</v>
      </c>
      <c r="O4" s="3">
        <f>1.6*N4</f>
        <v>16</v>
      </c>
      <c r="P4" s="6">
        <f>J4^2*0.785*K4*7.8/1000000*31.1/37.5</f>
        <v>31.102799000000001</v>
      </c>
      <c r="Q4" s="7">
        <f>H4/P4</f>
        <v>8.8416479815851934E-2</v>
      </c>
      <c r="R4" s="21">
        <v>33000</v>
      </c>
      <c r="S4" s="21"/>
      <c r="T4" s="37"/>
      <c r="X4" t="s">
        <v>30</v>
      </c>
    </row>
    <row r="5" spans="1:29" s="19" customFormat="1" x14ac:dyDescent="0.25">
      <c r="A5" s="38">
        <v>2</v>
      </c>
      <c r="B5" s="14" t="s">
        <v>16</v>
      </c>
      <c r="C5" s="14">
        <v>0.91</v>
      </c>
      <c r="D5" s="16">
        <v>339</v>
      </c>
      <c r="E5" s="16">
        <v>112</v>
      </c>
      <c r="F5" s="16">
        <v>134</v>
      </c>
      <c r="G5" s="15">
        <f>F5/E5*1000</f>
        <v>1196.4285714285713</v>
      </c>
      <c r="H5" s="15">
        <f>2.75*F5/30*N5/10*C5/0.5</f>
        <v>44.711333333333336</v>
      </c>
      <c r="I5" s="15">
        <f t="shared" ref="I5:I6" si="2">C5*D5*G5*2*3.14/60/1000</f>
        <v>38.631027499999995</v>
      </c>
      <c r="J5" s="47">
        <v>200</v>
      </c>
      <c r="K5" s="15">
        <v>317</v>
      </c>
      <c r="L5" s="47"/>
      <c r="M5" s="15"/>
      <c r="N5" s="47">
        <v>20</v>
      </c>
      <c r="O5" s="16">
        <f t="shared" ref="O5:O6" si="3">1.6*N5</f>
        <v>32</v>
      </c>
      <c r="P5" s="17">
        <v>29</v>
      </c>
      <c r="Q5" s="18">
        <f t="shared" ref="Q5:Q6" si="4">H5/P5</f>
        <v>1.5417701149425289</v>
      </c>
      <c r="R5" s="21">
        <v>28000</v>
      </c>
      <c r="S5" s="21"/>
      <c r="T5" s="37"/>
    </row>
    <row r="6" spans="1:29" s="19" customFormat="1" x14ac:dyDescent="0.25">
      <c r="A6" s="36">
        <v>3</v>
      </c>
      <c r="B6" s="14" t="s">
        <v>17</v>
      </c>
      <c r="C6" s="14">
        <v>0.9</v>
      </c>
      <c r="D6" s="16">
        <v>4520</v>
      </c>
      <c r="E6" s="16">
        <v>1560</v>
      </c>
      <c r="F6" s="16">
        <v>170</v>
      </c>
      <c r="G6" s="15">
        <f t="shared" ref="G6" si="5">F6/E6*1000</f>
        <v>108.97435897435898</v>
      </c>
      <c r="H6" s="15">
        <f>2.75*F6/30*N6/10*C6/0.5</f>
        <v>86.955000000000013</v>
      </c>
      <c r="I6" s="15">
        <f t="shared" si="2"/>
        <v>46.399538461538469</v>
      </c>
      <c r="J6" s="47">
        <v>215.6</v>
      </c>
      <c r="K6" s="16">
        <v>99.3</v>
      </c>
      <c r="L6" s="47"/>
      <c r="M6" s="16"/>
      <c r="N6" s="47">
        <v>31</v>
      </c>
      <c r="O6" s="16">
        <f t="shared" si="3"/>
        <v>49.6</v>
      </c>
      <c r="P6" s="17">
        <f>65/1.5</f>
        <v>43.333333333333336</v>
      </c>
      <c r="Q6" s="18">
        <f t="shared" si="4"/>
        <v>2.0066538461538461</v>
      </c>
      <c r="R6" s="21">
        <v>400000</v>
      </c>
      <c r="S6" s="21"/>
      <c r="T6" s="37"/>
      <c r="X6" s="77" t="s">
        <v>33</v>
      </c>
      <c r="Y6" s="77"/>
      <c r="Z6" s="77"/>
      <c r="AA6" s="77"/>
      <c r="AB6" s="77"/>
      <c r="AC6" s="77"/>
    </row>
    <row r="7" spans="1:29" ht="15" customHeight="1" x14ac:dyDescent="0.25">
      <c r="A7" s="38"/>
      <c r="B7" s="4"/>
      <c r="C7" s="4"/>
      <c r="D7" s="5"/>
      <c r="E7" s="3"/>
      <c r="F7" s="3"/>
      <c r="G7" s="3"/>
      <c r="H7" s="15"/>
      <c r="I7" s="15"/>
      <c r="J7" s="3"/>
      <c r="K7" s="5"/>
      <c r="L7" s="3"/>
      <c r="M7" s="3"/>
      <c r="N7" s="3"/>
      <c r="O7" s="3"/>
      <c r="P7" s="6"/>
      <c r="Q7" s="7"/>
      <c r="R7" s="21"/>
      <c r="S7" s="21"/>
      <c r="T7" s="37"/>
      <c r="X7" s="78" t="s">
        <v>32</v>
      </c>
      <c r="Y7" s="78"/>
      <c r="Z7" s="78"/>
      <c r="AA7" s="78"/>
      <c r="AB7" s="78"/>
      <c r="AC7" s="78"/>
    </row>
    <row r="8" spans="1:29" s="19" customFormat="1" x14ac:dyDescent="0.25">
      <c r="A8" s="36">
        <v>4</v>
      </c>
      <c r="B8" s="14" t="s">
        <v>13</v>
      </c>
      <c r="C8" s="14">
        <v>0.9</v>
      </c>
      <c r="D8" s="5">
        <f t="shared" ref="D8:D37" si="6">4700*E8/2500*N8/10</f>
        <v>4700</v>
      </c>
      <c r="E8" s="16">
        <f>2500*(J8/250)^2*L8/32</f>
        <v>2500</v>
      </c>
      <c r="F8" s="15">
        <f>150*J8/250</f>
        <v>150</v>
      </c>
      <c r="G8" s="16">
        <f>F8/E8*1000</f>
        <v>60</v>
      </c>
      <c r="H8" s="15">
        <f t="shared" si="0"/>
        <v>24.75</v>
      </c>
      <c r="I8" s="15">
        <f>C8*D8*G8*2*3.14/60/1000</f>
        <v>26.564400000000003</v>
      </c>
      <c r="J8" s="47">
        <v>250</v>
      </c>
      <c r="K8" s="15">
        <f>L8+2*M8</f>
        <v>98</v>
      </c>
      <c r="L8" s="47">
        <v>32</v>
      </c>
      <c r="M8" s="16">
        <f>33*(J8/250)^4*N8/10</f>
        <v>33</v>
      </c>
      <c r="N8" s="47">
        <v>10</v>
      </c>
      <c r="O8" s="16">
        <f>1.6*N8</f>
        <v>16</v>
      </c>
      <c r="P8" s="17">
        <f>J8^2*0.785*(L8+2*M8)*7.8/1000000*31.1/37.5</f>
        <v>31.102799000000001</v>
      </c>
      <c r="Q8" s="18">
        <f t="shared" ref="Q8:Q32" si="7">H8/P8</f>
        <v>0.79574831834266746</v>
      </c>
      <c r="R8" s="21">
        <f>50000/31.1*P8</f>
        <v>50004.5</v>
      </c>
      <c r="S8" s="21" t="s">
        <v>28</v>
      </c>
      <c r="T8" s="37">
        <v>130000</v>
      </c>
      <c r="X8" s="78"/>
      <c r="Y8" s="78"/>
      <c r="Z8" s="78"/>
      <c r="AA8" s="78"/>
      <c r="AB8" s="78"/>
      <c r="AC8" s="78"/>
    </row>
    <row r="9" spans="1:29" s="19" customFormat="1" x14ac:dyDescent="0.25">
      <c r="A9" s="38">
        <v>5</v>
      </c>
      <c r="B9" s="14" t="s">
        <v>13</v>
      </c>
      <c r="C9" s="14">
        <v>0.9</v>
      </c>
      <c r="D9" s="5">
        <f t="shared" si="6"/>
        <v>3639.6799999999994</v>
      </c>
      <c r="E9" s="15">
        <f>2500*(J9/250)^2*L9/32</f>
        <v>1936</v>
      </c>
      <c r="F9" s="15">
        <f t="shared" ref="F9:F32" si="8">150*J9/250</f>
        <v>132</v>
      </c>
      <c r="G9" s="15">
        <f>F9/E9*1000</f>
        <v>68.181818181818173</v>
      </c>
      <c r="H9" s="15">
        <f t="shared" si="0"/>
        <v>21.78</v>
      </c>
      <c r="I9" s="15">
        <f t="shared" ref="I9:I32" si="9">C9*D9*G9*2*3.14/60/1000</f>
        <v>23.376671999999996</v>
      </c>
      <c r="J9" s="47">
        <v>220</v>
      </c>
      <c r="K9" s="15">
        <f>L9+2*M9</f>
        <v>71.579893760000004</v>
      </c>
      <c r="L9" s="47">
        <v>32</v>
      </c>
      <c r="M9" s="15">
        <f>33*(J9/250)^4*N9/10</f>
        <v>19.789946879999999</v>
      </c>
      <c r="N9" s="47">
        <v>10</v>
      </c>
      <c r="O9" s="16">
        <f>1.6*N9</f>
        <v>16</v>
      </c>
      <c r="P9" s="17">
        <f>J9^2*0.785*(L9+2*M9)*7.8/1000000*31.1/37.5</f>
        <v>17.592590420577618</v>
      </c>
      <c r="Q9" s="18">
        <f t="shared" si="7"/>
        <v>1.2380212054800339</v>
      </c>
      <c r="R9" s="21">
        <f t="shared" ref="R9:R32" si="10">50000/31.1*P9</f>
        <v>28283.90742858138</v>
      </c>
      <c r="S9" s="21"/>
      <c r="T9" s="37"/>
      <c r="X9" s="78"/>
      <c r="Y9" s="78"/>
      <c r="Z9" s="78"/>
      <c r="AA9" s="78"/>
      <c r="AB9" s="78"/>
      <c r="AC9" s="78"/>
    </row>
    <row r="10" spans="1:29" s="19" customFormat="1" x14ac:dyDescent="0.25">
      <c r="A10" s="36">
        <v>6</v>
      </c>
      <c r="B10" s="14" t="s">
        <v>13</v>
      </c>
      <c r="C10" s="14">
        <v>0.9</v>
      </c>
      <c r="D10" s="5">
        <f t="shared" si="6"/>
        <v>3008.0000000000005</v>
      </c>
      <c r="E10" s="15">
        <f>2500*(J10/250)^2*L10/32</f>
        <v>1600.0000000000002</v>
      </c>
      <c r="F10" s="15">
        <f t="shared" si="8"/>
        <v>120</v>
      </c>
      <c r="G10" s="15">
        <f>F10/E10*1000</f>
        <v>74.999999999999986</v>
      </c>
      <c r="H10" s="15">
        <f t="shared" si="0"/>
        <v>19.8</v>
      </c>
      <c r="I10" s="15">
        <f t="shared" si="9"/>
        <v>21.251519999999999</v>
      </c>
      <c r="J10" s="47">
        <v>200</v>
      </c>
      <c r="K10" s="15">
        <f>L10+2*M10</f>
        <v>59.033600000000014</v>
      </c>
      <c r="L10" s="47">
        <v>32</v>
      </c>
      <c r="M10" s="15">
        <f>33*(J10/250)^4*N10/10</f>
        <v>13.516800000000007</v>
      </c>
      <c r="N10" s="47">
        <v>10</v>
      </c>
      <c r="O10" s="16">
        <f>1.6*N10</f>
        <v>16</v>
      </c>
      <c r="P10" s="17">
        <f>J10^2*0.785*(L10+2*M10)*7.8/1000000*31.1/37.5</f>
        <v>11.990923722752003</v>
      </c>
      <c r="Q10" s="18">
        <f t="shared" si="7"/>
        <v>1.6512489327599325</v>
      </c>
      <c r="R10" s="21">
        <f t="shared" si="10"/>
        <v>19278.012416000005</v>
      </c>
      <c r="S10" s="21"/>
      <c r="T10" s="37"/>
    </row>
    <row r="11" spans="1:29" s="19" customFormat="1" x14ac:dyDescent="0.25">
      <c r="A11" s="38">
        <v>7</v>
      </c>
      <c r="B11" s="14" t="s">
        <v>13</v>
      </c>
      <c r="C11" s="14">
        <v>0.9</v>
      </c>
      <c r="D11" s="5">
        <f t="shared" si="6"/>
        <v>2436.48</v>
      </c>
      <c r="E11" s="15">
        <f t="shared" ref="E11" si="11">2500*(J11/250)^2*L11/32</f>
        <v>1296</v>
      </c>
      <c r="F11" s="15">
        <f t="shared" si="8"/>
        <v>108</v>
      </c>
      <c r="G11" s="15">
        <f t="shared" ref="G11:G12" si="12">F11/E11*1000</f>
        <v>83.333333333333329</v>
      </c>
      <c r="H11" s="15">
        <f t="shared" si="0"/>
        <v>17.82</v>
      </c>
      <c r="I11" s="15">
        <f t="shared" si="9"/>
        <v>19.126367999999999</v>
      </c>
      <c r="J11" s="47">
        <v>180</v>
      </c>
      <c r="K11" s="15">
        <f t="shared" ref="K11:K12" si="13">L11+2*M11</f>
        <v>49.736744959999996</v>
      </c>
      <c r="L11" s="47">
        <v>32</v>
      </c>
      <c r="M11" s="15">
        <f t="shared" ref="M11:M12" si="14">33*(J11/250)^4*N11/10</f>
        <v>8.8683724799999979</v>
      </c>
      <c r="N11" s="47">
        <v>10</v>
      </c>
      <c r="O11" s="16">
        <f t="shared" ref="O11:O12" si="15">1.6*N11</f>
        <v>16</v>
      </c>
      <c r="P11" s="17">
        <f t="shared" ref="P11:P12" si="16">J11^2*0.785*(L11+2*M11)*7.8/1000000*31.1/37.5</f>
        <v>8.1830602771472041</v>
      </c>
      <c r="Q11" s="18">
        <f t="shared" si="7"/>
        <v>2.1776694044116764</v>
      </c>
      <c r="R11" s="21">
        <f t="shared" si="10"/>
        <v>13156.045461651453</v>
      </c>
      <c r="S11" s="21"/>
      <c r="T11" s="37"/>
    </row>
    <row r="12" spans="1:29" s="19" customFormat="1" x14ac:dyDescent="0.25">
      <c r="A12" s="36">
        <v>8</v>
      </c>
      <c r="B12" s="14" t="s">
        <v>13</v>
      </c>
      <c r="C12" s="14">
        <v>0.9</v>
      </c>
      <c r="D12" s="5">
        <f>4700*E12/2500*N12/10</f>
        <v>1925.1199999999997</v>
      </c>
      <c r="E12" s="15">
        <f>2500*(J12/250)^2*L12/32</f>
        <v>1024</v>
      </c>
      <c r="F12" s="15">
        <f>150*J12/250</f>
        <v>96</v>
      </c>
      <c r="G12" s="15">
        <f t="shared" si="12"/>
        <v>93.75</v>
      </c>
      <c r="H12" s="15">
        <f t="shared" si="0"/>
        <v>15.840000000000002</v>
      </c>
      <c r="I12" s="15">
        <f t="shared" si="9"/>
        <v>17.001215999999996</v>
      </c>
      <c r="J12" s="47">
        <v>160</v>
      </c>
      <c r="K12" s="15">
        <f t="shared" si="13"/>
        <v>43.072962560000001</v>
      </c>
      <c r="L12" s="47">
        <v>32</v>
      </c>
      <c r="M12" s="15">
        <f t="shared" si="14"/>
        <v>5.5364812800000003</v>
      </c>
      <c r="N12" s="47">
        <v>10</v>
      </c>
      <c r="O12" s="16">
        <f t="shared" si="15"/>
        <v>16</v>
      </c>
      <c r="P12" s="17">
        <f t="shared" si="16"/>
        <v>5.5993561206625406</v>
      </c>
      <c r="Q12" s="18">
        <f t="shared" si="7"/>
        <v>2.8288966907369599</v>
      </c>
      <c r="R12" s="21">
        <f t="shared" si="10"/>
        <v>9002.1802582999044</v>
      </c>
      <c r="S12" s="21"/>
      <c r="T12" s="37"/>
    </row>
    <row r="13" spans="1:29" s="19" customFormat="1" x14ac:dyDescent="0.25">
      <c r="A13" s="38">
        <v>9</v>
      </c>
      <c r="B13" s="22" t="s">
        <v>13</v>
      </c>
      <c r="C13" s="22">
        <v>0.9</v>
      </c>
      <c r="D13" s="23">
        <f>4700*E13/2500*N13/10</f>
        <v>7520</v>
      </c>
      <c r="E13" s="23">
        <f>2500*(J13/250)^2*L13/32</f>
        <v>2500</v>
      </c>
      <c r="F13" s="23">
        <f t="shared" si="8"/>
        <v>150</v>
      </c>
      <c r="G13" s="23">
        <f>F13/E13*1000</f>
        <v>60</v>
      </c>
      <c r="H13" s="23">
        <f t="shared" si="0"/>
        <v>39.6</v>
      </c>
      <c r="I13" s="23">
        <f t="shared" si="9"/>
        <v>42.503039999999999</v>
      </c>
      <c r="J13" s="47">
        <v>250</v>
      </c>
      <c r="K13" s="23">
        <f>L13+2*M13</f>
        <v>137.6</v>
      </c>
      <c r="L13" s="47">
        <v>32</v>
      </c>
      <c r="M13" s="24">
        <f>33*(J13/250)^4*N13/10</f>
        <v>52.8</v>
      </c>
      <c r="N13" s="47">
        <v>16</v>
      </c>
      <c r="O13" s="24">
        <f>1.6*N13</f>
        <v>25.6</v>
      </c>
      <c r="P13" s="25">
        <f>J13^2*0.785*(L13+2*M13)*7.8/1000000*31.1/37.5</f>
        <v>43.670868800000001</v>
      </c>
      <c r="Q13" s="26">
        <f t="shared" si="7"/>
        <v>0.90678296741373743</v>
      </c>
      <c r="R13" s="27">
        <f t="shared" si="10"/>
        <v>70210.399999999994</v>
      </c>
      <c r="S13" s="9" t="s">
        <v>17</v>
      </c>
      <c r="T13" s="39">
        <v>400000</v>
      </c>
      <c r="X13" s="77" t="s">
        <v>31</v>
      </c>
      <c r="Y13" s="77"/>
      <c r="Z13" s="77"/>
      <c r="AA13" s="77"/>
      <c r="AB13" s="77"/>
      <c r="AC13" s="77"/>
    </row>
    <row r="14" spans="1:29" s="19" customFormat="1" x14ac:dyDescent="0.25">
      <c r="A14" s="36">
        <v>10</v>
      </c>
      <c r="B14" s="14" t="s">
        <v>13</v>
      </c>
      <c r="C14" s="14">
        <v>0.9</v>
      </c>
      <c r="D14" s="5">
        <f t="shared" si="6"/>
        <v>5823.4879999999994</v>
      </c>
      <c r="E14" s="15">
        <f>2500*(J14/250)^2*L14/32</f>
        <v>1936</v>
      </c>
      <c r="F14" s="15">
        <f t="shared" si="8"/>
        <v>132</v>
      </c>
      <c r="G14" s="15">
        <f>F14/E14*1000</f>
        <v>68.181818181818173</v>
      </c>
      <c r="H14" s="15">
        <f t="shared" si="0"/>
        <v>34.847999999999999</v>
      </c>
      <c r="I14" s="15">
        <f t="shared" si="9"/>
        <v>37.40267519999999</v>
      </c>
      <c r="J14" s="47">
        <v>220</v>
      </c>
      <c r="K14" s="15">
        <f>L14+2*M14</f>
        <v>95.327830015999993</v>
      </c>
      <c r="L14" s="47">
        <v>32</v>
      </c>
      <c r="M14" s="15">
        <f>33*(J14/250)^4*N14/10</f>
        <v>31.663915007999996</v>
      </c>
      <c r="N14" s="47">
        <v>16</v>
      </c>
      <c r="O14" s="16">
        <f>1.6*N14</f>
        <v>25.6</v>
      </c>
      <c r="P14" s="17">
        <f>J14^2*0.785*(L14+2*M14)*7.8/1000000*31.1/37.5</f>
        <v>23.429253398684182</v>
      </c>
      <c r="Q14" s="18">
        <f t="shared" si="7"/>
        <v>1.4873713390268386</v>
      </c>
      <c r="R14" s="21">
        <f t="shared" si="10"/>
        <v>37667.609965730197</v>
      </c>
      <c r="S14" s="21"/>
      <c r="T14" s="37"/>
      <c r="X14" s="70" t="s">
        <v>36</v>
      </c>
      <c r="Y14" s="70"/>
      <c r="Z14" s="70"/>
      <c r="AA14" s="70"/>
      <c r="AB14" s="70"/>
      <c r="AC14" s="70"/>
    </row>
    <row r="15" spans="1:29" s="19" customFormat="1" x14ac:dyDescent="0.25">
      <c r="A15" s="38">
        <v>11</v>
      </c>
      <c r="B15" s="14" t="s">
        <v>13</v>
      </c>
      <c r="C15" s="14">
        <v>0.9</v>
      </c>
      <c r="D15" s="5">
        <f t="shared" si="6"/>
        <v>7520</v>
      </c>
      <c r="E15" s="15">
        <f>2500*(J15/250)^2*L15/32</f>
        <v>2500</v>
      </c>
      <c r="F15" s="15">
        <f t="shared" si="8"/>
        <v>150</v>
      </c>
      <c r="G15" s="15">
        <f>F15/E15*1000</f>
        <v>60</v>
      </c>
      <c r="H15" s="15">
        <f t="shared" si="0"/>
        <v>39.6</v>
      </c>
      <c r="I15" s="15">
        <f>C15*D15*G15*2*3.14/60/1000</f>
        <v>42.503039999999999</v>
      </c>
      <c r="J15" s="47">
        <v>250</v>
      </c>
      <c r="K15" s="15">
        <f>L15+2*M15</f>
        <v>137.6</v>
      </c>
      <c r="L15" s="47">
        <v>32</v>
      </c>
      <c r="M15" s="15">
        <f>33*(J15/250)^4*N15/10</f>
        <v>52.8</v>
      </c>
      <c r="N15" s="47">
        <v>16</v>
      </c>
      <c r="O15" s="16">
        <f>1.6*N15</f>
        <v>25.6</v>
      </c>
      <c r="P15" s="17">
        <f>J15^2*0.785*(L15+2*M15)*7.8/1000000*31.1/37.5</f>
        <v>43.670868800000001</v>
      </c>
      <c r="Q15" s="18">
        <f t="shared" si="7"/>
        <v>0.90678296741373743</v>
      </c>
      <c r="R15" s="21">
        <f t="shared" si="10"/>
        <v>70210.399999999994</v>
      </c>
      <c r="S15" s="21"/>
      <c r="T15" s="37"/>
      <c r="X15" s="70"/>
      <c r="Y15" s="70"/>
      <c r="Z15" s="70"/>
      <c r="AA15" s="70"/>
      <c r="AB15" s="70"/>
      <c r="AC15" s="70"/>
    </row>
    <row r="16" spans="1:29" s="19" customFormat="1" x14ac:dyDescent="0.25">
      <c r="A16" s="36">
        <v>12</v>
      </c>
      <c r="B16" s="14" t="s">
        <v>13</v>
      </c>
      <c r="C16" s="14">
        <v>0.9</v>
      </c>
      <c r="D16" s="5">
        <f t="shared" si="6"/>
        <v>3898.3679999999999</v>
      </c>
      <c r="E16" s="15">
        <f t="shared" ref="E16:E17" si="17">2500*(J16/250)^2*L16/32</f>
        <v>1296</v>
      </c>
      <c r="F16" s="15">
        <f t="shared" si="8"/>
        <v>108</v>
      </c>
      <c r="G16" s="15">
        <f t="shared" ref="G16:G17" si="18">F16/E16*1000</f>
        <v>83.333333333333329</v>
      </c>
      <c r="H16" s="15">
        <f t="shared" si="0"/>
        <v>28.512</v>
      </c>
      <c r="I16" s="15">
        <f t="shared" si="9"/>
        <v>30.6021888</v>
      </c>
      <c r="J16" s="47">
        <v>180</v>
      </c>
      <c r="K16" s="15">
        <f t="shared" ref="K16:K17" si="19">L16+2*M16</f>
        <v>60.378791935999992</v>
      </c>
      <c r="L16" s="47">
        <v>32</v>
      </c>
      <c r="M16" s="15">
        <f t="shared" ref="M16:M17" si="20">33*(J16/250)^4*N16/10</f>
        <v>14.189395967999996</v>
      </c>
      <c r="N16" s="47">
        <v>16</v>
      </c>
      <c r="O16" s="16">
        <f t="shared" ref="O16:O17" si="21">1.6*N16</f>
        <v>25.6</v>
      </c>
      <c r="P16" s="17">
        <f t="shared" ref="P16:P17" si="22">J16^2*0.785*(L16+2*M16)*7.8/1000000*31.1/37.5</f>
        <v>9.9339692267955275</v>
      </c>
      <c r="Q16" s="18">
        <f t="shared" si="7"/>
        <v>2.8701518344845249</v>
      </c>
      <c r="R16" s="21">
        <f t="shared" si="10"/>
        <v>15971.011618642327</v>
      </c>
      <c r="S16" s="21"/>
      <c r="T16" s="37"/>
      <c r="X16" s="70"/>
      <c r="Y16" s="70"/>
      <c r="Z16" s="70"/>
      <c r="AA16" s="70"/>
      <c r="AB16" s="70"/>
      <c r="AC16" s="70"/>
    </row>
    <row r="17" spans="1:29" s="19" customFormat="1" x14ac:dyDescent="0.25">
      <c r="A17" s="38">
        <v>13</v>
      </c>
      <c r="B17" s="14" t="s">
        <v>13</v>
      </c>
      <c r="C17" s="14">
        <v>0.9</v>
      </c>
      <c r="D17" s="5">
        <f t="shared" si="6"/>
        <v>3080.192</v>
      </c>
      <c r="E17" s="15">
        <f t="shared" si="17"/>
        <v>1024</v>
      </c>
      <c r="F17" s="15">
        <f t="shared" si="8"/>
        <v>96</v>
      </c>
      <c r="G17" s="15">
        <f t="shared" si="18"/>
        <v>93.75</v>
      </c>
      <c r="H17" s="15">
        <f t="shared" si="0"/>
        <v>25.344000000000005</v>
      </c>
      <c r="I17" s="15">
        <f t="shared" si="9"/>
        <v>27.201945599999998</v>
      </c>
      <c r="J17" s="47">
        <v>160</v>
      </c>
      <c r="K17" s="15">
        <f t="shared" si="19"/>
        <v>49.716740096000002</v>
      </c>
      <c r="L17" s="47">
        <v>32</v>
      </c>
      <c r="M17" s="15">
        <f t="shared" si="20"/>
        <v>8.8583700480000012</v>
      </c>
      <c r="N17" s="47">
        <v>16</v>
      </c>
      <c r="O17" s="16">
        <f t="shared" si="21"/>
        <v>25.6</v>
      </c>
      <c r="P17" s="17">
        <f t="shared" si="22"/>
        <v>6.4630273009000643</v>
      </c>
      <c r="Q17" s="18">
        <f t="shared" si="7"/>
        <v>3.9213821666002415</v>
      </c>
      <c r="R17" s="21">
        <f t="shared" si="10"/>
        <v>10390.719133279847</v>
      </c>
      <c r="S17" s="21" t="s">
        <v>27</v>
      </c>
      <c r="T17" s="37">
        <v>120000</v>
      </c>
    </row>
    <row r="18" spans="1:29" s="19" customFormat="1" x14ac:dyDescent="0.25">
      <c r="A18" s="36">
        <v>14</v>
      </c>
      <c r="B18" s="14" t="s">
        <v>13</v>
      </c>
      <c r="C18" s="14">
        <v>0.9</v>
      </c>
      <c r="D18" s="5">
        <f t="shared" si="6"/>
        <v>9400</v>
      </c>
      <c r="E18" s="16">
        <f>2500*(J18/250)^2*L18/32</f>
        <v>2500</v>
      </c>
      <c r="F18" s="15">
        <f t="shared" si="8"/>
        <v>150</v>
      </c>
      <c r="G18" s="16">
        <f>F18/E18*1000</f>
        <v>60</v>
      </c>
      <c r="H18" s="15">
        <f t="shared" si="0"/>
        <v>49.5</v>
      </c>
      <c r="I18" s="15">
        <f t="shared" si="9"/>
        <v>53.128800000000005</v>
      </c>
      <c r="J18" s="47">
        <v>250</v>
      </c>
      <c r="K18" s="15">
        <f>L18+2*M18</f>
        <v>164</v>
      </c>
      <c r="L18" s="47">
        <v>32</v>
      </c>
      <c r="M18" s="16">
        <f>33*(J18/250)^4*N18/10</f>
        <v>66</v>
      </c>
      <c r="N18" s="47">
        <v>20</v>
      </c>
      <c r="O18" s="16">
        <f>1.6*N18</f>
        <v>32</v>
      </c>
      <c r="P18" s="17">
        <f>J18^2*0.785*(L18+2*M18)*7.8/1000000*31.1/37.5</f>
        <v>52.049582000000001</v>
      </c>
      <c r="Q18" s="18">
        <f t="shared" si="7"/>
        <v>0.95101628289733431</v>
      </c>
      <c r="R18" s="21">
        <f t="shared" si="10"/>
        <v>83681</v>
      </c>
      <c r="S18" s="21"/>
      <c r="T18" s="37"/>
      <c r="X18" s="19" t="s">
        <v>37</v>
      </c>
    </row>
    <row r="19" spans="1:29" s="19" customFormat="1" ht="15" customHeight="1" x14ac:dyDescent="0.25">
      <c r="A19" s="38">
        <v>15</v>
      </c>
      <c r="B19" s="9" t="s">
        <v>13</v>
      </c>
      <c r="C19" s="9">
        <v>0.9</v>
      </c>
      <c r="D19" s="10">
        <f t="shared" si="6"/>
        <v>4549.6000000000004</v>
      </c>
      <c r="E19" s="10">
        <f>2500*(J19/250)^2*L19/32</f>
        <v>1210</v>
      </c>
      <c r="F19" s="10">
        <f t="shared" si="8"/>
        <v>132</v>
      </c>
      <c r="G19" s="10">
        <f>F19/E19*1000</f>
        <v>109.09090909090908</v>
      </c>
      <c r="H19" s="10">
        <f t="shared" si="0"/>
        <v>43.56</v>
      </c>
      <c r="I19" s="10">
        <f t="shared" si="9"/>
        <v>46.753344000000006</v>
      </c>
      <c r="J19" s="47">
        <v>220</v>
      </c>
      <c r="K19" s="10">
        <f>L19+2*M19</f>
        <v>99.159787519999995</v>
      </c>
      <c r="L19" s="47">
        <v>20</v>
      </c>
      <c r="M19" s="10">
        <f>33*(J19/250)^4*N19/10</f>
        <v>39.579893759999997</v>
      </c>
      <c r="N19" s="47">
        <v>20</v>
      </c>
      <c r="O19" s="11">
        <f>1.6*N19</f>
        <v>32</v>
      </c>
      <c r="P19" s="12">
        <f>J19^2*0.785*(L19+2*M19)*7.8/1000000*31.1/37.5</f>
        <v>24.371055004355231</v>
      </c>
      <c r="Q19" s="13">
        <f t="shared" si="7"/>
        <v>1.7873662011027265</v>
      </c>
      <c r="R19" s="28">
        <f t="shared" si="10"/>
        <v>39181.760457162753</v>
      </c>
      <c r="S19" s="9" t="s">
        <v>17</v>
      </c>
      <c r="T19" s="39">
        <v>400000</v>
      </c>
      <c r="X19" s="70" t="s">
        <v>38</v>
      </c>
      <c r="Y19" s="70"/>
      <c r="Z19" s="70"/>
      <c r="AA19" s="70"/>
      <c r="AB19" s="70"/>
      <c r="AC19" s="70"/>
    </row>
    <row r="20" spans="1:29" s="19" customFormat="1" x14ac:dyDescent="0.25">
      <c r="A20" s="36">
        <v>16</v>
      </c>
      <c r="B20" s="9" t="s">
        <v>13</v>
      </c>
      <c r="C20" s="9">
        <v>0.9</v>
      </c>
      <c r="D20" s="10">
        <f t="shared" si="6"/>
        <v>4512.0000000000009</v>
      </c>
      <c r="E20" s="10">
        <f>2500*(J20/250)^2*L20/32</f>
        <v>1200.0000000000002</v>
      </c>
      <c r="F20" s="10">
        <f t="shared" si="8"/>
        <v>120</v>
      </c>
      <c r="G20" s="10">
        <f>F20/E20*1000</f>
        <v>99.999999999999972</v>
      </c>
      <c r="H20" s="10">
        <f t="shared" si="0"/>
        <v>39.6</v>
      </c>
      <c r="I20" s="10">
        <f t="shared" si="9"/>
        <v>42.503039999999999</v>
      </c>
      <c r="J20" s="47">
        <v>200</v>
      </c>
      <c r="K20" s="10">
        <f>L20+2*M20</f>
        <v>78.067200000000028</v>
      </c>
      <c r="L20" s="47">
        <v>24</v>
      </c>
      <c r="M20" s="10">
        <f>33*(J20/250)^4*N20/10</f>
        <v>27.033600000000014</v>
      </c>
      <c r="N20" s="47">
        <v>20</v>
      </c>
      <c r="O20" s="11">
        <f>1.6*N20</f>
        <v>32</v>
      </c>
      <c r="P20" s="12">
        <f>J20^2*0.785*(L20+2*M20)*7.8/1000000*31.1/37.5</f>
        <v>15.857034645504008</v>
      </c>
      <c r="Q20" s="13">
        <f t="shared" si="7"/>
        <v>2.4973143393634385</v>
      </c>
      <c r="R20" s="28">
        <f t="shared" si="10"/>
        <v>25493.624832000012</v>
      </c>
      <c r="S20" s="9" t="s">
        <v>17</v>
      </c>
      <c r="T20" s="39">
        <v>400000</v>
      </c>
      <c r="X20" s="70"/>
      <c r="Y20" s="70"/>
      <c r="Z20" s="70"/>
      <c r="AA20" s="70"/>
      <c r="AB20" s="70"/>
      <c r="AC20" s="70"/>
    </row>
    <row r="21" spans="1:29" s="19" customFormat="1" x14ac:dyDescent="0.25">
      <c r="A21" s="38">
        <v>17</v>
      </c>
      <c r="B21" s="14" t="s">
        <v>13</v>
      </c>
      <c r="C21" s="14">
        <v>0.9</v>
      </c>
      <c r="D21" s="5">
        <f t="shared" si="6"/>
        <v>4872.96</v>
      </c>
      <c r="E21" s="15">
        <f t="shared" ref="E21:E22" si="23">2500*(J21/250)^2*L21/32</f>
        <v>1296</v>
      </c>
      <c r="F21" s="15">
        <f t="shared" si="8"/>
        <v>108</v>
      </c>
      <c r="G21" s="15">
        <f t="shared" ref="G21:G22" si="24">F21/E21*1000</f>
        <v>83.333333333333329</v>
      </c>
      <c r="H21" s="15">
        <f t="shared" si="0"/>
        <v>35.64</v>
      </c>
      <c r="I21" s="15">
        <f t="shared" si="9"/>
        <v>38.252735999999999</v>
      </c>
      <c r="J21" s="47">
        <v>180</v>
      </c>
      <c r="K21" s="15">
        <f t="shared" ref="K21:K22" si="25">L21+2*M21</f>
        <v>67.473489919999992</v>
      </c>
      <c r="L21" s="47">
        <v>32</v>
      </c>
      <c r="M21" s="15">
        <f t="shared" ref="M21:M22" si="26">33*(J21/250)^4*N21/10</f>
        <v>17.736744959999996</v>
      </c>
      <c r="N21" s="47">
        <v>20</v>
      </c>
      <c r="O21" s="16">
        <f t="shared" ref="O21:O22" si="27">1.6*N21</f>
        <v>32</v>
      </c>
      <c r="P21" s="17">
        <f t="shared" ref="P21:P22" si="28">J21^2*0.785*(L21+2*M21)*7.8/1000000*31.1/37.5</f>
        <v>11.101241859894412</v>
      </c>
      <c r="Q21" s="18">
        <f t="shared" si="7"/>
        <v>3.2104516278270681</v>
      </c>
      <c r="R21" s="21">
        <f t="shared" si="10"/>
        <v>17847.655723302913</v>
      </c>
      <c r="S21" s="21"/>
      <c r="T21" s="37"/>
      <c r="X21" s="70"/>
      <c r="Y21" s="70"/>
      <c r="Z21" s="70"/>
      <c r="AA21" s="70"/>
      <c r="AB21" s="70"/>
      <c r="AC21" s="70"/>
    </row>
    <row r="22" spans="1:29" s="19" customFormat="1" hidden="1" x14ac:dyDescent="0.25">
      <c r="A22" s="36">
        <v>18</v>
      </c>
      <c r="B22" s="14" t="s">
        <v>13</v>
      </c>
      <c r="C22" s="14">
        <v>0.9</v>
      </c>
      <c r="D22" s="5">
        <f t="shared" si="6"/>
        <v>3850.2399999999993</v>
      </c>
      <c r="E22" s="15">
        <f t="shared" si="23"/>
        <v>1024</v>
      </c>
      <c r="F22" s="15">
        <f t="shared" si="8"/>
        <v>96</v>
      </c>
      <c r="G22" s="15">
        <f t="shared" si="24"/>
        <v>93.75</v>
      </c>
      <c r="H22" s="15">
        <f t="shared" si="0"/>
        <v>31.680000000000003</v>
      </c>
      <c r="I22" s="15">
        <f t="shared" si="9"/>
        <v>34.002431999999992</v>
      </c>
      <c r="J22" s="16">
        <v>160</v>
      </c>
      <c r="K22" s="15">
        <f t="shared" si="25"/>
        <v>54.145925120000001</v>
      </c>
      <c r="L22" s="16">
        <v>32</v>
      </c>
      <c r="M22" s="15">
        <f t="shared" si="26"/>
        <v>11.072962560000001</v>
      </c>
      <c r="N22" s="16">
        <v>20</v>
      </c>
      <c r="O22" s="16">
        <f t="shared" si="27"/>
        <v>32</v>
      </c>
      <c r="P22" s="17">
        <f t="shared" si="28"/>
        <v>7.03880808772508</v>
      </c>
      <c r="Q22" s="18">
        <f t="shared" si="7"/>
        <v>4.5007620047556767</v>
      </c>
      <c r="R22" s="21">
        <f t="shared" si="10"/>
        <v>11316.411716599807</v>
      </c>
      <c r="S22" s="21"/>
      <c r="T22" s="37"/>
    </row>
    <row r="23" spans="1:29" s="19" customFormat="1" hidden="1" x14ac:dyDescent="0.25">
      <c r="A23" s="38">
        <v>19</v>
      </c>
      <c r="B23" s="14" t="s">
        <v>13</v>
      </c>
      <c r="C23" s="14">
        <v>0.9</v>
      </c>
      <c r="D23" s="5">
        <f t="shared" si="6"/>
        <v>11750</v>
      </c>
      <c r="E23" s="16">
        <f>2500*(J23/250)^2*L23/32</f>
        <v>2500</v>
      </c>
      <c r="F23" s="15">
        <f t="shared" si="8"/>
        <v>150</v>
      </c>
      <c r="G23" s="16">
        <f>F23/E23*1000</f>
        <v>60</v>
      </c>
      <c r="H23" s="15">
        <f t="shared" si="0"/>
        <v>61.875</v>
      </c>
      <c r="I23" s="15">
        <f t="shared" si="9"/>
        <v>66.411000000000001</v>
      </c>
      <c r="J23" s="16">
        <v>250</v>
      </c>
      <c r="K23" s="15">
        <f>L23+2*M23</f>
        <v>197</v>
      </c>
      <c r="L23" s="16">
        <v>32</v>
      </c>
      <c r="M23" s="16">
        <f>33*(J23/250)^4*N23/10</f>
        <v>82.5</v>
      </c>
      <c r="N23" s="16">
        <v>25</v>
      </c>
      <c r="O23" s="16">
        <f>1.6*N23</f>
        <v>40</v>
      </c>
      <c r="P23" s="17">
        <f>J23^2*0.785*(L23+2*M23)*7.8/1000000*31.1/37.5</f>
        <v>62.522973500000006</v>
      </c>
      <c r="Q23" s="18">
        <f t="shared" si="7"/>
        <v>0.98963623347184526</v>
      </c>
      <c r="R23" s="21">
        <f t="shared" si="10"/>
        <v>100519.25000000001</v>
      </c>
      <c r="S23" s="21"/>
      <c r="T23" s="37"/>
    </row>
    <row r="24" spans="1:29" s="19" customFormat="1" hidden="1" x14ac:dyDescent="0.25">
      <c r="A24" s="36">
        <v>20</v>
      </c>
      <c r="B24" s="14" t="s">
        <v>13</v>
      </c>
      <c r="C24" s="14">
        <v>0.9</v>
      </c>
      <c r="D24" s="5">
        <f t="shared" si="6"/>
        <v>9099.2000000000007</v>
      </c>
      <c r="E24" s="15">
        <f>2500*(J24/250)^2*L24/32</f>
        <v>1936</v>
      </c>
      <c r="F24" s="15">
        <f t="shared" si="8"/>
        <v>132</v>
      </c>
      <c r="G24" s="15">
        <f>F24/E24*1000</f>
        <v>68.181818181818173</v>
      </c>
      <c r="H24" s="15">
        <f t="shared" si="0"/>
        <v>54.45</v>
      </c>
      <c r="I24" s="15">
        <f t="shared" si="9"/>
        <v>58.441680000000005</v>
      </c>
      <c r="J24" s="16">
        <v>220</v>
      </c>
      <c r="K24" s="15">
        <f>L24+2*M24</f>
        <v>130.94973439999998</v>
      </c>
      <c r="L24" s="16">
        <v>32</v>
      </c>
      <c r="M24" s="15">
        <f>33*(J24/250)^4*N24/10</f>
        <v>49.474867199999991</v>
      </c>
      <c r="N24" s="16">
        <v>25</v>
      </c>
      <c r="O24" s="16">
        <f>1.6*N24</f>
        <v>40</v>
      </c>
      <c r="P24" s="17">
        <f>J24^2*0.785*(L24+2*M24)*7.8/1000000*31.1/37.5</f>
        <v>32.184247865844036</v>
      </c>
      <c r="Q24" s="18">
        <f t="shared" si="7"/>
        <v>1.6918214222985088</v>
      </c>
      <c r="R24" s="21">
        <f t="shared" si="10"/>
        <v>51743.16377145343</v>
      </c>
      <c r="S24" s="21"/>
      <c r="T24" s="37"/>
    </row>
    <row r="25" spans="1:29" s="19" customFormat="1" hidden="1" x14ac:dyDescent="0.25">
      <c r="A25" s="38">
        <v>21</v>
      </c>
      <c r="B25" s="14" t="s">
        <v>13</v>
      </c>
      <c r="C25" s="14">
        <v>0.9</v>
      </c>
      <c r="D25" s="5">
        <f t="shared" si="6"/>
        <v>7520.0000000000018</v>
      </c>
      <c r="E25" s="15">
        <f>2500*(J25/250)^2*L25/32</f>
        <v>1600.0000000000002</v>
      </c>
      <c r="F25" s="15">
        <f t="shared" si="8"/>
        <v>120</v>
      </c>
      <c r="G25" s="15">
        <f>F25/E25*1000</f>
        <v>74.999999999999986</v>
      </c>
      <c r="H25" s="15">
        <f t="shared" si="0"/>
        <v>49.5</v>
      </c>
      <c r="I25" s="15">
        <f t="shared" si="9"/>
        <v>53.128800000000012</v>
      </c>
      <c r="J25" s="16">
        <v>200</v>
      </c>
      <c r="K25" s="15">
        <f>L25+2*M25</f>
        <v>99.584000000000032</v>
      </c>
      <c r="L25" s="16">
        <v>32</v>
      </c>
      <c r="M25" s="15">
        <f>33*(J25/250)^4*N25/10</f>
        <v>33.792000000000016</v>
      </c>
      <c r="N25" s="16">
        <v>25</v>
      </c>
      <c r="O25" s="16">
        <f>1.6*N25</f>
        <v>40</v>
      </c>
      <c r="P25" s="17">
        <f>J25^2*0.785*(L25+2*M25)*7.8/1000000*31.1/37.5</f>
        <v>20.227533946880008</v>
      </c>
      <c r="Q25" s="18">
        <f t="shared" si="7"/>
        <v>2.4471594080619559</v>
      </c>
      <c r="R25" s="21">
        <f t="shared" si="10"/>
        <v>32520.151040000012</v>
      </c>
      <c r="S25" s="21"/>
      <c r="T25" s="37"/>
    </row>
    <row r="26" spans="1:29" s="19" customFormat="1" hidden="1" x14ac:dyDescent="0.25">
      <c r="A26" s="36">
        <v>22</v>
      </c>
      <c r="B26" s="9" t="s">
        <v>13</v>
      </c>
      <c r="C26" s="9">
        <v>0.9</v>
      </c>
      <c r="D26" s="5">
        <f t="shared" si="6"/>
        <v>4568.3999999999996</v>
      </c>
      <c r="E26" s="10">
        <f t="shared" ref="E26:E27" si="29">2500*(J26/250)^2*L26/32</f>
        <v>972</v>
      </c>
      <c r="F26" s="10">
        <f t="shared" si="8"/>
        <v>108</v>
      </c>
      <c r="G26" s="10">
        <f t="shared" ref="G26:G27" si="30">F26/E26*1000</f>
        <v>111.1111111111111</v>
      </c>
      <c r="H26" s="10">
        <f t="shared" si="0"/>
        <v>44.550000000000004</v>
      </c>
      <c r="I26" s="10">
        <f t="shared" si="9"/>
        <v>47.815919999999991</v>
      </c>
      <c r="J26" s="11">
        <v>180</v>
      </c>
      <c r="K26" s="10">
        <f t="shared" ref="K26:K27" si="31">L26+2*M26</f>
        <v>68.341862399999997</v>
      </c>
      <c r="L26" s="11">
        <v>24</v>
      </c>
      <c r="M26" s="10">
        <f t="shared" ref="M26:M27" si="32">33*(J26/250)^4*N26/10</f>
        <v>22.170931199999995</v>
      </c>
      <c r="N26" s="11">
        <v>25</v>
      </c>
      <c r="O26" s="11">
        <f t="shared" ref="O26:O27" si="33">1.6*N26</f>
        <v>40</v>
      </c>
      <c r="P26" s="12">
        <f t="shared" ref="P26:P27" si="34">J26^2*0.785*(L26+2*M26)*7.8/1000000*31.1/37.5</f>
        <v>11.244112977668015</v>
      </c>
      <c r="Q26" s="13">
        <f t="shared" si="7"/>
        <v>3.962073316808624</v>
      </c>
      <c r="R26" s="21">
        <f t="shared" si="10"/>
        <v>18077.352054128642</v>
      </c>
      <c r="S26" s="21"/>
      <c r="T26" s="37"/>
    </row>
    <row r="27" spans="1:29" s="19" customFormat="1" hidden="1" x14ac:dyDescent="0.25">
      <c r="A27" s="38">
        <v>23</v>
      </c>
      <c r="B27" s="9" t="s">
        <v>13</v>
      </c>
      <c r="C27" s="9">
        <v>0.9</v>
      </c>
      <c r="D27" s="5">
        <f t="shared" si="6"/>
        <v>4812.8</v>
      </c>
      <c r="E27" s="10">
        <f t="shared" si="29"/>
        <v>1024</v>
      </c>
      <c r="F27" s="10">
        <f t="shared" si="8"/>
        <v>96</v>
      </c>
      <c r="G27" s="10">
        <f t="shared" si="30"/>
        <v>93.75</v>
      </c>
      <c r="H27" s="10">
        <f t="shared" si="0"/>
        <v>39.600000000000009</v>
      </c>
      <c r="I27" s="10">
        <f t="shared" si="9"/>
        <v>42.503040000000006</v>
      </c>
      <c r="J27" s="11">
        <v>160</v>
      </c>
      <c r="K27" s="10">
        <f t="shared" si="31"/>
        <v>59.682406400000005</v>
      </c>
      <c r="L27" s="11">
        <v>32</v>
      </c>
      <c r="M27" s="10">
        <f t="shared" si="32"/>
        <v>13.841203200000001</v>
      </c>
      <c r="N27" s="11">
        <v>25</v>
      </c>
      <c r="O27" s="11">
        <f t="shared" si="33"/>
        <v>40</v>
      </c>
      <c r="P27" s="12">
        <f t="shared" si="34"/>
        <v>7.7585340712563511</v>
      </c>
      <c r="Q27" s="13">
        <f t="shared" si="7"/>
        <v>5.1040569824535833</v>
      </c>
      <c r="R27" s="21">
        <f t="shared" si="10"/>
        <v>12473.52744574976</v>
      </c>
      <c r="S27" s="21"/>
      <c r="T27" s="37"/>
    </row>
    <row r="28" spans="1:29" s="19" customFormat="1" hidden="1" x14ac:dyDescent="0.25">
      <c r="A28" s="36">
        <v>24</v>
      </c>
      <c r="B28" s="14" t="s">
        <v>13</v>
      </c>
      <c r="C28" s="14">
        <v>0.9</v>
      </c>
      <c r="D28" s="5">
        <f t="shared" si="6"/>
        <v>4700</v>
      </c>
      <c r="E28" s="16">
        <f>2500*(J28/250)^2*L28/32</f>
        <v>781.25</v>
      </c>
      <c r="F28" s="15">
        <f t="shared" si="8"/>
        <v>150</v>
      </c>
      <c r="G28" s="16">
        <f>F28/E28*1000</f>
        <v>192</v>
      </c>
      <c r="H28" s="15">
        <f t="shared" si="0"/>
        <v>79.2</v>
      </c>
      <c r="I28" s="15">
        <f t="shared" si="9"/>
        <v>85.006079999999997</v>
      </c>
      <c r="J28" s="16">
        <v>250</v>
      </c>
      <c r="K28" s="15">
        <f>L28+2*M28</f>
        <v>221.2</v>
      </c>
      <c r="L28" s="16">
        <v>10</v>
      </c>
      <c r="M28" s="16">
        <f>33*(J28/250)^4*N28/10</f>
        <v>105.6</v>
      </c>
      <c r="N28" s="16">
        <v>32</v>
      </c>
      <c r="O28" s="16">
        <f>1.6*N28</f>
        <v>51.2</v>
      </c>
      <c r="P28" s="17">
        <f>J28^2*0.785*(L28+2*M28)*7.8/1000000*31.1/37.5</f>
        <v>70.2034606</v>
      </c>
      <c r="Q28" s="18">
        <f t="shared" si="7"/>
        <v>1.1281495146123894</v>
      </c>
      <c r="R28" s="21">
        <f t="shared" si="10"/>
        <v>112867.3</v>
      </c>
      <c r="S28" s="21"/>
      <c r="T28" s="37"/>
    </row>
    <row r="29" spans="1:29" s="19" customFormat="1" hidden="1" x14ac:dyDescent="0.25">
      <c r="A29" s="38">
        <v>25</v>
      </c>
      <c r="B29" s="14" t="s">
        <v>13</v>
      </c>
      <c r="C29" s="14">
        <v>0.9</v>
      </c>
      <c r="D29" s="5">
        <f t="shared" si="6"/>
        <v>3639.6800000000003</v>
      </c>
      <c r="E29" s="15">
        <f>2500*(J29/250)^2*L29/32</f>
        <v>605</v>
      </c>
      <c r="F29" s="15">
        <f t="shared" si="8"/>
        <v>132</v>
      </c>
      <c r="G29" s="15">
        <f>F29/E29*1000</f>
        <v>218.18181818181816</v>
      </c>
      <c r="H29" s="15">
        <f t="shared" si="0"/>
        <v>69.695999999999998</v>
      </c>
      <c r="I29" s="15">
        <f t="shared" si="9"/>
        <v>74.805350400000009</v>
      </c>
      <c r="J29" s="16">
        <v>220</v>
      </c>
      <c r="K29" s="15">
        <f>L29+2*M29</f>
        <v>136.65566003199999</v>
      </c>
      <c r="L29" s="16">
        <v>10</v>
      </c>
      <c r="M29" s="15">
        <f>33*(J29/250)^4*N29/10</f>
        <v>63.327830015999993</v>
      </c>
      <c r="N29" s="16">
        <v>32</v>
      </c>
      <c r="O29" s="16">
        <f>1.6*N29</f>
        <v>51.2</v>
      </c>
      <c r="P29" s="17">
        <f>J29^2*0.785*(L29+2*M29)*7.8/1000000*31.1/37.5</f>
        <v>33.586625088568368</v>
      </c>
      <c r="Q29" s="18">
        <f t="shared" si="7"/>
        <v>2.0751117391583924</v>
      </c>
      <c r="R29" s="21">
        <f t="shared" si="10"/>
        <v>53997.789531460396</v>
      </c>
      <c r="S29" s="21"/>
      <c r="T29" s="37"/>
    </row>
    <row r="30" spans="1:29" s="19" customFormat="1" hidden="1" x14ac:dyDescent="0.25">
      <c r="A30" s="36">
        <v>26</v>
      </c>
      <c r="B30" s="14" t="s">
        <v>13</v>
      </c>
      <c r="C30" s="14">
        <v>0.9</v>
      </c>
      <c r="D30" s="5">
        <f t="shared" si="6"/>
        <v>4512.0000000000009</v>
      </c>
      <c r="E30" s="15">
        <f>2500*(J30/250)^2*L30/32</f>
        <v>750.00000000000011</v>
      </c>
      <c r="F30" s="15">
        <f t="shared" si="8"/>
        <v>120</v>
      </c>
      <c r="G30" s="15">
        <f>F30/E30*1000</f>
        <v>159.99999999999997</v>
      </c>
      <c r="H30" s="15">
        <f t="shared" si="0"/>
        <v>63.360000000000007</v>
      </c>
      <c r="I30" s="15">
        <f t="shared" si="9"/>
        <v>68.004864000000012</v>
      </c>
      <c r="J30" s="16">
        <v>200</v>
      </c>
      <c r="K30" s="15">
        <f>L30+2*M30</f>
        <v>101.50752000000004</v>
      </c>
      <c r="L30" s="16">
        <v>15</v>
      </c>
      <c r="M30" s="15">
        <f>33*(J30/250)^4*N30/10</f>
        <v>43.253760000000021</v>
      </c>
      <c r="N30" s="16">
        <v>32</v>
      </c>
      <c r="O30" s="16">
        <f>1.6*N30</f>
        <v>51.2</v>
      </c>
      <c r="P30" s="17">
        <f>J30^2*0.785*(L30+2*M30)*7.8/1000000*31.1/37.5</f>
        <v>20.618239944806408</v>
      </c>
      <c r="Q30" s="18">
        <f t="shared" si="7"/>
        <v>3.0730072096168399</v>
      </c>
      <c r="R30" s="21">
        <f t="shared" si="10"/>
        <v>33148.295731200014</v>
      </c>
      <c r="S30" s="21"/>
      <c r="T30" s="37"/>
    </row>
    <row r="31" spans="1:29" s="19" customFormat="1" hidden="1" x14ac:dyDescent="0.25">
      <c r="A31" s="38">
        <v>27</v>
      </c>
      <c r="B31" s="14" t="s">
        <v>13</v>
      </c>
      <c r="C31" s="14">
        <v>0.9</v>
      </c>
      <c r="D31" s="5">
        <f t="shared" si="6"/>
        <v>4872.96</v>
      </c>
      <c r="E31" s="15">
        <f t="shared" ref="E31:E32" si="35">2500*(J31/250)^2*L31/32</f>
        <v>810</v>
      </c>
      <c r="F31" s="15">
        <f t="shared" si="8"/>
        <v>108</v>
      </c>
      <c r="G31" s="15">
        <f t="shared" ref="G31:G32" si="36">F31/E31*1000</f>
        <v>133.33333333333334</v>
      </c>
      <c r="H31" s="15">
        <f t="shared" si="0"/>
        <v>57.024000000000001</v>
      </c>
      <c r="I31" s="15">
        <f t="shared" si="9"/>
        <v>61.204377600000001</v>
      </c>
      <c r="J31" s="16">
        <v>180</v>
      </c>
      <c r="K31" s="15">
        <f t="shared" ref="K31:K32" si="37">L31+2*M31</f>
        <v>76.757583871999984</v>
      </c>
      <c r="L31" s="16">
        <v>20</v>
      </c>
      <c r="M31" s="15">
        <f t="shared" ref="M31:M32" si="38">33*(J31/250)^4*N31/10</f>
        <v>28.378791935999992</v>
      </c>
      <c r="N31" s="16">
        <v>32</v>
      </c>
      <c r="O31" s="16">
        <f t="shared" ref="O31:O32" si="39">1.6*N31</f>
        <v>51.2</v>
      </c>
      <c r="P31" s="17">
        <f t="shared" ref="P31:P32" si="40">J31^2*0.785*(L31+2*M31)*7.8/1000000*31.1/37.5</f>
        <v>12.628730248791056</v>
      </c>
      <c r="Q31" s="18">
        <f t="shared" si="7"/>
        <v>4.5154183260394598</v>
      </c>
      <c r="R31" s="21">
        <f t="shared" si="10"/>
        <v>20303.424837284656</v>
      </c>
      <c r="S31" s="21"/>
      <c r="T31" s="37"/>
    </row>
    <row r="32" spans="1:29" s="19" customFormat="1" hidden="1" x14ac:dyDescent="0.25">
      <c r="A32" s="36">
        <v>28</v>
      </c>
      <c r="B32" s="14" t="s">
        <v>13</v>
      </c>
      <c r="C32" s="14">
        <v>0.9</v>
      </c>
      <c r="D32" s="5">
        <f t="shared" si="6"/>
        <v>4812.8</v>
      </c>
      <c r="E32" s="15">
        <f t="shared" si="35"/>
        <v>800</v>
      </c>
      <c r="F32" s="15">
        <f t="shared" si="8"/>
        <v>96</v>
      </c>
      <c r="G32" s="15">
        <f t="shared" si="36"/>
        <v>120</v>
      </c>
      <c r="H32" s="15">
        <f t="shared" si="0"/>
        <v>50.688000000000009</v>
      </c>
      <c r="I32" s="15">
        <f t="shared" si="9"/>
        <v>54.403891199999997</v>
      </c>
      <c r="J32" s="16">
        <v>160</v>
      </c>
      <c r="K32" s="15">
        <f t="shared" si="37"/>
        <v>60.433480192000005</v>
      </c>
      <c r="L32" s="16">
        <v>25</v>
      </c>
      <c r="M32" s="15">
        <f t="shared" si="38"/>
        <v>17.716740096000002</v>
      </c>
      <c r="N32" s="16">
        <v>32</v>
      </c>
      <c r="O32" s="16">
        <f t="shared" si="39"/>
        <v>51.2</v>
      </c>
      <c r="P32" s="17">
        <f t="shared" si="40"/>
        <v>7.8561714146001291</v>
      </c>
      <c r="Q32" s="18">
        <f t="shared" si="7"/>
        <v>6.4519977130081463</v>
      </c>
      <c r="R32" s="21">
        <f t="shared" si="10"/>
        <v>12630.500666559694</v>
      </c>
      <c r="S32" s="21"/>
      <c r="T32" s="37"/>
    </row>
    <row r="33" spans="1:20" s="19" customFormat="1" x14ac:dyDescent="0.25">
      <c r="A33" s="38"/>
      <c r="B33" s="14"/>
      <c r="C33" s="14"/>
      <c r="D33" s="5"/>
      <c r="E33" s="15"/>
      <c r="F33" s="16"/>
      <c r="G33" s="40"/>
      <c r="H33" s="15"/>
      <c r="I33" s="15"/>
      <c r="J33" s="16"/>
      <c r="K33" s="15"/>
      <c r="L33" s="16"/>
      <c r="M33" s="15"/>
      <c r="N33" s="16"/>
      <c r="O33" s="16"/>
      <c r="P33" s="17"/>
      <c r="Q33" s="18"/>
      <c r="R33" s="21"/>
      <c r="S33" s="21"/>
      <c r="T33" s="37"/>
    </row>
    <row r="34" spans="1:20" s="19" customFormat="1" x14ac:dyDescent="0.25">
      <c r="A34" s="38"/>
      <c r="B34" s="14"/>
      <c r="C34" s="14"/>
      <c r="D34" s="5"/>
      <c r="E34" s="16"/>
      <c r="F34" s="16"/>
      <c r="G34" s="15"/>
      <c r="H34" s="15"/>
      <c r="I34" s="15"/>
      <c r="J34" s="16"/>
      <c r="K34" s="15"/>
      <c r="L34" s="16"/>
      <c r="M34" s="15"/>
      <c r="N34" s="16"/>
      <c r="O34" s="16"/>
      <c r="P34" s="17"/>
      <c r="Q34" s="18"/>
      <c r="R34" s="21"/>
      <c r="S34" s="21"/>
      <c r="T34" s="37"/>
    </row>
    <row r="35" spans="1:20" s="19" customFormat="1" x14ac:dyDescent="0.25">
      <c r="A35" s="36"/>
      <c r="B35" s="14" t="s">
        <v>13</v>
      </c>
      <c r="C35" s="14">
        <v>0.9</v>
      </c>
      <c r="D35" s="5">
        <f t="shared" si="6"/>
        <v>6345.0000000000018</v>
      </c>
      <c r="E35" s="15">
        <f t="shared" ref="E35:E37" si="41">2500*(J35/250)^2*L35/32</f>
        <v>1350.0000000000002</v>
      </c>
      <c r="F35" s="15">
        <f t="shared" ref="F35:F37" si="42">150*J35/250</f>
        <v>120</v>
      </c>
      <c r="G35" s="15">
        <f t="shared" ref="G35:G37" si="43">F35/E35*1000</f>
        <v>88.888888888888872</v>
      </c>
      <c r="H35" s="15">
        <f t="shared" ref="H35:H37" si="44">2.75*F35/30*N35/10*C35/0.5</f>
        <v>49.5</v>
      </c>
      <c r="I35" s="15">
        <f t="shared" ref="I35:I37" si="45">C35*D35*G35*2*3.14/60/1000</f>
        <v>53.128800000000012</v>
      </c>
      <c r="J35" s="47">
        <v>200</v>
      </c>
      <c r="K35" s="15">
        <f t="shared" ref="K35:K37" si="46">L35+2*M35</f>
        <v>94.584000000000032</v>
      </c>
      <c r="L35" s="47">
        <v>27</v>
      </c>
      <c r="M35" s="15">
        <f t="shared" ref="M35:M37" si="47">33*(J35/250)^4*N35/10</f>
        <v>33.792000000000016</v>
      </c>
      <c r="N35" s="47">
        <v>25</v>
      </c>
      <c r="O35" s="16">
        <f t="shared" ref="O35:O37" si="48">1.6*N35</f>
        <v>40</v>
      </c>
      <c r="P35" s="17">
        <f t="shared" ref="P35:P37" si="49">J35^2*0.785*(L35+2*M35)*7.8/1000000*31.1/37.5</f>
        <v>19.211932346880008</v>
      </c>
      <c r="Q35" s="18">
        <f t="shared" ref="Q35:Q37" si="50">H35/P35</f>
        <v>2.57652375129453</v>
      </c>
      <c r="R35" s="21">
        <f t="shared" ref="R35:R37" si="51">50000/31.1*P35</f>
        <v>30887.351040000012</v>
      </c>
      <c r="S35" s="21" t="s">
        <v>24</v>
      </c>
      <c r="T35" s="37">
        <v>150000</v>
      </c>
    </row>
    <row r="36" spans="1:20" s="19" customFormat="1" x14ac:dyDescent="0.25">
      <c r="A36" s="36"/>
      <c r="B36" s="14" t="s">
        <v>13</v>
      </c>
      <c r="C36" s="14">
        <v>0.9</v>
      </c>
      <c r="D36" s="5">
        <f t="shared" si="6"/>
        <v>12690.000000000004</v>
      </c>
      <c r="E36" s="15">
        <f t="shared" si="41"/>
        <v>2700.0000000000005</v>
      </c>
      <c r="F36" s="15">
        <f t="shared" si="42"/>
        <v>120</v>
      </c>
      <c r="G36" s="15">
        <f t="shared" si="43"/>
        <v>44.444444444444436</v>
      </c>
      <c r="H36" s="15">
        <f t="shared" si="44"/>
        <v>49.5</v>
      </c>
      <c r="I36" s="15">
        <f t="shared" si="45"/>
        <v>53.128800000000012</v>
      </c>
      <c r="J36" s="47">
        <v>200</v>
      </c>
      <c r="K36" s="15">
        <f t="shared" si="46"/>
        <v>121.58400000000003</v>
      </c>
      <c r="L36" s="47">
        <v>54</v>
      </c>
      <c r="M36" s="15">
        <f t="shared" si="47"/>
        <v>33.792000000000016</v>
      </c>
      <c r="N36" s="47">
        <v>25</v>
      </c>
      <c r="O36" s="16">
        <f t="shared" si="48"/>
        <v>40</v>
      </c>
      <c r="P36" s="17">
        <f t="shared" si="49"/>
        <v>24.696180986880009</v>
      </c>
      <c r="Q36" s="18">
        <f t="shared" si="50"/>
        <v>2.0043584887192543</v>
      </c>
      <c r="R36" s="21">
        <f t="shared" si="51"/>
        <v>39704.471040000011</v>
      </c>
      <c r="S36" s="21" t="s">
        <v>26</v>
      </c>
      <c r="T36" s="37">
        <v>190000</v>
      </c>
    </row>
    <row r="37" spans="1:20" s="19" customFormat="1" x14ac:dyDescent="0.25">
      <c r="A37" s="36"/>
      <c r="B37" s="14" t="s">
        <v>13</v>
      </c>
      <c r="C37" s="14">
        <v>0.9</v>
      </c>
      <c r="D37" s="5">
        <f t="shared" si="6"/>
        <v>31278.5</v>
      </c>
      <c r="E37" s="15">
        <f t="shared" si="41"/>
        <v>6655</v>
      </c>
      <c r="F37" s="15">
        <f t="shared" si="42"/>
        <v>132</v>
      </c>
      <c r="G37" s="15">
        <f t="shared" si="43"/>
        <v>19.834710743801654</v>
      </c>
      <c r="H37" s="15">
        <f t="shared" si="44"/>
        <v>54.45</v>
      </c>
      <c r="I37" s="15">
        <f t="shared" si="45"/>
        <v>58.441680000000012</v>
      </c>
      <c r="J37" s="47">
        <v>220</v>
      </c>
      <c r="K37" s="15">
        <f t="shared" si="46"/>
        <v>208.94973439999998</v>
      </c>
      <c r="L37" s="47">
        <v>110</v>
      </c>
      <c r="M37" s="15">
        <f t="shared" si="47"/>
        <v>49.474867199999991</v>
      </c>
      <c r="N37" s="47">
        <v>25</v>
      </c>
      <c r="O37" s="16">
        <f t="shared" si="48"/>
        <v>40</v>
      </c>
      <c r="P37" s="17">
        <f t="shared" si="49"/>
        <v>51.354743667444041</v>
      </c>
      <c r="Q37" s="18">
        <f t="shared" si="50"/>
        <v>1.060272062744579</v>
      </c>
      <c r="R37" s="21">
        <f t="shared" si="51"/>
        <v>82563.896571453442</v>
      </c>
      <c r="S37" s="21" t="s">
        <v>29</v>
      </c>
      <c r="T37" s="37">
        <f>244000+90000</f>
        <v>334000</v>
      </c>
    </row>
    <row r="38" spans="1:20" ht="15.75" thickBot="1" x14ac:dyDescent="0.3">
      <c r="A38" s="41"/>
      <c r="B38" s="42"/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4"/>
      <c r="R38" s="45"/>
      <c r="S38" s="45"/>
      <c r="T38" s="46"/>
    </row>
    <row r="39" spans="1:20" x14ac:dyDescent="0.2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0" x14ac:dyDescent="0.2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0" x14ac:dyDescent="0.25">
      <c r="A41" s="1"/>
      <c r="B41" s="1"/>
      <c r="C41" s="1">
        <v>1</v>
      </c>
      <c r="D41" s="2">
        <v>2</v>
      </c>
      <c r="E41" s="1">
        <v>3</v>
      </c>
      <c r="F41" s="2">
        <v>4</v>
      </c>
      <c r="G41" s="1">
        <v>5</v>
      </c>
      <c r="H41" s="2">
        <v>6</v>
      </c>
      <c r="I41" s="1">
        <v>7</v>
      </c>
      <c r="J41" s="2">
        <v>8</v>
      </c>
      <c r="K41" s="1">
        <v>9</v>
      </c>
      <c r="L41" s="2">
        <v>10</v>
      </c>
      <c r="M41" s="1">
        <v>11</v>
      </c>
      <c r="N41" s="2">
        <v>12</v>
      </c>
      <c r="O41" s="1">
        <v>13</v>
      </c>
      <c r="P41" s="2">
        <v>14</v>
      </c>
      <c r="Q41" s="1">
        <v>15</v>
      </c>
      <c r="R41" s="2">
        <v>16</v>
      </c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0" ht="45" x14ac:dyDescent="0.25">
      <c r="A43" s="1"/>
      <c r="B43" s="3" t="s">
        <v>7</v>
      </c>
      <c r="C43" s="3" t="s">
        <v>15</v>
      </c>
      <c r="D43" s="20" t="s">
        <v>1</v>
      </c>
      <c r="E43" s="3" t="s">
        <v>10</v>
      </c>
      <c r="F43" s="20" t="s">
        <v>14</v>
      </c>
      <c r="G43" s="20" t="s">
        <v>9</v>
      </c>
      <c r="H43" s="3" t="s">
        <v>18</v>
      </c>
      <c r="I43" s="3" t="s">
        <v>19</v>
      </c>
      <c r="J43" s="8" t="s">
        <v>5</v>
      </c>
      <c r="K43" s="3" t="s">
        <v>6</v>
      </c>
      <c r="L43" s="8" t="s">
        <v>11</v>
      </c>
      <c r="M43" s="3" t="s">
        <v>12</v>
      </c>
      <c r="N43" s="8" t="s">
        <v>2</v>
      </c>
      <c r="O43" s="3" t="s">
        <v>3</v>
      </c>
      <c r="P43" s="3" t="s">
        <v>4</v>
      </c>
      <c r="Q43" s="3" t="s">
        <v>20</v>
      </c>
      <c r="R43" s="6" t="s">
        <v>22</v>
      </c>
    </row>
    <row r="44" spans="1:20" x14ac:dyDescent="0.25">
      <c r="A44" s="1"/>
      <c r="B44" s="22" t="s">
        <v>13</v>
      </c>
      <c r="C44" s="22">
        <v>0.9</v>
      </c>
      <c r="D44" s="23">
        <f>4700*E44/2500*N44/10</f>
        <v>4465</v>
      </c>
      <c r="E44" s="23">
        <f>2500*(J44/250)^2*L44/32</f>
        <v>1484.375</v>
      </c>
      <c r="F44" s="23">
        <f t="shared" ref="F44" si="52">150*J44/250</f>
        <v>150</v>
      </c>
      <c r="G44" s="23">
        <f>F44/E44*1000</f>
        <v>101.05263157894737</v>
      </c>
      <c r="H44" s="23">
        <f t="shared" ref="H44" si="53">2.75*F44/30*N44/10*C44/0.5</f>
        <v>39.6</v>
      </c>
      <c r="I44" s="23">
        <f t="shared" ref="I44" si="54">C44*D44*G44*2*3.14/60/1000</f>
        <v>42.503039999999999</v>
      </c>
      <c r="J44" s="24">
        <v>250</v>
      </c>
      <c r="K44" s="23">
        <f>L44+2*M44</f>
        <v>124.6</v>
      </c>
      <c r="L44" s="24">
        <v>19</v>
      </c>
      <c r="M44" s="24">
        <f>33*(J44/250)^4*N44/10</f>
        <v>52.8</v>
      </c>
      <c r="N44" s="24">
        <v>16</v>
      </c>
      <c r="O44" s="24">
        <f>1.6*N44</f>
        <v>25.6</v>
      </c>
      <c r="P44" s="25">
        <f>J44^2*0.785*(L44+2*M44)*7.8/1000000*31.1/37.5</f>
        <v>39.544987300000003</v>
      </c>
      <c r="Q44" s="26">
        <f t="shared" ref="Q44" si="55">H44/P44</f>
        <v>1.0013911421840309</v>
      </c>
      <c r="R44" s="27">
        <f t="shared" ref="R44" si="56">50000/31.1*P44</f>
        <v>63577.15</v>
      </c>
      <c r="T44" t="s">
        <v>34</v>
      </c>
    </row>
    <row r="45" spans="1:20" x14ac:dyDescent="0.25">
      <c r="A45" s="55"/>
      <c r="B45" s="56"/>
      <c r="C45" s="56"/>
      <c r="D45" s="57"/>
      <c r="E45" s="57"/>
      <c r="F45" s="57"/>
      <c r="G45" s="57"/>
      <c r="H45" s="57"/>
      <c r="I45" s="57"/>
      <c r="J45" s="58"/>
      <c r="K45" s="57"/>
      <c r="L45" s="58"/>
      <c r="M45" s="58"/>
      <c r="N45" s="58"/>
      <c r="O45" s="58"/>
      <c r="P45" s="59"/>
      <c r="Q45" s="60"/>
      <c r="R45" s="61"/>
      <c r="S45" s="19"/>
      <c r="T45" s="19"/>
    </row>
    <row r="46" spans="1:20" x14ac:dyDescent="0.25">
      <c r="A46" s="55"/>
      <c r="B46" s="56"/>
      <c r="C46" s="56"/>
      <c r="D46" s="57"/>
      <c r="E46" s="57"/>
      <c r="F46" s="57"/>
      <c r="G46" s="57"/>
      <c r="H46" s="57"/>
      <c r="I46" s="57"/>
      <c r="J46" s="58"/>
      <c r="K46" s="57"/>
      <c r="L46" s="58"/>
      <c r="M46" s="58"/>
      <c r="N46" s="58"/>
      <c r="O46" s="58"/>
      <c r="P46" s="59"/>
      <c r="Q46" s="60"/>
      <c r="R46" s="61"/>
      <c r="S46" s="19"/>
      <c r="T46" s="19"/>
    </row>
    <row r="47" spans="1:20" x14ac:dyDescent="0.25">
      <c r="A47" s="55"/>
      <c r="B47" s="56"/>
      <c r="C47" s="56"/>
      <c r="D47" s="57"/>
      <c r="E47" s="57"/>
      <c r="F47" s="57"/>
      <c r="G47" s="57"/>
      <c r="H47" s="57"/>
      <c r="I47" s="57"/>
      <c r="J47" s="58"/>
      <c r="K47" s="57"/>
      <c r="L47" s="58"/>
      <c r="M47" s="58"/>
      <c r="N47" s="58"/>
      <c r="O47" s="58"/>
      <c r="P47" s="59"/>
      <c r="Q47" s="60"/>
      <c r="R47" s="61"/>
      <c r="S47" s="19"/>
      <c r="T47" s="19"/>
    </row>
    <row r="48" spans="1:20" ht="15.75" thickBot="1" x14ac:dyDescent="0.3">
      <c r="A48" s="55"/>
      <c r="B48" s="55"/>
      <c r="C48" s="55"/>
      <c r="D48" s="55" t="s">
        <v>41</v>
      </c>
      <c r="E48" s="55" t="s">
        <v>41</v>
      </c>
      <c r="F48" s="55" t="s">
        <v>41</v>
      </c>
      <c r="G48" s="55" t="s">
        <v>41</v>
      </c>
      <c r="H48" s="55" t="s">
        <v>41</v>
      </c>
      <c r="I48" s="55" t="s">
        <v>41</v>
      </c>
      <c r="J48" s="55"/>
      <c r="K48" s="55"/>
      <c r="L48" s="55"/>
      <c r="M48" s="55"/>
      <c r="N48" s="55"/>
      <c r="O48" s="55"/>
      <c r="P48" s="55"/>
      <c r="Q48" s="19"/>
      <c r="R48" s="19"/>
      <c r="S48" s="19"/>
      <c r="T48" s="19"/>
    </row>
    <row r="49" spans="2:20" ht="42" customHeight="1" thickBot="1" x14ac:dyDescent="0.3">
      <c r="D49" s="63"/>
      <c r="E49" s="63"/>
      <c r="F49" s="63"/>
      <c r="G49" s="63"/>
      <c r="H49" s="63"/>
      <c r="I49" s="63"/>
      <c r="J49" s="69">
        <v>188</v>
      </c>
      <c r="K49" s="63"/>
      <c r="L49" s="69">
        <v>16</v>
      </c>
      <c r="M49" s="63"/>
      <c r="N49" s="69">
        <v>11</v>
      </c>
      <c r="O49" s="63"/>
      <c r="P49" s="63"/>
      <c r="Q49" s="67"/>
      <c r="R49" s="63"/>
    </row>
    <row r="50" spans="2:20" ht="46.5" customHeight="1" thickBot="1" x14ac:dyDescent="0.3">
      <c r="B50" s="29"/>
      <c r="C50" s="48">
        <v>0.9</v>
      </c>
      <c r="D50" s="49">
        <f t="shared" ref="D50:R50" si="57">IF(COUNT(D49),D49,D51)</f>
        <v>1461.8278400000002</v>
      </c>
      <c r="E50" s="49">
        <f t="shared" si="57"/>
        <v>706.88</v>
      </c>
      <c r="F50" s="49">
        <f t="shared" si="57"/>
        <v>112.8</v>
      </c>
      <c r="G50" s="49">
        <f t="shared" si="57"/>
        <v>159.57446808510639</v>
      </c>
      <c r="H50" s="49">
        <f t="shared" si="57"/>
        <v>20.473199999999999</v>
      </c>
      <c r="I50" s="49">
        <f t="shared" si="57"/>
        <v>21.974071680000002</v>
      </c>
      <c r="J50" s="68">
        <f t="shared" si="57"/>
        <v>188</v>
      </c>
      <c r="K50" s="49">
        <f t="shared" si="57"/>
        <v>39.217100593561597</v>
      </c>
      <c r="L50" s="68">
        <f t="shared" si="57"/>
        <v>16</v>
      </c>
      <c r="M50" s="49">
        <f t="shared" si="57"/>
        <v>11.6085502967808</v>
      </c>
      <c r="N50" s="68">
        <f t="shared" si="57"/>
        <v>11</v>
      </c>
      <c r="O50" s="52">
        <f t="shared" si="57"/>
        <v>17.600000000000001</v>
      </c>
      <c r="P50" s="52">
        <f t="shared" si="57"/>
        <v>7.0385720634713831</v>
      </c>
      <c r="Q50" s="52">
        <f t="shared" si="57"/>
        <v>2.9087149801664083</v>
      </c>
      <c r="R50" s="52">
        <f t="shared" si="57"/>
        <v>11316.03225638486</v>
      </c>
      <c r="T50" t="s">
        <v>35</v>
      </c>
    </row>
    <row r="51" spans="2:20" ht="26.25" customHeight="1" x14ac:dyDescent="0.25">
      <c r="B51" s="62"/>
      <c r="C51" s="62"/>
      <c r="D51" s="62">
        <f>4700*E50/2500*N50/10</f>
        <v>1461.8278400000002</v>
      </c>
      <c r="E51" s="62">
        <f>2500*(J50/250)^2*L50/32</f>
        <v>706.88</v>
      </c>
      <c r="F51" s="62">
        <f>150*J50/250</f>
        <v>112.8</v>
      </c>
      <c r="G51" s="62">
        <f>F50/E50*1000</f>
        <v>159.57446808510639</v>
      </c>
      <c r="H51" s="62">
        <f>2.75*F50/30*N50/10*C50/0.5</f>
        <v>20.473199999999999</v>
      </c>
      <c r="I51" s="62">
        <f>C50*D50*G50*2*3.14/60/1000</f>
        <v>21.974071680000002</v>
      </c>
      <c r="J51" s="64" t="s">
        <v>42</v>
      </c>
      <c r="K51" s="62">
        <f>L50+2*M50</f>
        <v>39.217100593561597</v>
      </c>
      <c r="L51" s="65" t="s">
        <v>42</v>
      </c>
      <c r="M51" s="62">
        <f>33*(J50/250)^4*N50/10</f>
        <v>11.6085502967808</v>
      </c>
      <c r="N51" s="65" t="s">
        <v>42</v>
      </c>
      <c r="O51" s="66">
        <f>1.6*N50</f>
        <v>17.600000000000001</v>
      </c>
      <c r="P51" s="66">
        <f>J50^2*0.785*(L50+2*M50)*7.8/1000000*31.1/37.5</f>
        <v>7.0385720634713831</v>
      </c>
      <c r="Q51" s="66">
        <f>H50/P50</f>
        <v>2.9087149801664083</v>
      </c>
      <c r="R51" s="66">
        <f>50000/31.1*P50</f>
        <v>11316.03225638486</v>
      </c>
    </row>
    <row r="52" spans="2:20" ht="15.75" thickBot="1" x14ac:dyDescent="0.3"/>
    <row r="53" spans="2:20" ht="45" customHeight="1" thickBot="1" x14ac:dyDescent="0.3">
      <c r="B53" s="48"/>
      <c r="C53" s="48"/>
      <c r="D53" s="48"/>
      <c r="E53" s="48"/>
      <c r="F53" s="48"/>
      <c r="G53" s="48"/>
      <c r="H53" s="48"/>
      <c r="I53" s="48">
        <v>30</v>
      </c>
      <c r="J53" s="48"/>
      <c r="K53" s="48"/>
      <c r="L53" s="48">
        <f>K50-2*M50</f>
        <v>15.999999999999996</v>
      </c>
      <c r="M53" s="48"/>
      <c r="N53" s="48">
        <f>O50/1.6</f>
        <v>11</v>
      </c>
      <c r="O53" s="48"/>
      <c r="P53" s="48"/>
      <c r="Q53" s="48"/>
      <c r="R53" s="48"/>
      <c r="T53" t="s">
        <v>39</v>
      </c>
    </row>
    <row r="56" spans="2:20" x14ac:dyDescent="0.25">
      <c r="D56" t="s">
        <v>40</v>
      </c>
    </row>
  </sheetData>
  <sheetProtection formatCells="0" formatColumns="0" formatRows="0" insertColumns="0" deleteColumns="0" deleteRows="0" pivotTables="0"/>
  <protectedRanges>
    <protectedRange sqref="N4:N37 J4:J37 L4:L37" name="Диапазон1"/>
  </protectedRanges>
  <mergeCells count="6">
    <mergeCell ref="X19:AC21"/>
    <mergeCell ref="A1:Q2"/>
    <mergeCell ref="X6:AC6"/>
    <mergeCell ref="X7:AC9"/>
    <mergeCell ref="X13:AC13"/>
    <mergeCell ref="X14:AC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9</xdr:col>
                    <xdr:colOff>390525</xdr:colOff>
                    <xdr:row>46</xdr:row>
                    <xdr:rowOff>9525</xdr:rowOff>
                  </from>
                  <to>
                    <xdr:col>9</xdr:col>
                    <xdr:colOff>3181350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11</xdr:col>
                    <xdr:colOff>142875</xdr:colOff>
                    <xdr:row>46</xdr:row>
                    <xdr:rowOff>76200</xdr:rowOff>
                  </from>
                  <to>
                    <xdr:col>11</xdr:col>
                    <xdr:colOff>1676400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croll Bar 4">
              <controlPr defaultSize="0" autoPict="0">
                <anchor moveWithCells="1">
                  <from>
                    <xdr:col>13</xdr:col>
                    <xdr:colOff>47625</xdr:colOff>
                    <xdr:row>45</xdr:row>
                    <xdr:rowOff>161925</xdr:rowOff>
                  </from>
                  <to>
                    <xdr:col>13</xdr:col>
                    <xdr:colOff>1714500</xdr:colOff>
                    <xdr:row>47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C50"/>
  <sheetViews>
    <sheetView topLeftCell="A12" zoomScale="80" zoomScaleNormal="80" workbookViewId="0">
      <selection activeCell="E12" sqref="E12"/>
    </sheetView>
  </sheetViews>
  <sheetFormatPr defaultRowHeight="15" x14ac:dyDescent="0.25"/>
  <cols>
    <col min="1" max="1" width="6" customWidth="1"/>
    <col min="2" max="3" width="8.85546875" customWidth="1"/>
    <col min="4" max="4" width="13.140625" customWidth="1"/>
    <col min="5" max="5" width="10.140625" customWidth="1"/>
    <col min="6" max="6" width="11.5703125" customWidth="1"/>
    <col min="7" max="7" width="13.5703125" customWidth="1"/>
    <col min="8" max="8" width="11.5703125" hidden="1" customWidth="1"/>
    <col min="9" max="9" width="11.5703125" customWidth="1"/>
    <col min="10" max="10" width="11.140625" customWidth="1"/>
    <col min="11" max="11" width="12.5703125" customWidth="1"/>
    <col min="12" max="13" width="11.5703125" customWidth="1"/>
    <col min="14" max="14" width="9.5703125" customWidth="1"/>
    <col min="15" max="15" width="10.140625" customWidth="1"/>
    <col min="16" max="16" width="12" bestFit="1" customWidth="1"/>
    <col min="17" max="17" width="12.28515625" customWidth="1"/>
    <col min="18" max="18" width="18.42578125" customWidth="1"/>
  </cols>
  <sheetData>
    <row r="1" spans="1:29" x14ac:dyDescent="0.25">
      <c r="A1" s="71" t="s">
        <v>21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  <c r="R1" s="30"/>
      <c r="S1" s="30"/>
      <c r="T1" s="31"/>
    </row>
    <row r="2" spans="1:29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32"/>
      <c r="S2" s="32"/>
      <c r="T2" s="33"/>
    </row>
    <row r="3" spans="1:29" ht="43.7" customHeight="1" x14ac:dyDescent="0.25">
      <c r="A3" s="34" t="s">
        <v>0</v>
      </c>
      <c r="B3" s="3" t="s">
        <v>7</v>
      </c>
      <c r="C3" s="3" t="s">
        <v>15</v>
      </c>
      <c r="D3" s="20" t="s">
        <v>1</v>
      </c>
      <c r="E3" s="3" t="s">
        <v>10</v>
      </c>
      <c r="F3" s="20" t="s">
        <v>14</v>
      </c>
      <c r="G3" s="20" t="s">
        <v>9</v>
      </c>
      <c r="H3" s="3" t="s">
        <v>18</v>
      </c>
      <c r="I3" s="3" t="s">
        <v>19</v>
      </c>
      <c r="J3" s="8" t="s">
        <v>5</v>
      </c>
      <c r="K3" s="3" t="s">
        <v>6</v>
      </c>
      <c r="L3" s="8" t="s">
        <v>11</v>
      </c>
      <c r="M3" s="3" t="s">
        <v>12</v>
      </c>
      <c r="N3" s="8" t="s">
        <v>2</v>
      </c>
      <c r="O3" s="3" t="s">
        <v>3</v>
      </c>
      <c r="P3" s="3" t="s">
        <v>4</v>
      </c>
      <c r="Q3" s="3" t="s">
        <v>20</v>
      </c>
      <c r="R3" s="6" t="s">
        <v>22</v>
      </c>
      <c r="S3" s="6" t="s">
        <v>23</v>
      </c>
      <c r="T3" s="35" t="s">
        <v>25</v>
      </c>
    </row>
    <row r="4" spans="1:29" x14ac:dyDescent="0.25">
      <c r="A4" s="36">
        <v>1</v>
      </c>
      <c r="B4" s="4" t="s">
        <v>8</v>
      </c>
      <c r="C4" s="4">
        <v>0.5</v>
      </c>
      <c r="D4" s="5">
        <f>4700*E4/2500*N4/10</f>
        <v>4700</v>
      </c>
      <c r="E4" s="3">
        <f>2500*(J4/250)^2*L4/32</f>
        <v>2500</v>
      </c>
      <c r="F4" s="3">
        <v>30</v>
      </c>
      <c r="G4" s="3">
        <f>F4/E4*1000</f>
        <v>12</v>
      </c>
      <c r="H4" s="15">
        <f t="shared" ref="H4:H32" si="0">2.75*F4/30*N4/10*C4/0.5</f>
        <v>2.75</v>
      </c>
      <c r="I4" s="15">
        <f t="shared" ref="I4" si="1">54*D4/4520*G4/109*C4/0.91</f>
        <v>3.3965385106084951</v>
      </c>
      <c r="J4" s="47">
        <v>250</v>
      </c>
      <c r="K4" s="5">
        <f>L4+2*M4</f>
        <v>98</v>
      </c>
      <c r="L4" s="47">
        <v>32</v>
      </c>
      <c r="M4" s="3">
        <f>33*(J4/250)^4*N4/10</f>
        <v>33</v>
      </c>
      <c r="N4" s="47">
        <v>10</v>
      </c>
      <c r="O4" s="3">
        <f>1.6*N4</f>
        <v>16</v>
      </c>
      <c r="P4" s="6">
        <f>J4^2*0.785*K4*7.8/1000000*31.1/37.5</f>
        <v>31.102799000000001</v>
      </c>
      <c r="Q4" s="7">
        <f>H4/P4</f>
        <v>8.8416479815851934E-2</v>
      </c>
      <c r="R4" s="21">
        <v>33000</v>
      </c>
      <c r="S4" s="21"/>
      <c r="T4" s="37"/>
      <c r="X4" t="s">
        <v>30</v>
      </c>
    </row>
    <row r="5" spans="1:29" s="19" customFormat="1" x14ac:dyDescent="0.25">
      <c r="A5" s="38">
        <v>2</v>
      </c>
      <c r="B5" s="14" t="s">
        <v>16</v>
      </c>
      <c r="C5" s="14">
        <v>0.91</v>
      </c>
      <c r="D5" s="16">
        <v>339</v>
      </c>
      <c r="E5" s="16">
        <v>112</v>
      </c>
      <c r="F5" s="16">
        <v>134</v>
      </c>
      <c r="G5" s="15">
        <f>F5/E5*1000</f>
        <v>1196.4285714285713</v>
      </c>
      <c r="H5" s="15">
        <f>2.75*F5/30*N5/10*C5/0.5</f>
        <v>44.711333333333336</v>
      </c>
      <c r="I5" s="15">
        <f t="shared" ref="I5:I6" si="2">C5*D5*G5*2*3.14/60/1000</f>
        <v>38.631027499999995</v>
      </c>
      <c r="J5" s="47">
        <v>200</v>
      </c>
      <c r="K5" s="15">
        <v>317</v>
      </c>
      <c r="L5" s="47"/>
      <c r="M5" s="15"/>
      <c r="N5" s="47">
        <v>20</v>
      </c>
      <c r="O5" s="16">
        <f t="shared" ref="O5:O6" si="3">1.6*N5</f>
        <v>32</v>
      </c>
      <c r="P5" s="17">
        <v>29</v>
      </c>
      <c r="Q5" s="18">
        <f t="shared" ref="Q5:Q6" si="4">H5/P5</f>
        <v>1.5417701149425289</v>
      </c>
      <c r="R5" s="21">
        <v>28000</v>
      </c>
      <c r="S5" s="21"/>
      <c r="T5" s="37"/>
    </row>
    <row r="6" spans="1:29" s="19" customFormat="1" x14ac:dyDescent="0.25">
      <c r="A6" s="36">
        <v>3</v>
      </c>
      <c r="B6" s="14" t="s">
        <v>17</v>
      </c>
      <c r="C6" s="14">
        <v>0.9</v>
      </c>
      <c r="D6" s="16">
        <v>4520</v>
      </c>
      <c r="E6" s="16">
        <v>1560</v>
      </c>
      <c r="F6" s="16">
        <v>170</v>
      </c>
      <c r="G6" s="15">
        <f t="shared" ref="G6" si="5">F6/E6*1000</f>
        <v>108.97435897435898</v>
      </c>
      <c r="H6" s="15">
        <f>2.75*F6/30*N6/10*C6/0.5</f>
        <v>86.955000000000013</v>
      </c>
      <c r="I6" s="15">
        <f t="shared" si="2"/>
        <v>46.399538461538469</v>
      </c>
      <c r="J6" s="47">
        <v>215.6</v>
      </c>
      <c r="K6" s="16">
        <v>99.3</v>
      </c>
      <c r="L6" s="47"/>
      <c r="M6" s="16"/>
      <c r="N6" s="47">
        <v>31</v>
      </c>
      <c r="O6" s="16">
        <f t="shared" si="3"/>
        <v>49.6</v>
      </c>
      <c r="P6" s="17">
        <f>65/1.5</f>
        <v>43.333333333333336</v>
      </c>
      <c r="Q6" s="18">
        <f t="shared" si="4"/>
        <v>2.0066538461538461</v>
      </c>
      <c r="R6" s="21">
        <v>400000</v>
      </c>
      <c r="S6" s="21"/>
      <c r="T6" s="37"/>
      <c r="X6" s="77" t="s">
        <v>33</v>
      </c>
      <c r="Y6" s="77"/>
      <c r="Z6" s="77"/>
      <c r="AA6" s="77"/>
      <c r="AB6" s="77"/>
      <c r="AC6" s="77"/>
    </row>
    <row r="7" spans="1:29" ht="15" customHeight="1" x14ac:dyDescent="0.25">
      <c r="A7" s="38"/>
      <c r="B7" s="4"/>
      <c r="C7" s="4"/>
      <c r="D7" s="5"/>
      <c r="E7" s="3"/>
      <c r="F7" s="3"/>
      <c r="G7" s="3"/>
      <c r="H7" s="15"/>
      <c r="I7" s="15"/>
      <c r="J7" s="3"/>
      <c r="K7" s="5"/>
      <c r="L7" s="3"/>
      <c r="M7" s="3"/>
      <c r="N7" s="3"/>
      <c r="O7" s="3"/>
      <c r="P7" s="6"/>
      <c r="Q7" s="7"/>
      <c r="R7" s="21"/>
      <c r="S7" s="21"/>
      <c r="T7" s="37"/>
      <c r="X7" s="78" t="s">
        <v>32</v>
      </c>
      <c r="Y7" s="78"/>
      <c r="Z7" s="78"/>
      <c r="AA7" s="78"/>
      <c r="AB7" s="78"/>
      <c r="AC7" s="78"/>
    </row>
    <row r="8" spans="1:29" s="19" customFormat="1" x14ac:dyDescent="0.25">
      <c r="A8" s="36">
        <v>4</v>
      </c>
      <c r="B8" s="14" t="s">
        <v>13</v>
      </c>
      <c r="C8" s="14">
        <v>0.9</v>
      </c>
      <c r="D8" s="5">
        <f t="shared" ref="D8:D35" si="6">4700*E8/2500*N8/10</f>
        <v>4700</v>
      </c>
      <c r="E8" s="16">
        <f>2500*(J8/250)^2*L8/32</f>
        <v>2500</v>
      </c>
      <c r="F8" s="15">
        <f>150*J8/250</f>
        <v>150</v>
      </c>
      <c r="G8" s="16">
        <f>F8/E8*1000</f>
        <v>60</v>
      </c>
      <c r="H8" s="15">
        <f t="shared" si="0"/>
        <v>24.75</v>
      </c>
      <c r="I8" s="15">
        <f>C8*D8*G8*2*3.14/60/1000</f>
        <v>26.564400000000003</v>
      </c>
      <c r="J8" s="47">
        <v>250</v>
      </c>
      <c r="K8" s="15">
        <f>L8+2*M8</f>
        <v>98</v>
      </c>
      <c r="L8" s="47">
        <v>32</v>
      </c>
      <c r="M8" s="16">
        <f>33*(J8/250)^4*N8/10</f>
        <v>33</v>
      </c>
      <c r="N8" s="47">
        <v>10</v>
      </c>
      <c r="O8" s="16">
        <f>1.6*N8</f>
        <v>16</v>
      </c>
      <c r="P8" s="17">
        <f>J8^2*0.785*(L8+2*M8)*7.8/1000000*31.1/37.5</f>
        <v>31.102799000000001</v>
      </c>
      <c r="Q8" s="18">
        <f t="shared" ref="Q8:Q12" si="7">H8/P8</f>
        <v>0.79574831834266746</v>
      </c>
      <c r="R8" s="21">
        <f>50000/31.1*P8</f>
        <v>50004.5</v>
      </c>
      <c r="S8" s="21" t="s">
        <v>28</v>
      </c>
      <c r="T8" s="37">
        <v>130000</v>
      </c>
      <c r="X8" s="78"/>
      <c r="Y8" s="78"/>
      <c r="Z8" s="78"/>
      <c r="AA8" s="78"/>
      <c r="AB8" s="78"/>
      <c r="AC8" s="78"/>
    </row>
    <row r="9" spans="1:29" s="19" customFormat="1" x14ac:dyDescent="0.25">
      <c r="A9" s="38">
        <v>5</v>
      </c>
      <c r="B9" s="14" t="s">
        <v>13</v>
      </c>
      <c r="C9" s="14">
        <v>0.9</v>
      </c>
      <c r="D9" s="5">
        <f t="shared" si="6"/>
        <v>3639.6799999999994</v>
      </c>
      <c r="E9" s="15">
        <f>2500*(J9/250)^2*L9/32</f>
        <v>1936</v>
      </c>
      <c r="F9" s="15">
        <f t="shared" ref="F9:F32" si="8">150*J9/250</f>
        <v>132</v>
      </c>
      <c r="G9" s="15">
        <f>F9/E9*1000</f>
        <v>68.181818181818173</v>
      </c>
      <c r="H9" s="15">
        <f t="shared" si="0"/>
        <v>21.78</v>
      </c>
      <c r="I9" s="15">
        <f t="shared" ref="I9:I32" si="9">C9*D9*G9*2*3.14/60/1000</f>
        <v>23.376671999999996</v>
      </c>
      <c r="J9" s="47">
        <v>220</v>
      </c>
      <c r="K9" s="15">
        <f>L9+2*M9</f>
        <v>71.579893760000004</v>
      </c>
      <c r="L9" s="47">
        <v>32</v>
      </c>
      <c r="M9" s="15">
        <f>33*(J9/250)^4*N9/10</f>
        <v>19.789946879999999</v>
      </c>
      <c r="N9" s="47">
        <v>10</v>
      </c>
      <c r="O9" s="16">
        <f>1.6*N9</f>
        <v>16</v>
      </c>
      <c r="P9" s="17">
        <f>J9^2*0.785*(L9+2*M9)*7.8/1000000*31.1/37.5</f>
        <v>17.592590420577618</v>
      </c>
      <c r="Q9" s="18">
        <f t="shared" si="7"/>
        <v>1.2380212054800339</v>
      </c>
      <c r="R9" s="21">
        <f t="shared" ref="R9:R32" si="10">50000/31.1*P9</f>
        <v>28283.90742858138</v>
      </c>
      <c r="S9" s="21"/>
      <c r="T9" s="37"/>
      <c r="X9" s="78"/>
      <c r="Y9" s="78"/>
      <c r="Z9" s="78"/>
      <c r="AA9" s="78"/>
      <c r="AB9" s="78"/>
      <c r="AC9" s="78"/>
    </row>
    <row r="10" spans="1:29" s="19" customFormat="1" x14ac:dyDescent="0.25">
      <c r="A10" s="36">
        <v>6</v>
      </c>
      <c r="B10" s="14" t="s">
        <v>13</v>
      </c>
      <c r="C10" s="14">
        <v>0.9</v>
      </c>
      <c r="D10" s="5">
        <f t="shared" si="6"/>
        <v>3008.0000000000005</v>
      </c>
      <c r="E10" s="15">
        <f>2500*(J10/250)^2*L10/32</f>
        <v>1600.0000000000002</v>
      </c>
      <c r="F10" s="15">
        <f t="shared" si="8"/>
        <v>120</v>
      </c>
      <c r="G10" s="15">
        <f>F10/E10*1000</f>
        <v>74.999999999999986</v>
      </c>
      <c r="H10" s="15">
        <f t="shared" si="0"/>
        <v>19.8</v>
      </c>
      <c r="I10" s="15">
        <f t="shared" si="9"/>
        <v>21.251519999999999</v>
      </c>
      <c r="J10" s="47">
        <v>200</v>
      </c>
      <c r="K10" s="15">
        <f>L10+2*M10</f>
        <v>59.033600000000014</v>
      </c>
      <c r="L10" s="47">
        <v>32</v>
      </c>
      <c r="M10" s="15">
        <f>33*(J10/250)^4*N10/10</f>
        <v>13.516800000000007</v>
      </c>
      <c r="N10" s="47">
        <v>10</v>
      </c>
      <c r="O10" s="16">
        <f>1.6*N10</f>
        <v>16</v>
      </c>
      <c r="P10" s="17">
        <f>J10^2*0.785*(L10+2*M10)*7.8/1000000*31.1/37.5</f>
        <v>11.990923722752003</v>
      </c>
      <c r="Q10" s="18">
        <f t="shared" si="7"/>
        <v>1.6512489327599325</v>
      </c>
      <c r="R10" s="21">
        <f t="shared" si="10"/>
        <v>19278.012416000005</v>
      </c>
      <c r="S10" s="21"/>
      <c r="T10" s="37"/>
    </row>
    <row r="11" spans="1:29" s="19" customFormat="1" x14ac:dyDescent="0.25">
      <c r="A11" s="38">
        <v>7</v>
      </c>
      <c r="B11" s="14" t="s">
        <v>13</v>
      </c>
      <c r="C11" s="14">
        <v>0.9</v>
      </c>
      <c r="D11" s="5">
        <f t="shared" si="6"/>
        <v>2436.48</v>
      </c>
      <c r="E11" s="15">
        <f t="shared" ref="E11:E12" si="11">2500*(J11/250)^2*L11/32</f>
        <v>1296</v>
      </c>
      <c r="F11" s="15">
        <f t="shared" si="8"/>
        <v>108</v>
      </c>
      <c r="G11" s="15">
        <f t="shared" ref="G11:G12" si="12">F11/E11*1000</f>
        <v>83.333333333333329</v>
      </c>
      <c r="H11" s="15">
        <f t="shared" si="0"/>
        <v>17.82</v>
      </c>
      <c r="I11" s="15">
        <f t="shared" si="9"/>
        <v>19.126367999999999</v>
      </c>
      <c r="J11" s="47">
        <v>180</v>
      </c>
      <c r="K11" s="15">
        <f t="shared" ref="K11:K12" si="13">L11+2*M11</f>
        <v>49.736744959999996</v>
      </c>
      <c r="L11" s="47">
        <v>32</v>
      </c>
      <c r="M11" s="15">
        <f t="shared" ref="M11:M12" si="14">33*(J11/250)^4*N11/10</f>
        <v>8.8683724799999979</v>
      </c>
      <c r="N11" s="47">
        <v>10</v>
      </c>
      <c r="O11" s="16">
        <f t="shared" ref="O11:O12" si="15">1.6*N11</f>
        <v>16</v>
      </c>
      <c r="P11" s="17">
        <f t="shared" ref="P11:P12" si="16">J11^2*0.785*(L11+2*M11)*7.8/1000000*31.1/37.5</f>
        <v>8.1830602771472041</v>
      </c>
      <c r="Q11" s="18">
        <f t="shared" si="7"/>
        <v>2.1776694044116764</v>
      </c>
      <c r="R11" s="21">
        <f t="shared" si="10"/>
        <v>13156.045461651453</v>
      </c>
      <c r="S11" s="21"/>
      <c r="T11" s="37"/>
    </row>
    <row r="12" spans="1:29" s="19" customFormat="1" x14ac:dyDescent="0.25">
      <c r="A12" s="36">
        <v>8</v>
      </c>
      <c r="B12" s="14" t="s">
        <v>13</v>
      </c>
      <c r="C12" s="14">
        <v>0.9</v>
      </c>
      <c r="D12" s="5">
        <f>4700*E12/2500*N12/10</f>
        <v>1925.1199999999997</v>
      </c>
      <c r="E12" s="15">
        <f t="shared" si="11"/>
        <v>1024</v>
      </c>
      <c r="F12" s="15">
        <f t="shared" si="8"/>
        <v>96</v>
      </c>
      <c r="G12" s="15">
        <f t="shared" si="12"/>
        <v>93.75</v>
      </c>
      <c r="H12" s="15">
        <f t="shared" si="0"/>
        <v>15.840000000000002</v>
      </c>
      <c r="I12" s="15">
        <f t="shared" si="9"/>
        <v>17.001215999999996</v>
      </c>
      <c r="J12" s="47">
        <v>160</v>
      </c>
      <c r="K12" s="15">
        <f t="shared" si="13"/>
        <v>43.072962560000001</v>
      </c>
      <c r="L12" s="47">
        <v>32</v>
      </c>
      <c r="M12" s="15">
        <f t="shared" si="14"/>
        <v>5.5364812800000003</v>
      </c>
      <c r="N12" s="47">
        <v>10</v>
      </c>
      <c r="O12" s="16">
        <f t="shared" si="15"/>
        <v>16</v>
      </c>
      <c r="P12" s="17">
        <f t="shared" si="16"/>
        <v>5.5993561206625406</v>
      </c>
      <c r="Q12" s="18">
        <f t="shared" si="7"/>
        <v>2.8288966907369599</v>
      </c>
      <c r="R12" s="21">
        <f t="shared" si="10"/>
        <v>9002.1802582999044</v>
      </c>
      <c r="S12" s="21"/>
      <c r="T12" s="37"/>
    </row>
    <row r="13" spans="1:29" s="19" customFormat="1" x14ac:dyDescent="0.25">
      <c r="A13" s="38">
        <v>9</v>
      </c>
      <c r="B13" s="22" t="s">
        <v>13</v>
      </c>
      <c r="C13" s="22">
        <v>0.9</v>
      </c>
      <c r="D13" s="23">
        <f>4700*E13/2500*N13/10</f>
        <v>4465</v>
      </c>
      <c r="E13" s="23">
        <f>2500*(J13/250)^2*L13/32</f>
        <v>1484.375</v>
      </c>
      <c r="F13" s="23">
        <f t="shared" si="8"/>
        <v>150</v>
      </c>
      <c r="G13" s="23">
        <f>F13/E13*1000</f>
        <v>101.05263157894737</v>
      </c>
      <c r="H13" s="23">
        <f t="shared" si="0"/>
        <v>39.6</v>
      </c>
      <c r="I13" s="23">
        <f t="shared" si="9"/>
        <v>42.503039999999999</v>
      </c>
      <c r="J13" s="47">
        <v>250</v>
      </c>
      <c r="K13" s="23">
        <f>L13+2*M13</f>
        <v>124.6</v>
      </c>
      <c r="L13" s="47">
        <v>19</v>
      </c>
      <c r="M13" s="24">
        <f>33*(J13/250)^4*N13/10</f>
        <v>52.8</v>
      </c>
      <c r="N13" s="47">
        <v>16</v>
      </c>
      <c r="O13" s="24">
        <f>1.6*N13</f>
        <v>25.6</v>
      </c>
      <c r="P13" s="25">
        <f>J13^2*0.785*(L13+2*M13)*7.8/1000000*31.1/37.5</f>
        <v>39.544987300000003</v>
      </c>
      <c r="Q13" s="26">
        <f t="shared" ref="Q13:Q17" si="17">H13/P13</f>
        <v>1.0013911421840309</v>
      </c>
      <c r="R13" s="27">
        <f t="shared" si="10"/>
        <v>63577.15</v>
      </c>
      <c r="S13" s="9" t="s">
        <v>17</v>
      </c>
      <c r="T13" s="39">
        <v>400000</v>
      </c>
      <c r="X13" s="77" t="s">
        <v>31</v>
      </c>
      <c r="Y13" s="77"/>
      <c r="Z13" s="77"/>
      <c r="AA13" s="77"/>
      <c r="AB13" s="77"/>
      <c r="AC13" s="77"/>
    </row>
    <row r="14" spans="1:29" s="19" customFormat="1" x14ac:dyDescent="0.25">
      <c r="A14" s="36">
        <v>10</v>
      </c>
      <c r="B14" s="14" t="s">
        <v>13</v>
      </c>
      <c r="C14" s="14">
        <v>0.9</v>
      </c>
      <c r="D14" s="5">
        <f t="shared" si="6"/>
        <v>5823.4879999999994</v>
      </c>
      <c r="E14" s="15">
        <f>2500*(J14/250)^2*L14/32</f>
        <v>1936</v>
      </c>
      <c r="F14" s="15">
        <f t="shared" si="8"/>
        <v>132</v>
      </c>
      <c r="G14" s="15">
        <f>F14/E14*1000</f>
        <v>68.181818181818173</v>
      </c>
      <c r="H14" s="15">
        <f t="shared" si="0"/>
        <v>34.847999999999999</v>
      </c>
      <c r="I14" s="15">
        <f t="shared" si="9"/>
        <v>37.40267519999999</v>
      </c>
      <c r="J14" s="47">
        <v>220</v>
      </c>
      <c r="K14" s="15">
        <f>L14+2*M14</f>
        <v>95.327830015999993</v>
      </c>
      <c r="L14" s="47">
        <v>32</v>
      </c>
      <c r="M14" s="15">
        <f>33*(J14/250)^4*N14/10</f>
        <v>31.663915007999996</v>
      </c>
      <c r="N14" s="47">
        <v>16</v>
      </c>
      <c r="O14" s="16">
        <f>1.6*N14</f>
        <v>25.6</v>
      </c>
      <c r="P14" s="17">
        <f>J14^2*0.785*(L14+2*M14)*7.8/1000000*31.1/37.5</f>
        <v>23.429253398684182</v>
      </c>
      <c r="Q14" s="18">
        <f t="shared" si="17"/>
        <v>1.4873713390268386</v>
      </c>
      <c r="R14" s="21">
        <f t="shared" si="10"/>
        <v>37667.609965730197</v>
      </c>
      <c r="S14" s="21"/>
      <c r="T14" s="37"/>
      <c r="X14" s="70" t="s">
        <v>36</v>
      </c>
      <c r="Y14" s="70"/>
      <c r="Z14" s="70"/>
      <c r="AA14" s="70"/>
      <c r="AB14" s="70"/>
      <c r="AC14" s="70"/>
    </row>
    <row r="15" spans="1:29" s="19" customFormat="1" x14ac:dyDescent="0.25">
      <c r="A15" s="38">
        <v>11</v>
      </c>
      <c r="B15" s="14" t="s">
        <v>13</v>
      </c>
      <c r="C15" s="14">
        <v>0.9</v>
      </c>
      <c r="D15" s="5">
        <f t="shared" si="6"/>
        <v>4812.8000000000011</v>
      </c>
      <c r="E15" s="15">
        <f>2500*(J15/250)^2*L15/32</f>
        <v>1600.0000000000002</v>
      </c>
      <c r="F15" s="15">
        <f t="shared" si="8"/>
        <v>120</v>
      </c>
      <c r="G15" s="15">
        <f>F15/E15*1000</f>
        <v>74.999999999999986</v>
      </c>
      <c r="H15" s="15">
        <f t="shared" si="0"/>
        <v>31.680000000000003</v>
      </c>
      <c r="I15" s="15">
        <f t="shared" si="9"/>
        <v>34.002432000000006</v>
      </c>
      <c r="J15" s="47">
        <v>200</v>
      </c>
      <c r="K15" s="15">
        <f>L15+2*M15</f>
        <v>75.253760000000028</v>
      </c>
      <c r="L15" s="47">
        <v>32</v>
      </c>
      <c r="M15" s="15">
        <f>33*(J15/250)^4*N15/10</f>
        <v>21.626880000000011</v>
      </c>
      <c r="N15" s="47">
        <v>16</v>
      </c>
      <c r="O15" s="16">
        <f>1.6*N15</f>
        <v>25.6</v>
      </c>
      <c r="P15" s="17">
        <f>J15^2*0.785*(L15+2*M15)*7.8/1000000*31.1/37.5</f>
        <v>15.285567812403203</v>
      </c>
      <c r="Q15" s="18">
        <f t="shared" si="17"/>
        <v>2.0725432243540101</v>
      </c>
      <c r="R15" s="21">
        <f t="shared" si="10"/>
        <v>24574.867865600005</v>
      </c>
      <c r="S15" s="21"/>
      <c r="T15" s="37"/>
      <c r="X15" s="70"/>
      <c r="Y15" s="70"/>
      <c r="Z15" s="70"/>
      <c r="AA15" s="70"/>
      <c r="AB15" s="70"/>
      <c r="AC15" s="70"/>
    </row>
    <row r="16" spans="1:29" s="19" customFormat="1" x14ac:dyDescent="0.25">
      <c r="A16" s="36">
        <v>12</v>
      </c>
      <c r="B16" s="14" t="s">
        <v>13</v>
      </c>
      <c r="C16" s="14">
        <v>0.9</v>
      </c>
      <c r="D16" s="5">
        <f t="shared" si="6"/>
        <v>3898.3679999999999</v>
      </c>
      <c r="E16" s="15">
        <f t="shared" ref="E16:E17" si="18">2500*(J16/250)^2*L16/32</f>
        <v>1296</v>
      </c>
      <c r="F16" s="15">
        <f t="shared" si="8"/>
        <v>108</v>
      </c>
      <c r="G16" s="15">
        <f t="shared" ref="G16:G17" si="19">F16/E16*1000</f>
        <v>83.333333333333329</v>
      </c>
      <c r="H16" s="15">
        <f t="shared" si="0"/>
        <v>28.512</v>
      </c>
      <c r="I16" s="15">
        <f t="shared" si="9"/>
        <v>30.6021888</v>
      </c>
      <c r="J16" s="47">
        <v>180</v>
      </c>
      <c r="K16" s="15">
        <f t="shared" ref="K16:K17" si="20">L16+2*M16</f>
        <v>60.378791935999992</v>
      </c>
      <c r="L16" s="47">
        <v>32</v>
      </c>
      <c r="M16" s="15">
        <f t="shared" ref="M16:M17" si="21">33*(J16/250)^4*N16/10</f>
        <v>14.189395967999996</v>
      </c>
      <c r="N16" s="47">
        <v>16</v>
      </c>
      <c r="O16" s="16">
        <f t="shared" ref="O16:O17" si="22">1.6*N16</f>
        <v>25.6</v>
      </c>
      <c r="P16" s="17">
        <f t="shared" ref="P16:P17" si="23">J16^2*0.785*(L16+2*M16)*7.8/1000000*31.1/37.5</f>
        <v>9.9339692267955275</v>
      </c>
      <c r="Q16" s="18">
        <f t="shared" si="17"/>
        <v>2.8701518344845249</v>
      </c>
      <c r="R16" s="21">
        <f t="shared" si="10"/>
        <v>15971.011618642327</v>
      </c>
      <c r="S16" s="21"/>
      <c r="T16" s="37"/>
      <c r="X16" s="70"/>
      <c r="Y16" s="70"/>
      <c r="Z16" s="70"/>
      <c r="AA16" s="70"/>
      <c r="AB16" s="70"/>
      <c r="AC16" s="70"/>
    </row>
    <row r="17" spans="1:29" s="19" customFormat="1" x14ac:dyDescent="0.25">
      <c r="A17" s="38">
        <v>13</v>
      </c>
      <c r="B17" s="14" t="s">
        <v>13</v>
      </c>
      <c r="C17" s="14">
        <v>0.9</v>
      </c>
      <c r="D17" s="5">
        <f t="shared" si="6"/>
        <v>3080.192</v>
      </c>
      <c r="E17" s="15">
        <f t="shared" si="18"/>
        <v>1024</v>
      </c>
      <c r="F17" s="15">
        <f t="shared" si="8"/>
        <v>96</v>
      </c>
      <c r="G17" s="15">
        <f t="shared" si="19"/>
        <v>93.75</v>
      </c>
      <c r="H17" s="15">
        <f t="shared" si="0"/>
        <v>25.344000000000005</v>
      </c>
      <c r="I17" s="15">
        <f t="shared" si="9"/>
        <v>27.201945599999998</v>
      </c>
      <c r="J17" s="47">
        <v>160</v>
      </c>
      <c r="K17" s="15">
        <f t="shared" si="20"/>
        <v>49.716740096000002</v>
      </c>
      <c r="L17" s="47">
        <v>32</v>
      </c>
      <c r="M17" s="15">
        <f t="shared" si="21"/>
        <v>8.8583700480000012</v>
      </c>
      <c r="N17" s="47">
        <v>16</v>
      </c>
      <c r="O17" s="16">
        <f t="shared" si="22"/>
        <v>25.6</v>
      </c>
      <c r="P17" s="17">
        <f t="shared" si="23"/>
        <v>6.4630273009000643</v>
      </c>
      <c r="Q17" s="18">
        <f t="shared" si="17"/>
        <v>3.9213821666002415</v>
      </c>
      <c r="R17" s="21">
        <f t="shared" si="10"/>
        <v>10390.719133279847</v>
      </c>
      <c r="S17" s="21" t="s">
        <v>27</v>
      </c>
      <c r="T17" s="37">
        <v>120000</v>
      </c>
    </row>
    <row r="18" spans="1:29" s="19" customFormat="1" x14ac:dyDescent="0.25">
      <c r="A18" s="36">
        <v>14</v>
      </c>
      <c r="B18" s="14" t="s">
        <v>13</v>
      </c>
      <c r="C18" s="14">
        <v>0.9</v>
      </c>
      <c r="D18" s="5">
        <f t="shared" si="6"/>
        <v>9400</v>
      </c>
      <c r="E18" s="16">
        <f>2500*(J18/250)^2*L18/32</f>
        <v>2500</v>
      </c>
      <c r="F18" s="15">
        <f t="shared" si="8"/>
        <v>150</v>
      </c>
      <c r="G18" s="16">
        <f>F18/E18*1000</f>
        <v>60</v>
      </c>
      <c r="H18" s="15">
        <f t="shared" si="0"/>
        <v>49.5</v>
      </c>
      <c r="I18" s="15">
        <f t="shared" si="9"/>
        <v>53.128800000000005</v>
      </c>
      <c r="J18" s="47">
        <v>250</v>
      </c>
      <c r="K18" s="15">
        <f>L18+2*M18</f>
        <v>164</v>
      </c>
      <c r="L18" s="47">
        <v>32</v>
      </c>
      <c r="M18" s="16">
        <f>33*(J18/250)^4*N18/10</f>
        <v>66</v>
      </c>
      <c r="N18" s="47">
        <v>20</v>
      </c>
      <c r="O18" s="16">
        <f>1.6*N18</f>
        <v>32</v>
      </c>
      <c r="P18" s="17">
        <f>J18^2*0.785*(L18+2*M18)*7.8/1000000*31.1/37.5</f>
        <v>52.049582000000001</v>
      </c>
      <c r="Q18" s="18">
        <f t="shared" ref="Q18:Q22" si="24">H18/P18</f>
        <v>0.95101628289733431</v>
      </c>
      <c r="R18" s="21">
        <f t="shared" si="10"/>
        <v>83681</v>
      </c>
      <c r="S18" s="21"/>
      <c r="T18" s="37"/>
      <c r="X18" s="19" t="s">
        <v>37</v>
      </c>
    </row>
    <row r="19" spans="1:29" s="19" customFormat="1" ht="15" customHeight="1" x14ac:dyDescent="0.25">
      <c r="A19" s="38">
        <v>15</v>
      </c>
      <c r="B19" s="9" t="s">
        <v>13</v>
      </c>
      <c r="C19" s="9">
        <v>0.9</v>
      </c>
      <c r="D19" s="10">
        <f t="shared" si="6"/>
        <v>4549.6000000000004</v>
      </c>
      <c r="E19" s="10">
        <f>2500*(J19/250)^2*L19/32</f>
        <v>1210</v>
      </c>
      <c r="F19" s="10">
        <f t="shared" si="8"/>
        <v>132</v>
      </c>
      <c r="G19" s="10">
        <f>F19/E19*1000</f>
        <v>109.09090909090908</v>
      </c>
      <c r="H19" s="10">
        <f t="shared" si="0"/>
        <v>43.56</v>
      </c>
      <c r="I19" s="10">
        <f t="shared" si="9"/>
        <v>46.753344000000006</v>
      </c>
      <c r="J19" s="47">
        <v>220</v>
      </c>
      <c r="K19" s="10">
        <f>L19+2*M19</f>
        <v>99.159787519999995</v>
      </c>
      <c r="L19" s="47">
        <v>20</v>
      </c>
      <c r="M19" s="10">
        <f>33*(J19/250)^4*N19/10</f>
        <v>39.579893759999997</v>
      </c>
      <c r="N19" s="47">
        <v>20</v>
      </c>
      <c r="O19" s="11">
        <f>1.6*N19</f>
        <v>32</v>
      </c>
      <c r="P19" s="12">
        <f>J19^2*0.785*(L19+2*M19)*7.8/1000000*31.1/37.5</f>
        <v>24.371055004355231</v>
      </c>
      <c r="Q19" s="13">
        <f t="shared" si="24"/>
        <v>1.7873662011027265</v>
      </c>
      <c r="R19" s="28">
        <f t="shared" si="10"/>
        <v>39181.760457162753</v>
      </c>
      <c r="S19" s="9" t="s">
        <v>17</v>
      </c>
      <c r="T19" s="39">
        <v>400000</v>
      </c>
      <c r="X19" s="70" t="s">
        <v>38</v>
      </c>
      <c r="Y19" s="70"/>
      <c r="Z19" s="70"/>
      <c r="AA19" s="70"/>
      <c r="AB19" s="70"/>
      <c r="AC19" s="70"/>
    </row>
    <row r="20" spans="1:29" s="19" customFormat="1" x14ac:dyDescent="0.25">
      <c r="A20" s="36">
        <v>16</v>
      </c>
      <c r="B20" s="9" t="s">
        <v>13</v>
      </c>
      <c r="C20" s="9">
        <v>0.9</v>
      </c>
      <c r="D20" s="10">
        <f t="shared" si="6"/>
        <v>4512.0000000000009</v>
      </c>
      <c r="E20" s="10">
        <f>2500*(J20/250)^2*L20/32</f>
        <v>1200.0000000000002</v>
      </c>
      <c r="F20" s="10">
        <f t="shared" si="8"/>
        <v>120</v>
      </c>
      <c r="G20" s="10">
        <f>F20/E20*1000</f>
        <v>99.999999999999972</v>
      </c>
      <c r="H20" s="10">
        <f t="shared" si="0"/>
        <v>39.6</v>
      </c>
      <c r="I20" s="10">
        <f t="shared" si="9"/>
        <v>42.503039999999999</v>
      </c>
      <c r="J20" s="47">
        <v>200</v>
      </c>
      <c r="K20" s="10">
        <f>L20+2*M20</f>
        <v>78.067200000000028</v>
      </c>
      <c r="L20" s="47">
        <v>24</v>
      </c>
      <c r="M20" s="10">
        <f>33*(J20/250)^4*N20/10</f>
        <v>27.033600000000014</v>
      </c>
      <c r="N20" s="47">
        <v>20</v>
      </c>
      <c r="O20" s="11">
        <f>1.6*N20</f>
        <v>32</v>
      </c>
      <c r="P20" s="12">
        <f>J20^2*0.785*(L20+2*M20)*7.8/1000000*31.1/37.5</f>
        <v>15.857034645504008</v>
      </c>
      <c r="Q20" s="13">
        <f t="shared" si="24"/>
        <v>2.4973143393634385</v>
      </c>
      <c r="R20" s="28">
        <f t="shared" si="10"/>
        <v>25493.624832000012</v>
      </c>
      <c r="S20" s="9" t="s">
        <v>17</v>
      </c>
      <c r="T20" s="39">
        <v>400000</v>
      </c>
      <c r="X20" s="70"/>
      <c r="Y20" s="70"/>
      <c r="Z20" s="70"/>
      <c r="AA20" s="70"/>
      <c r="AB20" s="70"/>
      <c r="AC20" s="70"/>
    </row>
    <row r="21" spans="1:29" s="19" customFormat="1" x14ac:dyDescent="0.25">
      <c r="A21" s="38">
        <v>17</v>
      </c>
      <c r="B21" s="14" t="s">
        <v>13</v>
      </c>
      <c r="C21" s="14">
        <v>0.9</v>
      </c>
      <c r="D21" s="5">
        <f t="shared" si="6"/>
        <v>4872.96</v>
      </c>
      <c r="E21" s="15">
        <f t="shared" ref="E21:E22" si="25">2500*(J21/250)^2*L21/32</f>
        <v>1296</v>
      </c>
      <c r="F21" s="15">
        <f t="shared" si="8"/>
        <v>108</v>
      </c>
      <c r="G21" s="15">
        <f t="shared" ref="G21:G22" si="26">F21/E21*1000</f>
        <v>83.333333333333329</v>
      </c>
      <c r="H21" s="15">
        <f t="shared" si="0"/>
        <v>35.64</v>
      </c>
      <c r="I21" s="15">
        <f t="shared" si="9"/>
        <v>38.252735999999999</v>
      </c>
      <c r="J21" s="47">
        <v>180</v>
      </c>
      <c r="K21" s="15">
        <f t="shared" ref="K21:K22" si="27">L21+2*M21</f>
        <v>67.473489919999992</v>
      </c>
      <c r="L21" s="47">
        <v>32</v>
      </c>
      <c r="M21" s="15">
        <f t="shared" ref="M21:M22" si="28">33*(J21/250)^4*N21/10</f>
        <v>17.736744959999996</v>
      </c>
      <c r="N21" s="47">
        <v>20</v>
      </c>
      <c r="O21" s="16">
        <f t="shared" ref="O21:O22" si="29">1.6*N21</f>
        <v>32</v>
      </c>
      <c r="P21" s="17">
        <f t="shared" ref="P21:P22" si="30">J21^2*0.785*(L21+2*M21)*7.8/1000000*31.1/37.5</f>
        <v>11.101241859894412</v>
      </c>
      <c r="Q21" s="18">
        <f t="shared" si="24"/>
        <v>3.2104516278270681</v>
      </c>
      <c r="R21" s="21">
        <f t="shared" si="10"/>
        <v>17847.655723302913</v>
      </c>
      <c r="S21" s="21"/>
      <c r="T21" s="37"/>
      <c r="X21" s="70"/>
      <c r="Y21" s="70"/>
      <c r="Z21" s="70"/>
      <c r="AA21" s="70"/>
      <c r="AB21" s="70"/>
      <c r="AC21" s="70"/>
    </row>
    <row r="22" spans="1:29" s="19" customFormat="1" hidden="1" x14ac:dyDescent="0.25">
      <c r="A22" s="36">
        <v>18</v>
      </c>
      <c r="B22" s="14" t="s">
        <v>13</v>
      </c>
      <c r="C22" s="14">
        <v>0.9</v>
      </c>
      <c r="D22" s="5">
        <f t="shared" si="6"/>
        <v>3850.2399999999993</v>
      </c>
      <c r="E22" s="15">
        <f t="shared" si="25"/>
        <v>1024</v>
      </c>
      <c r="F22" s="15">
        <f t="shared" si="8"/>
        <v>96</v>
      </c>
      <c r="G22" s="15">
        <f t="shared" si="26"/>
        <v>93.75</v>
      </c>
      <c r="H22" s="15">
        <f t="shared" si="0"/>
        <v>31.680000000000003</v>
      </c>
      <c r="I22" s="15">
        <f t="shared" si="9"/>
        <v>34.002431999999992</v>
      </c>
      <c r="J22" s="16">
        <v>160</v>
      </c>
      <c r="K22" s="15">
        <f t="shared" si="27"/>
        <v>54.145925120000001</v>
      </c>
      <c r="L22" s="16">
        <v>32</v>
      </c>
      <c r="M22" s="15">
        <f t="shared" si="28"/>
        <v>11.072962560000001</v>
      </c>
      <c r="N22" s="16">
        <v>20</v>
      </c>
      <c r="O22" s="16">
        <f t="shared" si="29"/>
        <v>32</v>
      </c>
      <c r="P22" s="17">
        <f t="shared" si="30"/>
        <v>7.03880808772508</v>
      </c>
      <c r="Q22" s="18">
        <f t="shared" si="24"/>
        <v>4.5007620047556767</v>
      </c>
      <c r="R22" s="21">
        <f t="shared" si="10"/>
        <v>11316.411716599807</v>
      </c>
      <c r="S22" s="21"/>
      <c r="T22" s="37"/>
    </row>
    <row r="23" spans="1:29" s="19" customFormat="1" hidden="1" x14ac:dyDescent="0.25">
      <c r="A23" s="38">
        <v>19</v>
      </c>
      <c r="B23" s="14" t="s">
        <v>13</v>
      </c>
      <c r="C23" s="14">
        <v>0.9</v>
      </c>
      <c r="D23" s="5">
        <f t="shared" si="6"/>
        <v>11750</v>
      </c>
      <c r="E23" s="16">
        <f>2500*(J23/250)^2*L23/32</f>
        <v>2500</v>
      </c>
      <c r="F23" s="15">
        <f t="shared" si="8"/>
        <v>150</v>
      </c>
      <c r="G23" s="16">
        <f>F23/E23*1000</f>
        <v>60</v>
      </c>
      <c r="H23" s="15">
        <f t="shared" si="0"/>
        <v>61.875</v>
      </c>
      <c r="I23" s="15">
        <f t="shared" si="9"/>
        <v>66.411000000000001</v>
      </c>
      <c r="J23" s="16">
        <v>250</v>
      </c>
      <c r="K23" s="15">
        <f>L23+2*M23</f>
        <v>197</v>
      </c>
      <c r="L23" s="16">
        <v>32</v>
      </c>
      <c r="M23" s="16">
        <f>33*(J23/250)^4*N23/10</f>
        <v>82.5</v>
      </c>
      <c r="N23" s="16">
        <v>25</v>
      </c>
      <c r="O23" s="16">
        <f>1.6*N23</f>
        <v>40</v>
      </c>
      <c r="P23" s="17">
        <f>J23^2*0.785*(L23+2*M23)*7.8/1000000*31.1/37.5</f>
        <v>62.522973500000006</v>
      </c>
      <c r="Q23" s="18">
        <f t="shared" ref="Q23:Q27" si="31">H23/P23</f>
        <v>0.98963623347184526</v>
      </c>
      <c r="R23" s="21">
        <f t="shared" si="10"/>
        <v>100519.25000000001</v>
      </c>
      <c r="S23" s="21"/>
      <c r="T23" s="37"/>
    </row>
    <row r="24" spans="1:29" s="19" customFormat="1" hidden="1" x14ac:dyDescent="0.25">
      <c r="A24" s="36">
        <v>20</v>
      </c>
      <c r="B24" s="14" t="s">
        <v>13</v>
      </c>
      <c r="C24" s="14">
        <v>0.9</v>
      </c>
      <c r="D24" s="5">
        <f t="shared" si="6"/>
        <v>9099.2000000000007</v>
      </c>
      <c r="E24" s="15">
        <f>2500*(J24/250)^2*L24/32</f>
        <v>1936</v>
      </c>
      <c r="F24" s="15">
        <f t="shared" si="8"/>
        <v>132</v>
      </c>
      <c r="G24" s="15">
        <f>F24/E24*1000</f>
        <v>68.181818181818173</v>
      </c>
      <c r="H24" s="15">
        <f t="shared" si="0"/>
        <v>54.45</v>
      </c>
      <c r="I24" s="15">
        <f t="shared" si="9"/>
        <v>58.441680000000005</v>
      </c>
      <c r="J24" s="16">
        <v>220</v>
      </c>
      <c r="K24" s="15">
        <f>L24+2*M24</f>
        <v>130.94973439999998</v>
      </c>
      <c r="L24" s="16">
        <v>32</v>
      </c>
      <c r="M24" s="15">
        <f>33*(J24/250)^4*N24/10</f>
        <v>49.474867199999991</v>
      </c>
      <c r="N24" s="16">
        <v>25</v>
      </c>
      <c r="O24" s="16">
        <f>1.6*N24</f>
        <v>40</v>
      </c>
      <c r="P24" s="17">
        <f>J24^2*0.785*(L24+2*M24)*7.8/1000000*31.1/37.5</f>
        <v>32.184247865844036</v>
      </c>
      <c r="Q24" s="18">
        <f t="shared" si="31"/>
        <v>1.6918214222985088</v>
      </c>
      <c r="R24" s="21">
        <f t="shared" si="10"/>
        <v>51743.16377145343</v>
      </c>
      <c r="S24" s="21"/>
      <c r="T24" s="37"/>
    </row>
    <row r="25" spans="1:29" s="19" customFormat="1" hidden="1" x14ac:dyDescent="0.25">
      <c r="A25" s="38">
        <v>21</v>
      </c>
      <c r="B25" s="14" t="s">
        <v>13</v>
      </c>
      <c r="C25" s="14">
        <v>0.9</v>
      </c>
      <c r="D25" s="5">
        <f t="shared" si="6"/>
        <v>7520.0000000000018</v>
      </c>
      <c r="E25" s="15">
        <f>2500*(J25/250)^2*L25/32</f>
        <v>1600.0000000000002</v>
      </c>
      <c r="F25" s="15">
        <f t="shared" si="8"/>
        <v>120</v>
      </c>
      <c r="G25" s="15">
        <f>F25/E25*1000</f>
        <v>74.999999999999986</v>
      </c>
      <c r="H25" s="15">
        <f t="shared" si="0"/>
        <v>49.5</v>
      </c>
      <c r="I25" s="15">
        <f t="shared" si="9"/>
        <v>53.128800000000012</v>
      </c>
      <c r="J25" s="16">
        <v>200</v>
      </c>
      <c r="K25" s="15">
        <f>L25+2*M25</f>
        <v>99.584000000000032</v>
      </c>
      <c r="L25" s="16">
        <v>32</v>
      </c>
      <c r="M25" s="15">
        <f>33*(J25/250)^4*N25/10</f>
        <v>33.792000000000016</v>
      </c>
      <c r="N25" s="16">
        <v>25</v>
      </c>
      <c r="O25" s="16">
        <f>1.6*N25</f>
        <v>40</v>
      </c>
      <c r="P25" s="17">
        <f>J25^2*0.785*(L25+2*M25)*7.8/1000000*31.1/37.5</f>
        <v>20.227533946880008</v>
      </c>
      <c r="Q25" s="18">
        <f t="shared" si="31"/>
        <v>2.4471594080619559</v>
      </c>
      <c r="R25" s="21">
        <f t="shared" si="10"/>
        <v>32520.151040000012</v>
      </c>
      <c r="S25" s="21"/>
      <c r="T25" s="37"/>
    </row>
    <row r="26" spans="1:29" s="19" customFormat="1" hidden="1" x14ac:dyDescent="0.25">
      <c r="A26" s="36">
        <v>22</v>
      </c>
      <c r="B26" s="9" t="s">
        <v>13</v>
      </c>
      <c r="C26" s="9">
        <v>0.9</v>
      </c>
      <c r="D26" s="5">
        <f t="shared" si="6"/>
        <v>4568.3999999999996</v>
      </c>
      <c r="E26" s="10">
        <f t="shared" ref="E26:E27" si="32">2500*(J26/250)^2*L26/32</f>
        <v>972</v>
      </c>
      <c r="F26" s="10">
        <f t="shared" si="8"/>
        <v>108</v>
      </c>
      <c r="G26" s="10">
        <f t="shared" ref="G26:G27" si="33">F26/E26*1000</f>
        <v>111.1111111111111</v>
      </c>
      <c r="H26" s="10">
        <f t="shared" si="0"/>
        <v>44.550000000000004</v>
      </c>
      <c r="I26" s="10">
        <f t="shared" si="9"/>
        <v>47.815919999999991</v>
      </c>
      <c r="J26" s="11">
        <v>180</v>
      </c>
      <c r="K26" s="10">
        <f t="shared" ref="K26:K27" si="34">L26+2*M26</f>
        <v>68.341862399999997</v>
      </c>
      <c r="L26" s="11">
        <v>24</v>
      </c>
      <c r="M26" s="10">
        <f t="shared" ref="M26:M27" si="35">33*(J26/250)^4*N26/10</f>
        <v>22.170931199999995</v>
      </c>
      <c r="N26" s="11">
        <v>25</v>
      </c>
      <c r="O26" s="11">
        <f t="shared" ref="O26:O27" si="36">1.6*N26</f>
        <v>40</v>
      </c>
      <c r="P26" s="12">
        <f t="shared" ref="P26:P27" si="37">J26^2*0.785*(L26+2*M26)*7.8/1000000*31.1/37.5</f>
        <v>11.244112977668015</v>
      </c>
      <c r="Q26" s="13">
        <f t="shared" si="31"/>
        <v>3.962073316808624</v>
      </c>
      <c r="R26" s="21">
        <f t="shared" si="10"/>
        <v>18077.352054128642</v>
      </c>
      <c r="S26" s="21"/>
      <c r="T26" s="37"/>
    </row>
    <row r="27" spans="1:29" s="19" customFormat="1" hidden="1" x14ac:dyDescent="0.25">
      <c r="A27" s="38">
        <v>23</v>
      </c>
      <c r="B27" s="9" t="s">
        <v>13</v>
      </c>
      <c r="C27" s="9">
        <v>0.9</v>
      </c>
      <c r="D27" s="5">
        <f t="shared" si="6"/>
        <v>4812.8</v>
      </c>
      <c r="E27" s="10">
        <f t="shared" si="32"/>
        <v>1024</v>
      </c>
      <c r="F27" s="10">
        <f t="shared" si="8"/>
        <v>96</v>
      </c>
      <c r="G27" s="10">
        <f t="shared" si="33"/>
        <v>93.75</v>
      </c>
      <c r="H27" s="10">
        <f t="shared" si="0"/>
        <v>39.600000000000009</v>
      </c>
      <c r="I27" s="10">
        <f t="shared" si="9"/>
        <v>42.503040000000006</v>
      </c>
      <c r="J27" s="11">
        <v>160</v>
      </c>
      <c r="K27" s="10">
        <f t="shared" si="34"/>
        <v>59.682406400000005</v>
      </c>
      <c r="L27" s="11">
        <v>32</v>
      </c>
      <c r="M27" s="10">
        <f t="shared" si="35"/>
        <v>13.841203200000001</v>
      </c>
      <c r="N27" s="11">
        <v>25</v>
      </c>
      <c r="O27" s="11">
        <f t="shared" si="36"/>
        <v>40</v>
      </c>
      <c r="P27" s="12">
        <f t="shared" si="37"/>
        <v>7.7585340712563511</v>
      </c>
      <c r="Q27" s="13">
        <f t="shared" si="31"/>
        <v>5.1040569824535833</v>
      </c>
      <c r="R27" s="21">
        <f t="shared" si="10"/>
        <v>12473.52744574976</v>
      </c>
      <c r="S27" s="21"/>
      <c r="T27" s="37"/>
    </row>
    <row r="28" spans="1:29" s="19" customFormat="1" hidden="1" x14ac:dyDescent="0.25">
      <c r="A28" s="36">
        <v>24</v>
      </c>
      <c r="B28" s="14" t="s">
        <v>13</v>
      </c>
      <c r="C28" s="14">
        <v>0.9</v>
      </c>
      <c r="D28" s="5">
        <f t="shared" si="6"/>
        <v>4700</v>
      </c>
      <c r="E28" s="16">
        <f>2500*(J28/250)^2*L28/32</f>
        <v>781.25</v>
      </c>
      <c r="F28" s="15">
        <f t="shared" si="8"/>
        <v>150</v>
      </c>
      <c r="G28" s="16">
        <f>F28/E28*1000</f>
        <v>192</v>
      </c>
      <c r="H28" s="15">
        <f t="shared" si="0"/>
        <v>79.2</v>
      </c>
      <c r="I28" s="15">
        <f t="shared" si="9"/>
        <v>85.006079999999997</v>
      </c>
      <c r="J28" s="16">
        <v>250</v>
      </c>
      <c r="K28" s="15">
        <f>L28+2*M28</f>
        <v>221.2</v>
      </c>
      <c r="L28" s="16">
        <v>10</v>
      </c>
      <c r="M28" s="16">
        <f>33*(J28/250)^4*N28/10</f>
        <v>105.6</v>
      </c>
      <c r="N28" s="16">
        <v>32</v>
      </c>
      <c r="O28" s="16">
        <f>1.6*N28</f>
        <v>51.2</v>
      </c>
      <c r="P28" s="17">
        <f>J28^2*0.785*(L28+2*M28)*7.8/1000000*31.1/37.5</f>
        <v>70.2034606</v>
      </c>
      <c r="Q28" s="18">
        <f t="shared" ref="Q28:Q32" si="38">H28/P28</f>
        <v>1.1281495146123894</v>
      </c>
      <c r="R28" s="21">
        <f t="shared" si="10"/>
        <v>112867.3</v>
      </c>
      <c r="S28" s="21"/>
      <c r="T28" s="37"/>
    </row>
    <row r="29" spans="1:29" s="19" customFormat="1" hidden="1" x14ac:dyDescent="0.25">
      <c r="A29" s="38">
        <v>25</v>
      </c>
      <c r="B29" s="14" t="s">
        <v>13</v>
      </c>
      <c r="C29" s="14">
        <v>0.9</v>
      </c>
      <c r="D29" s="5">
        <f t="shared" si="6"/>
        <v>3639.6800000000003</v>
      </c>
      <c r="E29" s="15">
        <f>2500*(J29/250)^2*L29/32</f>
        <v>605</v>
      </c>
      <c r="F29" s="15">
        <f t="shared" si="8"/>
        <v>132</v>
      </c>
      <c r="G29" s="15">
        <f>F29/E29*1000</f>
        <v>218.18181818181816</v>
      </c>
      <c r="H29" s="15">
        <f t="shared" si="0"/>
        <v>69.695999999999998</v>
      </c>
      <c r="I29" s="15">
        <f t="shared" si="9"/>
        <v>74.805350400000009</v>
      </c>
      <c r="J29" s="16">
        <v>220</v>
      </c>
      <c r="K29" s="15">
        <f>L29+2*M29</f>
        <v>136.65566003199999</v>
      </c>
      <c r="L29" s="16">
        <v>10</v>
      </c>
      <c r="M29" s="15">
        <f>33*(J29/250)^4*N29/10</f>
        <v>63.327830015999993</v>
      </c>
      <c r="N29" s="16">
        <v>32</v>
      </c>
      <c r="O29" s="16">
        <f>1.6*N29</f>
        <v>51.2</v>
      </c>
      <c r="P29" s="17">
        <f>J29^2*0.785*(L29+2*M29)*7.8/1000000*31.1/37.5</f>
        <v>33.586625088568368</v>
      </c>
      <c r="Q29" s="18">
        <f t="shared" si="38"/>
        <v>2.0751117391583924</v>
      </c>
      <c r="R29" s="21">
        <f t="shared" si="10"/>
        <v>53997.789531460396</v>
      </c>
      <c r="S29" s="21"/>
      <c r="T29" s="37"/>
    </row>
    <row r="30" spans="1:29" s="19" customFormat="1" hidden="1" x14ac:dyDescent="0.25">
      <c r="A30" s="36">
        <v>26</v>
      </c>
      <c r="B30" s="14" t="s">
        <v>13</v>
      </c>
      <c r="C30" s="14">
        <v>0.9</v>
      </c>
      <c r="D30" s="5">
        <f t="shared" si="6"/>
        <v>4512.0000000000009</v>
      </c>
      <c r="E30" s="15">
        <f>2500*(J30/250)^2*L30/32</f>
        <v>750.00000000000011</v>
      </c>
      <c r="F30" s="15">
        <f t="shared" si="8"/>
        <v>120</v>
      </c>
      <c r="G30" s="15">
        <f>F30/E30*1000</f>
        <v>159.99999999999997</v>
      </c>
      <c r="H30" s="15">
        <f t="shared" si="0"/>
        <v>63.360000000000007</v>
      </c>
      <c r="I30" s="15">
        <f t="shared" si="9"/>
        <v>68.004864000000012</v>
      </c>
      <c r="J30" s="16">
        <v>200</v>
      </c>
      <c r="K30" s="15">
        <f>L30+2*M30</f>
        <v>101.50752000000004</v>
      </c>
      <c r="L30" s="16">
        <v>15</v>
      </c>
      <c r="M30" s="15">
        <f>33*(J30/250)^4*N30/10</f>
        <v>43.253760000000021</v>
      </c>
      <c r="N30" s="16">
        <v>32</v>
      </c>
      <c r="O30" s="16">
        <f>1.6*N30</f>
        <v>51.2</v>
      </c>
      <c r="P30" s="17">
        <f>J30^2*0.785*(L30+2*M30)*7.8/1000000*31.1/37.5</f>
        <v>20.618239944806408</v>
      </c>
      <c r="Q30" s="18">
        <f t="shared" si="38"/>
        <v>3.0730072096168399</v>
      </c>
      <c r="R30" s="21">
        <f t="shared" si="10"/>
        <v>33148.295731200014</v>
      </c>
      <c r="S30" s="21"/>
      <c r="T30" s="37"/>
    </row>
    <row r="31" spans="1:29" s="19" customFormat="1" hidden="1" x14ac:dyDescent="0.25">
      <c r="A31" s="38">
        <v>27</v>
      </c>
      <c r="B31" s="14" t="s">
        <v>13</v>
      </c>
      <c r="C31" s="14">
        <v>0.9</v>
      </c>
      <c r="D31" s="5">
        <f t="shared" si="6"/>
        <v>4872.96</v>
      </c>
      <c r="E31" s="15">
        <f t="shared" ref="E31:E32" si="39">2500*(J31/250)^2*L31/32</f>
        <v>810</v>
      </c>
      <c r="F31" s="15">
        <f t="shared" si="8"/>
        <v>108</v>
      </c>
      <c r="G31" s="15">
        <f t="shared" ref="G31:G32" si="40">F31/E31*1000</f>
        <v>133.33333333333334</v>
      </c>
      <c r="H31" s="15">
        <f t="shared" si="0"/>
        <v>57.024000000000001</v>
      </c>
      <c r="I31" s="15">
        <f t="shared" si="9"/>
        <v>61.204377600000001</v>
      </c>
      <c r="J31" s="16">
        <v>180</v>
      </c>
      <c r="K31" s="15">
        <f t="shared" ref="K31:K32" si="41">L31+2*M31</f>
        <v>76.757583871999984</v>
      </c>
      <c r="L31" s="16">
        <v>20</v>
      </c>
      <c r="M31" s="15">
        <f t="shared" ref="M31:M32" si="42">33*(J31/250)^4*N31/10</f>
        <v>28.378791935999992</v>
      </c>
      <c r="N31" s="16">
        <v>32</v>
      </c>
      <c r="O31" s="16">
        <f t="shared" ref="O31:O32" si="43">1.6*N31</f>
        <v>51.2</v>
      </c>
      <c r="P31" s="17">
        <f t="shared" ref="P31:P32" si="44">J31^2*0.785*(L31+2*M31)*7.8/1000000*31.1/37.5</f>
        <v>12.628730248791056</v>
      </c>
      <c r="Q31" s="18">
        <f t="shared" si="38"/>
        <v>4.5154183260394598</v>
      </c>
      <c r="R31" s="21">
        <f t="shared" si="10"/>
        <v>20303.424837284656</v>
      </c>
      <c r="S31" s="21"/>
      <c r="T31" s="37"/>
    </row>
    <row r="32" spans="1:29" s="19" customFormat="1" hidden="1" x14ac:dyDescent="0.25">
      <c r="A32" s="36">
        <v>28</v>
      </c>
      <c r="B32" s="14" t="s">
        <v>13</v>
      </c>
      <c r="C32" s="14">
        <v>0.9</v>
      </c>
      <c r="D32" s="5">
        <f t="shared" si="6"/>
        <v>4812.8</v>
      </c>
      <c r="E32" s="15">
        <f t="shared" si="39"/>
        <v>800</v>
      </c>
      <c r="F32" s="15">
        <f t="shared" si="8"/>
        <v>96</v>
      </c>
      <c r="G32" s="15">
        <f t="shared" si="40"/>
        <v>120</v>
      </c>
      <c r="H32" s="15">
        <f t="shared" si="0"/>
        <v>50.688000000000009</v>
      </c>
      <c r="I32" s="15">
        <f t="shared" si="9"/>
        <v>54.403891199999997</v>
      </c>
      <c r="J32" s="16">
        <v>160</v>
      </c>
      <c r="K32" s="15">
        <f t="shared" si="41"/>
        <v>60.433480192000005</v>
      </c>
      <c r="L32" s="16">
        <v>25</v>
      </c>
      <c r="M32" s="15">
        <f t="shared" si="42"/>
        <v>17.716740096000002</v>
      </c>
      <c r="N32" s="16">
        <v>32</v>
      </c>
      <c r="O32" s="16">
        <f t="shared" si="43"/>
        <v>51.2</v>
      </c>
      <c r="P32" s="17">
        <f t="shared" si="44"/>
        <v>7.8561714146001291</v>
      </c>
      <c r="Q32" s="18">
        <f t="shared" si="38"/>
        <v>6.4519977130081463</v>
      </c>
      <c r="R32" s="21">
        <f t="shared" si="10"/>
        <v>12630.500666559694</v>
      </c>
      <c r="S32" s="21"/>
      <c r="T32" s="37"/>
    </row>
    <row r="33" spans="1:20" s="19" customFormat="1" x14ac:dyDescent="0.25">
      <c r="A33" s="38"/>
      <c r="B33" s="14"/>
      <c r="C33" s="14"/>
      <c r="D33" s="5"/>
      <c r="E33" s="15"/>
      <c r="F33" s="16"/>
      <c r="G33" s="40"/>
      <c r="H33" s="15"/>
      <c r="I33" s="15"/>
      <c r="J33" s="16"/>
      <c r="K33" s="15"/>
      <c r="L33" s="16"/>
      <c r="M33" s="15"/>
      <c r="N33" s="16"/>
      <c r="O33" s="16"/>
      <c r="P33" s="17"/>
      <c r="Q33" s="18"/>
      <c r="R33" s="21"/>
      <c r="S33" s="21"/>
      <c r="T33" s="37"/>
    </row>
    <row r="34" spans="1:20" s="19" customFormat="1" x14ac:dyDescent="0.25">
      <c r="A34" s="38"/>
      <c r="B34" s="14"/>
      <c r="C34" s="14"/>
      <c r="D34" s="5"/>
      <c r="E34" s="16"/>
      <c r="F34" s="16"/>
      <c r="G34" s="15"/>
      <c r="H34" s="15"/>
      <c r="I34" s="15"/>
      <c r="J34" s="16"/>
      <c r="K34" s="15"/>
      <c r="L34" s="16"/>
      <c r="M34" s="15"/>
      <c r="N34" s="16"/>
      <c r="O34" s="16"/>
      <c r="P34" s="17"/>
      <c r="Q34" s="18"/>
      <c r="R34" s="21"/>
      <c r="S34" s="21"/>
      <c r="T34" s="37"/>
    </row>
    <row r="35" spans="1:20" s="19" customFormat="1" x14ac:dyDescent="0.25">
      <c r="A35" s="36"/>
      <c r="B35" s="14" t="s">
        <v>13</v>
      </c>
      <c r="C35" s="14">
        <v>0.9</v>
      </c>
      <c r="D35" s="5">
        <f t="shared" si="6"/>
        <v>6345.0000000000018</v>
      </c>
      <c r="E35" s="15">
        <f t="shared" ref="E35" si="45">2500*(J35/250)^2*L35/32</f>
        <v>1350.0000000000002</v>
      </c>
      <c r="F35" s="15">
        <f t="shared" ref="F35" si="46">150*J35/250</f>
        <v>120</v>
      </c>
      <c r="G35" s="15">
        <f t="shared" ref="G35" si="47">F35/E35*1000</f>
        <v>88.888888888888872</v>
      </c>
      <c r="H35" s="15">
        <f t="shared" ref="H35" si="48">2.75*F35/30*N35/10*C35/0.5</f>
        <v>49.5</v>
      </c>
      <c r="I35" s="15">
        <f t="shared" ref="I35" si="49">C35*D35*G35*2*3.14/60/1000</f>
        <v>53.128800000000012</v>
      </c>
      <c r="J35" s="47">
        <v>200</v>
      </c>
      <c r="K35" s="15">
        <f t="shared" ref="K35" si="50">L35+2*M35</f>
        <v>94.584000000000032</v>
      </c>
      <c r="L35" s="47">
        <v>27</v>
      </c>
      <c r="M35" s="15">
        <f t="shared" ref="M35" si="51">33*(J35/250)^4*N35/10</f>
        <v>33.792000000000016</v>
      </c>
      <c r="N35" s="47">
        <v>25</v>
      </c>
      <c r="O35" s="16">
        <f t="shared" ref="O35" si="52">1.6*N35</f>
        <v>40</v>
      </c>
      <c r="P35" s="17">
        <f t="shared" ref="P35" si="53">J35^2*0.785*(L35+2*M35)*7.8/1000000*31.1/37.5</f>
        <v>19.211932346880008</v>
      </c>
      <c r="Q35" s="18">
        <f t="shared" ref="Q35" si="54">H35/P35</f>
        <v>2.57652375129453</v>
      </c>
      <c r="R35" s="21">
        <f t="shared" ref="R35" si="55">50000/31.1*P35</f>
        <v>30887.351040000012</v>
      </c>
      <c r="S35" s="21" t="s">
        <v>24</v>
      </c>
      <c r="T35" s="37">
        <v>150000</v>
      </c>
    </row>
    <row r="36" spans="1:20" s="19" customFormat="1" x14ac:dyDescent="0.25">
      <c r="A36" s="36"/>
      <c r="B36" s="14" t="s">
        <v>13</v>
      </c>
      <c r="C36" s="14">
        <v>0.9</v>
      </c>
      <c r="D36" s="5">
        <f t="shared" ref="D36" si="56">4700*E36/2500*N36/10</f>
        <v>12690.000000000004</v>
      </c>
      <c r="E36" s="15">
        <f t="shared" ref="E36" si="57">2500*(J36/250)^2*L36/32</f>
        <v>2700.0000000000005</v>
      </c>
      <c r="F36" s="15">
        <f t="shared" ref="F36" si="58">150*J36/250</f>
        <v>120</v>
      </c>
      <c r="G36" s="15">
        <f t="shared" ref="G36" si="59">F36/E36*1000</f>
        <v>44.444444444444436</v>
      </c>
      <c r="H36" s="15">
        <f t="shared" ref="H36" si="60">2.75*F36/30*N36/10*C36/0.5</f>
        <v>49.5</v>
      </c>
      <c r="I36" s="15">
        <f t="shared" ref="I36" si="61">C36*D36*G36*2*3.14/60/1000</f>
        <v>53.128800000000012</v>
      </c>
      <c r="J36" s="47">
        <v>200</v>
      </c>
      <c r="K36" s="15">
        <f t="shared" ref="K36" si="62">L36+2*M36</f>
        <v>121.58400000000003</v>
      </c>
      <c r="L36" s="47">
        <v>54</v>
      </c>
      <c r="M36" s="15">
        <f t="shared" ref="M36" si="63">33*(J36/250)^4*N36/10</f>
        <v>33.792000000000016</v>
      </c>
      <c r="N36" s="47">
        <v>25</v>
      </c>
      <c r="O36" s="16">
        <f t="shared" ref="O36" si="64">1.6*N36</f>
        <v>40</v>
      </c>
      <c r="P36" s="17">
        <f t="shared" ref="P36" si="65">J36^2*0.785*(L36+2*M36)*7.8/1000000*31.1/37.5</f>
        <v>24.696180986880009</v>
      </c>
      <c r="Q36" s="18">
        <f t="shared" ref="Q36" si="66">H36/P36</f>
        <v>2.0043584887192543</v>
      </c>
      <c r="R36" s="21">
        <f t="shared" ref="R36" si="67">50000/31.1*P36</f>
        <v>39704.471040000011</v>
      </c>
      <c r="S36" s="21" t="s">
        <v>26</v>
      </c>
      <c r="T36" s="37">
        <v>190000</v>
      </c>
    </row>
    <row r="37" spans="1:20" s="19" customFormat="1" x14ac:dyDescent="0.25">
      <c r="A37" s="36"/>
      <c r="B37" s="14" t="s">
        <v>13</v>
      </c>
      <c r="C37" s="14">
        <v>0.9</v>
      </c>
      <c r="D37" s="5">
        <f t="shared" ref="D37" si="68">4700*E37/2500*N37/10</f>
        <v>31278.5</v>
      </c>
      <c r="E37" s="15">
        <f t="shared" ref="E37" si="69">2500*(J37/250)^2*L37/32</f>
        <v>6655</v>
      </c>
      <c r="F37" s="15">
        <f t="shared" ref="F37" si="70">150*J37/250</f>
        <v>132</v>
      </c>
      <c r="G37" s="15">
        <f t="shared" ref="G37" si="71">F37/E37*1000</f>
        <v>19.834710743801654</v>
      </c>
      <c r="H37" s="15">
        <f t="shared" ref="H37" si="72">2.75*F37/30*N37/10*C37/0.5</f>
        <v>54.45</v>
      </c>
      <c r="I37" s="15">
        <f t="shared" ref="I37" si="73">C37*D37*G37*2*3.14/60/1000</f>
        <v>58.441680000000012</v>
      </c>
      <c r="J37" s="47">
        <v>220</v>
      </c>
      <c r="K37" s="15">
        <f t="shared" ref="K37" si="74">L37+2*M37</f>
        <v>208.94973439999998</v>
      </c>
      <c r="L37" s="47">
        <v>110</v>
      </c>
      <c r="M37" s="15">
        <f t="shared" ref="M37" si="75">33*(J37/250)^4*N37/10</f>
        <v>49.474867199999991</v>
      </c>
      <c r="N37" s="47">
        <v>25</v>
      </c>
      <c r="O37" s="16">
        <f t="shared" ref="O37" si="76">1.6*N37</f>
        <v>40</v>
      </c>
      <c r="P37" s="17">
        <f t="shared" ref="P37" si="77">J37^2*0.785*(L37+2*M37)*7.8/1000000*31.1/37.5</f>
        <v>51.354743667444041</v>
      </c>
      <c r="Q37" s="18">
        <f t="shared" ref="Q37" si="78">H37/P37</f>
        <v>1.060272062744579</v>
      </c>
      <c r="R37" s="21">
        <f t="shared" ref="R37" si="79">50000/31.1*P37</f>
        <v>82563.896571453442</v>
      </c>
      <c r="S37" s="21" t="s">
        <v>29</v>
      </c>
      <c r="T37" s="37">
        <f>244000+90000</f>
        <v>334000</v>
      </c>
    </row>
    <row r="38" spans="1:20" ht="15.75" thickBot="1" x14ac:dyDescent="0.3">
      <c r="A38" s="41"/>
      <c r="B38" s="42"/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4"/>
      <c r="R38" s="45"/>
      <c r="S38" s="45"/>
      <c r="T38" s="46"/>
    </row>
    <row r="39" spans="1:20" x14ac:dyDescent="0.2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0" x14ac:dyDescent="0.2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0" x14ac:dyDescent="0.25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0" ht="45" x14ac:dyDescent="0.25">
      <c r="A43" s="1"/>
      <c r="B43" s="3" t="s">
        <v>7</v>
      </c>
      <c r="C43" s="3" t="s">
        <v>15</v>
      </c>
      <c r="D43" s="20" t="s">
        <v>1</v>
      </c>
      <c r="E43" s="3" t="s">
        <v>10</v>
      </c>
      <c r="F43" s="20" t="s">
        <v>14</v>
      </c>
      <c r="G43" s="20" t="s">
        <v>9</v>
      </c>
      <c r="H43" s="3" t="s">
        <v>18</v>
      </c>
      <c r="I43" s="3" t="s">
        <v>19</v>
      </c>
      <c r="J43" s="8" t="s">
        <v>5</v>
      </c>
      <c r="K43" s="3" t="s">
        <v>6</v>
      </c>
      <c r="L43" s="8" t="s">
        <v>11</v>
      </c>
      <c r="M43" s="3" t="s">
        <v>12</v>
      </c>
      <c r="N43" s="8" t="s">
        <v>2</v>
      </c>
      <c r="O43" s="3" t="s">
        <v>3</v>
      </c>
      <c r="P43" s="3" t="s">
        <v>4</v>
      </c>
      <c r="Q43" s="3" t="s">
        <v>20</v>
      </c>
      <c r="R43" s="6" t="s">
        <v>22</v>
      </c>
    </row>
    <row r="44" spans="1:20" x14ac:dyDescent="0.25">
      <c r="A44" s="1"/>
      <c r="B44" s="22" t="s">
        <v>13</v>
      </c>
      <c r="C44" s="22">
        <v>0.9</v>
      </c>
      <c r="D44" s="23">
        <f>4700*E44/2500*N44/10</f>
        <v>4465</v>
      </c>
      <c r="E44" s="23">
        <f>2500*(J44/250)^2*L44/32</f>
        <v>1484.375</v>
      </c>
      <c r="F44" s="23">
        <f t="shared" ref="F44" si="80">150*J44/250</f>
        <v>150</v>
      </c>
      <c r="G44" s="23">
        <f>F44/E44*1000</f>
        <v>101.05263157894737</v>
      </c>
      <c r="H44" s="23">
        <f t="shared" ref="H44" si="81">2.75*F44/30*N44/10*C44/0.5</f>
        <v>39.6</v>
      </c>
      <c r="I44" s="23">
        <f t="shared" ref="I44" si="82">C44*D44*G44*2*3.14/60/1000</f>
        <v>42.503039999999999</v>
      </c>
      <c r="J44" s="24">
        <v>250</v>
      </c>
      <c r="K44" s="23">
        <f>L44+2*M44</f>
        <v>124.6</v>
      </c>
      <c r="L44" s="24">
        <v>19</v>
      </c>
      <c r="M44" s="24">
        <f>33*(J44/250)^4*N44/10</f>
        <v>52.8</v>
      </c>
      <c r="N44" s="24">
        <v>16</v>
      </c>
      <c r="O44" s="24">
        <f>1.6*N44</f>
        <v>25.6</v>
      </c>
      <c r="P44" s="25">
        <f>J44^2*0.785*(L44+2*M44)*7.8/1000000*31.1/37.5</f>
        <v>39.544987300000003</v>
      </c>
      <c r="Q44" s="26">
        <f t="shared" ref="Q44" si="83">H44/P44</f>
        <v>1.0013911421840309</v>
      </c>
      <c r="R44" s="27">
        <f t="shared" ref="R44" si="84">50000/31.1*P44</f>
        <v>63577.15</v>
      </c>
      <c r="T44" t="s">
        <v>34</v>
      </c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0" ht="15.75" thickBot="1" x14ac:dyDescent="0.3"/>
    <row r="47" spans="1:20" ht="46.5" customHeight="1" thickBot="1" x14ac:dyDescent="0.3">
      <c r="B47" s="29"/>
      <c r="C47" s="48">
        <v>0.9</v>
      </c>
      <c r="D47" s="49">
        <f>4700*E47/2500*N47/10</f>
        <v>9625.6000000000022</v>
      </c>
      <c r="E47" s="49">
        <f>2500*(J47/250)^2*L47/32</f>
        <v>1600.0000000000002</v>
      </c>
      <c r="F47" s="49">
        <f t="shared" ref="F47" si="85">150*J47/250</f>
        <v>120</v>
      </c>
      <c r="G47" s="49">
        <f>F47/E47*1000</f>
        <v>74.999999999999986</v>
      </c>
      <c r="H47" s="49">
        <f t="shared" ref="H47" si="86">2.75*F47/30*N47/10*C47/0.5</f>
        <v>63.360000000000007</v>
      </c>
      <c r="I47" s="49">
        <f t="shared" ref="I47" si="87">C47*D47*G47*2*3.14/60/1000</f>
        <v>68.004864000000012</v>
      </c>
      <c r="J47" s="50">
        <v>200</v>
      </c>
      <c r="K47" s="49">
        <f>L47+2*M47</f>
        <v>118.50752000000004</v>
      </c>
      <c r="L47" s="50">
        <v>32</v>
      </c>
      <c r="M47" s="49">
        <f>33*(J47/250)^4*N47/10</f>
        <v>43.253760000000021</v>
      </c>
      <c r="N47" s="50">
        <v>32</v>
      </c>
      <c r="O47" s="51">
        <f>1.6*N47</f>
        <v>51.2</v>
      </c>
      <c r="P47" s="52">
        <f>J47^2*0.785*(L47+2*M47)*7.8/1000000*31.1/37.5</f>
        <v>24.071285384806409</v>
      </c>
      <c r="Q47" s="53">
        <f t="shared" ref="Q47" si="88">H47/P47</f>
        <v>2.6321818293921395</v>
      </c>
      <c r="R47" s="54">
        <f t="shared" ref="R47" si="89">50000/31.1*P47</f>
        <v>38699.815731200011</v>
      </c>
      <c r="T47" t="s">
        <v>35</v>
      </c>
    </row>
    <row r="49" spans="2:20" ht="15.75" thickBot="1" x14ac:dyDescent="0.3"/>
    <row r="50" spans="2:20" ht="45" customHeight="1" thickBot="1" x14ac:dyDescent="0.3">
      <c r="B50" s="48"/>
      <c r="C50" s="48"/>
      <c r="D50" s="48"/>
      <c r="E50" s="48"/>
      <c r="F50" s="48"/>
      <c r="G50" s="48"/>
      <c r="H50" s="48"/>
      <c r="I50" s="48">
        <v>30</v>
      </c>
      <c r="J50" s="48"/>
      <c r="K50" s="48"/>
      <c r="L50" s="48">
        <f>K47-2*M47</f>
        <v>32</v>
      </c>
      <c r="M50" s="48"/>
      <c r="N50" s="48">
        <f>O47/1.6</f>
        <v>32</v>
      </c>
      <c r="O50" s="48"/>
      <c r="P50" s="48"/>
      <c r="Q50" s="48"/>
      <c r="R50" s="48"/>
      <c r="T50" t="s">
        <v>39</v>
      </c>
    </row>
  </sheetData>
  <sheetProtection formatCells="0" formatColumns="0" formatRows="0" insertColumns="0" deleteColumns="0" deleteRows="0" pivotTables="0"/>
  <protectedRanges>
    <protectedRange sqref="N4:N37 J4:J37 L4:L37 N47 J47 L47" name="Диапазон1"/>
  </protectedRanges>
  <mergeCells count="6">
    <mergeCell ref="X13:AC13"/>
    <mergeCell ref="X14:AC16"/>
    <mergeCell ref="X19:AC21"/>
    <mergeCell ref="A1:Q2"/>
    <mergeCell ref="X6:AC6"/>
    <mergeCell ref="X7:AC9"/>
  </mergeCells>
  <conditionalFormatting sqref="P47">
    <cfRule type="cellIs" dxfId="2" priority="3" operator="lessThan">
      <formula>7</formula>
    </cfRule>
  </conditionalFormatting>
  <conditionalFormatting sqref="J47">
    <cfRule type="cellIs" dxfId="1" priority="2" operator="lessThan">
      <formula>160</formula>
    </cfRule>
  </conditionalFormatting>
  <conditionalFormatting sqref="L47">
    <cfRule type="cellIs" dxfId="0" priority="1" operator="less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 (2)</vt:lpstr>
      <vt:lpstr>Лист1</vt:lpstr>
      <vt:lpstr>Лист2</vt:lpstr>
      <vt:lpstr>Лист3</vt:lpstr>
      <vt:lpstr>Лист1!Область_печати</vt:lpstr>
      <vt:lpstr>'Лист1 (2)'!Область_печати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2020-07-14T15:57:21Z</dcterms:created>
  <dcterms:modified xsi:type="dcterms:W3CDTF">2020-07-25T21:01:15Z</dcterms:modified>
</cp:coreProperties>
</file>