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n-elec-scattering/SOURCES/sources_running/data/raw_sources_IO/"/>
    </mc:Choice>
  </mc:AlternateContent>
  <xr:revisionPtr revIDLastSave="0" documentId="13_ncr:1_{7493C086-7211-454F-A03A-610B120DC294}" xr6:coauthVersionLast="47" xr6:coauthVersionMax="47" xr10:uidLastSave="{00000000-0000-0000-0000-000000000000}"/>
  <bookViews>
    <workbookView xWindow="920" yWindow="1260" windowWidth="28040" windowHeight="17440" activeTab="2" xr2:uid="{37FEC5E8-CE26-3C43-983C-91CF58415182}"/>
  </bookViews>
  <sheets>
    <sheet name="Shotcrete Density" sheetId="5" r:id="rId1"/>
    <sheet name="Shotcrete Hang" sheetId="7" r:id="rId2"/>
    <sheet name="Norite" sheetId="9" r:id="rId3"/>
    <sheet name="Attenuation Coefficient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9" l="1"/>
  <c r="H14" i="9" s="1"/>
  <c r="I13" i="9" s="1"/>
  <c r="H14" i="10"/>
  <c r="G14" i="10"/>
  <c r="F14" i="10"/>
  <c r="I14" i="10"/>
  <c r="I4" i="10"/>
  <c r="I5" i="10"/>
  <c r="I6" i="10"/>
  <c r="I7" i="10"/>
  <c r="I8" i="10"/>
  <c r="I9" i="10"/>
  <c r="I10" i="10"/>
  <c r="I11" i="10"/>
  <c r="I12" i="10"/>
  <c r="I13" i="10"/>
  <c r="H4" i="10"/>
  <c r="H5" i="10"/>
  <c r="H6" i="10"/>
  <c r="H7" i="10"/>
  <c r="H8" i="10"/>
  <c r="H9" i="10"/>
  <c r="H10" i="10"/>
  <c r="H11" i="10"/>
  <c r="H12" i="10"/>
  <c r="H13" i="10"/>
  <c r="G4" i="10"/>
  <c r="G5" i="10"/>
  <c r="G6" i="10"/>
  <c r="G7" i="10"/>
  <c r="G8" i="10"/>
  <c r="G9" i="10"/>
  <c r="G10" i="10"/>
  <c r="G11" i="10"/>
  <c r="G12" i="10"/>
  <c r="G13" i="10"/>
  <c r="G3" i="10"/>
  <c r="F3" i="10"/>
  <c r="F4" i="10"/>
  <c r="F5" i="10"/>
  <c r="F6" i="10"/>
  <c r="F7" i="10"/>
  <c r="F8" i="10"/>
  <c r="F13" i="10"/>
  <c r="F12" i="10"/>
  <c r="F11" i="10"/>
  <c r="F10" i="10"/>
  <c r="F9" i="10"/>
  <c r="D13" i="10"/>
  <c r="D12" i="10"/>
  <c r="D11" i="10"/>
  <c r="D10" i="10"/>
  <c r="D9" i="10"/>
  <c r="D8" i="10"/>
  <c r="D7" i="10"/>
  <c r="D6" i="10"/>
  <c r="D4" i="10"/>
  <c r="D5" i="10"/>
  <c r="D3" i="10"/>
  <c r="E2" i="9"/>
  <c r="F4" i="9" s="1"/>
  <c r="H4" i="9" s="1"/>
  <c r="F13" i="9" l="1"/>
  <c r="H3" i="10"/>
  <c r="I3" i="10" s="1"/>
  <c r="F10" i="9"/>
  <c r="H10" i="9" s="1"/>
  <c r="F5" i="9"/>
  <c r="H5" i="9" s="1"/>
  <c r="F8" i="9"/>
  <c r="H8" i="9" s="1"/>
  <c r="F3" i="9"/>
  <c r="H3" i="9" s="1"/>
  <c r="F11" i="9"/>
  <c r="H11" i="9" s="1"/>
  <c r="F6" i="9"/>
  <c r="H6" i="9" s="1"/>
  <c r="F9" i="9"/>
  <c r="H9" i="9" s="1"/>
  <c r="F12" i="9"/>
  <c r="H12" i="9" s="1"/>
  <c r="F2" i="9"/>
  <c r="F7" i="9"/>
  <c r="H7" i="9" s="1"/>
  <c r="E3" i="7"/>
  <c r="E4" i="7"/>
  <c r="E5" i="7"/>
  <c r="E6" i="7"/>
  <c r="E7" i="7"/>
  <c r="E8" i="7"/>
  <c r="E9" i="7"/>
  <c r="E10" i="7"/>
  <c r="E11" i="7"/>
  <c r="E12" i="7"/>
  <c r="E2" i="7"/>
  <c r="C3" i="7"/>
  <c r="C4" i="7"/>
  <c r="C5" i="7"/>
  <c r="C6" i="7"/>
  <c r="C7" i="7"/>
  <c r="C8" i="7"/>
  <c r="C9" i="7"/>
  <c r="C10" i="7"/>
  <c r="C11" i="7"/>
  <c r="C12" i="7"/>
  <c r="C2" i="7"/>
  <c r="B13" i="7"/>
  <c r="F14" i="9" l="1"/>
  <c r="H2" i="9"/>
  <c r="I13" i="5"/>
  <c r="I3" i="5"/>
  <c r="I4" i="5"/>
  <c r="I5" i="5"/>
  <c r="I6" i="5"/>
  <c r="I7" i="5"/>
  <c r="I8" i="5"/>
  <c r="I9" i="5"/>
  <c r="I10" i="5"/>
  <c r="I11" i="5"/>
  <c r="I12" i="5"/>
  <c r="I2" i="5"/>
  <c r="F13" i="5"/>
  <c r="H13" i="5"/>
  <c r="H3" i="5"/>
  <c r="H4" i="5"/>
  <c r="H5" i="5"/>
  <c r="H6" i="5"/>
  <c r="H7" i="5"/>
  <c r="H8" i="5"/>
  <c r="H9" i="5"/>
  <c r="H10" i="5"/>
  <c r="H11" i="5"/>
  <c r="H12" i="5"/>
  <c r="H2" i="5"/>
  <c r="F3" i="5"/>
  <c r="F4" i="5"/>
  <c r="F5" i="5"/>
  <c r="F6" i="5"/>
  <c r="F7" i="5"/>
  <c r="F8" i="5"/>
  <c r="F9" i="5"/>
  <c r="F10" i="5"/>
  <c r="F11" i="5"/>
  <c r="F12" i="5"/>
  <c r="F2" i="5"/>
  <c r="E2" i="5"/>
  <c r="C13" i="5"/>
  <c r="I2" i="9" l="1"/>
  <c r="I4" i="9" l="1"/>
  <c r="I7" i="9"/>
  <c r="I5" i="9"/>
  <c r="I3" i="9"/>
  <c r="I14" i="9" s="1"/>
  <c r="I10" i="9"/>
  <c r="I9" i="9"/>
  <c r="I6" i="9"/>
  <c r="I11" i="9"/>
  <c r="I12" i="9"/>
  <c r="I8" i="9"/>
</calcChain>
</file>

<file path=xl/sharedStrings.xml><?xml version="1.0" encoding="utf-8"?>
<sst xmlns="http://schemas.openxmlformats.org/spreadsheetml/2006/main" count="88" uniqueCount="41">
  <si>
    <t>Z (atomic number)</t>
  </si>
  <si>
    <t>Element</t>
  </si>
  <si>
    <t>Al</t>
  </si>
  <si>
    <t>Ca</t>
  </si>
  <si>
    <t>Fe</t>
  </si>
  <si>
    <t>K</t>
  </si>
  <si>
    <t>Mg</t>
  </si>
  <si>
    <t>Mn</t>
  </si>
  <si>
    <t>Na</t>
  </si>
  <si>
    <t>Si</t>
  </si>
  <si>
    <t>H</t>
  </si>
  <si>
    <t>C</t>
  </si>
  <si>
    <t>O</t>
  </si>
  <si>
    <t>Mass Fraction (%)</t>
  </si>
  <si>
    <t>Total</t>
  </si>
  <si>
    <t>overall density (g/cm^3)</t>
  </si>
  <si>
    <t>overall density (kg/m^3)</t>
  </si>
  <si>
    <t>Reference: https://usa.sika.com/dms/getdocument.get/3b1394e4-dd73-4c31-92b6-973d26cb49a5/king-ms-d3.pdf</t>
  </si>
  <si>
    <t>Use MS-D3 shotcrete mentioned in ref: https://confluence.slac.stanford.edu/display/NEXUS/Model+Neutron+Spectrum under "this report"</t>
  </si>
  <si>
    <t>Elemental Mass Density (g/cm^3)</t>
  </si>
  <si>
    <t>Molar Mass (amu)</t>
  </si>
  <si>
    <t>Number Density (#/cm^3)</t>
  </si>
  <si>
    <t>fraction of atoms</t>
  </si>
  <si>
    <t>renormalized fraction</t>
  </si>
  <si>
    <t>my calculation</t>
  </si>
  <si>
    <t>difference (%)</t>
  </si>
  <si>
    <t>Shotcrete</t>
  </si>
  <si>
    <t>Isotope (A)</t>
  </si>
  <si>
    <t>Isotope Fraction</t>
  </si>
  <si>
    <t>Microscopic Elastic Cross Section [JENDL 5.0 Fission Spectrum Average] (b)</t>
  </si>
  <si>
    <t>Norite</t>
  </si>
  <si>
    <t>(cm^2)</t>
  </si>
  <si>
    <t>Number Density (n/cm^3)</t>
  </si>
  <si>
    <t>Macroscopic Cross Section (1/cm)</t>
  </si>
  <si>
    <t>Mean Free Path (cm)</t>
  </si>
  <si>
    <t>Totals</t>
  </si>
  <si>
    <t>Scaled Number Density (n/cm^3)</t>
  </si>
  <si>
    <t xml:space="preserve">Ti </t>
  </si>
  <si>
    <t xml:space="preserve">H </t>
  </si>
  <si>
    <t xml:space="preserve">C </t>
  </si>
  <si>
    <t xml:space="preserve">Mn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</si>
</sst>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1" fontId="0" fillId="3" borderId="1" xfId="0" applyNumberFormat="1" applyFill="1" applyBorder="1"/>
    <xf numFmtId="2" fontId="0" fillId="4" borderId="1" xfId="0" applyNumberFormat="1" applyFill="1" applyBorder="1"/>
    <xf numFmtId="2" fontId="0" fillId="0" borderId="0" xfId="0" applyNumberFormat="1"/>
    <xf numFmtId="2" fontId="0" fillId="3" borderId="1" xfId="0" applyNumberFormat="1" applyFill="1" applyBorder="1"/>
    <xf numFmtId="11" fontId="0" fillId="4" borderId="1" xfId="0" applyNumberFormat="1" applyFill="1" applyBorder="1"/>
    <xf numFmtId="0" fontId="0" fillId="5" borderId="1" xfId="0" applyFill="1" applyBorder="1"/>
    <xf numFmtId="0" fontId="0" fillId="6" borderId="0" xfId="0" applyFill="1"/>
    <xf numFmtId="0" fontId="0" fillId="5" borderId="1" xfId="0" applyFill="1" applyBorder="1" applyAlignment="1">
      <alignment wrapText="1"/>
    </xf>
    <xf numFmtId="0" fontId="0" fillId="0" borderId="0" xfId="0" applyFill="1" applyBorder="1"/>
    <xf numFmtId="0" fontId="1" fillId="7" borderId="1" xfId="0" applyFont="1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3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C8FF-B22E-AA44-AF26-339606D55407}">
  <dimension ref="A1:I32"/>
  <sheetViews>
    <sheetView zoomScale="101" workbookViewId="0">
      <selection activeCell="H13" sqref="H13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2" customFormat="1" x14ac:dyDescent="0.2">
      <c r="A1" s="2" t="s">
        <v>1</v>
      </c>
      <c r="B1" s="2" t="s">
        <v>0</v>
      </c>
      <c r="C1" s="2" t="s">
        <v>13</v>
      </c>
      <c r="D1" s="2" t="s">
        <v>16</v>
      </c>
      <c r="E1" s="2" t="s">
        <v>15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9" x14ac:dyDescent="0.2">
      <c r="A2" t="s">
        <v>2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  <c r="I2">
        <f>H2/$H$13</f>
        <v>4.720578993057023E-2</v>
      </c>
    </row>
    <row r="3" spans="1:9" x14ac:dyDescent="0.2">
      <c r="A3" t="s">
        <v>3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  <c r="I3">
        <f t="shared" ref="I3:I12" si="2">H3/$H$13</f>
        <v>5.0195800241836508E-2</v>
      </c>
    </row>
    <row r="4" spans="1:9" x14ac:dyDescent="0.2">
      <c r="A4" t="s">
        <v>4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  <c r="I4">
        <f t="shared" si="2"/>
        <v>9.5912336284833428E-3</v>
      </c>
    </row>
    <row r="5" spans="1:9" x14ac:dyDescent="0.2">
      <c r="A5" t="s">
        <v>5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  <c r="I5">
        <f t="shared" si="2"/>
        <v>9.492483299759916E-3</v>
      </c>
    </row>
    <row r="6" spans="1:9" x14ac:dyDescent="0.2">
      <c r="A6" t="s">
        <v>6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  <c r="I6">
        <f t="shared" si="2"/>
        <v>1.023791290051672E-2</v>
      </c>
    </row>
    <row r="7" spans="1:9" x14ac:dyDescent="0.2">
      <c r="A7" t="s">
        <v>7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  <c r="I7">
        <f t="shared" si="2"/>
        <v>1.4202133142682343E-3</v>
      </c>
    </row>
    <row r="8" spans="1:9" x14ac:dyDescent="0.2">
      <c r="A8" t="s">
        <v>8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  <c r="I8">
        <f t="shared" si="2"/>
        <v>2.063825428636017E-2</v>
      </c>
    </row>
    <row r="9" spans="1:9" x14ac:dyDescent="0.2">
      <c r="A9" t="s">
        <v>9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  <c r="I9">
        <f t="shared" si="2"/>
        <v>0.20948218342998465</v>
      </c>
    </row>
    <row r="10" spans="1:9" x14ac:dyDescent="0.2">
      <c r="A10" t="s">
        <v>10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  <c r="I10">
        <f t="shared" si="2"/>
        <v>8.3693831226593299E-3</v>
      </c>
    </row>
    <row r="11" spans="1:9" x14ac:dyDescent="0.2">
      <c r="A11" t="s">
        <v>11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  <c r="I11">
        <f t="shared" si="2"/>
        <v>7.022728404246925E-4</v>
      </c>
    </row>
    <row r="12" spans="1:9" x14ac:dyDescent="0.2">
      <c r="A12" t="s">
        <v>12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  <c r="I12">
        <f t="shared" si="2"/>
        <v>0.63266447300513629</v>
      </c>
    </row>
    <row r="13" spans="1:9" s="3" customFormat="1" x14ac:dyDescent="0.2">
      <c r="A13" s="3" t="s">
        <v>14</v>
      </c>
      <c r="C13" s="3">
        <f>SUM(C2:C12)</f>
        <v>99.66</v>
      </c>
      <c r="F13" s="3">
        <f>SUM(F2:F12)</f>
        <v>22.146644520000002</v>
      </c>
      <c r="H13" s="3">
        <f>SUM(H2:H12)</f>
        <v>6.3461876363432809E+23</v>
      </c>
      <c r="I13" s="3">
        <f>SUM(I2:I12)</f>
        <v>1</v>
      </c>
    </row>
    <row r="16" spans="1:9" x14ac:dyDescent="0.2">
      <c r="A16" t="s">
        <v>17</v>
      </c>
    </row>
    <row r="17" spans="1:2" x14ac:dyDescent="0.2">
      <c r="A17" t="s">
        <v>18</v>
      </c>
    </row>
    <row r="21" spans="1:2" s="4" customFormat="1" x14ac:dyDescent="0.2">
      <c r="A21" s="4" t="s">
        <v>0</v>
      </c>
      <c r="B21" s="4" t="s">
        <v>22</v>
      </c>
    </row>
    <row r="22" spans="1:2" x14ac:dyDescent="0.2">
      <c r="A22">
        <v>1</v>
      </c>
      <c r="B22">
        <v>8.3693831226593299E-3</v>
      </c>
    </row>
    <row r="23" spans="1:2" x14ac:dyDescent="0.2">
      <c r="A23">
        <v>6</v>
      </c>
      <c r="B23">
        <v>7.022728404246925E-4</v>
      </c>
    </row>
    <row r="24" spans="1:2" x14ac:dyDescent="0.2">
      <c r="A24">
        <v>8</v>
      </c>
      <c r="B24">
        <v>0.63266447300513629</v>
      </c>
    </row>
    <row r="25" spans="1:2" x14ac:dyDescent="0.2">
      <c r="A25">
        <v>11</v>
      </c>
      <c r="B25">
        <v>2.063825428636017E-2</v>
      </c>
    </row>
    <row r="26" spans="1:2" x14ac:dyDescent="0.2">
      <c r="A26">
        <v>12</v>
      </c>
      <c r="B26">
        <v>1.023791290051672E-2</v>
      </c>
    </row>
    <row r="27" spans="1:2" x14ac:dyDescent="0.2">
      <c r="A27">
        <v>13</v>
      </c>
      <c r="B27">
        <v>4.720578993057023E-2</v>
      </c>
    </row>
    <row r="28" spans="1:2" x14ac:dyDescent="0.2">
      <c r="A28">
        <v>14</v>
      </c>
      <c r="B28">
        <v>0.20948218342998465</v>
      </c>
    </row>
    <row r="29" spans="1:2" x14ac:dyDescent="0.2">
      <c r="A29">
        <v>19</v>
      </c>
      <c r="B29">
        <v>9.492483299759916E-3</v>
      </c>
    </row>
    <row r="30" spans="1:2" x14ac:dyDescent="0.2">
      <c r="A30">
        <v>20</v>
      </c>
      <c r="B30">
        <v>5.0195800241836508E-2</v>
      </c>
    </row>
    <row r="31" spans="1:2" x14ac:dyDescent="0.2">
      <c r="A31">
        <v>25</v>
      </c>
      <c r="B31">
        <v>1.4202133142682343E-3</v>
      </c>
    </row>
    <row r="32" spans="1:2" x14ac:dyDescent="0.2">
      <c r="A32">
        <v>26</v>
      </c>
      <c r="B32">
        <v>9.5912336284833428E-3</v>
      </c>
    </row>
  </sheetData>
  <sortState xmlns:xlrd2="http://schemas.microsoft.com/office/spreadsheetml/2017/richdata2" ref="A22:B32">
    <sortCondition ref="A22: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9027-C8C3-1B4E-B23A-0C8C2B287B0A}">
  <dimension ref="A1:E13"/>
  <sheetViews>
    <sheetView zoomScale="101" workbookViewId="0">
      <selection activeCell="B2" sqref="B2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style="1" customWidth="1"/>
    <col min="5" max="5" width="21.6640625" style="7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5" s="4" customFormat="1" x14ac:dyDescent="0.2">
      <c r="A1" s="4" t="s">
        <v>0</v>
      </c>
      <c r="B1" s="4" t="s">
        <v>22</v>
      </c>
      <c r="C1" s="4" t="s">
        <v>23</v>
      </c>
      <c r="D1" s="9" t="s">
        <v>24</v>
      </c>
      <c r="E1" s="6" t="s">
        <v>25</v>
      </c>
    </row>
    <row r="2" spans="1:5" x14ac:dyDescent="0.2">
      <c r="A2">
        <v>1</v>
      </c>
      <c r="B2" s="1">
        <v>4.0000000000000002E-4</v>
      </c>
      <c r="C2" s="1">
        <f>B2/$B$13</f>
        <v>8.4355084291817973E-3</v>
      </c>
      <c r="D2" s="1">
        <v>8.3693831226593299E-3</v>
      </c>
      <c r="E2" s="7">
        <f>((C2-D2)/C2)*100</f>
        <v>0.78389236496656745</v>
      </c>
    </row>
    <row r="3" spans="1:5" x14ac:dyDescent="0.2">
      <c r="A3">
        <v>6</v>
      </c>
      <c r="B3" s="1">
        <v>3.3300000000000003E-5</v>
      </c>
      <c r="C3" s="1">
        <f t="shared" ref="C3:C12" si="0">B3/$B$13</f>
        <v>7.0225607672938463E-4</v>
      </c>
      <c r="D3" s="1">
        <v>7.022728404246925E-4</v>
      </c>
      <c r="E3" s="7">
        <f t="shared" ref="E3:E12" si="1">((C3-D3)/C3)*100</f>
        <v>-2.3871200069848679E-3</v>
      </c>
    </row>
    <row r="4" spans="1:5" x14ac:dyDescent="0.2">
      <c r="A4">
        <v>8</v>
      </c>
      <c r="B4" s="1">
        <v>0.03</v>
      </c>
      <c r="C4" s="1">
        <f t="shared" si="0"/>
        <v>0.63266313218863479</v>
      </c>
      <c r="D4" s="1">
        <v>0.63266447300513629</v>
      </c>
      <c r="E4" s="7">
        <f t="shared" si="1"/>
        <v>-2.1193213785912393E-4</v>
      </c>
    </row>
    <row r="5" spans="1:5" x14ac:dyDescent="0.2">
      <c r="A5">
        <v>11</v>
      </c>
      <c r="B5" s="1">
        <v>9.7799999999999992E-4</v>
      </c>
      <c r="C5" s="1">
        <f t="shared" si="0"/>
        <v>2.0624818109349491E-2</v>
      </c>
      <c r="D5" s="1">
        <v>2.063825428636017E-2</v>
      </c>
      <c r="E5" s="7">
        <f t="shared" si="1"/>
        <v>-6.5145675173679446E-2</v>
      </c>
    </row>
    <row r="6" spans="1:5" x14ac:dyDescent="0.2">
      <c r="A6">
        <v>12</v>
      </c>
      <c r="B6" s="1">
        <v>4.86E-4</v>
      </c>
      <c r="C6" s="1">
        <f t="shared" si="0"/>
        <v>1.0249142741455884E-2</v>
      </c>
      <c r="D6" s="1">
        <v>1.023791290051672E-2</v>
      </c>
      <c r="E6" s="7">
        <f t="shared" si="1"/>
        <v>0.10956858756333754</v>
      </c>
    </row>
    <row r="7" spans="1:5" x14ac:dyDescent="0.2">
      <c r="A7">
        <v>13</v>
      </c>
      <c r="B7" s="1">
        <v>2.2399999999999998E-3</v>
      </c>
      <c r="C7" s="1">
        <f t="shared" si="0"/>
        <v>4.7238847203418061E-2</v>
      </c>
      <c r="D7" s="1">
        <v>4.720578993057023E-2</v>
      </c>
      <c r="E7" s="7">
        <f t="shared" si="1"/>
        <v>6.9978999922417115E-2</v>
      </c>
    </row>
    <row r="8" spans="1:5" x14ac:dyDescent="0.2">
      <c r="A8">
        <v>14</v>
      </c>
      <c r="B8" s="1">
        <v>9.9299999999999996E-3</v>
      </c>
      <c r="C8" s="1">
        <f t="shared" si="0"/>
        <v>0.2094114967544381</v>
      </c>
      <c r="D8" s="1">
        <v>0.20948218342998465</v>
      </c>
      <c r="E8" s="7">
        <f t="shared" si="1"/>
        <v>-3.3754916345132106E-2</v>
      </c>
    </row>
    <row r="9" spans="1:5" x14ac:dyDescent="0.2">
      <c r="A9">
        <v>19</v>
      </c>
      <c r="B9" s="1">
        <v>4.4999999999999999E-4</v>
      </c>
      <c r="C9" s="1">
        <f t="shared" si="0"/>
        <v>9.4899469828295217E-3</v>
      </c>
      <c r="D9" s="1">
        <v>9.492483299759916E-3</v>
      </c>
      <c r="E9" s="7">
        <f t="shared" si="1"/>
        <v>-2.6726355110132115E-2</v>
      </c>
    </row>
    <row r="10" spans="1:5" x14ac:dyDescent="0.2">
      <c r="A10">
        <v>20</v>
      </c>
      <c r="B10" s="1">
        <v>2.3800000000000002E-3</v>
      </c>
      <c r="C10" s="1">
        <f t="shared" si="0"/>
        <v>5.0191275153631698E-2</v>
      </c>
      <c r="D10" s="1">
        <v>5.0195800241836508E-2</v>
      </c>
      <c r="E10" s="7">
        <f t="shared" si="1"/>
        <v>-9.0156868717896441E-3</v>
      </c>
    </row>
    <row r="11" spans="1:5" x14ac:dyDescent="0.2">
      <c r="A11">
        <v>25</v>
      </c>
      <c r="B11" s="1">
        <v>6.7299999999999996E-5</v>
      </c>
      <c r="C11" s="1">
        <f t="shared" si="0"/>
        <v>1.4192742932098372E-3</v>
      </c>
      <c r="D11" s="1">
        <v>1.4202133142682343E-3</v>
      </c>
      <c r="E11" s="7">
        <f t="shared" si="1"/>
        <v>-6.6162056403730837E-2</v>
      </c>
    </row>
    <row r="12" spans="1:5" x14ac:dyDescent="0.2">
      <c r="A12">
        <v>26</v>
      </c>
      <c r="B12" s="1">
        <v>4.5399999999999998E-4</v>
      </c>
      <c r="C12" s="1">
        <f t="shared" si="0"/>
        <v>9.5743020671213395E-3</v>
      </c>
      <c r="D12" s="1">
        <v>9.5912336284833428E-3</v>
      </c>
      <c r="E12" s="7">
        <f t="shared" si="1"/>
        <v>-0.17684381841416075</v>
      </c>
    </row>
    <row r="13" spans="1:5" s="3" customFormat="1" x14ac:dyDescent="0.2">
      <c r="A13" s="3" t="s">
        <v>14</v>
      </c>
      <c r="B13" s="5">
        <f>SUM(B2:B12)</f>
        <v>4.7418600000000005E-2</v>
      </c>
      <c r="D13" s="5"/>
      <c r="E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7FC4-E926-2C49-9B03-6A0A2D04B16C}">
  <dimension ref="A1:I34"/>
  <sheetViews>
    <sheetView tabSelected="1" zoomScale="101" workbookViewId="0">
      <selection activeCell="E28" sqref="E28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2" customFormat="1" x14ac:dyDescent="0.2">
      <c r="A1" s="2" t="s">
        <v>1</v>
      </c>
      <c r="B1" s="2" t="s">
        <v>0</v>
      </c>
      <c r="C1" s="2" t="s">
        <v>13</v>
      </c>
      <c r="D1" s="2" t="s">
        <v>16</v>
      </c>
      <c r="E1" s="2" t="s">
        <v>15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9" x14ac:dyDescent="0.2">
      <c r="A2" t="s">
        <v>38</v>
      </c>
      <c r="B2">
        <v>1</v>
      </c>
      <c r="C2">
        <v>0.15</v>
      </c>
      <c r="D2">
        <v>2720</v>
      </c>
      <c r="E2">
        <f>D2*(1000)*(1/100000)</f>
        <v>27.200000000000003</v>
      </c>
      <c r="F2">
        <f>$E$2*(C2/100)</f>
        <v>4.0800000000000003E-2</v>
      </c>
      <c r="G2">
        <v>1.008</v>
      </c>
      <c r="H2">
        <f>(F2/G2)*6.0221408E+23</f>
        <v>2.437533180952381E+22</v>
      </c>
      <c r="I2">
        <f>H2/$H$14</f>
        <v>3.0944270730150422E-2</v>
      </c>
    </row>
    <row r="3" spans="1:9" x14ac:dyDescent="0.2">
      <c r="A3" t="s">
        <v>39</v>
      </c>
      <c r="B3">
        <v>6</v>
      </c>
      <c r="C3">
        <v>0.04</v>
      </c>
      <c r="F3">
        <f t="shared" ref="F3:F13" si="0">$E$2*(C3/100)</f>
        <v>1.0880000000000003E-2</v>
      </c>
      <c r="G3">
        <v>12.010999999999999</v>
      </c>
      <c r="H3">
        <f t="shared" ref="H3:H13" si="1">(F3/G3)*6.0221408E+23</f>
        <v>5.4550738409791042E+20</v>
      </c>
      <c r="I3">
        <f t="shared" ref="I3:I13" si="2">H3/$H$14</f>
        <v>6.9251685723623643E-4</v>
      </c>
    </row>
    <row r="4" spans="1:9" x14ac:dyDescent="0.2">
      <c r="A4" t="s">
        <v>12</v>
      </c>
      <c r="B4">
        <v>8</v>
      </c>
      <c r="C4">
        <v>46</v>
      </c>
      <c r="F4">
        <f t="shared" si="0"/>
        <v>12.512000000000002</v>
      </c>
      <c r="G4">
        <v>15.999000000000001</v>
      </c>
      <c r="H4">
        <f t="shared" si="1"/>
        <v>4.709608456128509E+23</v>
      </c>
      <c r="I4">
        <f t="shared" si="2"/>
        <v>0.59788067804888434</v>
      </c>
    </row>
    <row r="5" spans="1:9" x14ac:dyDescent="0.2">
      <c r="A5" t="s">
        <v>8</v>
      </c>
      <c r="B5">
        <v>11</v>
      </c>
      <c r="C5">
        <v>2.2000000000000002</v>
      </c>
      <c r="F5">
        <f t="shared" si="0"/>
        <v>0.59840000000000015</v>
      </c>
      <c r="G5">
        <v>22.99</v>
      </c>
      <c r="H5">
        <f t="shared" si="1"/>
        <v>1.5674854522488044E+22</v>
      </c>
      <c r="I5">
        <f t="shared" si="2"/>
        <v>1.9899090842737884E-2</v>
      </c>
    </row>
    <row r="6" spans="1:9" x14ac:dyDescent="0.2">
      <c r="A6" t="s">
        <v>6</v>
      </c>
      <c r="B6">
        <v>12</v>
      </c>
      <c r="C6">
        <v>3.3</v>
      </c>
      <c r="F6">
        <f t="shared" si="0"/>
        <v>0.89760000000000018</v>
      </c>
      <c r="G6">
        <v>24.305</v>
      </c>
      <c r="H6">
        <f t="shared" si="1"/>
        <v>2.2240171084468218E+22</v>
      </c>
      <c r="I6">
        <f t="shared" si="2"/>
        <v>2.8233702847636939E-2</v>
      </c>
    </row>
    <row r="7" spans="1:9" x14ac:dyDescent="0.2">
      <c r="A7" t="s">
        <v>2</v>
      </c>
      <c r="B7">
        <v>13</v>
      </c>
      <c r="C7">
        <v>9</v>
      </c>
      <c r="F7">
        <f t="shared" si="0"/>
        <v>2.448</v>
      </c>
      <c r="G7">
        <v>26.981999999999999</v>
      </c>
      <c r="H7">
        <f t="shared" si="1"/>
        <v>5.4637168032021349E+22</v>
      </c>
      <c r="I7">
        <f t="shared" si="2"/>
        <v>6.9361407373786141E-2</v>
      </c>
    </row>
    <row r="8" spans="1:9" x14ac:dyDescent="0.2">
      <c r="A8" t="s">
        <v>9</v>
      </c>
      <c r="B8">
        <v>14</v>
      </c>
      <c r="C8">
        <v>26.2</v>
      </c>
      <c r="F8">
        <f t="shared" si="0"/>
        <v>7.1264000000000012</v>
      </c>
      <c r="G8">
        <v>28.085000000000001</v>
      </c>
      <c r="H8">
        <f t="shared" si="1"/>
        <v>1.5280820436930748E+23</v>
      </c>
      <c r="I8">
        <f t="shared" si="2"/>
        <v>0.19398868014360707</v>
      </c>
    </row>
    <row r="9" spans="1:9" x14ac:dyDescent="0.2">
      <c r="A9" t="s">
        <v>5</v>
      </c>
      <c r="B9">
        <v>19</v>
      </c>
      <c r="C9">
        <v>1.2</v>
      </c>
      <c r="F9">
        <f t="shared" si="0"/>
        <v>0.32640000000000002</v>
      </c>
      <c r="G9">
        <v>39.097999999999999</v>
      </c>
      <c r="H9">
        <f t="shared" si="1"/>
        <v>5.0274355647859225E+21</v>
      </c>
      <c r="I9">
        <f t="shared" si="2"/>
        <v>6.3822855176206708E-3</v>
      </c>
    </row>
    <row r="10" spans="1:9" x14ac:dyDescent="0.2">
      <c r="A10" t="s">
        <v>3</v>
      </c>
      <c r="B10">
        <v>20</v>
      </c>
      <c r="C10">
        <v>5.2</v>
      </c>
      <c r="F10">
        <f t="shared" si="0"/>
        <v>1.4144000000000003</v>
      </c>
      <c r="G10">
        <v>40.078000000000003</v>
      </c>
      <c r="H10">
        <f t="shared" si="1"/>
        <v>2.1252846817505865E+22</v>
      </c>
      <c r="I10">
        <f t="shared" si="2"/>
        <v>2.6980303318388552E-2</v>
      </c>
    </row>
    <row r="11" spans="1:9" x14ac:dyDescent="0.2">
      <c r="A11" t="s">
        <v>40</v>
      </c>
      <c r="B11">
        <v>25</v>
      </c>
      <c r="C11">
        <v>0.1</v>
      </c>
      <c r="F11">
        <f t="shared" si="0"/>
        <v>2.7200000000000002E-2</v>
      </c>
      <c r="G11">
        <v>54.938000000000002</v>
      </c>
      <c r="H11">
        <f t="shared" si="1"/>
        <v>2.9815834169427355E+20</v>
      </c>
      <c r="I11">
        <f t="shared" si="2"/>
        <v>3.7850940934619178E-4</v>
      </c>
    </row>
    <row r="12" spans="1:9" x14ac:dyDescent="0.2">
      <c r="A12" t="s">
        <v>4</v>
      </c>
      <c r="B12">
        <v>26</v>
      </c>
      <c r="C12">
        <v>6.2</v>
      </c>
      <c r="F12">
        <f t="shared" si="0"/>
        <v>1.6864000000000001</v>
      </c>
      <c r="G12">
        <v>55.844999999999999</v>
      </c>
      <c r="H12">
        <f t="shared" si="1"/>
        <v>1.8185581959208526E+22</v>
      </c>
      <c r="I12">
        <f t="shared" si="2"/>
        <v>2.3086437383847924E-2</v>
      </c>
    </row>
    <row r="13" spans="1:9" x14ac:dyDescent="0.2">
      <c r="A13" t="s">
        <v>37</v>
      </c>
      <c r="B13">
        <v>22</v>
      </c>
      <c r="C13">
        <v>0.5</v>
      </c>
      <c r="F13">
        <f t="shared" si="0"/>
        <v>0.13600000000000001</v>
      </c>
      <c r="G13">
        <v>47.866999999999997</v>
      </c>
      <c r="H13">
        <f t="shared" si="1"/>
        <v>1.7110141617398208E+21</v>
      </c>
      <c r="I13">
        <f t="shared" si="2"/>
        <v>2.1721175267575871E-3</v>
      </c>
    </row>
    <row r="14" spans="1:9" s="3" customFormat="1" x14ac:dyDescent="0.2">
      <c r="F14" s="3">
        <f>SUM(F2:F13)</f>
        <v>27.22448</v>
      </c>
      <c r="H14" s="3">
        <f>SUM(H2:H13)</f>
        <v>7.8771711965969219E+23</v>
      </c>
      <c r="I14" s="3">
        <f>SUM(I2:I13)</f>
        <v>0.99999999999999989</v>
      </c>
    </row>
    <row r="17" spans="1:2" x14ac:dyDescent="0.2">
      <c r="A17" t="s">
        <v>17</v>
      </c>
    </row>
    <row r="18" spans="1:2" x14ac:dyDescent="0.2">
      <c r="A18" t="s">
        <v>18</v>
      </c>
    </row>
    <row r="22" spans="1:2" s="4" customFormat="1" x14ac:dyDescent="0.2">
      <c r="A22" s="4" t="s">
        <v>0</v>
      </c>
      <c r="B22" s="4" t="s">
        <v>22</v>
      </c>
    </row>
    <row r="23" spans="1:2" x14ac:dyDescent="0.2">
      <c r="A23">
        <v>1</v>
      </c>
      <c r="B23">
        <v>3.0944270730150422E-2</v>
      </c>
    </row>
    <row r="24" spans="1:2" x14ac:dyDescent="0.2">
      <c r="A24">
        <v>6</v>
      </c>
      <c r="B24">
        <v>6.9251685723623643E-4</v>
      </c>
    </row>
    <row r="25" spans="1:2" x14ac:dyDescent="0.2">
      <c r="A25">
        <v>8</v>
      </c>
      <c r="B25">
        <v>0.59788067804888434</v>
      </c>
    </row>
    <row r="26" spans="1:2" x14ac:dyDescent="0.2">
      <c r="A26">
        <v>11</v>
      </c>
      <c r="B26">
        <v>1.9899090842737884E-2</v>
      </c>
    </row>
    <row r="27" spans="1:2" x14ac:dyDescent="0.2">
      <c r="A27">
        <v>12</v>
      </c>
      <c r="B27">
        <v>2.8233702847636939E-2</v>
      </c>
    </row>
    <row r="28" spans="1:2" x14ac:dyDescent="0.2">
      <c r="A28">
        <v>13</v>
      </c>
      <c r="B28">
        <v>6.9361407373786141E-2</v>
      </c>
    </row>
    <row r="29" spans="1:2" x14ac:dyDescent="0.2">
      <c r="A29">
        <v>14</v>
      </c>
      <c r="B29">
        <v>0.19398868014360707</v>
      </c>
    </row>
    <row r="30" spans="1:2" x14ac:dyDescent="0.2">
      <c r="A30">
        <v>19</v>
      </c>
      <c r="B30">
        <v>6.3822855176206708E-3</v>
      </c>
    </row>
    <row r="31" spans="1:2" x14ac:dyDescent="0.2">
      <c r="A31">
        <v>20</v>
      </c>
      <c r="B31">
        <v>2.6980303318388552E-2</v>
      </c>
    </row>
    <row r="32" spans="1:2" x14ac:dyDescent="0.2">
      <c r="A32">
        <v>22</v>
      </c>
      <c r="B32">
        <v>2.1721175267575871E-3</v>
      </c>
    </row>
    <row r="33" spans="1:2" x14ac:dyDescent="0.2">
      <c r="A33">
        <v>25</v>
      </c>
      <c r="B33">
        <v>3.7850940934619178E-4</v>
      </c>
    </row>
    <row r="34" spans="1:2" x14ac:dyDescent="0.2">
      <c r="A34">
        <v>26</v>
      </c>
      <c r="B34">
        <v>2.3086437383847924E-2</v>
      </c>
    </row>
  </sheetData>
  <sortState xmlns:xlrd2="http://schemas.microsoft.com/office/spreadsheetml/2017/richdata2" ref="A23:B34">
    <sortCondition ref="A23:A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3B61-36A1-4C4B-B35C-C40FECD0EA60}">
  <dimension ref="A1:I16"/>
  <sheetViews>
    <sheetView workbookViewId="0">
      <selection activeCell="C25" sqref="C25"/>
    </sheetView>
  </sheetViews>
  <sheetFormatPr baseColWidth="10" defaultRowHeight="16" x14ac:dyDescent="0.2"/>
  <cols>
    <col min="3" max="3" width="35.6640625" customWidth="1"/>
    <col min="4" max="4" width="18.6640625" customWidth="1"/>
    <col min="5" max="5" width="17.6640625" customWidth="1"/>
    <col min="6" max="6" width="26.5" customWidth="1"/>
    <col min="7" max="7" width="31" customWidth="1"/>
    <col min="8" max="8" width="32.83203125" customWidth="1"/>
    <col min="9" max="9" width="31.6640625" customWidth="1"/>
  </cols>
  <sheetData>
    <row r="1" spans="1:9" s="11" customFormat="1" x14ac:dyDescent="0.2">
      <c r="A1" s="11" t="s">
        <v>26</v>
      </c>
    </row>
    <row r="2" spans="1:9" s="10" customFormat="1" ht="34" x14ac:dyDescent="0.2">
      <c r="A2" s="10" t="s">
        <v>1</v>
      </c>
      <c r="B2" s="10" t="s">
        <v>27</v>
      </c>
      <c r="C2" s="12" t="s">
        <v>29</v>
      </c>
      <c r="D2" s="10" t="s">
        <v>31</v>
      </c>
      <c r="E2" s="10" t="s">
        <v>28</v>
      </c>
      <c r="F2" s="10" t="s">
        <v>32</v>
      </c>
      <c r="G2" s="10" t="s">
        <v>36</v>
      </c>
      <c r="H2" s="10" t="s">
        <v>33</v>
      </c>
      <c r="I2" s="10" t="s">
        <v>34</v>
      </c>
    </row>
    <row r="3" spans="1:9" x14ac:dyDescent="0.2">
      <c r="A3" t="s">
        <v>2</v>
      </c>
      <c r="B3">
        <v>27</v>
      </c>
      <c r="C3">
        <v>2.9660000000000002</v>
      </c>
      <c r="D3">
        <f>C3*1E-24</f>
        <v>2.9660000000000001E-24</v>
      </c>
      <c r="E3">
        <v>1</v>
      </c>
      <c r="F3">
        <f>'Shotcrete Density'!H2</f>
        <v>2.9957680042120296E+22</v>
      </c>
      <c r="G3">
        <f>F3*E3</f>
        <v>2.9957680042120296E+22</v>
      </c>
      <c r="H3">
        <f>D3*F3</f>
        <v>8.8854479004928794E-2</v>
      </c>
      <c r="I3">
        <f>1/H3</f>
        <v>11.254356687461186</v>
      </c>
    </row>
    <row r="4" spans="1:9" x14ac:dyDescent="0.2">
      <c r="A4" t="s">
        <v>3</v>
      </c>
      <c r="B4">
        <v>40</v>
      </c>
      <c r="C4">
        <v>2.7010000000000001</v>
      </c>
      <c r="D4">
        <f t="shared" ref="D4:D13" si="0">C4*1E-24</f>
        <v>2.7009999999999999E-24</v>
      </c>
      <c r="E4">
        <v>0.96940999999999999</v>
      </c>
      <c r="F4">
        <f>'Shotcrete Density'!H3</f>
        <v>3.185519668910999E+22</v>
      </c>
      <c r="G4">
        <f t="shared" ref="G4:G13" si="1">F4*E4</f>
        <v>3.0880746222390115E+22</v>
      </c>
      <c r="H4">
        <f t="shared" ref="H4:H13" si="2">D4*F4</f>
        <v>8.6040886257286078E-2</v>
      </c>
      <c r="I4">
        <f t="shared" ref="I4:I14" si="3">1/H4</f>
        <v>11.622381445603931</v>
      </c>
    </row>
    <row r="5" spans="1:9" x14ac:dyDescent="0.2">
      <c r="A5" t="s">
        <v>4</v>
      </c>
      <c r="B5">
        <v>56</v>
      </c>
      <c r="C5">
        <v>2.5880000000000001</v>
      </c>
      <c r="D5">
        <f t="shared" si="0"/>
        <v>2.588E-24</v>
      </c>
      <c r="E5">
        <v>0.91754000000000002</v>
      </c>
      <c r="F5">
        <f>'Shotcrete Density'!H4</f>
        <v>6.0867768270360895E+21</v>
      </c>
      <c r="G5">
        <f t="shared" si="1"/>
        <v>5.5848612098786932E+21</v>
      </c>
      <c r="H5">
        <f t="shared" si="2"/>
        <v>1.5752578428369399E-2</v>
      </c>
      <c r="I5">
        <f t="shared" si="3"/>
        <v>63.48167092436519</v>
      </c>
    </row>
    <row r="6" spans="1:9" x14ac:dyDescent="0.2">
      <c r="A6" t="s">
        <v>5</v>
      </c>
      <c r="B6">
        <v>39</v>
      </c>
      <c r="C6">
        <v>2.6539999999999999</v>
      </c>
      <c r="D6">
        <f t="shared" si="0"/>
        <v>2.6539999999999998E-24</v>
      </c>
      <c r="E6">
        <v>0.93258099999999999</v>
      </c>
      <c r="F6">
        <f>'Shotcrete Density'!H5</f>
        <v>6.0241080155131452E+21</v>
      </c>
      <c r="G6">
        <f t="shared" si="1"/>
        <v>5.6179686772152646E+21</v>
      </c>
      <c r="H6">
        <f t="shared" si="2"/>
        <v>1.5987982673171888E-2</v>
      </c>
      <c r="I6">
        <f t="shared" si="3"/>
        <v>62.546977967271467</v>
      </c>
    </row>
    <row r="7" spans="1:9" x14ac:dyDescent="0.2">
      <c r="A7" t="s">
        <v>6</v>
      </c>
      <c r="B7">
        <v>24</v>
      </c>
      <c r="C7">
        <v>3.145</v>
      </c>
      <c r="D7" s="13">
        <f t="shared" si="0"/>
        <v>3.1449999999999997E-24</v>
      </c>
      <c r="E7">
        <v>0.78879999999999995</v>
      </c>
      <c r="F7">
        <f>'Shotcrete Density'!H6</f>
        <v>6.4971716271218591E+21</v>
      </c>
      <c r="G7">
        <f t="shared" si="1"/>
        <v>5.1249689794737225E+21</v>
      </c>
      <c r="H7">
        <f t="shared" si="2"/>
        <v>2.0433604767298247E-2</v>
      </c>
      <c r="I7">
        <f t="shared" si="3"/>
        <v>48.938991009574131</v>
      </c>
    </row>
    <row r="8" spans="1:9" x14ac:dyDescent="0.2">
      <c r="A8" t="s">
        <v>7</v>
      </c>
      <c r="B8">
        <v>55</v>
      </c>
      <c r="C8">
        <v>2.5880000000000001</v>
      </c>
      <c r="D8" s="13">
        <f t="shared" si="0"/>
        <v>2.588E-24</v>
      </c>
      <c r="E8">
        <v>1</v>
      </c>
      <c r="F8">
        <f>'Shotcrete Density'!H7</f>
        <v>9.0129401759791828E+20</v>
      </c>
      <c r="G8">
        <f t="shared" si="1"/>
        <v>9.0129401759791828E+20</v>
      </c>
      <c r="H8">
        <f t="shared" si="2"/>
        <v>2.3325489175434126E-3</v>
      </c>
      <c r="I8">
        <f t="shared" si="3"/>
        <v>428.71555339262818</v>
      </c>
    </row>
    <row r="9" spans="1:9" x14ac:dyDescent="0.2">
      <c r="A9" t="s">
        <v>8</v>
      </c>
      <c r="B9">
        <v>23</v>
      </c>
      <c r="C9">
        <v>2.7</v>
      </c>
      <c r="D9" s="13">
        <f t="shared" si="0"/>
        <v>2.7000000000000001E-24</v>
      </c>
      <c r="E9">
        <v>1</v>
      </c>
      <c r="F9">
        <f>'Shotcrete Density'!H8</f>
        <v>1.3097423418780763E+22</v>
      </c>
      <c r="G9">
        <f t="shared" si="1"/>
        <v>1.3097423418780763E+22</v>
      </c>
      <c r="H9">
        <f t="shared" si="2"/>
        <v>3.5363043230708061E-2</v>
      </c>
      <c r="I9">
        <f t="shared" si="3"/>
        <v>28.278109253098275</v>
      </c>
    </row>
    <row r="10" spans="1:9" x14ac:dyDescent="0.2">
      <c r="A10" t="s">
        <v>9</v>
      </c>
      <c r="B10">
        <v>28</v>
      </c>
      <c r="C10">
        <v>2.99</v>
      </c>
      <c r="D10" s="13">
        <f t="shared" si="0"/>
        <v>2.99E-24</v>
      </c>
      <c r="E10">
        <v>0.92191000000000001</v>
      </c>
      <c r="F10">
        <f>'Shotcrete Density'!H9</f>
        <v>1.3294132425175638E+23</v>
      </c>
      <c r="G10">
        <f t="shared" si="1"/>
        <v>1.2255993624093672E+23</v>
      </c>
      <c r="H10">
        <f t="shared" si="2"/>
        <v>0.39749455951275159</v>
      </c>
      <c r="I10">
        <f t="shared" si="3"/>
        <v>2.5157577030130902</v>
      </c>
    </row>
    <row r="11" spans="1:9" x14ac:dyDescent="0.2">
      <c r="A11" t="s">
        <v>10</v>
      </c>
      <c r="B11">
        <v>1</v>
      </c>
      <c r="C11">
        <v>3.927</v>
      </c>
      <c r="D11" s="13">
        <f t="shared" si="0"/>
        <v>3.9269999999999997E-24</v>
      </c>
      <c r="E11">
        <v>0.99972000000000005</v>
      </c>
      <c r="F11">
        <f>'Shotcrete Density'!H10</f>
        <v>5.3113675696840764E+21</v>
      </c>
      <c r="G11">
        <f t="shared" si="1"/>
        <v>5.3098803867645651E+21</v>
      </c>
      <c r="H11">
        <f t="shared" si="2"/>
        <v>2.0857740446149367E-2</v>
      </c>
      <c r="I11">
        <f t="shared" si="3"/>
        <v>47.9438318154263</v>
      </c>
    </row>
    <row r="12" spans="1:9" x14ac:dyDescent="0.2">
      <c r="A12" t="s">
        <v>11</v>
      </c>
      <c r="B12">
        <v>12</v>
      </c>
      <c r="C12">
        <v>2.3380000000000001</v>
      </c>
      <c r="D12" s="13">
        <f t="shared" si="0"/>
        <v>2.338E-24</v>
      </c>
      <c r="E12">
        <v>0.98839999999999995</v>
      </c>
      <c r="F12">
        <f>'Shotcrete Density'!H11</f>
        <v>4.4567552172428611E+20</v>
      </c>
      <c r="G12">
        <f t="shared" si="1"/>
        <v>4.4050568567228439E+20</v>
      </c>
      <c r="H12">
        <f t="shared" si="2"/>
        <v>1.041989369791381E-3</v>
      </c>
      <c r="I12">
        <f t="shared" si="3"/>
        <v>959.70268890575358</v>
      </c>
    </row>
    <row r="13" spans="1:9" x14ac:dyDescent="0.2">
      <c r="A13" t="s">
        <v>12</v>
      </c>
      <c r="B13">
        <v>16</v>
      </c>
      <c r="C13">
        <v>2.7559999999999998</v>
      </c>
      <c r="D13" s="13">
        <f t="shared" si="0"/>
        <v>2.7559999999999995E-24</v>
      </c>
      <c r="E13">
        <v>0.99738000000000004</v>
      </c>
      <c r="F13">
        <f>'Shotcrete Density'!H12</f>
        <v>4.0150074565388331E+23</v>
      </c>
      <c r="G13">
        <f t="shared" si="1"/>
        <v>4.0044881370027013E+23</v>
      </c>
      <c r="H13">
        <f t="shared" si="2"/>
        <v>1.1065360550221022</v>
      </c>
      <c r="I13">
        <f t="shared" si="3"/>
        <v>0.90372111732050686</v>
      </c>
    </row>
    <row r="14" spans="1:9" s="15" customFormat="1" x14ac:dyDescent="0.2">
      <c r="A14" s="14" t="s">
        <v>35</v>
      </c>
      <c r="F14" s="15">
        <f>SUM(F3:F13)</f>
        <v>6.3461876363432809E+23</v>
      </c>
      <c r="G14" s="15">
        <f>SUM(G3:G13)</f>
        <v>6.1992407858110051E+23</v>
      </c>
      <c r="H14" s="15">
        <f>SUM(H3:H13)</f>
        <v>1.7906954676301003</v>
      </c>
      <c r="I14" s="15">
        <f t="shared" si="3"/>
        <v>0.55844224664479225</v>
      </c>
    </row>
    <row r="15" spans="1:9" s="11" customFormat="1" x14ac:dyDescent="0.2">
      <c r="A15" s="11" t="s">
        <v>30</v>
      </c>
    </row>
    <row r="16" spans="1:9" s="10" customFormat="1" ht="34" x14ac:dyDescent="0.2">
      <c r="A16" s="10" t="s">
        <v>1</v>
      </c>
      <c r="B16" s="10" t="s">
        <v>27</v>
      </c>
      <c r="C16" s="12" t="s">
        <v>29</v>
      </c>
      <c r="D16" s="10" t="s">
        <v>31</v>
      </c>
      <c r="E16" s="10" t="s">
        <v>28</v>
      </c>
      <c r="F16" s="10" t="s">
        <v>32</v>
      </c>
      <c r="G16" s="10" t="s">
        <v>36</v>
      </c>
      <c r="H16" s="10" t="s">
        <v>33</v>
      </c>
      <c r="I16" s="1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Shotcrete Density</vt:lpstr>
      <vt:lpstr>Shotcrete Hang</vt:lpstr>
      <vt:lpstr>Norite</vt:lpstr>
      <vt:lpstr>Attenuation 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2025-06-18T18:07:18Z</dcterms:modified>
</cp:coreProperties>
</file>